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0A48DE85-51B9-4C50-8725-535E0556C06B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Data!$A$1:$AL$21</definedName>
  </definedNames>
  <calcPr calcId="191028" concurrentManualCount="8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 s="1"/>
  <c r="C3" i="1"/>
  <c r="A3" i="1" s="1"/>
  <c r="C4" i="1"/>
  <c r="A4" i="1" s="1"/>
  <c r="C5" i="1"/>
  <c r="A5" i="1" s="1"/>
  <c r="C6" i="1"/>
  <c r="B6" i="1" s="1"/>
  <c r="C7" i="1"/>
  <c r="B7" i="1" s="1"/>
  <c r="C8" i="1"/>
  <c r="B8" i="1" s="1"/>
  <c r="C9" i="1"/>
  <c r="B9" i="1" s="1"/>
  <c r="C10" i="1"/>
  <c r="A10" i="1" s="1"/>
  <c r="C11" i="1"/>
  <c r="A11" i="1" s="1"/>
  <c r="C12" i="1"/>
  <c r="A12" i="1" s="1"/>
  <c r="C13" i="1"/>
  <c r="A13" i="1" s="1"/>
  <c r="C14" i="1"/>
  <c r="B14" i="1" s="1"/>
  <c r="C15" i="1"/>
  <c r="B15" i="1" s="1"/>
  <c r="C16" i="1"/>
  <c r="B16" i="1" s="1"/>
  <c r="C17" i="1"/>
  <c r="B17" i="1" s="1"/>
  <c r="C18" i="1"/>
  <c r="A18" i="1" s="1"/>
  <c r="C19" i="1"/>
  <c r="A19" i="1" s="1"/>
  <c r="C20" i="1"/>
  <c r="A20" i="1" s="1"/>
  <c r="C21" i="1"/>
  <c r="A2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13" i="1" l="1"/>
  <c r="B11" i="1"/>
  <c r="B10" i="1"/>
  <c r="B21" i="1"/>
  <c r="B5" i="1"/>
  <c r="B20" i="1"/>
  <c r="B4" i="1"/>
  <c r="B19" i="1"/>
  <c r="B3" i="1"/>
  <c r="B12" i="1"/>
  <c r="B18" i="1"/>
  <c r="B2" i="1"/>
  <c r="A17" i="1"/>
  <c r="A9" i="1"/>
  <c r="A16" i="1"/>
  <c r="A8" i="1"/>
  <c r="A15" i="1"/>
  <c r="A7" i="1"/>
  <c r="A14" i="1"/>
  <c r="A6" i="1"/>
</calcChain>
</file>

<file path=xl/sharedStrings.xml><?xml version="1.0" encoding="utf-8"?>
<sst xmlns="http://schemas.openxmlformats.org/spreadsheetml/2006/main" count="220" uniqueCount="98">
  <si>
    <t>Etiquetas de fila</t>
  </si>
  <si>
    <t>Descripción</t>
  </si>
  <si>
    <t>Sum of Valor de crédito pendiente</t>
  </si>
  <si>
    <t>Zona 7</t>
  </si>
  <si>
    <t>Galicia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</si>
  <si>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</si>
  <si>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</si>
  <si>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</si>
  <si>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</si>
  <si>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</si>
  <si>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</si>
  <si>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</si>
  <si>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</si>
  <si>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</si>
  <si>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</si>
  <si>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</si>
  <si>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</si>
  <si>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</si>
  <si>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</si>
  <si>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</si>
  <si>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</si>
  <si>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</si>
  <si>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</si>
  <si>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</si>
  <si>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</si>
  <si>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</si>
  <si>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</si>
  <si>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</si>
  <si>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</si>
  <si>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</si>
  <si>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</si>
  <si>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</si>
  <si>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</si>
  <si>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</si>
  <si>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</si>
  <si>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</si>
  <si>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</si>
  <si>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</si>
  <si>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</si>
  <si>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</si>
  <si>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</si>
  <si>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</si>
  <si>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</si>
  <si>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</si>
  <si>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</si>
  <si>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</si>
  <si>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Forestal Andión,S.L. / 27720 A Pontenova</t>
  </si>
  <si>
    <t>14/01 (2)</t>
  </si>
  <si>
    <t>14.01.2025 12:26:06</t>
  </si>
  <si>
    <t>ES00</t>
  </si>
  <si>
    <t>Agroavícola del Nalon, S.L / 33980 Pola de Laviana</t>
  </si>
  <si>
    <t>Talleres Redondas, C.B / 33794 Barres Castropol</t>
  </si>
  <si>
    <t>Asturias</t>
  </si>
  <si>
    <t>Asturias (05)</t>
  </si>
  <si>
    <t>Castilla León</t>
  </si>
  <si>
    <t>Severiano Agrocomercial, S.L.U / 15320 As Pontes</t>
  </si>
  <si>
    <t>20.01.2025 10:45:36</t>
  </si>
  <si>
    <t>ZESCASTRO</t>
  </si>
  <si>
    <t>Susana Castro Salcedo</t>
  </si>
  <si>
    <t>21.02.2025 01:09:29</t>
  </si>
  <si>
    <t>24.02.2025 18:13:20</t>
  </si>
  <si>
    <t>Modesto Vazquez, S.L. / 15707 Santiago de Composte</t>
  </si>
  <si>
    <t>28.02.2025 SANTIAGO</t>
  </si>
  <si>
    <t>03.03.2025 08:22:03</t>
  </si>
  <si>
    <t>Maq.de Jardinería Rial,S.L.U / 15115 Cabana de Ber</t>
  </si>
  <si>
    <t>31/03/2025</t>
  </si>
  <si>
    <t>31.03.2025 10:20:49</t>
  </si>
  <si>
    <t>ACCIÓN BATERIA 2025</t>
  </si>
  <si>
    <t>01.04.2025 00:07:12</t>
  </si>
  <si>
    <t>CIERRE 2º SEMESTRE 24</t>
  </si>
  <si>
    <t>31.03.2025 23:38:23</t>
  </si>
  <si>
    <t>21/12</t>
  </si>
  <si>
    <t>31.03.2025 23:43:10</t>
  </si>
  <si>
    <t>13/02</t>
  </si>
  <si>
    <t>01.04.2025 00:01:28</t>
  </si>
  <si>
    <t>01.04.2025 00:07:44</t>
  </si>
  <si>
    <t>TEMPORADA PV 25</t>
  </si>
  <si>
    <t>01.04.2025 01:00:16</t>
  </si>
  <si>
    <t>30/11</t>
  </si>
  <si>
    <t>30.11.2024 11:34:05</t>
  </si>
  <si>
    <t>Alejandro Martínez Pérez / 32540 La Gudiña</t>
  </si>
  <si>
    <t>01.12.2024 08:17:50</t>
  </si>
  <si>
    <t>Miño Maquinaria,S.L. / 32005 Orense</t>
  </si>
  <si>
    <t>12.02.2025 10:12:36</t>
  </si>
  <si>
    <t>Roberto Ucha Perez / 32500 Carballino</t>
  </si>
  <si>
    <t>26/02/2025</t>
  </si>
  <si>
    <t>26.02.2025 12:17:06</t>
  </si>
  <si>
    <t>16.12.2024 13:01:04</t>
  </si>
  <si>
    <t>Asturfuente, S.L. / 33001 Oviedo</t>
  </si>
  <si>
    <t>16469-3235</t>
  </si>
  <si>
    <t>03.03.2025 20:23:26</t>
  </si>
  <si>
    <t>19/12</t>
  </si>
  <si>
    <t>19.12.2024 11:49:09</t>
  </si>
  <si>
    <t>Noelia Blanco Alonso / 24540 Cacabelos</t>
  </si>
  <si>
    <t>OOOO-TRAFOBER</t>
  </si>
  <si>
    <t>19.02.2025 00:54:23</t>
  </si>
  <si>
    <t>ES02</t>
  </si>
  <si>
    <t>León 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</si>
</sst>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938541668" createdVersion="8" refreshedVersion="8" minRefreshableVersion="3" recordCount="20" xr:uid="{7BDDCAF5-80C2-4EF1-940E-EC16E4A33F4B}">
  <cacheSource type="worksheet">
    <worksheetSource name="Tabla1"/>
  </cacheSource>
  <cacheFields count="38">
    <cacheField name="Zona" numFmtId="0">
      <sharedItems count="9">
        <s v="Zona 7"/>
        <s v="Zona 2" u="1"/>
        <s v="Zona 3" u="1"/>
        <s v="Zona 5" u="1"/>
        <s v="Zona 9" u="1"/>
        <s v="Zona 6" u="1"/>
        <s v="Zona 8" u="1"/>
        <s v="Zona 4" u="1"/>
        <e v="#N/A" u="1"/>
      </sharedItems>
    </cacheField>
    <cacheField name="Comunidad" numFmtId="0">
      <sharedItems count="15">
        <s v="Galicia"/>
        <s v="Asturias"/>
        <s v="Castilla León"/>
        <s v="País Vasco" u="1"/>
        <s v="Navarra" u="1"/>
        <s v="Aragón" u="1"/>
        <s v="Cataluña" u="1"/>
        <s v="Madrid" u="1"/>
        <s v="Castilla La Mancha" u="1"/>
        <s v="C. Valenciana" u="1"/>
        <s v="Murcia" u="1"/>
        <s v="Extremadura" u="1"/>
        <s v="Andalucí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5">
        <s v="A Coruña (01)"/>
        <s v="Lugo (02)"/>
        <s v="Ourense (03)"/>
        <s v="Asturias (05)"/>
        <s v="León (22)"/>
        <s v="Pontevedra (04)" u="1"/>
        <s v="Guipúzcoa (08)" u="1"/>
        <s v="Vizcaya (09)" u="1"/>
        <s v="Navarra (10)" u="1"/>
        <s v="Zaragoza (14)" u="1"/>
        <s v="Barcelona (15)" u="1"/>
        <s v="Gerona (16)" u="1"/>
        <s v="Ávila (20)" u="1"/>
        <s v="Valladolid (27)" u="1"/>
        <s v="Madrid (29)" u="1"/>
        <s v="Albacete (30)" u="1"/>
        <s v="Ciudad Real (31)" u="1"/>
        <s v="Cuenca (32)" u="1"/>
        <s v="Guadalajara (33)" u="1"/>
        <s v="Toledo (34)" u="1"/>
        <s v="Alicante (35)" u="1"/>
        <s v="Castellón (36)" u="1"/>
        <s v="Valencia (37)" u="1"/>
        <s v="Murcia (38)" u="1"/>
        <s v="Badajoz (39)" u="1"/>
        <s v="Almería (41)" u="1"/>
        <s v="Cádiz (42)" u="1"/>
        <s v="Córdoba (43)" u="1"/>
        <s v="Granada (44)" u="1"/>
        <s v="Huelva (45)" u="1"/>
        <s v="Jaén (46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10570" maxValue="24500130" count="74">
        <n v="24010570"/>
        <n v="24011230"/>
        <n v="24011760"/>
        <n v="24022030"/>
        <n v="24030240"/>
        <n v="24030480"/>
        <n v="24030490"/>
        <n v="24050540"/>
        <n v="24050900"/>
        <n v="24050950"/>
        <n v="24220590"/>
        <n v="24022050" u="1"/>
        <n v="2404072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00180" u="1"/>
        <n v="24270370" u="1"/>
        <n v="24290570" u="1"/>
        <n v="24291920" u="1"/>
        <n v="24291990" u="1"/>
        <n v="24300200" u="1"/>
        <n v="24310730" u="1"/>
        <n v="24310750" u="1"/>
        <n v="24310820" u="1"/>
        <n v="24320360" u="1"/>
        <n v="24330260" u="1"/>
        <n v="2434042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20610" u="1"/>
        <n v="24420670" u="1"/>
        <n v="24430350" u="1"/>
        <n v="24430360" u="1"/>
        <n v="2443044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5">
        <s v="Severiano Agrocomercial, S.L.U / 15320 As Pontes"/>
        <s v="Modesto Vazquez, S.L. / 15707 Santiago de Composte"/>
        <s v="Maq.de Jardinería Rial,S.L.U / 15115 Cabana de Ber"/>
        <s v="Forestal Andión,S.L. / 27720 A Pontenova"/>
        <s v="Alejandro Martínez Pérez / 32540 La Gudiña"/>
        <s v="Miño Maquinaria,S.L. / 32005 Orense"/>
        <s v="Roberto Ucha Perez / 32500 Carballino"/>
        <s v="Agroavícola del Nalon, S.L / 33980 Pola de Laviana"/>
        <s v="Asturfuente, S.L. / 33001 Oviedo"/>
        <s v="Talleres Redondas, C.B / 33794 Barres Castropol"/>
        <s v="Noelia Blanco Alonso / 24540 Cacabelos"/>
        <s v="Forestal Andión Meira,S.L. / 27240 Meira" u="1"/>
        <s v="Crespo Maquinaria, S.L. / 36820 Pte Caldelas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Ecojardyn Podas y Jardinería, S.L. / 19170 El Casa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9111492" maxValue="209699937"/>
    </cacheField>
    <cacheField name="Referencia ext." numFmtId="0">
      <sharedItems containsMixedTypes="1" containsNumber="1" containsInteger="1" minValue="1" maxValue="28112024"/>
    </cacheField>
    <cacheField name="Valor de crédito pendiente" numFmtId="4">
      <sharedItems containsSemiMixedTypes="0" containsString="0" containsNumber="1" minValue="47.2" maxValue="33680.11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25000" maxValue="639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23086.81" maxValue="338691.49"/>
    </cacheField>
    <cacheField name="Open Orders" numFmtId="4">
      <sharedItems containsSemiMixedTypes="0" containsString="0" containsNumber="1" minValue="85.81" maxValue="10932.68"/>
    </cacheField>
    <cacheField name="Clase de riesgo" numFmtId="0">
      <sharedItems/>
    </cacheField>
    <cacheField name="Compr.horiz.crédito" numFmtId="4">
      <sharedItems containsSemiMixedTypes="0" containsString="0" containsNumber="1" minValue="23384.13" maxValue="345744.79"/>
    </cacheField>
    <cacheField name="Agotamiento %" numFmtId="164">
      <sharedItems containsSemiMixedTypes="0" containsString="0" containsNumber="1" minValue="40.700000000000003" maxValue="141.69999999999999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6234.33" maxValue="146878.01999999999"/>
    </cacheField>
    <cacheField name="31-60 Días" numFmtId="4">
      <sharedItems containsSemiMixedTypes="0" containsString="0" containsNumber="1" minValue="1467.72" maxValue="103551.46"/>
    </cacheField>
    <cacheField name="61-90 Días" numFmtId="4">
      <sharedItems containsSemiMixedTypes="0" containsString="0" containsNumber="1" minValue="0" maxValue="76546.2"/>
    </cacheField>
    <cacheField name="Sobr 90 Días" numFmtId="4">
      <sharedItems containsSemiMixedTypes="0" containsString="0" containsNumber="1" minValue="0" maxValue="11715.81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1"/>
    </cacheField>
    <cacheField name="Customer Credit Texts" numFmtId="0">
      <sharedItems containsNonDate="0" containsString="0" containsBlank="1"/>
    </cacheField>
    <cacheField name="Delivery Value" numFmtId="4">
      <sharedItems containsSemiMixedTypes="0" containsString="0" containsNumber="1" minValue="0" maxValue="4958.3100000000004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ES/15"/>
    <x v="0"/>
    <x v="0"/>
    <x v="0"/>
    <n v="209317899"/>
    <n v="1"/>
    <n v="699.42"/>
    <s v="EUR"/>
    <n v="167000"/>
    <s v="EUR"/>
    <s v="Bloqueados"/>
    <n v="89858.64"/>
    <n v="10932.68"/>
    <s v="Y30"/>
    <n v="97718.76"/>
    <n v="58.5"/>
    <s v="20.01.2025 10:45:36"/>
    <m/>
    <s v="ZESCASTRO"/>
    <b v="1"/>
    <b v="0"/>
    <b v="0"/>
    <b v="0"/>
    <b v="0"/>
    <s v="Susana Castro Salcedo"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0"/>
    <x v="0"/>
    <n v="209398282"/>
    <n v="1"/>
    <n v="11394.2"/>
    <s v="EUR"/>
    <n v="167000"/>
    <s v="EUR"/>
    <s v="Bloqueados"/>
    <n v="89858.64"/>
    <n v="10932.68"/>
    <s v="Y30"/>
    <n v="97718.76"/>
    <n v="58.5"/>
    <s v="21.02.2025 01:09:29"/>
    <m/>
    <s v="ZESCASTRO"/>
    <b v="1"/>
    <b v="0"/>
    <b v="0"/>
    <b v="0"/>
    <b v="0"/>
    <s v="Susana Castro Salcedo"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0"/>
    <x v="0"/>
    <n v="209504904"/>
    <n v="1"/>
    <n v="423.33"/>
    <s v="EUR"/>
    <n v="167000"/>
    <s v="EUR"/>
    <s v="Bloqueados"/>
    <n v="89858.64"/>
    <n v="10932.68"/>
    <s v="Y30"/>
    <n v="97718.76"/>
    <n v="58.5"/>
    <s v="24.02.2025 18:13:20"/>
    <m/>
    <m/>
    <b v="1"/>
    <b v="0"/>
    <b v="0"/>
    <b v="0"/>
    <b v="0"/>
    <m/>
    <n v="36657.050000000003"/>
    <n v="48129.14"/>
    <n v="4428.97"/>
    <n v="643.48"/>
    <n v="1"/>
    <m/>
    <s v="ES00"/>
    <n v="1"/>
    <m/>
    <n v="1256.4000000000001"/>
    <n v="0"/>
  </r>
  <r>
    <x v="0"/>
    <x v="0"/>
    <s v="ES/15"/>
    <x v="0"/>
    <x v="1"/>
    <x v="1"/>
    <n v="209533976"/>
    <s v="28.02.2025 SANTIAGO"/>
    <n v="33680.11"/>
    <s v="EUR"/>
    <n v="639000"/>
    <s v="EUR"/>
    <s v="Bloqueados"/>
    <n v="338691.49"/>
    <n v="9858.6299999999992"/>
    <s v="Y30"/>
    <n v="345744.79"/>
    <n v="54.1"/>
    <s v="03.03.2025 08:22:03"/>
    <m/>
    <s v="ZESCASTRO"/>
    <b v="1"/>
    <b v="0"/>
    <b v="0"/>
    <b v="0"/>
    <b v="0"/>
    <s v="Susana Castro Salcedo"/>
    <n v="146878.01999999999"/>
    <n v="103551.46"/>
    <n v="76546.2"/>
    <n v="11715.81"/>
    <n v="1"/>
    <m/>
    <s v="ES00"/>
    <n v="1"/>
    <m/>
    <n v="4958.3100000000004"/>
    <n v="0"/>
  </r>
  <r>
    <x v="0"/>
    <x v="0"/>
    <s v="ES/15"/>
    <x v="0"/>
    <x v="2"/>
    <x v="2"/>
    <n v="209699937"/>
    <s v="31/03/2025"/>
    <n v="753.36"/>
    <s v="EUR"/>
    <n v="25000"/>
    <s v="EUR"/>
    <s v="Bloqueados"/>
    <n v="29797.11"/>
    <n v="85.81"/>
    <s v="Y30"/>
    <n v="29797.11"/>
    <n v="119.2"/>
    <s v="31.03.2025 10:20:49"/>
    <m/>
    <m/>
    <b v="1"/>
    <b v="0"/>
    <b v="0"/>
    <b v="0"/>
    <b v="0"/>
    <m/>
    <n v="14404.97"/>
    <n v="6038.95"/>
    <n v="9353.19"/>
    <n v="0"/>
    <n v="1"/>
    <m/>
    <s v="ES00"/>
    <n v="1"/>
    <m/>
    <n v="0"/>
    <n v="0"/>
  </r>
  <r>
    <x v="0"/>
    <x v="0"/>
    <s v="ES/15"/>
    <x v="0"/>
    <x v="2"/>
    <x v="2"/>
    <n v="209486966"/>
    <s v="ACCIÓN BATERIA 2025"/>
    <n v="141.29"/>
    <s v="EUR"/>
    <n v="25000"/>
    <s v="EUR"/>
    <s v="Bloqueados"/>
    <n v="29797.11"/>
    <n v="85.81"/>
    <s v="Y30"/>
    <n v="29797.11"/>
    <n v="119.2"/>
    <s v="01.04.2025 00:07:12"/>
    <m/>
    <m/>
    <b v="1"/>
    <b v="0"/>
    <b v="0"/>
    <b v="0"/>
    <b v="0"/>
    <m/>
    <n v="14404.97"/>
    <n v="6038.95"/>
    <n v="9353.19"/>
    <n v="0"/>
    <n v="1"/>
    <m/>
    <m/>
    <n v="1"/>
    <m/>
    <n v="0"/>
    <n v="0"/>
  </r>
  <r>
    <x v="0"/>
    <x v="0"/>
    <s v="ES/27"/>
    <x v="1"/>
    <x v="3"/>
    <x v="3"/>
    <n v="209167268"/>
    <s v="CIERRE 2º SEMESTRE 24"/>
    <n v="47.2"/>
    <s v="EUR"/>
    <n v="66000"/>
    <s v="EUR"/>
    <s v="Bloqueados"/>
    <n v="75372.399999999994"/>
    <n v="193.6"/>
    <s v="Y30"/>
    <n v="75566"/>
    <n v="114.5"/>
    <s v="31.03.2025 23:38:23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225014"/>
    <s v="21/12"/>
    <n v="119.31"/>
    <s v="EUR"/>
    <n v="66000"/>
    <s v="EUR"/>
    <s v="Bloqueados"/>
    <n v="75372.399999999994"/>
    <n v="193.6"/>
    <s v="Y30"/>
    <n v="75566"/>
    <n v="114.5"/>
    <s v="31.03.2025 23:43:10"/>
    <m/>
    <m/>
    <b v="1"/>
    <b v="0"/>
    <b v="0"/>
    <b v="1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453704"/>
    <s v="13/02"/>
    <n v="120.36"/>
    <s v="EUR"/>
    <n v="66000"/>
    <s v="EUR"/>
    <s v="Bloqueados"/>
    <n v="75372.399999999994"/>
    <n v="193.6"/>
    <s v="Y30"/>
    <n v="75566"/>
    <n v="114.5"/>
    <s v="01.04.2025 00:01:28"/>
    <m/>
    <m/>
    <b v="1"/>
    <b v="0"/>
    <b v="0"/>
    <b v="1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487086"/>
    <s v="ACCIÓN BATERIA 2025"/>
    <n v="2240.7800000000002"/>
    <s v="EUR"/>
    <n v="66000"/>
    <s v="EUR"/>
    <s v="Bloqueados"/>
    <n v="75372.399999999994"/>
    <n v="193.6"/>
    <s v="Y30"/>
    <n v="75566"/>
    <n v="114.5"/>
    <s v="01.04.2025 00:07:44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667924"/>
    <s v="TEMPORADA PV 25"/>
    <n v="2545.79"/>
    <s v="EUR"/>
    <n v="66000"/>
    <s v="EUR"/>
    <s v="Bloqueados"/>
    <n v="75372.399999999994"/>
    <n v="193.6"/>
    <s v="Y30"/>
    <n v="75566"/>
    <n v="114.5"/>
    <s v="01.04.2025 01:00:16"/>
    <m/>
    <m/>
    <b v="1"/>
    <b v="0"/>
    <b v="0"/>
    <b v="1"/>
    <b v="0"/>
    <m/>
    <n v="67106.350000000006"/>
    <n v="4648.37"/>
    <n v="248.51"/>
    <n v="3369.17"/>
    <n v="0"/>
    <m/>
    <m/>
    <n v="1"/>
    <m/>
    <n v="0"/>
    <n v="0"/>
  </r>
  <r>
    <x v="0"/>
    <x v="0"/>
    <s v="ES/27"/>
    <x v="1"/>
    <x v="3"/>
    <x v="3"/>
    <n v="209111492"/>
    <s v="30/11"/>
    <n v="674.87"/>
    <s v="EUR"/>
    <n v="66000"/>
    <s v="EUR"/>
    <s v="Bloqueados"/>
    <n v="75372.399999999994"/>
    <n v="193.6"/>
    <s v="Y30"/>
    <n v="75566"/>
    <n v="114.5"/>
    <s v="30.11.2024 11:34:05"/>
    <m/>
    <m/>
    <b v="1"/>
    <b v="0"/>
    <b v="0"/>
    <b v="0"/>
    <b v="0"/>
    <m/>
    <n v="67106.350000000006"/>
    <n v="4648.37"/>
    <n v="248.51"/>
    <n v="3369.17"/>
    <n v="0"/>
    <m/>
    <s v="ES00"/>
    <n v="1"/>
    <m/>
    <n v="0"/>
    <n v="0"/>
  </r>
  <r>
    <x v="0"/>
    <x v="0"/>
    <s v="ES/27"/>
    <x v="1"/>
    <x v="3"/>
    <x v="3"/>
    <n v="209291437"/>
    <s v="14/01 (2)"/>
    <n v="753.3"/>
    <s v="EUR"/>
    <n v="66000"/>
    <s v="EUR"/>
    <s v="Bloqueados"/>
    <n v="75372.399999999994"/>
    <n v="193.6"/>
    <s v="Y30"/>
    <n v="75566"/>
    <n v="114.5"/>
    <s v="14.01.2025 12:26:06"/>
    <m/>
    <m/>
    <b v="1"/>
    <b v="0"/>
    <b v="0"/>
    <b v="0"/>
    <b v="0"/>
    <m/>
    <n v="67106.350000000006"/>
    <n v="4648.37"/>
    <n v="248.51"/>
    <n v="3369.17"/>
    <n v="0"/>
    <m/>
    <s v="ES00"/>
    <n v="1"/>
    <m/>
    <n v="0"/>
    <n v="0"/>
  </r>
  <r>
    <x v="0"/>
    <x v="0"/>
    <s v="ES/32"/>
    <x v="2"/>
    <x v="4"/>
    <x v="4"/>
    <n v="209113226"/>
    <n v="28112024"/>
    <n v="3502.77"/>
    <s v="EUR"/>
    <n v="245000"/>
    <s v="EUR"/>
    <s v="Bloqueados"/>
    <n v="168845.12"/>
    <n v="4730.01"/>
    <s v="Y30"/>
    <n v="169349.75"/>
    <n v="69.099999999999994"/>
    <s v="01.12.2024 08:17:50"/>
    <m/>
    <s v="ZESCASTRO"/>
    <b v="1"/>
    <b v="0"/>
    <b v="0"/>
    <b v="0"/>
    <b v="0"/>
    <s v="Susana Castro Salcedo"/>
    <n v="94240.2"/>
    <n v="63719.199999999997"/>
    <n v="6211.34"/>
    <n v="4674.38"/>
    <n v="1"/>
    <m/>
    <s v="ES00"/>
    <n v="1"/>
    <m/>
    <n v="504.63"/>
    <n v="0"/>
  </r>
  <r>
    <x v="0"/>
    <x v="0"/>
    <s v="ES/32"/>
    <x v="2"/>
    <x v="5"/>
    <x v="5"/>
    <n v="209442763"/>
    <n v="12022025"/>
    <n v="301.85000000000002"/>
    <s v="EUR"/>
    <n v="59000"/>
    <s v="EUR"/>
    <s v="Bloqueados"/>
    <n v="46450.76"/>
    <n v="638.96"/>
    <s v="Y30"/>
    <n v="46450.76"/>
    <n v="78.7"/>
    <s v="12.02.2025 10:12:36"/>
    <m/>
    <s v="ZESCASTRO"/>
    <b v="1"/>
    <b v="0"/>
    <b v="0"/>
    <b v="0"/>
    <b v="0"/>
    <s v="Susana Castro Salcedo"/>
    <n v="12394.87"/>
    <n v="17421.349999999999"/>
    <n v="13019.81"/>
    <n v="3614.73"/>
    <n v="0"/>
    <m/>
    <s v="ES00"/>
    <n v="1"/>
    <m/>
    <n v="0"/>
    <n v="0"/>
  </r>
  <r>
    <x v="0"/>
    <x v="0"/>
    <s v="ES/32"/>
    <x v="2"/>
    <x v="6"/>
    <x v="6"/>
    <n v="209517380"/>
    <s v="26/02/2025"/>
    <n v="6886.87"/>
    <s v="EUR"/>
    <n v="37000"/>
    <s v="EUR"/>
    <s v="Bloqueados"/>
    <n v="51312.12"/>
    <n v="2182.92"/>
    <s v="Y30"/>
    <n v="52423.27"/>
    <n v="141.69999999999999"/>
    <s v="26.02.2025 12:17:06"/>
    <m/>
    <s v="ZESCASTRO"/>
    <b v="1"/>
    <b v="0"/>
    <b v="0"/>
    <b v="0"/>
    <b v="0"/>
    <s v="Susana Castro Salcedo"/>
    <n v="23310.63"/>
    <n v="15555.69"/>
    <n v="12445.8"/>
    <n v="0"/>
    <n v="0"/>
    <m/>
    <s v="ES00"/>
    <n v="1"/>
    <m/>
    <n v="0"/>
    <n v="0"/>
  </r>
  <r>
    <x v="0"/>
    <x v="1"/>
    <s v="ES/33"/>
    <x v="3"/>
    <x v="7"/>
    <x v="7"/>
    <n v="209199018"/>
    <n v="8670"/>
    <n v="1492.83"/>
    <s v="EUR"/>
    <n v="66000"/>
    <s v="EUR"/>
    <s v="Bloqueados"/>
    <n v="37852"/>
    <n v="407.78"/>
    <s v="Y30"/>
    <n v="38045.599999999999"/>
    <n v="57.6"/>
    <s v="16.12.2024 13:01:04"/>
    <m/>
    <m/>
    <b v="1"/>
    <b v="0"/>
    <b v="0"/>
    <b v="0"/>
    <b v="0"/>
    <m/>
    <n v="22525.35"/>
    <n v="11368.52"/>
    <n v="3958.13"/>
    <n v="0"/>
    <n v="1"/>
    <m/>
    <s v="ES00"/>
    <n v="1"/>
    <m/>
    <n v="0"/>
    <n v="0"/>
  </r>
  <r>
    <x v="0"/>
    <x v="1"/>
    <s v="ES/33"/>
    <x v="3"/>
    <x v="8"/>
    <x v="8"/>
    <n v="209543775"/>
    <s v="16469-3235"/>
    <n v="4352.33"/>
    <s v="EUR"/>
    <n v="50000"/>
    <s v="EUR"/>
    <s v="Bloqueados"/>
    <n v="23086.81"/>
    <n v="3544.65"/>
    <s v="Y30"/>
    <n v="23384.13"/>
    <n v="46.8"/>
    <s v="03.03.2025 20:23:26"/>
    <m/>
    <s v="ZESCASTRO"/>
    <b v="1"/>
    <b v="0"/>
    <b v="0"/>
    <b v="0"/>
    <b v="0"/>
    <s v="Susana Castro Salcedo"/>
    <n v="15112.77"/>
    <n v="1467.72"/>
    <n v="6506.32"/>
    <n v="0"/>
    <n v="3"/>
    <m/>
    <s v="ES00"/>
    <n v="1"/>
    <m/>
    <n v="102.5"/>
    <n v="0"/>
  </r>
  <r>
    <x v="0"/>
    <x v="1"/>
    <s v="ES/33"/>
    <x v="3"/>
    <x v="9"/>
    <x v="9"/>
    <n v="209218056"/>
    <s v="19/12"/>
    <n v="2279.35"/>
    <s v="EUR"/>
    <n v="30000"/>
    <s v="EUR"/>
    <s v="Bloqueados"/>
    <n v="26958.22"/>
    <n v="2968.16"/>
    <s v="Y30"/>
    <n v="27742.66"/>
    <n v="92.5"/>
    <s v="19.12.2024 11:49:09"/>
    <m/>
    <s v="ZESCASTRO"/>
    <b v="1"/>
    <b v="0"/>
    <b v="0"/>
    <b v="1"/>
    <b v="0"/>
    <s v="Susana Castro Salcedo"/>
    <n v="11562.5"/>
    <n v="11875.85"/>
    <n v="0"/>
    <n v="3519.87"/>
    <n v="0"/>
    <m/>
    <s v="ES00"/>
    <n v="1"/>
    <m/>
    <n v="190.93"/>
    <n v="0"/>
  </r>
  <r>
    <x v="0"/>
    <x v="2"/>
    <s v="ES/24"/>
    <x v="4"/>
    <x v="10"/>
    <x v="10"/>
    <n v="209344447"/>
    <s v="OOOO-TRAFOBER"/>
    <n v="17910.060000000001"/>
    <s v="EUR"/>
    <n v="153000"/>
    <s v="EUR"/>
    <s v="Bloqueados"/>
    <n v="60927.76"/>
    <n v="4666.37"/>
    <s v="Y30"/>
    <n v="62296.59"/>
    <n v="40.700000000000003"/>
    <s v="19.02.2025 00:54:23"/>
    <m/>
    <s v="ZESCASTRO"/>
    <b v="0"/>
    <b v="0"/>
    <b v="0"/>
    <b v="1"/>
    <b v="0"/>
    <s v="Susana Castro Salcedo"/>
    <n v="-6234.33"/>
    <n v="36121.160000000003"/>
    <n v="30261.48"/>
    <n v="779.45"/>
    <n v="0"/>
    <m/>
    <s v="ES02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45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4" firstHeaderRow="1" firstDataRow="1" firstDataCol="2"/>
  <pivotFields count="38">
    <pivotField axis="axisRow" showAll="0">
      <items count="10">
        <item x="0"/>
        <item m="1" x="1"/>
        <item m="1" x="2"/>
        <item m="1" x="3"/>
        <item m="1" x="4"/>
        <item m="1" x="5"/>
        <item m="1" x="6"/>
        <item m="1" x="7"/>
        <item m="1" x="8"/>
        <item t="default"/>
      </items>
    </pivotField>
    <pivotField axis="axisRow" showAll="0">
      <items count="16">
        <item sd="0" x="0"/>
        <item x="1"/>
        <item m="1" x="3"/>
        <item m="1" x="4"/>
        <item m="1" x="5"/>
        <item m="1" x="6"/>
        <item x="2"/>
        <item m="1" x="7"/>
        <item m="1" x="8"/>
        <item m="1" x="9"/>
        <item m="1" x="10"/>
        <item m="1" x="11"/>
        <item m="1" x="12"/>
        <item m="1" x="13"/>
        <item m="1" x="14"/>
        <item t="default" sd="0"/>
      </items>
    </pivotField>
    <pivotField showAll="0"/>
    <pivotField axis="axisRow" showAll="0">
      <items count="36">
        <item sd="0" m="1" x="5"/>
        <item x="1"/>
        <item x="2"/>
        <item x="3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0"/>
        <item x="4"/>
        <item t="default" sd="0"/>
      </items>
    </pivotField>
    <pivotField axis="axisRow" outline="0" showAll="0" defaultSubtotal="0">
      <items count="74">
        <item x="3"/>
        <item m="1" x="11"/>
        <item x="4"/>
        <item m="1" x="12"/>
        <item x="7"/>
        <item x="9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x="0"/>
        <item x="1"/>
        <item x="2"/>
        <item x="5"/>
        <item x="6"/>
        <item x="8"/>
        <item x="10"/>
      </items>
    </pivotField>
    <pivotField axis="axisRow" showAll="0">
      <items count="76">
        <item m="1" x="12"/>
        <item x="3"/>
        <item m="1" x="11"/>
        <item x="4"/>
        <item x="7"/>
        <item x="9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x="0"/>
        <item x="1"/>
        <item x="2"/>
        <item x="5"/>
        <item x="6"/>
        <item x="8"/>
        <item x="10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1">
    <i>
      <x/>
    </i>
    <i r="1">
      <x/>
    </i>
    <i r="1">
      <x v="1"/>
    </i>
    <i r="2">
      <x v="3"/>
    </i>
    <i r="3">
      <x v="4"/>
      <x v="4"/>
    </i>
    <i r="3">
      <x v="5"/>
      <x v="5"/>
    </i>
    <i r="3">
      <x v="72"/>
      <x v="73"/>
    </i>
    <i r="1">
      <x v="6"/>
    </i>
    <i r="2">
      <x v="34"/>
    </i>
    <i r="3">
      <x v="73"/>
      <x v="74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1" totalsRowShown="0" headerRowDxfId="37" dataDxfId="35" headerRowBorderDxfId="36" tableBorderDxfId="34">
  <autoFilter ref="A1:AL21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4"/>
  <sheetViews>
    <sheetView tabSelected="1" workbookViewId="0">
      <selection activeCell="A3" sqref="A3:C14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3</v>
      </c>
      <c r="C4" s="10">
        <v>90319.38</v>
      </c>
    </row>
    <row r="5" spans="1:3" x14ac:dyDescent="0.2">
      <c r="A5" s="6" t="s">
        <v>4</v>
      </c>
      <c r="C5" s="10">
        <v>64284.81</v>
      </c>
    </row>
    <row r="6" spans="1:3" x14ac:dyDescent="0.2">
      <c r="A6" s="6" t="s">
        <v>52</v>
      </c>
      <c r="C6" s="10">
        <v>8124.51</v>
      </c>
    </row>
    <row r="7" spans="1:3" x14ac:dyDescent="0.2">
      <c r="A7" s="8" t="s">
        <v>53</v>
      </c>
      <c r="C7" s="10">
        <v>8124.51</v>
      </c>
    </row>
    <row r="8" spans="1:3" x14ac:dyDescent="0.2">
      <c r="A8" s="9">
        <v>24050540</v>
      </c>
      <c r="B8" s="5" t="s">
        <v>50</v>
      </c>
      <c r="C8" s="10">
        <v>1492.83</v>
      </c>
    </row>
    <row r="9" spans="1:3" x14ac:dyDescent="0.2">
      <c r="A9" s="9">
        <v>24050950</v>
      </c>
      <c r="B9" s="5" t="s">
        <v>51</v>
      </c>
      <c r="C9" s="10">
        <v>2279.35</v>
      </c>
    </row>
    <row r="10" spans="1:3" x14ac:dyDescent="0.2">
      <c r="A10" s="9">
        <v>24050900</v>
      </c>
      <c r="B10" s="5" t="s">
        <v>88</v>
      </c>
      <c r="C10" s="10">
        <v>4352.33</v>
      </c>
    </row>
    <row r="11" spans="1:3" x14ac:dyDescent="0.2">
      <c r="A11" s="6" t="s">
        <v>54</v>
      </c>
      <c r="C11" s="10">
        <v>17910.060000000001</v>
      </c>
    </row>
    <row r="12" spans="1:3" x14ac:dyDescent="0.2">
      <c r="A12" s="8" t="s">
        <v>97</v>
      </c>
      <c r="C12" s="10">
        <v>17910.060000000001</v>
      </c>
    </row>
    <row r="13" spans="1:3" x14ac:dyDescent="0.2">
      <c r="A13" s="9">
        <v>24220590</v>
      </c>
      <c r="B13" s="5" t="s">
        <v>93</v>
      </c>
      <c r="C13" s="10">
        <v>17910.060000000001</v>
      </c>
    </row>
    <row r="14" spans="1:3" x14ac:dyDescent="0.2">
      <c r="A14" s="5" t="s">
        <v>5</v>
      </c>
      <c r="C14" s="10">
        <v>90319.38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1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</row>
    <row r="2" spans="1:38" x14ac:dyDescent="0.2">
      <c r="A2" t="str">
        <f>+VLOOKUP(Tabla1[[#This Row],[Código de provincia]],[1]Zona!$A:$N,14,0)</f>
        <v>Zona 7</v>
      </c>
      <c r="B2" t="str">
        <f>+VLOOKUP(Tabla1[[#This Row],[Código de provincia]],[1]Zona!$A:$N,8,0)</f>
        <v>Galicia</v>
      </c>
      <c r="C2" t="str">
        <f>+VLOOKUP(TEXT(Tabla1[[#This Row],[Socio comercial]],"00000000"),[1]Clientes!$A:$E,3,0)</f>
        <v>ES/15</v>
      </c>
      <c r="D2" t="str">
        <f>+VLOOKUP(TEXT(Tabla1[[#This Row],[Socio comercial]],"00000000"),[1]Clientes!$A:$E,4,0)</f>
        <v>A Coruña (01)</v>
      </c>
      <c r="E2" s="1">
        <v>24010570</v>
      </c>
      <c r="F2" s="1" t="s">
        <v>55</v>
      </c>
      <c r="G2" s="1">
        <v>209317899</v>
      </c>
      <c r="H2" s="1">
        <v>1</v>
      </c>
      <c r="I2" s="2">
        <v>699.42</v>
      </c>
      <c r="J2" s="1" t="s">
        <v>43</v>
      </c>
      <c r="K2" s="2">
        <v>167000</v>
      </c>
      <c r="L2" s="1" t="s">
        <v>43</v>
      </c>
      <c r="M2" s="1" t="s">
        <v>44</v>
      </c>
      <c r="N2" s="2">
        <v>89858.64</v>
      </c>
      <c r="O2" s="2">
        <v>10932.68</v>
      </c>
      <c r="P2" s="1" t="s">
        <v>45</v>
      </c>
      <c r="Q2" s="2">
        <v>97718.76</v>
      </c>
      <c r="R2" s="3">
        <v>58.5</v>
      </c>
      <c r="S2" s="1" t="s">
        <v>56</v>
      </c>
      <c r="T2" s="1"/>
      <c r="U2" s="1" t="s">
        <v>57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58</v>
      </c>
      <c r="AB2" s="2">
        <v>36657.050000000003</v>
      </c>
      <c r="AC2" s="2">
        <v>48129.14</v>
      </c>
      <c r="AD2" s="2">
        <v>4428.97</v>
      </c>
      <c r="AE2" s="2">
        <v>643.48</v>
      </c>
      <c r="AF2" s="1">
        <v>1</v>
      </c>
      <c r="AG2" s="1"/>
      <c r="AH2" s="1" t="s">
        <v>49</v>
      </c>
      <c r="AI2" s="1">
        <v>1</v>
      </c>
      <c r="AJ2" s="1"/>
      <c r="AK2" s="2">
        <v>1256.4000000000001</v>
      </c>
      <c r="AL2" s="2">
        <v>0</v>
      </c>
    </row>
    <row r="3" spans="1:38" x14ac:dyDescent="0.2">
      <c r="A3" t="str">
        <f>+VLOOKUP(Tabla1[[#This Row],[Código de provincia]],[1]Zona!$A:$N,14,0)</f>
        <v>Zona 7</v>
      </c>
      <c r="B3" t="str">
        <f>+VLOOKUP(Tabla1[[#This Row],[Código de provincia]],[1]Zona!$A:$N,8,0)</f>
        <v>Galicia</v>
      </c>
      <c r="C3" t="str">
        <f>+VLOOKUP(TEXT(Tabla1[[#This Row],[Socio comercial]],"00000000"),[1]Clientes!$A:$E,3,0)</f>
        <v>ES/15</v>
      </c>
      <c r="D3" t="str">
        <f>+VLOOKUP(TEXT(Tabla1[[#This Row],[Socio comercial]],"00000000"),[1]Clientes!$A:$E,4,0)</f>
        <v>A Coruña (01)</v>
      </c>
      <c r="E3" s="1">
        <v>24010570</v>
      </c>
      <c r="F3" s="1" t="s">
        <v>55</v>
      </c>
      <c r="G3" s="1">
        <v>209398282</v>
      </c>
      <c r="H3" s="1">
        <v>1</v>
      </c>
      <c r="I3" s="2">
        <v>11394.2</v>
      </c>
      <c r="J3" s="1" t="s">
        <v>43</v>
      </c>
      <c r="K3" s="2">
        <v>167000</v>
      </c>
      <c r="L3" s="1" t="s">
        <v>43</v>
      </c>
      <c r="M3" s="1" t="s">
        <v>44</v>
      </c>
      <c r="N3" s="2">
        <v>89858.64</v>
      </c>
      <c r="O3" s="2">
        <v>10932.68</v>
      </c>
      <c r="P3" s="1" t="s">
        <v>45</v>
      </c>
      <c r="Q3" s="2">
        <v>97718.76</v>
      </c>
      <c r="R3" s="3">
        <v>58.5</v>
      </c>
      <c r="S3" s="1" t="s">
        <v>59</v>
      </c>
      <c r="T3" s="1"/>
      <c r="U3" s="1" t="s">
        <v>57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58</v>
      </c>
      <c r="AB3" s="2">
        <v>36657.050000000003</v>
      </c>
      <c r="AC3" s="2">
        <v>48129.14</v>
      </c>
      <c r="AD3" s="2">
        <v>4428.97</v>
      </c>
      <c r="AE3" s="2">
        <v>643.48</v>
      </c>
      <c r="AF3" s="1">
        <v>1</v>
      </c>
      <c r="AG3" s="1"/>
      <c r="AH3" s="1" t="s">
        <v>49</v>
      </c>
      <c r="AI3" s="1">
        <v>1</v>
      </c>
      <c r="AJ3" s="1"/>
      <c r="AK3" s="2">
        <v>1256.4000000000001</v>
      </c>
      <c r="AL3" s="2">
        <v>0</v>
      </c>
    </row>
    <row r="4" spans="1:38" x14ac:dyDescent="0.2">
      <c r="A4" t="str">
        <f>+VLOOKUP(Tabla1[[#This Row],[Código de provincia]],[1]Zona!$A:$N,14,0)</f>
        <v>Zona 7</v>
      </c>
      <c r="B4" t="str">
        <f>+VLOOKUP(Tabla1[[#This Row],[Código de provincia]],[1]Zona!$A:$N,8,0)</f>
        <v>Galicia</v>
      </c>
      <c r="C4" t="str">
        <f>+VLOOKUP(TEXT(Tabla1[[#This Row],[Socio comercial]],"00000000"),[1]Clientes!$A:$E,3,0)</f>
        <v>ES/15</v>
      </c>
      <c r="D4" t="str">
        <f>+VLOOKUP(TEXT(Tabla1[[#This Row],[Socio comercial]],"00000000"),[1]Clientes!$A:$E,4,0)</f>
        <v>A Coruña (01)</v>
      </c>
      <c r="E4" s="1">
        <v>24010570</v>
      </c>
      <c r="F4" s="1" t="s">
        <v>55</v>
      </c>
      <c r="G4" s="1">
        <v>209504904</v>
      </c>
      <c r="H4" s="1">
        <v>1</v>
      </c>
      <c r="I4" s="2">
        <v>423.33</v>
      </c>
      <c r="J4" s="1" t="s">
        <v>43</v>
      </c>
      <c r="K4" s="2">
        <v>167000</v>
      </c>
      <c r="L4" s="1" t="s">
        <v>43</v>
      </c>
      <c r="M4" s="1" t="s">
        <v>44</v>
      </c>
      <c r="N4" s="2">
        <v>89858.64</v>
      </c>
      <c r="O4" s="2">
        <v>10932.68</v>
      </c>
      <c r="P4" s="1" t="s">
        <v>45</v>
      </c>
      <c r="Q4" s="2">
        <v>97718.76</v>
      </c>
      <c r="R4" s="3">
        <v>58.5</v>
      </c>
      <c r="S4" s="1" t="s">
        <v>60</v>
      </c>
      <c r="T4" s="1"/>
      <c r="U4" s="1"/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/>
      <c r="AB4" s="2">
        <v>36657.050000000003</v>
      </c>
      <c r="AC4" s="2">
        <v>48129.14</v>
      </c>
      <c r="AD4" s="2">
        <v>4428.97</v>
      </c>
      <c r="AE4" s="2">
        <v>643.48</v>
      </c>
      <c r="AF4" s="1">
        <v>1</v>
      </c>
      <c r="AG4" s="1"/>
      <c r="AH4" s="1" t="s">
        <v>49</v>
      </c>
      <c r="AI4" s="1">
        <v>1</v>
      </c>
      <c r="AJ4" s="1"/>
      <c r="AK4" s="2">
        <v>1256.4000000000001</v>
      </c>
      <c r="AL4" s="2">
        <v>0</v>
      </c>
    </row>
    <row r="5" spans="1:38" x14ac:dyDescent="0.2">
      <c r="A5" t="str">
        <f>+VLOOKUP(Tabla1[[#This Row],[Código de provincia]],[1]Zona!$A:$N,14,0)</f>
        <v>Zona 7</v>
      </c>
      <c r="B5" t="str">
        <f>+VLOOKUP(Tabla1[[#This Row],[Código de provincia]],[1]Zona!$A:$N,8,0)</f>
        <v>Galicia</v>
      </c>
      <c r="C5" t="str">
        <f>+VLOOKUP(TEXT(Tabla1[[#This Row],[Socio comercial]],"00000000"),[1]Clientes!$A:$E,3,0)</f>
        <v>ES/15</v>
      </c>
      <c r="D5" t="str">
        <f>+VLOOKUP(TEXT(Tabla1[[#This Row],[Socio comercial]],"00000000"),[1]Clientes!$A:$E,4,0)</f>
        <v>A Coruña (01)</v>
      </c>
      <c r="E5" s="1">
        <v>24011230</v>
      </c>
      <c r="F5" s="1" t="s">
        <v>61</v>
      </c>
      <c r="G5" s="1">
        <v>209533976</v>
      </c>
      <c r="H5" s="1" t="s">
        <v>62</v>
      </c>
      <c r="I5" s="2">
        <v>33680.11</v>
      </c>
      <c r="J5" s="1" t="s">
        <v>43</v>
      </c>
      <c r="K5" s="2">
        <v>639000</v>
      </c>
      <c r="L5" s="1" t="s">
        <v>43</v>
      </c>
      <c r="M5" s="1" t="s">
        <v>44</v>
      </c>
      <c r="N5" s="2">
        <v>338691.49</v>
      </c>
      <c r="O5" s="2">
        <v>9858.6299999999992</v>
      </c>
      <c r="P5" s="1" t="s">
        <v>45</v>
      </c>
      <c r="Q5" s="2">
        <v>345744.79</v>
      </c>
      <c r="R5" s="3">
        <v>54.1</v>
      </c>
      <c r="S5" s="1" t="s">
        <v>63</v>
      </c>
      <c r="T5" s="1"/>
      <c r="U5" s="1" t="s">
        <v>57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s">
        <v>58</v>
      </c>
      <c r="AB5" s="2">
        <v>146878.01999999999</v>
      </c>
      <c r="AC5" s="2">
        <v>103551.46</v>
      </c>
      <c r="AD5" s="2">
        <v>76546.2</v>
      </c>
      <c r="AE5" s="2">
        <v>11715.81</v>
      </c>
      <c r="AF5" s="1">
        <v>1</v>
      </c>
      <c r="AG5" s="1"/>
      <c r="AH5" s="1" t="s">
        <v>49</v>
      </c>
      <c r="AI5" s="1">
        <v>1</v>
      </c>
      <c r="AJ5" s="1"/>
      <c r="AK5" s="2">
        <v>4958.3100000000004</v>
      </c>
      <c r="AL5" s="2">
        <v>0</v>
      </c>
    </row>
    <row r="6" spans="1:38" x14ac:dyDescent="0.2">
      <c r="A6" t="str">
        <f>+VLOOKUP(Tabla1[[#This Row],[Código de provincia]],[1]Zona!$A:$N,14,0)</f>
        <v>Zona 7</v>
      </c>
      <c r="B6" t="str">
        <f>+VLOOKUP(Tabla1[[#This Row],[Código de provincia]],[1]Zona!$A:$N,8,0)</f>
        <v>Galicia</v>
      </c>
      <c r="C6" t="str">
        <f>+VLOOKUP(TEXT(Tabla1[[#This Row],[Socio comercial]],"00000000"),[1]Clientes!$A:$E,3,0)</f>
        <v>ES/15</v>
      </c>
      <c r="D6" t="str">
        <f>+VLOOKUP(TEXT(Tabla1[[#This Row],[Socio comercial]],"00000000"),[1]Clientes!$A:$E,4,0)</f>
        <v>A Coruña (01)</v>
      </c>
      <c r="E6" s="1">
        <v>24011760</v>
      </c>
      <c r="F6" s="1" t="s">
        <v>64</v>
      </c>
      <c r="G6" s="1">
        <v>209699937</v>
      </c>
      <c r="H6" s="1" t="s">
        <v>65</v>
      </c>
      <c r="I6" s="2">
        <v>753.36</v>
      </c>
      <c r="J6" s="1" t="s">
        <v>43</v>
      </c>
      <c r="K6" s="2">
        <v>25000</v>
      </c>
      <c r="L6" s="1" t="s">
        <v>43</v>
      </c>
      <c r="M6" s="1" t="s">
        <v>44</v>
      </c>
      <c r="N6" s="2">
        <v>29797.11</v>
      </c>
      <c r="O6" s="2">
        <v>85.81</v>
      </c>
      <c r="P6" s="1" t="s">
        <v>45</v>
      </c>
      <c r="Q6" s="2">
        <v>29797.11</v>
      </c>
      <c r="R6" s="3">
        <v>119.2</v>
      </c>
      <c r="S6" s="1" t="s">
        <v>66</v>
      </c>
      <c r="T6" s="1"/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14404.97</v>
      </c>
      <c r="AC6" s="2">
        <v>6038.95</v>
      </c>
      <c r="AD6" s="2">
        <v>9353.19</v>
      </c>
      <c r="AE6" s="2">
        <v>0</v>
      </c>
      <c r="AF6" s="1">
        <v>1</v>
      </c>
      <c r="AG6" s="1"/>
      <c r="AH6" s="1" t="s">
        <v>49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7</v>
      </c>
      <c r="B7" t="str">
        <f>+VLOOKUP(Tabla1[[#This Row],[Código de provincia]],[1]Zona!$A:$N,8,0)</f>
        <v>Galicia</v>
      </c>
      <c r="C7" t="str">
        <f>+VLOOKUP(TEXT(Tabla1[[#This Row],[Socio comercial]],"00000000"),[1]Clientes!$A:$E,3,0)</f>
        <v>ES/15</v>
      </c>
      <c r="D7" t="str">
        <f>+VLOOKUP(TEXT(Tabla1[[#This Row],[Socio comercial]],"00000000"),[1]Clientes!$A:$E,4,0)</f>
        <v>A Coruña (01)</v>
      </c>
      <c r="E7" s="1">
        <v>24011760</v>
      </c>
      <c r="F7" s="1" t="s">
        <v>64</v>
      </c>
      <c r="G7" s="1">
        <v>209486966</v>
      </c>
      <c r="H7" s="1" t="s">
        <v>67</v>
      </c>
      <c r="I7" s="2">
        <v>141.29</v>
      </c>
      <c r="J7" s="1" t="s">
        <v>43</v>
      </c>
      <c r="K7" s="2">
        <v>25000</v>
      </c>
      <c r="L7" s="1" t="s">
        <v>43</v>
      </c>
      <c r="M7" s="1" t="s">
        <v>44</v>
      </c>
      <c r="N7" s="2">
        <v>29797.11</v>
      </c>
      <c r="O7" s="2">
        <v>85.81</v>
      </c>
      <c r="P7" s="1" t="s">
        <v>45</v>
      </c>
      <c r="Q7" s="2">
        <v>29797.11</v>
      </c>
      <c r="R7" s="3">
        <v>119.2</v>
      </c>
      <c r="S7" s="1" t="s">
        <v>68</v>
      </c>
      <c r="T7" s="1"/>
      <c r="U7" s="1"/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/>
      <c r="AB7" s="2">
        <v>14404.97</v>
      </c>
      <c r="AC7" s="2">
        <v>6038.95</v>
      </c>
      <c r="AD7" s="2">
        <v>9353.19</v>
      </c>
      <c r="AE7" s="2">
        <v>0</v>
      </c>
      <c r="AF7" s="1">
        <v>1</v>
      </c>
      <c r="AG7" s="1"/>
      <c r="AH7" s="1"/>
      <c r="AI7" s="1">
        <v>1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7</v>
      </c>
      <c r="B8" t="str">
        <f>+VLOOKUP(Tabla1[[#This Row],[Código de provincia]],[1]Zona!$A:$N,8,0)</f>
        <v>Galicia</v>
      </c>
      <c r="C8" t="str">
        <f>+VLOOKUP(TEXT(Tabla1[[#This Row],[Socio comercial]],"00000000"),[1]Clientes!$A:$E,3,0)</f>
        <v>ES/27</v>
      </c>
      <c r="D8" t="str">
        <f>+VLOOKUP(TEXT(Tabla1[[#This Row],[Socio comercial]],"00000000"),[1]Clientes!$A:$E,4,0)</f>
        <v>Lugo (02)</v>
      </c>
      <c r="E8" s="1">
        <v>24022030</v>
      </c>
      <c r="F8" s="1" t="s">
        <v>46</v>
      </c>
      <c r="G8" s="1">
        <v>209167268</v>
      </c>
      <c r="H8" s="1" t="s">
        <v>69</v>
      </c>
      <c r="I8" s="2">
        <v>47.2</v>
      </c>
      <c r="J8" s="1" t="s">
        <v>43</v>
      </c>
      <c r="K8" s="2">
        <v>66000</v>
      </c>
      <c r="L8" s="1" t="s">
        <v>43</v>
      </c>
      <c r="M8" s="1" t="s">
        <v>44</v>
      </c>
      <c r="N8" s="2">
        <v>75372.399999999994</v>
      </c>
      <c r="O8" s="2">
        <v>193.6</v>
      </c>
      <c r="P8" s="1" t="s">
        <v>45</v>
      </c>
      <c r="Q8" s="2">
        <v>75566</v>
      </c>
      <c r="R8" s="3">
        <v>114.5</v>
      </c>
      <c r="S8" s="1" t="s">
        <v>70</v>
      </c>
      <c r="T8" s="1"/>
      <c r="U8" s="1"/>
      <c r="V8" s="1" t="b">
        <v>1</v>
      </c>
      <c r="W8" s="1" t="b">
        <v>0</v>
      </c>
      <c r="X8" s="1" t="b">
        <v>0</v>
      </c>
      <c r="Y8" s="1" t="b">
        <v>1</v>
      </c>
      <c r="Z8" s="1" t="b">
        <v>0</v>
      </c>
      <c r="AA8" s="1"/>
      <c r="AB8" s="2">
        <v>67106.350000000006</v>
      </c>
      <c r="AC8" s="2">
        <v>4648.37</v>
      </c>
      <c r="AD8" s="2">
        <v>248.51</v>
      </c>
      <c r="AE8" s="2">
        <v>3369.17</v>
      </c>
      <c r="AF8" s="1">
        <v>0</v>
      </c>
      <c r="AG8" s="1"/>
      <c r="AH8" s="1"/>
      <c r="AI8" s="1">
        <v>1</v>
      </c>
      <c r="AJ8" s="1"/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7</v>
      </c>
      <c r="B9" t="str">
        <f>+VLOOKUP(Tabla1[[#This Row],[Código de provincia]],[1]Zona!$A:$N,8,0)</f>
        <v>Galicia</v>
      </c>
      <c r="C9" t="str">
        <f>+VLOOKUP(TEXT(Tabla1[[#This Row],[Socio comercial]],"00000000"),[1]Clientes!$A:$E,3,0)</f>
        <v>ES/27</v>
      </c>
      <c r="D9" t="str">
        <f>+VLOOKUP(TEXT(Tabla1[[#This Row],[Socio comercial]],"00000000"),[1]Clientes!$A:$E,4,0)</f>
        <v>Lugo (02)</v>
      </c>
      <c r="E9" s="1">
        <v>24022030</v>
      </c>
      <c r="F9" s="1" t="s">
        <v>46</v>
      </c>
      <c r="G9" s="1">
        <v>209225014</v>
      </c>
      <c r="H9" s="1" t="s">
        <v>71</v>
      </c>
      <c r="I9" s="2">
        <v>119.31</v>
      </c>
      <c r="J9" s="1" t="s">
        <v>43</v>
      </c>
      <c r="K9" s="2">
        <v>66000</v>
      </c>
      <c r="L9" s="1" t="s">
        <v>43</v>
      </c>
      <c r="M9" s="1" t="s">
        <v>44</v>
      </c>
      <c r="N9" s="2">
        <v>75372.399999999994</v>
      </c>
      <c r="O9" s="2">
        <v>193.6</v>
      </c>
      <c r="P9" s="1" t="s">
        <v>45</v>
      </c>
      <c r="Q9" s="2">
        <v>75566</v>
      </c>
      <c r="R9" s="3">
        <v>114.5</v>
      </c>
      <c r="S9" s="1" t="s">
        <v>72</v>
      </c>
      <c r="T9" s="1"/>
      <c r="U9" s="1"/>
      <c r="V9" s="1" t="b">
        <v>1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67106.350000000006</v>
      </c>
      <c r="AC9" s="2">
        <v>4648.37</v>
      </c>
      <c r="AD9" s="2">
        <v>248.51</v>
      </c>
      <c r="AE9" s="2">
        <v>3369.17</v>
      </c>
      <c r="AF9" s="1">
        <v>0</v>
      </c>
      <c r="AG9" s="1"/>
      <c r="AH9" s="1" t="s">
        <v>49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7</v>
      </c>
      <c r="B10" t="str">
        <f>+VLOOKUP(Tabla1[[#This Row],[Código de provincia]],[1]Zona!$A:$N,8,0)</f>
        <v>Galicia</v>
      </c>
      <c r="C10" t="str">
        <f>+VLOOKUP(TEXT(Tabla1[[#This Row],[Socio comercial]],"00000000"),[1]Clientes!$A:$E,3,0)</f>
        <v>ES/27</v>
      </c>
      <c r="D10" t="str">
        <f>+VLOOKUP(TEXT(Tabla1[[#This Row],[Socio comercial]],"00000000"),[1]Clientes!$A:$E,4,0)</f>
        <v>Lugo (02)</v>
      </c>
      <c r="E10" s="1">
        <v>24022030</v>
      </c>
      <c r="F10" s="1" t="s">
        <v>46</v>
      </c>
      <c r="G10" s="1">
        <v>209453704</v>
      </c>
      <c r="H10" s="1" t="s">
        <v>73</v>
      </c>
      <c r="I10" s="2">
        <v>120.36</v>
      </c>
      <c r="J10" s="1" t="s">
        <v>43</v>
      </c>
      <c r="K10" s="2">
        <v>66000</v>
      </c>
      <c r="L10" s="1" t="s">
        <v>43</v>
      </c>
      <c r="M10" s="1" t="s">
        <v>44</v>
      </c>
      <c r="N10" s="2">
        <v>75372.399999999994</v>
      </c>
      <c r="O10" s="2">
        <v>193.6</v>
      </c>
      <c r="P10" s="1" t="s">
        <v>45</v>
      </c>
      <c r="Q10" s="2">
        <v>75566</v>
      </c>
      <c r="R10" s="3">
        <v>114.5</v>
      </c>
      <c r="S10" s="1" t="s">
        <v>74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67106.350000000006</v>
      </c>
      <c r="AC10" s="2">
        <v>4648.37</v>
      </c>
      <c r="AD10" s="2">
        <v>248.51</v>
      </c>
      <c r="AE10" s="2">
        <v>3369.17</v>
      </c>
      <c r="AF10" s="1">
        <v>0</v>
      </c>
      <c r="AG10" s="1"/>
      <c r="AH10" s="1" t="s">
        <v>49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7</v>
      </c>
      <c r="B11" t="str">
        <f>+VLOOKUP(Tabla1[[#This Row],[Código de provincia]],[1]Zona!$A:$N,8,0)</f>
        <v>Galicia</v>
      </c>
      <c r="C11" t="str">
        <f>+VLOOKUP(TEXT(Tabla1[[#This Row],[Socio comercial]],"00000000"),[1]Clientes!$A:$E,3,0)</f>
        <v>ES/27</v>
      </c>
      <c r="D11" t="str">
        <f>+VLOOKUP(TEXT(Tabla1[[#This Row],[Socio comercial]],"00000000"),[1]Clientes!$A:$E,4,0)</f>
        <v>Lugo (02)</v>
      </c>
      <c r="E11" s="1">
        <v>24022030</v>
      </c>
      <c r="F11" s="1" t="s">
        <v>46</v>
      </c>
      <c r="G11" s="1">
        <v>209487086</v>
      </c>
      <c r="H11" s="1" t="s">
        <v>67</v>
      </c>
      <c r="I11" s="2">
        <v>2240.7800000000002</v>
      </c>
      <c r="J11" s="1" t="s">
        <v>43</v>
      </c>
      <c r="K11" s="2">
        <v>66000</v>
      </c>
      <c r="L11" s="1" t="s">
        <v>43</v>
      </c>
      <c r="M11" s="1" t="s">
        <v>44</v>
      </c>
      <c r="N11" s="2">
        <v>75372.399999999994</v>
      </c>
      <c r="O11" s="2">
        <v>193.6</v>
      </c>
      <c r="P11" s="1" t="s">
        <v>45</v>
      </c>
      <c r="Q11" s="2">
        <v>75566</v>
      </c>
      <c r="R11" s="3">
        <v>114.5</v>
      </c>
      <c r="S11" s="1" t="s">
        <v>75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67106.350000000006</v>
      </c>
      <c r="AC11" s="2">
        <v>4648.37</v>
      </c>
      <c r="AD11" s="2">
        <v>248.51</v>
      </c>
      <c r="AE11" s="2">
        <v>3369.17</v>
      </c>
      <c r="AF11" s="1">
        <v>0</v>
      </c>
      <c r="AG11" s="1"/>
      <c r="AH11" s="1"/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7</v>
      </c>
      <c r="B12" t="str">
        <f>+VLOOKUP(Tabla1[[#This Row],[Código de provincia]],[1]Zona!$A:$N,8,0)</f>
        <v>Galicia</v>
      </c>
      <c r="C12" t="str">
        <f>+VLOOKUP(TEXT(Tabla1[[#This Row],[Socio comercial]],"00000000"),[1]Clientes!$A:$E,3,0)</f>
        <v>ES/27</v>
      </c>
      <c r="D12" t="str">
        <f>+VLOOKUP(TEXT(Tabla1[[#This Row],[Socio comercial]],"00000000"),[1]Clientes!$A:$E,4,0)</f>
        <v>Lugo (02)</v>
      </c>
      <c r="E12" s="1">
        <v>24022030</v>
      </c>
      <c r="F12" s="1" t="s">
        <v>46</v>
      </c>
      <c r="G12" s="1">
        <v>209667924</v>
      </c>
      <c r="H12" s="1" t="s">
        <v>76</v>
      </c>
      <c r="I12" s="2">
        <v>2545.79</v>
      </c>
      <c r="J12" s="1" t="s">
        <v>43</v>
      </c>
      <c r="K12" s="2">
        <v>66000</v>
      </c>
      <c r="L12" s="1" t="s">
        <v>43</v>
      </c>
      <c r="M12" s="1" t="s">
        <v>44</v>
      </c>
      <c r="N12" s="2">
        <v>75372.399999999994</v>
      </c>
      <c r="O12" s="2">
        <v>193.6</v>
      </c>
      <c r="P12" s="1" t="s">
        <v>45</v>
      </c>
      <c r="Q12" s="2">
        <v>75566</v>
      </c>
      <c r="R12" s="3">
        <v>114.5</v>
      </c>
      <c r="S12" s="1" t="s">
        <v>77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67106.350000000006</v>
      </c>
      <c r="AC12" s="2">
        <v>4648.37</v>
      </c>
      <c r="AD12" s="2">
        <v>248.51</v>
      </c>
      <c r="AE12" s="2">
        <v>3369.17</v>
      </c>
      <c r="AF12" s="1">
        <v>0</v>
      </c>
      <c r="AG12" s="1"/>
      <c r="AH12" s="1"/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7</v>
      </c>
      <c r="B13" t="str">
        <f>+VLOOKUP(Tabla1[[#This Row],[Código de provincia]],[1]Zona!$A:$N,8,0)</f>
        <v>Galicia</v>
      </c>
      <c r="C13" t="str">
        <f>+VLOOKUP(TEXT(Tabla1[[#This Row],[Socio comercial]],"00000000"),[1]Clientes!$A:$E,3,0)</f>
        <v>ES/27</v>
      </c>
      <c r="D13" t="str">
        <f>+VLOOKUP(TEXT(Tabla1[[#This Row],[Socio comercial]],"00000000"),[1]Clientes!$A:$E,4,0)</f>
        <v>Lugo (02)</v>
      </c>
      <c r="E13" s="1">
        <v>24022030</v>
      </c>
      <c r="F13" s="1" t="s">
        <v>46</v>
      </c>
      <c r="G13" s="1">
        <v>209111492</v>
      </c>
      <c r="H13" s="1" t="s">
        <v>78</v>
      </c>
      <c r="I13" s="2">
        <v>674.87</v>
      </c>
      <c r="J13" s="1" t="s">
        <v>43</v>
      </c>
      <c r="K13" s="2">
        <v>66000</v>
      </c>
      <c r="L13" s="1" t="s">
        <v>43</v>
      </c>
      <c r="M13" s="1" t="s">
        <v>44</v>
      </c>
      <c r="N13" s="2">
        <v>75372.399999999994</v>
      </c>
      <c r="O13" s="2">
        <v>193.6</v>
      </c>
      <c r="P13" s="1" t="s">
        <v>45</v>
      </c>
      <c r="Q13" s="2">
        <v>75566</v>
      </c>
      <c r="R13" s="3">
        <v>114.5</v>
      </c>
      <c r="S13" s="1" t="s">
        <v>79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/>
      <c r="AB13" s="2">
        <v>67106.350000000006</v>
      </c>
      <c r="AC13" s="2">
        <v>4648.37</v>
      </c>
      <c r="AD13" s="2">
        <v>248.51</v>
      </c>
      <c r="AE13" s="2">
        <v>3369.17</v>
      </c>
      <c r="AF13" s="1">
        <v>0</v>
      </c>
      <c r="AG13" s="1"/>
      <c r="AH13" s="1" t="s">
        <v>49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7</v>
      </c>
      <c r="B14" t="str">
        <f>+VLOOKUP(Tabla1[[#This Row],[Código de provincia]],[1]Zona!$A:$N,8,0)</f>
        <v>Galicia</v>
      </c>
      <c r="C14" t="str">
        <f>+VLOOKUP(TEXT(Tabla1[[#This Row],[Socio comercial]],"00000000"),[1]Clientes!$A:$E,3,0)</f>
        <v>ES/27</v>
      </c>
      <c r="D14" t="str">
        <f>+VLOOKUP(TEXT(Tabla1[[#This Row],[Socio comercial]],"00000000"),[1]Clientes!$A:$E,4,0)</f>
        <v>Lugo (02)</v>
      </c>
      <c r="E14" s="1">
        <v>24022030</v>
      </c>
      <c r="F14" s="1" t="s">
        <v>46</v>
      </c>
      <c r="G14" s="1">
        <v>209291437</v>
      </c>
      <c r="H14" s="1" t="s">
        <v>47</v>
      </c>
      <c r="I14" s="2">
        <v>753.3</v>
      </c>
      <c r="J14" s="1" t="s">
        <v>43</v>
      </c>
      <c r="K14" s="2">
        <v>66000</v>
      </c>
      <c r="L14" s="1" t="s">
        <v>43</v>
      </c>
      <c r="M14" s="1" t="s">
        <v>44</v>
      </c>
      <c r="N14" s="2">
        <v>75372.399999999994</v>
      </c>
      <c r="O14" s="2">
        <v>193.6</v>
      </c>
      <c r="P14" s="1" t="s">
        <v>45</v>
      </c>
      <c r="Q14" s="2">
        <v>75566</v>
      </c>
      <c r="R14" s="3">
        <v>114.5</v>
      </c>
      <c r="S14" s="1" t="s">
        <v>48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67106.350000000006</v>
      </c>
      <c r="AC14" s="2">
        <v>4648.37</v>
      </c>
      <c r="AD14" s="2">
        <v>248.51</v>
      </c>
      <c r="AE14" s="2">
        <v>3369.17</v>
      </c>
      <c r="AF14" s="1">
        <v>0</v>
      </c>
      <c r="AG14" s="1"/>
      <c r="AH14" s="1" t="s">
        <v>49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7</v>
      </c>
      <c r="B15" t="str">
        <f>+VLOOKUP(Tabla1[[#This Row],[Código de provincia]],[1]Zona!$A:$N,8,0)</f>
        <v>Galicia</v>
      </c>
      <c r="C15" t="str">
        <f>+VLOOKUP(TEXT(Tabla1[[#This Row],[Socio comercial]],"00000000"),[1]Clientes!$A:$E,3,0)</f>
        <v>ES/32</v>
      </c>
      <c r="D15" t="str">
        <f>+VLOOKUP(TEXT(Tabla1[[#This Row],[Socio comercial]],"00000000"),[1]Clientes!$A:$E,4,0)</f>
        <v>Ourense (03)</v>
      </c>
      <c r="E15" s="1">
        <v>24030240</v>
      </c>
      <c r="F15" s="1" t="s">
        <v>80</v>
      </c>
      <c r="G15" s="1">
        <v>209113226</v>
      </c>
      <c r="H15" s="1">
        <v>28112024</v>
      </c>
      <c r="I15" s="2">
        <v>3502.77</v>
      </c>
      <c r="J15" s="1" t="s">
        <v>43</v>
      </c>
      <c r="K15" s="2">
        <v>245000</v>
      </c>
      <c r="L15" s="1" t="s">
        <v>43</v>
      </c>
      <c r="M15" s="1" t="s">
        <v>44</v>
      </c>
      <c r="N15" s="2">
        <v>168845.12</v>
      </c>
      <c r="O15" s="2">
        <v>4730.01</v>
      </c>
      <c r="P15" s="1" t="s">
        <v>45</v>
      </c>
      <c r="Q15" s="2">
        <v>169349.75</v>
      </c>
      <c r="R15" s="3">
        <v>69.099999999999994</v>
      </c>
      <c r="S15" s="1" t="s">
        <v>81</v>
      </c>
      <c r="T15" s="1"/>
      <c r="U15" s="1" t="s">
        <v>57</v>
      </c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 t="s">
        <v>58</v>
      </c>
      <c r="AB15" s="2">
        <v>94240.2</v>
      </c>
      <c r="AC15" s="2">
        <v>63719.199999999997</v>
      </c>
      <c r="AD15" s="2">
        <v>6211.34</v>
      </c>
      <c r="AE15" s="2">
        <v>4674.38</v>
      </c>
      <c r="AF15" s="1">
        <v>1</v>
      </c>
      <c r="AG15" s="1"/>
      <c r="AH15" s="1" t="s">
        <v>49</v>
      </c>
      <c r="AI15" s="1">
        <v>1</v>
      </c>
      <c r="AJ15" s="1"/>
      <c r="AK15" s="2">
        <v>504.63</v>
      </c>
      <c r="AL15" s="2">
        <v>0</v>
      </c>
    </row>
    <row r="16" spans="1:38" x14ac:dyDescent="0.2">
      <c r="A16" t="str">
        <f>+VLOOKUP(Tabla1[[#This Row],[Código de provincia]],[1]Zona!$A:$N,14,0)</f>
        <v>Zona 7</v>
      </c>
      <c r="B16" t="str">
        <f>+VLOOKUP(Tabla1[[#This Row],[Código de provincia]],[1]Zona!$A:$N,8,0)</f>
        <v>Galicia</v>
      </c>
      <c r="C16" t="str">
        <f>+VLOOKUP(TEXT(Tabla1[[#This Row],[Socio comercial]],"00000000"),[1]Clientes!$A:$E,3,0)</f>
        <v>ES/32</v>
      </c>
      <c r="D16" t="str">
        <f>+VLOOKUP(TEXT(Tabla1[[#This Row],[Socio comercial]],"00000000"),[1]Clientes!$A:$E,4,0)</f>
        <v>Ourense (03)</v>
      </c>
      <c r="E16" s="1">
        <v>24030480</v>
      </c>
      <c r="F16" s="1" t="s">
        <v>82</v>
      </c>
      <c r="G16" s="1">
        <v>209442763</v>
      </c>
      <c r="H16" s="1">
        <v>12022025</v>
      </c>
      <c r="I16" s="2">
        <v>301.85000000000002</v>
      </c>
      <c r="J16" s="1" t="s">
        <v>43</v>
      </c>
      <c r="K16" s="2">
        <v>59000</v>
      </c>
      <c r="L16" s="1" t="s">
        <v>43</v>
      </c>
      <c r="M16" s="1" t="s">
        <v>44</v>
      </c>
      <c r="N16" s="2">
        <v>46450.76</v>
      </c>
      <c r="O16" s="2">
        <v>638.96</v>
      </c>
      <c r="P16" s="1" t="s">
        <v>45</v>
      </c>
      <c r="Q16" s="2">
        <v>46450.76</v>
      </c>
      <c r="R16" s="3">
        <v>78.7</v>
      </c>
      <c r="S16" s="1" t="s">
        <v>83</v>
      </c>
      <c r="T16" s="1"/>
      <c r="U16" s="1" t="s">
        <v>57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s">
        <v>58</v>
      </c>
      <c r="AB16" s="2">
        <v>12394.87</v>
      </c>
      <c r="AC16" s="2">
        <v>17421.349999999999</v>
      </c>
      <c r="AD16" s="2">
        <v>13019.81</v>
      </c>
      <c r="AE16" s="2">
        <v>3614.73</v>
      </c>
      <c r="AF16" s="1">
        <v>0</v>
      </c>
      <c r="AG16" s="1"/>
      <c r="AH16" s="1" t="s">
        <v>49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7</v>
      </c>
      <c r="B17" t="str">
        <f>+VLOOKUP(Tabla1[[#This Row],[Código de provincia]],[1]Zona!$A:$N,8,0)</f>
        <v>Galicia</v>
      </c>
      <c r="C17" t="str">
        <f>+VLOOKUP(TEXT(Tabla1[[#This Row],[Socio comercial]],"00000000"),[1]Clientes!$A:$E,3,0)</f>
        <v>ES/32</v>
      </c>
      <c r="D17" t="str">
        <f>+VLOOKUP(TEXT(Tabla1[[#This Row],[Socio comercial]],"00000000"),[1]Clientes!$A:$E,4,0)</f>
        <v>Ourense (03)</v>
      </c>
      <c r="E17" s="1">
        <v>24030490</v>
      </c>
      <c r="F17" s="1" t="s">
        <v>84</v>
      </c>
      <c r="G17" s="1">
        <v>209517380</v>
      </c>
      <c r="H17" s="1" t="s">
        <v>85</v>
      </c>
      <c r="I17" s="2">
        <v>6886.87</v>
      </c>
      <c r="J17" s="1" t="s">
        <v>43</v>
      </c>
      <c r="K17" s="2">
        <v>37000</v>
      </c>
      <c r="L17" s="1" t="s">
        <v>43</v>
      </c>
      <c r="M17" s="1" t="s">
        <v>44</v>
      </c>
      <c r="N17" s="2">
        <v>51312.12</v>
      </c>
      <c r="O17" s="2">
        <v>2182.92</v>
      </c>
      <c r="P17" s="1" t="s">
        <v>45</v>
      </c>
      <c r="Q17" s="2">
        <v>52423.27</v>
      </c>
      <c r="R17" s="3">
        <v>141.69999999999999</v>
      </c>
      <c r="S17" s="1" t="s">
        <v>86</v>
      </c>
      <c r="T17" s="1"/>
      <c r="U17" s="1" t="s">
        <v>57</v>
      </c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 t="s">
        <v>58</v>
      </c>
      <c r="AB17" s="2">
        <v>23310.63</v>
      </c>
      <c r="AC17" s="2">
        <v>15555.69</v>
      </c>
      <c r="AD17" s="2">
        <v>12445.8</v>
      </c>
      <c r="AE17" s="2">
        <v>0</v>
      </c>
      <c r="AF17" s="1">
        <v>0</v>
      </c>
      <c r="AG17" s="1"/>
      <c r="AH17" s="1" t="s">
        <v>49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7</v>
      </c>
      <c r="B18" t="str">
        <f>+VLOOKUP(Tabla1[[#This Row],[Código de provincia]],[1]Zona!$A:$N,8,0)</f>
        <v>Asturias</v>
      </c>
      <c r="C18" t="str">
        <f>+VLOOKUP(TEXT(Tabla1[[#This Row],[Socio comercial]],"00000000"),[1]Clientes!$A:$E,3,0)</f>
        <v>ES/33</v>
      </c>
      <c r="D18" t="str">
        <f>+VLOOKUP(TEXT(Tabla1[[#This Row],[Socio comercial]],"00000000"),[1]Clientes!$A:$E,4,0)</f>
        <v>Asturias (05)</v>
      </c>
      <c r="E18" s="1">
        <v>24050540</v>
      </c>
      <c r="F18" s="1" t="s">
        <v>50</v>
      </c>
      <c r="G18" s="1">
        <v>209199018</v>
      </c>
      <c r="H18" s="1">
        <v>8670</v>
      </c>
      <c r="I18" s="2">
        <v>1492.83</v>
      </c>
      <c r="J18" s="1" t="s">
        <v>43</v>
      </c>
      <c r="K18" s="2">
        <v>66000</v>
      </c>
      <c r="L18" s="1" t="s">
        <v>43</v>
      </c>
      <c r="M18" s="1" t="s">
        <v>44</v>
      </c>
      <c r="N18" s="2">
        <v>37852</v>
      </c>
      <c r="O18" s="2">
        <v>407.78</v>
      </c>
      <c r="P18" s="1" t="s">
        <v>45</v>
      </c>
      <c r="Q18" s="2">
        <v>38045.599999999999</v>
      </c>
      <c r="R18" s="3">
        <v>57.6</v>
      </c>
      <c r="S18" s="1" t="s">
        <v>87</v>
      </c>
      <c r="T18" s="1"/>
      <c r="U18" s="1"/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/>
      <c r="AB18" s="2">
        <v>22525.35</v>
      </c>
      <c r="AC18" s="2">
        <v>11368.52</v>
      </c>
      <c r="AD18" s="2">
        <v>3958.13</v>
      </c>
      <c r="AE18" s="2">
        <v>0</v>
      </c>
      <c r="AF18" s="1">
        <v>1</v>
      </c>
      <c r="AG18" s="1"/>
      <c r="AH18" s="1" t="s">
        <v>49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7</v>
      </c>
      <c r="B19" t="str">
        <f>+VLOOKUP(Tabla1[[#This Row],[Código de provincia]],[1]Zona!$A:$N,8,0)</f>
        <v>Asturias</v>
      </c>
      <c r="C19" t="str">
        <f>+VLOOKUP(TEXT(Tabla1[[#This Row],[Socio comercial]],"00000000"),[1]Clientes!$A:$E,3,0)</f>
        <v>ES/33</v>
      </c>
      <c r="D19" t="str">
        <f>+VLOOKUP(TEXT(Tabla1[[#This Row],[Socio comercial]],"00000000"),[1]Clientes!$A:$E,4,0)</f>
        <v>Asturias (05)</v>
      </c>
      <c r="E19" s="1">
        <v>24050900</v>
      </c>
      <c r="F19" s="1" t="s">
        <v>88</v>
      </c>
      <c r="G19" s="1">
        <v>209543775</v>
      </c>
      <c r="H19" s="1" t="s">
        <v>89</v>
      </c>
      <c r="I19" s="2">
        <v>4352.33</v>
      </c>
      <c r="J19" s="1" t="s">
        <v>43</v>
      </c>
      <c r="K19" s="2">
        <v>50000</v>
      </c>
      <c r="L19" s="1" t="s">
        <v>43</v>
      </c>
      <c r="M19" s="1" t="s">
        <v>44</v>
      </c>
      <c r="N19" s="2">
        <v>23086.81</v>
      </c>
      <c r="O19" s="2">
        <v>3544.65</v>
      </c>
      <c r="P19" s="1" t="s">
        <v>45</v>
      </c>
      <c r="Q19" s="2">
        <v>23384.13</v>
      </c>
      <c r="R19" s="3">
        <v>46.8</v>
      </c>
      <c r="S19" s="1" t="s">
        <v>90</v>
      </c>
      <c r="T19" s="1"/>
      <c r="U19" s="1" t="s">
        <v>57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s">
        <v>58</v>
      </c>
      <c r="AB19" s="2">
        <v>15112.77</v>
      </c>
      <c r="AC19" s="2">
        <v>1467.72</v>
      </c>
      <c r="AD19" s="2">
        <v>6506.32</v>
      </c>
      <c r="AE19" s="2">
        <v>0</v>
      </c>
      <c r="AF19" s="1">
        <v>3</v>
      </c>
      <c r="AG19" s="1"/>
      <c r="AH19" s="1" t="s">
        <v>49</v>
      </c>
      <c r="AI19" s="1">
        <v>1</v>
      </c>
      <c r="AJ19" s="1"/>
      <c r="AK19" s="2">
        <v>102.5</v>
      </c>
      <c r="AL19" s="2">
        <v>0</v>
      </c>
    </row>
    <row r="20" spans="1:38" x14ac:dyDescent="0.2">
      <c r="A20" t="str">
        <f>+VLOOKUP(Tabla1[[#This Row],[Código de provincia]],[1]Zona!$A:$N,14,0)</f>
        <v>Zona 7</v>
      </c>
      <c r="B20" t="str">
        <f>+VLOOKUP(Tabla1[[#This Row],[Código de provincia]],[1]Zona!$A:$N,8,0)</f>
        <v>Asturias</v>
      </c>
      <c r="C20" t="str">
        <f>+VLOOKUP(TEXT(Tabla1[[#This Row],[Socio comercial]],"00000000"),[1]Clientes!$A:$E,3,0)</f>
        <v>ES/33</v>
      </c>
      <c r="D20" t="str">
        <f>+VLOOKUP(TEXT(Tabla1[[#This Row],[Socio comercial]],"00000000"),[1]Clientes!$A:$E,4,0)</f>
        <v>Asturias (05)</v>
      </c>
      <c r="E20" s="1">
        <v>24050950</v>
      </c>
      <c r="F20" s="1" t="s">
        <v>51</v>
      </c>
      <c r="G20" s="1">
        <v>209218056</v>
      </c>
      <c r="H20" s="1" t="s">
        <v>91</v>
      </c>
      <c r="I20" s="2">
        <v>2279.35</v>
      </c>
      <c r="J20" s="1" t="s">
        <v>43</v>
      </c>
      <c r="K20" s="2">
        <v>30000</v>
      </c>
      <c r="L20" s="1" t="s">
        <v>43</v>
      </c>
      <c r="M20" s="1" t="s">
        <v>44</v>
      </c>
      <c r="N20" s="2">
        <v>26958.22</v>
      </c>
      <c r="O20" s="2">
        <v>2968.16</v>
      </c>
      <c r="P20" s="1" t="s">
        <v>45</v>
      </c>
      <c r="Q20" s="2">
        <v>27742.66</v>
      </c>
      <c r="R20" s="3">
        <v>92.5</v>
      </c>
      <c r="S20" s="1" t="s">
        <v>92</v>
      </c>
      <c r="T20" s="1"/>
      <c r="U20" s="1" t="s">
        <v>57</v>
      </c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 t="s">
        <v>58</v>
      </c>
      <c r="AB20" s="2">
        <v>11562.5</v>
      </c>
      <c r="AC20" s="2">
        <v>11875.85</v>
      </c>
      <c r="AD20" s="2">
        <v>0</v>
      </c>
      <c r="AE20" s="2">
        <v>3519.87</v>
      </c>
      <c r="AF20" s="1">
        <v>0</v>
      </c>
      <c r="AG20" s="1"/>
      <c r="AH20" s="1" t="s">
        <v>49</v>
      </c>
      <c r="AI20" s="1">
        <v>1</v>
      </c>
      <c r="AJ20" s="1"/>
      <c r="AK20" s="2">
        <v>190.93</v>
      </c>
      <c r="AL20" s="2">
        <v>0</v>
      </c>
    </row>
    <row r="21" spans="1:38" x14ac:dyDescent="0.2">
      <c r="A21" t="str">
        <f>+VLOOKUP(Tabla1[[#This Row],[Código de provincia]],[1]Zona!$A:$N,14,0)</f>
        <v>Zona 7</v>
      </c>
      <c r="B21" t="str">
        <f>+VLOOKUP(Tabla1[[#This Row],[Código de provincia]],[1]Zona!$A:$N,8,0)</f>
        <v>Castilla León</v>
      </c>
      <c r="C21" t="str">
        <f>+VLOOKUP(TEXT(Tabla1[[#This Row],[Socio comercial]],"00000000"),[1]Clientes!$A:$E,3,0)</f>
        <v>ES/24</v>
      </c>
      <c r="D21" t="str">
        <f>+VLOOKUP(TEXT(Tabla1[[#This Row],[Socio comercial]],"00000000"),[1]Clientes!$A:$E,4,0)</f>
        <v>León (22)</v>
      </c>
      <c r="E21" s="1">
        <v>24220590</v>
      </c>
      <c r="F21" s="1" t="s">
        <v>93</v>
      </c>
      <c r="G21" s="1">
        <v>209344447</v>
      </c>
      <c r="H21" s="1" t="s">
        <v>94</v>
      </c>
      <c r="I21" s="2">
        <v>17910.060000000001</v>
      </c>
      <c r="J21" s="1" t="s">
        <v>43</v>
      </c>
      <c r="K21" s="2">
        <v>153000</v>
      </c>
      <c r="L21" s="1" t="s">
        <v>43</v>
      </c>
      <c r="M21" s="1" t="s">
        <v>44</v>
      </c>
      <c r="N21" s="2">
        <v>60927.76</v>
      </c>
      <c r="O21" s="2">
        <v>4666.37</v>
      </c>
      <c r="P21" s="1" t="s">
        <v>45</v>
      </c>
      <c r="Q21" s="2">
        <v>62296.59</v>
      </c>
      <c r="R21" s="3">
        <v>40.700000000000003</v>
      </c>
      <c r="S21" s="1" t="s">
        <v>95</v>
      </c>
      <c r="T21" s="1"/>
      <c r="U21" s="1" t="s">
        <v>57</v>
      </c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 t="s">
        <v>58</v>
      </c>
      <c r="AB21" s="2">
        <v>-6234.33</v>
      </c>
      <c r="AC21" s="2">
        <v>36121.160000000003</v>
      </c>
      <c r="AD21" s="2">
        <v>30261.48</v>
      </c>
      <c r="AE21" s="2">
        <v>779.45</v>
      </c>
      <c r="AF21" s="1">
        <v>0</v>
      </c>
      <c r="AG21" s="1"/>
      <c r="AH21" s="1" t="s">
        <v>96</v>
      </c>
      <c r="AI21" s="1">
        <v>1</v>
      </c>
      <c r="AJ21" s="1"/>
      <c r="AK21" s="2">
        <v>0</v>
      </c>
      <c r="AL21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