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slicerCaches/slicerCache7.xml" ContentType="application/vnd.ms-excel.slicerCache+xml"/>
  <Override PartName="/xl/slicerCaches/slicerCache8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tables/table1.xml" ContentType="application/vnd.openxmlformats-officedocument.spreadsheetml.table+xml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tables/table2.xml" ContentType="application/vnd.openxmlformats-officedocument.spreadsheetml.table+xml"/>
  <Override PartName="/xl/customProperty4.bin" ContentType="application/vnd.openxmlformats-officedocument.spreadsheetml.customProperty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xl/pivotTables/pivotTable22.xml" ContentType="application/vnd.openxmlformats-officedocument.spreadsheetml.pivotTable+xml"/>
  <Override PartName="/xl/pivotTables/pivotTable23.xml" ContentType="application/vnd.openxmlformats-officedocument.spreadsheetml.pivotTable+xml"/>
  <Override PartName="/xl/pivotTables/pivotTable24.xml" ContentType="application/vnd.openxmlformats-officedocument.spreadsheetml.pivotTable+xml"/>
  <Override PartName="/xl/pivotTables/pivotTable25.xml" ContentType="application/vnd.openxmlformats-officedocument.spreadsheetml.pivotTable+xml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drawings/drawing1.xml" ContentType="application/vnd.openxmlformats-officedocument.drawing+xml"/>
  <Override PartName="/xl/tables/table7.xml" ContentType="application/vnd.openxmlformats-officedocument.spreadsheetml.table+xml"/>
  <Override PartName="/xl/slicers/slicer1.xml" ContentType="application/vnd.ms-excel.slicer+xml"/>
  <Override PartName="/xl/customProperty7.bin" ContentType="application/vnd.openxmlformats-officedocument.spreadsheetml.customProperty"/>
  <Override PartName="/xl/tables/table8.xml" ContentType="application/vnd.openxmlformats-officedocument.spreadsheetml.table+xml"/>
  <Override PartName="/xl/customProperty8.bin" ContentType="application/vnd.openxmlformats-officedocument.spreadsheetml.customProperty"/>
  <Override PartName="/xl/pivotTables/pivotTable26.xml" ContentType="application/vnd.openxmlformats-officedocument.spreadsheetml.pivotTable+xml"/>
  <Override PartName="/xl/customProperty9.bin" ContentType="application/vnd.openxmlformats-officedocument.spreadsheetml.customProperty"/>
  <Override PartName="/xl/comments1.xml" ContentType="application/vnd.openxmlformats-officedocument.spreadsheetml.comments+xml"/>
  <Override PartName="/xl/customProperty10.bin" ContentType="application/vnd.openxmlformats-officedocument.spreadsheetml.customProperty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ICorral-RPA\Documents\maestro voto\"/>
    </mc:Choice>
  </mc:AlternateContent>
  <xr:revisionPtr revIDLastSave="0" documentId="13_ncr:1_{6CB533DC-4A13-4A5E-B21C-D58478E515A1}" xr6:coauthVersionLast="47" xr6:coauthVersionMax="47" xr10:uidLastSave="{00000000-0000-0000-0000-000000000000}"/>
  <bookViews>
    <workbookView xWindow="-120" yWindow="-120" windowWidth="29040" windowHeight="15840" tabRatio="556" xr2:uid="{00000000-000D-0000-FFFF-FFFF00000000}"/>
  </bookViews>
  <sheets>
    <sheet name="Datos" sheetId="1" r:id="rId1"/>
    <sheet name="ACL Analysis" sheetId="29" r:id="rId2"/>
    <sheet name="Hoja3" sheetId="12" state="hidden" r:id="rId3"/>
    <sheet name="Hoja4" sheetId="33" state="hidden" r:id="rId4"/>
    <sheet name="Hoja1" sheetId="34" r:id="rId5"/>
    <sheet name="Hoja2" sheetId="35" r:id="rId6"/>
    <sheet name="Hoja5" sheetId="36" r:id="rId7"/>
    <sheet name="Dashboard" sheetId="2" r:id="rId8"/>
    <sheet name="Sobrepesos_Lista" sheetId="25" r:id="rId9"/>
    <sheet name="Sheet2" sheetId="30" r:id="rId10"/>
    <sheet name="Sobrepesos" sheetId="13" r:id="rId11"/>
    <sheet name="Apoyo" sheetId="9" r:id="rId12"/>
  </sheets>
  <definedNames>
    <definedName name="___thinkcell2SEQAAABAAAAAAAAAAAEEIH4N6TC6ACMX6PEWJ7CZFBSM" localSheetId="7" hidden="1">Dashboard!$AH$115:$AJ$123</definedName>
    <definedName name="___thinkcell2SEQAAABAAAAAAYAAAAOQVZDGBTMHOCPTF5GRKQ5WBKWE" localSheetId="7" hidden="1">Dashboard!$W$97:$Y$98</definedName>
    <definedName name="___thinkcell4CEQAAAAAAAAAAAAAAAN5HSRTPIQCICATXANG2KEQKUNK" localSheetId="7" hidden="1">Dashboard!$BC$163:$BO$166</definedName>
    <definedName name="___thinkcellCKFAAAAAAAAAAAAAAAAHIBYBVAFPSRCCRI3G24O5XHFBC" localSheetId="10" hidden="1">Sobrepesos!$B$84:$N$87</definedName>
    <definedName name="___thinkcellCKFAAAABAAAAAAAAAAAKGJURRJODGG2NVRGH2RHBTF2H2" localSheetId="10" hidden="1">Sobrepesos!$Q$73:$S$81</definedName>
    <definedName name="___thinkcellCKFAAAABAAAAAAAAAAAL7YJHMWJQEISBRYHD74KLDPDZA" localSheetId="10" hidden="1">Sobrepesos!$Q$60:$S$69</definedName>
    <definedName name="___thinkcellJCAQAAABAAAAAAYAAAADGMWVV6BCE2KKVZVYO2F7TYWM2" localSheetId="7" hidden="1">Dashboard!$F$145:$I$146</definedName>
    <definedName name="___thinkcellL2AQAAABAAAAAAAAAAAGKBA2ASZZYGKLUQGKWSLIBINEK" localSheetId="7" hidden="1">Dashboard!$BI$68:$BK$73</definedName>
    <definedName name="___thinkcellL2AQAAABAAAAAAAAAAAIIZCLDKSE3QSCXQOE63DC6YJLY" localSheetId="7" hidden="1">Dashboard!$BI$92:$BK$97</definedName>
    <definedName name="___thinkcellL2AQAAABAAAAAAAAAAAM66MWPHAAFIKGU6V47BY4LIXW4" localSheetId="7" hidden="1">Dashboard!$O$143:$Q$149</definedName>
    <definedName name="___thinkcellL2AQAAABAAAAAAYAAAAD4OHM2SULUYKNVYAIBE4O3DLXS" localSheetId="7" hidden="1">Dashboard!$F$156:$I$157</definedName>
    <definedName name="___thinkcellMSAQAAABAAAAAAAAAAAGRIYOYRBKK32BWGMI27ZIVPRK6" localSheetId="7" hidden="1">Dashboard!$BP$126:$BS$132</definedName>
    <definedName name="___thinkcellNSAQAAABAAAAAAAAAAAKKBPRHVPYH5SCVSZXCT6GHINPO" localSheetId="7" hidden="1">Dashboard!$BJ$74:$BL$79</definedName>
    <definedName name="___thinkcellNSAQAAABAAAAAAAAAAAPY62IC2F4WBKETDPQB7BHNZF3A" localSheetId="7" hidden="1">Dashboard!$BJ$98:$BL$103</definedName>
    <definedName name="___thinkcellPKAQAAABAAAAAAYAAAAA6F4XONHN4LCHRN7FNCDBARJDC" localSheetId="7" hidden="1">Dashboard!$F$151:$K$152</definedName>
    <definedName name="___thinkcellWCEQAAAAAAAAAAAAAAAPSIW7IVLK3J2NU5VD5BEK5GXXY" localSheetId="7" hidden="1">Dashboard!$M$49:$R$51</definedName>
    <definedName name="___thinkcellZ2EQAAABAAAAAAAAAAAHSBHRYKDVUBKNTYVS2AZDQS73O" localSheetId="7" hidden="1">Dashboard!$BI$115:$BK$124</definedName>
    <definedName name="___thinkcellZ2EQAAABAAAAAAAAAAAJ2PW3X2Z3OLCGWYRLCU2XZB56E" localSheetId="7" hidden="1">Dashboard!$BJ$126:$BL$135</definedName>
    <definedName name="___thinkcellZ2EQAAABAAAAAAAAAAAJ5MH4C2UHDDCCVHZZ7VWBVC3S4" localSheetId="7" hidden="1">Dashboard!$BI$151:$BK$158</definedName>
    <definedName name="_xlnm._FilterDatabase" localSheetId="0" hidden="1">Datos!$BJ$2:$BK$3</definedName>
    <definedName name="SegmentaciónDeDatos_Centro">#N/A</definedName>
    <definedName name="SegmentaciónDeDatos_DESIGNACIÓN_CENTRO">#N/A</definedName>
    <definedName name="SegmentaciónDeDatos_DESIGNACIÓN_CENTRO1">#N/A</definedName>
    <definedName name="SegmentaciónDeDatos_dia">#N/A</definedName>
    <definedName name="SegmentaciónDeDatos_mes">#N/A</definedName>
    <definedName name="SegmentaciónDeDatos_semana">#N/A</definedName>
    <definedName name="SegmentaciónDeDatos_Tipo">#N/A</definedName>
    <definedName name="SegmentaciónDeDatos_Tipo1">#N/A</definedName>
  </definedNames>
  <calcPr calcId="191028"/>
  <pivotCaches>
    <pivotCache cacheId="0" r:id="rId13"/>
  </pivotCaches>
  <extLst>
    <ext xmlns:x14="http://schemas.microsoft.com/office/spreadsheetml/2009/9/main" uri="{BBE1A952-AA13-448e-AADC-164F8A28A991}">
      <x14:slicerCaches>
        <x14:slicerCache r:id="rId14"/>
        <x14:slicerCache r:id="rId15"/>
        <x14:slicerCache r:id="rId16"/>
        <x14:slicerCache r:id="rId17"/>
        <x14:slicerCache r:id="rId18"/>
        <x14:slicerCache r:id="rId19"/>
        <x14:slicerCache r:id="rId20"/>
        <x14:slicerCache r:id="rId21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22" i="2" l="1"/>
  <c r="AP3" i="1"/>
  <c r="AQ3" i="1"/>
  <c r="AT3" i="1"/>
  <c r="AU3" i="1"/>
  <c r="AV3" i="1"/>
  <c r="AW3" i="1"/>
  <c r="AX3" i="1"/>
  <c r="AY3" i="1"/>
  <c r="AZ3" i="1" s="1"/>
  <c r="BF3" i="1"/>
  <c r="BG3" i="1"/>
  <c r="BI3" i="1"/>
  <c r="BJ3" i="1"/>
  <c r="BK3" i="1"/>
  <c r="BL3" i="1"/>
  <c r="BM3" i="1"/>
  <c r="BH3" i="1" l="1"/>
  <c r="BA3" i="1" s="1"/>
  <c r="BB3" i="1" s="1"/>
  <c r="BC3" i="1" s="1"/>
  <c r="BN3" i="1"/>
  <c r="BD3" i="1"/>
  <c r="AS3" i="1"/>
  <c r="AR3" i="1"/>
  <c r="BE3" i="1" l="1"/>
  <c r="N18" i="2"/>
  <c r="L21" i="2"/>
  <c r="M21" i="2"/>
  <c r="H21" i="2" l="1"/>
  <c r="K21" i="2" s="1"/>
  <c r="R21" i="2"/>
  <c r="R23" i="2" s="1"/>
  <c r="S21" i="2"/>
  <c r="N21" i="2" l="1"/>
  <c r="Q21" i="2" s="1"/>
  <c r="L22" i="2"/>
  <c r="H22" i="2" s="1"/>
  <c r="N22" i="2"/>
  <c r="L24" i="2"/>
  <c r="H24" i="2" l="1"/>
  <c r="K24" i="2" s="1"/>
  <c r="Q22" i="2"/>
  <c r="K22" i="2"/>
  <c r="N23" i="2"/>
  <c r="L23" i="2"/>
  <c r="H23" i="2" s="1"/>
  <c r="R24" i="2"/>
  <c r="N24" i="2" l="1"/>
  <c r="Q24" i="2" s="1"/>
  <c r="K23" i="2"/>
  <c r="Q23" i="2"/>
  <c r="O25" i="2"/>
  <c r="P25" i="2"/>
  <c r="R25" i="2" l="1"/>
  <c r="BL132" i="2" l="1"/>
  <c r="BB180" i="2" l="1"/>
  <c r="BB181" i="2"/>
  <c r="BB182" i="2"/>
  <c r="BB183" i="2"/>
  <c r="BB184" i="2"/>
  <c r="BB185" i="2"/>
  <c r="BB179" i="2"/>
  <c r="BD179" i="2"/>
  <c r="BD185" i="2"/>
  <c r="I157" i="2" l="1"/>
  <c r="H146" i="2" s="1"/>
  <c r="BL130" i="2"/>
  <c r="P2" i="25" l="1"/>
  <c r="P3" i="25"/>
  <c r="P4" i="25"/>
  <c r="P5" i="25"/>
  <c r="P6" i="25"/>
  <c r="P7" i="25"/>
  <c r="P8" i="25"/>
  <c r="P9" i="25"/>
  <c r="P10" i="25"/>
  <c r="P11" i="25"/>
  <c r="P12" i="25"/>
  <c r="P13" i="25"/>
  <c r="P14" i="25"/>
  <c r="P15" i="25"/>
  <c r="P16" i="25"/>
  <c r="P17" i="25"/>
  <c r="P18" i="25"/>
  <c r="C4" i="29"/>
  <c r="D4" i="29" s="1"/>
  <c r="C5" i="29"/>
  <c r="D5" i="29" s="1"/>
  <c r="C6" i="29"/>
  <c r="D6" i="29" s="1"/>
  <c r="C7" i="29"/>
  <c r="D7" i="29" s="1"/>
  <c r="C8" i="29"/>
  <c r="D8" i="29" s="1"/>
  <c r="C9" i="29"/>
  <c r="D9" i="29" s="1"/>
  <c r="C10" i="29"/>
  <c r="D10" i="29" s="1"/>
  <c r="C11" i="29"/>
  <c r="D11" i="29" s="1"/>
  <c r="C12" i="29"/>
  <c r="D12" i="29" s="1"/>
  <c r="C13" i="29"/>
  <c r="D13" i="29" s="1"/>
  <c r="C14" i="29"/>
  <c r="D14" i="29" s="1"/>
  <c r="C15" i="29"/>
  <c r="D15" i="29" s="1"/>
  <c r="C16" i="29"/>
  <c r="D16" i="29" s="1"/>
  <c r="C17" i="29"/>
  <c r="D17" i="29" s="1"/>
  <c r="C18" i="29"/>
  <c r="D18" i="29" s="1"/>
  <c r="C19" i="29"/>
  <c r="D19" i="29" s="1"/>
  <c r="C20" i="29"/>
  <c r="D20" i="29" s="1"/>
  <c r="C21" i="29"/>
  <c r="D21" i="29" s="1"/>
  <c r="C22" i="29"/>
  <c r="D22" i="29" s="1"/>
  <c r="C23" i="29"/>
  <c r="D23" i="29" s="1"/>
  <c r="C24" i="29"/>
  <c r="D24" i="29" s="1"/>
  <c r="C25" i="29"/>
  <c r="D25" i="29" s="1"/>
  <c r="C26" i="29"/>
  <c r="D26" i="29" s="1"/>
  <c r="C27" i="29"/>
  <c r="D27" i="29" s="1"/>
  <c r="C28" i="29"/>
  <c r="D28" i="29" s="1"/>
  <c r="C29" i="29"/>
  <c r="D29" i="29" s="1"/>
  <c r="C30" i="29"/>
  <c r="D30" i="29" s="1"/>
  <c r="C31" i="29"/>
  <c r="D31" i="29" s="1"/>
  <c r="C32" i="29"/>
  <c r="D32" i="29" s="1"/>
  <c r="C33" i="29"/>
  <c r="D33" i="29" s="1"/>
  <c r="C34" i="29"/>
  <c r="D34" i="29" s="1"/>
  <c r="C35" i="29"/>
  <c r="D35" i="29" s="1"/>
  <c r="C36" i="29"/>
  <c r="D36" i="29" s="1"/>
  <c r="C37" i="29"/>
  <c r="D37" i="29" s="1"/>
  <c r="C38" i="29"/>
  <c r="D38" i="29" s="1"/>
  <c r="C39" i="29"/>
  <c r="D39" i="29" s="1"/>
  <c r="C40" i="29"/>
  <c r="D40" i="29" s="1"/>
  <c r="C41" i="29"/>
  <c r="D41" i="29" s="1"/>
  <c r="C42" i="29"/>
  <c r="D42" i="29" s="1"/>
  <c r="C43" i="29"/>
  <c r="D43" i="29" s="1"/>
  <c r="C44" i="29"/>
  <c r="D44" i="29" s="1"/>
  <c r="C45" i="29"/>
  <c r="D45" i="29" s="1"/>
  <c r="C46" i="29"/>
  <c r="D46" i="29" s="1"/>
  <c r="C47" i="29"/>
  <c r="D47" i="29" s="1"/>
  <c r="C48" i="29"/>
  <c r="D48" i="29" s="1"/>
  <c r="C49" i="29"/>
  <c r="D49" i="29" s="1"/>
  <c r="C50" i="29"/>
  <c r="D50" i="29" s="1"/>
  <c r="C51" i="29"/>
  <c r="D51" i="29" s="1"/>
  <c r="C52" i="29"/>
  <c r="D52" i="29" s="1"/>
  <c r="C53" i="29"/>
  <c r="D53" i="29" s="1"/>
  <c r="C54" i="29"/>
  <c r="D54" i="29" s="1"/>
  <c r="C55" i="29"/>
  <c r="D55" i="29" s="1"/>
  <c r="C56" i="29"/>
  <c r="D56" i="29" s="1"/>
  <c r="C57" i="29"/>
  <c r="D57" i="29" s="1"/>
  <c r="C58" i="29"/>
  <c r="D58" i="29" s="1"/>
  <c r="C59" i="29"/>
  <c r="D59" i="29" s="1"/>
  <c r="C60" i="29"/>
  <c r="D60" i="29" s="1"/>
  <c r="C61" i="29"/>
  <c r="D61" i="29" s="1"/>
  <c r="C62" i="29"/>
  <c r="D62" i="29" s="1"/>
  <c r="C63" i="29"/>
  <c r="D63" i="29" s="1"/>
  <c r="C64" i="29"/>
  <c r="D64" i="29" s="1"/>
  <c r="C65" i="29"/>
  <c r="D65" i="29" s="1"/>
  <c r="C66" i="29"/>
  <c r="D66" i="29" s="1"/>
  <c r="C67" i="29"/>
  <c r="D67" i="29" s="1"/>
  <c r="C68" i="29"/>
  <c r="D68" i="29" s="1"/>
  <c r="C69" i="29"/>
  <c r="D69" i="29" s="1"/>
  <c r="C70" i="29"/>
  <c r="D70" i="29" s="1"/>
  <c r="C71" i="29"/>
  <c r="D71" i="29" s="1"/>
  <c r="C72" i="29"/>
  <c r="D72" i="29" s="1"/>
  <c r="C73" i="29"/>
  <c r="D73" i="29" s="1"/>
  <c r="C74" i="29"/>
  <c r="D74" i="29" s="1"/>
  <c r="C75" i="29"/>
  <c r="D75" i="29" s="1"/>
  <c r="C76" i="29"/>
  <c r="D76" i="29" s="1"/>
  <c r="C77" i="29"/>
  <c r="D77" i="29" s="1"/>
  <c r="C78" i="29"/>
  <c r="D78" i="29" s="1"/>
  <c r="C79" i="29"/>
  <c r="D79" i="29" s="1"/>
  <c r="C80" i="29"/>
  <c r="D80" i="29" s="1"/>
  <c r="C81" i="29"/>
  <c r="D81" i="29" s="1"/>
  <c r="C82" i="29"/>
  <c r="D82" i="29" s="1"/>
  <c r="C83" i="29"/>
  <c r="D83" i="29" s="1"/>
  <c r="C84" i="29"/>
  <c r="D84" i="29" s="1"/>
  <c r="C85" i="29"/>
  <c r="D85" i="29" s="1"/>
  <c r="C86" i="29"/>
  <c r="D86" i="29" s="1"/>
  <c r="C87" i="29"/>
  <c r="D87" i="29" s="1"/>
  <c r="C88" i="29"/>
  <c r="D88" i="29" s="1"/>
  <c r="C89" i="29"/>
  <c r="D89" i="29" s="1"/>
  <c r="C90" i="29"/>
  <c r="D90" i="29" s="1"/>
  <c r="C91" i="29"/>
  <c r="D91" i="29" s="1"/>
  <c r="C92" i="29"/>
  <c r="D92" i="29" s="1"/>
  <c r="C93" i="29"/>
  <c r="D93" i="29" s="1"/>
  <c r="C94" i="29"/>
  <c r="D94" i="29" s="1"/>
  <c r="C95" i="29"/>
  <c r="D95" i="29" s="1"/>
  <c r="C96" i="29"/>
  <c r="D96" i="29" s="1"/>
  <c r="C97" i="29"/>
  <c r="D97" i="29" s="1"/>
  <c r="C98" i="29"/>
  <c r="D98" i="29" s="1"/>
  <c r="C99" i="29"/>
  <c r="D99" i="29" s="1"/>
  <c r="C100" i="29"/>
  <c r="D100" i="29" s="1"/>
  <c r="C101" i="29"/>
  <c r="D101" i="29" s="1"/>
  <c r="C102" i="29"/>
  <c r="D102" i="29" s="1"/>
  <c r="C103" i="29"/>
  <c r="D103" i="29" s="1"/>
  <c r="C104" i="29"/>
  <c r="D104" i="29" s="1"/>
  <c r="C105" i="29"/>
  <c r="D105" i="29" s="1"/>
  <c r="C106" i="29"/>
  <c r="D106" i="29" s="1"/>
  <c r="C107" i="29"/>
  <c r="D107" i="29" s="1"/>
  <c r="C108" i="29"/>
  <c r="D108" i="29" s="1"/>
  <c r="C109" i="29"/>
  <c r="D109" i="29" s="1"/>
  <c r="C110" i="29"/>
  <c r="D110" i="29" s="1"/>
  <c r="C111" i="29"/>
  <c r="D111" i="29" s="1"/>
  <c r="C112" i="29"/>
  <c r="D112" i="29" s="1"/>
  <c r="C113" i="29"/>
  <c r="D113" i="29" s="1"/>
  <c r="C114" i="29"/>
  <c r="D114" i="29" s="1"/>
  <c r="C115" i="29"/>
  <c r="D115" i="29" s="1"/>
  <c r="C116" i="29"/>
  <c r="D116" i="29" s="1"/>
  <c r="C117" i="29"/>
  <c r="D117" i="29" s="1"/>
  <c r="C118" i="29"/>
  <c r="D118" i="29" s="1"/>
  <c r="C119" i="29"/>
  <c r="D119" i="29" s="1"/>
  <c r="C120" i="29"/>
  <c r="D120" i="29" s="1"/>
  <c r="C121" i="29"/>
  <c r="D121" i="29" s="1"/>
  <c r="C122" i="29"/>
  <c r="D122" i="29" s="1"/>
  <c r="C123" i="29"/>
  <c r="D123" i="29" s="1"/>
  <c r="C124" i="29"/>
  <c r="D124" i="29" s="1"/>
  <c r="C125" i="29"/>
  <c r="D125" i="29" s="1"/>
  <c r="C126" i="29"/>
  <c r="D126" i="29" s="1"/>
  <c r="C127" i="29"/>
  <c r="D127" i="29" s="1"/>
  <c r="C128" i="29"/>
  <c r="D128" i="29" s="1"/>
  <c r="C129" i="29"/>
  <c r="D129" i="29" s="1"/>
  <c r="C130" i="29"/>
  <c r="D130" i="29" s="1"/>
  <c r="C131" i="29"/>
  <c r="D131" i="29" s="1"/>
  <c r="C132" i="29"/>
  <c r="D132" i="29" s="1"/>
  <c r="C133" i="29"/>
  <c r="D133" i="29" s="1"/>
  <c r="C134" i="29"/>
  <c r="D134" i="29" s="1"/>
  <c r="C135" i="29"/>
  <c r="D135" i="29" s="1"/>
  <c r="C136" i="29"/>
  <c r="D136" i="29" s="1"/>
  <c r="C137" i="29"/>
  <c r="D137" i="29" s="1"/>
  <c r="C138" i="29"/>
  <c r="D138" i="29" s="1"/>
  <c r="C139" i="29"/>
  <c r="D139" i="29" s="1"/>
  <c r="C140" i="29"/>
  <c r="D140" i="29" s="1"/>
  <c r="C141" i="29"/>
  <c r="D141" i="29" s="1"/>
  <c r="C142" i="29"/>
  <c r="D142" i="29" s="1"/>
  <c r="C143" i="29"/>
  <c r="D143" i="29" s="1"/>
  <c r="C144" i="29"/>
  <c r="D144" i="29" s="1"/>
  <c r="C145" i="29"/>
  <c r="D145" i="29" s="1"/>
  <c r="C146" i="29"/>
  <c r="D146" i="29" s="1"/>
  <c r="C147" i="29"/>
  <c r="D147" i="29" s="1"/>
  <c r="C148" i="29"/>
  <c r="D148" i="29" s="1"/>
  <c r="C149" i="29"/>
  <c r="D149" i="29" s="1"/>
  <c r="C150" i="29"/>
  <c r="D150" i="29" s="1"/>
  <c r="C151" i="29"/>
  <c r="D151" i="29" s="1"/>
  <c r="C152" i="29"/>
  <c r="D152" i="29" s="1"/>
  <c r="C153" i="29"/>
  <c r="D153" i="29" s="1"/>
  <c r="C154" i="29"/>
  <c r="D154" i="29" s="1"/>
  <c r="C155" i="29"/>
  <c r="D155" i="29" s="1"/>
  <c r="C156" i="29"/>
  <c r="D156" i="29" s="1"/>
  <c r="C157" i="29"/>
  <c r="D157" i="29" s="1"/>
  <c r="C158" i="29"/>
  <c r="D158" i="29" s="1"/>
  <c r="C159" i="29"/>
  <c r="D159" i="29" s="1"/>
  <c r="C160" i="29"/>
  <c r="D160" i="29" s="1"/>
  <c r="C161" i="29"/>
  <c r="D161" i="29" s="1"/>
  <c r="C162" i="29"/>
  <c r="D162" i="29" s="1"/>
  <c r="C163" i="29"/>
  <c r="D163" i="29" s="1"/>
  <c r="C164" i="29"/>
  <c r="D164" i="29" s="1"/>
  <c r="C165" i="29"/>
  <c r="D165" i="29" s="1"/>
  <c r="C166" i="29"/>
  <c r="D166" i="29" s="1"/>
  <c r="C167" i="29"/>
  <c r="D167" i="29" s="1"/>
  <c r="C168" i="29"/>
  <c r="D168" i="29" s="1"/>
  <c r="C169" i="29"/>
  <c r="D169" i="29" s="1"/>
  <c r="C170" i="29"/>
  <c r="D170" i="29" s="1"/>
  <c r="C171" i="29"/>
  <c r="D171" i="29" s="1"/>
  <c r="C172" i="29"/>
  <c r="D172" i="29" s="1"/>
  <c r="C173" i="29"/>
  <c r="D173" i="29" s="1"/>
  <c r="C174" i="29"/>
  <c r="D174" i="29" s="1"/>
  <c r="C175" i="29"/>
  <c r="D175" i="29" s="1"/>
  <c r="C176" i="29"/>
  <c r="D176" i="29" s="1"/>
  <c r="C177" i="29"/>
  <c r="D177" i="29" s="1"/>
  <c r="C178" i="29"/>
  <c r="D178" i="29" s="1"/>
  <c r="C179" i="29"/>
  <c r="D179" i="29" s="1"/>
  <c r="C180" i="29"/>
  <c r="D180" i="29" s="1"/>
  <c r="C181" i="29"/>
  <c r="D181" i="29" s="1"/>
  <c r="C182" i="29"/>
  <c r="D182" i="29" s="1"/>
  <c r="C183" i="29"/>
  <c r="D183" i="29" s="1"/>
  <c r="C184" i="29"/>
  <c r="D184" i="29" s="1"/>
  <c r="C185" i="29"/>
  <c r="D185" i="29" s="1"/>
  <c r="C186" i="29"/>
  <c r="D186" i="29" s="1"/>
  <c r="C187" i="29"/>
  <c r="D187" i="29" s="1"/>
  <c r="C188" i="29"/>
  <c r="D188" i="29" s="1"/>
  <c r="C189" i="29"/>
  <c r="D189" i="29" s="1"/>
  <c r="C190" i="29"/>
  <c r="D190" i="29" s="1"/>
  <c r="C191" i="29"/>
  <c r="D191" i="29" s="1"/>
  <c r="C192" i="29"/>
  <c r="D192" i="29" s="1"/>
  <c r="C193" i="29"/>
  <c r="D193" i="29" s="1"/>
  <c r="C194" i="29"/>
  <c r="D194" i="29" s="1"/>
  <c r="C195" i="29"/>
  <c r="D195" i="29" s="1"/>
  <c r="C196" i="29"/>
  <c r="D196" i="29" s="1"/>
  <c r="C197" i="29"/>
  <c r="D197" i="29" s="1"/>
  <c r="C198" i="29"/>
  <c r="D198" i="29" s="1"/>
  <c r="C199" i="29"/>
  <c r="D199" i="29" s="1"/>
  <c r="C200" i="29"/>
  <c r="D200" i="29" s="1"/>
  <c r="C201" i="29"/>
  <c r="D201" i="29" s="1"/>
  <c r="C202" i="29"/>
  <c r="D202" i="29" s="1"/>
  <c r="C203" i="29"/>
  <c r="D203" i="29" s="1"/>
  <c r="C204" i="29"/>
  <c r="D204" i="29" s="1"/>
  <c r="C205" i="29"/>
  <c r="D205" i="29" s="1"/>
  <c r="C206" i="29"/>
  <c r="D206" i="29" s="1"/>
  <c r="C207" i="29"/>
  <c r="D207" i="29" s="1"/>
  <c r="C208" i="29"/>
  <c r="D208" i="29" s="1"/>
  <c r="C209" i="29"/>
  <c r="D209" i="29" s="1"/>
  <c r="C210" i="29"/>
  <c r="D210" i="29" s="1"/>
  <c r="C211" i="29"/>
  <c r="D211" i="29" s="1"/>
  <c r="C212" i="29"/>
  <c r="D212" i="29" s="1"/>
  <c r="C213" i="29"/>
  <c r="D213" i="29" s="1"/>
  <c r="C214" i="29"/>
  <c r="D214" i="29" s="1"/>
  <c r="C215" i="29"/>
  <c r="D215" i="29" s="1"/>
  <c r="C216" i="29"/>
  <c r="D216" i="29" s="1"/>
  <c r="C217" i="29"/>
  <c r="D217" i="29" s="1"/>
  <c r="C218" i="29"/>
  <c r="D218" i="29" s="1"/>
  <c r="C219" i="29"/>
  <c r="D219" i="29" s="1"/>
  <c r="C220" i="29"/>
  <c r="D220" i="29" s="1"/>
  <c r="C221" i="29"/>
  <c r="D221" i="29" s="1"/>
  <c r="C222" i="29"/>
  <c r="D222" i="29" s="1"/>
  <c r="C223" i="29"/>
  <c r="D223" i="29" s="1"/>
  <c r="C224" i="29"/>
  <c r="D224" i="29" s="1"/>
  <c r="C225" i="29"/>
  <c r="D225" i="29" s="1"/>
  <c r="C226" i="29"/>
  <c r="D226" i="29" s="1"/>
  <c r="C227" i="29"/>
  <c r="D227" i="29" s="1"/>
  <c r="C228" i="29"/>
  <c r="D228" i="29" s="1"/>
  <c r="C229" i="29"/>
  <c r="D229" i="29" s="1"/>
  <c r="C230" i="29"/>
  <c r="D230" i="29" s="1"/>
  <c r="C231" i="29"/>
  <c r="D231" i="29" s="1"/>
  <c r="C232" i="29"/>
  <c r="D232" i="29" s="1"/>
  <c r="C233" i="29"/>
  <c r="D233" i="29" s="1"/>
  <c r="C234" i="29"/>
  <c r="D234" i="29" s="1"/>
  <c r="C235" i="29"/>
  <c r="D235" i="29" s="1"/>
  <c r="C236" i="29"/>
  <c r="D236" i="29" s="1"/>
  <c r="C237" i="29"/>
  <c r="D237" i="29" s="1"/>
  <c r="C238" i="29"/>
  <c r="D238" i="29" s="1"/>
  <c r="C239" i="29"/>
  <c r="D239" i="29" s="1"/>
  <c r="C240" i="29"/>
  <c r="D240" i="29" s="1"/>
  <c r="C241" i="29"/>
  <c r="D241" i="29" s="1"/>
  <c r="C242" i="29"/>
  <c r="D242" i="29" s="1"/>
  <c r="C243" i="29"/>
  <c r="D243" i="29" s="1"/>
  <c r="C244" i="29"/>
  <c r="D244" i="29" s="1"/>
  <c r="C245" i="29"/>
  <c r="D245" i="29" s="1"/>
  <c r="C246" i="29"/>
  <c r="D246" i="29" s="1"/>
  <c r="C247" i="29"/>
  <c r="D247" i="29" s="1"/>
  <c r="C248" i="29"/>
  <c r="D248" i="29" s="1"/>
  <c r="C249" i="29"/>
  <c r="D249" i="29" s="1"/>
  <c r="C250" i="29"/>
  <c r="D250" i="29" s="1"/>
  <c r="C251" i="29"/>
  <c r="D251" i="29" s="1"/>
  <c r="C252" i="29"/>
  <c r="D252" i="29" s="1"/>
  <c r="C253" i="29"/>
  <c r="D253" i="29" s="1"/>
  <c r="C254" i="29"/>
  <c r="D254" i="29" s="1"/>
  <c r="C255" i="29"/>
  <c r="D255" i="29" s="1"/>
  <c r="C256" i="29"/>
  <c r="D256" i="29" s="1"/>
  <c r="C257" i="29"/>
  <c r="D257" i="29" s="1"/>
  <c r="C258" i="29"/>
  <c r="D258" i="29" s="1"/>
  <c r="C259" i="29"/>
  <c r="D259" i="29" s="1"/>
  <c r="C260" i="29"/>
  <c r="D260" i="29" s="1"/>
  <c r="C261" i="29"/>
  <c r="D261" i="29" s="1"/>
  <c r="C262" i="29"/>
  <c r="D262" i="29" s="1"/>
  <c r="C263" i="29"/>
  <c r="D263" i="29" s="1"/>
  <c r="C264" i="29"/>
  <c r="D264" i="29" s="1"/>
  <c r="C265" i="29"/>
  <c r="D265" i="29" s="1"/>
  <c r="C266" i="29"/>
  <c r="D266" i="29" s="1"/>
  <c r="C267" i="29"/>
  <c r="D267" i="29" s="1"/>
  <c r="C268" i="29"/>
  <c r="D268" i="29" s="1"/>
  <c r="C269" i="29"/>
  <c r="D269" i="29" s="1"/>
  <c r="C270" i="29"/>
  <c r="D270" i="29" s="1"/>
  <c r="C271" i="29"/>
  <c r="D271" i="29" s="1"/>
  <c r="C272" i="29"/>
  <c r="D272" i="29" s="1"/>
  <c r="C273" i="29"/>
  <c r="D273" i="29" s="1"/>
  <c r="C274" i="29"/>
  <c r="D274" i="29" s="1"/>
  <c r="C275" i="29"/>
  <c r="D275" i="29" s="1"/>
  <c r="C276" i="29"/>
  <c r="D276" i="29" s="1"/>
  <c r="C277" i="29"/>
  <c r="D277" i="29" s="1"/>
  <c r="C278" i="29"/>
  <c r="D278" i="29" s="1"/>
  <c r="C279" i="29"/>
  <c r="D279" i="29" s="1"/>
  <c r="C280" i="29"/>
  <c r="D280" i="29" s="1"/>
  <c r="C281" i="29"/>
  <c r="D281" i="29" s="1"/>
  <c r="C282" i="29"/>
  <c r="D282" i="29" s="1"/>
  <c r="C283" i="29"/>
  <c r="D283" i="29" s="1"/>
  <c r="C284" i="29"/>
  <c r="D284" i="29" s="1"/>
  <c r="C285" i="29"/>
  <c r="D285" i="29" s="1"/>
  <c r="C286" i="29"/>
  <c r="D286" i="29" s="1"/>
  <c r="C287" i="29"/>
  <c r="D287" i="29" s="1"/>
  <c r="C288" i="29"/>
  <c r="D288" i="29" s="1"/>
  <c r="C289" i="29"/>
  <c r="D289" i="29" s="1"/>
  <c r="C290" i="29"/>
  <c r="D290" i="29" s="1"/>
  <c r="C291" i="29"/>
  <c r="D291" i="29" s="1"/>
  <c r="C292" i="29"/>
  <c r="D292" i="29" s="1"/>
  <c r="C293" i="29"/>
  <c r="D293" i="29" s="1"/>
  <c r="C294" i="29"/>
  <c r="D294" i="29" s="1"/>
  <c r="C295" i="29"/>
  <c r="D295" i="29" s="1"/>
  <c r="C296" i="29"/>
  <c r="D296" i="29" s="1"/>
  <c r="C297" i="29"/>
  <c r="D297" i="29" s="1"/>
  <c r="C298" i="29"/>
  <c r="D298" i="29" s="1"/>
  <c r="C299" i="29"/>
  <c r="D299" i="29" s="1"/>
  <c r="C300" i="29"/>
  <c r="D300" i="29" s="1"/>
  <c r="C301" i="29"/>
  <c r="D301" i="29" s="1"/>
  <c r="C302" i="29"/>
  <c r="D302" i="29" s="1"/>
  <c r="C303" i="29"/>
  <c r="D303" i="29" s="1"/>
  <c r="C304" i="29"/>
  <c r="D304" i="29" s="1"/>
  <c r="C305" i="29"/>
  <c r="D305" i="29" s="1"/>
  <c r="C306" i="29"/>
  <c r="D306" i="29" s="1"/>
  <c r="C307" i="29"/>
  <c r="D307" i="29" s="1"/>
  <c r="C308" i="29"/>
  <c r="D308" i="29" s="1"/>
  <c r="C309" i="29"/>
  <c r="D309" i="29" s="1"/>
  <c r="C310" i="29"/>
  <c r="D310" i="29" s="1"/>
  <c r="C311" i="29"/>
  <c r="D311" i="29" s="1"/>
  <c r="C312" i="29"/>
  <c r="D312" i="29" s="1"/>
  <c r="C313" i="29"/>
  <c r="D313" i="29" s="1"/>
  <c r="C314" i="29"/>
  <c r="D314" i="29" s="1"/>
  <c r="C315" i="29"/>
  <c r="D315" i="29" s="1"/>
  <c r="C316" i="29"/>
  <c r="D316" i="29" s="1"/>
  <c r="C317" i="29"/>
  <c r="D317" i="29" s="1"/>
  <c r="C318" i="29"/>
  <c r="D318" i="29" s="1"/>
  <c r="C319" i="29"/>
  <c r="D319" i="29" s="1"/>
  <c r="C320" i="29"/>
  <c r="D320" i="29" s="1"/>
  <c r="C321" i="29"/>
  <c r="D321" i="29" s="1"/>
  <c r="C322" i="29"/>
  <c r="D322" i="29" s="1"/>
  <c r="C323" i="29"/>
  <c r="D323" i="29" s="1"/>
  <c r="C324" i="29"/>
  <c r="D324" i="29" s="1"/>
  <c r="C325" i="29"/>
  <c r="D325" i="29" s="1"/>
  <c r="C326" i="29"/>
  <c r="D326" i="29" s="1"/>
  <c r="C327" i="29"/>
  <c r="D327" i="29" s="1"/>
  <c r="C328" i="29"/>
  <c r="D328" i="29" s="1"/>
  <c r="C329" i="29"/>
  <c r="D329" i="29" s="1"/>
  <c r="C330" i="29"/>
  <c r="D330" i="29" s="1"/>
  <c r="C331" i="29"/>
  <c r="D331" i="29" s="1"/>
  <c r="C332" i="29"/>
  <c r="D332" i="29" s="1"/>
  <c r="C333" i="29"/>
  <c r="D333" i="29" s="1"/>
  <c r="C334" i="29"/>
  <c r="D334" i="29" s="1"/>
  <c r="C335" i="29"/>
  <c r="D335" i="29" s="1"/>
  <c r="C336" i="29"/>
  <c r="D336" i="29" s="1"/>
  <c r="C337" i="29"/>
  <c r="D337" i="29" s="1"/>
  <c r="C338" i="29"/>
  <c r="D338" i="29" s="1"/>
  <c r="C339" i="29"/>
  <c r="D339" i="29" s="1"/>
  <c r="C340" i="29"/>
  <c r="D340" i="29" s="1"/>
  <c r="C341" i="29"/>
  <c r="D341" i="29" s="1"/>
  <c r="C342" i="29"/>
  <c r="D342" i="29" s="1"/>
  <c r="C343" i="29"/>
  <c r="D343" i="29" s="1"/>
  <c r="C344" i="29"/>
  <c r="D344" i="29" s="1"/>
  <c r="C345" i="29"/>
  <c r="D345" i="29" s="1"/>
  <c r="C346" i="29"/>
  <c r="D346" i="29" s="1"/>
  <c r="C347" i="29"/>
  <c r="D347" i="29" s="1"/>
  <c r="C348" i="29"/>
  <c r="D348" i="29" s="1"/>
  <c r="C349" i="29"/>
  <c r="D349" i="29" s="1"/>
  <c r="C350" i="29"/>
  <c r="D350" i="29" s="1"/>
  <c r="C351" i="29"/>
  <c r="D351" i="29" s="1"/>
  <c r="C352" i="29"/>
  <c r="D352" i="29" s="1"/>
  <c r="C353" i="29"/>
  <c r="D353" i="29" s="1"/>
  <c r="C354" i="29"/>
  <c r="D354" i="29" s="1"/>
  <c r="C355" i="29"/>
  <c r="D355" i="29" s="1"/>
  <c r="C356" i="29"/>
  <c r="D356" i="29" s="1"/>
  <c r="C357" i="29"/>
  <c r="D357" i="29" s="1"/>
  <c r="C358" i="29"/>
  <c r="D358" i="29" s="1"/>
  <c r="C359" i="29"/>
  <c r="D359" i="29" s="1"/>
  <c r="C360" i="29"/>
  <c r="D360" i="29" s="1"/>
  <c r="C361" i="29"/>
  <c r="D361" i="29" s="1"/>
  <c r="C362" i="29"/>
  <c r="D362" i="29" s="1"/>
  <c r="C363" i="29"/>
  <c r="D363" i="29" s="1"/>
  <c r="C364" i="29"/>
  <c r="D364" i="29" s="1"/>
  <c r="C365" i="29"/>
  <c r="D365" i="29" s="1"/>
  <c r="C366" i="29"/>
  <c r="D366" i="29" s="1"/>
  <c r="C367" i="29"/>
  <c r="D367" i="29" s="1"/>
  <c r="C368" i="29"/>
  <c r="D368" i="29" s="1"/>
  <c r="C369" i="29"/>
  <c r="D369" i="29" s="1"/>
  <c r="C370" i="29"/>
  <c r="D370" i="29" s="1"/>
  <c r="C371" i="29"/>
  <c r="D371" i="29" s="1"/>
  <c r="C372" i="29"/>
  <c r="D372" i="29" s="1"/>
  <c r="C373" i="29"/>
  <c r="D373" i="29" s="1"/>
  <c r="C374" i="29"/>
  <c r="D374" i="29" s="1"/>
  <c r="C375" i="29"/>
  <c r="D375" i="29" s="1"/>
  <c r="C376" i="29"/>
  <c r="D376" i="29" s="1"/>
  <c r="C377" i="29"/>
  <c r="D377" i="29" s="1"/>
  <c r="C3" i="29"/>
  <c r="D3" i="29" s="1"/>
  <c r="E3" i="29" s="1"/>
  <c r="E4" i="29" l="1"/>
  <c r="E5" i="29" s="1"/>
  <c r="E6" i="29" s="1"/>
  <c r="E7" i="29" s="1"/>
  <c r="E8" i="29" s="1"/>
  <c r="E9" i="29" s="1"/>
  <c r="E10" i="29" s="1"/>
  <c r="E11" i="29" s="1"/>
  <c r="E12" i="29" s="1"/>
  <c r="E13" i="29" s="1"/>
  <c r="E14" i="29" s="1"/>
  <c r="E15" i="29" s="1"/>
  <c r="E16" i="29" s="1"/>
  <c r="E17" i="29" s="1"/>
  <c r="E18" i="29" s="1"/>
  <c r="E19" i="29" s="1"/>
  <c r="E20" i="29" s="1"/>
  <c r="E21" i="29" s="1"/>
  <c r="E22" i="29" s="1"/>
  <c r="E23" i="29" s="1"/>
  <c r="E24" i="29" s="1"/>
  <c r="E25" i="29" s="1"/>
  <c r="E26" i="29" s="1"/>
  <c r="E27" i="29" s="1"/>
  <c r="E28" i="29" s="1"/>
  <c r="E29" i="29" s="1"/>
  <c r="E30" i="29" s="1"/>
  <c r="E31" i="29" s="1"/>
  <c r="E32" i="29" s="1"/>
  <c r="E33" i="29" s="1"/>
  <c r="E34" i="29" s="1"/>
  <c r="E35" i="29" s="1"/>
  <c r="E36" i="29" s="1"/>
  <c r="E37" i="29" s="1"/>
  <c r="E38" i="29" s="1"/>
  <c r="E39" i="29" s="1"/>
  <c r="E40" i="29" s="1"/>
  <c r="E41" i="29" s="1"/>
  <c r="E42" i="29" s="1"/>
  <c r="E43" i="29" s="1"/>
  <c r="E44" i="29" s="1"/>
  <c r="E45" i="29" s="1"/>
  <c r="E46" i="29" s="1"/>
  <c r="E47" i="29" s="1"/>
  <c r="E48" i="29" s="1"/>
  <c r="E49" i="29" s="1"/>
  <c r="E50" i="29" s="1"/>
  <c r="E51" i="29" s="1"/>
  <c r="E52" i="29" s="1"/>
  <c r="E53" i="29" s="1"/>
  <c r="E54" i="29" s="1"/>
  <c r="E55" i="29" s="1"/>
  <c r="E56" i="29" s="1"/>
  <c r="E57" i="29" s="1"/>
  <c r="E58" i="29" s="1"/>
  <c r="E59" i="29" s="1"/>
  <c r="E60" i="29" s="1"/>
  <c r="E61" i="29" s="1"/>
  <c r="E62" i="29" s="1"/>
  <c r="E63" i="29" s="1"/>
  <c r="E64" i="29" s="1"/>
  <c r="E65" i="29" s="1"/>
  <c r="E66" i="29" s="1"/>
  <c r="E67" i="29" s="1"/>
  <c r="E68" i="29" s="1"/>
  <c r="E69" i="29" s="1"/>
  <c r="E70" i="29" s="1"/>
  <c r="E71" i="29" s="1"/>
  <c r="E72" i="29" s="1"/>
  <c r="E73" i="29" s="1"/>
  <c r="E74" i="29" s="1"/>
  <c r="E75" i="29" s="1"/>
  <c r="E76" i="29" s="1"/>
  <c r="E77" i="29" s="1"/>
  <c r="E78" i="29" s="1"/>
  <c r="E79" i="29" s="1"/>
  <c r="E80" i="29" s="1"/>
  <c r="E81" i="29" s="1"/>
  <c r="E82" i="29" s="1"/>
  <c r="E83" i="29" s="1"/>
  <c r="E84" i="29" s="1"/>
  <c r="E85" i="29" s="1"/>
  <c r="E86" i="29" s="1"/>
  <c r="E87" i="29" s="1"/>
  <c r="E88" i="29" s="1"/>
  <c r="E89" i="29" s="1"/>
  <c r="E90" i="29" s="1"/>
  <c r="E91" i="29" s="1"/>
  <c r="E92" i="29" s="1"/>
  <c r="E93" i="29" s="1"/>
  <c r="E94" i="29" s="1"/>
  <c r="E95" i="29" s="1"/>
  <c r="E96" i="29" s="1"/>
  <c r="E97" i="29" s="1"/>
  <c r="E98" i="29" s="1"/>
  <c r="E99" i="29" s="1"/>
  <c r="E100" i="29" s="1"/>
  <c r="E101" i="29" s="1"/>
  <c r="E102" i="29" s="1"/>
  <c r="E103" i="29" s="1"/>
  <c r="E104" i="29" s="1"/>
  <c r="E105" i="29" s="1"/>
  <c r="E106" i="29" s="1"/>
  <c r="E107" i="29" s="1"/>
  <c r="E108" i="29" s="1"/>
  <c r="E109" i="29" s="1"/>
  <c r="E110" i="29" s="1"/>
  <c r="E111" i="29" s="1"/>
  <c r="E112" i="29" s="1"/>
  <c r="E113" i="29" s="1"/>
  <c r="E114" i="29" s="1"/>
  <c r="E115" i="29" s="1"/>
  <c r="E116" i="29" s="1"/>
  <c r="E117" i="29" s="1"/>
  <c r="E118" i="29" s="1"/>
  <c r="E119" i="29" s="1"/>
  <c r="E120" i="29" s="1"/>
  <c r="E121" i="29" s="1"/>
  <c r="E122" i="29" s="1"/>
  <c r="E123" i="29" s="1"/>
  <c r="E124" i="29" s="1"/>
  <c r="E125" i="29" s="1"/>
  <c r="E126" i="29" s="1"/>
  <c r="E127" i="29" s="1"/>
  <c r="E128" i="29" s="1"/>
  <c r="E129" i="29" s="1"/>
  <c r="E130" i="29" s="1"/>
  <c r="E131" i="29" s="1"/>
  <c r="E132" i="29" s="1"/>
  <c r="E133" i="29" s="1"/>
  <c r="E134" i="29" s="1"/>
  <c r="E135" i="29" s="1"/>
  <c r="E136" i="29" s="1"/>
  <c r="E137" i="29" s="1"/>
  <c r="E138" i="29" s="1"/>
  <c r="E139" i="29" s="1"/>
  <c r="E140" i="29" s="1"/>
  <c r="E141" i="29" s="1"/>
  <c r="E142" i="29" s="1"/>
  <c r="E143" i="29" s="1"/>
  <c r="E144" i="29" s="1"/>
  <c r="E145" i="29" s="1"/>
  <c r="E146" i="29" s="1"/>
  <c r="E147" i="29" s="1"/>
  <c r="E148" i="29" s="1"/>
  <c r="E149" i="29" s="1"/>
  <c r="E150" i="29" s="1"/>
  <c r="E151" i="29" s="1"/>
  <c r="E152" i="29" s="1"/>
  <c r="E153" i="29" s="1"/>
  <c r="E154" i="29" s="1"/>
  <c r="E155" i="29" s="1"/>
  <c r="E156" i="29" s="1"/>
  <c r="E157" i="29" s="1"/>
  <c r="E158" i="29" s="1"/>
  <c r="E159" i="29" s="1"/>
  <c r="E160" i="29" s="1"/>
  <c r="E161" i="29" s="1"/>
  <c r="E162" i="29" s="1"/>
  <c r="E163" i="29" s="1"/>
  <c r="E164" i="29" s="1"/>
  <c r="E165" i="29" s="1"/>
  <c r="E166" i="29" s="1"/>
  <c r="E167" i="29" s="1"/>
  <c r="E168" i="29" s="1"/>
  <c r="E169" i="29" s="1"/>
  <c r="E170" i="29" s="1"/>
  <c r="E171" i="29" s="1"/>
  <c r="E172" i="29" s="1"/>
  <c r="E173" i="29" s="1"/>
  <c r="E174" i="29" s="1"/>
  <c r="E175" i="29" s="1"/>
  <c r="E176" i="29" s="1"/>
  <c r="E177" i="29" s="1"/>
  <c r="E178" i="29" s="1"/>
  <c r="E179" i="29" s="1"/>
  <c r="E180" i="29" s="1"/>
  <c r="E181" i="29" s="1"/>
  <c r="E182" i="29" s="1"/>
  <c r="E183" i="29" s="1"/>
  <c r="E184" i="29" s="1"/>
  <c r="E185" i="29" s="1"/>
  <c r="E186" i="29" s="1"/>
  <c r="E187" i="29" s="1"/>
  <c r="E188" i="29" s="1"/>
  <c r="E189" i="29" s="1"/>
  <c r="E190" i="29" s="1"/>
  <c r="E191" i="29" s="1"/>
  <c r="E192" i="29" s="1"/>
  <c r="E193" i="29" s="1"/>
  <c r="E194" i="29" s="1"/>
  <c r="E195" i="29" s="1"/>
  <c r="E196" i="29" s="1"/>
  <c r="E197" i="29" s="1"/>
  <c r="E198" i="29" s="1"/>
  <c r="E199" i="29" s="1"/>
  <c r="E200" i="29" s="1"/>
  <c r="E201" i="29" s="1"/>
  <c r="E202" i="29" s="1"/>
  <c r="E203" i="29" s="1"/>
  <c r="E204" i="29" s="1"/>
  <c r="E205" i="29" s="1"/>
  <c r="E206" i="29" s="1"/>
  <c r="E207" i="29" s="1"/>
  <c r="E208" i="29" s="1"/>
  <c r="E209" i="29" s="1"/>
  <c r="E210" i="29" s="1"/>
  <c r="E211" i="29" s="1"/>
  <c r="E212" i="29" s="1"/>
  <c r="E213" i="29" s="1"/>
  <c r="E214" i="29" s="1"/>
  <c r="E215" i="29" s="1"/>
  <c r="E216" i="29" s="1"/>
  <c r="E217" i="29" s="1"/>
  <c r="E218" i="29" s="1"/>
  <c r="E219" i="29" s="1"/>
  <c r="E220" i="29" s="1"/>
  <c r="E221" i="29" s="1"/>
  <c r="E222" i="29" s="1"/>
  <c r="E223" i="29" s="1"/>
  <c r="E224" i="29" s="1"/>
  <c r="E225" i="29" s="1"/>
  <c r="E226" i="29" s="1"/>
  <c r="E227" i="29" s="1"/>
  <c r="E228" i="29" s="1"/>
  <c r="E229" i="29" s="1"/>
  <c r="E230" i="29" s="1"/>
  <c r="E231" i="29" s="1"/>
  <c r="E232" i="29" s="1"/>
  <c r="E233" i="29" s="1"/>
  <c r="E234" i="29" s="1"/>
  <c r="E235" i="29" s="1"/>
  <c r="E236" i="29" s="1"/>
  <c r="E237" i="29" s="1"/>
  <c r="E238" i="29" s="1"/>
  <c r="E239" i="29" s="1"/>
  <c r="E240" i="29" s="1"/>
  <c r="E241" i="29" s="1"/>
  <c r="E242" i="29" s="1"/>
  <c r="E243" i="29" s="1"/>
  <c r="E244" i="29" s="1"/>
  <c r="E245" i="29" s="1"/>
  <c r="E246" i="29" s="1"/>
  <c r="E247" i="29" s="1"/>
  <c r="E248" i="29" s="1"/>
  <c r="E249" i="29" s="1"/>
  <c r="E250" i="29" s="1"/>
  <c r="E251" i="29" s="1"/>
  <c r="E252" i="29" s="1"/>
  <c r="E253" i="29" s="1"/>
  <c r="E254" i="29" s="1"/>
  <c r="E255" i="29" s="1"/>
  <c r="E256" i="29" s="1"/>
  <c r="E257" i="29" s="1"/>
  <c r="E258" i="29" s="1"/>
  <c r="E259" i="29" s="1"/>
  <c r="E260" i="29" s="1"/>
  <c r="E261" i="29" s="1"/>
  <c r="E262" i="29" s="1"/>
  <c r="E263" i="29" s="1"/>
  <c r="E264" i="29" s="1"/>
  <c r="E265" i="29" s="1"/>
  <c r="E266" i="29" s="1"/>
  <c r="E267" i="29" s="1"/>
  <c r="E268" i="29" s="1"/>
  <c r="E269" i="29" s="1"/>
  <c r="E270" i="29" s="1"/>
  <c r="E271" i="29" s="1"/>
  <c r="E272" i="29" s="1"/>
  <c r="E273" i="29" s="1"/>
  <c r="E274" i="29" s="1"/>
  <c r="E275" i="29" s="1"/>
  <c r="E276" i="29" s="1"/>
  <c r="E277" i="29" s="1"/>
  <c r="E278" i="29" s="1"/>
  <c r="E279" i="29" s="1"/>
  <c r="E280" i="29" s="1"/>
  <c r="E281" i="29" s="1"/>
  <c r="E282" i="29" s="1"/>
  <c r="E283" i="29" s="1"/>
  <c r="E284" i="29" s="1"/>
  <c r="E285" i="29" s="1"/>
  <c r="E286" i="29" s="1"/>
  <c r="E287" i="29" s="1"/>
  <c r="E288" i="29" s="1"/>
  <c r="E289" i="29" s="1"/>
  <c r="E290" i="29" s="1"/>
  <c r="E291" i="29" s="1"/>
  <c r="E292" i="29" s="1"/>
  <c r="E293" i="29" s="1"/>
  <c r="E294" i="29" s="1"/>
  <c r="E295" i="29" s="1"/>
  <c r="E296" i="29" s="1"/>
  <c r="E297" i="29" s="1"/>
  <c r="E298" i="29" s="1"/>
  <c r="E299" i="29" s="1"/>
  <c r="E300" i="29" s="1"/>
  <c r="E301" i="29" s="1"/>
  <c r="E302" i="29" s="1"/>
  <c r="E303" i="29" s="1"/>
  <c r="E304" i="29" s="1"/>
  <c r="E305" i="29" s="1"/>
  <c r="E306" i="29" s="1"/>
  <c r="E307" i="29" s="1"/>
  <c r="E308" i="29" s="1"/>
  <c r="E309" i="29" s="1"/>
  <c r="E310" i="29" s="1"/>
  <c r="E311" i="29" s="1"/>
  <c r="E312" i="29" s="1"/>
  <c r="E313" i="29" s="1"/>
  <c r="E314" i="29" s="1"/>
  <c r="E315" i="29" s="1"/>
  <c r="E316" i="29" s="1"/>
  <c r="E317" i="29" s="1"/>
  <c r="E318" i="29" s="1"/>
  <c r="E319" i="29" s="1"/>
  <c r="E320" i="29" s="1"/>
  <c r="E321" i="29" s="1"/>
  <c r="E322" i="29" s="1"/>
  <c r="E323" i="29" s="1"/>
  <c r="E324" i="29" s="1"/>
  <c r="E325" i="29" s="1"/>
  <c r="E326" i="29" s="1"/>
  <c r="E327" i="29" s="1"/>
  <c r="E328" i="29" s="1"/>
  <c r="E329" i="29" s="1"/>
  <c r="E330" i="29" s="1"/>
  <c r="E331" i="29" s="1"/>
  <c r="E332" i="29" s="1"/>
  <c r="E333" i="29" s="1"/>
  <c r="E334" i="29" s="1"/>
  <c r="E335" i="29" s="1"/>
  <c r="E336" i="29" s="1"/>
  <c r="E337" i="29" s="1"/>
  <c r="E338" i="29" s="1"/>
  <c r="E339" i="29" s="1"/>
  <c r="E340" i="29" s="1"/>
  <c r="E341" i="29" s="1"/>
  <c r="E342" i="29" s="1"/>
  <c r="E343" i="29" s="1"/>
  <c r="E344" i="29" s="1"/>
  <c r="E345" i="29" s="1"/>
  <c r="E346" i="29" s="1"/>
  <c r="E347" i="29" s="1"/>
  <c r="E348" i="29" s="1"/>
  <c r="E349" i="29" s="1"/>
  <c r="E350" i="29" s="1"/>
  <c r="E351" i="29" s="1"/>
  <c r="E352" i="29" s="1"/>
  <c r="E353" i="29" s="1"/>
  <c r="E354" i="29" s="1"/>
  <c r="E355" i="29" s="1"/>
  <c r="E356" i="29" s="1"/>
  <c r="E357" i="29" s="1"/>
  <c r="E358" i="29" s="1"/>
  <c r="E359" i="29" s="1"/>
  <c r="E360" i="29" s="1"/>
  <c r="E361" i="29" s="1"/>
  <c r="E362" i="29" s="1"/>
  <c r="E363" i="29" s="1"/>
  <c r="E364" i="29" s="1"/>
  <c r="E365" i="29" s="1"/>
  <c r="E366" i="29" s="1"/>
  <c r="E367" i="29" s="1"/>
  <c r="E368" i="29" s="1"/>
  <c r="E369" i="29" s="1"/>
  <c r="E370" i="29" s="1"/>
  <c r="E371" i="29" s="1"/>
  <c r="E372" i="29" s="1"/>
  <c r="E373" i="29" s="1"/>
  <c r="E374" i="29" s="1"/>
  <c r="E375" i="29" s="1"/>
  <c r="E376" i="29" s="1"/>
  <c r="BD184" i="2"/>
  <c r="BD183" i="2"/>
  <c r="BD182" i="2"/>
  <c r="BD181" i="2"/>
  <c r="BD180" i="2"/>
  <c r="BI166" i="2"/>
  <c r="BM128" i="2" l="1"/>
  <c r="S56" i="13" l="1"/>
  <c r="S55" i="13"/>
  <c r="S54" i="13"/>
  <c r="S53" i="13"/>
  <c r="S52" i="13"/>
  <c r="S51" i="13"/>
  <c r="S50" i="13"/>
  <c r="S49" i="13"/>
  <c r="H57" i="13"/>
  <c r="G87" i="13" s="1"/>
  <c r="G57" i="13"/>
  <c r="F87" i="13" s="1"/>
  <c r="F57" i="13"/>
  <c r="E87" i="13" s="1"/>
  <c r="E57" i="13"/>
  <c r="D87" i="13" s="1"/>
  <c r="D57" i="13"/>
  <c r="C87" i="13" s="1"/>
  <c r="S80" i="13"/>
  <c r="S79" i="13"/>
  <c r="S78" i="13"/>
  <c r="S77" i="13"/>
  <c r="S76" i="13"/>
  <c r="S75" i="13"/>
  <c r="S74" i="13"/>
  <c r="S73" i="13"/>
  <c r="S68" i="13"/>
  <c r="S67" i="13"/>
  <c r="S66" i="13"/>
  <c r="S65" i="13"/>
  <c r="S64" i="13"/>
  <c r="S63" i="13"/>
  <c r="S62" i="13"/>
  <c r="S61" i="13"/>
  <c r="S81" i="13" l="1"/>
  <c r="S57" i="13"/>
  <c r="S69" i="13"/>
  <c r="H69" i="13"/>
  <c r="G86" i="13" s="1"/>
  <c r="G69" i="13"/>
  <c r="F86" i="13" s="1"/>
  <c r="F69" i="13"/>
  <c r="E86" i="13" s="1"/>
  <c r="E69" i="13"/>
  <c r="D86" i="13" s="1"/>
  <c r="D69" i="13"/>
  <c r="C86" i="13" s="1"/>
  <c r="BM127" i="2" l="1"/>
  <c r="B31" i="2" l="1"/>
  <c r="B35" i="2"/>
  <c r="BQ49" i="2" l="1"/>
  <c r="BP49" i="2" l="1"/>
  <c r="X98" i="2" l="1"/>
  <c r="Y98" i="2"/>
  <c r="BF166" i="2" l="1"/>
  <c r="BL127" i="2"/>
  <c r="BK116" i="2" s="1"/>
  <c r="BD166" i="2" l="1"/>
  <c r="BE166" i="2"/>
  <c r="BA126" i="2"/>
  <c r="BB126" i="2"/>
  <c r="BB125" i="2"/>
  <c r="BA125" i="2"/>
  <c r="BL75" i="2"/>
  <c r="BA69" i="2"/>
  <c r="BL135" i="2" l="1"/>
  <c r="AD32" i="2" l="1"/>
  <c r="AA33" i="2" l="1"/>
  <c r="AA31" i="2"/>
  <c r="AJ116" i="2"/>
  <c r="BO49" i="2" l="1"/>
  <c r="I142" i="2" l="1"/>
  <c r="H152" i="2"/>
  <c r="BM131" i="2"/>
  <c r="BO166" i="2"/>
  <c r="BN166" i="2"/>
  <c r="BM166" i="2"/>
  <c r="BL166" i="2"/>
  <c r="BK166" i="2"/>
  <c r="BJ166" i="2"/>
  <c r="BH166" i="2"/>
  <c r="BG166" i="2"/>
  <c r="BL155" i="2"/>
  <c r="BL159" i="2"/>
  <c r="BM159" i="2"/>
  <c r="BM158" i="2"/>
  <c r="BL129" i="2"/>
  <c r="BL128" i="2"/>
  <c r="BK117" i="2" s="1"/>
  <c r="BK159" i="2" l="1"/>
  <c r="AJ123" i="2" l="1"/>
  <c r="AJ122" i="2"/>
  <c r="AJ121" i="2"/>
  <c r="AJ120" i="2"/>
  <c r="AJ119" i="2"/>
  <c r="AJ118" i="2"/>
  <c r="AJ117" i="2"/>
  <c r="AJ115" i="2"/>
  <c r="BA77" i="2" l="1"/>
  <c r="BA76" i="2"/>
  <c r="BA75" i="2"/>
  <c r="BA74" i="2"/>
  <c r="BA73" i="2"/>
  <c r="BA72" i="2"/>
  <c r="BA71" i="2"/>
  <c r="BA70" i="2"/>
  <c r="AF132" i="2"/>
  <c r="AF131" i="2"/>
  <c r="AF130" i="2"/>
  <c r="AF129" i="2"/>
  <c r="AF128" i="2"/>
  <c r="AF127" i="2"/>
  <c r="AF126" i="2"/>
  <c r="AF125" i="2"/>
  <c r="AF124" i="2"/>
  <c r="BL158" i="2" l="1"/>
  <c r="BL157" i="2"/>
  <c r="BM132" i="2"/>
  <c r="BK121" i="2" s="1"/>
  <c r="BM133" i="2"/>
  <c r="BM134" i="2"/>
  <c r="BM135" i="2"/>
  <c r="BK124" i="2" s="1"/>
  <c r="BM129" i="2"/>
  <c r="BK118" i="2" s="1"/>
  <c r="BM130" i="2"/>
  <c r="BK119" i="2" s="1"/>
  <c r="BL136" i="2"/>
  <c r="BL131" i="2"/>
  <c r="BK120" i="2" s="1"/>
  <c r="BL133" i="2"/>
  <c r="BL134" i="2"/>
  <c r="BB133" i="2"/>
  <c r="BB132" i="2"/>
  <c r="BB131" i="2"/>
  <c r="BB130" i="2"/>
  <c r="BB129" i="2"/>
  <c r="BB128" i="2"/>
  <c r="BB127" i="2"/>
  <c r="BA133" i="2"/>
  <c r="BA127" i="2"/>
  <c r="BA128" i="2"/>
  <c r="BA129" i="2"/>
  <c r="BA130" i="2"/>
  <c r="BA131" i="2"/>
  <c r="BA132" i="2"/>
  <c r="BM136" i="2" l="1"/>
  <c r="BK123" i="2"/>
  <c r="BK122" i="2"/>
  <c r="BK158" i="2"/>
  <c r="BN49" i="2" l="1"/>
  <c r="BM49" i="2" l="1"/>
  <c r="BL49" i="2"/>
  <c r="BK49" i="2"/>
  <c r="BJ49" i="2"/>
  <c r="BI49" i="2"/>
  <c r="BM157" i="2" l="1"/>
  <c r="BK157" i="2" s="1"/>
  <c r="BM156" i="2" l="1"/>
  <c r="BM155" i="2"/>
  <c r="BK155" i="2" s="1"/>
  <c r="BL156" i="2"/>
  <c r="BM152" i="2"/>
  <c r="BK156" i="2" l="1"/>
  <c r="AA32" i="2" l="1"/>
  <c r="BL101" i="2" l="1"/>
  <c r="BM75" i="2"/>
  <c r="BK69" i="2" s="1"/>
  <c r="O13" i="2" l="1"/>
  <c r="U25" i="2" l="1"/>
  <c r="BR128" i="2" l="1"/>
  <c r="BR129" i="2"/>
  <c r="BR130" i="2"/>
  <c r="BR131" i="2"/>
  <c r="BR127" i="2"/>
  <c r="BU130" i="2"/>
  <c r="BS130" i="2" s="1"/>
  <c r="BU129" i="2"/>
  <c r="BS129" i="2" s="1"/>
  <c r="BU128" i="2"/>
  <c r="BS128" i="2" s="1"/>
  <c r="BU127" i="2"/>
  <c r="BU132" i="2"/>
  <c r="BU131" i="2" l="1"/>
  <c r="BS131" i="2" s="1"/>
  <c r="BS127" i="2"/>
  <c r="BM76" i="2" l="1"/>
  <c r="BM77" i="2"/>
  <c r="BM78" i="2"/>
  <c r="BL76" i="2"/>
  <c r="BL77" i="2"/>
  <c r="BL78" i="2"/>
  <c r="BM100" i="2"/>
  <c r="BM101" i="2"/>
  <c r="BM102" i="2"/>
  <c r="BM99" i="2"/>
  <c r="BL100" i="2"/>
  <c r="BL102" i="2"/>
  <c r="BL99" i="2"/>
  <c r="BK96" i="2" l="1"/>
  <c r="BK94" i="2"/>
  <c r="BK93" i="2"/>
  <c r="BM103" i="2"/>
  <c r="BK95" i="2"/>
  <c r="BL103" i="2"/>
  <c r="BK97" i="2" l="1"/>
  <c r="BM153" i="2" l="1"/>
  <c r="BM154" i="2"/>
  <c r="BL153" i="2"/>
  <c r="BL154" i="2"/>
  <c r="BL152" i="2"/>
  <c r="BK70" i="2"/>
  <c r="AV83" i="2"/>
  <c r="G125" i="2"/>
  <c r="F125" i="2"/>
  <c r="F126" i="2"/>
  <c r="H125" i="2" l="1"/>
  <c r="BL79" i="2"/>
  <c r="BK72" i="2"/>
  <c r="BM79" i="2"/>
  <c r="BK71" i="2"/>
  <c r="BK73" i="2" l="1"/>
  <c r="P164" i="2" l="1"/>
  <c r="G129" i="2"/>
  <c r="G128" i="2"/>
  <c r="G127" i="2"/>
  <c r="G126" i="2"/>
  <c r="F129" i="2"/>
  <c r="F128" i="2"/>
  <c r="F127" i="2"/>
  <c r="H128" i="2" l="1"/>
  <c r="H129" i="2"/>
  <c r="H126" i="2"/>
  <c r="H127" i="2"/>
  <c r="G130" i="2"/>
  <c r="F130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09" i="2"/>
  <c r="H130" i="2" l="1"/>
  <c r="K109" i="2"/>
  <c r="J109" i="2"/>
  <c r="K121" i="2"/>
  <c r="J121" i="2"/>
  <c r="K120" i="2"/>
  <c r="J120" i="2"/>
  <c r="K119" i="2"/>
  <c r="J119" i="2"/>
  <c r="K118" i="2"/>
  <c r="J118" i="2"/>
  <c r="K117" i="2"/>
  <c r="J117" i="2"/>
  <c r="K116" i="2"/>
  <c r="J116" i="2"/>
  <c r="K115" i="2"/>
  <c r="J115" i="2"/>
  <c r="K114" i="2"/>
  <c r="J114" i="2"/>
  <c r="K113" i="2"/>
  <c r="J113" i="2"/>
  <c r="K112" i="2"/>
  <c r="J112" i="2"/>
  <c r="K111" i="2"/>
  <c r="J111" i="2"/>
  <c r="K110" i="2"/>
  <c r="J110" i="2"/>
  <c r="AD31" i="2" l="1"/>
  <c r="P13" i="2" l="1"/>
  <c r="R13" i="2" s="1"/>
  <c r="Q18" i="2" s="1"/>
  <c r="R28" i="2" l="1"/>
  <c r="P28" i="2" s="1"/>
  <c r="N28" i="2" s="1"/>
  <c r="L28" i="2" s="1"/>
  <c r="J28" i="2" s="1"/>
  <c r="H28" i="2" s="1"/>
  <c r="F28" i="2" s="1"/>
  <c r="R49" i="2" l="1"/>
  <c r="R27" i="2"/>
  <c r="Q49" i="2"/>
  <c r="R33" i="2" l="1"/>
  <c r="S33" i="2"/>
  <c r="R37" i="2"/>
  <c r="S37" i="2"/>
  <c r="S41" i="2"/>
  <c r="P27" i="2"/>
  <c r="P49" i="2"/>
  <c r="AD33" i="2"/>
  <c r="R31" i="2" l="1"/>
  <c r="P33" i="2"/>
  <c r="Q33" i="2"/>
  <c r="P37" i="2"/>
  <c r="Q37" i="2"/>
  <c r="Q41" i="2"/>
  <c r="R35" i="2"/>
  <c r="R41" i="2"/>
  <c r="R39" i="2" s="1"/>
  <c r="N27" i="2"/>
  <c r="O49" i="2"/>
  <c r="N33" i="2" l="1"/>
  <c r="O33" i="2"/>
  <c r="N37" i="2"/>
  <c r="O37" i="2"/>
  <c r="O41" i="2"/>
  <c r="P35" i="2"/>
  <c r="P41" i="2"/>
  <c r="P39" i="2" s="1"/>
  <c r="P31" i="2"/>
  <c r="R51" i="2"/>
  <c r="N49" i="2"/>
  <c r="L27" i="2"/>
  <c r="L33" i="2" l="1"/>
  <c r="M33" i="2"/>
  <c r="L37" i="2"/>
  <c r="M37" i="2"/>
  <c r="M41" i="2"/>
  <c r="N35" i="2"/>
  <c r="N41" i="2"/>
  <c r="N39" i="2" s="1"/>
  <c r="N31" i="2"/>
  <c r="J27" i="2"/>
  <c r="J33" i="2" l="1"/>
  <c r="K33" i="2"/>
  <c r="J37" i="2"/>
  <c r="K37" i="2"/>
  <c r="K41" i="2"/>
  <c r="L41" i="2"/>
  <c r="L39" i="2" s="1"/>
  <c r="L35" i="2"/>
  <c r="L31" i="2"/>
  <c r="F27" i="2"/>
  <c r="H27" i="2"/>
  <c r="H33" i="2" l="1"/>
  <c r="I33" i="2"/>
  <c r="H37" i="2"/>
  <c r="I37" i="2"/>
  <c r="I41" i="2"/>
  <c r="F33" i="2"/>
  <c r="G33" i="2"/>
  <c r="F37" i="2"/>
  <c r="G37" i="2"/>
  <c r="G41" i="2"/>
  <c r="J35" i="2"/>
  <c r="J41" i="2"/>
  <c r="J39" i="2" s="1"/>
  <c r="J31" i="2"/>
  <c r="Q51" i="2"/>
  <c r="P51" i="2"/>
  <c r="F41" i="2" l="1"/>
  <c r="F39" i="2" s="1"/>
  <c r="F35" i="2"/>
  <c r="F31" i="2"/>
  <c r="H35" i="2"/>
  <c r="H41" i="2"/>
  <c r="H39" i="2" s="1"/>
  <c r="H31" i="2"/>
  <c r="O51" i="2"/>
  <c r="N51" i="2"/>
  <c r="R43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Antonio Liebanas</author>
  </authors>
  <commentList>
    <comment ref="E49" authorId="0" shapeId="0" xr:uid="{BF8DBA57-BFE0-473B-9A7A-10582FD56389}">
      <text>
        <r>
          <rPr>
            <b/>
            <sz val="9"/>
            <color indexed="81"/>
            <rFont val="Tahoma"/>
            <family val="2"/>
          </rPr>
          <t>Antonio Liebanas:</t>
        </r>
        <r>
          <rPr>
            <sz val="9"/>
            <color indexed="81"/>
            <rFont val="Tahoma"/>
            <family val="2"/>
          </rPr>
          <t xml:space="preserve">
Sacaron el Albaran todo junto pero realmente se lo llevo en dos tandadas</t>
        </r>
      </text>
    </comment>
    <comment ref="G49" authorId="0" shapeId="0" xr:uid="{AF715884-6B0B-4151-A661-9D17FD4775D1}">
      <text>
        <r>
          <rPr>
            <b/>
            <sz val="9"/>
            <color indexed="81"/>
            <rFont val="Tahoma"/>
            <family val="2"/>
          </rPr>
          <t>Antonio Liebanas:</t>
        </r>
        <r>
          <rPr>
            <sz val="9"/>
            <color indexed="81"/>
            <rFont val="Tahoma"/>
            <family val="2"/>
          </rPr>
          <t xml:space="preserve">
Error Int Manual
</t>
        </r>
      </text>
    </comment>
    <comment ref="H49" authorId="0" shapeId="0" xr:uid="{B520A2A2-542A-40C7-9AEF-763B219CDDCC}">
      <text>
        <r>
          <rPr>
            <b/>
            <sz val="9"/>
            <color indexed="81"/>
            <rFont val="Tahoma"/>
            <family val="2"/>
          </rPr>
          <t>Antonio Liebanas:</t>
        </r>
        <r>
          <rPr>
            <sz val="9"/>
            <color indexed="81"/>
            <rFont val="Tahoma"/>
            <family val="2"/>
          </rPr>
          <t xml:space="preserve">
Error int Manual</t>
        </r>
      </text>
    </comment>
    <comment ref="E50" authorId="0" shapeId="0" xr:uid="{66D3C604-FAB9-4A4D-B763-C60B3ABA0465}">
      <text>
        <r>
          <rPr>
            <b/>
            <sz val="9"/>
            <color indexed="81"/>
            <rFont val="Tahoma"/>
            <family val="2"/>
          </rPr>
          <t>Antonio Liebanas:</t>
        </r>
        <r>
          <rPr>
            <sz val="9"/>
            <color indexed="81"/>
            <rFont val="Tahoma"/>
            <family val="2"/>
          </rPr>
          <t xml:space="preserve">
Error en datos maestros</t>
        </r>
      </text>
    </comment>
    <comment ref="G51" authorId="0" shapeId="0" xr:uid="{4802EAA1-4DAE-442D-B769-E9E50F6686C1}">
      <text>
        <r>
          <rPr>
            <b/>
            <sz val="9"/>
            <color indexed="81"/>
            <rFont val="Tahoma"/>
            <family val="2"/>
          </rPr>
          <t>Antonio Liebanas:</t>
        </r>
        <r>
          <rPr>
            <sz val="9"/>
            <color indexed="81"/>
            <rFont val="Tahoma"/>
            <family val="2"/>
          </rPr>
          <t xml:space="preserve">
Int Manuales, ticket evidencia carga correcta</t>
        </r>
      </text>
    </comment>
    <comment ref="H51" authorId="0" shapeId="0" xr:uid="{DFC9888B-79BA-4A49-902D-180D3257F1C3}">
      <text>
        <r>
          <rPr>
            <b/>
            <sz val="9"/>
            <color indexed="81"/>
            <rFont val="Tahoma"/>
            <family val="2"/>
          </rPr>
          <t>Antonio Liebanas:</t>
        </r>
        <r>
          <rPr>
            <sz val="9"/>
            <color indexed="81"/>
            <rFont val="Tahoma"/>
            <family val="2"/>
          </rPr>
          <t xml:space="preserve">
Int Manuelas
Ticket evidencia carga correcta</t>
        </r>
      </text>
    </comment>
    <comment ref="G54" authorId="0" shapeId="0" xr:uid="{02E2BAC8-797D-41FF-A8E1-FB94B5DE10C1}">
      <text>
        <r>
          <rPr>
            <b/>
            <sz val="9"/>
            <color indexed="81"/>
            <rFont val="Tahoma"/>
            <family val="2"/>
          </rPr>
          <t>Antonio Liebanas:</t>
        </r>
        <r>
          <rPr>
            <sz val="9"/>
            <color indexed="81"/>
            <rFont val="Tahoma"/>
            <family val="2"/>
          </rPr>
          <t xml:space="preserve">
Int Manuales
Presentar ticket vidmar
</t>
        </r>
      </text>
    </comment>
    <comment ref="H54" authorId="0" shapeId="0" xr:uid="{ACB5746F-56FB-4630-9584-F41FF607E8DA}">
      <text>
        <r>
          <rPr>
            <b/>
            <sz val="9"/>
            <color indexed="81"/>
            <rFont val="Tahoma"/>
            <family val="2"/>
          </rPr>
          <t>Antonio Liebanas:</t>
        </r>
        <r>
          <rPr>
            <sz val="9"/>
            <color indexed="81"/>
            <rFont val="Tahoma"/>
            <family val="2"/>
          </rPr>
          <t xml:space="preserve">
Int Manuales
Presentar ticket</t>
        </r>
      </text>
    </comment>
    <comment ref="D55" authorId="0" shapeId="0" xr:uid="{26447BEF-9E60-4EDD-BA10-FAE4A3C766D5}">
      <text>
        <r>
          <rPr>
            <b/>
            <sz val="9"/>
            <color indexed="81"/>
            <rFont val="Tahoma"/>
            <family val="2"/>
          </rPr>
          <t>Antonio Liebanas:</t>
        </r>
        <r>
          <rPr>
            <sz val="9"/>
            <color indexed="81"/>
            <rFont val="Tahoma"/>
            <family val="2"/>
          </rPr>
          <t xml:space="preserve">
Personal en formación</t>
        </r>
      </text>
    </comment>
    <comment ref="G55" authorId="0" shapeId="0" xr:uid="{237ED757-54A7-48BF-B18C-8CE522332A9A}">
      <text>
        <r>
          <rPr>
            <b/>
            <sz val="9"/>
            <color indexed="81"/>
            <rFont val="Tahoma"/>
            <family val="2"/>
          </rPr>
          <t>Antonio Liebanas:</t>
        </r>
        <r>
          <rPr>
            <sz val="9"/>
            <color indexed="81"/>
            <rFont val="Tahoma"/>
            <family val="2"/>
          </rPr>
          <t xml:space="preserve">
Pendiente confirmar </t>
        </r>
      </text>
    </comment>
    <comment ref="G56" authorId="0" shapeId="0" xr:uid="{C17D16FF-E715-4B6A-A6AA-B833B5067A23}">
      <text>
        <r>
          <rPr>
            <b/>
            <sz val="9"/>
            <color indexed="81"/>
            <rFont val="Tahoma"/>
            <family val="2"/>
          </rPr>
          <t>Antonio Liebanas:</t>
        </r>
        <r>
          <rPr>
            <sz val="9"/>
            <color indexed="81"/>
            <rFont val="Tahoma"/>
            <family val="2"/>
          </rPr>
          <t xml:space="preserve">
Error datos maestros</t>
        </r>
      </text>
    </comment>
    <comment ref="H56" authorId="0" shapeId="0" xr:uid="{5E982EDF-BB46-4CAC-B7AA-DDDE98AE26E1}">
      <text>
        <r>
          <rPr>
            <b/>
            <sz val="9"/>
            <color indexed="81"/>
            <rFont val="Tahoma"/>
            <family val="2"/>
          </rPr>
          <t>Antonio Liebanas:</t>
        </r>
        <r>
          <rPr>
            <sz val="9"/>
            <color indexed="81"/>
            <rFont val="Tahoma"/>
            <family val="2"/>
          </rPr>
          <t xml:space="preserve">
Uno mal y otro por datos maestros
</t>
        </r>
      </text>
    </comment>
    <comment ref="E61" authorId="0" shapeId="0" xr:uid="{552A10F3-D3B4-4CF9-8FEE-DBCAE1843177}">
      <text>
        <r>
          <rPr>
            <b/>
            <sz val="9"/>
            <color indexed="81"/>
            <rFont val="Tahoma"/>
            <family val="2"/>
          </rPr>
          <t>Antonio Liebanas:</t>
        </r>
        <r>
          <rPr>
            <sz val="9"/>
            <color indexed="81"/>
            <rFont val="Tahoma"/>
            <family val="2"/>
          </rPr>
          <t xml:space="preserve">
Sacaron el Albaran todo junto pero realmente se lo llevo en dos tandadas</t>
        </r>
      </text>
    </comment>
    <comment ref="G61" authorId="0" shapeId="0" xr:uid="{9D8E2747-4A16-40B9-8878-75781AF9ADCA}">
      <text>
        <r>
          <rPr>
            <b/>
            <sz val="9"/>
            <color indexed="81"/>
            <rFont val="Tahoma"/>
            <family val="2"/>
          </rPr>
          <t>Antonio Liebanas:</t>
        </r>
        <r>
          <rPr>
            <sz val="9"/>
            <color indexed="81"/>
            <rFont val="Tahoma"/>
            <family val="2"/>
          </rPr>
          <t xml:space="preserve">
Error Int Manual
</t>
        </r>
      </text>
    </comment>
    <comment ref="H61" authorId="0" shapeId="0" xr:uid="{0248C0A3-F412-4006-A3A9-77C5461A69EC}">
      <text>
        <r>
          <rPr>
            <b/>
            <sz val="9"/>
            <color indexed="81"/>
            <rFont val="Tahoma"/>
            <family val="2"/>
          </rPr>
          <t>Antonio Liebanas:</t>
        </r>
        <r>
          <rPr>
            <sz val="9"/>
            <color indexed="81"/>
            <rFont val="Tahoma"/>
            <family val="2"/>
          </rPr>
          <t xml:space="preserve">
Error int Manual</t>
        </r>
      </text>
    </comment>
    <comment ref="E62" authorId="0" shapeId="0" xr:uid="{1B922DDE-FC32-4A48-8050-5DAC9DDD24A8}">
      <text>
        <r>
          <rPr>
            <b/>
            <sz val="9"/>
            <color indexed="81"/>
            <rFont val="Tahoma"/>
            <family val="2"/>
          </rPr>
          <t>Antonio Liebanas:</t>
        </r>
        <r>
          <rPr>
            <sz val="9"/>
            <color indexed="81"/>
            <rFont val="Tahoma"/>
            <family val="2"/>
          </rPr>
          <t xml:space="preserve">
Error en datos maestros</t>
        </r>
      </text>
    </comment>
    <comment ref="G65" authorId="0" shapeId="0" xr:uid="{275F1EED-70C0-4F1F-ABFE-6DF2E349FD83}">
      <text>
        <r>
          <rPr>
            <b/>
            <sz val="9"/>
            <color indexed="81"/>
            <rFont val="Tahoma"/>
            <family val="2"/>
          </rPr>
          <t>Antonio Liebanas:</t>
        </r>
        <r>
          <rPr>
            <sz val="9"/>
            <color indexed="81"/>
            <rFont val="Tahoma"/>
            <family val="2"/>
          </rPr>
          <t xml:space="preserve">
Int Manuales, ticket evidencia carga correcta</t>
        </r>
      </text>
    </comment>
    <comment ref="H65" authorId="0" shapeId="0" xr:uid="{A5489FF9-9FCF-4539-A432-0B3BA295B72E}">
      <text>
        <r>
          <rPr>
            <b/>
            <sz val="9"/>
            <color indexed="81"/>
            <rFont val="Tahoma"/>
            <family val="2"/>
          </rPr>
          <t>Antonio Liebanas:</t>
        </r>
        <r>
          <rPr>
            <sz val="9"/>
            <color indexed="81"/>
            <rFont val="Tahoma"/>
            <family val="2"/>
          </rPr>
          <t xml:space="preserve">
Int Manuelas
Ticket evidencia carga correcta</t>
        </r>
      </text>
    </comment>
    <comment ref="G66" authorId="0" shapeId="0" xr:uid="{48E5B2B1-5432-4A41-BCF6-8D5775679983}">
      <text>
        <r>
          <rPr>
            <b/>
            <sz val="9"/>
            <color indexed="81"/>
            <rFont val="Tahoma"/>
            <family val="2"/>
          </rPr>
          <t>Antonio Liebanas:</t>
        </r>
        <r>
          <rPr>
            <sz val="9"/>
            <color indexed="81"/>
            <rFont val="Tahoma"/>
            <family val="2"/>
          </rPr>
          <t xml:space="preserve">
Int Manuales
Presentar ticket vidmar
</t>
        </r>
      </text>
    </comment>
    <comment ref="H66" authorId="0" shapeId="0" xr:uid="{052AC251-16AA-4282-B0E9-2B4976A99F78}">
      <text>
        <r>
          <rPr>
            <b/>
            <sz val="9"/>
            <color indexed="81"/>
            <rFont val="Tahoma"/>
            <family val="2"/>
          </rPr>
          <t>Antonio Liebanas:</t>
        </r>
        <r>
          <rPr>
            <sz val="9"/>
            <color indexed="81"/>
            <rFont val="Tahoma"/>
            <family val="2"/>
          </rPr>
          <t xml:space="preserve">
Int Manuales
Presentar ticket</t>
        </r>
      </text>
    </comment>
    <comment ref="D67" authorId="0" shapeId="0" xr:uid="{945254FD-53AC-49E2-BC3A-0EAE69F8B5F3}">
      <text>
        <r>
          <rPr>
            <b/>
            <sz val="9"/>
            <color indexed="81"/>
            <rFont val="Tahoma"/>
            <family val="2"/>
          </rPr>
          <t>Antonio Liebanas:</t>
        </r>
        <r>
          <rPr>
            <sz val="9"/>
            <color indexed="81"/>
            <rFont val="Tahoma"/>
            <family val="2"/>
          </rPr>
          <t xml:space="preserve">
Personal en formación</t>
        </r>
      </text>
    </comment>
    <comment ref="G67" authorId="0" shapeId="0" xr:uid="{EE86814F-A30A-45CF-86E2-128DE08A08B4}">
      <text>
        <r>
          <rPr>
            <b/>
            <sz val="9"/>
            <color indexed="81"/>
            <rFont val="Tahoma"/>
            <family val="2"/>
          </rPr>
          <t>Antonio Liebanas:</t>
        </r>
        <r>
          <rPr>
            <sz val="9"/>
            <color indexed="81"/>
            <rFont val="Tahoma"/>
            <family val="2"/>
          </rPr>
          <t xml:space="preserve">
Pendiente confirmar </t>
        </r>
      </text>
    </comment>
    <comment ref="G68" authorId="0" shapeId="0" xr:uid="{F4BC6745-C972-44B5-8CA1-4457E955D4D7}">
      <text>
        <r>
          <rPr>
            <b/>
            <sz val="9"/>
            <color indexed="81"/>
            <rFont val="Tahoma"/>
            <family val="2"/>
          </rPr>
          <t>Antonio Liebanas:</t>
        </r>
        <r>
          <rPr>
            <sz val="9"/>
            <color indexed="81"/>
            <rFont val="Tahoma"/>
            <family val="2"/>
          </rPr>
          <t xml:space="preserve">
Error datos maestros</t>
        </r>
      </text>
    </comment>
    <comment ref="H68" authorId="0" shapeId="0" xr:uid="{86F1FC6E-E83E-4AC8-8C25-9A1B40DF0436}">
      <text>
        <r>
          <rPr>
            <b/>
            <sz val="9"/>
            <color indexed="81"/>
            <rFont val="Tahoma"/>
            <family val="2"/>
          </rPr>
          <t>Antonio Liebanas:</t>
        </r>
        <r>
          <rPr>
            <sz val="9"/>
            <color indexed="81"/>
            <rFont val="Tahoma"/>
            <family val="2"/>
          </rPr>
          <t xml:space="preserve">
Uno mal y otro por datos maestros
</t>
        </r>
      </text>
    </comment>
    <comment ref="E73" authorId="0" shapeId="0" xr:uid="{9E53158F-6C86-46B1-9489-1CFFECA6CC68}">
      <text>
        <r>
          <rPr>
            <b/>
            <sz val="9"/>
            <color indexed="81"/>
            <rFont val="Tahoma"/>
            <family val="2"/>
          </rPr>
          <t>Antonio Liebanas:</t>
        </r>
        <r>
          <rPr>
            <sz val="9"/>
            <color indexed="81"/>
            <rFont val="Tahoma"/>
            <family val="2"/>
          </rPr>
          <t xml:space="preserve">
Sacaron el Albaran todo junto pero realmente se lo llevo en dos tandadas</t>
        </r>
      </text>
    </comment>
    <comment ref="G73" authorId="0" shapeId="0" xr:uid="{D488034F-1DB3-4F42-A13D-E8356150D3E3}">
      <text>
        <r>
          <rPr>
            <b/>
            <sz val="9"/>
            <color indexed="81"/>
            <rFont val="Tahoma"/>
            <family val="2"/>
          </rPr>
          <t>Antonio Liebanas:</t>
        </r>
        <r>
          <rPr>
            <sz val="9"/>
            <color indexed="81"/>
            <rFont val="Tahoma"/>
            <family val="2"/>
          </rPr>
          <t xml:space="preserve">
Error Int Manual
</t>
        </r>
      </text>
    </comment>
    <comment ref="H73" authorId="0" shapeId="0" xr:uid="{41DE57F8-0243-447E-BFC9-D97514D8BB1E}">
      <text>
        <r>
          <rPr>
            <b/>
            <sz val="9"/>
            <color indexed="81"/>
            <rFont val="Tahoma"/>
            <family val="2"/>
          </rPr>
          <t>Antonio Liebanas:</t>
        </r>
        <r>
          <rPr>
            <sz val="9"/>
            <color indexed="81"/>
            <rFont val="Tahoma"/>
            <family val="2"/>
          </rPr>
          <t xml:space="preserve">
Error int Manual</t>
        </r>
      </text>
    </comment>
    <comment ref="E74" authorId="0" shapeId="0" xr:uid="{851C8E57-4A25-4CDE-877A-3A4650DCE81E}">
      <text>
        <r>
          <rPr>
            <b/>
            <sz val="9"/>
            <color indexed="81"/>
            <rFont val="Tahoma"/>
            <family val="2"/>
          </rPr>
          <t>Antonio Liebanas:</t>
        </r>
        <r>
          <rPr>
            <sz val="9"/>
            <color indexed="81"/>
            <rFont val="Tahoma"/>
            <family val="2"/>
          </rPr>
          <t xml:space="preserve">
Error en datos maestros</t>
        </r>
      </text>
    </comment>
    <comment ref="G77" authorId="0" shapeId="0" xr:uid="{9A718FE8-3649-4640-B983-51D954894457}">
      <text>
        <r>
          <rPr>
            <b/>
            <sz val="9"/>
            <color indexed="81"/>
            <rFont val="Tahoma"/>
            <family val="2"/>
          </rPr>
          <t>Antonio Liebanas:</t>
        </r>
        <r>
          <rPr>
            <sz val="9"/>
            <color indexed="81"/>
            <rFont val="Tahoma"/>
            <family val="2"/>
          </rPr>
          <t xml:space="preserve">
Int Manuales, ticket evidencia carga correcta</t>
        </r>
      </text>
    </comment>
    <comment ref="H77" authorId="0" shapeId="0" xr:uid="{99FB9D3A-57E6-4257-BDEC-160D67F973DC}">
      <text>
        <r>
          <rPr>
            <b/>
            <sz val="9"/>
            <color indexed="81"/>
            <rFont val="Tahoma"/>
            <family val="2"/>
          </rPr>
          <t>Antonio Liebanas:</t>
        </r>
        <r>
          <rPr>
            <sz val="9"/>
            <color indexed="81"/>
            <rFont val="Tahoma"/>
            <family val="2"/>
          </rPr>
          <t xml:space="preserve">
Int Manuelas
Ticket evidencia carga correcta</t>
        </r>
      </text>
    </comment>
    <comment ref="G78" authorId="0" shapeId="0" xr:uid="{0AA9EE92-5E76-41CE-A808-3F105891CA80}">
      <text>
        <r>
          <rPr>
            <b/>
            <sz val="9"/>
            <color indexed="81"/>
            <rFont val="Tahoma"/>
            <family val="2"/>
          </rPr>
          <t>Antonio Liebanas:</t>
        </r>
        <r>
          <rPr>
            <sz val="9"/>
            <color indexed="81"/>
            <rFont val="Tahoma"/>
            <family val="2"/>
          </rPr>
          <t xml:space="preserve">
Int Manuales
Presentar ticket vidmar
</t>
        </r>
      </text>
    </comment>
    <comment ref="H78" authorId="0" shapeId="0" xr:uid="{9188E069-D9D7-45B4-97FB-39FF08F0A9CF}">
      <text>
        <r>
          <rPr>
            <b/>
            <sz val="9"/>
            <color indexed="81"/>
            <rFont val="Tahoma"/>
            <family val="2"/>
          </rPr>
          <t>Antonio Liebanas:</t>
        </r>
        <r>
          <rPr>
            <sz val="9"/>
            <color indexed="81"/>
            <rFont val="Tahoma"/>
            <family val="2"/>
          </rPr>
          <t xml:space="preserve">
Int Manuales
Presentar ticket</t>
        </r>
      </text>
    </comment>
    <comment ref="D79" authorId="0" shapeId="0" xr:uid="{E0870DC9-9B20-4DD9-89BF-8782C841D8C0}">
      <text>
        <r>
          <rPr>
            <b/>
            <sz val="9"/>
            <color indexed="81"/>
            <rFont val="Tahoma"/>
            <family val="2"/>
          </rPr>
          <t>Antonio Liebanas:</t>
        </r>
        <r>
          <rPr>
            <sz val="9"/>
            <color indexed="81"/>
            <rFont val="Tahoma"/>
            <family val="2"/>
          </rPr>
          <t xml:space="preserve">
Personal en formación</t>
        </r>
      </text>
    </comment>
    <comment ref="G79" authorId="0" shapeId="0" xr:uid="{A367BCD4-3E1C-43C7-8998-E6B35383570C}">
      <text>
        <r>
          <rPr>
            <b/>
            <sz val="9"/>
            <color indexed="81"/>
            <rFont val="Tahoma"/>
            <family val="2"/>
          </rPr>
          <t>Antonio Liebanas:</t>
        </r>
        <r>
          <rPr>
            <sz val="9"/>
            <color indexed="81"/>
            <rFont val="Tahoma"/>
            <family val="2"/>
          </rPr>
          <t xml:space="preserve">
Pendiente confirmar </t>
        </r>
      </text>
    </comment>
    <comment ref="G80" authorId="0" shapeId="0" xr:uid="{D87AA763-9A0E-4105-A901-21D9740BB952}">
      <text>
        <r>
          <rPr>
            <b/>
            <sz val="9"/>
            <color indexed="81"/>
            <rFont val="Tahoma"/>
            <family val="2"/>
          </rPr>
          <t>Antonio Liebanas:</t>
        </r>
        <r>
          <rPr>
            <sz val="9"/>
            <color indexed="81"/>
            <rFont val="Tahoma"/>
            <family val="2"/>
          </rPr>
          <t xml:space="preserve">
Error datos maestros</t>
        </r>
      </text>
    </comment>
    <comment ref="H80" authorId="0" shapeId="0" xr:uid="{2245C6F4-B5C3-44CB-920F-DF1FC354C673}">
      <text>
        <r>
          <rPr>
            <b/>
            <sz val="9"/>
            <color indexed="81"/>
            <rFont val="Tahoma"/>
            <family val="2"/>
          </rPr>
          <t>Antonio Liebanas:</t>
        </r>
        <r>
          <rPr>
            <sz val="9"/>
            <color indexed="81"/>
            <rFont val="Tahoma"/>
            <family val="2"/>
          </rPr>
          <t xml:space="preserve">
Uno mal y otro por datos maestros
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A4B9B0-52D7-481C-837A-B8264FAB3549}" keepAlive="1" name="Consulta - Sheet1 (2)" description="Conexión a la consulta 'Sheet1 (2)' en el libro." type="5" refreshedVersion="6" background="1" saveData="1">
    <dbPr connection="Provider=Microsoft.Mashup.OleDb.1;Data Source=$Workbook$;Location=Sheet1 (2);Extended Properties=&quot;&quot;" command="SELECT * FROM [Sheet1 (2)]"/>
  </connection>
  <connection id="2" xr16:uid="{F4F8567C-B7C7-433C-AD99-0234DDCDAF2B}" keepAlive="1" name="Query - Sheet1" description="Connection to the 'Sheet1' query in the workbook." type="5" refreshedVersion="6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<sst xmlns="http://schemas.openxmlformats.org/spreadsheetml/2006/main" count="2773" uniqueCount="834">
  <si>
    <t>xxxxx</t>
  </si>
  <si>
    <t>No Blank/quitar duplicados</t>
  </si>
  <si>
    <t>Quitar palets y calizas (15098/9..)</t>
  </si>
  <si>
    <t>S</t>
  </si>
  <si>
    <t>X</t>
  </si>
  <si>
    <t>A</t>
  </si>
  <si>
    <t>Centro</t>
  </si>
  <si>
    <t>Tara teórica</t>
  </si>
  <si>
    <t>Tara Real
Calculada sin palet</t>
  </si>
  <si>
    <t>Palets Devueltos</t>
  </si>
  <si>
    <t>Carga máxima Autorizada</t>
  </si>
  <si>
    <t>Peso Bruto Vehículo</t>
  </si>
  <si>
    <t>Cantidad</t>
  </si>
  <si>
    <t>Un.medida venta</t>
  </si>
  <si>
    <t>Texto Breve</t>
  </si>
  <si>
    <t>Matricula Vehículo</t>
  </si>
  <si>
    <t>2ª Matrícula</t>
  </si>
  <si>
    <t>Nº Ticket carga</t>
  </si>
  <si>
    <t>Entrega</t>
  </si>
  <si>
    <t>Fecha de Albaran</t>
  </si>
  <si>
    <t>Material</t>
  </si>
  <si>
    <t>Cantidad2</t>
  </si>
  <si>
    <t>Un.medida venta3</t>
  </si>
  <si>
    <t>Peso Neto Vehículo</t>
  </si>
  <si>
    <t>Tipo de posición</t>
  </si>
  <si>
    <t>Creado por</t>
  </si>
  <si>
    <t>Status</t>
  </si>
  <si>
    <t>Entrada manual transferencias</t>
  </si>
  <si>
    <t>Entrada: Modificación manual en SAP</t>
  </si>
  <si>
    <t>Entrada: Mod.manual en SAP. Motivo</t>
  </si>
  <si>
    <t>Entrada: Modificación manual en Vidmar</t>
  </si>
  <si>
    <t>Entrada: Modifi.manual en Vidmar.Motivo</t>
  </si>
  <si>
    <t>Identificación terminal</t>
  </si>
  <si>
    <t>Forma breve cronomarcador</t>
  </si>
  <si>
    <t>Usuario</t>
  </si>
  <si>
    <t>Salida: Modificación manual en SAP</t>
  </si>
  <si>
    <t>Salida:Modificación manual en SAP.Motivo</t>
  </si>
  <si>
    <t>Salida: Modificación manual en Vidmar</t>
  </si>
  <si>
    <t>Salida: Modif.manual Vidmar.Motivo</t>
  </si>
  <si>
    <t>Identificación terminal4</t>
  </si>
  <si>
    <t>Forma breve cronomarcador5</t>
  </si>
  <si>
    <t>Usuario6</t>
  </si>
  <si>
    <t>Vehículo con peso excedido</t>
  </si>
  <si>
    <t>Almacén/Silo Vidmar</t>
  </si>
  <si>
    <t>Peso Vidmar
Real báscula</t>
  </si>
  <si>
    <t>Manual</t>
  </si>
  <si>
    <t>dia</t>
  </si>
  <si>
    <t>mes</t>
  </si>
  <si>
    <t>semana</t>
  </si>
  <si>
    <t>Tipo Int Manual</t>
  </si>
  <si>
    <t>Tipo Manual</t>
  </si>
  <si>
    <t>DESIGNACIÓN CENTRO</t>
  </si>
  <si>
    <t>DESIGNACIÓN AGRUPADO</t>
  </si>
  <si>
    <t>Int Ma Vidmar</t>
  </si>
  <si>
    <t>Descripción material</t>
  </si>
  <si>
    <t>Tipo</t>
  </si>
  <si>
    <t>Diferencia</t>
  </si>
  <si>
    <t>sobrepeso</t>
  </si>
  <si>
    <t>Consigna - neto</t>
  </si>
  <si>
    <t>Abs (Consigna-neto)</t>
  </si>
  <si>
    <t>Diferencia 400 kg</t>
  </si>
  <si>
    <t>Positivo</t>
  </si>
  <si>
    <t>Tipo Diferencia</t>
  </si>
  <si>
    <t>Cantidad7</t>
  </si>
  <si>
    <t>Unidad</t>
  </si>
  <si>
    <t>Cantidad TM</t>
  </si>
  <si>
    <t>Referencia</t>
  </si>
  <si>
    <t>Tipo Int. Manual Ent</t>
  </si>
  <si>
    <t>Ensacado Tenerife + Oural</t>
  </si>
  <si>
    <t>Año</t>
  </si>
  <si>
    <t>Tipo int. Manual sal</t>
  </si>
  <si>
    <t>Tipo Int Manual ent + salida</t>
  </si>
  <si>
    <t>CCAL</t>
  </si>
  <si>
    <t>TM</t>
  </si>
  <si>
    <t/>
  </si>
  <si>
    <t>ECR03220R</t>
  </si>
  <si>
    <t>E0948JLM</t>
  </si>
  <si>
    <t>2024000686</t>
  </si>
  <si>
    <t>8043230656</t>
  </si>
  <si>
    <t>3230</t>
  </si>
  <si>
    <t>TAN</t>
  </si>
  <si>
    <t>RFCPI</t>
  </si>
  <si>
    <t>PA</t>
  </si>
  <si>
    <t>E_JGARCIAGA</t>
  </si>
  <si>
    <t>ER7831BCS</t>
  </si>
  <si>
    <t>E0309KYD</t>
  </si>
  <si>
    <t>3234</t>
  </si>
  <si>
    <t>ELOPEZ1</t>
  </si>
  <si>
    <t>ER6983BCM</t>
  </si>
  <si>
    <t>E7262JBG</t>
  </si>
  <si>
    <t>M</t>
  </si>
  <si>
    <t>MODIFICACIÓN AUTORIZADA DEL PESO</t>
  </si>
  <si>
    <t>ER4070BBP</t>
  </si>
  <si>
    <t>E5397LVZ</t>
  </si>
  <si>
    <t>ER1075BCY</t>
  </si>
  <si>
    <t>E4766KYT</t>
  </si>
  <si>
    <t>CCRÑ</t>
  </si>
  <si>
    <t>FAR</t>
  </si>
  <si>
    <t>2906</t>
  </si>
  <si>
    <t>ZZ01 - Sin posibilidad de pesaje automático</t>
  </si>
  <si>
    <t>CDESA</t>
  </si>
  <si>
    <t>3091</t>
  </si>
  <si>
    <t>RPUMAREGA</t>
  </si>
  <si>
    <t>NRODRIGUEZ</t>
  </si>
  <si>
    <t>CCTF</t>
  </si>
  <si>
    <t>PAL</t>
  </si>
  <si>
    <t>2693</t>
  </si>
  <si>
    <t>E_EGARCIA</t>
  </si>
  <si>
    <t>3126</t>
  </si>
  <si>
    <t>E_JPEREZ1</t>
  </si>
  <si>
    <t>P</t>
  </si>
  <si>
    <t>PM01 - Problema no funcionamiento VIDMAR</t>
  </si>
  <si>
    <t>ES190236</t>
  </si>
  <si>
    <t>ER6669BBL</t>
  </si>
  <si>
    <t>E4911KHZ</t>
  </si>
  <si>
    <t>2649</t>
  </si>
  <si>
    <t>3208</t>
  </si>
  <si>
    <t>STATUS 4</t>
  </si>
  <si>
    <t>E_JAZCONA</t>
  </si>
  <si>
    <t>ER8050BBH</t>
  </si>
  <si>
    <t>ER0623BBL</t>
  </si>
  <si>
    <t>ESTNF23027</t>
  </si>
  <si>
    <t>E4760MCV</t>
  </si>
  <si>
    <t>CORE</t>
  </si>
  <si>
    <t>2024000022</t>
  </si>
  <si>
    <t>E9059LCN</t>
  </si>
  <si>
    <t>ER2936BDB</t>
  </si>
  <si>
    <t>COUR</t>
  </si>
  <si>
    <t>EC8206AC</t>
  </si>
  <si>
    <t>E</t>
  </si>
  <si>
    <t>BVALCARCEL</t>
  </si>
  <si>
    <t>AM02 - Falta apertura condiciones comerciales</t>
  </si>
  <si>
    <t>ES190403</t>
  </si>
  <si>
    <t>CPRR</t>
  </si>
  <si>
    <t>CSBB</t>
  </si>
  <si>
    <t>CSCB</t>
  </si>
  <si>
    <t>CSGR</t>
  </si>
  <si>
    <t>ER9772BBD</t>
  </si>
  <si>
    <t>E4657FGR</t>
  </si>
  <si>
    <t>3283</t>
  </si>
  <si>
    <t>E_MSAEZ</t>
  </si>
  <si>
    <t>ESALB23001</t>
  </si>
  <si>
    <t>3282</t>
  </si>
  <si>
    <t>VCASTILLO</t>
  </si>
  <si>
    <t>ESMA23181L</t>
  </si>
  <si>
    <t>CSMA</t>
  </si>
  <si>
    <t>E_AROMEROR</t>
  </si>
  <si>
    <t>AM04 - Problema funcionamiento SAP</t>
  </si>
  <si>
    <t>ESVG23061L</t>
  </si>
  <si>
    <t>CSNB</t>
  </si>
  <si>
    <t>2882</t>
  </si>
  <si>
    <t>ESSU23001L</t>
  </si>
  <si>
    <t>PM04 - Problema no funcionamiento báscula</t>
  </si>
  <si>
    <t>CSPM</t>
  </si>
  <si>
    <t>CSUS</t>
  </si>
  <si>
    <t>3124</t>
  </si>
  <si>
    <t>CTOR</t>
  </si>
  <si>
    <t>E5076HTC</t>
  </si>
  <si>
    <t>ER4837BBV</t>
  </si>
  <si>
    <t>CTTC</t>
  </si>
  <si>
    <t>CVIL</t>
  </si>
  <si>
    <t>E5935KPL</t>
  </si>
  <si>
    <t>MDAPONTE</t>
  </si>
  <si>
    <t>ESCC22001</t>
  </si>
  <si>
    <t>Name</t>
  </si>
  <si>
    <t>"</t>
  </si>
  <si>
    <t>ZSD_CARGA_WERKS</t>
  </si>
  <si>
    <t>ZSD_CARGA_VBELN</t>
  </si>
  <si>
    <t>ZSD_CARGA_POSNR</t>
  </si>
  <si>
    <t>ZSD_CARGA_ID_CARGA</t>
  </si>
  <si>
    <t>ZSD_CARGA_VEHICULO</t>
  </si>
  <si>
    <t>ZSD_CARGA_MAT_REMOLQUE</t>
  </si>
  <si>
    <t>ZSD_CARGA_TICKET</t>
  </si>
  <si>
    <t>ZSD_CARGA_MULTI</t>
  </si>
  <si>
    <t>ZSD_CARGA_NUM_ENTREGA</t>
  </si>
  <si>
    <t>ZSD_CARGA_FEC_ALBAR</t>
  </si>
  <si>
    <t>ZSD_CARGA_TARATEO</t>
  </si>
  <si>
    <t>ZSD_CARGA_PESO_MAX</t>
  </si>
  <si>
    <t>ZSD_CARGA_TARA</t>
  </si>
  <si>
    <t>ZSD_CARGA_BRUTO</t>
  </si>
  <si>
    <t>ZSD_CARGA_PESO_NETO</t>
  </si>
  <si>
    <t>ZSD_CARGA_UNIT_PESO</t>
  </si>
  <si>
    <t>ZSD_CARGA_BRUTORM</t>
  </si>
  <si>
    <t>ZSD_CARGA_WERKD</t>
  </si>
  <si>
    <t>ZSD_CARGA_NUM_EXPED</t>
  </si>
  <si>
    <t>ZSD_CARGA_VSTEL</t>
  </si>
  <si>
    <t>ZSD_CARGA_MATNR</t>
  </si>
  <si>
    <t>ZSD_CARGA_LGORT</t>
  </si>
  <si>
    <t>ZSD_CARGA_LGOVM</t>
  </si>
  <si>
    <t>ZSD_CARGA_LGODS</t>
  </si>
  <si>
    <t>ZSD_CARGA_CANT_A_SERV</t>
  </si>
  <si>
    <t>ZSD_CARGA_UNIT_PEDIDO</t>
  </si>
  <si>
    <t>ZSD_CARGA_CANT_SERVID</t>
  </si>
  <si>
    <t>ZSD_CARGA_VRKME</t>
  </si>
  <si>
    <t>ZSD_CARGA_COD_PAL_DEV</t>
  </si>
  <si>
    <t>ZSD_CARGA_PALLETS_DEV</t>
  </si>
  <si>
    <t>ZSD_CARGA_COD_PAL_ENT</t>
  </si>
  <si>
    <t>ZSD_CARGA_PALLETS_EENT</t>
  </si>
  <si>
    <t>ZSD_CARGA_PALLETS_ENT</t>
  </si>
  <si>
    <t>ZSD_CARGA_UNIT_PAL</t>
  </si>
  <si>
    <t>ZSD_CARGA_DEVOL</t>
  </si>
  <si>
    <t>ZSD_CARGA_PSTYV</t>
  </si>
  <si>
    <t>ZSD_CARGA_FECHA_ENTRADA</t>
  </si>
  <si>
    <t>ZSD_CARGA_HORA_ENTRADA</t>
  </si>
  <si>
    <t>ZSD_CARGA_FECHA_CARGA</t>
  </si>
  <si>
    <t>ZSD_CARGA_HORA_CARGA</t>
  </si>
  <si>
    <t>ZSD_CARGA_FECHA_SALIDA</t>
  </si>
  <si>
    <t>ZSD_CARGA_HORA_SALIDA</t>
  </si>
  <si>
    <t>ZSD_CARGA_DICOND</t>
  </si>
  <si>
    <t>ZSD_CARGA_DITRSP</t>
  </si>
  <si>
    <t>ZSD_CARGA_DIPROP</t>
  </si>
  <si>
    <t>ZSD_CARGA_LIFNR</t>
  </si>
  <si>
    <t>ZSD_CARGA_MSG</t>
  </si>
  <si>
    <t>ZSD_CARGA_BEROT</t>
  </si>
  <si>
    <t>ZSD_CARGA_ERNAM</t>
  </si>
  <si>
    <t>ZSD_CARGA_STATUS</t>
  </si>
  <si>
    <t>ZSD_CARGA_ZINMA</t>
  </si>
  <si>
    <t>ZSD_CARGA_E_M_SAP</t>
  </si>
  <si>
    <t>ZSD_CARGA_E_M_SAP_MOTIVO</t>
  </si>
  <si>
    <t>ZSD_CARGA_E_M_VID</t>
  </si>
  <si>
    <t>ZSD_CARGA_E_M_VID_MOTIVO</t>
  </si>
  <si>
    <t>ZSD_CARGA_E_M_TERMINAL</t>
  </si>
  <si>
    <t>ZSD_CARGA_E_M_TMSTMP</t>
  </si>
  <si>
    <t>ZSD_CARGA_E_M_USER</t>
  </si>
  <si>
    <t>ZSD_CARGA_S_M_SAP</t>
  </si>
  <si>
    <t>ZSD_CARGA_S_M_SAP_MOTIVO</t>
  </si>
  <si>
    <t>ZSD_CARGA_S_M_VID</t>
  </si>
  <si>
    <t>ZSD_CARGA_S_M_VID_MOTIVO</t>
  </si>
  <si>
    <t>ZSD_CARGA_S_M_TERMINAL</t>
  </si>
  <si>
    <t>ZSD_CARGA_S_M_TMSTMP</t>
  </si>
  <si>
    <t>ZSD_CARGA_S_M_USER</t>
  </si>
  <si>
    <t>ZSD_CARGA_PESEX</t>
  </si>
  <si>
    <t>ZSD_CARGA_PALLETS</t>
  </si>
  <si>
    <t>ZSD_CARGA_PESO_VIDMAR</t>
  </si>
  <si>
    <t>ZSD_CARGA_ALB_REROUTING</t>
  </si>
  <si>
    <t>ZSD_CARGA_ALB_DEFINITIVO</t>
  </si>
  <si>
    <t>MARA_MANDT</t>
  </si>
  <si>
    <t>MARA_MATNR</t>
  </si>
  <si>
    <t>MARA_ERSDA</t>
  </si>
  <si>
    <t>MARA_ERNAM</t>
  </si>
  <si>
    <t>MARA_LAEDA</t>
  </si>
  <si>
    <t>MARA_AENAM</t>
  </si>
  <si>
    <t>MARA_VPSTA</t>
  </si>
  <si>
    <t>MARA_PSTAT</t>
  </si>
  <si>
    <t>MARA_LVORM</t>
  </si>
  <si>
    <t>MARA_MTART</t>
  </si>
  <si>
    <t>MARA_MBRSH</t>
  </si>
  <si>
    <t>MARA_MATKL</t>
  </si>
  <si>
    <t>MARA_BISMT</t>
  </si>
  <si>
    <t>MARA_MEINS</t>
  </si>
  <si>
    <t>MARA_BSTME</t>
  </si>
  <si>
    <t>MARA_ZEINR</t>
  </si>
  <si>
    <t>MARA_ZEIAR</t>
  </si>
  <si>
    <t>MARA_ZEIVR</t>
  </si>
  <si>
    <t>MARA_ZEIFO</t>
  </si>
  <si>
    <t>MARA_AESZN</t>
  </si>
  <si>
    <t>MARA_BLATT</t>
  </si>
  <si>
    <t>MARA_BLANZ</t>
  </si>
  <si>
    <t>MARA_FERTH</t>
  </si>
  <si>
    <t>MARA_FORMT</t>
  </si>
  <si>
    <t>MARA_GROES</t>
  </si>
  <si>
    <t>MARA_WRKST</t>
  </si>
  <si>
    <t>MARA_NORMT</t>
  </si>
  <si>
    <t>MARA_LABOR</t>
  </si>
  <si>
    <t>MARA_EKWSL</t>
  </si>
  <si>
    <t>MARA_BRGEW</t>
  </si>
  <si>
    <t>MARA_NTGEW</t>
  </si>
  <si>
    <t>MARA_GEWEI</t>
  </si>
  <si>
    <t>MARA_VOLUM</t>
  </si>
  <si>
    <t>MARA_VOLEH</t>
  </si>
  <si>
    <t>MARA_BEHVO</t>
  </si>
  <si>
    <t>MARA_RAUBE</t>
  </si>
  <si>
    <t>MARA_TEMPB</t>
  </si>
  <si>
    <t>MARA_DISST</t>
  </si>
  <si>
    <t>MARA_TRAGR</t>
  </si>
  <si>
    <t>MARA_STOFF</t>
  </si>
  <si>
    <t>MARA_SPART</t>
  </si>
  <si>
    <t>MARA_KUNNR</t>
  </si>
  <si>
    <t>MARA_EANNR</t>
  </si>
  <si>
    <t>MARA_WESCH</t>
  </si>
  <si>
    <t>MARA_BWVOR</t>
  </si>
  <si>
    <t>MARA_BWSCL</t>
  </si>
  <si>
    <t>MARA_SAISO</t>
  </si>
  <si>
    <t>MARA_ETIAR</t>
  </si>
  <si>
    <t>MARA_ETIFO</t>
  </si>
  <si>
    <t>MARA_ENTAR</t>
  </si>
  <si>
    <t>MARA_EAN11</t>
  </si>
  <si>
    <t>MARA_NUMTP</t>
  </si>
  <si>
    <t>MARA_LAENG</t>
  </si>
  <si>
    <t>MARA_BREIT</t>
  </si>
  <si>
    <t>MARA_HOEHE</t>
  </si>
  <si>
    <t>MARA_MEABM</t>
  </si>
  <si>
    <t>MARA_PRDHA</t>
  </si>
  <si>
    <t>MARA_AEKLK</t>
  </si>
  <si>
    <t>MARA_CADKZ</t>
  </si>
  <si>
    <t>MARA_QMPUR</t>
  </si>
  <si>
    <t>MARA_ERGEW</t>
  </si>
  <si>
    <t>MARA_ERGEI</t>
  </si>
  <si>
    <t>MARA_ERVOL</t>
  </si>
  <si>
    <t>MARA_ERVOE</t>
  </si>
  <si>
    <t>MARA_GEWTO</t>
  </si>
  <si>
    <t>MARA_VOLTO</t>
  </si>
  <si>
    <t>MARA_VABME</t>
  </si>
  <si>
    <t>MARA_KZREV</t>
  </si>
  <si>
    <t>MARA_KZKFG</t>
  </si>
  <si>
    <t>MARA_XCHPF</t>
  </si>
  <si>
    <t>MARA_VHART</t>
  </si>
  <si>
    <t>MARA_FUELG</t>
  </si>
  <si>
    <t>MARA_STFAK</t>
  </si>
  <si>
    <t>MARA_MAGRV</t>
  </si>
  <si>
    <t>MARA_BEGRU</t>
  </si>
  <si>
    <t>MARA_DATAB</t>
  </si>
  <si>
    <t>MARA_LIQDT</t>
  </si>
  <si>
    <t>MARA_SAISJ</t>
  </si>
  <si>
    <t>MARA_PLGTP</t>
  </si>
  <si>
    <t>MARA_MLGUT</t>
  </si>
  <si>
    <t>MARA_EXTWG</t>
  </si>
  <si>
    <t>MARA_SATNR</t>
  </si>
  <si>
    <t>MARA_ATTYP</t>
  </si>
  <si>
    <t>MARA_KZKUP</t>
  </si>
  <si>
    <t>MARA_KZNFM</t>
  </si>
  <si>
    <t>MARA_PMATA</t>
  </si>
  <si>
    <t>MARA_MSTAE</t>
  </si>
  <si>
    <t>MARA_MSTAV</t>
  </si>
  <si>
    <t>MARA_MSTDE</t>
  </si>
  <si>
    <t>MARA_MSTDV</t>
  </si>
  <si>
    <t>MARA_TAKLV</t>
  </si>
  <si>
    <t>MARA_RBNRM</t>
  </si>
  <si>
    <t>MARA_MHDRZ</t>
  </si>
  <si>
    <t>MARA_MHDHB</t>
  </si>
  <si>
    <t>MARA_MHDLP</t>
  </si>
  <si>
    <t>MARA_INHME</t>
  </si>
  <si>
    <t>MARA_INHAL</t>
  </si>
  <si>
    <t>MARA_VPREH</t>
  </si>
  <si>
    <t>MARA_ETIAG</t>
  </si>
  <si>
    <t>MARA_INHBR</t>
  </si>
  <si>
    <t>MARA_CMETH</t>
  </si>
  <si>
    <t>MARA_CUOBF</t>
  </si>
  <si>
    <t>MARA_KZUMW</t>
  </si>
  <si>
    <t>MARA_KOSCH</t>
  </si>
  <si>
    <t>MARA_SPROF</t>
  </si>
  <si>
    <t>MARA_NRFHG</t>
  </si>
  <si>
    <t>MARA_MFRPN</t>
  </si>
  <si>
    <t>MARA_MFRNR</t>
  </si>
  <si>
    <t>MARA_BMATN</t>
  </si>
  <si>
    <t>MARA_MPROF</t>
  </si>
  <si>
    <t>MARA_KZWSM</t>
  </si>
  <si>
    <t>MARA_SAITY</t>
  </si>
  <si>
    <t>MARA_PROFL</t>
  </si>
  <si>
    <t>MARA_IHIVI</t>
  </si>
  <si>
    <t>MARA_ILOOS</t>
  </si>
  <si>
    <t>MARA_SERLV</t>
  </si>
  <si>
    <t>MARA_KZGVH</t>
  </si>
  <si>
    <t>MARA_XGCHP</t>
  </si>
  <si>
    <t>MARA_KZEFF</t>
  </si>
  <si>
    <t>MARA_COMPL</t>
  </si>
  <si>
    <t>MARA_IPRKZ</t>
  </si>
  <si>
    <t>MARA_RDMHD</t>
  </si>
  <si>
    <t>MARA_PRZUS</t>
  </si>
  <si>
    <t>MARA_MTPOS_MARA</t>
  </si>
  <si>
    <t>MARA_BFLME</t>
  </si>
  <si>
    <t>MARA_MATFI</t>
  </si>
  <si>
    <t>MARA_CMREL</t>
  </si>
  <si>
    <t>MARA_BBTYP</t>
  </si>
  <si>
    <t>MARA_SLED_BBD</t>
  </si>
  <si>
    <t>MARA_GTIN_VARIANT</t>
  </si>
  <si>
    <t>MARA_GENNR</t>
  </si>
  <si>
    <t>MARA_RMATP</t>
  </si>
  <si>
    <t>MARA_GDS_RELEVANT</t>
  </si>
  <si>
    <t>MARA_WEORA</t>
  </si>
  <si>
    <t>MARA_HUTYP_DFLT</t>
  </si>
  <si>
    <t>MARA_PILFERABLE</t>
  </si>
  <si>
    <t>MARA_WHSTC</t>
  </si>
  <si>
    <t>MARA_WHMATGR</t>
  </si>
  <si>
    <t>MARA_HNDLCODE</t>
  </si>
  <si>
    <t>MARA_HAZMAT</t>
  </si>
  <si>
    <t>MARA_HUTYP</t>
  </si>
  <si>
    <t>MARA_TARE_VAR</t>
  </si>
  <si>
    <t>MARA_MAXC</t>
  </si>
  <si>
    <t>MARA_MAXC_TOL</t>
  </si>
  <si>
    <t>MARA_MAXL</t>
  </si>
  <si>
    <t>MARA_MAXB</t>
  </si>
  <si>
    <t>MARA_MAXH</t>
  </si>
  <si>
    <t>MARA_MAXDIM_UOM</t>
  </si>
  <si>
    <t>MARA_HERKL</t>
  </si>
  <si>
    <t>MARA_MFRGR</t>
  </si>
  <si>
    <t>MARA_QQTIME</t>
  </si>
  <si>
    <t>MARA_QQTIMEUOM</t>
  </si>
  <si>
    <t>MARA_QGRP</t>
  </si>
  <si>
    <t>MARA_SERIAL</t>
  </si>
  <si>
    <t>MARA_PS_SMARTFORM</t>
  </si>
  <si>
    <t>MARA_LOGUNIT</t>
  </si>
  <si>
    <t>MARA_CWQREL</t>
  </si>
  <si>
    <t>MARA_CWQPROC</t>
  </si>
  <si>
    <t>MARA_CWQTOLGR</t>
  </si>
  <si>
    <t>MARA_ADPROF</t>
  </si>
  <si>
    <t>MARA_IPMIPPRODUCT</t>
  </si>
  <si>
    <t>MARA_ALLOW_PMAT_IGNO</t>
  </si>
  <si>
    <t>MARA_MEDIUM</t>
  </si>
  <si>
    <t>MARA_COMMODITY</t>
  </si>
  <si>
    <t>MARA_ANIMAL_ORIGIN</t>
  </si>
  <si>
    <t>MARA_TEXTILE_COMP_IND</t>
  </si>
  <si>
    <t>MARA_SGT_CSGR</t>
  </si>
  <si>
    <t>MARA_SGT_COVSA</t>
  </si>
  <si>
    <t>MARA_SGT_STAT</t>
  </si>
  <si>
    <t>MARA_SGT_SCOPE</t>
  </si>
  <si>
    <t>MARA_SGT_REL</t>
  </si>
  <si>
    <t>MARA_ANP</t>
  </si>
  <si>
    <t>MARA_FSH_MG_AT1</t>
  </si>
  <si>
    <t>MARA_FSH_MG_AT2</t>
  </si>
  <si>
    <t>MARA_FSH_MG_AT3</t>
  </si>
  <si>
    <t>MARA_FSH_SEALV</t>
  </si>
  <si>
    <t>MARA_FSH_SEAIM</t>
  </si>
  <si>
    <t>MARA_FSH_SC_MID</t>
  </si>
  <si>
    <t>MARA_PSM_CODE</t>
  </si>
  <si>
    <t>MARA_ZZEXTWG</t>
  </si>
  <si>
    <t>MARA_ZMTREF</t>
  </si>
  <si>
    <t>MARA_ZZPT_PRODUTO</t>
  </si>
  <si>
    <t>MARA_ZZPT_LIGANTE</t>
  </si>
  <si>
    <t>MARA_ZZPT_ADJUVANTE</t>
  </si>
  <si>
    <t>MARA_ZZPT_CLS_RESCO</t>
  </si>
  <si>
    <t>MARA_ZZPT_CLS_CONSI</t>
  </si>
  <si>
    <t>MARA_ZZPT_EXPO_AMBI</t>
  </si>
  <si>
    <t>MARA_ZZPT_MAX_DIM_AG</t>
  </si>
  <si>
    <t>MARA_ZZPT_CLS_TEOR</t>
  </si>
  <si>
    <t>MARA_ZZPT_CAR_ESPEC</t>
  </si>
  <si>
    <t>MARA_ZZ1</t>
  </si>
  <si>
    <t>MARA_ZZCPRDH</t>
  </si>
  <si>
    <t>MAKT_MATNR</t>
  </si>
  <si>
    <t>MAKT_SPRAS</t>
  </si>
  <si>
    <t>MAKT_MAKTX</t>
  </si>
  <si>
    <t>LIPS_VBELN</t>
  </si>
  <si>
    <t>LIPS_POSNR</t>
  </si>
  <si>
    <t>LIPS_PSTYV</t>
  </si>
  <si>
    <t>LIPS_ERNAM</t>
  </si>
  <si>
    <t>LIPS_ERZET</t>
  </si>
  <si>
    <t>LIPS_ERDAT</t>
  </si>
  <si>
    <t>LIPS_MATNR</t>
  </si>
  <si>
    <t>LIPS_MATWA</t>
  </si>
  <si>
    <t>LIPS_MATKL</t>
  </si>
  <si>
    <t>LIPS_WERKS</t>
  </si>
  <si>
    <t>LIPS_LGORT</t>
  </si>
  <si>
    <t>LIPS_CHARG</t>
  </si>
  <si>
    <t>LIPS_LICHN</t>
  </si>
  <si>
    <t>LIPS_KDMAT</t>
  </si>
  <si>
    <t>LIPS_PRODH</t>
  </si>
  <si>
    <t>LIPS_LFIMG</t>
  </si>
  <si>
    <t>LIPS_MEINS</t>
  </si>
  <si>
    <t>LIPS_VRKME</t>
  </si>
  <si>
    <t>LIPS_UMVKZ</t>
  </si>
  <si>
    <t>LIPS_UMVKN</t>
  </si>
  <si>
    <t>LIPS_NTGEW</t>
  </si>
  <si>
    <t>LIPS_BRGEW</t>
  </si>
  <si>
    <t>LIPS_GEWEI</t>
  </si>
  <si>
    <t>LIPS_VOLUM</t>
  </si>
  <si>
    <t>LIPS_VOLEH</t>
  </si>
  <si>
    <t>LIPS_KZTLF</t>
  </si>
  <si>
    <t>LIPS_UEBTK</t>
  </si>
  <si>
    <t>LIPS_UEBTO</t>
  </si>
  <si>
    <t>LIPS_UNTTO</t>
  </si>
  <si>
    <t>LIPS_CHSPL</t>
  </si>
  <si>
    <t>LIPS_FAKSP</t>
  </si>
  <si>
    <t>LIPS_MBDAT</t>
  </si>
  <si>
    <t>LIPS_LGMNG</t>
  </si>
  <si>
    <t>LIPS_ARKTX</t>
  </si>
  <si>
    <t>LIPS_VBELV</t>
  </si>
  <si>
    <t>LIPS_POSNV</t>
  </si>
  <si>
    <t>LIPS_VBTYV</t>
  </si>
  <si>
    <t>LIPS_VGSYS</t>
  </si>
  <si>
    <t>LIPS_VGBEL</t>
  </si>
  <si>
    <t>LIPS_VGPOS</t>
  </si>
  <si>
    <t>LIPS_UPFLU</t>
  </si>
  <si>
    <t>LIPS_UEPOS</t>
  </si>
  <si>
    <t>LIPS_FKREL</t>
  </si>
  <si>
    <t>LIPS_LADGR</t>
  </si>
  <si>
    <t>LIPS_TRAGR</t>
  </si>
  <si>
    <t>LIPS_KOMKZ</t>
  </si>
  <si>
    <t>LIPS_LGNUM</t>
  </si>
  <si>
    <t>LIPS_LISPL</t>
  </si>
  <si>
    <t>LIPS_MTART</t>
  </si>
  <si>
    <t>LIPS_POSAR</t>
  </si>
  <si>
    <t>LIPS_BWTAR</t>
  </si>
  <si>
    <t>LIPS_GSBER</t>
  </si>
  <si>
    <t>LIPS_VKBUR</t>
  </si>
  <si>
    <t>LIPS_VKGRP</t>
  </si>
  <si>
    <t>LIPS_VTWEG</t>
  </si>
  <si>
    <t>LIPS_SPART</t>
  </si>
  <si>
    <t>LIPS_FMENG</t>
  </si>
  <si>
    <t>LIPS_WAVWR</t>
  </si>
  <si>
    <t>LIPS_AEDAT</t>
  </si>
  <si>
    <t>LIPS_MVGR1</t>
  </si>
  <si>
    <t>LIPS_MVGR2</t>
  </si>
  <si>
    <t>LIPS_MVGR3</t>
  </si>
  <si>
    <t>LIPS_MVGR4</t>
  </si>
  <si>
    <t>LIPS_MVGR5</t>
  </si>
  <si>
    <t>LIPS_KOSTL</t>
  </si>
  <si>
    <t>LIPS_KOKRS</t>
  </si>
  <si>
    <t>LIPS_PAOBJNR</t>
  </si>
  <si>
    <t>LIPS_PRCTR</t>
  </si>
  <si>
    <t>LIPS_PS_PSP_PNR</t>
  </si>
  <si>
    <t>LIPS_AUFNR</t>
  </si>
  <si>
    <t>LIPS_POSNR_PP</t>
  </si>
  <si>
    <t>LIPS_KDAUF</t>
  </si>
  <si>
    <t>LIPS_KDPOS</t>
  </si>
  <si>
    <t>LIPS_VPMAT</t>
  </si>
  <si>
    <t>LIPS_VPWRK</t>
  </si>
  <si>
    <t>LIPS_PRBME</t>
  </si>
  <si>
    <t>LIPS_UMREF</t>
  </si>
  <si>
    <t>LIPS_KNTTP</t>
  </si>
  <si>
    <t>LIPS_KZVBR</t>
  </si>
  <si>
    <t>LIPS_FIPOS</t>
  </si>
  <si>
    <t>LIPS_KMPMG</t>
  </si>
  <si>
    <t>LIPS_KPEIN</t>
  </si>
  <si>
    <t>LIPS_KMEIN</t>
  </si>
  <si>
    <t>LIPS_NETPR</t>
  </si>
  <si>
    <t>LIPS_NETWR</t>
  </si>
  <si>
    <t>LIPS_MFRGR</t>
  </si>
  <si>
    <t>LIPS_RSNUM</t>
  </si>
  <si>
    <t>LIPS_RSPOS</t>
  </si>
  <si>
    <t>LIPS_INSMK</t>
  </si>
  <si>
    <t>LIPS_KONTO</t>
  </si>
  <si>
    <t>LIPS_VFDAT</t>
  </si>
  <si>
    <t>LIPS_LFBNR</t>
  </si>
  <si>
    <t>LIPS_BPMNG</t>
  </si>
  <si>
    <t>LIPS_ZZMATR_TRACTOR</t>
  </si>
  <si>
    <t>LIPS_ZZMATR_TRAILER</t>
  </si>
  <si>
    <t>LIPS_ZZGUIA_TRANSP</t>
  </si>
  <si>
    <t>LIPS_ZZLIFNR</t>
  </si>
  <si>
    <t>LIPS_ZZNSILO</t>
  </si>
  <si>
    <t>LIPS_ZZWERKS</t>
  </si>
  <si>
    <t>LIPS_ZZ_PONTO_CARGA</t>
  </si>
  <si>
    <t>LIKP_VBELN</t>
  </si>
  <si>
    <t>LIKP_ROUTE</t>
  </si>
  <si>
    <t>LIKP_KUNNR</t>
  </si>
  <si>
    <t>LIKP_BTGEW</t>
  </si>
  <si>
    <t>LIKP_NTGEW</t>
  </si>
  <si>
    <t>LIKP_GEWEI</t>
  </si>
  <si>
    <t>LIKP_TRAGR</t>
  </si>
  <si>
    <t>LIKP_TRATY</t>
  </si>
  <si>
    <t>LIKP_NETWR</t>
  </si>
  <si>
    <t>LIKP_VSART</t>
  </si>
  <si>
    <t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 MARA_BBTYP AS "MARA_BBTYP" MARA_SLED_BBD AS "MARA_SLED_BBD" MARA_GTIN_VARIANT AS "MARA_GTIN_VARIANT" MARA_GENNR AS "MARA_GENNR" MARA_RMATP AS "MARA_RMATP" MARA_GDS_RELEVANT AS "MARA_GDS_RELEVANT" MARA_WEORA AS "MARA_WEORA" MARA_HUTYP_DFLT AS "MARA_HUTYP_DFLT" MARA_PILFERABLE AS "MARA_PILFERABLE" MARA_WHSTC AS "MARA_WHSTC" MARA_WHMATGR AS "MARA_WHMATGR" MARA_HNDLCODE AS "MARA_HNDLCODE" MARA_HAZMAT AS "MARA_HAZMAT" MARA_HUTYP AS "MARA_HUTYP" MARA_TARE_VAR AS "MARA_TARE_VAR" MARA_MAXC AS "MARA_MAXC" MARA_MAXC_TOL AS "MARA_MAXC_TOL" MARA_MAXL AS "MARA_MAXL" MARA_MAXB AS "MARA_MAXB" MARA_MAXH AS "MARA_MAXH" MARA_MAXDIM_UOM AS "MARA_MAXDIM_UOM" MARA_HERKL AS "MARA_HERKL" MARA_MFRGR AS "MARA_MFRGR" MARA_QQTIME AS "MARA_QQTIME" MARA_QQTIMEUOM AS "MARA_QQTIMEUOM" MARA_QGRP AS "MARA_QGRP" MARA_SERIAL AS "MARA_SERIAL" MARA_PS_SMARTFORM AS "MARA_PS_SMARTFORM" MARA_LOGUNIT AS "MARA_LOGUNIT" MARA_CWQREL AS "MARA_CWQREL" MARA_CWQPROC AS "MARA_CWQPROC" MARA_CWQTOLGR AS "MARA_CWQTOLGR" MARA_ADPROF AS "MARA_ADPROF" MARA_IPMIPPRODUCT AS "MARA_IPMIPPRODUCT" MARA_ALLOW_PMAT_IGNO AS "MARA_ALLOW_PMAT_IGNO" MARA_MEDIUM AS "MARA_MEDIUM" MARA_COMMODITY AS "MARA_COMMODITY" MARA_ANIMAL_ORIGIN AS "MARA_ANIMAL_ORIGIN" MARA_TEXTILE_COMP_IND AS "MARA_TEXTILE_COMP_IND" MARA_SGT_CSGR AS "MARA_SGT_CSGR" MARA_SGT_COVSA AS "MARA_SGT_COVSA" MARA_SGT_STAT AS "MARA_SGT_STAT" MARA_SGT_SCOPE AS "MARA_SGT_SCOPE" MARA_SGT_REL AS "MARA_SGT_REL" MARA_ANP AS "MARA_ANP" MARA_FSH_MG_AT1 AS "MARA_FSH_MG_AT1" MARA_FSH_MG_AT2 AS "MARA_FSH_MG_AT2" MARA_FSH_MG_AT3 AS "MARA_FSH_MG_AT3" MARA_FSH_SEALV AS "MARA_FSH_SEALV" MARA_FSH_SEAIM AS "MARA_FSH_SEAIM" MARA_FSH_SC_MID AS "MARA_FSH_SC_MID" MARA_PSM_CODE AS "MARA_PSM_CODE" MARA_ZZEXTWG AS "MARA_ZZEXTWG" MARA_ZMTREF AS "MARA_ZMTREF" MARA_ZZPT_PRODUTO AS "MARA_ZZPT_PRODUTO" MARA_ZZPT_LIGANTE AS "MARA_ZZPT_LIGANTE" MARA_ZZPT_ADJUVANTE AS "MARA_ZZPT_ADJUVANTE" MARA_ZZPT_CLS_RESCO AS "MARA_ZZPT_CLS_RESCO" MARA_ZZPT_CLS_CONSI AS "MARA_ZZPT_CLS_CONSI" MARA_ZZPT_EXPO_AMBI AS "MARA_ZZPT_EXPO_AMBI" MARA_ZZPT_MAX_DIM_AG AS "MARA_ZZPT_MAX_DIM_AG" MARA_ZZPT_CLS_TEOR AS "MARA_ZZPT_CLS_TEOR" MARA_ZZPT_CAR_ESPEC AS "MARA_ZZPT_CAR_ESPEC" MARA_ZZ1 AS "MARA_ZZ1" MARA_ZZCPRDH AS "MARA_ZZCPRDH" MAKT_MATNR AS "MAKT_MATNR" MAKT_SPRAS AS "MAKT_SPRAS" MAKT_MAKTX AS "MAKT_MAKTX" LIPS_VBELN AS "LIPS_VBELN" LIPS_POSNR AS "LIPS_POSNR" LIPS_PSTYV AS "LIPS_PSTYV" LIPS_ERNAM AS "LIPS_ERNAM" LIPS_ERZET AS "LIPS_ERZET" LIPS_ERDAT AS "LIPS_ERDAT" LIPS_MATNR AS "LIPS_MATNR" LIPS_MATWA AS "LIPS_MATWA" LIPS_MATKL AS "LIPS_MATKL" LIPS_WERKS AS "LIPS_WERKS" LIPS_LGORT AS "LIPS_LGORT" LIPS_CHARG AS "LIPS_CHARG" LIPS_LICHN AS "LIPS_LICHN" LIPS_KDMAT AS "LIPS_KDMAT" LIPS_PRODH AS "LIPS_PRODH" LIPS_LFIMG AS "LIPS_LFIMG" LIPS_MEINS AS "LIPS_MEINS" LIPS_VRKME AS "LIPS_VRKME" LIPS_UMVKZ AS "LIPS_UMVKZ" LIPS_UMVKN AS "LIPS_UMVKN" LIPS_NTGEW AS "LIPS_NTGEW" LIPS_BRGEW AS "LIPS_BRGEW" LIPS_GEWEI AS "LIPS_GEWEI" LIPS_VOLUM AS "LIPS_VOLUM" LIPS_VOLEH AS "LIPS_VOLEH" LIPS_KZTLF AS "LIPS_KZTLF" LIPS_UEBTK AS "LIPS_UEBTK" LIPS_UEBTO AS "LIPS_UEBTO" LIPS_UNTTO AS "LIPS_UNTTO" LIPS_CHSPL AS "LIPS_CHSPL" LIPS_FAKSP AS "LIPS_FAKSP" LIPS_MBDAT AS "LIPS_MBDAT" LIPS_LGMNG AS "LIPS_LGMNG" LIPS_ARKTX AS "LIPS_ARKTX" LIPS_VBELV AS "LIPS_VBELV" LIPS_POSNV AS "LIPS_POSNV" LIPS_VBTYV AS "LIPS_VBTYV" LIPS_VGSYS AS "LIPS_VGSYS" LIPS_VGBEL AS "LIPS_VGBEL" LIPS_VGPOS AS "LIPS_VGPOS" LIPS_UPFLU AS "LIPS_UPFLU" LIPS_UEPOS AS "LIPS_UEPOS" LIPS_FKREL AS "LIPS_FKREL" LIPS_LADGR AS "LIPS_LADGR" LIPS_TRAGR AS "LIPS_TRAGR" LIPS_KOMKZ AS "LIPS_KOMKZ" LIPS_LGNUM AS "LIPS_LGNUM" LIPS_LISPL AS "LIPS_LISPL" LIPS_MTART AS "LIPS_MTART" LIPS_POSAR AS "LIPS_POSAR" LIPS_BWTAR AS "LIPS_BWTAR" LIPS_GSBER AS "LIPS_GSBER" LIPS_VKBUR AS "LIPS_VKBUR" LIPS_VKGRP AS "LIPS_VKGRP" LIPS_VTWEG AS "LIPS_VTWEG" LIPS_SPART AS "LIPS_SPART" LIPS_FMENG AS "LIPS_FMENG" LIPS_WAVWR AS "LIPS_WAVWR" LIPS_AEDAT AS "LIPS_AEDAT" LIPS_MVGR1 AS "LIPS_MVGR1" LIPS_MVGR2 AS "LIPS_MVGR2" LIPS_MVGR3 AS "LIPS_MVGR3" LIPS_MVGR4 AS "LIPS_MVGR4" LIPS_MVGR5 AS "LIPS_MVGR5" LIPS_KOSTL AS "LIPS_KOSTL" LIPS_KOKRS AS "LIPS_KOKRS" LIPS_PAOBJNR AS "LIPS_PAOBJNR" LIPS_PRCTR AS "LIPS_PRCTR" LIPS_PS_PSP_PNR AS "LIPS_PS_PSP_PNR" LIPS_AUFNR AS "LIPS_AUFNR" LIPS_POSNR_PP AS "LIPS_POSNR_PP" LIPS_KDAUF AS "LIPS_KDAUF" LIPS_KDPOS AS "LIPS_KDPOS" LIPS_VPMAT AS "LIPS_VPMAT" LIPS_VPWRK AS "LIPS_VPWRK" LIPS_PRBME AS "LIPS_PRBME" LIPS_UMREF AS "LIPS_UMREF" LIPS_KNTTP AS "LIPS_KNTTP" LIPS_KZVBR AS "LIPS_KZVBR" LIPS_FIPOS AS "LIPS_FIPOS" LIPS_KMPMG AS "LIPS_KMPMG" LIPS_KPEIN AS "LIPS_KPEIN" LIPS_KMEIN AS "LIPS_KMEIN" LIPS_NETPR AS "LIPS_NETPR" LIPS_NETWR AS "LIPS_NETWR" LIPS_MFRGR AS "LIPS_MFRGR" LIPS_RSNUM AS "LIPS_RSNUM" LIPS_RSPOS AS "LIPS_RSPOS" LIPS_INSMK AS "LIPS_INSMK" LIPS_KONTO AS "LIPS_KONTO" LIPS_VFDAT AS "LIPS_VFDAT" LIPS_LFBNR AS "LIPS_LFBNR" LIPS_BPMNG AS "LIPS_BPMNG" LIPS_ZZMATR_TRACTOR AS "LIPS_ZZMATR_TRACTOR" LIPS_ZZMATR_TRAILER AS "LIPS_ZZMATR_TRAILER" LIPS_ZZGUIA_TRANSP AS "LIPS_ZZGUIA_TRANSP" LIPS_ZZLIFNR AS "LIPS_ZZLIFNR" LIPS_ZZNSILO AS "LIPS_ZZNSILO" LIPS_ZZWERKS AS "LIPS_ZZWERKS" LIPS_ZZ_PONTO_CARGA AS "LIPS_ZZ_PONTO_CARGA" LIKP_VBELN AS "LIKP_VBELN" LIKP_ROUTE AS "LIKP_ROUTE" LIKP_KUNNR AS "LIKP_KUNNR" LIKP_BTGEW AS "LIKP_BTGEW" LIKP_NTGEW AS "LIKP_NTGEW" LIKP_GEWEI AS "LIKP_GEWEI" LIKP_TRAGR AS "LIKP_TRAGR" LIKP_TRATY AS "LIKP_TRATY" LIKP_NETWR AS "LIKP_NETWR" LIKP_VSART AS "LIKP_VSART"</t>
  </si>
  <si>
    <t>Ensacado Tenerife</t>
  </si>
  <si>
    <t>ETF6836CB</t>
  </si>
  <si>
    <t>2024006620</t>
  </si>
  <si>
    <t>507095637</t>
  </si>
  <si>
    <t>AM05 - Problema no funcionamiento VIDMAR</t>
  </si>
  <si>
    <t>ZZ</t>
  </si>
  <si>
    <t>No Existe  Bascula</t>
  </si>
  <si>
    <t>M. TENERIFE</t>
  </si>
  <si>
    <t>MOLIENDA</t>
  </si>
  <si>
    <t>CEM IV/B (P) 32,5 N-SR envasado</t>
  </si>
  <si>
    <t>Saco</t>
  </si>
  <si>
    <t>ko</t>
  </si>
  <si>
    <t>Negativo</t>
  </si>
  <si>
    <t>2024006617</t>
  </si>
  <si>
    <t>507095635</t>
  </si>
  <si>
    <t>507098239</t>
  </si>
  <si>
    <t>SSERAFIN</t>
  </si>
  <si>
    <t>AM</t>
  </si>
  <si>
    <t>A.Manuscrito</t>
  </si>
  <si>
    <t>CEM IV/A (P) 42,5 R</t>
  </si>
  <si>
    <t>Granel</t>
  </si>
  <si>
    <t>Ok</t>
  </si>
  <si>
    <t>507098232</t>
  </si>
  <si>
    <t>S1G</t>
  </si>
  <si>
    <t>CEM I 52,5 N</t>
  </si>
  <si>
    <t>E5980LLH</t>
  </si>
  <si>
    <t>507098234</t>
  </si>
  <si>
    <t>EVI10231</t>
  </si>
  <si>
    <t>E93SB86</t>
  </si>
  <si>
    <t>2024019838</t>
  </si>
  <si>
    <t>7001176841</t>
  </si>
  <si>
    <t>AM13 - Proceso albarán devolución palet</t>
  </si>
  <si>
    <t>F. NIEBLA</t>
  </si>
  <si>
    <t>FABRICA</t>
  </si>
  <si>
    <t>CEM II/BL 32,5N NIEBLA S/25 PAL./PLAST.</t>
  </si>
  <si>
    <t>ER5448BDJ</t>
  </si>
  <si>
    <t>E6447MTL</t>
  </si>
  <si>
    <t>2024055059</t>
  </si>
  <si>
    <t>8043246843</t>
  </si>
  <si>
    <t>2024055066</t>
  </si>
  <si>
    <t>8043246846</t>
  </si>
  <si>
    <t>2024054958</t>
  </si>
  <si>
    <t>8043246784</t>
  </si>
  <si>
    <t>2024055007</t>
  </si>
  <si>
    <t>8043246816</t>
  </si>
  <si>
    <t>EE0762LGY</t>
  </si>
  <si>
    <t>7022030620</t>
  </si>
  <si>
    <t>F. MALAGA</t>
  </si>
  <si>
    <t>CEM I 42,5 R-SR 5 S/25 KG COSMOS</t>
  </si>
  <si>
    <t>Día seleccionado intervenciones manuales</t>
  </si>
  <si>
    <t>Acumulado mes intervenciones manuales</t>
  </si>
  <si>
    <t>Semana(s) seleccionada(s) intervenciones manuales</t>
  </si>
  <si>
    <t>(All)</t>
  </si>
  <si>
    <t>(Multiple Items)</t>
  </si>
  <si>
    <t>Suma de Manual</t>
  </si>
  <si>
    <t>Column Labels</t>
  </si>
  <si>
    <t>Row Labels</t>
  </si>
  <si>
    <t>Grand Total</t>
  </si>
  <si>
    <t>Cuenta de Manual</t>
  </si>
  <si>
    <t xml:space="preserve"> </t>
  </si>
  <si>
    <t>Semana(s) seleccionada(s) total entregas</t>
  </si>
  <si>
    <t>Acumualdo mes total entregas</t>
  </si>
  <si>
    <t>g</t>
  </si>
  <si>
    <t>Int Manual en los Pesos</t>
  </si>
  <si>
    <t>TIPO</t>
  </si>
  <si>
    <t>AC. Mes actual</t>
  </si>
  <si>
    <t>DIA</t>
  </si>
  <si>
    <t>%</t>
  </si>
  <si>
    <t>nº IM</t>
  </si>
  <si>
    <t>Total</t>
  </si>
  <si>
    <t>Int. Manual</t>
  </si>
  <si>
    <t xml:space="preserve">Total </t>
  </si>
  <si>
    <t>Automatico</t>
  </si>
  <si>
    <t xml:space="preserve"> Camiones excedidos del peso Max </t>
  </si>
  <si>
    <t>Cuenta de Entrega</t>
  </si>
  <si>
    <t>Transferir</t>
  </si>
  <si>
    <t xml:space="preserve">Stock </t>
  </si>
  <si>
    <t>transito</t>
  </si>
  <si>
    <t>Evolución de intervenciones manuales en la última semana</t>
  </si>
  <si>
    <t>EVOLUCIÓN</t>
  </si>
  <si>
    <t>INTERVENCIONES MANUALES</t>
  </si>
  <si>
    <t>ALBARANES MANUALES</t>
  </si>
  <si>
    <t>ENTRADA SAP</t>
  </si>
  <si>
    <t>ENTRADA VIDMAR</t>
  </si>
  <si>
    <t>Entregas</t>
  </si>
  <si>
    <t>Peso Medio (t)</t>
  </si>
  <si>
    <t>Agosto</t>
  </si>
  <si>
    <t>Sep</t>
  </si>
  <si>
    <t>Oct</t>
  </si>
  <si>
    <t>Nov</t>
  </si>
  <si>
    <t>Dic</t>
  </si>
  <si>
    <t>Ene</t>
  </si>
  <si>
    <t>Febrero</t>
  </si>
  <si>
    <t>Marzo</t>
  </si>
  <si>
    <t>Abril</t>
  </si>
  <si>
    <t>Int Manu</t>
  </si>
  <si>
    <t>Dif Peso</t>
  </si>
  <si>
    <t>Cat</t>
  </si>
  <si>
    <t>Impacto</t>
  </si>
  <si>
    <t>Int Manual</t>
  </si>
  <si>
    <t>GRANEL</t>
  </si>
  <si>
    <t>F. TORAL</t>
  </si>
  <si>
    <t>F. ALCONERA</t>
  </si>
  <si>
    <t>P.E PORRIÑO</t>
  </si>
  <si>
    <t>TOTAL</t>
  </si>
  <si>
    <t>SALIDA SAP</t>
  </si>
  <si>
    <t>SALIDA VIDMAR</t>
  </si>
  <si>
    <t>Ensacado</t>
  </si>
  <si>
    <t>OVERWEIGHT</t>
  </si>
  <si>
    <t>OK</t>
  </si>
  <si>
    <t>ENTREGAS</t>
  </si>
  <si>
    <t>Cuenta de Peso Bruto Vehículo</t>
  </si>
  <si>
    <t>Resultados Julio</t>
  </si>
  <si>
    <t>Etiquetas de fila</t>
  </si>
  <si>
    <t>F. CORDOBA</t>
  </si>
  <si>
    <t>F. OURAL</t>
  </si>
  <si>
    <t>% Int manuales Totals</t>
  </si>
  <si>
    <t>P.E ORENSE</t>
  </si>
  <si>
    <t>P.E SUSANA</t>
  </si>
  <si>
    <t>P.E. BOBADILLA</t>
  </si>
  <si>
    <t>P.E. CORUÑA</t>
  </si>
  <si>
    <t>Total general</t>
  </si>
  <si>
    <t>P.EXPEDICIÓN</t>
  </si>
  <si>
    <t>%IT</t>
  </si>
  <si>
    <t>Total Int</t>
  </si>
  <si>
    <t>Total Automatico</t>
  </si>
  <si>
    <t>T. OCTUBRE</t>
  </si>
  <si>
    <t>% Int Manual</t>
  </si>
  <si>
    <t>YTD</t>
  </si>
  <si>
    <t>T. MES</t>
  </si>
  <si>
    <t>Sacos</t>
  </si>
  <si>
    <t>VIDMAR</t>
  </si>
  <si>
    <t>SAP</t>
  </si>
  <si>
    <t>FALLO SISTEMA</t>
  </si>
  <si>
    <t>MULTIPEDIDO</t>
  </si>
  <si>
    <t>REROUTING</t>
  </si>
  <si>
    <t>MOD ALBARAN</t>
  </si>
  <si>
    <t>Julio</t>
  </si>
  <si>
    <t>Septiembre</t>
  </si>
  <si>
    <t>Octubre</t>
  </si>
  <si>
    <t>VIDMAR. M</t>
  </si>
  <si>
    <t>ALB MAN</t>
  </si>
  <si>
    <t xml:space="preserve"> INT MAN</t>
  </si>
  <si>
    <t>Noviembre</t>
  </si>
  <si>
    <t>Diciembre</t>
  </si>
  <si>
    <t>Enero</t>
  </si>
  <si>
    <t>FEBRERO</t>
  </si>
  <si>
    <t>J</t>
  </si>
  <si>
    <t>F</t>
  </si>
  <si>
    <t>O</t>
  </si>
  <si>
    <t>N</t>
  </si>
  <si>
    <t>D</t>
  </si>
  <si>
    <t>Los datos en rojo salen del PBI</t>
  </si>
  <si>
    <t>Los datos en negro directamente de la ZSC_carga</t>
  </si>
  <si>
    <t>Pendiente descargar datos y actualizar</t>
  </si>
  <si>
    <t>Alfonso</t>
  </si>
  <si>
    <t>Malaga</t>
  </si>
  <si>
    <t>Niebla</t>
  </si>
  <si>
    <t>Toral</t>
  </si>
  <si>
    <t>Columna1</t>
  </si>
  <si>
    <t>Analysis</t>
  </si>
  <si>
    <t>Furgoneta que llevo un palet en dos tandas</t>
  </si>
  <si>
    <t>E7871LYS</t>
  </si>
  <si>
    <t>IV/A (P) 42,5 R/MR envasado</t>
  </si>
  <si>
    <t>Error al introducir datos ( cambia Kg / t )</t>
  </si>
  <si>
    <t>2024004640</t>
  </si>
  <si>
    <t>2024006725</t>
  </si>
  <si>
    <t>Error maestro vehiculos</t>
  </si>
  <si>
    <t>EE7315DFP</t>
  </si>
  <si>
    <t>2024007283</t>
  </si>
  <si>
    <t>CEM II/B-L 32,5 N S/25 KG COSMOS</t>
  </si>
  <si>
    <t>ER1887BCF</t>
  </si>
  <si>
    <t>E0202MHW</t>
  </si>
  <si>
    <t>2024003836</t>
  </si>
  <si>
    <t>Int Manuales ( Ticket Vidmar es ok )</t>
  </si>
  <si>
    <t>2024020228</t>
  </si>
  <si>
    <t>ESBAL220005D</t>
  </si>
  <si>
    <t>CEM II/B-L 32,5 N S/25 KG PAL COSMOS</t>
  </si>
  <si>
    <t>2024030993</t>
  </si>
  <si>
    <t>PM05 - Modificación albarán generado</t>
  </si>
  <si>
    <t>ER1216BBT</t>
  </si>
  <si>
    <t>E6502HHW</t>
  </si>
  <si>
    <t>2024030488</t>
  </si>
  <si>
    <t>CEM BLANCO II/A-L 42,5 R ALCONERA SAC 25 KG</t>
  </si>
  <si>
    <t>2024008475</t>
  </si>
  <si>
    <t>CEM II/BM (VL) 32,5 N FARDO 71 SACOS</t>
  </si>
  <si>
    <t>2024011590</t>
  </si>
  <si>
    <t>EALONSO</t>
  </si>
  <si>
    <t>ESVG23080L</t>
  </si>
  <si>
    <t>CEM II/BM (VL) 32,5 N PLT/PLST 64 SAC</t>
  </si>
  <si>
    <t>Sobrepeso</t>
  </si>
  <si>
    <t>FABRICA + P. E</t>
  </si>
  <si>
    <t>CEM II/AM (VL) 42,5 R FARDO 71 SACOS</t>
  </si>
  <si>
    <t>E6472KCN</t>
  </si>
  <si>
    <t>PM</t>
  </si>
  <si>
    <t>E4324BGW</t>
  </si>
  <si>
    <t>P. EXPEDIDIÓN E</t>
  </si>
  <si>
    <t>Acciones</t>
  </si>
  <si>
    <t>En Junio, a raiz del repunte de registros de sobrepeso por int Manuales se abre ticket para no poder forzar la salida</t>
  </si>
  <si>
    <t>Jose Manuel Delgado</t>
  </si>
  <si>
    <t>ZSD_Carga</t>
  </si>
  <si>
    <t>ZSD CARGA</t>
  </si>
  <si>
    <t>Real</t>
  </si>
  <si>
    <t>REAL</t>
  </si>
  <si>
    <t>ZSD_ CARGA</t>
  </si>
  <si>
    <t>SOBREPESO REAL</t>
  </si>
  <si>
    <t>Apo</t>
  </si>
  <si>
    <t>CENTRO</t>
  </si>
  <si>
    <t>NOMBRE</t>
  </si>
  <si>
    <t>AGRUPADO</t>
  </si>
  <si>
    <t>Texto breve de material</t>
  </si>
  <si>
    <t>Conv</t>
  </si>
  <si>
    <t>Caliza agricola</t>
  </si>
  <si>
    <t>Caliza</t>
  </si>
  <si>
    <t>P. EXPEDIDIÓN G+E</t>
  </si>
  <si>
    <t>Caliza Oural</t>
  </si>
  <si>
    <t>CMAL</t>
  </si>
  <si>
    <t>Caliza industrial</t>
  </si>
  <si>
    <t>CMGR</t>
  </si>
  <si>
    <t>CEM IV/B (V) 32,5 N Granel</t>
  </si>
  <si>
    <t>CEM II/AM (VL) 42,5 R Granel</t>
  </si>
  <si>
    <t>CEMENTO BLANCO I 52,5 GRANEL</t>
  </si>
  <si>
    <t>CEM IV/B (V) 32,5N</t>
  </si>
  <si>
    <t>CEM II/AL 42,5R NIEBLA</t>
  </si>
  <si>
    <t>CEM IV/A(V) 42,5 R/SR Granel Oural</t>
  </si>
  <si>
    <t>CEM I 52.5 R GRANEL (B.A)</t>
  </si>
  <si>
    <t>CEM I 52,5 NSR 5</t>
  </si>
  <si>
    <t>CEM II/BL 32,5N NIEBLA Granel</t>
  </si>
  <si>
    <t>CEM II/B-M (V-L) 32,5N GRANEL</t>
  </si>
  <si>
    <t>EXPORT</t>
  </si>
  <si>
    <t>CEM IV/B (P) 32,5 N</t>
  </si>
  <si>
    <t>IV/A (P) 42,5 R/MR</t>
  </si>
  <si>
    <t>BL I 52,5 R Blanco</t>
  </si>
  <si>
    <t>CEM II/BM (VL) 32,5 N Granel</t>
  </si>
  <si>
    <t>CEM II/AL 42,5 R CÓRDOBA Granel</t>
  </si>
  <si>
    <t>CEM II/BL 32,5N CÓRDOBA Granel</t>
  </si>
  <si>
    <t>CEM I 52,5 R Granel</t>
  </si>
  <si>
    <t>CEM I 52,5 NSR 5 Granel</t>
  </si>
  <si>
    <t>CEM IV/A(V) 42,5 R-SR  GRANEL</t>
  </si>
  <si>
    <t>CEM IV/B (P) 32,5 N Cráter</t>
  </si>
  <si>
    <t>CEM I 42,5 R Granel</t>
  </si>
  <si>
    <t>CEM II/A-L 42.5 R "Bobadilla"</t>
  </si>
  <si>
    <t>IV/A (P) 42,5 R/MR Océano</t>
  </si>
  <si>
    <t>VLH IV/B (V) 22,5 Granel</t>
  </si>
  <si>
    <t>CALIZA</t>
  </si>
  <si>
    <t>CEM IV/B (P) 32,5 N-SR</t>
  </si>
  <si>
    <t>CEM IV/B (P) 32,5 N-SR Cráter</t>
  </si>
  <si>
    <t>CEM II/A-L 42,5R (af) CÓRDOBA</t>
  </si>
  <si>
    <t>CEM II A-V 52,5 N Granel</t>
  </si>
  <si>
    <t>CEM II/A-L 42,5R (af) NIEBLA</t>
  </si>
  <si>
    <t>CEM II/B-L 32,5N ALCONERA GRANEL</t>
  </si>
  <si>
    <t>CEM II/A-L 42,5 R ALCONERA GRANEL</t>
  </si>
  <si>
    <t>CEM I  52,5 R ALCONERA GRANEL</t>
  </si>
  <si>
    <t>CEM IV/B(P) 42,5R</t>
  </si>
  <si>
    <t>CEM II/A-L 42,5R (AF MATSA) Granel</t>
  </si>
  <si>
    <t>CEM I 42,5 R GRANEL</t>
  </si>
  <si>
    <t>CEM I 42,5 R-SR5 GRANEL</t>
  </si>
  <si>
    <t>CEM I 52,5 R GRANEL</t>
  </si>
  <si>
    <t>CEM I 52,5 R-SR5 GRANEL</t>
  </si>
  <si>
    <t>CEM II/A-M (P-L) 42,5 R GRANEL</t>
  </si>
  <si>
    <t>CEM II/A-M (V-L) 42,5 R  GRANEL</t>
  </si>
  <si>
    <t>CEM IV/A (V) 42,5 R-SR GRANEL</t>
  </si>
  <si>
    <t>CEM IV/A (V) 42,5 R GRANEL</t>
  </si>
  <si>
    <t>CEM IV/A (V) 42,5 MR GRANEL</t>
  </si>
  <si>
    <t>CEM II B-L 32,5 N GRANEL</t>
  </si>
  <si>
    <t>ESPECIAL ASFALTO</t>
  </si>
  <si>
    <t>CEM I 52.5 R/SR 5  "Bobadilla"</t>
  </si>
  <si>
    <t>CLINKER SR NIEBLA</t>
  </si>
  <si>
    <t>CLINKER NIEBLA</t>
  </si>
  <si>
    <t>CLINKER</t>
  </si>
  <si>
    <t>CLINKER NORMAL</t>
  </si>
  <si>
    <t>CEM II/B-M (V-L) 32,5 N SACO SUELTO BIGMAT 25 Kg</t>
  </si>
  <si>
    <t>BL I 52,5 R Blanco envasado</t>
  </si>
  <si>
    <t>CEM II/BL 32,5N NIEBLA S/25 PAL/PLAST.</t>
  </si>
  <si>
    <t>SACO SUELTO CEM II/BM (VL) 32,5 N 25 Kg</t>
  </si>
  <si>
    <t>CEM II/B-M (V-L) 32,5 N FARDO BIGMAT 71 SC</t>
  </si>
  <si>
    <t>CEM II/BL 32,5N PAL./PLAST.S/25 Kg</t>
  </si>
  <si>
    <t>CEM I 52,5 NSR 5 PAL./PLAST. S/25 Kg</t>
  </si>
  <si>
    <t>CEM I 52,5 NSR 5 PLT/PLST S/25 Kg</t>
  </si>
  <si>
    <t>CEM I 52,5 NSR 5 FARDO 71 SACOS</t>
  </si>
  <si>
    <t>CEM IV/B(V) 32,5 N PAL./PLAST. S/25 Kg</t>
  </si>
  <si>
    <t>CEM IV/B (P) 32,5 N  PAL./PLAST.S/25 KG</t>
  </si>
  <si>
    <t>CEM II/B-L 32,5 N S/25 KG PAL BALBOA</t>
  </si>
  <si>
    <t>CEM II/B-L 32,5 N S/25 KG PAL MATTERIA</t>
  </si>
  <si>
    <t>CEM II/B-L 32,5 N S/25 KG PAL TAVCIM</t>
  </si>
  <si>
    <t>Ensacado Te</t>
  </si>
  <si>
    <t>CEM II B-L 32,5 N  S/25 KG ULTIPRO</t>
  </si>
  <si>
    <t>CEM II B-L 32,5 N  S/25 KG  PUMA</t>
  </si>
  <si>
    <t>STABILE / HRB</t>
  </si>
  <si>
    <t>CEM II/B-L 32,5 N  PUMA PALET 56  SACOS.</t>
  </si>
  <si>
    <t>Pallet</t>
  </si>
  <si>
    <t>  CEM II/B-M (P-L) 42,5R  ALC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</si>
</sst>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.000"/>
    <numFmt numFmtId="165" formatCode="[$-C0A]d\-mmm;@"/>
    <numFmt numFmtId="166" formatCode="0.0%"/>
    <numFmt numFmtId="167" formatCode="0.000"/>
    <numFmt numFmtId="168" formatCode="0.0"/>
    <numFmt numFmtId="169" formatCode="_-* #,##0\ &quot;€&quot;_-;\-* #,##0\ &quot;€&quot;_-;_-* &quot;-&quot;??\ &quot;€&quot;_-;_-@_-"/>
  </numFmts>
  <fonts count="28" x14ac:knownFonts="1">
    <font>
      <sz val="10"/>
      <name val="Arial"/>
    </font>
    <font>
      <sz val="10"/>
      <name val="Arial"/>
      <family val="2"/>
    </font>
    <font>
      <sz val="8"/>
      <name val="Segoe UI"/>
      <family val="2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4"/>
      <color rgb="FFFA7D00"/>
      <name val="Calibri"/>
      <family val="2"/>
      <scheme val="minor"/>
    </font>
    <font>
      <sz val="10"/>
      <name val="Verdana"/>
      <family val="2"/>
    </font>
    <font>
      <sz val="11"/>
      <name val="Verdana"/>
      <family val="2"/>
    </font>
    <font>
      <b/>
      <sz val="11"/>
      <color rgb="FF9C5700"/>
      <name val="Verdana"/>
      <family val="2"/>
    </font>
    <font>
      <sz val="11"/>
      <color rgb="FF9C5700"/>
      <name val="Verdana"/>
      <family val="2"/>
    </font>
    <font>
      <sz val="10"/>
      <color theme="0"/>
      <name val="Arial"/>
      <family val="2"/>
    </font>
    <font>
      <sz val="10"/>
      <color theme="1"/>
      <name val="Arial"/>
      <family val="2"/>
    </font>
    <font>
      <b/>
      <sz val="12"/>
      <name val="Verdana"/>
      <family val="2"/>
    </font>
    <font>
      <b/>
      <sz val="14"/>
      <color rgb="FF0070C0"/>
      <name val="Calibri"/>
      <family val="2"/>
      <scheme val="minor"/>
    </font>
    <font>
      <sz val="14"/>
      <color rgb="FF0070C0"/>
      <name val="Arial"/>
      <family val="2"/>
    </font>
    <font>
      <b/>
      <sz val="12"/>
      <color theme="0"/>
      <name val="Arial"/>
      <family val="2"/>
    </font>
    <font>
      <b/>
      <sz val="16"/>
      <name val="Arial"/>
      <family val="2"/>
    </font>
    <font>
      <b/>
      <sz val="18"/>
      <name val="Arial"/>
      <family val="2"/>
    </font>
    <font>
      <b/>
      <sz val="10"/>
      <color theme="1"/>
      <name val="Arial"/>
      <family val="2"/>
    </font>
    <font>
      <sz val="11"/>
      <color rgb="FF9C0006"/>
      <name val="Calibri"/>
      <family val="2"/>
      <scheme val="minor"/>
    </font>
    <font>
      <b/>
      <sz val="12"/>
      <name val="Arial"/>
      <family val="2"/>
    </font>
    <font>
      <b/>
      <sz val="12"/>
      <color theme="1"/>
      <name val="Arial"/>
      <family val="2"/>
    </font>
    <font>
      <sz val="10"/>
      <color rgb="FFFF0000"/>
      <name val="Arial"/>
      <family val="2"/>
    </font>
    <font>
      <sz val="10"/>
      <color theme="4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7CE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/>
      <top style="thin">
        <color theme="5" tint="0.39997558519241921"/>
      </top>
      <bottom/>
      <diagonal/>
    </border>
    <border>
      <left/>
      <right/>
      <top/>
      <bottom style="thin">
        <color theme="5" tint="0.3999755851924192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theme="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6" applyNumberFormat="0" applyAlignment="0" applyProtection="0"/>
    <xf numFmtId="0" fontId="20" fillId="12" borderId="0" applyNumberFormat="0" applyBorder="0" applyAlignment="0" applyProtection="0"/>
  </cellStyleXfs>
  <cellXfs count="187">
    <xf numFmtId="0" fontId="0" fillId="0" borderId="0" xfId="0" applyAlignment="1">
      <alignment vertical="top"/>
    </xf>
    <xf numFmtId="0" fontId="0" fillId="0" borderId="0" xfId="0" pivotButton="1" applyAlignment="1">
      <alignment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vertical="center"/>
    </xf>
    <xf numFmtId="0" fontId="7" fillId="0" borderId="0" xfId="0" applyFont="1" applyAlignment="1">
      <alignment vertical="top"/>
    </xf>
    <xf numFmtId="0" fontId="7" fillId="7" borderId="0" xfId="0" applyFont="1" applyFill="1" applyAlignment="1">
      <alignment vertical="top"/>
    </xf>
    <xf numFmtId="0" fontId="0" fillId="7" borderId="0" xfId="0" applyFill="1" applyAlignment="1">
      <alignment vertical="top"/>
    </xf>
    <xf numFmtId="0" fontId="8" fillId="0" borderId="0" xfId="0" applyFont="1" applyAlignment="1">
      <alignment vertical="top"/>
    </xf>
    <xf numFmtId="1" fontId="4" fillId="5" borderId="5" xfId="3" applyNumberFormat="1" applyBorder="1" applyAlignment="1">
      <alignment horizontal="center" vertical="top"/>
    </xf>
    <xf numFmtId="1" fontId="3" fillId="4" borderId="5" xfId="2" applyNumberFormat="1" applyBorder="1" applyAlignment="1">
      <alignment horizontal="center" vertical="top"/>
    </xf>
    <xf numFmtId="0" fontId="12" fillId="10" borderId="20" xfId="0" applyFont="1" applyFill="1" applyBorder="1" applyAlignment="1">
      <alignment vertical="top"/>
    </xf>
    <xf numFmtId="0" fontId="12" fillId="11" borderId="20" xfId="0" applyFont="1" applyFill="1" applyBorder="1" applyAlignment="1">
      <alignment vertical="top"/>
    </xf>
    <xf numFmtId="0" fontId="15" fillId="7" borderId="0" xfId="0" applyFont="1" applyFill="1" applyAlignment="1">
      <alignment vertical="top"/>
    </xf>
    <xf numFmtId="0" fontId="0" fillId="0" borderId="0" xfId="0"/>
    <xf numFmtId="0" fontId="11" fillId="7" borderId="0" xfId="0" applyFont="1" applyFill="1" applyAlignment="1">
      <alignment vertical="top"/>
    </xf>
    <xf numFmtId="0" fontId="0" fillId="7" borderId="0" xfId="0" applyFill="1" applyAlignment="1">
      <alignment horizontal="left" vertical="top"/>
    </xf>
    <xf numFmtId="0" fontId="2" fillId="7" borderId="0" xfId="0" applyFont="1" applyFill="1" applyAlignment="1">
      <alignment vertical="center"/>
    </xf>
    <xf numFmtId="0" fontId="0" fillId="7" borderId="0" xfId="0" applyFill="1" applyAlignment="1">
      <alignment horizontal="center" vertical="top"/>
    </xf>
    <xf numFmtId="0" fontId="0" fillId="0" borderId="22" xfId="0" applyBorder="1" applyAlignment="1">
      <alignment horizontal="center" vertical="top"/>
    </xf>
    <xf numFmtId="0" fontId="0" fillId="0" borderId="24" xfId="0" applyBorder="1" applyAlignment="1">
      <alignment horizontal="center" vertical="top"/>
    </xf>
    <xf numFmtId="9" fontId="10" fillId="5" borderId="26" xfId="1" applyFont="1" applyFill="1" applyBorder="1" applyAlignment="1">
      <alignment horizontal="center" vertical="top"/>
    </xf>
    <xf numFmtId="0" fontId="19" fillId="11" borderId="27" xfId="0" applyFont="1" applyFill="1" applyBorder="1"/>
    <xf numFmtId="0" fontId="19" fillId="11" borderId="27" xfId="0" applyFont="1" applyFill="1" applyBorder="1" applyAlignment="1">
      <alignment vertical="top"/>
    </xf>
    <xf numFmtId="0" fontId="19" fillId="11" borderId="28" xfId="0" applyFont="1" applyFill="1" applyBorder="1" applyAlignment="1">
      <alignment horizontal="left" vertical="top"/>
    </xf>
    <xf numFmtId="0" fontId="19" fillId="11" borderId="28" xfId="0" applyFont="1" applyFill="1" applyBorder="1" applyAlignment="1">
      <alignment vertical="top"/>
    </xf>
    <xf numFmtId="9" fontId="0" fillId="0" borderId="0" xfId="1" applyFont="1" applyAlignment="1">
      <alignment vertical="top"/>
    </xf>
    <xf numFmtId="0" fontId="12" fillId="10" borderId="29" xfId="0" applyFont="1" applyFill="1" applyBorder="1" applyAlignment="1">
      <alignment vertical="top"/>
    </xf>
    <xf numFmtId="0" fontId="1" fillId="7" borderId="0" xfId="0" applyFont="1" applyFill="1" applyAlignment="1">
      <alignment vertical="top"/>
    </xf>
    <xf numFmtId="0" fontId="1" fillId="7" borderId="19" xfId="0" applyFont="1" applyFill="1" applyBorder="1" applyAlignment="1">
      <alignment vertical="top"/>
    </xf>
    <xf numFmtId="0" fontId="1" fillId="7" borderId="0" xfId="0" applyFont="1" applyFill="1" applyAlignment="1">
      <alignment horizontal="center" vertical="center" textRotation="90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166" fontId="0" fillId="0" borderId="0" xfId="1" applyNumberFormat="1" applyFont="1" applyAlignment="1">
      <alignment vertical="top"/>
    </xf>
    <xf numFmtId="167" fontId="0" fillId="0" borderId="0" xfId="0" applyNumberFormat="1" applyAlignment="1">
      <alignment vertical="top"/>
    </xf>
    <xf numFmtId="0" fontId="0" fillId="0" borderId="21" xfId="0" applyBorder="1" applyAlignment="1">
      <alignment horizontal="center" vertical="top"/>
    </xf>
    <xf numFmtId="0" fontId="0" fillId="0" borderId="23" xfId="0" applyBorder="1" applyAlignment="1">
      <alignment horizontal="center" vertical="top"/>
    </xf>
    <xf numFmtId="0" fontId="0" fillId="0" borderId="25" xfId="0" applyBorder="1" applyAlignment="1">
      <alignment horizontal="center" vertical="top"/>
    </xf>
    <xf numFmtId="166" fontId="0" fillId="0" borderId="0" xfId="0" applyNumberFormat="1" applyAlignment="1">
      <alignment vertical="top"/>
    </xf>
    <xf numFmtId="0" fontId="20" fillId="12" borderId="2" xfId="5" applyBorder="1" applyAlignment="1">
      <alignment vertical="center"/>
    </xf>
    <xf numFmtId="0" fontId="20" fillId="12" borderId="0" xfId="5" applyAlignment="1">
      <alignment vertical="center"/>
    </xf>
    <xf numFmtId="2" fontId="0" fillId="0" borderId="0" xfId="1" applyNumberFormat="1" applyFont="1" applyAlignment="1">
      <alignment vertical="top"/>
    </xf>
    <xf numFmtId="2" fontId="0" fillId="0" borderId="0" xfId="0" applyNumberFormat="1" applyAlignment="1">
      <alignment vertical="top"/>
    </xf>
    <xf numFmtId="10" fontId="0" fillId="7" borderId="0" xfId="0" applyNumberFormat="1" applyFill="1" applyAlignment="1">
      <alignment vertical="top"/>
    </xf>
    <xf numFmtId="168" fontId="0" fillId="0" borderId="0" xfId="0" applyNumberFormat="1" applyAlignment="1">
      <alignment vertical="top"/>
    </xf>
    <xf numFmtId="0" fontId="0" fillId="0" borderId="0" xfId="0" applyAlignment="1">
      <alignment horizontal="center" vertical="top"/>
    </xf>
    <xf numFmtId="0" fontId="21" fillId="0" borderId="0" xfId="0" applyFont="1" applyAlignment="1">
      <alignment horizontal="center" vertical="top"/>
    </xf>
    <xf numFmtId="0" fontId="22" fillId="13" borderId="31" xfId="0" applyFont="1" applyFill="1" applyBorder="1" applyAlignment="1">
      <alignment horizontal="center"/>
    </xf>
    <xf numFmtId="166" fontId="21" fillId="0" borderId="0" xfId="1" applyNumberFormat="1" applyFont="1" applyAlignment="1">
      <alignment horizontal="center" vertical="top"/>
    </xf>
    <xf numFmtId="166" fontId="22" fillId="13" borderId="30" xfId="1" applyNumberFormat="1" applyFont="1" applyFill="1" applyBorder="1" applyAlignment="1">
      <alignment horizontal="center" vertical="top"/>
    </xf>
    <xf numFmtId="166" fontId="8" fillId="0" borderId="0" xfId="0" applyNumberFormat="1" applyFont="1" applyAlignment="1">
      <alignment vertical="top"/>
    </xf>
    <xf numFmtId="9" fontId="11" fillId="7" borderId="0" xfId="1" applyFont="1" applyFill="1" applyAlignment="1">
      <alignment vertical="top"/>
    </xf>
    <xf numFmtId="0" fontId="0" fillId="3" borderId="0" xfId="0" applyFill="1" applyAlignment="1">
      <alignment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12" fillId="2" borderId="2" xfId="0" applyFont="1" applyFill="1" applyBorder="1" applyAlignment="1">
      <alignment vertical="center"/>
    </xf>
    <xf numFmtId="164" fontId="0" fillId="0" borderId="0" xfId="0" applyNumberFormat="1" applyAlignment="1">
      <alignment vertical="top"/>
    </xf>
    <xf numFmtId="0" fontId="0" fillId="0" borderId="47" xfId="0" applyBorder="1" applyAlignment="1">
      <alignment horizontal="center" vertical="top"/>
    </xf>
    <xf numFmtId="0" fontId="0" fillId="0" borderId="48" xfId="0" applyBorder="1" applyAlignment="1">
      <alignment horizontal="center" vertical="top"/>
    </xf>
    <xf numFmtId="0" fontId="21" fillId="0" borderId="0" xfId="0" pivotButton="1" applyFont="1" applyAlignment="1">
      <alignment horizontal="center" vertical="top"/>
    </xf>
    <xf numFmtId="0" fontId="0" fillId="7" borderId="26" xfId="0" applyFill="1" applyBorder="1" applyAlignment="1">
      <alignment horizontal="center" vertical="top"/>
    </xf>
    <xf numFmtId="166" fontId="2" fillId="7" borderId="0" xfId="0" applyNumberFormat="1" applyFont="1" applyFill="1" applyAlignment="1">
      <alignment vertical="center"/>
    </xf>
    <xf numFmtId="166" fontId="0" fillId="7" borderId="0" xfId="0" applyNumberFormat="1" applyFill="1" applyAlignment="1">
      <alignment vertical="top"/>
    </xf>
    <xf numFmtId="165" fontId="0" fillId="7" borderId="0" xfId="0" applyNumberFormat="1" applyFill="1" applyAlignment="1">
      <alignment vertical="top"/>
    </xf>
    <xf numFmtId="0" fontId="11" fillId="0" borderId="0" xfId="0" applyFont="1" applyAlignment="1">
      <alignment vertical="top"/>
    </xf>
    <xf numFmtId="0" fontId="0" fillId="0" borderId="0" xfId="0" applyAlignment="1">
      <alignment horizontal="center" vertical="center"/>
    </xf>
    <xf numFmtId="0" fontId="12" fillId="2" borderId="2" xfId="5" applyFont="1" applyFill="1" applyBorder="1" applyAlignment="1">
      <alignment vertical="center"/>
    </xf>
    <xf numFmtId="10" fontId="0" fillId="0" borderId="0" xfId="1" applyNumberFormat="1" applyFont="1" applyAlignment="1">
      <alignment vertical="top"/>
    </xf>
    <xf numFmtId="0" fontId="0" fillId="0" borderId="0" xfId="0" pivotButton="1" applyAlignment="1">
      <alignment horizontal="left" vertical="top"/>
    </xf>
    <xf numFmtId="166" fontId="0" fillId="0" borderId="0" xfId="1" pivotButton="1" applyNumberFormat="1" applyFont="1" applyAlignment="1">
      <alignment vertical="top"/>
    </xf>
    <xf numFmtId="0" fontId="19" fillId="13" borderId="30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 wrapText="1"/>
    </xf>
    <xf numFmtId="10" fontId="23" fillId="0" borderId="0" xfId="1" applyNumberFormat="1" applyFont="1" applyAlignment="1">
      <alignment vertical="top"/>
    </xf>
    <xf numFmtId="0" fontId="23" fillId="0" borderId="0" xfId="0" applyFont="1" applyAlignment="1">
      <alignment vertical="top"/>
    </xf>
    <xf numFmtId="169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vertical="top"/>
    </xf>
    <xf numFmtId="21" fontId="0" fillId="0" borderId="0" xfId="0" applyNumberFormat="1" applyAlignment="1">
      <alignment vertical="top"/>
    </xf>
    <xf numFmtId="22" fontId="0" fillId="0" borderId="0" xfId="0" applyNumberFormat="1" applyAlignment="1">
      <alignment vertical="top"/>
    </xf>
    <xf numFmtId="10" fontId="24" fillId="0" borderId="0" xfId="1" applyNumberFormat="1" applyFont="1" applyAlignment="1">
      <alignment vertical="top"/>
    </xf>
    <xf numFmtId="0" fontId="24" fillId="0" borderId="0" xfId="0" applyFont="1" applyAlignment="1">
      <alignment vertical="top"/>
    </xf>
    <xf numFmtId="10" fontId="0" fillId="0" borderId="0" xfId="0" applyNumberFormat="1" applyAlignment="1">
      <alignment vertical="top"/>
    </xf>
    <xf numFmtId="0" fontId="0" fillId="14" borderId="0" xfId="0" applyFill="1" applyAlignment="1">
      <alignment vertical="top"/>
    </xf>
    <xf numFmtId="0" fontId="0" fillId="15" borderId="0" xfId="0" applyFill="1" applyAlignment="1">
      <alignment vertical="top"/>
    </xf>
    <xf numFmtId="14" fontId="0" fillId="15" borderId="0" xfId="0" applyNumberFormat="1" applyFill="1" applyAlignment="1">
      <alignment vertical="top"/>
    </xf>
    <xf numFmtId="0" fontId="27" fillId="0" borderId="52" xfId="0" applyFont="1" applyBorder="1" applyAlignment="1">
      <alignment horizontal="left" vertical="center" wrapText="1"/>
    </xf>
    <xf numFmtId="0" fontId="0" fillId="0" borderId="52" xfId="0" applyBorder="1" applyAlignment="1">
      <alignment vertical="center" wrapText="1"/>
    </xf>
    <xf numFmtId="1" fontId="0" fillId="0" borderId="0" xfId="0" applyNumberFormat="1" applyAlignment="1">
      <alignment vertical="top"/>
    </xf>
    <xf numFmtId="0" fontId="0" fillId="16" borderId="0" xfId="0" applyFill="1" applyAlignment="1">
      <alignment vertical="top"/>
    </xf>
    <xf numFmtId="0" fontId="19" fillId="0" borderId="27" xfId="0" applyFont="1" applyBorder="1" applyAlignment="1">
      <alignment horizontal="left" vertical="top"/>
    </xf>
    <xf numFmtId="0" fontId="0" fillId="0" borderId="0" xfId="0" applyAlignment="1">
      <alignment horizontal="left" vertical="top" indent="1"/>
    </xf>
    <xf numFmtId="16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22" fontId="0" fillId="0" borderId="0" xfId="0" applyNumberFormat="1" applyAlignment="1">
      <alignment horizontal="right" vertical="top"/>
    </xf>
    <xf numFmtId="0" fontId="12" fillId="10" borderId="0" xfId="0" applyFont="1" applyFill="1" applyAlignment="1">
      <alignment horizontal="center" vertical="center"/>
    </xf>
    <xf numFmtId="0" fontId="12" fillId="10" borderId="51" xfId="0" applyFont="1" applyFill="1" applyBorder="1" applyAlignment="1">
      <alignment horizontal="center" vertical="center"/>
    </xf>
    <xf numFmtId="0" fontId="12" fillId="11" borderId="0" xfId="0" applyFont="1" applyFill="1" applyAlignment="1">
      <alignment horizontal="center" vertical="center"/>
    </xf>
    <xf numFmtId="0" fontId="12" fillId="11" borderId="51" xfId="0" applyFont="1" applyFill="1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6" fillId="6" borderId="3" xfId="4" applyFont="1" applyBorder="1" applyAlignment="1">
      <alignment horizontal="center"/>
    </xf>
    <xf numFmtId="0" fontId="6" fillId="6" borderId="4" xfId="4" applyFont="1" applyBorder="1" applyAlignment="1">
      <alignment horizontal="center"/>
    </xf>
    <xf numFmtId="0" fontId="6" fillId="6" borderId="12" xfId="4" applyFont="1" applyBorder="1" applyAlignment="1">
      <alignment horizontal="center"/>
    </xf>
    <xf numFmtId="10" fontId="10" fillId="5" borderId="34" xfId="1" applyNumberFormat="1" applyFont="1" applyFill="1" applyBorder="1" applyAlignment="1">
      <alignment horizontal="center" vertical="top"/>
    </xf>
    <xf numFmtId="10" fontId="10" fillId="5" borderId="35" xfId="1" applyNumberFormat="1" applyFont="1" applyFill="1" applyBorder="1" applyAlignment="1">
      <alignment horizontal="center" vertical="top"/>
    </xf>
    <xf numFmtId="10" fontId="10" fillId="5" borderId="44" xfId="1" applyNumberFormat="1" applyFont="1" applyFill="1" applyBorder="1" applyAlignment="1">
      <alignment horizontal="center" vertical="top"/>
    </xf>
    <xf numFmtId="10" fontId="10" fillId="9" borderId="38" xfId="1" applyNumberFormat="1" applyFont="1" applyFill="1" applyBorder="1" applyAlignment="1">
      <alignment horizontal="center" vertical="top"/>
    </xf>
    <xf numFmtId="10" fontId="10" fillId="9" borderId="39" xfId="1" applyNumberFormat="1" applyFont="1" applyFill="1" applyBorder="1" applyAlignment="1">
      <alignment horizontal="center" vertical="top"/>
    </xf>
    <xf numFmtId="10" fontId="10" fillId="9" borderId="43" xfId="1" applyNumberFormat="1" applyFont="1" applyFill="1" applyBorder="1" applyAlignment="1">
      <alignment horizontal="center" vertical="top"/>
    </xf>
    <xf numFmtId="10" fontId="10" fillId="7" borderId="3" xfId="1" applyNumberFormat="1" applyFont="1" applyFill="1" applyBorder="1" applyAlignment="1">
      <alignment horizontal="center" vertical="top"/>
    </xf>
    <xf numFmtId="10" fontId="10" fillId="7" borderId="4" xfId="1" applyNumberFormat="1" applyFont="1" applyFill="1" applyBorder="1" applyAlignment="1">
      <alignment horizontal="center" vertical="top"/>
    </xf>
    <xf numFmtId="10" fontId="10" fillId="7" borderId="12" xfId="1" applyNumberFormat="1" applyFont="1" applyFill="1" applyBorder="1" applyAlignment="1">
      <alignment horizontal="center" vertical="top"/>
    </xf>
    <xf numFmtId="166" fontId="9" fillId="7" borderId="7" xfId="1" applyNumberFormat="1" applyFont="1" applyFill="1" applyBorder="1" applyAlignment="1">
      <alignment horizontal="center" vertical="center"/>
    </xf>
    <xf numFmtId="166" fontId="9" fillId="7" borderId="8" xfId="1" applyNumberFormat="1" applyFont="1" applyFill="1" applyBorder="1" applyAlignment="1">
      <alignment horizontal="center" vertical="center"/>
    </xf>
    <xf numFmtId="166" fontId="9" fillId="7" borderId="9" xfId="1" applyNumberFormat="1" applyFont="1" applyFill="1" applyBorder="1" applyAlignment="1">
      <alignment horizontal="center" vertical="center"/>
    </xf>
    <xf numFmtId="166" fontId="9" fillId="7" borderId="10" xfId="1" applyNumberFormat="1" applyFont="1" applyFill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4" fillId="6" borderId="36" xfId="4" applyFont="1" applyBorder="1" applyAlignment="1">
      <alignment horizontal="center" vertical="center" wrapText="1"/>
    </xf>
    <xf numFmtId="0" fontId="14" fillId="6" borderId="37" xfId="4" applyFont="1" applyBorder="1" applyAlignment="1">
      <alignment horizontal="center" vertical="center" wrapText="1"/>
    </xf>
    <xf numFmtId="0" fontId="14" fillId="6" borderId="42" xfId="4" applyFont="1" applyBorder="1" applyAlignment="1">
      <alignment horizontal="center" vertical="center" wrapText="1"/>
    </xf>
    <xf numFmtId="0" fontId="14" fillId="6" borderId="45" xfId="4" applyFont="1" applyBorder="1" applyAlignment="1">
      <alignment horizontal="center" vertical="center" wrapText="1"/>
    </xf>
    <xf numFmtId="0" fontId="14" fillId="6" borderId="41" xfId="4" applyFont="1" applyBorder="1" applyAlignment="1">
      <alignment horizontal="center" vertical="center" wrapText="1"/>
    </xf>
    <xf numFmtId="0" fontId="14" fillId="6" borderId="46" xfId="4" applyFont="1" applyBorder="1" applyAlignment="1">
      <alignment horizontal="center" vertical="center" wrapText="1"/>
    </xf>
    <xf numFmtId="165" fontId="14" fillId="6" borderId="36" xfId="4" applyNumberFormat="1" applyFont="1" applyBorder="1" applyAlignment="1">
      <alignment horizontal="center" vertical="center"/>
    </xf>
    <xf numFmtId="165" fontId="14" fillId="6" borderId="42" xfId="4" applyNumberFormat="1" applyFont="1" applyBorder="1" applyAlignment="1">
      <alignment horizontal="center" vertical="center"/>
    </xf>
    <xf numFmtId="165" fontId="14" fillId="6" borderId="45" xfId="4" applyNumberFormat="1" applyFont="1" applyBorder="1" applyAlignment="1">
      <alignment horizontal="center" vertical="center"/>
    </xf>
    <xf numFmtId="165" fontId="14" fillId="6" borderId="46" xfId="4" applyNumberFormat="1" applyFont="1" applyBorder="1" applyAlignment="1">
      <alignment horizontal="center" vertical="center"/>
    </xf>
    <xf numFmtId="14" fontId="10" fillId="5" borderId="3" xfId="3" applyNumberFormat="1" applyFont="1" applyBorder="1" applyAlignment="1">
      <alignment horizontal="center"/>
    </xf>
    <xf numFmtId="14" fontId="10" fillId="5" borderId="4" xfId="3" applyNumberFormat="1" applyFont="1" applyBorder="1" applyAlignment="1">
      <alignment horizontal="center"/>
    </xf>
    <xf numFmtId="14" fontId="10" fillId="5" borderId="12" xfId="3" applyNumberFormat="1" applyFont="1" applyBorder="1" applyAlignment="1">
      <alignment horizontal="center"/>
    </xf>
    <xf numFmtId="14" fontId="11" fillId="7" borderId="0" xfId="0" applyNumberFormat="1" applyFont="1" applyFill="1" applyAlignment="1">
      <alignment horizontal="center" vertical="top"/>
    </xf>
    <xf numFmtId="0" fontId="7" fillId="7" borderId="15" xfId="0" applyFont="1" applyFill="1" applyBorder="1" applyAlignment="1">
      <alignment horizontal="center" vertical="top"/>
    </xf>
    <xf numFmtId="0" fontId="7" fillId="7" borderId="13" xfId="0" applyFont="1" applyFill="1" applyBorder="1" applyAlignment="1">
      <alignment horizontal="center" vertical="top"/>
    </xf>
    <xf numFmtId="0" fontId="7" fillId="7" borderId="16" xfId="0" applyFont="1" applyFill="1" applyBorder="1" applyAlignment="1">
      <alignment horizontal="center" vertical="top"/>
    </xf>
    <xf numFmtId="0" fontId="1" fillId="7" borderId="17" xfId="0" applyFont="1" applyFill="1" applyBorder="1" applyAlignment="1">
      <alignment horizontal="center" vertical="top"/>
    </xf>
    <xf numFmtId="0" fontId="1" fillId="7" borderId="14" xfId="0" applyFont="1" applyFill="1" applyBorder="1" applyAlignment="1">
      <alignment horizontal="center" vertical="top"/>
    </xf>
    <xf numFmtId="10" fontId="10" fillId="5" borderId="32" xfId="1" applyNumberFormat="1" applyFont="1" applyFill="1" applyBorder="1" applyAlignment="1">
      <alignment horizontal="center" vertical="top"/>
    </xf>
    <xf numFmtId="10" fontId="10" fillId="5" borderId="33" xfId="1" applyNumberFormat="1" applyFont="1" applyFill="1" applyBorder="1" applyAlignment="1">
      <alignment horizontal="center" vertical="top"/>
    </xf>
    <xf numFmtId="10" fontId="10" fillId="5" borderId="40" xfId="1" applyNumberFormat="1" applyFont="1" applyFill="1" applyBorder="1" applyAlignment="1">
      <alignment horizontal="center" vertical="top"/>
    </xf>
    <xf numFmtId="0" fontId="7" fillId="0" borderId="15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16" fillId="8" borderId="3" xfId="0" applyFont="1" applyFill="1" applyBorder="1" applyAlignment="1">
      <alignment horizontal="center" vertical="center"/>
    </xf>
    <xf numFmtId="0" fontId="16" fillId="8" borderId="4" xfId="0" applyFont="1" applyFill="1" applyBorder="1" applyAlignment="1">
      <alignment horizontal="center" vertical="center"/>
    </xf>
    <xf numFmtId="0" fontId="16" fillId="8" borderId="12" xfId="0" applyFont="1" applyFill="1" applyBorder="1" applyAlignment="1">
      <alignment horizontal="center" vertical="center"/>
    </xf>
    <xf numFmtId="1" fontId="7" fillId="7" borderId="15" xfId="0" applyNumberFormat="1" applyFont="1" applyFill="1" applyBorder="1" applyAlignment="1">
      <alignment horizontal="center" vertical="top"/>
    </xf>
    <xf numFmtId="1" fontId="7" fillId="7" borderId="13" xfId="0" applyNumberFormat="1" applyFont="1" applyFill="1" applyBorder="1" applyAlignment="1">
      <alignment horizontal="center" vertical="top"/>
    </xf>
    <xf numFmtId="1" fontId="7" fillId="7" borderId="16" xfId="0" applyNumberFormat="1" applyFont="1" applyFill="1" applyBorder="1" applyAlignment="1">
      <alignment horizontal="center" vertical="top"/>
    </xf>
    <xf numFmtId="0" fontId="7" fillId="0" borderId="17" xfId="0" applyFont="1" applyBorder="1" applyAlignment="1">
      <alignment horizontal="center" vertical="top"/>
    </xf>
    <xf numFmtId="0" fontId="7" fillId="0" borderId="14" xfId="0" applyFont="1" applyBorder="1" applyAlignment="1">
      <alignment horizontal="center" vertical="top"/>
    </xf>
    <xf numFmtId="0" fontId="7" fillId="0" borderId="18" xfId="0" applyFont="1" applyBorder="1" applyAlignment="1">
      <alignment horizontal="center" vertical="top"/>
    </xf>
    <xf numFmtId="0" fontId="7" fillId="7" borderId="3" xfId="0" applyFont="1" applyFill="1" applyBorder="1" applyAlignment="1">
      <alignment horizontal="center" vertical="top"/>
    </xf>
    <xf numFmtId="0" fontId="7" fillId="7" borderId="4" xfId="0" applyFont="1" applyFill="1" applyBorder="1" applyAlignment="1">
      <alignment horizontal="center" vertical="top"/>
    </xf>
    <xf numFmtId="0" fontId="7" fillId="7" borderId="12" xfId="0" applyFont="1" applyFill="1" applyBorder="1" applyAlignment="1">
      <alignment horizontal="center" vertical="top"/>
    </xf>
    <xf numFmtId="0" fontId="0" fillId="0" borderId="49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7" fillId="0" borderId="19" xfId="0" applyFont="1" applyBorder="1" applyAlignment="1">
      <alignment horizontal="center" vertical="top"/>
    </xf>
    <xf numFmtId="0" fontId="7" fillId="0" borderId="15" xfId="0" applyFont="1" applyBorder="1" applyAlignment="1">
      <alignment horizontal="center" vertical="top"/>
    </xf>
    <xf numFmtId="0" fontId="7" fillId="0" borderId="13" xfId="0" applyFont="1" applyBorder="1" applyAlignment="1">
      <alignment horizontal="center" vertical="top"/>
    </xf>
    <xf numFmtId="0" fontId="7" fillId="0" borderId="16" xfId="0" applyFont="1" applyBorder="1" applyAlignment="1">
      <alignment horizontal="center" vertical="top"/>
    </xf>
    <xf numFmtId="0" fontId="17" fillId="0" borderId="15" xfId="0" applyFont="1" applyBorder="1" applyAlignment="1">
      <alignment horizontal="center" vertical="center" wrapText="1"/>
    </xf>
    <xf numFmtId="0" fontId="17" fillId="0" borderId="11" xfId="0" applyFont="1" applyBorder="1" applyAlignment="1">
      <alignment horizontal="center" vertical="center" wrapText="1"/>
    </xf>
    <xf numFmtId="0" fontId="17" fillId="0" borderId="17" xfId="0" applyFont="1" applyBorder="1" applyAlignment="1">
      <alignment horizontal="center" vertical="center" wrapText="1"/>
    </xf>
    <xf numFmtId="0" fontId="17" fillId="7" borderId="15" xfId="0" applyFont="1" applyFill="1" applyBorder="1" applyAlignment="1">
      <alignment horizontal="center" vertical="center"/>
    </xf>
    <xf numFmtId="0" fontId="17" fillId="7" borderId="16" xfId="0" applyFont="1" applyFill="1" applyBorder="1" applyAlignment="1">
      <alignment horizontal="center" vertical="center"/>
    </xf>
    <xf numFmtId="0" fontId="17" fillId="7" borderId="17" xfId="0" applyFont="1" applyFill="1" applyBorder="1" applyAlignment="1">
      <alignment horizontal="center" vertical="center"/>
    </xf>
    <xf numFmtId="0" fontId="17" fillId="7" borderId="18" xfId="0" applyFont="1" applyFill="1" applyBorder="1" applyAlignment="1">
      <alignment horizontal="center" vertical="center"/>
    </xf>
    <xf numFmtId="0" fontId="18" fillId="7" borderId="15" xfId="0" applyFont="1" applyFill="1" applyBorder="1" applyAlignment="1">
      <alignment horizontal="center" vertical="center" wrapText="1"/>
    </xf>
    <xf numFmtId="0" fontId="18" fillId="7" borderId="13" xfId="0" applyFont="1" applyFill="1" applyBorder="1" applyAlignment="1">
      <alignment horizontal="center" vertical="center" wrapText="1"/>
    </xf>
    <xf numFmtId="0" fontId="18" fillId="7" borderId="11" xfId="0" applyFont="1" applyFill="1" applyBorder="1" applyAlignment="1">
      <alignment horizontal="center" vertical="center" wrapText="1"/>
    </xf>
    <xf numFmtId="0" fontId="18" fillId="7" borderId="0" xfId="0" applyFont="1" applyFill="1" applyAlignment="1">
      <alignment horizontal="center" vertical="center" wrapText="1"/>
    </xf>
    <xf numFmtId="0" fontId="18" fillId="7" borderId="17" xfId="0" applyFont="1" applyFill="1" applyBorder="1" applyAlignment="1">
      <alignment horizontal="center" vertical="center" wrapText="1"/>
    </xf>
    <xf numFmtId="0" fontId="18" fillId="7" borderId="14" xfId="0" applyFont="1" applyFill="1" applyBorder="1" applyAlignment="1">
      <alignment horizontal="center" vertical="center" wrapText="1"/>
    </xf>
  </cellXfs>
  <cellStyles count="6">
    <cellStyle name="Bueno" xfId="2" builtinId="26"/>
    <cellStyle name="Cálculo" xfId="4" builtinId="22"/>
    <cellStyle name="Incorrecto" xfId="5" builtinId="27"/>
    <cellStyle name="Neutral" xfId="3" builtinId="28"/>
    <cellStyle name="Normal" xfId="0" builtinId="0"/>
    <cellStyle name="Porcentaje" xfId="1" builtinId="5"/>
  </cellStyles>
  <dxfs count="148"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theme="4" tint="0.59999389629810485"/>
          <bgColor theme="4" tint="0.59999389629810485"/>
        </patternFill>
      </fill>
      <alignment horizontal="general" vertical="top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top" textRotation="0" wrapText="0" indent="0" justifyLastLine="0" shrinkToFit="0" readingOrder="0"/>
    </dxf>
    <dxf>
      <numFmt numFmtId="27" formatCode="dd/mm/yyyy\ h:mm"/>
      <alignment horizontal="general" vertical="top" textRotation="0" wrapText="0" indent="0" justifyLastLine="0" shrinkToFit="0" readingOrder="0"/>
    </dxf>
    <dxf>
      <numFmt numFmtId="27" formatCode="dd/mm/yyyy\ h:mm"/>
      <alignment horizontal="general" vertical="top" textRotation="0" wrapText="0" indent="0" justifyLastLine="0" shrinkToFit="0" readingOrder="0"/>
    </dxf>
    <dxf>
      <numFmt numFmtId="19" formatCode="dd/mm/yyyy"/>
      <alignment horizontal="general" vertical="top" textRotation="0" wrapText="0" indent="0" justifyLastLine="0" shrinkToFit="0" readingOrder="0"/>
    </dxf>
    <dxf>
      <numFmt numFmtId="0" formatCode="General"/>
    </dxf>
    <dxf>
      <numFmt numFmtId="19" formatCode="dd/mm/yyyy"/>
      <alignment horizontal="general" vertical="top" textRotation="0" wrapText="0" indent="0" justifyLastLine="0" shrinkToFit="0" readingOrder="0"/>
    </dxf>
    <dxf>
      <numFmt numFmtId="169" formatCode="_-* #,##0\ &quot;€&quot;_-;\-* #,##0\ &quot;€&quot;_-;_-* &quot;-&quot;??\ &quot;€&quot;_-;_-@_-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9" formatCode="_-* #,##0\ &quot;€&quot;_-;\-* #,##0\ &quot;€&quot;_-;_-* &quot;-&quot;??\ &quot;€&quot;_-;_-@_-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9" formatCode="_-* #,##0\ &quot;€&quot;_-;\-* #,##0\ &quot;€&quot;_-;_-* &quot;-&quot;??\ &quot;€&quot;_-;_-@_-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9" formatCode="_-* #,##0\ &quot;€&quot;_-;\-* #,##0\ &quot;€&quot;_-;_-* &quot;-&quot;??\ &quot;€&quot;_-;_-@_-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9" formatCode="_-* #,##0\ &quot;€&quot;_-;\-* #,##0\ &quot;€&quot;_-;_-* &quot;-&quot;??\ &quot;€&quot;_-;_-@_-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9" formatCode="_-* #,##0\ &quot;€&quot;_-;\-* #,##0\ &quot;€&quot;_-;_-* &quot;-&quot;??\ &quot;€&quot;_-;_-@_-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9" formatCode="_-* #,##0\ &quot;€&quot;_-;\-* #,##0\ &quot;€&quot;_-;_-* &quot;-&quot;??\ &quot;€&quot;_-;_-@_-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9" formatCode="_-* #,##0\ &quot;€&quot;_-;\-* #,##0\ &quot;€&quot;_-;_-* &quot;-&quot;??\ &quot;€&quot;_-;_-@_-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9" formatCode="_-* #,##0\ &quot;€&quot;_-;\-* #,##0\ &quot;€&quot;_-;_-* &quot;-&quot;??\ &quot;€&quot;_-;_-@_-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9" formatCode="_-* #,##0\ &quot;€&quot;_-;\-* #,##0\ &quot;€&quot;_-;_-* &quot;-&quot;??\ &quot;€&quot;_-;_-@_-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alignment horizontal="center"/>
    </dxf>
    <dxf>
      <numFmt numFmtId="168" formatCode="0.0"/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numFmt numFmtId="27" formatCode="dd/mm/yyyy\ h:mm"/>
      <alignment horizontal="general" vertical="top" textRotation="0" wrapText="0" indent="0" justifyLastLine="0" shrinkToFit="0" readingOrder="0"/>
    </dxf>
    <dxf>
      <numFmt numFmtId="27" formatCode="dd/mm/yyyy\ h:mm"/>
      <alignment horizontal="general" vertical="top" textRotation="0" wrapText="0" indent="0" justifyLastLine="0" shrinkToFit="0" readingOrder="0"/>
    </dxf>
    <dxf>
      <numFmt numFmtId="19" formatCode="dd/mm/yyyy"/>
      <alignment horizontal="general" vertical="top" textRotation="0" wrapText="0" indent="0" justifyLastLine="0" shrinkToFit="0" readingOrder="0"/>
    </dxf>
    <dxf>
      <numFmt numFmtId="19" formatCode="dd/mm/yyyy"/>
      <alignment horizontal="general" vertical="top" textRotation="0" wrapText="0" indent="0" justifyLastLine="0" shrinkToFit="0" readingOrder="0"/>
    </dxf>
    <dxf>
      <numFmt numFmtId="27" formatCode="dd/mm/yyyy\ h:mm"/>
      <alignment horizontal="general" vertical="top" textRotation="0" wrapText="0" indent="0" justifyLastLine="0" shrinkToFit="0" readingOrder="0"/>
    </dxf>
    <dxf>
      <numFmt numFmtId="26" formatCode="h:mm:ss"/>
      <alignment horizontal="general" vertical="top" textRotation="0" wrapText="0" indent="0" justifyLastLine="0" shrinkToFit="0" readingOrder="0"/>
    </dxf>
    <dxf>
      <numFmt numFmtId="19" formatCode="dd/mm/yyyy"/>
      <alignment horizontal="general" vertical="top" textRotation="0" wrapText="0" indent="0" justifyLastLine="0" shrinkToFit="0" readingOrder="0"/>
    </dxf>
    <dxf>
      <numFmt numFmtId="27" formatCode="dd/mm/yyyy\ h:mm"/>
      <alignment horizontal="general" vertical="top" textRotation="0" wrapText="0" indent="0" justifyLastLine="0" shrinkToFit="0" readingOrder="0"/>
    </dxf>
    <dxf>
      <numFmt numFmtId="27" formatCode="dd/mm/yyyy\ h:mm"/>
      <alignment horizontal="general" vertical="top" textRotation="0" wrapText="0" indent="0" justifyLastLine="0" shrinkToFit="0" readingOrder="0"/>
    </dxf>
    <dxf>
      <numFmt numFmtId="19" formatCode="dd/mm/yyyy"/>
      <alignment horizontal="general" vertical="top" textRotation="0" wrapText="0" indent="0" justifyLastLine="0" shrinkToFit="0" readingOrder="0"/>
    </dxf>
    <dxf>
      <numFmt numFmtId="27" formatCode="dd/mm/yyyy\ h:mm"/>
      <alignment horizontal="general" vertical="top" textRotation="0" wrapText="0" indent="0" justifyLastLine="0" shrinkToFit="0" readingOrder="0"/>
    </dxf>
    <dxf>
      <numFmt numFmtId="26" formatCode="h:mm:ss"/>
      <alignment horizontal="general" vertical="top" textRotation="0" wrapText="0" indent="0" justifyLastLine="0" shrinkToFit="0" readingOrder="0"/>
    </dxf>
    <dxf>
      <numFmt numFmtId="19" formatCode="dd/mm/yyyy"/>
      <alignment horizontal="general" vertical="top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#,##0.000"/>
      <alignment horizontal="general" vertical="top" textRotation="0" wrapText="0" indent="0" justifyLastLine="0" shrinkToFit="0" readingOrder="0"/>
    </dxf>
    <dxf>
      <numFmt numFmtId="164" formatCode="#,##0.0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#,##0.000"/>
      <alignment horizontal="right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27" formatCode="dd/mm/yyyy\ h:mm"/>
      <alignment horizontal="right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27" formatCode="dd/mm/yyyy\ h:mm"/>
      <alignment horizontal="right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164" formatCode="#,##0.000"/>
      <alignment horizontal="right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164" formatCode="#,##0.000"/>
      <alignment horizontal="right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19" formatCode="dd/mm/yyyy"/>
      <alignment horizontal="right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164" formatCode="#,##0.000"/>
      <alignment horizontal="right" vertical="top" textRotation="0" wrapText="0" indent="0" justifyLastLine="0" shrinkToFit="0" readingOrder="0"/>
    </dxf>
    <dxf>
      <numFmt numFmtId="164" formatCode="#,##0.000"/>
      <alignment horizontal="right" vertical="top" textRotation="0" wrapText="0" indent="0" justifyLastLine="0" shrinkToFit="0" readingOrder="0"/>
    </dxf>
    <dxf>
      <numFmt numFmtId="164" formatCode="#,##0.000"/>
      <alignment horizontal="right" vertical="top" textRotation="0" wrapText="0" indent="0" justifyLastLine="0" shrinkToFit="0" readingOrder="0"/>
    </dxf>
    <dxf>
      <numFmt numFmtId="3" formatCode="#,##0"/>
      <alignment horizontal="right" vertical="top" textRotation="0" wrapText="0" indent="0" justifyLastLine="0" shrinkToFit="0" readingOrder="0"/>
    </dxf>
    <dxf>
      <numFmt numFmtId="164" formatCode="#,##0.000"/>
      <alignment horizontal="right" vertical="top" textRotation="0" wrapText="0" indent="0" justifyLastLine="0" shrinkToFit="0" readingOrder="0"/>
    </dxf>
    <dxf>
      <numFmt numFmtId="164" formatCode="#,##0.000"/>
      <alignment horizontal="right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indexed="2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microsoft.com/office/2007/relationships/slicerCache" Target="slicerCaches/slicerCache5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microsoft.com/office/2007/relationships/slicerCache" Target="slicerCaches/slicerCache8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07/relationships/slicerCache" Target="slicerCaches/slicerCache4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microsoft.com/office/2007/relationships/slicerCache" Target="slicerCaches/slicerCache3.xml"/><Relationship Id="rId20" Type="http://schemas.microsoft.com/office/2007/relationships/slicerCache" Target="slicerCaches/slicerCache7.xml"/><Relationship Id="rId2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microsoft.com/office/2007/relationships/slicerCache" Target="slicerCaches/slicerCache2.xml"/><Relationship Id="rId23" Type="http://schemas.openxmlformats.org/officeDocument/2006/relationships/connections" Target="connections.xml"/><Relationship Id="rId28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microsoft.com/office/2007/relationships/slicerCache" Target="slicerCaches/slicerCache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07/relationships/slicerCache" Target="slicerCaches/slicerCache1.xml"/><Relationship Id="rId22" Type="http://schemas.openxmlformats.org/officeDocument/2006/relationships/theme" Target="theme/theme1.xml"/><Relationship Id="rId27" Type="http://schemas.openxmlformats.org/officeDocument/2006/relationships/customXml" Target="../customXml/item1.xml"/><Relationship Id="rId30" Type="http://schemas.openxmlformats.org/officeDocument/2006/relationships/customXml" Target="../customXml/item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168088</xdr:colOff>
      <xdr:row>0</xdr:row>
      <xdr:rowOff>143932</xdr:rowOff>
    </xdr:from>
    <xdr:to>
      <xdr:col>21</xdr:col>
      <xdr:colOff>1774031</xdr:colOff>
      <xdr:row>9</xdr:row>
      <xdr:rowOff>110278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6" name="dia">
              <a:extLst>
                <a:ext uri="{FF2B5EF4-FFF2-40B4-BE49-F238E27FC236}">
                  <a16:creationId xmlns:a16="http://schemas.microsoft.com/office/drawing/2014/main" id="{89926502-B261-413D-9386-473706F25E0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i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668000" y="143932"/>
              <a:ext cx="2920879" cy="160240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18</xdr:col>
      <xdr:colOff>407240</xdr:colOff>
      <xdr:row>10</xdr:row>
      <xdr:rowOff>0</xdr:rowOff>
    </xdr:from>
    <xdr:to>
      <xdr:col>21</xdr:col>
      <xdr:colOff>1740413</xdr:colOff>
      <xdr:row>15</xdr:row>
      <xdr:rowOff>76200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mes">
              <a:extLst>
                <a:ext uri="{FF2B5EF4-FFF2-40B4-BE49-F238E27FC236}">
                  <a16:creationId xmlns:a16="http://schemas.microsoft.com/office/drawing/2014/main" id="{A9282867-7FF0-4B23-8343-17DD26B6BBB7}"/>
                </a:ext>
                <a:ext uri="{147F2762-F138-4A5C-976F-8EAC2B608ADB}">
                  <a16:predDERef xmlns:a16="http://schemas.microsoft.com/office/drawing/2014/main" pred="{89926502-B261-413D-9386-473706F25E0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e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158459" y="1881188"/>
              <a:ext cx="2892892" cy="105251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</xdr:col>
      <xdr:colOff>141816</xdr:colOff>
      <xdr:row>0</xdr:row>
      <xdr:rowOff>135467</xdr:rowOff>
    </xdr:from>
    <xdr:to>
      <xdr:col>18</xdr:col>
      <xdr:colOff>11906</xdr:colOff>
      <xdr:row>7</xdr:row>
      <xdr:rowOff>100853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8" name="DESIGNACIÓN CENTRO">
              <a:extLst>
                <a:ext uri="{FF2B5EF4-FFF2-40B4-BE49-F238E27FC236}">
                  <a16:creationId xmlns:a16="http://schemas.microsoft.com/office/drawing/2014/main" id="{F808EAA0-D7FB-4D50-9E76-8576243CE13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ESIGNACIÓN CENTR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65934" y="125505"/>
              <a:ext cx="5154084" cy="161813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</xdr:col>
      <xdr:colOff>121024</xdr:colOff>
      <xdr:row>9</xdr:row>
      <xdr:rowOff>56029</xdr:rowOff>
    </xdr:from>
    <xdr:to>
      <xdr:col>15</xdr:col>
      <xdr:colOff>162484</xdr:colOff>
      <xdr:row>14</xdr:row>
      <xdr:rowOff>112059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9" name="semana">
              <a:extLst>
                <a:ext uri="{FF2B5EF4-FFF2-40B4-BE49-F238E27FC236}">
                  <a16:creationId xmlns:a16="http://schemas.microsoft.com/office/drawing/2014/main" id="{ED758C60-8B52-4D09-9B21-29962206AEFD}"/>
                </a:ext>
                <a:ext uri="{147F2762-F138-4A5C-976F-8EAC2B608ADB}">
                  <a16:predDERef xmlns:a16="http://schemas.microsoft.com/office/drawing/2014/main" pred="{F808EAA0-D7FB-4D50-9E76-8576243CE13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eman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5143" y="1825438"/>
              <a:ext cx="5112123" cy="109727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15</xdr:col>
      <xdr:colOff>147777</xdr:colOff>
      <xdr:row>9</xdr:row>
      <xdr:rowOff>44816</xdr:rowOff>
    </xdr:from>
    <xdr:to>
      <xdr:col>18</xdr:col>
      <xdr:colOff>215713</xdr:colOff>
      <xdr:row>14</xdr:row>
      <xdr:rowOff>56030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Tipo">
              <a:extLst>
                <a:ext uri="{FF2B5EF4-FFF2-40B4-BE49-F238E27FC236}">
                  <a16:creationId xmlns:a16="http://schemas.microsoft.com/office/drawing/2014/main" id="{534E8DA8-191C-425E-A6A2-A2F5201AFF1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ip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363090" y="1723597"/>
              <a:ext cx="1603842" cy="102324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62</xdr:col>
      <xdr:colOff>273313</xdr:colOff>
      <xdr:row>23</xdr:row>
      <xdr:rowOff>474</xdr:rowOff>
    </xdr:from>
    <xdr:to>
      <xdr:col>65</xdr:col>
      <xdr:colOff>584697</xdr:colOff>
      <xdr:row>43</xdr:row>
      <xdr:rowOff>61235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Centro">
              <a:extLst>
                <a:ext uri="{FF2B5EF4-FFF2-40B4-BE49-F238E27FC236}">
                  <a16:creationId xmlns:a16="http://schemas.microsoft.com/office/drawing/2014/main" id="{E25B02D6-0AEA-4C62-B021-E6C245F2E87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entr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147454" y="4473862"/>
              <a:ext cx="3000797" cy="369819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49</xdr:col>
      <xdr:colOff>506058</xdr:colOff>
      <xdr:row>163</xdr:row>
      <xdr:rowOff>100405</xdr:rowOff>
    </xdr:from>
    <xdr:to>
      <xdr:col>51</xdr:col>
      <xdr:colOff>211202</xdr:colOff>
      <xdr:row>174</xdr:row>
      <xdr:rowOff>169322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7" name="DESIGNACIÓN CENTRO 1">
              <a:extLst>
                <a:ext uri="{FF2B5EF4-FFF2-40B4-BE49-F238E27FC236}">
                  <a16:creationId xmlns:a16="http://schemas.microsoft.com/office/drawing/2014/main" id="{E710F371-6887-4700-AC07-BB3A50EF0DA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ESIGNACIÓN CENTRO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7082058" y="31638240"/>
              <a:ext cx="1828800" cy="22383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48</xdr:col>
      <xdr:colOff>147469</xdr:colOff>
      <xdr:row>163</xdr:row>
      <xdr:rowOff>91441</xdr:rowOff>
    </xdr:from>
    <xdr:to>
      <xdr:col>49</xdr:col>
      <xdr:colOff>556064</xdr:colOff>
      <xdr:row>174</xdr:row>
      <xdr:rowOff>160358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0" name="Tipo 1">
              <a:extLst>
                <a:ext uri="{FF2B5EF4-FFF2-40B4-BE49-F238E27FC236}">
                  <a16:creationId xmlns:a16="http://schemas.microsoft.com/office/drawing/2014/main" id="{0D00F40A-13F6-47EE-A385-538B07C691D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ipo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118787" y="31629276"/>
              <a:ext cx="1828800" cy="22383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_RPA_CORP" refreshedDate="45561.488778240739" createdVersion="6" refreshedVersion="8" minRefreshableVersion="3" recordCount="21294" xr:uid="{0716959A-306E-4793-BD3E-C57123C5715A}">
  <cacheSource type="worksheet">
    <worksheetSource name="Tabla1"/>
  </cacheSource>
  <cacheFields count="66">
    <cacheField name="Centro" numFmtId="0">
      <sharedItems containsBlank="1" count="20">
        <s v="CCAL"/>
        <s v="CCRÑ"/>
        <s v="CCTF"/>
        <s v="CORE"/>
        <s v="COUR"/>
        <s v="CPRR"/>
        <s v="CSBB"/>
        <s v="CSCB"/>
        <s v="CSGR"/>
        <s v="CSMA"/>
        <s v="CSNB"/>
        <s v="CSPM"/>
        <s v="CSUS"/>
        <s v="CTOR"/>
        <s v="CTTC"/>
        <s v="CVIL"/>
        <m/>
        <s v="CMGR" u="1"/>
        <s v="ANTF" u="1"/>
        <s v="CMAL" u="1"/>
      </sharedItems>
    </cacheField>
    <cacheField name="Tara teórica" numFmtId="164">
      <sharedItems containsString="0" containsBlank="1" containsNumber="1" minValue="1.4" maxValue="22.28"/>
    </cacheField>
    <cacheField name="Tara Real_x000a_Calculada sin palet" numFmtId="164">
      <sharedItems containsString="0" containsBlank="1" containsNumber="1" minValue="0" maxValue="26.06"/>
    </cacheField>
    <cacheField name="Palets Devueltos" numFmtId="3">
      <sharedItems containsString="0" containsBlank="1" containsNumber="1" containsInteger="1" minValue="0" maxValue="0"/>
    </cacheField>
    <cacheField name="Carga máxima Autorizada" numFmtId="164">
      <sharedItems containsString="0" containsBlank="1" containsNumber="1" minValue="2.5" maxValue="44"/>
    </cacheField>
    <cacheField name="Peso Bruto Vehículo" numFmtId="164">
      <sharedItems containsString="0" containsBlank="1" containsNumber="1" minValue="0" maxValue="43.96"/>
    </cacheField>
    <cacheField name="Cantidad" numFmtId="0">
      <sharedItems containsString="0" containsBlank="1" containsNumber="1" minValue="0" maxValue="40"/>
    </cacheField>
    <cacheField name="Un.medida venta" numFmtId="0">
      <sharedItems containsBlank="1"/>
    </cacheField>
    <cacheField name="Texto Breve" numFmtId="0">
      <sharedItems containsBlank="1"/>
    </cacheField>
    <cacheField name="Matricula Vehículo" numFmtId="0">
      <sharedItems containsBlank="1"/>
    </cacheField>
    <cacheField name="2ª Matrícula" numFmtId="0">
      <sharedItems containsBlank="1"/>
    </cacheField>
    <cacheField name="Nº Ticket carga" numFmtId="0">
      <sharedItems containsBlank="1"/>
    </cacheField>
    <cacheField name="Entrega" numFmtId="0">
      <sharedItems containsBlank="1" containsMixedTypes="1" containsNumber="1" containsInteger="1" minValue="507086285" maxValue="8045606152" count="2519">
        <s v="8043230656"/>
        <s v="8043230572"/>
        <s v="8043230736"/>
        <s v="8043230404"/>
        <s v="8043230632"/>
        <s v="8043230420"/>
        <s v="8043230376"/>
        <s v="8043230392"/>
        <s v="8043230395"/>
        <s v="8043230398"/>
        <s v="8043230408"/>
        <s v="8043230414"/>
        <s v="8043230415"/>
        <s v="8043230417"/>
        <s v="8043230421"/>
        <s v="8043230424"/>
        <s v="8043230427"/>
        <s v="8043230436"/>
        <s v="8043230437"/>
        <s v="8043230445"/>
        <s v="8043230451"/>
        <s v="8043230448"/>
        <s v="8043230452"/>
        <s v="8043230456"/>
        <s v="8043230459"/>
        <s v="8043230460"/>
        <s v="8043230464"/>
        <s v="8043230467"/>
        <s v="8043230479"/>
        <s v="8043230482"/>
        <s v="8043230484"/>
        <s v="8043230486"/>
        <s v="8043230498"/>
        <s v="8043230500"/>
        <s v="8043230506"/>
        <s v="8043230507"/>
        <s v="8043230511"/>
        <s v="8043230514"/>
        <s v="8043230515"/>
        <s v="8043230519"/>
        <s v="8043230524"/>
        <s v="8043230531"/>
        <s v="8043230535"/>
        <s v="8043230540"/>
        <s v="8043230549"/>
        <s v="8043230546"/>
        <s v="8043230560"/>
        <s v="8043230574"/>
        <s v="8043230579"/>
        <s v="8043230581"/>
        <s v="8043230584"/>
        <s v="8043230591"/>
        <s v="8043230592"/>
        <s v="8043230608"/>
        <s v="8043230612"/>
        <s v="8043230620"/>
        <s v="8043230621"/>
        <s v="8043230627"/>
        <s v="8043230630"/>
        <s v="8043230633"/>
        <s v="8043230638"/>
        <s v="8043230642"/>
        <s v="8043230645"/>
        <s v="8043230646"/>
        <s v="8043230651"/>
        <s v="8043230654"/>
        <s v="8043230659"/>
        <s v="8043230663"/>
        <s v="8043230680"/>
        <s v="8043230681"/>
        <s v="8043230689"/>
        <s v="8043230691"/>
        <s v="8043230706"/>
        <s v="8043230712"/>
        <s v="8043230710"/>
        <s v="8043230715"/>
        <s v="8043230719"/>
        <s v="8043230723"/>
        <s v="8043230732"/>
        <s v="8043230727"/>
        <s v="8043230740"/>
        <s v="8043230745"/>
        <s v="8043230752"/>
        <s v="8043230756"/>
        <s v="8043230758"/>
        <s v="8043230763"/>
        <s v="8043230765"/>
        <s v="8043230767"/>
        <s v="8043230781"/>
        <s v="8043230792"/>
        <s v="8043230795"/>
        <s v="8043230797"/>
        <s v="8043230802"/>
        <s v="8043230803"/>
        <s v="8043230805"/>
        <s v="8043230807"/>
        <s v="8043230811"/>
        <s v="8043230813"/>
        <s v="8043230814"/>
        <s v="8043230815"/>
        <s v="8043230816"/>
        <s v="8043230817"/>
        <s v="8043230820"/>
        <s v="8043230819"/>
        <s v="8043230821"/>
        <s v="8043230823"/>
        <s v="8043230824"/>
        <s v="8043230838"/>
        <s v="8043230840"/>
        <s v="8043230842"/>
        <s v="8043230846"/>
        <s v="8043230847"/>
        <s v="8043230851"/>
        <s v="8043230852"/>
        <s v="8043230850"/>
        <s v="8043230856"/>
        <s v="8043230855"/>
        <s v="8043230858"/>
        <s v="8043230859"/>
        <s v="8043230863"/>
        <s v="8043230862"/>
        <s v="8043230868"/>
        <s v="8043230870"/>
        <s v="8043230873"/>
        <s v="8043230874"/>
        <s v="8043230895"/>
        <s v="8043230897"/>
        <s v="8043230900"/>
        <s v="8043230903"/>
        <s v="8043230906"/>
        <s v="8043230908"/>
        <s v="8043230911"/>
        <s v="8043230912"/>
        <s v="8043230914"/>
        <s v="8043230916"/>
        <s v="8043230918"/>
        <s v="8043230922"/>
        <s v="8043230921"/>
        <s v="8043230923"/>
        <s v="8043230925"/>
        <s v="8043230930"/>
        <s v="8043230932"/>
        <s v="8043230934"/>
        <s v="8043230936"/>
        <s v="8043230938"/>
        <s v="8043230939"/>
        <s v="8043230433"/>
        <s v="8043230472"/>
        <s v="8043230362"/>
        <s v="8043230383"/>
        <s v="8043230470"/>
        <s v="8043230366"/>
        <s v="8043230411"/>
        <s v="8043230368"/>
        <s v="8043230385"/>
        <s v="8043230480"/>
        <s v="8043230494"/>
        <s v="8043230364"/>
        <s v="8043230403"/>
        <s v="8043230374"/>
        <s v="8043230512"/>
        <s v="8043230377"/>
        <s v="8043230453"/>
        <s v="8043230382"/>
        <s v="8043230389"/>
        <s v="8043230388"/>
        <s v="8043230381"/>
        <s v="8043230390"/>
        <s v="8043230387"/>
        <s v="8043230369"/>
        <s v="8043230363"/>
        <s v="8043230402"/>
        <s v="8043230375"/>
        <s v="8043230562"/>
        <s v="8043230371"/>
        <s v="8043230400"/>
        <s v="8043230373"/>
        <s v="8043230394"/>
        <s v="8043230418"/>
        <s v="8043230386"/>
        <s v="8043230372"/>
        <s v="8043230361"/>
        <s v="8043230365"/>
        <s v="8043230609"/>
        <s v="8043230735"/>
        <s v="8043230367"/>
        <s v="8043230370"/>
        <s v="8043230380"/>
        <s v="8043230399"/>
        <s v="8043230391"/>
        <s v="8043230384"/>
        <s v="8043230598"/>
        <s v="8043230396"/>
        <s v="8043230393"/>
        <s v="8043230401"/>
        <s v="8043230407"/>
        <s v="8043230441"/>
        <s v="8043230397"/>
        <s v="8043230426"/>
        <s v="8043230410"/>
        <s v="8043230422"/>
        <s v="8043230489"/>
        <s v="8043230431"/>
        <s v="8043230471"/>
        <s v="8043230458"/>
        <s v="8043230405"/>
        <s v="8043230425"/>
        <s v="8043230412"/>
        <s v="8043230409"/>
        <s v="8043230416"/>
        <s v="8043230413"/>
        <s v="8043230442"/>
        <s v="8043230485"/>
        <s v="8043230438"/>
        <s v="8043230468"/>
        <s v="8043230430"/>
        <s v="8043230439"/>
        <s v="8043230429"/>
        <s v="8043230428"/>
        <s v="8043230457"/>
        <s v="8043230517"/>
        <s v="8043230434"/>
        <s v="8043230443"/>
        <s v="8043230444"/>
        <s v="8043230440"/>
        <s v="8043230423"/>
        <s v="8043230554"/>
        <s v="8043230435"/>
        <s v="8043230780"/>
        <s v="8043230432"/>
        <s v="8043230474"/>
        <s v="8043230501"/>
        <s v="8043230450"/>
        <s v="8043230473"/>
        <s v="8043230446"/>
        <s v="8043230447"/>
        <s v="8043230483"/>
        <s v="8043230449"/>
        <s v="8043230466"/>
        <s v="8043230469"/>
        <s v="8043230454"/>
        <s v="8043230465"/>
        <s v="8043230462"/>
        <s v="8043230495"/>
        <s v="8043230520"/>
        <s v="8043230455"/>
        <s v="8043230461"/>
        <s v="8043230477"/>
        <s v="8043230463"/>
        <s v="8043230476"/>
        <s v="8043230487"/>
        <s v="8043230481"/>
        <s v="8043230516"/>
        <s v="8043230478"/>
        <s v="8043230475"/>
        <s v="8043230488"/>
        <s v="8043230492"/>
        <s v="8043230491"/>
        <s v="8043230496"/>
        <s v="8043230505"/>
        <s v="8043230536"/>
        <s v="8043230504"/>
        <s v="8043230502"/>
        <s v="8043230564"/>
        <s v="8043230499"/>
        <s v="8043230493"/>
        <s v="8043230528"/>
        <s v="8043230619"/>
        <s v="8043230599"/>
        <s v="8043230497"/>
        <s v="8043230561"/>
        <s v="8043230518"/>
        <s v="8043230521"/>
        <s v="8043230509"/>
        <s v="8043230503"/>
        <s v="8043230538"/>
        <s v="8043230508"/>
        <s v="8043230607"/>
        <s v="8043230611"/>
        <s v="8043230578"/>
        <s v="8043230600"/>
        <s v="8043230523"/>
        <s v="8043230665"/>
        <s v="8043230513"/>
        <s v="8043230603"/>
        <s v="8043230537"/>
        <s v="8043230527"/>
        <s v="8043230533"/>
        <s v="8043230565"/>
        <s v="8043230522"/>
        <s v="8043230563"/>
        <s v="8043230543"/>
        <s v="8043230558"/>
        <s v="8043230529"/>
        <s v="8043230559"/>
        <s v="8043230552"/>
        <s v="8043230534"/>
        <s v="8043230510"/>
        <s v="8043230623"/>
        <s v="8043230576"/>
        <s v="8043230582"/>
        <s v="8043230583"/>
        <s v="8043230573"/>
        <s v="8043230525"/>
        <s v="8043230551"/>
        <s v="8043230580"/>
        <s v="8043230594"/>
        <s v="8043230526"/>
        <s v="8043230566"/>
        <s v="8043230553"/>
        <s v="8043230556"/>
        <s v="8043230575"/>
        <s v="8043230568"/>
        <s v="8043230557"/>
        <s v="8043230542"/>
        <s v="8043230585"/>
        <s v="8043230547"/>
        <s v="8043230605"/>
        <s v="8043230541"/>
        <s v="8043230597"/>
        <s v="8043230532"/>
        <s v="8043230539"/>
        <s v="8043230602"/>
        <s v="8043230555"/>
        <s v="8043230544"/>
        <s v="8043230545"/>
        <s v="8043230647"/>
        <s v="8043230550"/>
        <s v="8043230548"/>
        <s v="8043230570"/>
        <s v="8043230676"/>
        <s v="8043230569"/>
        <s v="8043230596"/>
        <s v="8043230567"/>
        <s v="8043230590"/>
        <s v="8043230616"/>
        <s v="8043230595"/>
        <s v="8043230601"/>
        <s v="8043230587"/>
        <s v="8043230588"/>
        <s v="8043230589"/>
        <s v="8043230614"/>
        <s v="8043230628"/>
        <s v="8043230586"/>
        <s v="8043230622"/>
        <s v="8043230593"/>
        <s v="8043230724"/>
        <s v="8043230631"/>
        <s v="8043230624"/>
        <s v="8043230705"/>
        <s v="8043230744"/>
        <s v="8043230693"/>
        <s v="8043230618"/>
        <s v="8043230682"/>
        <s v="8043230617"/>
        <s v="8043230639"/>
        <s v="8043230625"/>
        <s v="8043230613"/>
        <s v="8043230640"/>
        <s v="8043230655"/>
        <s v="8043230606"/>
        <s v="8043230635"/>
        <s v="8043230688"/>
        <s v="8043230720"/>
        <s v="8043230615"/>
        <s v="8043230748"/>
        <s v="8043230626"/>
        <s v="8043230637"/>
        <s v="8043230675"/>
        <s v="8043230658"/>
        <s v="8043230641"/>
        <s v="8043230660"/>
        <s v="8043230672"/>
        <s v="8043230649"/>
        <s v="8043230700"/>
        <s v="8043230679"/>
        <s v="8043230650"/>
        <s v="8043230629"/>
        <s v="8043230636"/>
        <s v="8043230652"/>
        <s v="8043230695"/>
        <s v="8043230717"/>
        <s v="8043230648"/>
        <s v="8043230671"/>
        <s v="8043230653"/>
        <s v="8043230644"/>
        <s v="8043230670"/>
        <s v="8043230674"/>
        <s v="8043230634"/>
        <s v="8043230667"/>
        <s v="8043230643"/>
        <s v="8043230692"/>
        <s v="8043230738"/>
        <s v="8043230741"/>
        <s v="8043230782"/>
        <s v="8043230783"/>
        <s v="8043230709"/>
        <s v="8043230669"/>
        <s v="8043230690"/>
        <s v="8043230668"/>
        <s v="8043230714"/>
        <s v="8043230722"/>
        <s v="8043230822"/>
        <s v="8043230746"/>
        <s v="8043230661"/>
        <s v="8043230845"/>
        <s v="8043230854"/>
        <s v="8043230898"/>
        <s v="8043230890"/>
        <s v="8043230664"/>
        <s v="8043230836"/>
        <s v="8043230798"/>
        <s v="8043230800"/>
        <s v="8043230834"/>
        <s v="8043230887"/>
        <s v="8043230697"/>
        <s v="8043230702"/>
        <s v="8043230696"/>
        <s v="8043230666"/>
        <s v="8043230686"/>
        <s v="8043230673"/>
        <s v="8043230662"/>
        <s v="8043230784"/>
        <s v="8043230701"/>
        <s v="8043230733"/>
        <s v="8043230684"/>
        <s v="8043230755"/>
        <s v="8043230739"/>
        <s v="8043230760"/>
        <s v="8043230687"/>
        <s v="8043230699"/>
        <s v="8043230685"/>
        <s v="8043230698"/>
        <s v="8043230753"/>
        <s v="8043230770"/>
        <s v="8043230751"/>
        <s v="8043230787"/>
        <s v="8043230703"/>
        <s v="8043230707"/>
        <s v="8043230716"/>
        <s v="8043230704"/>
        <s v="8043230708"/>
        <s v="8043230749"/>
        <s v="8043230725"/>
        <s v="8043230713"/>
        <s v="8043230730"/>
        <s v="8043230711"/>
        <s v="8043230743"/>
        <s v="8043230788"/>
        <s v="8043230718"/>
        <s v="8043230768"/>
        <s v="8043230721"/>
        <s v="8043230785"/>
        <s v="8043230791"/>
        <s v="8043230796"/>
        <s v="8043230742"/>
        <s v="8043230726"/>
        <s v="8043230778"/>
        <s v="8043230799"/>
        <s v="8043230764"/>
        <s v="8043230729"/>
        <s v="8043230747"/>
        <s v="8043230734"/>
        <s v="8043230728"/>
        <s v="8043230776"/>
        <s v="8043230794"/>
        <s v="8043230754"/>
        <s v="8043230750"/>
        <s v="8043230731"/>
        <s v="8043230759"/>
        <s v="8043230849"/>
        <s v="8043230766"/>
        <s v="8043230737"/>
        <s v="8043230774"/>
        <s v="8043230761"/>
        <s v="8043230757"/>
        <s v="8043230777"/>
        <s v="8043230772"/>
        <s v="8043230793"/>
        <s v="8043230789"/>
        <s v="8043230762"/>
        <s v="8043230769"/>
        <s v="8043230779"/>
        <s v="8043230773"/>
        <s v="8043230775"/>
        <s v="8043230771"/>
        <s v="8043230786"/>
        <s v="8043230790"/>
        <s v="8043230801"/>
        <s v="8043230809"/>
        <s v="8043230808"/>
        <s v="8043230806"/>
        <s v="8043230853"/>
        <s v="8043230812"/>
        <s v="8043230837"/>
        <s v="8043230833"/>
        <s v="8043230804"/>
        <s v="8043230810"/>
        <s v="8043230843"/>
        <s v="8043230827"/>
        <s v="8043230826"/>
        <s v="8043230825"/>
        <s v="8043230828"/>
        <s v="8043230839"/>
        <s v="8043230829"/>
        <s v="8043230888"/>
        <s v="8043230818"/>
        <s v="8043230848"/>
        <s v="8043230835"/>
        <s v="8043230861"/>
        <s v="8043230889"/>
        <s v="8043230844"/>
        <s v="8043230871"/>
        <s v="8043230841"/>
        <s v="8043230878"/>
        <s v="8043230857"/>
        <s v="8043230869"/>
        <s v="8043230867"/>
        <s v="8043230860"/>
        <s v="8043230877"/>
        <s v="8043230866"/>
        <s v="8043230875"/>
        <s v="8043230864"/>
        <s v="8043230879"/>
        <s v="8043230896"/>
        <s v="8043230880"/>
        <s v="8043230865"/>
        <s v="8043230894"/>
        <s v="8043230876"/>
        <s v="8043230884"/>
        <s v="8043230872"/>
        <s v="8043230885"/>
        <s v="8043230891"/>
        <s v="8043230893"/>
        <s v="8043230881"/>
        <s v="8043230901"/>
        <s v="8043230909"/>
        <s v="8043230886"/>
        <s v="8043230882"/>
        <s v="8043230883"/>
        <s v="8043230902"/>
        <s v="8043230892"/>
        <s v="8043230899"/>
        <s v="8043230910"/>
        <s v="8043230904"/>
        <s v="8043230913"/>
        <s v="8043230907"/>
        <s v="8043230905"/>
        <s v="8043230935"/>
        <s v="8043230928"/>
        <s v="8043230919"/>
        <s v="8043230927"/>
        <s v="8043230920"/>
        <s v="8043230915"/>
        <s v="8043230917"/>
        <s v="8043230931"/>
        <s v="8043230933"/>
        <s v="8043230924"/>
        <s v="8043230926"/>
        <s v="8043230929"/>
        <s v="8043230937"/>
        <s v="8045607953"/>
        <s v="8045607903"/>
        <s v="8045607904"/>
        <s v="8045607890"/>
        <s v="8045607918"/>
        <s v="8045607923"/>
        <s v="8045607892"/>
        <s v="8045607910"/>
        <s v="8045607973"/>
        <s v="8045607891"/>
        <s v="8045607893"/>
        <s v="8045607894"/>
        <s v="8045607925"/>
        <s v="8045607915"/>
        <s v="8045607919"/>
        <s v="8045607901"/>
        <s v="8045607899"/>
        <s v="8045607907"/>
        <s v="8045607909"/>
        <s v="8045607906"/>
        <s v="8045607905"/>
        <s v="8045607911"/>
        <s v="8045607914"/>
        <s v="8045607916"/>
        <s v="8045607900"/>
        <s v="8045607917"/>
        <s v="8045607921"/>
        <s v="8045607898"/>
        <s v="8045607908"/>
        <s v="8045607920"/>
        <s v="8045607926"/>
        <s v="8045607896"/>
        <s v="8045608028"/>
        <s v="8045607902"/>
        <s v="8045607913"/>
        <s v="8045607924"/>
        <s v="8045607937"/>
        <s v="8045608025"/>
        <s v="8045607912"/>
        <s v="8045607932"/>
        <s v="8045608024"/>
        <s v="8045607922"/>
        <s v="8045607927"/>
        <s v="8045607931"/>
        <s v="8045607933"/>
        <s v="8045607935"/>
        <s v="8045607970"/>
        <s v="8045607984"/>
        <s v="8045607936"/>
        <s v="8045607942"/>
        <s v="8045607928"/>
        <s v="8045607930"/>
        <s v="8045607939"/>
        <s v="8045607941"/>
        <s v="8045607929"/>
        <s v="8045607969"/>
        <s v="8045607934"/>
        <s v="8045607946"/>
        <s v="8045607938"/>
        <s v="8045607940"/>
        <s v="8045607945"/>
        <s v="8045607955"/>
        <s v="8045607951"/>
        <s v="8045607952"/>
        <s v="8045607956"/>
        <s v="8045607954"/>
        <s v="8045607957"/>
        <s v="8045607959"/>
        <s v="8045607943"/>
        <s v="8045607947"/>
        <s v="8045607986"/>
        <s v="8045607949"/>
        <s v="8045607944"/>
        <s v="8045607948"/>
        <s v="8045607960"/>
        <s v="8045607966"/>
        <s v="8045607958"/>
        <s v="8045607950"/>
        <s v="8045607962"/>
        <s v="8045607963"/>
        <s v="8045607971"/>
        <s v="8045607961"/>
        <s v="8045607964"/>
        <s v="8045607965"/>
        <s v="8045607967"/>
        <s v="8045607968"/>
        <s v="8045607974"/>
        <s v="8045607978"/>
        <s v="8045607979"/>
        <s v="8045607981"/>
        <s v="8045607972"/>
        <s v="8045607975"/>
        <s v="8045608000"/>
        <s v="8045608008"/>
        <s v="8045607980"/>
        <s v="8045607982"/>
        <s v="8045607983"/>
        <s v="8045607976"/>
        <s v="8045607977"/>
        <s v="8045607989"/>
        <s v="8045608002"/>
        <s v="8045608007"/>
        <s v="8045608030"/>
        <s v="8045607987"/>
        <s v="8045607985"/>
        <s v="8045607988"/>
        <s v="8045607995"/>
        <s v="8045607991"/>
        <s v="8045607992"/>
        <s v="8045607993"/>
        <s v="8045607996"/>
        <s v="8045607994"/>
        <s v="8045608033"/>
        <s v="8045608005"/>
        <s v="8045607997"/>
        <s v="8045608009"/>
        <s v="8045607998"/>
        <s v="8045607999"/>
        <s v="8045608001"/>
        <s v="8045608004"/>
        <s v="8045608006"/>
        <s v="8045608003"/>
        <s v="8045608012"/>
        <s v="8045608011"/>
        <s v="8045608015"/>
        <s v="8045608010"/>
        <s v="8045608013"/>
        <s v="8045608016"/>
        <s v="8045608014"/>
        <s v="8045608017"/>
        <s v="8045608018"/>
        <s v="8045608021"/>
        <s v="8045608020"/>
        <s v="8045608023"/>
        <s v="8045608019"/>
        <s v="8045608022"/>
        <s v="8045608026"/>
        <s v="8045608027"/>
        <s v="8045608029"/>
        <s v="8045608032"/>
        <s v="8045608031"/>
        <s v="8045608041"/>
        <s v="8045608034"/>
        <s v="8045608035"/>
        <s v="8045608036"/>
        <s v="8045608038"/>
        <s v="8045608037"/>
        <s v="8045608039"/>
        <s v="8045608040"/>
        <s v="8045608042"/>
        <s v="8045608043"/>
        <s v="8045608044"/>
        <s v="1323099388"/>
        <s v="1323099382"/>
        <s v="1323099383"/>
        <s v="1323099384"/>
        <s v="1323099385"/>
        <s v="1323099386"/>
        <s v="1323099387"/>
        <s v="1323099391"/>
        <s v="1323099389"/>
        <s v="1323099390"/>
        <s v="1323099393"/>
        <s v="1323099392"/>
        <s v="1323099397"/>
        <s v="1323099406"/>
        <s v="1323099396"/>
        <s v="1323099394"/>
        <s v="1323099395"/>
        <s v="1323099398"/>
        <s v="1323099402"/>
        <s v="1323099400"/>
        <s v="1323099411"/>
        <s v="1323099413"/>
        <s v="1323099425"/>
        <s v="1323099401"/>
        <s v="1323099399"/>
        <s v="1323099403"/>
        <s v="1323099404"/>
        <s v="1323099407"/>
        <s v="1323099410"/>
        <s v="1323099414"/>
        <s v="1323099417"/>
        <s v="1323099405"/>
        <s v="1323099408"/>
        <s v="1323099433"/>
        <s v="1323099409"/>
        <s v="1323099412"/>
        <s v="1323099421"/>
        <s v="1323099415"/>
        <s v="1323099416"/>
        <s v="1323099430"/>
        <s v="1323099419"/>
        <s v="1323099428"/>
        <s v="1323099418"/>
        <s v="1323099420"/>
        <s v="1323099426"/>
        <s v="1323099422"/>
        <s v="1323099432"/>
        <s v="1322303344"/>
        <s v="1323099424"/>
        <s v="1323099423"/>
        <s v="1323099427"/>
        <s v="1323099429"/>
        <s v="1323099431"/>
        <s v="507091718"/>
        <s v="507091742"/>
        <s v="507091745"/>
        <s v="507091749"/>
        <s v="507091715"/>
        <s v="507091803"/>
        <s v="507091716"/>
        <s v="507091735"/>
        <s v="507091806"/>
        <s v="507091719"/>
        <s v="507091750"/>
        <s v="507091895"/>
        <s v="507091725"/>
        <s v="507091717"/>
        <s v="507091736"/>
        <s v="507091757"/>
        <s v="507091837"/>
        <s v="507091727"/>
        <s v="507091790"/>
        <s v="507091743"/>
        <s v="507091726"/>
        <s v="507091724"/>
        <s v="507091721"/>
        <s v="507091733"/>
        <s v="507091722"/>
        <s v="507091723"/>
        <s v="507091728"/>
        <s v="507091714"/>
        <s v="507091737"/>
        <s v="507091720"/>
        <s v="507091730"/>
        <s v="507091731"/>
        <s v="507091753"/>
        <s v="507091779"/>
        <s v="507091744"/>
        <s v="507091729"/>
        <s v="507091766"/>
        <s v="507091741"/>
        <s v="507091732"/>
        <s v="507091768"/>
        <s v="507091755"/>
        <s v="507091878"/>
        <s v="507091746"/>
        <s v="507091780"/>
        <s v="507091734"/>
        <s v="507091760"/>
        <s v="507091763"/>
        <s v="507091751"/>
        <s v="507091808"/>
        <s v="507091747"/>
        <s v="507091809"/>
        <s v="507091761"/>
        <s v="507091796"/>
        <s v="507091765"/>
        <s v="507091739"/>
        <s v="507091774"/>
        <s v="507091754"/>
        <s v="507091748"/>
        <s v="507091805"/>
        <s v="507091775"/>
        <s v="507091752"/>
        <s v="507091759"/>
        <s v="507091777"/>
        <s v="507091756"/>
        <s v="507091802"/>
        <s v="507091772"/>
        <s v="507091781"/>
        <s v="507091762"/>
        <s v="507091758"/>
        <s v="507091767"/>
        <s v="507091771"/>
        <s v="507091764"/>
        <s v="507091851"/>
        <s v="507091769"/>
        <s v="507091789"/>
        <s v="507091778"/>
        <s v="507091793"/>
        <s v="507091770"/>
        <s v="507091776"/>
        <s v="507091794"/>
        <s v="507091773"/>
        <s v="507091825"/>
        <s v="507091792"/>
        <s v="507091801"/>
        <s v="507091822"/>
        <s v="507091818"/>
        <s v="507091791"/>
        <s v="507091815"/>
        <s v="507091787"/>
        <s v="507091788"/>
        <s v="507091845"/>
        <s v="507091827"/>
        <s v="507091829"/>
        <s v="507091836"/>
        <s v="507091799"/>
        <s v="507091800"/>
        <s v="507091828"/>
        <s v="507091838"/>
        <s v="507091804"/>
        <s v="507091824"/>
        <s v="507091814"/>
        <s v="507091823"/>
        <s v="507091844"/>
        <s v="507091884"/>
        <s v="507091807"/>
        <s v="507091834"/>
        <s v="507091890"/>
        <s v="507091812"/>
        <s v="507091817"/>
        <s v="507091831"/>
        <s v="507091830"/>
        <s v="507091832"/>
        <s v="507091820"/>
        <s v="507091821"/>
        <s v="507091879"/>
        <s v="507091841"/>
        <s v="507091840"/>
        <s v="507091842"/>
        <s v="507091848"/>
        <s v="507091833"/>
        <s v="507091839"/>
        <s v="507091858"/>
        <s v="507091869"/>
        <s v="507091856"/>
        <s v="507091859"/>
        <s v="507091843"/>
        <s v="507091911"/>
        <s v="507091850"/>
        <s v="507091849"/>
        <s v="507091853"/>
        <s v="507091861"/>
        <s v="507091871"/>
        <s v="507091863"/>
        <s v="507091880"/>
        <s v="507091854"/>
        <s v="507091873"/>
        <s v="507091860"/>
        <s v="507091868"/>
        <s v="507091872"/>
        <s v="507091891"/>
        <s v="507091862"/>
        <s v="507091864"/>
        <s v="507091852"/>
        <s v="507091877"/>
        <s v="507091874"/>
        <s v="507091865"/>
        <s v="507091866"/>
        <s v="507091889"/>
        <s v="507091882"/>
        <s v="507091870"/>
        <s v="507091886"/>
        <s v="507091867"/>
        <s v="507091916"/>
        <s v="507091898"/>
        <s v="507091876"/>
        <s v="507091893"/>
        <s v="507091875"/>
        <s v="507091881"/>
        <s v="507091888"/>
        <s v="507091885"/>
        <s v="507091901"/>
        <s v="507091912"/>
        <s v="507091887"/>
        <s v="507091903"/>
        <s v="507091907"/>
        <s v="507091908"/>
        <s v="507091914"/>
        <s v="507091892"/>
        <s v="507091896"/>
        <s v="507091902"/>
        <s v="507091894"/>
        <s v="507091900"/>
        <s v="507091909"/>
        <s v="507091897"/>
        <s v="507091913"/>
        <s v="507091899"/>
        <s v="507091915"/>
        <s v="507091910"/>
        <s v="507091917"/>
        <s v="1324079932"/>
        <s v="1324079934"/>
        <s v="1324079943"/>
        <s v="1324079945"/>
        <s v="1324079928"/>
        <s v="1324079924"/>
        <s v="1324079930"/>
        <s v="1324079926"/>
        <s v="1324079925"/>
        <s v="1324079927"/>
        <s v="1324079931"/>
        <s v="1324079935"/>
        <s v="1324079933"/>
        <s v="1324079936"/>
        <s v="1324079940"/>
        <s v="1324079937"/>
        <s v="1324079939"/>
        <s v="1324079953"/>
        <s v="1324079954"/>
        <s v="1324079938"/>
        <s v="1324079947"/>
        <s v="1324079942"/>
        <s v="1324079941"/>
        <s v="1324079944"/>
        <s v="1324079946"/>
        <s v="1324079949"/>
        <s v="1324079950"/>
        <s v="1324079948"/>
        <s v="1324079962"/>
        <s v="1324079951"/>
        <s v="1324079952"/>
        <s v="1324079956"/>
        <s v="1324079957"/>
        <s v="1324079958"/>
        <s v="1324079959"/>
        <s v="1324079964"/>
        <s v="1324079955"/>
        <s v="1324079960"/>
        <s v="1324079977"/>
        <s v="1324079965"/>
        <s v="1324079966"/>
        <s v="1324079963"/>
        <s v="1324079969"/>
        <s v="1324079967"/>
        <s v="1324079968"/>
        <s v="1324079970"/>
        <s v="1324079973"/>
        <s v="1324079971"/>
        <s v="1324079972"/>
        <s v="1324079974"/>
        <s v="1324079976"/>
        <s v="1324079975"/>
        <s v="1324079979"/>
        <s v="1324079978"/>
        <s v="1324079981"/>
        <s v="1324079980"/>
        <s v="1324079961"/>
        <s v="1321299949"/>
        <s v="1321299933"/>
        <s v="1321299934"/>
        <s v="1321299938"/>
        <s v="1321299937"/>
        <s v="1321299940"/>
        <s v="1321299939"/>
        <s v="1321299935"/>
        <s v="1321299936"/>
        <s v="1321299947"/>
        <s v="1321299964"/>
        <s v="1321299955"/>
        <s v="1321299963"/>
        <s v="1321299941"/>
        <s v="1321299946"/>
        <s v="1321299943"/>
        <s v="1321299967"/>
        <s v="1321299945"/>
        <s v="1321299942"/>
        <s v="1321299954"/>
        <s v="1321299951"/>
        <s v="1321299957"/>
        <s v="1321299948"/>
        <s v="1321299950"/>
        <s v="1321299960"/>
        <s v="1321299958"/>
        <s v="1321299953"/>
        <s v="1321299952"/>
        <s v="1321299961"/>
        <s v="1321299956"/>
        <s v="1321299959"/>
        <s v="1321299962"/>
        <s v="1321299965"/>
        <s v="1321299966"/>
        <s v="1321299969"/>
        <s v="1321299971"/>
        <s v="1321299968"/>
        <s v="1321299972"/>
        <s v="1321299970"/>
        <s v="1321299973"/>
        <s v="1321299944"/>
        <s v="3116012953"/>
        <s v="3116012930"/>
        <s v="3116012945"/>
        <s v="3116012948"/>
        <s v="3116012949"/>
        <s v="3116012954"/>
        <s v="3116012956"/>
        <s v="3116012957"/>
        <s v="3116012959"/>
        <s v="3116012960"/>
        <s v="3116012932"/>
        <s v="3116012933"/>
        <s v="3116012934"/>
        <s v="3116012935"/>
        <s v="3116012936"/>
        <s v="3116012937"/>
        <s v="3116012938"/>
        <s v="3116012939"/>
        <s v="3116012941"/>
        <s v="3116012943"/>
        <s v="3116012944"/>
        <s v="3116012947"/>
        <s v="3116012950"/>
        <s v="3116012951"/>
        <s v="3116012952"/>
        <s v="3116012955"/>
        <s v="3116012961"/>
        <s v="3116012963"/>
        <s v="3116012964"/>
        <s v="3116012946"/>
        <s v="3116012942"/>
        <s v="3116012958"/>
        <s v="3116012962"/>
        <s v="3116012931"/>
        <s v="3116012940"/>
        <s v="1327135676"/>
        <s v="1327135681"/>
        <s v="1327135687"/>
        <s v="1327135703"/>
        <s v="1327135679"/>
        <s v="1327135719"/>
        <s v="1327135729"/>
        <s v="1327135696"/>
        <s v="1327135706"/>
        <s v="1327135764"/>
        <s v="1327135678"/>
        <s v="1327135694"/>
        <s v="1327135695"/>
        <s v="1327135699"/>
        <s v="1327135685"/>
        <s v="1327135682"/>
        <s v="1327135683"/>
        <s v="1327135691"/>
        <s v="1327135689"/>
        <s v="1327135688"/>
        <s v="1327135700"/>
        <s v="1327135693"/>
        <s v="1327135697"/>
        <s v="1327135722"/>
        <s v="1327135702"/>
        <s v="1327135705"/>
        <s v="1327135709"/>
        <s v="1327135708"/>
        <s v="1327135733"/>
        <s v="1327135723"/>
        <s v="1327135727"/>
        <s v="1327135710"/>
        <s v="1327135716"/>
        <s v="1327135791"/>
        <s v="1327135725"/>
        <s v="1327135717"/>
        <s v="1327135740"/>
        <s v="1327135739"/>
        <s v="1327135713"/>
        <s v="1327135728"/>
        <s v="1327135721"/>
        <s v="1327135730"/>
        <s v="1327135736"/>
        <s v="1327135724"/>
        <s v="1327135731"/>
        <s v="1327135726"/>
        <s v="1327135775"/>
        <s v="1327135732"/>
        <s v="1327135738"/>
        <s v="1327135743"/>
        <s v="1327135752"/>
        <s v="1327135757"/>
        <s v="1327135753"/>
        <s v="1327135777"/>
        <s v="1327135781"/>
        <s v="1327135745"/>
        <s v="1327135758"/>
        <s v="1327135768"/>
        <s v="1327135767"/>
        <s v="1327135760"/>
        <s v="1327135761"/>
        <s v="1327135756"/>
        <s v="1327135766"/>
        <s v="1327135810"/>
        <s v="1327135790"/>
        <s v="1327135784"/>
        <s v="1327135795"/>
        <s v="1327135799"/>
        <s v="1327135801"/>
        <s v="1327135800"/>
        <s v="1327135803"/>
        <s v="1327135811"/>
        <s v="1327135802"/>
        <s v="1327135814"/>
        <s v="1327135808"/>
        <s v="1327135812"/>
        <s v="1327135815"/>
        <s v="1327135818"/>
        <s v="1327135817"/>
        <s v="1327135698"/>
        <s v="1327135704"/>
        <s v="1327135686"/>
        <s v="1327135772"/>
        <s v="1327135680"/>
        <s v="1327135675"/>
        <s v="1327135677"/>
        <s v="1327135774"/>
        <s v="1327135701"/>
        <s v="1327135715"/>
        <s v="1327135746"/>
        <s v="1327135769"/>
        <s v="1327135773"/>
        <s v="1327135787"/>
        <s v="1327135804"/>
        <s v="1327135807"/>
        <s v="1327135750"/>
        <s v="1327135754"/>
        <s v="1327135684"/>
        <s v="1327135690"/>
        <s v="1327135712"/>
        <s v="1327135714"/>
        <s v="1327135735"/>
        <s v="1327135782"/>
        <s v="1327135748"/>
        <s v="1327135711"/>
        <s v="1327135718"/>
        <s v="1327135737"/>
        <s v="1327135742"/>
        <s v="1327135751"/>
        <s v="1327135720"/>
        <s v="1327135734"/>
        <s v="1327135755"/>
        <s v="1327135741"/>
        <s v="1327135749"/>
        <s v="1327135744"/>
        <s v="1327135762"/>
        <s v="1327135763"/>
        <s v="1327135747"/>
        <s v="1327135759"/>
        <s v="1327135778"/>
        <s v="1327135786"/>
        <s v="1327135765"/>
        <s v="1327135770"/>
        <s v="1327135771"/>
        <s v="1327135789"/>
        <s v="1327135779"/>
        <s v="1327135785"/>
        <s v="1327135792"/>
        <s v="1327135806"/>
        <s v="1327135813"/>
        <s v="1327135793"/>
        <s v="1327135798"/>
        <s v="1327135805"/>
        <s v="1327135776"/>
        <s v="1327135783"/>
        <s v="1327135780"/>
        <s v="1327135788"/>
        <s v="1327135794"/>
        <s v="1327135796"/>
        <s v="1327135797"/>
        <s v="1327135816"/>
        <s v="1327135809"/>
        <s v="7002007383"/>
        <s v="7002007382"/>
        <s v="7002007381"/>
        <s v="7002007384"/>
        <s v="7002007385"/>
        <s v="7002007386"/>
        <s v="7002007387"/>
        <s v="7002007388"/>
        <s v="7002007389"/>
        <s v="7003113866"/>
        <s v="7003113869"/>
        <s v="7003113875"/>
        <s v="7003113868"/>
        <s v="7003113853"/>
        <s v="7003113852"/>
        <s v="7003113854"/>
        <s v="7003113856"/>
        <s v="7003113855"/>
        <s v="7003113857"/>
        <s v="7003113859"/>
        <s v="7003113858"/>
        <s v="7003113860"/>
        <s v="7003113861"/>
        <s v="7003113882"/>
        <s v="7003113862"/>
        <s v="7003113863"/>
        <s v="7003113864"/>
        <s v="7003113865"/>
        <s v="7003113867"/>
        <s v="7003113870"/>
        <s v="7003113871"/>
        <s v="7003113872"/>
        <s v="7003113873"/>
        <s v="7003113874"/>
        <s v="7003113879"/>
        <s v="7003113881"/>
        <s v="7003113877"/>
        <s v="7003113880"/>
        <s v="7003113876"/>
        <s v="7003113878"/>
        <s v="7038000290"/>
        <s v="7038000288"/>
        <s v="7038000289"/>
        <s v="7038000293"/>
        <s v="7038000292"/>
        <s v="7038000296"/>
        <s v="7038000297"/>
        <s v="7038000298"/>
        <s v="7038000299"/>
        <s v="7022008060"/>
        <s v="7022008179"/>
        <s v="7022008255"/>
        <s v="7022008326"/>
        <s v="7022008076"/>
        <s v="7022008082"/>
        <s v="7022008148"/>
        <s v="7022008230"/>
        <s v="7022008077"/>
        <s v="7022008272"/>
        <s v="7022008088"/>
        <s v="7022008124"/>
        <s v="7022008160"/>
        <s v="7022008376"/>
        <s v="7022008428"/>
        <s v="7022008482"/>
        <s v="7022008504"/>
        <s v="7022008522"/>
        <s v="7022008572"/>
        <s v="7022008216"/>
        <s v="7022008456"/>
        <s v="7022008549"/>
        <s v="7022008190"/>
        <s v="7022008109"/>
        <s v="7022008161"/>
        <s v="7022008057"/>
        <s v="7022008073"/>
        <s v="7022008061"/>
        <s v="7022008071"/>
        <s v="7022008078"/>
        <s v="7022008127"/>
        <s v="7022008206"/>
        <s v="7022008112"/>
        <s v="7022008089"/>
        <s v="7022008117"/>
        <s v="7022008129"/>
        <s v="7022008081"/>
        <s v="7022008058"/>
        <s v="7022008102"/>
        <s v="7022008091"/>
        <s v="7022008096"/>
        <s v="7022008067"/>
        <s v="7022008122"/>
        <s v="7022008059"/>
        <s v="7022008080"/>
        <s v="7022008085"/>
        <s v="7022008068"/>
        <s v="7022008084"/>
        <s v="7022008063"/>
        <s v="7022008075"/>
        <s v="7022008086"/>
        <s v="7022008121"/>
        <s v="7022008072"/>
        <s v="7022008093"/>
        <s v="7022008056"/>
        <s v="7022008074"/>
        <s v="7022008097"/>
        <s v="7022008101"/>
        <s v="7022008113"/>
        <s v="7022008062"/>
        <s v="7022008095"/>
        <s v="7022008107"/>
        <s v="7022008105"/>
        <s v="7022008106"/>
        <s v="7022008083"/>
        <s v="7022008098"/>
        <s v="7022008065"/>
        <s v="7022008111"/>
        <s v="7022008064"/>
        <s v="7022008079"/>
        <s v="7022008094"/>
        <s v="7022008104"/>
        <s v="7022008123"/>
        <s v="7022008069"/>
        <s v="7022008070"/>
        <s v="7022008066"/>
        <s v="7022008100"/>
        <s v="7022008090"/>
        <s v="7022008185"/>
        <s v="7022008087"/>
        <s v="7022008142"/>
        <s v="7022008116"/>
        <s v="7022008092"/>
        <s v="7022008115"/>
        <s v="7022008149"/>
        <s v="7022008219"/>
        <s v="7022008321"/>
        <s v="7022008132"/>
        <s v="7022008103"/>
        <s v="7022008131"/>
        <s v="7022008126"/>
        <s v="7022008120"/>
        <s v="7022008144"/>
        <s v="7022008108"/>
        <s v="7022008150"/>
        <s v="7022008166"/>
        <s v="7022008157"/>
        <s v="7022008140"/>
        <s v="7022008168"/>
        <s v="7022008188"/>
        <s v="7022008119"/>
        <s v="7022008139"/>
        <s v="7022008177"/>
        <s v="7022008136"/>
        <s v="7022008125"/>
        <s v="7022008182"/>
        <s v="7022008138"/>
        <s v="7022008158"/>
        <s v="7022008175"/>
        <s v="7022008162"/>
        <s v="7022008186"/>
        <s v="7022008192"/>
        <s v="7022008163"/>
        <s v="7022008165"/>
        <s v="7022008143"/>
        <s v="7022008191"/>
        <s v="7022008159"/>
        <s v="7022008145"/>
        <s v="7022008156"/>
        <s v="7022008130"/>
        <s v="7022008147"/>
        <s v="7022008172"/>
        <s v="7022008128"/>
        <s v="7022008137"/>
        <s v="7022008173"/>
        <s v="7022008174"/>
        <s v="7022008135"/>
        <s v="7022008141"/>
        <s v="7022008181"/>
        <s v="7022008152"/>
        <s v="7022008193"/>
        <s v="7022008146"/>
        <s v="7022008153"/>
        <s v="7022008194"/>
        <s v="7022008180"/>
        <s v="7022008242"/>
        <s v="7022008274"/>
        <s v="7022008171"/>
        <s v="7022008151"/>
        <s v="7022008170"/>
        <s v="7022008244"/>
        <s v="7022008169"/>
        <s v="7022008271"/>
        <s v="7022008436"/>
        <s v="7022008282"/>
        <s v="7022008176"/>
        <s v="7022008338"/>
        <s v="7022008164"/>
        <s v="7022008229"/>
        <s v="7022008221"/>
        <s v="7022008197"/>
        <s v="7022008183"/>
        <s v="7022008178"/>
        <s v="7022008226"/>
        <s v="7022008184"/>
        <s v="7022008223"/>
        <s v="7022008228"/>
        <s v="7022008202"/>
        <s v="7022008261"/>
        <s v="7022008208"/>
        <s v="7022008236"/>
        <s v="7022008239"/>
        <s v="7022008247"/>
        <s v="7022008218"/>
        <s v="7022008195"/>
        <s v="7022008260"/>
        <s v="7022008198"/>
        <s v="7022008225"/>
        <s v="7022008224"/>
        <s v="7022008241"/>
        <s v="7022008254"/>
        <s v="7022008269"/>
        <s v="7022008252"/>
        <s v="7022008234"/>
        <s v="7022008275"/>
        <s v="7022008215"/>
        <s v="7022008262"/>
        <s v="7022008196"/>
        <s v="7022008207"/>
        <s v="7022008227"/>
        <s v="7022008209"/>
        <s v="7022008211"/>
        <s v="7022008250"/>
        <s v="7022008205"/>
        <s v="7022008251"/>
        <s v="7022008240"/>
        <s v="7022008213"/>
        <s v="7022008204"/>
        <s v="7022008203"/>
        <s v="7022008245"/>
        <s v="7022008199"/>
        <s v="7022008306"/>
        <s v="7022008345"/>
        <s v="7022008231"/>
        <s v="7022008268"/>
        <s v="7022008201"/>
        <s v="7022008258"/>
        <s v="7022008238"/>
        <s v="7022008200"/>
        <s v="7022008214"/>
        <s v="7022008212"/>
        <s v="7022008235"/>
        <s v="7022008249"/>
        <s v="7022008210"/>
        <s v="7022008222"/>
        <s v="7022008243"/>
        <s v="7022008267"/>
        <s v="7022008220"/>
        <s v="7022008257"/>
        <s v="7022008347"/>
        <s v="7022008217"/>
        <s v="7022008232"/>
        <s v="7022008233"/>
        <s v="7022008265"/>
        <s v="7022008276"/>
        <s v="7022008246"/>
        <s v="7022008248"/>
        <s v="7022008303"/>
        <s v="7022008253"/>
        <s v="7022008263"/>
        <s v="7022008256"/>
        <s v="7022008316"/>
        <s v="7022008307"/>
        <s v="7022008264"/>
        <s v="7022008373"/>
        <s v="7022008273"/>
        <s v="7022008334"/>
        <s v="7022008365"/>
        <s v="7022008296"/>
        <s v="7022008301"/>
        <s v="7022008280"/>
        <s v="7022008266"/>
        <s v="7022008259"/>
        <s v="7022008279"/>
        <s v="7022008295"/>
        <s v="7022008299"/>
        <s v="7022008294"/>
        <s v="7022008288"/>
        <s v="7022008317"/>
        <s v="7022008270"/>
        <s v="7022008314"/>
        <s v="7022008291"/>
        <s v="7022008278"/>
        <s v="7022008339"/>
        <s v="7022008349"/>
        <s v="7022008312"/>
        <s v="7022008290"/>
        <s v="7022008304"/>
        <s v="7022008293"/>
        <s v="7022008310"/>
        <s v="7022008315"/>
        <s v="7022008313"/>
        <s v="7022008330"/>
        <s v="7022008336"/>
        <s v="7022008287"/>
        <s v="7022008322"/>
        <s v="7022008281"/>
        <s v="7022008285"/>
        <s v="7022008283"/>
        <s v="7022008286"/>
        <s v="7022008298"/>
        <s v="7022008284"/>
        <s v="7022008352"/>
        <s v="7022008397"/>
        <s v="7022008325"/>
        <s v="7022008289"/>
        <s v="7022008359"/>
        <s v="7022008323"/>
        <s v="7022008305"/>
        <s v="7022008309"/>
        <s v="7022008328"/>
        <s v="7022008302"/>
        <s v="7022008320"/>
        <s v="7022008308"/>
        <s v="7022008319"/>
        <s v="7022008407"/>
        <s v="7022008371"/>
        <s v="7022008425"/>
        <s v="7022008300"/>
        <s v="7022008318"/>
        <s v="7022008292"/>
        <s v="7022008297"/>
        <s v="7022008311"/>
        <s v="7022008382"/>
        <s v="7022008401"/>
        <s v="7022008327"/>
        <s v="7022008350"/>
        <s v="7022008388"/>
        <s v="7022008341"/>
        <s v="7022008374"/>
        <s v="7022008340"/>
        <s v="7022008403"/>
        <s v="7022008331"/>
        <s v="7022008337"/>
        <s v="7022008335"/>
        <s v="7022008333"/>
        <s v="7022008346"/>
        <s v="7022008332"/>
        <s v="7022008435"/>
        <s v="7022008552"/>
        <s v="7022008358"/>
        <s v="7022008405"/>
        <s v="7022008361"/>
        <s v="7022008387"/>
        <s v="7022008355"/>
        <s v="7022008351"/>
        <s v="7022008391"/>
        <s v="7022008392"/>
        <s v="7022008369"/>
        <s v="7022008421"/>
        <s v="7022008408"/>
        <s v="7022008380"/>
        <s v="7022008378"/>
        <s v="7022008343"/>
        <s v="7022008379"/>
        <s v="7022008354"/>
        <s v="7022008415"/>
        <s v="7022008353"/>
        <s v="7022008394"/>
        <s v="7022008412"/>
        <s v="7022008360"/>
        <s v="7022008372"/>
        <s v="7022008385"/>
        <s v="7022008342"/>
        <s v="7022008381"/>
        <s v="7022008368"/>
        <s v="7022008423"/>
        <s v="7022008384"/>
        <s v="7022008402"/>
        <s v="7022008420"/>
        <s v="7022008363"/>
        <s v="7022008383"/>
        <s v="7022008386"/>
        <s v="7022008348"/>
        <s v="7022008344"/>
        <s v="7022008366"/>
        <s v="7022008356"/>
        <s v="7022008357"/>
        <s v="7022008399"/>
        <s v="7022008395"/>
        <s v="7022008375"/>
        <s v="7022008362"/>
        <s v="7022008370"/>
        <s v="7022008389"/>
        <s v="7022008409"/>
        <s v="7022008454"/>
        <s v="7022008377"/>
        <s v="7022008481"/>
        <s v="7022008393"/>
        <s v="7022008445"/>
        <s v="7022008410"/>
        <s v="7022008400"/>
        <s v="7022008404"/>
        <s v="7022008427"/>
        <s v="7022008465"/>
        <s v="7022008396"/>
        <s v="7022008406"/>
        <s v="7022008458"/>
        <s v="7022008449"/>
        <s v="7022008466"/>
        <s v="7022008411"/>
        <s v="7022008439"/>
        <s v="7022008494"/>
        <s v="7022008438"/>
        <s v="7022008419"/>
        <s v="7022008429"/>
        <s v="7022008414"/>
        <s v="7022008416"/>
        <s v="7022008434"/>
        <s v="7022008471"/>
        <s v="7022008479"/>
        <s v="7022008448"/>
        <s v="7022008418"/>
        <s v="7022008457"/>
        <s v="7022008437"/>
        <s v="7022008478"/>
        <s v="7022008460"/>
        <s v="7022008495"/>
        <s v="7022008417"/>
        <s v="7022008443"/>
        <s v="7022008475"/>
        <s v="7022008464"/>
        <s v="7022008433"/>
        <s v="7022008473"/>
        <s v="7022008426"/>
        <s v="7022008453"/>
        <s v="7022008451"/>
        <s v="7022008432"/>
        <s v="7022008441"/>
        <s v="7022008462"/>
        <s v="7022008491"/>
        <s v="7022008497"/>
        <s v="7022008452"/>
        <s v="7022008446"/>
        <s v="7022008431"/>
        <s v="7022008442"/>
        <s v="7022008447"/>
        <s v="7022008559"/>
        <s v="7022008467"/>
        <s v="7022008444"/>
        <s v="7022008463"/>
        <s v="7022008440"/>
        <s v="7022008455"/>
        <s v="7022008476"/>
        <s v="7022008483"/>
        <s v="7022008461"/>
        <s v="7022008459"/>
        <s v="7022008474"/>
        <s v="7022008518"/>
        <s v="7022008468"/>
        <s v="7022008571"/>
        <s v="7022008490"/>
        <s v="7022008533"/>
        <s v="7022008469"/>
        <s v="7022008470"/>
        <s v="7022008496"/>
        <s v="7022008487"/>
        <s v="7022008485"/>
        <s v="7022008499"/>
        <s v="7022008516"/>
        <s v="7022008477"/>
        <s v="7022008484"/>
        <s v="7022008501"/>
        <s v="7022008507"/>
        <s v="7022008540"/>
        <s v="7022008486"/>
        <s v="7022008519"/>
        <s v="7022008536"/>
        <s v="7022008489"/>
        <s v="7022008511"/>
        <s v="7022008492"/>
        <s v="7022008493"/>
        <s v="7022008541"/>
        <s v="7022008531"/>
        <s v="7022008505"/>
        <s v="7022008488"/>
        <s v="7022008506"/>
        <s v="7022008510"/>
        <s v="7022008527"/>
        <s v="7022008553"/>
        <s v="7022008520"/>
        <s v="7022008543"/>
        <s v="7022008524"/>
        <s v="7022008545"/>
        <s v="7022008555"/>
        <s v="7022008528"/>
        <s v="7022008500"/>
        <s v="7022008529"/>
        <s v="7022008530"/>
        <s v="7022008544"/>
        <s v="7022008521"/>
        <s v="7022008509"/>
        <s v="7022008517"/>
        <s v="7022008503"/>
        <s v="7022008515"/>
        <s v="7022008532"/>
        <s v="7022008565"/>
        <s v="7022008512"/>
        <s v="7022008508"/>
        <s v="7022008546"/>
        <s v="7022008513"/>
        <s v="7022008514"/>
        <s v="7022008538"/>
        <s v="7022008542"/>
        <s v="7022008523"/>
        <s v="7022008569"/>
        <s v="7022008534"/>
        <s v="7022008537"/>
        <s v="7022008548"/>
        <s v="7022008547"/>
        <s v="7022008539"/>
        <s v="7022008567"/>
        <s v="7022008554"/>
        <s v="7022008561"/>
        <s v="7022008557"/>
        <s v="7022008563"/>
        <s v="7022008551"/>
        <s v="7022008550"/>
        <s v="7022008556"/>
        <s v="7022008558"/>
        <s v="7022008573"/>
        <s v="7022008570"/>
        <s v="7022008568"/>
        <s v="7022008560"/>
        <s v="7022008564"/>
        <s v="7022008562"/>
        <s v="7022008566"/>
        <s v="7022008155"/>
        <s v="7022008237"/>
        <s v="7022008367"/>
        <s v="7022008364"/>
        <s v="7022008430"/>
        <s v="7022008502"/>
        <s v="7001163221"/>
        <s v="7001163325"/>
        <s v="7001163329"/>
        <s v="7001163215"/>
        <s v="7001163212"/>
        <s v="7001163217"/>
        <s v="7001163218"/>
        <s v="7001163225"/>
        <s v="7001163211"/>
        <s v="7001163213"/>
        <s v="7001163214"/>
        <s v="7001163216"/>
        <s v="7001163219"/>
        <s v="7001163227"/>
        <s v="7001163220"/>
        <s v="7001163224"/>
        <s v="7001163231"/>
        <s v="7001163222"/>
        <s v="7001163223"/>
        <s v="7001163226"/>
        <s v="7001163229"/>
        <s v="7001163232"/>
        <s v="7001163235"/>
        <s v="7001163236"/>
        <s v="7001163237"/>
        <s v="7001163270"/>
        <s v="7001163291"/>
        <s v="7001163230"/>
        <s v="7001163233"/>
        <s v="7001163238"/>
        <s v="7001163247"/>
        <s v="7001163244"/>
        <s v="7001163242"/>
        <s v="7001163245"/>
        <s v="7001163253"/>
        <s v="7001163241"/>
        <s v="7001163243"/>
        <s v="7001163239"/>
        <s v="7001163248"/>
        <s v="7001163246"/>
        <s v="7001163254"/>
        <s v="7001163256"/>
        <s v="7001163257"/>
        <s v="7001163260"/>
        <s v="7001163263"/>
        <s v="7001163240"/>
        <s v="7001163255"/>
        <s v="7001163264"/>
        <s v="7001163259"/>
        <s v="7001163266"/>
        <s v="7001163271"/>
        <s v="7001163290"/>
        <s v="7001163273"/>
        <s v="7001163275"/>
        <s v="7001163285"/>
        <s v="7001163288"/>
        <s v="7001163299"/>
        <s v="7001163274"/>
        <s v="7001163282"/>
        <s v="7001163279"/>
        <s v="7001163293"/>
        <s v="7001163297"/>
        <s v="7001163300"/>
        <s v="7001163272"/>
        <s v="7001163276"/>
        <s v="7001163278"/>
        <s v="7001163295"/>
        <s v="7001163296"/>
        <s v="7001163301"/>
        <s v="7001163306"/>
        <s v="7001163307"/>
        <s v="7001163308"/>
        <s v="7001163310"/>
        <s v="7001163294"/>
        <s v="7001163277"/>
        <s v="7001163281"/>
        <s v="7001163298"/>
        <s v="7001163283"/>
        <s v="7001163309"/>
        <s v="7001163280"/>
        <s v="7001163286"/>
        <s v="7001163304"/>
        <s v="7001163314"/>
        <s v="7001163334"/>
        <s v="7001163302"/>
        <s v="7001163335"/>
        <s v="7001163333"/>
        <s v="7001163358"/>
        <s v="7001163370"/>
        <s v="7001163315"/>
        <s v="7001163327"/>
        <s v="7001163318"/>
        <s v="7001163317"/>
        <s v="7001163316"/>
        <s v="7001163319"/>
        <s v="7001163326"/>
        <s v="7001163336"/>
        <s v="7001163338"/>
        <s v="7001163342"/>
        <s v="7001163344"/>
        <s v="7001163351"/>
        <s v="7001163324"/>
        <s v="7001163328"/>
        <s v="7001163337"/>
        <s v="7001163367"/>
        <s v="7001163362"/>
        <s v="7001163354"/>
        <s v="7001163363"/>
        <s v="7001163339"/>
        <s v="7001163347"/>
        <s v="7001163340"/>
        <s v="7001163348"/>
        <s v="7001163349"/>
        <s v="7001163350"/>
        <s v="7001163346"/>
        <s v="7001163343"/>
        <s v="7001163353"/>
        <s v="7001163356"/>
        <s v="7001163359"/>
        <s v="7001163341"/>
        <s v="7001163345"/>
        <s v="7001163352"/>
        <s v="7001163355"/>
        <s v="7001163357"/>
        <s v="7001163369"/>
        <s v="7001163364"/>
        <s v="7001163365"/>
        <s v="7001163400"/>
        <s v="7001163389"/>
        <s v="7001163395"/>
        <s v="7001163373"/>
        <s v="7001163375"/>
        <s v="7001163374"/>
        <s v="7001163379"/>
        <s v="7001163384"/>
        <s v="7001163377"/>
        <s v="7001163392"/>
        <s v="7001163394"/>
        <s v="7001163398"/>
        <s v="7001163399"/>
        <s v="7001163380"/>
        <s v="7001163383"/>
        <s v="7001163382"/>
        <s v="7001163386"/>
        <s v="7001163390"/>
        <s v="7001163402"/>
        <s v="7001163397"/>
        <s v="7001163396"/>
        <s v="7001163401"/>
        <s v="7001163403"/>
        <s v="7001163427"/>
        <s v="7001163406"/>
        <s v="7001163418"/>
        <s v="7001163405"/>
        <s v="7001163409"/>
        <s v="7001163426"/>
        <s v="7001163407"/>
        <s v="7001163419"/>
        <s v="7001163408"/>
        <s v="7001163411"/>
        <s v="7001163417"/>
        <s v="7001163416"/>
        <s v="7001163410"/>
        <s v="7001163412"/>
        <s v="7001163414"/>
        <s v="7001163440"/>
        <s v="7001163415"/>
        <s v="7001163422"/>
        <s v="7001163420"/>
        <s v="7001163423"/>
        <s v="7001163425"/>
        <s v="7001163431"/>
        <s v="7001163429"/>
        <s v="7001163432"/>
        <s v="7001163433"/>
        <s v="7001163421"/>
        <s v="7001163428"/>
        <s v="7001163430"/>
        <s v="7001163424"/>
        <s v="7001163435"/>
        <s v="7001163434"/>
        <s v="7001163437"/>
        <s v="7001163446"/>
        <s v="7001163441"/>
        <s v="7001163445"/>
        <s v="7001163450"/>
        <s v="7001163449"/>
        <s v="7001163442"/>
        <s v="7001163443"/>
        <s v="7001163452"/>
        <s v="7001163448"/>
        <s v="7001163404"/>
        <s v="7001163252"/>
        <s v="7001163250"/>
        <s v="7001163249"/>
        <s v="7001163258"/>
        <s v="7001163289"/>
        <s v="7001163251"/>
        <s v="7001163265"/>
        <s v="7001163267"/>
        <s v="7001163284"/>
        <s v="7001163287"/>
        <s v="7001163292"/>
        <s v="7001163387"/>
        <s v="7001163312"/>
        <s v="7001163311"/>
        <s v="7001163321"/>
        <s v="7001163320"/>
        <s v="7001163323"/>
        <s v="7001163322"/>
        <s v="7001163368"/>
        <s v="7001163376"/>
        <s v="7001163371"/>
        <s v="7001163366"/>
        <s v="7001163372"/>
        <s v="7001163381"/>
        <s v="7001163378"/>
        <s v="7001163385"/>
        <s v="7001163413"/>
        <s v="7001163444"/>
        <s v="7001163439"/>
        <s v="7001163436"/>
        <s v="7001163451"/>
        <s v="7001163438"/>
        <s v="7001163447"/>
        <s v="7030000107"/>
        <s v="7030000108"/>
        <s v="7030000109"/>
        <s v="7030000110"/>
        <s v="7030000111"/>
        <s v="7030000112"/>
        <s v="7030000113"/>
        <s v="7030000114"/>
        <s v="7030000115"/>
        <s v="7030000116"/>
        <s v="7030000117"/>
        <s v="7030000118"/>
        <s v="7030000119"/>
        <s v="7030000120"/>
        <s v="7030000121"/>
        <s v="7030000122"/>
        <s v="7030000123"/>
        <s v="7030000124"/>
        <s v="7030000125"/>
        <s v="7030000126"/>
        <s v="7030000127"/>
        <s v="7030000128"/>
        <s v="7030000129"/>
        <s v="7030000130"/>
        <s v="7030000131"/>
        <s v="7030000132"/>
        <s v="7030000133"/>
        <s v="7030000134"/>
        <s v="7030000135"/>
        <s v="7030000136"/>
        <s v="7030000137"/>
        <s v="7030000138"/>
        <s v="7030000139"/>
        <s v="7030000140"/>
        <s v="7030000141"/>
        <s v="7030000142"/>
        <s v="7030000143"/>
        <s v="7030000144"/>
        <s v="7030000145"/>
        <s v="7030000146"/>
        <s v="7030000147"/>
        <s v="7030000148"/>
        <s v="7030000149"/>
        <s v="7030000150"/>
        <s v="7030000151"/>
        <s v="7030000152"/>
        <s v="7030000153"/>
        <s v="7030000154"/>
        <s v="7030000155"/>
        <s v="7030000156"/>
        <s v="7030000157"/>
        <s v="7030000158"/>
        <s v="7030000159"/>
        <s v="7030000160"/>
        <s v="7030000161"/>
        <s v="7030000162"/>
        <s v="7030000163"/>
        <s v="7030000164"/>
        <s v="7030000165"/>
        <s v="7030000166"/>
        <s v="7030000167"/>
        <s v="7030000168"/>
        <s v="7030000169"/>
        <s v="7030000170"/>
        <s v="7030000171"/>
        <s v="7030000172"/>
        <s v="7030000173"/>
        <s v="7030000174"/>
        <s v="7030000175"/>
        <s v="7030000176"/>
        <s v="7030000177"/>
        <s v="7030000178"/>
        <s v="7030000179"/>
        <s v="7030000180"/>
        <s v="7030000181"/>
        <s v="7030000182"/>
        <s v="7030000183"/>
        <s v="7030000184"/>
        <s v="7030000185"/>
        <s v="7030000186"/>
        <s v="7030000187"/>
        <s v="7030000188"/>
        <s v="7030000189"/>
        <s v="7030000190"/>
        <s v="7030000191"/>
        <s v="7030000192"/>
        <s v="7030000193"/>
        <s v="1328129466"/>
        <s v="1328129469"/>
        <s v="1328129497"/>
        <s v="1328129458"/>
        <s v="1328129450"/>
        <s v="1328129452"/>
        <s v="1328129451"/>
        <s v="1328129453"/>
        <s v="1328129454"/>
        <s v="1328129456"/>
        <s v="1328129455"/>
        <s v="1328129457"/>
        <s v="1328129459"/>
        <s v="1328129460"/>
        <s v="1328129476"/>
        <s v="1328129461"/>
        <s v="1328129462"/>
        <s v="1328129463"/>
        <s v="1328129464"/>
        <s v="1328129470"/>
        <s v="1328129473"/>
        <s v="1328129465"/>
        <s v="1328129467"/>
        <s v="1328129472"/>
        <s v="1328129468"/>
        <s v="1328129471"/>
        <s v="1328129475"/>
        <s v="1328129474"/>
        <s v="1328129477"/>
        <s v="1328129483"/>
        <s v="1328129488"/>
        <s v="1328129493"/>
        <s v="1328129478"/>
        <s v="1328129479"/>
        <s v="1328129480"/>
        <s v="1328129481"/>
        <s v="1328129486"/>
        <s v="1328129482"/>
        <s v="1328129484"/>
        <s v="1328129487"/>
        <s v="1328129485"/>
        <s v="1328129490"/>
        <s v="1328129489"/>
        <s v="1328129491"/>
        <s v="1328129494"/>
        <s v="1328129499"/>
        <s v="1328129498"/>
        <s v="1328129495"/>
        <s v="1328129503"/>
        <s v="1328129496"/>
        <s v="1328129500"/>
        <s v="1328129501"/>
        <s v="1328129502"/>
        <s v="1328129504"/>
        <s v="1328129506"/>
        <s v="1328129505"/>
        <s v="1328129513"/>
        <s v="1328129509"/>
        <s v="1328129507"/>
        <s v="1328129508"/>
        <s v="1328129511"/>
        <s v="1328129512"/>
        <s v="1328129514"/>
        <s v="1322303149"/>
        <s v="1322303200"/>
        <s v="1322303271"/>
        <s v="1322303222"/>
        <s v="1322303220"/>
        <s v="1322303231"/>
        <s v="1322303223"/>
        <s v="1322303178"/>
        <s v="1322303219"/>
        <s v="1322303233"/>
        <s v="1322303185"/>
        <s v="1322303136"/>
        <s v="1322303143"/>
        <s v="1322303146"/>
        <s v="1322303132"/>
        <s v="1322303147"/>
        <s v="1322303159"/>
        <s v="1322303197"/>
        <s v="1322303208"/>
        <s v="1322303181"/>
        <s v="1322303158"/>
        <s v="1322303135"/>
        <s v="1322303139"/>
        <s v="1322303169"/>
        <s v="1322303141"/>
        <s v="1322303145"/>
        <s v="1322303144"/>
        <s v="1322303163"/>
        <s v="1322303157"/>
        <s v="1322303151"/>
        <s v="1322303155"/>
        <s v="1322303216"/>
        <s v="1322303153"/>
        <s v="1322303166"/>
        <s v="1322303170"/>
        <s v="1322303161"/>
        <s v="1322303160"/>
        <s v="1322303168"/>
        <s v="1322303201"/>
        <s v="1322303162"/>
        <s v="1322303164"/>
        <s v="1322303190"/>
        <s v="1322303191"/>
        <s v="1322303171"/>
        <s v="1322303167"/>
        <s v="1322303172"/>
        <s v="1322303175"/>
        <s v="1322303173"/>
        <s v="1322303316"/>
        <s v="1322303187"/>
        <s v="1322303205"/>
        <s v="1322303236"/>
        <s v="1322303189"/>
        <s v="1322303196"/>
        <s v="1322303186"/>
        <s v="1322303203"/>
        <s v="1322303198"/>
        <s v="1322303199"/>
        <s v="1322303188"/>
        <s v="1322303194"/>
        <s v="1322303213"/>
        <s v="1322303212"/>
        <s v="1322303202"/>
        <s v="1322303209"/>
        <s v="1322303265"/>
        <s v="1322303210"/>
        <s v="1322303224"/>
        <s v="1322303217"/>
        <s v="1322303218"/>
        <s v="1322303230"/>
        <s v="1322303232"/>
        <s v="1322303235"/>
        <s v="1322303229"/>
        <s v="1322303254"/>
        <s v="1322303239"/>
        <s v="1322303240"/>
        <s v="1322303252"/>
        <s v="1322303244"/>
        <s v="1322303246"/>
        <s v="1322303250"/>
        <s v="1322303253"/>
        <s v="1322303259"/>
        <s v="1322303260"/>
        <s v="1322303258"/>
        <s v="1322303262"/>
        <s v="1322303261"/>
        <s v="1322303293"/>
        <s v="1322303283"/>
        <s v="1322303275"/>
        <s v="1322303263"/>
        <s v="1322303269"/>
        <s v="1322303277"/>
        <s v="1322303284"/>
        <s v="1322303286"/>
        <s v="1322303274"/>
        <s v="1322303276"/>
        <s v="1322303320"/>
        <s v="1322303282"/>
        <s v="1322303292"/>
        <s v="1322303279"/>
        <s v="1322303288"/>
        <s v="1322303290"/>
        <s v="1322303291"/>
        <s v="1322303297"/>
        <s v="1322303305"/>
        <s v="1322303295"/>
        <s v="1322303296"/>
        <s v="1322303285"/>
        <s v="1322303287"/>
        <s v="1322303294"/>
        <s v="1322303302"/>
        <s v="1322303300"/>
        <s v="1322303322"/>
        <s v="1322303312"/>
        <s v="1322303330"/>
        <s v="1322303308"/>
        <s v="1322303319"/>
        <s v="1322303325"/>
        <s v="1322303321"/>
        <s v="1322303329"/>
        <s v="1322303332"/>
        <s v="1322303328"/>
        <s v="1322303334"/>
        <s v="1322303331"/>
        <s v="1322303137"/>
        <s v="1322303150"/>
        <s v="1322303193"/>
        <s v="1322303211"/>
        <s v="1322303225"/>
        <s v="1322303138"/>
        <s v="1322303134"/>
        <s v="1322303133"/>
        <s v="1322303142"/>
        <s v="1322303204"/>
        <s v="1322303140"/>
        <s v="1322303152"/>
        <s v="1322303156"/>
        <s v="1322303165"/>
        <s v="1322303207"/>
        <s v="1322303154"/>
        <s v="1322303251"/>
        <s v="1322303278"/>
        <s v="1322303174"/>
        <s v="1322303324"/>
        <s v="1322303180"/>
        <s v="1322303183"/>
        <s v="1322303184"/>
        <s v="1322303179"/>
        <s v="1322303182"/>
        <s v="1322303195"/>
        <s v="1322303221"/>
        <s v="1322303237"/>
        <s v="1322303215"/>
        <s v="1322303214"/>
        <s v="1322303227"/>
        <s v="1322303226"/>
        <s v="1322303228"/>
        <s v="1322303247"/>
        <s v="1322303248"/>
        <s v="1322303249"/>
        <s v="1322303238"/>
        <s v="1322303245"/>
        <s v="1322303241"/>
        <s v="1322303242"/>
        <s v="1322303270"/>
        <s v="1322303243"/>
        <s v="1322303326"/>
        <s v="1322303327"/>
        <s v="1322303256"/>
        <s v="1322303257"/>
        <s v="1322303255"/>
        <s v="1322303272"/>
        <s v="1322303264"/>
        <s v="1322303266"/>
        <s v="1322303280"/>
        <s v="1322303268"/>
        <s v="1322303273"/>
        <s v="1322303267"/>
        <s v="1322303299"/>
        <s v="1322303281"/>
        <s v="1322303304"/>
        <s v="1322303289"/>
        <s v="1322303313"/>
        <s v="1322303323"/>
        <s v="1322303318"/>
        <s v="1322303333"/>
        <s v="1322303317"/>
        <s v="1322303303"/>
        <s v="1322303306"/>
        <s v="1322303309"/>
        <s v="1322303307"/>
        <s v="1322303310"/>
        <s v="1322303315"/>
        <s v="1322303311"/>
        <s v="7004128968"/>
        <s v="7004129020"/>
        <s v="7004128963"/>
        <s v="7004129022"/>
        <s v="7004129024"/>
        <s v="7004129025"/>
        <s v="7004129029"/>
        <s v="7004128964"/>
        <s v="7004128965"/>
        <s v="7004128967"/>
        <s v="7004129021"/>
        <s v="7004129026"/>
        <s v="7004129030"/>
        <s v="7004128966"/>
        <s v="7004129031"/>
        <s v="7004129028"/>
        <s v="7004129032"/>
        <s v="7004129027"/>
        <s v="7004129033"/>
        <s v="7004129034"/>
        <s v="7004129035"/>
        <s v="7004129141"/>
        <s v="7004129039"/>
        <s v="7004129142"/>
        <s v="7004129036"/>
        <s v="7004129037"/>
        <s v="7004129040"/>
        <s v="7004129038"/>
        <s v="7004129042"/>
        <s v="7004129143"/>
        <s v="7004129041"/>
        <s v="7004129161"/>
        <s v="7004129162"/>
        <s v="7004129163"/>
        <s v="7004129164"/>
        <s v="7004129165"/>
        <s v="7004129166"/>
        <s v="7004129168"/>
        <s v="7004129169"/>
        <s v="7004129171"/>
        <s v="7004129170"/>
        <s v="7004129173"/>
        <s v="7004129180"/>
        <s v="7004129172"/>
        <s v="7004129174"/>
        <s v="7004129175"/>
        <s v="7004129187"/>
        <s v="7004129189"/>
        <s v="7004129179"/>
        <s v="7004129182"/>
        <s v="7004129184"/>
        <s v="7004129188"/>
        <s v="7004129139"/>
        <s v="7004129140"/>
        <s v="7004129176"/>
        <s v="7004129177"/>
        <s v="7004129178"/>
        <s v="7004129181"/>
        <s v="7004129183"/>
        <s v="7004129185"/>
        <s v="7004129186"/>
        <s v="1330034859"/>
        <s v="1330034860"/>
        <s v="1330034862"/>
        <s v="1330034861"/>
        <s v="1330034863"/>
        <s v="1330034864"/>
        <s v="1330034880"/>
        <s v="1330034865"/>
        <s v="1330034866"/>
        <s v="1330034867"/>
        <s v="1330034868"/>
        <s v="1330034869"/>
        <s v="1330034870"/>
        <s v="1330034873"/>
        <s v="1330034872"/>
        <s v="1330034871"/>
        <s v="1330034877"/>
        <s v="1330034874"/>
        <s v="1330034875"/>
        <s v="1330034878"/>
        <s v="1330034876"/>
        <s v="1330034879"/>
        <s v="1330034881"/>
        <s v="1330034882"/>
        <s v="1330034883"/>
        <s v="1330034884"/>
        <m/>
        <n v="7001157513" u="1"/>
        <n v="507087179" u="1"/>
        <n v="507087435" u="1"/>
        <n v="507087947" u="1"/>
        <n v="507088203" u="1"/>
        <n v="8043223009" u="1"/>
        <n v="7001157951" u="1"/>
        <n v="7003112241" u="1"/>
        <n v="8043223447" u="1"/>
        <n v="7001154751" u="1"/>
        <n v="7003112679" u="1"/>
        <n v="8043220448" u="1"/>
        <n v="2739000350" u="1"/>
        <n v="7001156085" u="1"/>
        <n v="2713014019" u="1"/>
        <n v="2713016067" u="1"/>
        <n v="2713018115" u="1"/>
        <n v="8043220886" u="1"/>
        <n v="7001156523" u="1"/>
        <n v="8045605276" u="1"/>
        <n v="8043221344" u="1"/>
        <n v="2713014238" u="1"/>
        <n v="2713016286" u="1"/>
        <n v="2713018334" u="1"/>
        <n v="8045605714" u="1"/>
        <n v="8043221782" u="1"/>
        <n v="2713014457" u="1"/>
        <n v="7001156724" u="1"/>
        <n v="1330034547" u="1"/>
        <n v="2713014686" u="1"/>
        <n v="2713016734" u="1"/>
        <n v="8045606152" u="1"/>
        <n v="7001157182" u="1"/>
        <n v="8043222220" u="1"/>
        <n v="1327133485" u="1"/>
        <n v="8043222678" u="1"/>
        <n v="2713012857" u="1"/>
        <n v="2713014905" u="1"/>
        <n v="2713016953" u="1"/>
        <n v="7001157620" u="1"/>
        <n v="8043223116" u="1"/>
        <n v="2713013076" u="1"/>
        <n v="2713015124" u="1"/>
        <n v="2713017172" u="1"/>
        <n v="1328128033" u="1"/>
        <n v="7001158058" u="1"/>
        <n v="1327133704" u="1"/>
        <n v="2713013305" u="1"/>
        <n v="2713015353" u="1"/>
        <n v="2713017401" u="1"/>
        <n v="7003112348" u="1"/>
        <n v="8043223554" u="1"/>
        <n v="1324079037" u="1"/>
        <n v="3116011757" u="1"/>
        <n v="1323098020" u="1"/>
        <n v="8043224012" u="1"/>
        <n v="2713013524" u="1"/>
        <n v="2713015572" u="1"/>
        <n v="2713017620" u="1"/>
        <n v="1328128257" u="1"/>
        <n v="7001154858" u="1"/>
        <n v="1327133928" u="1"/>
        <n v="3116011976" u="1"/>
        <n v="2713013743" u="1"/>
        <n v="2713015791" u="1"/>
        <n v="2713017839" u="1"/>
        <n v="7001155296" u="1"/>
        <n v="1323098244" u="1"/>
        <n v="1322298480" u="1"/>
        <n v="1322299504" u="1"/>
        <n v="7001155754" u="1"/>
        <n v="1327134152" u="1"/>
        <n v="8043220555" u="1"/>
        <n v="7001156192" u="1"/>
        <n v="1322298704" u="1"/>
        <n v="1322299728" u="1"/>
        <n v="8043221013" u="1"/>
        <n v="1321299255" u="1"/>
        <n v="507086285" u="1"/>
        <n v="507086541" u="1"/>
        <n v="507086797" u="1"/>
        <n v="507087053" u="1"/>
        <n v="507087309" u="1"/>
        <n v="507087565" u="1"/>
        <n v="507087821" u="1"/>
        <n v="507088077" u="1"/>
        <n v="507088333" u="1"/>
        <n v="1327133347" u="1"/>
        <n v="8045605383" u="1"/>
        <n v="8043221451" u="1"/>
        <n v="1324078680" u="1"/>
        <n v="8045605821" u="1"/>
        <n v="507086341" u="1"/>
        <n v="507086597" u="1"/>
        <n v="507087109" u="1"/>
        <n v="507087365" u="1"/>
        <n v="507087621" u="1"/>
        <n v="507087877" u="1"/>
        <n v="507088133" u="1"/>
        <n v="8043233985" u="1"/>
      </sharedItems>
    </cacheField>
    <cacheField name="Fecha de Albaran" numFmtId="14">
      <sharedItems containsNonDate="0" containsDate="1" containsString="0" containsBlank="1" minDate="2024-01-01T00:00:00" maxDate="2024-01-11T00:00:00"/>
    </cacheField>
    <cacheField name="Material" numFmtId="0">
      <sharedItems containsBlank="1" containsMixedTypes="1" containsNumber="1" containsInteger="1" minValue="55" maxValue="200225" count="120">
        <s v="3230"/>
        <s v="3228"/>
        <s v="200223"/>
        <s v="3232"/>
        <s v="3229"/>
        <s v="3234"/>
        <s v="3227"/>
        <s v="3233"/>
        <s v="3231"/>
        <s v="2906"/>
        <s v="3042"/>
        <s v="55"/>
        <s v="2916"/>
        <s v="3091"/>
        <s v="2693"/>
        <s v="3126"/>
        <s v="2649"/>
        <s v="3208"/>
        <s v="2692"/>
        <s v="2758"/>
        <s v="3048"/>
        <s v="922"/>
        <s v="1054"/>
        <s v="395"/>
        <s v="3146"/>
        <s v="393"/>
        <s v="399"/>
        <s v="3186"/>
        <s v="3300"/>
        <s v="3264"/>
        <s v="2947"/>
        <s v="2945"/>
        <s v="3210"/>
        <s v="3283"/>
        <s v="3282"/>
        <s v="3295"/>
        <s v="3269"/>
        <s v="3262"/>
        <s v="3268"/>
        <s v="3260"/>
        <s v="3263"/>
        <s v="3271"/>
        <s v="3236"/>
        <s v="2882"/>
        <s v="837"/>
        <s v="1782"/>
        <s v="2032"/>
        <s v="200225"/>
        <s v="3124"/>
        <s v="2926"/>
        <s v="3218"/>
        <s v="2853"/>
        <s v="3043"/>
        <s v="3145"/>
        <s v="3209"/>
        <m/>
        <n v="3268" u="1"/>
        <n v="3048" u="1"/>
        <n v="3260" u="1"/>
        <n v="3091" u="1"/>
        <n v="3295" u="1"/>
        <n v="3236" u="1"/>
        <n v="3126" u="1"/>
        <n v="399" u="1"/>
        <n v="3228" u="1"/>
        <n v="2906" u="1"/>
        <n v="1782" u="1"/>
        <n v="3271" u="1"/>
        <n v="922" u="1"/>
        <n v="3263" u="1"/>
        <n v="3043" u="1"/>
        <n v="2882" u="1"/>
        <n v="395" u="1"/>
        <n v="393" u="1"/>
        <n v="3231" u="1"/>
        <n v="3282" u="1"/>
        <n v="2783" u="1"/>
        <n v="3207" u="1"/>
        <n v="3191" u="1"/>
        <n v="3242" u="1"/>
        <n v="2649" u="1"/>
        <n v="3234" u="1"/>
        <n v="3124" u="1"/>
        <n v="2853" u="1"/>
        <n v="2692" u="1"/>
        <n v="3277" u="1"/>
        <n v="2955" u="1"/>
        <n v="3218" u="1"/>
        <n v="3269" u="1"/>
        <n v="2947" u="1"/>
        <n v="3210" u="1"/>
        <n v="837" u="1"/>
        <n v="2032" u="1"/>
        <n v="3186" u="1"/>
        <n v="3229" u="1"/>
        <n v="3264" u="1"/>
        <n v="1054" u="1"/>
        <n v="3146" u="1"/>
        <n v="2926" u="1"/>
        <n v="3138" u="1"/>
        <n v="3232" u="1"/>
        <n v="3283" u="1"/>
        <n v="2945" u="1"/>
        <n v="3208" u="1"/>
        <n v="200225" u="1"/>
        <n v="3227" u="1"/>
        <n v="2693" u="1"/>
        <n v="55" u="1"/>
        <n v="3219" u="1"/>
        <n v="3262" u="1"/>
        <n v="3042" u="1"/>
        <n v="2916" u="1"/>
        <n v="200184" u="1"/>
        <n v="3230" u="1"/>
        <n v="3281" u="1"/>
        <n v="2425" u="1"/>
        <n v="200185" u="1"/>
        <n v="3300" u="1"/>
        <n v="2758" u="1"/>
        <n v="3233" u="1"/>
      </sharedItems>
    </cacheField>
    <cacheField name="Cantidad2" numFmtId="0">
      <sharedItems containsString="0" containsBlank="1" containsNumber="1" minValue="0.4" maxValue="40"/>
    </cacheField>
    <cacheField name="Un.medida venta3" numFmtId="0">
      <sharedItems containsBlank="1"/>
    </cacheField>
    <cacheField name="Peso Neto Vehículo" numFmtId="164">
      <sharedItems containsString="0" containsBlank="1" containsNumber="1" minValue="-1.1000000000000001" maxValue="29.24"/>
    </cacheField>
    <cacheField name="Tipo de posición" numFmtId="0">
      <sharedItems containsBlank="1" count="6">
        <s v="TAN"/>
        <s v="ZZMA"/>
        <m/>
        <s v="ZPRO" u="1"/>
        <s v="ZZPA" u="1"/>
        <s v="" u="1"/>
      </sharedItems>
    </cacheField>
    <cacheField name="Creado por" numFmtId="0">
      <sharedItems containsBlank="1"/>
    </cacheField>
    <cacheField name="Status" numFmtId="0">
      <sharedItems containsBlank="1" count="7">
        <s v="S"/>
        <m/>
        <s v="" u="1"/>
        <s v="D" u="1"/>
        <s v="E" u="1"/>
        <s v="R" u="1"/>
        <s v="T" u="1"/>
      </sharedItems>
    </cacheField>
    <cacheField name="Entrada manual transferencias" numFmtId="0">
      <sharedItems containsBlank="1"/>
    </cacheField>
    <cacheField name="Entrada: Modificación manual en SAP" numFmtId="0">
      <sharedItems containsBlank="1" count="3">
        <s v=""/>
        <s v="X"/>
        <m/>
      </sharedItems>
    </cacheField>
    <cacheField name="Entrada: Mod.manual en SAP. Motivo" numFmtId="0">
      <sharedItems containsBlank="1" count="422">
        <s v=""/>
        <s v="ZZ01 - Sin posibilidad de pesaje automático"/>
        <s v="PM01 - Problema no funcionamiento VIDMAR"/>
        <s v="AM02 - Falta apertura condiciones comerciales"/>
        <s v="AM04 - Problema funcionamiento SAP"/>
        <s v="AM11 - Modificación albarán generado"/>
        <m/>
        <s v="AM05 - Problema no funcionamiento VIDMAR" u="1"/>
        <s v="AM07 - Error operador báscula" u="1"/>
        <s v="PM04 - Problema no funcionamiento báscula" u="1"/>
        <s v="PM03 - Error operador báscula" u="1"/>
        <s v="AM13 - Proceso albarán devolución palet" u="1"/>
        <s v="AM09 - Problema ordenador báscula" u="1"/>
        <s v="PM05 - Modificación albarán generado" u="1"/>
        <s v="AM10 - Problema impresora báscula" u="1"/>
        <s v="AM03 - Mantenimiento programado SAP" u="1"/>
        <s v="AM08 - Problema no funcionamiento báscula" u="1"/>
        <s v="AM01 - Problema riesgo cliente" u="1"/>
        <s v="AM12 - Problema acceso a sistemas informáticos" u="1"/>
        <s v="A" u="1"/>
        <s v="TRAE CEMENTO TARA ALTA" u="1"/>
        <s v="CAMBIO NOMBRE DEL CONDUCTOR" u="1"/>
        <s v="SIN COMUNICACION VITMAR" u="1"/>
        <s v="CAMBIO DE NIF" u="1"/>
        <s v="REALIZAR ALB.DE DEVOLUCION-OK GOYO" u="1"/>
        <s v="C" u="1"/>
        <s v="MECANIZAR ALBARAN MANUAL" u="1"/>
        <s v="ERROR EN TOLERANCI VIDMAR" u="1"/>
        <s v="E" u="1"/>
        <s v="TARA ANTERIOR CON MATERIALES CARGADOS" u="1"/>
        <s v="M04 - CARGA TRANSPORTE ESPORADICO / ACCESO OK SPEC" u="1"/>
        <s v="ERROR EN ASIGNACIÓN" u="1"/>
        <s v="NO COMUNICACIÓN ENTRE BASC Y VIDMAR" u="1"/>
        <s v="TRAE CEMENTO TARA SUPERIOR" u="1"/>
        <s v="ED.P." u="1"/>
        <s v="ERROR" u="1"/>
        <s v="G" u="1"/>
        <s v="DEV. DE PALETS" u="1"/>
        <s v="FALLA VIDMAR" u="1"/>
        <s v="D.P.," u="1"/>
        <s v="ERROR DE CUMUNICACION DE VIDMAR" u="1"/>
        <s v="ERROR DE VIDMAR" u="1"/>
        <s v="FALLO VIDMAR ENTRADA MANUAL" u="1"/>
        <s v="M08-CAMBIO TRANSPORTISTA-VIAJE ENTRE ISLAS" u="1"/>
        <s v="NO PASA LOS PESOS DE VID A SP" u="1"/>
        <s v="M.03" u="1"/>
        <s v="M02 - ALBSAP - MODIFICACIÓN DATOS COMERCIALES o PEDIDO / DEVOLUCIÓN PALETS" u="1"/>
        <s v="ERROR EN EL PEDIDO POR EL CONDUCTOR" u="1"/>
        <s v="ERROR EN EL CÓDIGO" u="1"/>
        <s v="FALLO VIDMAR QUEDANDO EN STATUS 2" u="1"/>
        <s v="ERROR VIDMAR" u="1"/>
        <s v="ERROR TOLERANCA VIDMAR" u="1"/>
        <s v="MECANIZAR ALBARÁN DE ABONO" u="1"/>
        <s v="CAMBIO D.N.I. CONDUCTOR" u="1"/>
        <s v="OTRO PEDIDO" u="1"/>
        <s v="FCP" u="1"/>
        <s v="ERROR EN LÍNEA DE PEDIDO DESAPARECE UNA" u="1"/>
        <s v="M01.01 - ALBMAN - FALTA DE CRÉDITO" u="1"/>
        <s v="M05 - ALBSAP - SIN COMUNICACIÓN VIDMAR-SAP / SIN VIDMAR / PROBLEMA BÁSCULA" u="1"/>
        <s v="CAMBIO DESTINO" u="1"/>
        <s v="CARGO A ORRIBO PEREZ POR ERROR DE DEV. DE PALETS" u="1"/>
        <s v="CAMBIO DE COFER" u="1"/>
        <s v="VG" u="1"/>
        <s v="SA" u="1"/>
        <s v="M04 - ALBSAP - MODIFICACION DATOS TRANSPORTE / TOLERANCIA" u="1"/>
        <s v="M04 – ALBSAP – MODIFICACION DATOS TRANSPORTE / TOLERANCIA" u="1"/>
        <s v="P.DEV." u="1"/>
        <s v="ERROR TOELRANCIA VIDMAR" u="1"/>
        <s v="ERROR TOLERANCIA VIDMAR" u="1"/>
        <s v="CAMBIAR NIF-VIAJE ENTRE ISLAS" u="1"/>
        <s v="NO HAY COM CON VIDMAR" u="1"/>
        <s v="ERROR EN MAT CHUTO (R)" u="1"/>
        <s v="VC" u="1"/>
        <s v="S" u="1"/>
        <s v="ERROR EN TARA" u="1"/>
        <s v="DEVOLUCIÓN DE CEMENTO" u="1"/>
        <s v="TARA INFERIOR (GASOIL)" u="1"/>
        <s v="TARA INFERIOR VIENE CON MUY POCO GASOIL" u="1"/>
        <s v="CAMBIO DE NIF ENTRE ISLAS" u="1"/>
        <s v="PALET" u="1"/>
        <s v="FALLO DE TOLERANCIA" u="1"/>
        <s v="TOLERANCIA" u="1"/>
        <s v="SOLICITUD BÁSCULA" u="1"/>
        <s v="SIN CONEXIÓN CON EL SERV VIDMAR" u="1"/>
        <s v="ERRO DE PASAJE" u="1"/>
        <s v="VIDMAR MAL" u="1"/>
        <s v="SIN CONEX SAP-VIDMAR" u="1"/>
        <s v="TANQUE GASOIL LLENO" u="1"/>
        <s v="MECANIZAR ABONO" u="1"/>
        <s v="CAMBIO DE NOMBRE" u="1"/>
        <s v="VIDMAR SIN COMUNICACION" u="1"/>
        <s v="W" u="1"/>
        <s v="MECANIZADO ALBMAN 343" u="1"/>
        <s v="CARGO-ABONO PALLETS PRIMAT-OK INMACULADA" u="1"/>
        <s v="SIN COMUNI-VID" u="1"/>
        <s v="CAMBIO POR SER ENTREGA ENTRE ISLAS" u="1"/>
        <s v="CAMBIO DE DATOS DEL TRANSPORTISTA" u="1"/>
        <s v="M10" u="1"/>
        <s v="ERROR TOLERANCIA VIDAMR" u="1"/>
        <s v="CLIETE" u="1"/>
        <s v="SAP" u="1"/>
        <s v="ECCESO DE TARA POR GASOIL LLENO" u="1"/>
        <s v="NO TIENE COMUNICACION SAP" u="1"/>
        <s v="REALIZAR ABONO" u="1"/>
        <s v="SIN COMUNICACION SAP" u="1"/>
        <s v="XCD" u="1"/>
        <s v="CABIO DE NIF ENTRE ISLAS" u="1"/>
        <s v="M01.04 - ALBMAN - SAP / CAÍDA DE SISTEMA" u="1"/>
        <s v="ERROR DE  VIDMAR" u="1"/>
        <s v="MANUAL" u="1"/>
        <s v="CVD" u="1"/>
        <s v="M03 - FALLO VIDMAR / SAP / CONEXIONES / VISOR BASCULA" u="1"/>
        <s v="FALLO DE VIDMAR" u="1"/>
        <s v="DEVOLUCION MATERIAL ALB 507011691-OK NARCISO MARTIN" u="1"/>
        <s v="SIN COMUN CON VIDMAR" u="1"/>
        <s v="SIN CONECCION VIDMAR" u="1"/>
        <s v="FALTA DE ASIGNACION EN VIDMAR" u="1"/>
        <s v="M01.06 - ALBMAN - AVERÍA DE ORDENADOR / IMPRESORA" u="1"/>
        <s v="DEVOLUCION ALB.Nº 507019854" u="1"/>
        <s v="-S" u="1"/>
        <s v="ERROR EN TARA POR PROBLEMA DE DESCARGA" u="1"/>
        <s v="FALLO VIDMAR" u="1"/>
        <s v="CAMBIO  DE CONDUCTOR" u="1"/>
        <s v="CAMBIO DNI CONDUCTOR" u="1"/>
        <s v="ERROR TOLERANCIA" u="1"/>
        <s v="SIN COMUNICACIÓN VID A SAP" u="1"/>
        <s v="CAIDA VIDMAR" u="1"/>
        <s v="ERROR AL ASIGNAR" u="1"/>
        <s v="ERROR EN TARA INFERIOR A LA TEÓRICA" u="1"/>
        <s v="CAMION DIRECTO CD" u="1"/>
        <s v="MANUEL" u="1"/>
        <s v="M07 - ERROR / MODIFICACION TOLERANCIA" u="1"/>
        <s v="ERROR  DE VIDMAR" u="1"/>
        <s v="CAMBIO E CONDUCTOR" u="1"/>
        <s v="SUS 507010042" u="1"/>
        <s v="CAMBIO D.N.I DEL CONDUCTOR" u="1"/>
        <s v="GENERAR ALBARÁN DE ABONO" u="1"/>
        <s v="ANULACION DE ALBARAN 507018215" u="1"/>
        <s v="REDIRECCIONAMIENTO" u="1"/>
        <s v="ERROR TERMIANL BASCULA" u="1"/>
        <s v="SUSTITUYE AL ALBARÁN 507017352" u="1"/>
        <s v="PM02 - Falta corriente eléctrica" u="1"/>
        <s v="*" u="1"/>
        <s v="CAMBIO DE COMDUCTOR" u="1"/>
        <s v="ERROR DE SAP" u="1"/>
        <s v="," u="1"/>
        <s v="CLIENTE ENTRADA MANUAL" u="1"/>
        <s v="M01.07 - ALBMAN - FALLO EN EL ACCESO AL SISTEMA (error/sin claves)" u="1"/>
        <s v="SUS. ALBARÁN 507020298" u="1"/>
        <s v="MODIFICAR DATOS DEL CONDUCTOR" u="1"/>
        <s v="NO FUNCIONA VIDMAR" u="1"/>
        <s v="RECTIFICACIÓN A GRANEL Y CP" u="1"/>
        <s v="." u="1"/>
        <s v="DEV-PAL" u="1"/>
        <s v="TRAE DEPÓSITO CASI LLENO" u="1"/>
        <s v="ERROR STATUS 4 REPETIR ENTRADA, TICKET 2017008154" u="1"/>
        <s v="FALLO TOLERANCIA VIDMAR" u="1"/>
        <s v="D.C." u="1"/>
        <s v="DESCARGAR MATERIAL SOBRANTE 507000889- RAFAEL ALCANTARA" u="1"/>
        <s v="VIMAR MAL" u="1"/>
        <s v="CAMBIO DE MATRÍCULA" u="1"/>
        <s v="EXCESO TARA" u="1"/>
        <s v="EN FORMACION" u="1"/>
        <s v="D.P." u="1"/>
        <s v="M03 - ALBSAP - ERRORES ENTRADA DE MATERIAL / FUERA HORARIO BÁSCULA" u="1"/>
        <s v="D.R." u="1"/>
        <s v="D.V." u="1"/>
        <s v="DEV.PAL" u="1"/>
        <s v="CAMBIO DE CONDUCTOR" u="1"/>
        <s v="MEDIR DE MEDIR" u="1"/>
        <s v="CAMBIO DE D.N.I CONDUCTOR" u="1"/>
        <s v="XD" u="1"/>
        <s v="NO HAY COMUNICACIÓN CON PC DE CONTROL" u="1"/>
        <s v="VIDMAR SI COMUNICACION" u="1"/>
        <s v="SIN CONECCION CON VIDMAR" u="1"/>
        <s v="M02 - REHACER ALBARAN POR MODIFICACION / ANULACION" u="1"/>
        <s v="C.P" u="1"/>
        <s v="CUBA CARGADA`PARA PRUEBAS EN BÁS FÁB" u="1"/>
        <s v="SIN CONEX-SAP-SERV-VID" u="1"/>
        <s v="ENTRADA MANUAL" u="1"/>
        <s v="CAMBIO DE CHOFER" u="1"/>
        <s v="MECANIZADO ALBMAN 344" u="1"/>
        <s v="ERROR DE TOLERANCIA DE TARA" u="1"/>
        <s v="CS" u="1"/>
        <s v="PALKET" u="1"/>
        <s v="FALLO DE COMUNICACION VIDMAR" u="1"/>
        <s v="CAMBIO DE D.N.I. DEL CONDUCTOR" u="1"/>
        <s v="ALBMAN 319" u="1"/>
        <s v="E T." u="1"/>
        <s v="FALLA COMUNICACIÓN CON VIDMAR" u="1"/>
        <s v="FALLO COMUNICACIÓN CON VIDMAR" u="1"/>
        <s v="CARGA DIRECTA CAMBIO DE MATRÍCULA" u="1"/>
        <s v="GENERAR ENTREGA DE MATERIAL SOBRANRE" u="1"/>
        <s v="CAMBI DE CHOFER" u="1"/>
        <s v="MACANIZACIÓN DE ALB MANUAL" u="1"/>
        <s v="CAMBIO CONDUCTOR" u="1"/>
        <s v="ALBMAN 318" u="1"/>
        <s v="CAMBIO DESTINO POR AVERIA EN CUBA" u="1"/>
        <s v="P.D." u="1"/>
        <s v="CAMBIO CHOFER" u="1"/>
        <s v="FALLO DEL SISTEMA SE KEDA STATUS 4" u="1"/>
        <s v="SIN CON SER VIDMAR" u="1"/>
        <s v="M010" u="1"/>
        <s v="M01 - ALBARAN MANUAL PROCESADO / ALBARAN INTERNO" u="1"/>
        <s v="MODIFICACION DE CHOFER" u="1"/>
        <s v="TARA SUPERIOR" u="1"/>
        <s v="CLENTE" u="1"/>
        <s v="CAMBIO DE CONDUCTOR." u="1"/>
        <s v="M06 - ERROR / MODIFICACION PEDIDO" u="1"/>
        <s v="SUSTITUYE ALBARAN 507017935" u="1"/>
        <s v="ECSESO DE PESO" u="1"/>
        <s v="CAMIÓN CON EXCESO DE TARA" u="1"/>
        <s v="FALLO TOLERANCIA" u="1"/>
        <s v="CAMBIO DNI DEL CONDUCTOR" u="1"/>
        <s v="FALLO CON VIDMAR" u="1"/>
        <s v="TRAE DEPÓSITO LLENO" u="1"/>
        <s v="SIN CON SER VID" u="1"/>
        <s v="ERROR DE TOLERANCIA DE VIDMAR" u="1"/>
        <s v="M06 - ALBSAP - SIN PESAJE TARA" u="1"/>
        <s v="NO COJE EL PEDIDO COMPLETO VIDMAR" u="1"/>
        <s v="CLIUENTE ENTRADA MANUAL" u="1"/>
        <s v="ERROR COMUNICACIOM VIDMAR" u="1"/>
        <s v="ERROR COMUNICACION VIDMAR" u="1"/>
        <s v="SUSTITUCÓN ALBARÁN" u="1"/>
        <s v="FALLO VIDAMR" u="1"/>
        <s v="DEV DE PALETS" u="1"/>
        <s v="ERROR CÓDIGO" u="1"/>
        <s v="SIN COM SAP VIDMAR" u="1"/>
        <s v="D" u="1"/>
        <s v="NO FUNCIONA EL VIDMAR" u="1"/>
        <s v="ERROR DE APELLIDO" u="1"/>
        <s v="MECANIZADO DEL ALBMAN 341" u="1"/>
        <s v="FALLO VIDMAR SE QUEDA EN STAUS 2" u="1"/>
        <s v="TARA INFERIOR,FALTA GASOIL" u="1"/>
        <s v="VIDMAR NO FUNCIONA" u="1"/>
        <s v="TARA REAL INFERIOR A LA TEÓRICA(GASOIL)" u="1"/>
        <s v="FALLO COMUNICACION VIDAMR" u="1"/>
        <s v="F" u="1"/>
        <s v="CE FALLO VIDMAR" u="1"/>
        <s v="CAMBIO TRANSPORTISTA ORDEN DE IOSU" u="1"/>
        <s v="NO HAY COMUNI-VIDMAR" u="1"/>
        <s v="DEV PALETS" u="1"/>
        <s v="ERROR DE STATUS" u="1"/>
        <s v="FALLO VIDMAR SE QUEDA EN STATU 2" u="1"/>
        <s v="ALBMAN 323" u="1"/>
        <s v="CAMBIO DE CONDUCTO" u="1"/>
        <s v="SIN COMUNICACION CON VIDMAR" u="1"/>
        <s v="SIN COMUNICACIÓN CON VIDMAR" u="1"/>
        <s v="NO HAY COMUNICACION VIDMAR" u="1"/>
        <s v="CAMBIO DESTINO Y MATERIAL" u="1"/>
        <s v="DEV. PALET" u="1"/>
        <s v="MECANIZADO DE ALBMAN 340" u="1"/>
        <s v="CUBA PRECARGADA PARA VEREFICACION DE BÁSCULAS" u="1"/>
        <s v="CAMBIO A TRANSGRATE - ENTREGA EN TENERIFE" u="1"/>
        <s v="VIDMAR NO FUNCIONA CORRECTAMENETE" u="1"/>
        <s v="REALIZAR PEDIDO DE DEVOLUCIÓN" u="1"/>
        <s v="ALBMAN 321" u="1"/>
        <s v="M05 - OK GOYO" u="1"/>
        <s v="SUSTITUCIÓN DE ALBARÁN 507018722" u="1"/>
        <s v="SUSTITUCION PARCIAL DE ENTREGA 507020489 MATERIAL ERRONEO EN PEDIDO" u="1"/>
        <s v="CAMBIO DE D.N.I.DEL CONDUCTOR" u="1"/>
        <s v="CAMBIO DE NOMBRE DE CONDUCTOR" u="1"/>
        <s v="ALBMAN 320" u="1"/>
        <s v="PALETS DEVUELTOS" u="1"/>
        <s v="TARA REAL ALTA" u="1"/>
        <s v="CLIENTE" u="1"/>
        <s v="PALETS CACIOS" u="1"/>
        <s v="SIN COMUNINICACIÓN CON VIDMAR" u="1"/>
        <s v="VIDMAR SIN CONECCION" u="1"/>
        <s v="M005" u="1"/>
        <s v="D,DP," u="1"/>
        <s v="ERROR EN VIDMAR" u="1"/>
        <s v="R" u="1"/>
        <s v="CAMBIO DE CHUTO" u="1"/>
        <s v="DEPÓSITO LLENO" u="1"/>
        <s v="ERROR DE PESO" u="1"/>
        <s v="DEPÓSITO GASOIL LLENO TARA SUPERIOR" u="1"/>
        <s v="M05 - PROCESO DEVOLUCION / TRASVASES DE PALETS" u="1"/>
        <s v="PARA REALIZAR ABONO MATERIAL SOBRANTE" u="1"/>
        <s v="TARA SUPERIOR POR DEVOLUCIÓN" u="1"/>
        <s v="MECANIZAR ALBARÁN DE SUSTITUCIÓN" u="1"/>
        <s v="V" u="1"/>
        <s v="CAMBIO DE PROPIETARIO" u="1"/>
        <s v="MECANIZAR ALBARÁN DE DEVOLUCIÓN DE MATERIAL" u="1"/>
        <s v="ERROR DE IMPRESORA" u="1"/>
        <s v="DEPÓSITO DE GASOIL LLENO PASA TARA" u="1"/>
        <s v="CT" u="1"/>
        <s v="X" u="1"/>
        <s v="SUSTITUYE AL ALBARÁN 507023516 POR FALTA DE GRUA" u="1"/>
        <s v="0." u="1"/>
        <s v="SIN COMUNICACIÓN CON SER VIDMAR" u="1"/>
        <s v="ET" u="1"/>
        <s v="DR" u="1"/>
        <s v="CP" u="1"/>
        <s v="VIAJE ENTRE ISLAS" u="1"/>
        <s v="TARA INFERIOR POCO GASOIL" u="1"/>
        <s v="DEVOLUCION MATERIAL-OK NARCISO MARTIN" u="1"/>
        <s v="SUS 507010772" u="1"/>
        <s v="MECANIZAR ALBARÁN DE DEVOLUCIÓN" u="1"/>
        <s v="M09 - NO AUTOMATICO / SIN VIDMAR" u="1"/>
        <s v="DV." u="1"/>
        <s v="M008" u="1"/>
        <s v="CXD" u="1"/>
        <s v="SIN COMUNICACIÓN CON VIDMAR." u="1"/>
        <s v="TOLERANCIA VIDMAR MAL" u="1"/>
        <s v="DEV PALETS." u="1"/>
        <s v="CAMBIO DNI" u="1"/>
        <s v="FALLO COMUNICACION VIDMAR" u="1"/>
        <s v="ET." u="1"/>
        <s v="CAMBIO DESTINO ALBNº507017375 OK CRUZ-SAMUEL" u="1"/>
        <s v="CD" u="1"/>
        <s v="DEV D PALETS" u="1"/>
        <s v="TRAE CEMENTO" u="1"/>
        <s v="SUSTITUCION ALB 507019360" u="1"/>
        <s v="CAMBIO DE D.N.I." u="1"/>
        <s v="MECANIZAR ALBARÁN CARGADO DE PEDIDO ANULADO" u="1"/>
        <s v="M08 - MODIFICACION DATOS TRANSPORTE" u="1"/>
        <s v="E. T." u="1"/>
        <s v="EL VIDMAR NO FUNCIONA" u="1"/>
        <s v="FALLO TOLERANCIAVIDMAR" u="1"/>
        <s v="DEVOLUCION  DE PALETS" u="1"/>
        <s v="SIN CONEX-SAP-VID" u="1"/>
        <s v="ERROR E VIDMAR" u="1"/>
        <s v="VIDMAR AML" u="1"/>
        <s v="CD+" u="1"/>
        <s v="CARGA MANUAL CLIENTE" u="1"/>
        <s v="D.P.KJYGTLIUYIU" u="1"/>
        <s v="CARGA ABONO PALLETS-OK INMA" u="1"/>
        <s v="NO HAY COMUNICACIÓN CON VIDMAR" u="1"/>
        <s v="ERROR DE TOLERANCIA VIDMAR" u="1"/>
        <s v="ERROR EN TOLERANCIA VIDMAR" u="1"/>
        <s v="GENERAR ALBARÁN DE DEVOLUCIÓN" u="1"/>
        <s v="ITV" u="1"/>
        <s v="ERROR LECTOR TERMINAL" u="1"/>
        <s v="FALLO DEL VIDMAR" u="1"/>
        <s v="CDF" u="1"/>
        <s v="DEVOLUCION MATERIAL" u="1"/>
        <s v="RETIRADA DE BLANCO EN PRIMAT" u="1"/>
        <s v="TARA ALTA Y NO AUTORIZA VIDMAR" u="1"/>
        <s v="D,P," u="1"/>
        <s v="DEV P" u="1"/>
        <s v="PALETS VACIOS" u="1"/>
        <s v="DEV PALTS" u="1"/>
        <s v="AM06 - Falta corriente eléctrica" u="1"/>
        <s v="MECANIZAR ALBARÁN PETICIÓN BASCULA POR ANULACIÓN DE ALBARÁN" u="1"/>
        <s v="M02 – ALBSAP – MODIFICACION DATOS COMERCIALES o PEDIDO/DEVOLUCION PALETS" u="1"/>
        <s v="ERROR DE VIDMAR COMUNICACION" u="1"/>
        <s v="SIN CUNICACIÓN CON VID" u="1"/>
        <s v="CAMBIO DE NIF CARGA ISLAS" u="1"/>
        <s v="CAMBIO DE NIF NO VA ENTRE ISLAS" u="1"/>
        <s v="FALLO DE COMUNICACIÓN CON VIDMAR" u="1"/>
        <s v="CAMBIO DE TRANSPORTISTA" u="1"/>
        <s v="CAMBIO CODUCTOR" u="1"/>
        <s v="EROR EN TOLERANCIA VIDMAR" u="1"/>
        <s v="ERROR EN FICHAJE DE VIDMAR" u="1"/>
        <s v="C.P." u="1"/>
        <s v="CAMBIO DE DESTINO SOLICITADO POR CLIENTE" u="1"/>
        <s v="ERROR T." u="1"/>
        <s v="SIN COMUNICACION VIDMAR" u="1"/>
        <s v="SIN CONEXIÓN CON VIDMAR" u="1"/>
        <s v="ERROR EN TOLENCIA VIDMAR" u="1"/>
        <s v="DEPÓSITO DE GASOIL LLENO" u="1"/>
        <s v="D,P." u="1"/>
        <s v="E.T." u="1"/>
        <s v="ERROR DE PASAJE" u="1"/>
        <s v="PALES VACIOS" u="1"/>
        <s v="CAMBIO DE DESTINO - OK CRUZ" u="1"/>
        <s v="DEVOLUCION DE PALETS" u="1"/>
        <s v="CAMBIO DE CHOFER Y NIFG" u="1"/>
        <s v="DEV PALET" u="1"/>
        <s v="DEV. PALETS" u="1"/>
        <s v="PALET VACIOS" u="1"/>
        <s v="DIFERENCIA DE TARA" u="1"/>
        <s v="M05 – ALBSAP – FALLO MODIFICACIONES VIDMAR – SAP / SIN VIDMAR / VISOR o ERROR BÁSCULA" u="1"/>
        <s v="D.P" u="1"/>
        <s v="C,P" u="1"/>
        <s v="M01.02 - ALBMAN - FALTA APERTURA CONDICIONES COMERCIALES" u="1"/>
        <s v="P.O DE VIGO" u="1"/>
        <s v="RECTIFICACIÓN DE ALBARÁN" u="1"/>
        <s v="ENTRADA POR ERROR EN CARGA" u="1"/>
        <s v="DEV. PALEST" u="1"/>
        <s v="P." u="1"/>
        <s v="ABONO A AGRI. GUANCHE POR ERROR EN DEV. DE PALETS" u="1"/>
        <s v="OTRO PEDIDO." u="1"/>
        <s v="ERROR DE TOLERANCIA" u="1"/>
        <s v="ERROR EN TOLERANCIA" u="1"/>
        <s v="ERROR DE TOLERANCIA  DE VIDMAR" u="1"/>
        <s v="CDÇ" u="1"/>
        <s v="EMITIR ALB DE ABONO" u="1"/>
        <s v="DEV PAL" u="1"/>
        <s v="M01" u="1"/>
        <s v="M02" u="1"/>
        <s v="M03" u="1"/>
        <s v="M04" u="1"/>
        <s v="M05" u="1"/>
        <s v="TARA INFERIOR VIENE CON DEP GASOIL BAJO" u="1"/>
        <s v="M06" u="1"/>
        <s v="M07" u="1"/>
        <s v="ZTTZ - No exsite báscula" u="1"/>
        <s v="M08" u="1"/>
        <s v="C D" u="1"/>
        <s v="M09" u="1"/>
        <s v="DEV.DE PALETS" u="1"/>
        <s v="CAMBIO DE CODUCTOR" u="1"/>
        <s v="MECANIZACION ALBARAN" u="1"/>
        <s v="FALLA LA COMUNICACIÓN CON LAS PESAS Y VIDMAR" u="1"/>
        <s v="ERROR  DVIDMAR" u="1"/>
        <s v="ERROR DE ASIGNACION" u="1"/>
        <s v="DEVOLUCION" u="1"/>
        <s v="PALETS" u="1"/>
        <s v="EROR TOLERANCIA VIDMAR" u="1"/>
        <s v="M10 - VARIOS - PRUEBAS / PARADA PROGRAMADA SAP" u="1"/>
        <s v="CE" u="1"/>
        <s v="E T" u="1"/>
        <s v="FALLO SISTEMA" u="1"/>
        <s v="DEV.PALETS FABRICA" u="1"/>
        <s v="ERROR EN TARA TANQUES LLENO DE GASOIL" u="1"/>
        <s v="MECANIZACIÓN ALBARÁN" u="1"/>
        <s v="DEV. PALETS FABRICA" u="1"/>
        <s v="DEV.PALETS" u="1"/>
        <s v="CAMBIO DE NIF (ENTRE ISLAS)" u="1"/>
        <s v="SIN COMUNICACIÓN VIDMAR SAP" u="1"/>
      </sharedItems>
    </cacheField>
    <cacheField name="Entrada: Modificación manual en Vidmar" numFmtId="0">
      <sharedItems containsBlank="1" count="4">
        <s v="A"/>
        <s v=""/>
        <s v="M"/>
        <m/>
      </sharedItems>
    </cacheField>
    <cacheField name="Entrada: Modifi.manual en Vidmar.Motivo" numFmtId="0">
      <sharedItems containsBlank="1" count="56">
        <s v=""/>
        <s v="SIN COMUNICACIÓN CON EL EQUIPO DE PESO"/>
        <s v="mortero"/>
        <m/>
        <s v="MODIFICACIÓN AUTORIZADA DEL PESO" u="1"/>
        <s v="." u="1"/>
        <s v="M05" u="1"/>
        <s v="TEST/PRUEBAS" u="1"/>
        <s v="error de transacción al meterlo. Camión devolución fardos" u="1"/>
        <s v="devolucion de palts" u="1"/>
        <s v="ORDEN" u="1"/>
        <s v="error pesos" u="1"/>
        <s v="devolucion de palets de madera" u="1"/>
        <s v="entro sin pesar" u="1"/>
        <s v="fallo vidmar" u="1"/>
        <s v="error asignacion" u="1"/>
        <s v="pedido de mortero" u="1"/>
        <s v="mulitpedido (devolución de palets de mortero)" u="1"/>
        <s v="devoucion de palets" u="1"/>
        <s v="devolucion de pales de mortero" u="1"/>
        <s v="DEVOLUCON DE PALETS DE MORTERO" u="1"/>
        <s v="dev. palets" u="1"/>
        <s v="devolucion de palets" u="1"/>
        <s v="rror vidmar no coge peso correcto" u="1"/>
        <s v="02" u="1"/>
        <s v="moretero" u="1"/>
        <s v="motero" u="1"/>
        <s v="error" u="1"/>
        <s v="NO PASÓ A SAP" u="1"/>
        <s v="cemento blanco" u="1"/>
        <s v="mort" u="1"/>
        <s v="palets" u="1"/>
        <s v="m02" u="1"/>
        <s v="multipedido (devolución pales de madera)" u="1"/>
        <s v="corte luz" u="1"/>
        <s v="carga calfensa" u="1"/>
        <s v="devolucion de paets" u="1"/>
        <s v="DEVOLUCION" u="1"/>
        <s v="error remolque" u="1"/>
        <s v="LLEVA MAS PEDIDOS" u="1"/>
        <s v="multipedidos (mortero)" u="1"/>
        <s v="no iba vidmar" u="1"/>
        <s v="manual" u="1"/>
        <s v="devolucion de pales de cemento" u="1"/>
        <s v="carga otro pedido" u="1"/>
        <s v="dev" u="1"/>
        <s v="devolucion de palets de mortero" u="1"/>
        <s v="devolucion de palets mortero" u="1"/>
        <s v="entro sin pesar. tara real" u="1"/>
        <s v="devolucion de palets de cemento" u="1"/>
        <s v="pales de mortero" u="1"/>
        <s v="e4rror sistema fin de semana" u="1"/>
        <s v="multipedido (devolucion de pales)" u="1"/>
        <s v="devolucion palets" u="1"/>
        <s v="devolucion de pales" u="1"/>
        <s v="Fallo de operador" u="1"/>
      </sharedItems>
    </cacheField>
    <cacheField name="Identificación terminal" numFmtId="0">
      <sharedItems containsBlank="1"/>
    </cacheField>
    <cacheField name="Forma breve cronomarcador" numFmtId="22">
      <sharedItems containsNonDate="0" containsDate="1" containsString="0" containsBlank="1" minDate="1899-12-30T00:00:00" maxDate="2024-01-10T16:41:34"/>
    </cacheField>
    <cacheField name="Usuario" numFmtId="0">
      <sharedItems containsBlank="1"/>
    </cacheField>
    <cacheField name="Salida: Modificación manual en SAP" numFmtId="0">
      <sharedItems containsBlank="1" count="3">
        <s v=""/>
        <s v="X"/>
        <m/>
      </sharedItems>
    </cacheField>
    <cacheField name="Salida:Modificación manual en SAP.Motivo" numFmtId="0">
      <sharedItems containsBlank="1" count="432">
        <s v=""/>
        <s v="ZZ01 - Sin posibilidad de pesaje automático"/>
        <s v="PM01 - Problema no funcionamiento VIDMAR"/>
        <s v="AM02 - Falta apertura condiciones comerciales"/>
        <s v="AM11 - Modificación albarán generado"/>
        <s v="PM04 - Problema no funcionamiento báscula"/>
        <m/>
        <s v="AM05 - Problema no funcionamiento VIDMAR" u="1"/>
        <s v="AM04 - Problema funcionamiento SAP" u="1"/>
        <s v="PM05 - Modificación albarán generado" u="1"/>
        <s v="AM13 - Proceso albarán devolución palet" u="1"/>
        <s v="AM07 - Error operador báscula" u="1"/>
        <s v="AM09 - Problema ordenador báscula" u="1"/>
        <s v="PM03 - Error operador báscula" u="1"/>
        <s v="AM03 - Mantenimiento programado SAP" u="1"/>
        <s v="AM12 - Problema acceso a sistemas informáticos" u="1"/>
        <s v="AM08 - Problema no funcionamiento báscula" u="1"/>
        <s v="AM01 - Problema riesgo cliente" u="1"/>
        <s v="AM10 - Problema impresora báscula" u="1"/>
        <s v="A" u="1"/>
        <s v="SIN COMUNICACION VITMAR" u="1"/>
        <s v="CAMBIO DE NIF" u="1"/>
        <s v="ERROR TOLERANCIA EN VIDMAR" u="1"/>
        <s v="FALLO SUSPENSIÓN" u="1"/>
        <s v="FALLA COMUNICACIÓN VIDMAR BASC" u="1"/>
        <s v="FALLO CONECCION VIDMAR" u="1"/>
        <s v="CAMBIO DE PEDIDO EN STA3" u="1"/>
        <s v="E" u="1"/>
        <s v="SIN COMUNICACIÓN CON LAS BÁSCULAS" u="1"/>
        <s v="CE3" u="1"/>
        <s v="DEVOLUCIÓN" u="1"/>
        <s v="D.P.+" u="1"/>
        <s v="DEPÓSITO LLENO DE GASOIL TARA SUP" u="1"/>
        <s v="M04 - CARGA TRANSPORTE ESPORADICO / ACCESO OK SPEC" u="1"/>
        <s v="ERROR EN ASIGNACIÓN" u="1"/>
        <s v="ERROR" u="1"/>
        <s v="G" u="1"/>
        <s v="DEV. DE PALETS" u="1"/>
        <s v="ERROR EN TOLERANCIA POR PALET DEV." u="1"/>
        <s v="D.P-." u="1"/>
        <s v="FALLA VIDMAR" u="1"/>
        <s v="VIDMAR NO SELECCIONO PRODUCTO" u="1"/>
        <s v="ERROR DE VIDMAR" u="1"/>
        <s v="ERROR DE PASJE" u="1"/>
        <s v="FALLO SISTEMA SE QUEDA STATUS 4" u="1"/>
        <s v="M.03" u="1"/>
        <s v="M02 - ALBSAP - MODIFICACIÓN DATOS COMERCIALES o PEDIDO / DEVOLUCIÓN PALETS" u="1"/>
        <s v=".P." u="1"/>
        <s v="ERROR EN SALIDA POR VIDMAR" u="1"/>
        <s v="ERROR DE TOLERACIAN" u="1"/>
        <s v="D.P.." u="1"/>
        <s v="DEVOLUCION MATERIAL ALB.507010829-OK GOYO" u="1"/>
        <s v="FCE" u="1"/>
        <s v="TARA REAL INFERIOR A TARA TEÓRICA(GASOIL)" u="1"/>
        <s v="FALLO VIDMAR SE QUEDA EN STATUS 2" u="1"/>
        <s v="ERROR VIDMAR" u="1"/>
        <s v="MECANIZAR ALBARÁN DE ABONO" u="1"/>
        <s v="SALIDA POR VIDMAR Y NO GENERO SALIDA POR SAP" u="1"/>
        <s v="ERROR EN LÍNEA DE PEDIDO DESAPARECE UNA" u="1"/>
        <s v="SIN CONEXIÓN CON SERV VIDMAR" u="1"/>
        <s v="ERROR TOLERANCAI VIDMAR" u="1"/>
        <s v="M01.01 - ALBMAN - FALTA DE CRÉDITO" u="1"/>
        <s v="M05 - ALBSAP - SIN COMUNICACIÓN VIDMAR-SAP / SIN VIDMAR / PROBLEMA BÁSCULA" u="1"/>
        <s v="CAMBIO DESTINO" u="1"/>
        <s v="NO SALTA DESDE VIDMAR" u="1"/>
        <s v="ERROR DEVIDMAR" u="1"/>
        <s v="CAMBIO DE CUBA" u="1"/>
        <s v="CARGO A ORRIBO PEREZ POR ERROR EN DEV. DE PALETS" u="1"/>
        <s v="SUSTITUCIÓN ALBARÁN" u="1"/>
        <s v="SALIDA POR VIDMAR PERO NO SALE EN AUTOMÁTICO" u="1"/>
        <s v="DEVOLCION DE PALETS" u="1"/>
        <s v="Q" u="1"/>
        <s v="SA" u="1"/>
        <s v="GENERAR ALBARÁN DE DEVOLUCIÓN MAT SOBRANTE" u="1"/>
        <s v="ERROR EN MATRI CHUTO (R) NO PERMITE CARGAR POR VIDMAR HASTA QUE SE MODIFIQUE" u="1"/>
        <s v="M04 - ALBSAP - MODIFICACION DATOS TRANSPORTE / TOLERANCIA" u="1"/>
        <s v="M04 – ALBSAP – MODIFICACION DATOS TRANSPORTE / TOLERANCIA" u="1"/>
        <s v="P.DEV." u="1"/>
        <s v="ERROR TOLERANCIA VIDMAR" u="1"/>
        <s v="ERROR TOLERENCIA VIDMAR" u="1"/>
        <s v="ERROR TOLORANCIA VIDMAR" u="1"/>
        <s v="ERROT TOLERANCIA VIDMAR" u="1"/>
        <s v="DEPÓSITO LLENO DE GASOIL" u="1"/>
        <s v="MECANIZAR ALBARÁN DE DEVOLUCIÓN MATERIAL SOBRANTE" u="1"/>
        <s v="VACIAR RESTO ALB507000889-RAFAEL ALCANTARA" u="1"/>
        <s v="S" u="1"/>
        <s v="PRUEBA GUANCHE" u="1"/>
        <s v="TRAE CEMENTO DENTRO" u="1"/>
        <s v="ERROR EN TARA" u="1"/>
        <s v="ERROR TOLERANCI VIDMAR" u="1"/>
        <s v="TARA INFERIOR (GASOIL)" u="1"/>
        <s v="PALET" u="1"/>
        <s v="FALLO DE TOLERANCIA" u="1"/>
        <s v="TOLERANCIA" u="1"/>
        <s v="VIDMAR MAL" u="1"/>
        <s v="SIN CONEX SAP-VIDMAR" u="1"/>
        <s v="DEVOL.MAT.ALB.Nº507011691- OK NARCISO MARTIN" u="1"/>
        <s v="SIN COMUNICACIÓN CON PC DE CONTROL" u="1"/>
        <s v="DEVOLUCIÓN PALETS" u="1"/>
        <s v="VIDMAR SIN COMUNICACION" u="1"/>
        <s v="W" u="1"/>
        <s v="ERROER" u="1"/>
        <s v="MECANIZADO ALBMAN 343" u="1"/>
        <s v="M10" u="1"/>
        <s v="ERROR TOLERANCIA VIDAMR" u="1"/>
        <s v="ERROR DE TONELADAS" u="1"/>
        <s v="SIN COMU SAP-VIDMAR" u="1"/>
        <s v="VCD" u="1"/>
        <s v="DIFERENCIA DE TARA PORQUE SE LE QUEDA CEMENTO" u="1"/>
        <s v="FALLA VIDMART" u="1"/>
        <s v="SIN COMUNICACION SAP" u="1"/>
        <s v="CD HORA CLIENTE" u="1"/>
        <s v="M01.04 - ALBMAN - SAP / CAÍDA DE SISTEMA" u="1"/>
        <s v="DS.P." u="1"/>
        <s v="ERROR DE  VIDMAR" u="1"/>
        <s v="CF" u="1"/>
        <s v="MANUAL" u="1"/>
        <s v="SIN COMUNI SER VIDMAR" u="1"/>
        <s v="CVD" u="1"/>
        <s v="M03 - FALLO VIDMAR / SAP / CONEXIONES / VISOR BASCULA" u="1"/>
        <s v="FALLO DE VIDMAR" u="1"/>
        <s v="SIN CONECCION VIDMAR" u="1"/>
        <s v="CARGO ABONO PALLETS - OK INMA" u="1"/>
        <s v="TARA SUPERIOR TRAE CEMENTO" u="1"/>
        <s v="CAMBIO DE DESTINO" u="1"/>
        <s v="M01.06 - ALBMAN - AVERÍA DE ORDENADOR / IMPRESORA" u="1"/>
        <s v="NO HAY COM SAP A SERV VIDMAR" u="1"/>
        <s v="ERROR  DE SAP" u="1"/>
        <s v="CARGO ABONO PALLETS-OK INMACULADA" u="1"/>
        <s v="FALLO VIDMAR" u="1"/>
        <s v="ERROR TOLERANCIA" u="1"/>
        <s v="NO COMPLETA PEDIDO" u="1"/>
        <s v="CAIDA VIDMAR" u="1"/>
        <s v="ERROR AL ASIGNAR" u="1"/>
        <s v="DEV PALT" u="1"/>
        <s v="AVERIA CUBA-CAMBIO DESTINO OK ANTONIO DANILO" u="1"/>
        <s v="TARA INFERIOR DEPOSITO DE GASOIL CASI VACIO" u="1"/>
        <s v="ERROR TOLERANCIA VIDMMAR" u="1"/>
        <s v="MANUEL" u="1"/>
        <s v="CFD" u="1"/>
        <s v="DEVOLUCIÓNB" u="1"/>
        <s v="SIN COMU.VIDMAR-SAP" u="1"/>
        <s v="M07 - ERROR / MODIFICACION TOLERANCIA" u="1"/>
        <s v="ERROR  DE VIDMAR" u="1"/>
        <s v="SUS 507010042" u="1"/>
        <s v="SIN COM SRV VID" u="1"/>
        <s v="ERROR EN SALIDA CON DEV DE PALETS" u="1"/>
        <s v="GENERAR ALBARÁN DE ABONO" u="1"/>
        <s v="ANULACION DE ALBARAN 507018215" u="1"/>
        <s v="REDIRECCIONAMIENTO" u="1"/>
        <s v="ERROR TERMINAL BASCULA" u="1"/>
        <s v="SUSTITUYE AL ALBARÁN 507017352" u="1"/>
        <s v="PM02 - Falta corriente eléctrica" u="1"/>
        <s v="SUSTITUYE AL ALBARAN 507017006" u="1"/>
        <s v="*" u="1"/>
        <s v="M05-OK GOYO" u="1"/>
        <s v="ERROR DE SAP" u="1"/>
        <s v="," u="1"/>
        <s v="CLIENTE ENTRADA MANUAL" u="1"/>
        <s v="M01.07 - ALBMAN - FALLO EN EL ACCESO AL SISTEMA (error/sin claves)" u="1"/>
        <s v="SUS. ALBARÁN 507020298" u="1"/>
        <s v="NO FUNCIONA VIDMAR" u="1"/>
        <s v="ERROR  DE PASAJE" u="1"/>
        <s v="PESO CORREGIDO Y SIGUE AVISO" u="1"/>
        <s v="." u="1"/>
        <s v="DEV-PAL" u="1"/>
        <s v="ERROR STATUS 4 REPETIR ENTRADA, TICKET 2017008154" u="1"/>
        <s v="FALLO TOLERANCIA VIDMAR" u="1"/>
        <s v="ERROR DE TOLERANCIA  DE VIDAMR" u="1"/>
        <s v="CAMBIO DE MATRÍCULA" u="1"/>
        <s v="EN FORMACION" u="1"/>
        <s v="ERROR DE ASIGACION" u="1"/>
        <s v="D.P." u="1"/>
        <s v="M03 - ALBSAP - ERRORES ENTRADA DE MATERIAL / FUERA HORARIO BÁSCULA" u="1"/>
        <s v="E:V" u="1"/>
        <s v="ERROR DE VIDMAR POR TOLERANCIA DE PESO" u="1"/>
        <s v="ERROR AL PONER CÓDIGO VIDMAR" u="1"/>
        <s v="FALLAVIDMAR" u="1"/>
        <s v="VIDMAR SI COMUNICACION" u="1"/>
        <s v="ERROR TOLERANCIA VIDAR" u="1"/>
        <s v="M02 - REHACER ALBARAN POR MODIFICACION / ANULACION" u="1"/>
        <s v="CAMBIO DE FECHA ENTREGA" u="1"/>
        <s v="C.P" u="1"/>
        <s v="SIN COMUNICACIÓ CON VIDMAR" u="1"/>
        <s v="NO SALE POR WEB" u="1"/>
        <s v="SIN CONEX SAP-SERV-VID" u="1"/>
        <s v="MAL LA FICHA DE TARA SE MODIFICARA A LA SALIDA DE ALBARAN" u="1"/>
        <s v="ENTRADA MANUAL" u="1"/>
        <s v="REALIZAR ABONO MATERIAL SOBRANTE" u="1"/>
        <s v="ERROR AL MARCAR MATRÍCULA EN VIDMAR,HE TENIDO QUE SACARLO Y DARLE ENTRADA POR SAP" u="1"/>
        <s v="MECANIZADO ALBMAN 344" u="1"/>
        <s v="CS" u="1"/>
        <s v="CAMBIO PEDIDO POR EL CONDUCTOR" u="1"/>
        <s v="ALBMAN 319" u="1"/>
        <s v="MECANIZADO ALBMAN 340" u="1"/>
        <s v="ES" u="1"/>
        <s v="FALLO COMUNICACION CON VIDMAR" u="1"/>
        <s v="ALETS VACIOS" u="1"/>
        <s v="ALBMAN 318" u="1"/>
        <s v="VIDMAR" u="1"/>
        <s v="SE SACA MANUAL PARA COREGIR PESO" u="1"/>
        <s v="P.D." u="1"/>
        <s v="N05" u="1"/>
        <s v="M07 RELLENAR CUBA AL MISMO CLIENTE POR AVERIA EN DESCARGA" u="1"/>
        <s v="DÇ" u="1"/>
        <s v="SIN COM SER VIDMAR" u="1"/>
        <s v="ERROR DE TOLERANCIA TARA" u="1"/>
        <s v="M010" u="1"/>
        <s v="M01 - ALBARAN MANUAL PROCESADO / ALBARAN INTERNO" u="1"/>
        <s v="ECCESO DE PESO POR MUCHO GASOIL" u="1"/>
        <s v="TARA SUPERIOR" u="1"/>
        <s v="VIDMAR NO LELE EL PEDIDO" u="1"/>
        <s v="CLENTE" u="1"/>
        <s v="M06 - ERROR / MODIFICACION PEDIDO" u="1"/>
        <s v="MECANIZAR CUBA CARGADA AYER PEDIDO ANULADO" u="1"/>
        <s v="SUSTITUYE ALBARAN 507017935" u="1"/>
        <s v="FALLA VIDMAR NO LO AUTORIZA" u="1"/>
        <s v="CAMBIO DE DESTINO POR SOLICITUD DEL CLIENTE" u="1"/>
        <s v="CSD" u="1"/>
        <s v="FALLO TOLERANCIA" u="1"/>
        <s v="MECANIZAR ALBARÁN MANUAL 338" u="1"/>
        <s v="FALLO VIDMARÇ" u="1"/>
        <s v="SIN CON SER VID" u="1"/>
        <s v="ERROR DE TOLERANCIA DE VIDMAR" u="1"/>
        <s v="M06 - ALBSAP - SIN PESAJE TARA" u="1"/>
        <s v="ERROR COMUNICACIOM VIDMAR" u="1"/>
        <s v="ERROR COMUNICACION VIDMAR" u="1"/>
        <s v="RECTIFICACION ALBARÁN" u="1"/>
        <s v="QUEDÓ EL PEDIDO BLOQUEADO POR USUARIO" u="1"/>
        <s v="DEV DE PALETS" u="1"/>
        <s v="NO RECOJE EL PEDIDO COMPLETO VIDMAR" u="1"/>
        <s v="ERROR CÓDIGO" u="1"/>
        <s v="ERROR DE CAMBIO" u="1"/>
        <s v="FALLA VIDMAR Y CAPTURA MAL EL PESO" u="1"/>
        <s v="ERROR EN TARA INFERIOR A LA TEORICA" u="1"/>
        <s v="NO SALE LA LINEA DE MR" u="1"/>
        <s v="D" u="1"/>
        <s v="NO FUNCIONA EL VIDMAR" u="1"/>
        <s v="CARGADO SIN BASCULA EN EL SILO" u="1"/>
        <s v="ERROR DE COMUNICACION" u="1"/>
        <s v="TARA INFERIOR FALTA GASOIL" u="1"/>
        <s v="VIDMAR NO FUNCIONA" u="1"/>
        <s v="ERROR SAP" u="1"/>
        <s v="FALLO COMUNICACION VIDAMR" u="1"/>
        <s v="CARGA GASOIL" u="1"/>
        <s v="MECANIZACIÓN ALB MANUAL" u="1"/>
        <s v="NO PASA PESO DE VID A SAP" u="1"/>
        <s v="F" u="1"/>
        <s v="DEV PALETS" u="1"/>
        <s v="ERROR DE TOLERANCIAVIDMAR" u="1"/>
        <s v="FD.P." u="1"/>
        <s v="H" u="1"/>
        <s v="FALLO DE SUSPENSIÓN" u="1"/>
        <s v="CAMBIO DE TARA POR GASOIL" u="1"/>
        <s v="M003" u="1"/>
        <s v="ALBMAN 323" u="1"/>
        <s v="SIN COMUNICACION CON VIDMAR" u="1"/>
        <s v="SIN COMUNICACIÓN CON VIDMAR" u="1"/>
        <s v="J" u="1"/>
        <s v="MO3" u="1"/>
        <s v="NO HAY COMUNICACION VIDMAR" u="1"/>
        <s v="DEV. PALET" u="1"/>
        <s v="DEV" u="1"/>
        <s v="L" u="1"/>
        <s v="CUBA PRECARGADA PARA VEREFICACION DE BÁSCULAS" u="1"/>
        <s v="ALBMAN 321" u="1"/>
        <s v="MECANIZADO DE ALBMAN 341" u="1"/>
        <s v="SIN COMUNIOCACIÓN CON VIDMAR" u="1"/>
        <s v="SUSTITUCIÓN DE ALBARÁN 507018722" u="1"/>
        <s v="ERROR DE SALIDA" u="1"/>
        <s v="DEVOL.MAT.ALB.507012143-OK NARCISO MARTIN" u="1"/>
        <s v="SUSTITUCION PARCIAL DE ENTREGA 507020489 MATERIAL ERRONEO EN PEDIDO" u="1"/>
        <s v="DIFERENCIA DE TARA POR TANQUE GASOIL LLENO" u="1"/>
        <s v="MECANIZADO DE ALBMAN 342" u="1"/>
        <s v="ALBMAN 320" u="1"/>
        <s v="PALETS DEVUELTOS" u="1"/>
        <s v="CLIENTE" u="1"/>
        <s v="NO TRANSMITE VIDMAR" u="1"/>
        <s v="ERROR EN VIDMAR" u="1"/>
        <s v="R" u="1"/>
        <s v="POR LLEVAR MENOS TM" u="1"/>
        <s v="VIDMAR NO TRANSMITE" u="1"/>
        <s v="DEPÓSITO LLENO" u="1"/>
        <s v="ERROR AL PONER EL CÓDIGO EN VIDMAR" u="1"/>
        <s v="ERROR DE PESO" u="1"/>
        <s v="M05 - PROCESO DEVOLUCION / TRASVASES DE PALETS" u="1"/>
        <s v="PA." u="1"/>
        <s v=".2" u="1"/>
        <s v="MECANIZAR ALBARÁN DE SUSTITUCIÓN" u="1"/>
        <s v="TARA ALTA CEM DENT" u="1"/>
        <s v="V" u="1"/>
        <s v="FALLO VIDMAR STATUS 2" u="1"/>
        <s v="PESO SIN COMUNICACION SAP" u="1"/>
        <s v="ERROR DE IMPRESORA" u="1"/>
        <s v="ERROR EN TN EN PEDIDO" u="1"/>
        <s v="FALLO SERVIDOR VIDMAR" u="1"/>
        <s v="X" u="1"/>
        <s v="SUSTITUYE AL ALBARÁN 507023516 POR FALTA DE GRUA" u="1"/>
        <s v="CAMBIO DESTINO ALB.Nº507017375" u="1"/>
        <s v="0." u="1"/>
        <s v="ERROR CON EL CÓDIGO" u="1"/>
        <s v="FV" u="1"/>
        <s v="ET" u="1"/>
        <s v="CP" u="1"/>
        <s v="TARA INFERIOR POCO GASOIL" u="1"/>
        <s v="Z" u="1"/>
        <s v="TARA INFERIOR TRAE POCO GASOIL" u="1"/>
        <s v="SUS 507010772" u="1"/>
        <s v="MECAMIZAR ALBARÁN DE DEVOLUCIÓN" u="1"/>
        <s v="MECANIZAR ALBARÁN DE DEVOLUCIÓN" u="1"/>
        <s v="M09 - NO AUTOMATICO / SIN VIDMAR" u="1"/>
        <s v="FALLO VISMAR" u="1"/>
        <s v="SIN COMUNICACIÓN CON VIDMAR." u="1"/>
        <s v="NO AUTORIZABA VIDMAR" u="1"/>
        <s v="FALLO COMUNICACION VIDMAR" u="1"/>
        <s v="CD" u="1"/>
        <s v="DEV D PALETS" u="1"/>
        <s v="TRAE CEMENTO" u="1"/>
        <s v="SUSTITUCION ALB 507019360" u="1"/>
        <s v="CARGADA PARA PRUEBAS EN BÁSCULA FÁBRICA" u="1"/>
        <s v="M08 - MODIFICACION DATOS TRANSPORTE" u="1"/>
        <s v="E. T." u="1"/>
        <s v="ERROR DE VIDMATR" u="1"/>
        <s v="DEVOLUCION  DE PALETS" u="1"/>
        <s v="CARGA PARA EL HIERRO" u="1"/>
        <s v="ERROR DE TOLERANCIA EN VIDMAR" u="1"/>
        <s v="ERROR DE TOLENACIA VIDMAR" u="1"/>
        <s v="SIN COMU-VIDMAR" u="1"/>
        <s v="ENTRADA CLIENTE MANUAL" u="1"/>
        <s v="CD+" u="1"/>
        <s v="VIDMAR NO FUNCIONA." u="1"/>
        <s v="NO HAY COMUNICACIÓN CON VIDMAR" u="1"/>
        <s v="ERROR TOLERANCIA  VIDMAR" u="1"/>
        <s v="ERROR VIDMAR-SAP" u="1"/>
        <s v="SALIDA POR SAP" u="1"/>
        <s v="ERROR DE TOLERANCIA VIDMAR" u="1"/>
        <s v="ERROR EN TOLERANCIA VIDMAR" u="1"/>
        <s v="GENERAR ALBARÁN DE DEVOLUCIÓN" u="1"/>
        <s v="GENERAR ENTREGA DE DEVOLUCIÓN" u="1"/>
        <s v="ITV" u="1"/>
        <s v="TARA  DEVOLUCIÓN" u="1"/>
        <s v="FALLO DEL VIDMAR" u="1"/>
        <s v="CDE" u="1"/>
        <s v="CDF" u="1"/>
        <s v="FALLO EN VIDMAR" u="1"/>
        <s v="SP" u="1"/>
        <s v="DEVOLUCION MATERIAL" u="1"/>
        <s v="RETIRADA DE BLANCO EN PRIMAT" u="1"/>
        <s v="D,R," u="1"/>
        <s v="DEV P" u="1"/>
        <s v="PALETS VACIOS" u="1"/>
        <s v="DEV POL" u="1"/>
        <s v="ERROR EN TOLERANCIA POR DEV. DE PALETS" u="1"/>
        <s v="AM06 - Falta corriente eléctrica" u="1"/>
        <s v="M02 – ALBSAP – MODIFICACION DATOS COMERCIALES o PEDIDO/DEVOLUCION PALETS" u="1"/>
        <s v="ERROR DE VIDMAR COMUNICACION" u="1"/>
        <s v="FALLO EN VIDMAR LE DA ENTRADA Y NO LO RECONOCE DESPUES" u="1"/>
        <s v="SIN CONEXIÓN" u="1"/>
        <s v="FALLO TORENCIA VIDMAR" u="1"/>
        <s v="SALIDA POR SAP ERROR TOLERANCIA VIDMAR" u="1"/>
        <s v="ALBARAN MANUAL 337" u="1"/>
        <s v="C.P." u="1"/>
        <s v="SIN CON CON SER VID" u="1"/>
        <s v="ERROR T." u="1"/>
        <s v="C4E" u="1"/>
        <s v="MECANIZAR ABONO MATERIAL SOBRANTE" u="1"/>
        <s v="1" u="1"/>
        <s v="SIN COMUNICACION VIDMAR" u="1"/>
        <s v="SIN CONEXIÓN CON VIDMAR" u="1"/>
        <s v="ERROR EN TOLENCIA VIDMAR" u="1"/>
        <s v="DEPÓSITO DE GASOIL LLENO" u="1"/>
        <s v="E.T." u="1"/>
        <s v="ERRO TOLERANCIA VIDMAR" u="1"/>
        <s v="ERROR TOERANCIA VIDMAR" u="1"/>
        <s v="ERROR TOLERACIA VIDMAR" u="1"/>
        <s v="ERROR TOLRENCIA VIDMAR" u="1"/>
        <s v="ERROR DE PASAJE" u="1"/>
        <s v="PALES VACIOS" u="1"/>
        <s v="CAMBIO DE DESTINO - OK CRUZ" u="1"/>
        <s v=".CE" u="1"/>
        <s v="DEVOLUCION DE PALETS" u="1"/>
        <s v="DEVOLUCIÓN DE PALETS" u="1"/>
        <s v="DEV PALET" u="1"/>
        <s v="DEV. PALETS" u="1"/>
        <s v="DIFERENCIA DE TARA" u="1"/>
        <s v="M05 – ALBSAP – FALLO MODIFICACIONES VIDMAR – SAP / SIN VIDMAR / VISOR o ERROR BÁSCULA" u="1"/>
        <s v="D.P" u="1"/>
        <s v="M01.02 - ALBMAN - FALTA APERTURA CONDICIONES COMERCIALES" u="1"/>
        <s v="P." u="1"/>
        <s v="ABONO A AGRI. GUANCHE POR ERROR EN DEV. DE PALETS" u="1"/>
        <s v="OTRO PEDIDO." u="1"/>
        <s v="MECANIZAR ALBARÁN DE ABONO DE MATERIAL" u="1"/>
        <s v="ERROR DE TOLERANCIA" u="1"/>
        <s v="ERROR EN TOLERANCIA" u="1"/>
        <s v="EMITIR ALB DE ABONO" u="1"/>
        <s v="DEV PAL" u="1"/>
        <s v="SIN COMUNI-VIDMAR" u="1"/>
        <s v="DEV.PALEST" u="1"/>
        <s v="M09 FALLO EN VIDMAR" u="1"/>
        <s v="M01" u="1"/>
        <s v="M02" u="1"/>
        <s v="M03" u="1"/>
        <s v="M04" u="1"/>
        <s v="M05" u="1"/>
        <s v="EXCESO DE PESO PARA VIDMAR" u="1"/>
        <s v="M06" u="1"/>
        <s v="M07" u="1"/>
        <s v="ZTTZ - No exsite báscula" u="1"/>
        <s v="POR PROBLEMA EN LA DESCARGA" u="1"/>
        <s v="C D" u="1"/>
        <s v="M09" u="1"/>
        <s v="DEV.DE PALETS" u="1"/>
        <s v="PALETS VACIOSPALETS VACIOS" u="1"/>
        <s v="FALLO COMUNICACIÓN VIDMAR" u="1"/>
        <s v="POR FALLO DE VIDMAR" u="1"/>
        <s v="FALLO TARA REAL" u="1"/>
        <s v="SIN COM VID" u="1"/>
        <s v="ERROR DE ASIGNACION" u="1"/>
        <s v="SUSTITUIR ALBARÁN ANULADO" u="1"/>
        <s v="DEVOLUCION" u="1"/>
        <s v="PALETS" u="1"/>
        <s v="M10 - VARIOS - PRUEBAS / PARADA PROGRAMADA SAP" u="1"/>
        <s v="CE" u="1"/>
        <s v="E T" u="1"/>
        <s v="DEV.PALETS FABRICA" u="1"/>
        <s v="MECANIZACIÓN ALBARÁN" u="1"/>
        <s v="DEV. PALETS FABRICA" u="1"/>
        <s v="DEV.PALETS" u="1"/>
        <s v="ERROR VIDMAR SAP" u="1"/>
        <s v="SIN COMUNICACIÓN VIDMAR SAP" u="1"/>
        <s v="CLIENTRE ENTRADA MANUAL" u="1"/>
        <s v="DC" u="1"/>
      </sharedItems>
    </cacheField>
    <cacheField name="Salida: Modificación manual en Vidmar" numFmtId="0">
      <sharedItems containsBlank="1" count="4">
        <s v="A"/>
        <s v=""/>
        <s v="M"/>
        <m/>
      </sharedItems>
    </cacheField>
    <cacheField name="Salida: Modif.manual Vidmar.Motivo" numFmtId="0">
      <sharedItems containsBlank="1" count="61">
        <s v=""/>
        <s v="MODIFICACIÓN AUTORIZADA DEL PESO"/>
        <s v="i"/>
        <m/>
        <s v="SIN COMUNICACIÓN CON EL EQUIPO DE PESO" u="1"/>
        <s v="tara" u="1"/>
        <s v="ERROR VIDMAR/SAP" u="1"/>
        <s v="DEVUELVE PALETS" u="1"/>
        <s v="agricola" u="1"/>
        <s v="LLEVA MAS PEDIDOS. DEVUELVE PALETS" u="1"/>
        <s v="devolucion de palets de madera" u="1"/>
        <s v="error comu" u="1"/>
        <s v="devolucion de palets de  madera" u="1"/>
        <s v="fallo vidmar" u="1"/>
        <s v="devoluciom" u="1"/>
        <s v="ERROR DEL VIDMAR DE LA ENSACADORA" u="1"/>
        <s v="LLEVA MAS" u="1"/>
        <s v="devolucion de palets" u="1"/>
        <s v="02" u="1"/>
        <s v="lleva otro pedido" u="1"/>
        <s v="dos cargas" u="1"/>
        <s v="Error" u="1"/>
        <s v="LLEVA MAS PEIDOS, MAS MERCANCIA" u="1"/>
        <s v="FALLO EN EL PEDIDO" u="1"/>
        <s v="palets" u="1"/>
        <s v="LLEVA MORTERO" u="1"/>
        <s v="m02" u="1"/>
        <s v="2 PEDIDOS" u="1"/>
        <s v="fallo comunicación" u="1"/>
        <s v="m02 (dev.palets)" u="1"/>
        <s v="LLEVA MAS CARGA" u="1"/>
        <s v="ERROR DE BÁSCULA" u="1"/>
        <s v="LLEVA MAS PEDIDOS" u="1"/>
        <s v="no se queda estable el peso" u="1"/>
        <s v="lleva mas pedidos. Palets devueltos" u="1"/>
        <s v="TEST/PRUEBAS" u="1"/>
        <s v="devuelve palets, y lleva mas pedidos" u="1"/>
        <s v="Porblemas en el vidmar de la ensacadora" u="1"/>
        <s v="multipedido (devolución de pales de madera)" u="1"/>
        <s v="ERROR VIDMAR DE LA ENSACADORA" u="1"/>
        <s v="manual" u="1"/>
        <s v="devolucion de pales de cemento" u="1"/>
        <s v="Error en el vidmar de la ensacadora" u="1"/>
        <s v="LLEVA PEDIDO A MAYORES" u="1"/>
        <s v="DEVOLUCION DE PALESTS" u="1"/>
        <s v="DEV" u="1"/>
        <s v="fallo de corriente" u="1"/>
        <s v="MANTEIMIENTO DE BÁSCULA/EQUIPO DE PESO" u="1"/>
        <s v="dos clientes" u="1"/>
        <s v="lleva mas pedidos. devuelve palets de madera" u="1"/>
        <s v="devo lucion pales" u="1"/>
        <s v="sacos rotos" u="1"/>
        <s v="multipedido (devolucion de pales)" u="1"/>
        <s v="devolucion de palets de cementos" u="1"/>
        <s v="sin corriente" u="1"/>
        <s v="LLEVA MAS MERCANCIA. DATO CALFENSA" u="1"/>
        <s v="devolucion palets" u="1"/>
        <s v="NO SE PUEDE REALIZAR LA CARGA AUTOMÁTICA" u="1"/>
        <s v="devolucion de pales" u="1"/>
        <s v="cuadre agosto puzolana" u="1"/>
        <s v="Error SAP/VIDMAR" u="1"/>
      </sharedItems>
    </cacheField>
    <cacheField name="Identificación terminal4" numFmtId="0">
      <sharedItems containsBlank="1"/>
    </cacheField>
    <cacheField name="Forma breve cronomarcador5" numFmtId="22">
      <sharedItems containsNonDate="0" containsDate="1" containsString="0" containsBlank="1" minDate="1899-12-30T00:00:00" maxDate="2024-01-10T16:42:06"/>
    </cacheField>
    <cacheField name="Usuario6" numFmtId="0">
      <sharedItems containsBlank="1"/>
    </cacheField>
    <cacheField name="Vehículo con peso excedido" numFmtId="0">
      <sharedItems containsBlank="1"/>
    </cacheField>
    <cacheField name="Almacén/Silo Vidmar" numFmtId="0">
      <sharedItems containsBlank="1"/>
    </cacheField>
    <cacheField name="Peso Vidmar_x000a_Real báscula" numFmtId="164">
      <sharedItems containsString="0" containsBlank="1" containsNumber="1" minValue="0" maxValue="26.06"/>
    </cacheField>
    <cacheField name="Manual" numFmtId="0">
      <sharedItems/>
    </cacheField>
    <cacheField name="dia" numFmtId="0">
      <sharedItems containsMixedTypes="1" containsNumber="1" containsInteger="1" minValue="0" maxValue="31" count="33">
        <s v=""/>
        <n v="0"/>
        <n v="1" u="1"/>
        <n v="2" u="1"/>
        <n v="6" u="1"/>
        <n v="5" u="1"/>
        <n v="7" u="1"/>
        <n v="8" u="1"/>
        <n v="3" u="1"/>
        <n v="9" u="1"/>
        <n v="19" u="1"/>
        <n v="12" u="1"/>
        <n v="10" u="1"/>
        <n v="13" u="1"/>
        <n v="14" u="1"/>
        <n v="20" u="1"/>
        <n v="16" u="1"/>
        <n v="21" u="1"/>
        <n v="22" u="1"/>
        <n v="17" u="1"/>
        <n v="23" u="1"/>
        <n v="26" u="1"/>
        <n v="27" u="1"/>
        <n v="28" u="1"/>
        <n v="29" u="1"/>
        <n v="24" u="1"/>
        <n v="30" u="1"/>
        <n v="31" u="1"/>
        <n v="4" u="1"/>
        <n v="11" u="1"/>
        <n v="18" u="1"/>
        <n v="15" u="1"/>
        <n v="25" u="1"/>
      </sharedItems>
    </cacheField>
    <cacheField name="mes" numFmtId="0">
      <sharedItems containsSemiMixedTypes="0" containsString="0" containsNumber="1" containsInteger="1" minValue="1" maxValue="12" count="12">
        <n v="1"/>
        <n v="8" u="1"/>
        <n v="9" u="1"/>
        <n v="6" u="1"/>
        <n v="5" u="1"/>
        <n v="7" u="1"/>
        <n v="4" u="1"/>
        <n v="3" u="1"/>
        <n v="11" u="1"/>
        <n v="12" u="1"/>
        <n v="2" u="1"/>
        <n v="10" u="1"/>
      </sharedItems>
    </cacheField>
    <cacheField name="semana" numFmtId="0">
      <sharedItems containsSemiMixedTypes="0" containsString="0" containsNumber="1" containsInteger="1" minValue="0" maxValue="53" count="54">
        <n v="1"/>
        <n v="2"/>
        <n v="0"/>
        <n v="31" u="1"/>
        <n v="32" u="1"/>
        <n v="34" u="1"/>
        <n v="33" u="1"/>
        <n v="35" u="1"/>
        <n v="36" u="1"/>
        <n v="37" u="1"/>
        <n v="38" u="1"/>
        <n v="39" u="1"/>
        <n v="23" u="1"/>
        <n v="24" u="1"/>
        <n v="25" u="1"/>
        <n v="26" u="1"/>
        <n v="22" u="1"/>
        <n v="27" u="1"/>
        <n v="18" u="1"/>
        <n v="19" u="1"/>
        <n v="20" u="1"/>
        <n v="21" u="1"/>
        <n v="28" u="1"/>
        <n v="29" u="1"/>
        <n v="30" u="1"/>
        <n v="10" u="1"/>
        <n v="9" u="1"/>
        <n v="11" u="1"/>
        <n v="15" u="1"/>
        <n v="12" u="1"/>
        <n v="14" u="1"/>
        <n v="13" u="1"/>
        <n v="16" u="1"/>
        <n v="17" u="1"/>
        <n v="7" u="1"/>
        <n v="3" u="1"/>
        <n v="53" u="1"/>
        <n v="46" u="1"/>
        <n v="52" u="1"/>
        <n v="6" u="1"/>
        <n v="45" u="1"/>
        <n v="51" u="1"/>
        <n v="44" u="1"/>
        <n v="5" u="1"/>
        <n v="50" u="1"/>
        <n v="43" u="1"/>
        <n v="4" u="1"/>
        <n v="49" u="1"/>
        <n v="42" u="1"/>
        <n v="48" u="1"/>
        <n v="8" u="1"/>
        <n v="41" u="1"/>
        <n v="47" u="1"/>
        <n v="40" u="1"/>
      </sharedItems>
    </cacheField>
    <cacheField name="Tipo Int Manual" numFmtId="0">
      <sharedItems/>
    </cacheField>
    <cacheField name="Tipo Manual" numFmtId="0">
      <sharedItems containsBlank="1" count="6">
        <s v="Automatico"/>
        <s v="Int. Manual" u="1"/>
        <s v="A.Manuscrito" u="1"/>
        <s v="No Existe  Bascula" u="1"/>
        <e v="#N/A" u="1"/>
        <m u="1"/>
      </sharedItems>
    </cacheField>
    <cacheField name="DESIGNACIÓN CENTRO" numFmtId="0">
      <sharedItems containsBlank="1" count="18">
        <s v="F. ALCONERA"/>
        <s v="P.EXPEDICIÓN"/>
        <s v="M. TENERIFE"/>
        <s v="F. OURAL"/>
        <s v="F. CORDOBA"/>
        <s v="F. MALAGA"/>
        <s v="F. NIEBLA"/>
        <s v="F. TORAL"/>
        <e v="#N/A"/>
        <m u="1"/>
        <s v="PUERTO M" u="1"/>
        <s v="P.E PORRIÑO" u="1"/>
        <s v="P.E. CORUÑA" u="1"/>
        <s v="P.E VILLAGARCIA" u="1"/>
        <s v="P.E GRANADA" u="1"/>
        <s v="P.E. BOBADILLA" u="1"/>
        <s v="P.E ORENSE" u="1"/>
        <s v="P.E SUSANA" u="1"/>
      </sharedItems>
    </cacheField>
    <cacheField name="DESIGNACIÓN AGRUPADO" numFmtId="0">
      <sharedItems/>
    </cacheField>
    <cacheField name="Int Ma Vidmar" numFmtId="0">
      <sharedItems containsBlank="1" count="4">
        <s v=""/>
        <s v="VIDMAR. M"/>
        <m u="1"/>
        <s v="VIDMAR.M" u="1"/>
      </sharedItems>
    </cacheField>
    <cacheField name="Descripción material" numFmtId="0">
      <sharedItems containsMixedTypes="1" containsNumber="1" containsInteger="1" minValue="0" maxValue="0" count="54">
        <s v="CEM II/B-L 32,5 N S/25 KG PAL COSMOS"/>
        <s v="CEM II/A-L 42,5 R ALCONERA GRANEL"/>
        <s v="CLINKER"/>
        <s v="CEM II/B-L 32,5 N S/25 KG PAL MATTERIA"/>
        <s v="CEM I  52,5 R ALCONERA GRANEL"/>
        <s v="CEM BLANCO II/A-L 42,5 R ALCONERA SAC 25 KG"/>
        <s v="CEM II/B-L 32,5N ALCONERA GRANEL"/>
        <s v="CEM II/B-L 32,5 N S/25 KG PAL TAVCIM"/>
        <s v="CEM II/B-L 32,5 N S/25 KG PAL BALBOA"/>
        <s v="CEM II/BM (VL) 32,5 N FARDO 71 SACOS"/>
        <s v="CEM I 52,5 R Granel"/>
        <s v="CEM II/AM (VL) 42,5 R Granel"/>
        <s v="SACO SUELTO CEM II/BM (VL) 32,5 N 25 Kg"/>
        <s v="CEM II/AM (VL) 42,5 R FARDO 71 SACOS"/>
        <s v="IV/A (P) 42,5 R/MR envasado"/>
        <s v="CEM IV/A (P) 42,5 R"/>
        <s v="CEM I 52,5 N"/>
        <s v="CEM IV/B (P) 32,5 N-SR envasado"/>
        <s v="IV/A (P) 42,5 R/MR"/>
        <s v="BL I 52,5 R Blanco envasado"/>
        <s v="CEM I 52,5 NSR 5 FARDO 71 SACOS"/>
        <s v="CEM IV/A(V) 42,5 R/SR Granel Oural"/>
        <s v="CEM I 52.5 R GRANEL (B.A)"/>
        <s v="Caliza"/>
        <s v="Caliza industrial"/>
        <s v="Caliza agricola"/>
        <s v="Caliza Oural"/>
        <s v="CEM I 52.5 R/SR 5  &quot;Bobadilla&quot;"/>
        <s v="CEM II/A-M (P-L) 42,5 R GRANEL"/>
        <s v="CEM II/BL 32,5N PAL./PLAST.S/25 Kg"/>
        <s v="CEM II/AL 42,5 R CÓRDOBA Granel"/>
        <s v="CEM II/A-L 42,5R (af) CÓRDOBA"/>
        <s v="CEM II/B-L 32,5 N S/25 KG COSMOS"/>
        <s v="CEM I 42,5 R-SR 5 S/25 KG COSMOS"/>
        <n v="0"/>
        <s v="CEM IV/A (V) 42,5 R GRANEL"/>
        <s v="CEM IV/A (V) 42,5 R-SR GRANEL"/>
        <s v="CEM I 42,5 R GRANEL"/>
        <s v="CEM I 52,5 R-SR5 GRANEL"/>
        <s v="CEM II B-L 32,5 N GRANEL"/>
        <s v="CEM II/A-L 42,5R (AF MATSA) Granel"/>
        <s v="CEM II/BL 32,5N NIEBLA S/25 PAL./PLAST."/>
        <s v="CEM II/AL 42,5R NIEBLA"/>
        <s v="CEM I 52,5 NSR 5"/>
        <s v="CEM II/BL 32,5N NIEBLA Granel"/>
        <s v="CLINKER NORMAL"/>
        <s v="CEM II/BM (VL) 32,5 N PLT/PLST 64 SAC"/>
        <s v="CEM II/B-M (V-L) 32,5 N FARDO BIGMAT 71 SC"/>
        <s v="CEM II A-V 52,5 N Granel"/>
        <s v="CEM II/BM (VL) 32,5 N Granel"/>
        <s v="CEM I 52,5 NSR 5 Granel"/>
        <s v="IV/A (P) 42,5 R/MR Océano"/>
        <s v="CEM IV/B (P) 32,5 N-SR Cráter"/>
        <e v="#N/A"/>
      </sharedItems>
    </cacheField>
    <cacheField name="Tipo" numFmtId="0">
      <sharedItems containsBlank="1" count="6">
        <s v="Saco"/>
        <s v="Granel"/>
        <s v="Caliza"/>
        <e v="#N/A"/>
        <m u="1"/>
        <s v="Ensacado" u="1"/>
      </sharedItems>
    </cacheField>
    <cacheField name="Diferencia" numFmtId="0">
      <sharedItems containsSemiMixedTypes="0" containsString="0" containsNumber="1" minValue="-5.0000000000004263E-2" maxValue="41"/>
    </cacheField>
    <cacheField name="sobrepeso" numFmtId="0">
      <sharedItems containsBlank="1" count="3">
        <s v="Ok"/>
        <s v="ko"/>
        <m u="1"/>
      </sharedItems>
    </cacheField>
    <cacheField name="Consigna - neto" numFmtId="164">
      <sharedItems containsMixedTypes="1" containsNumber="1" minValue="-24.865000000000002" maxValue="27.92"/>
    </cacheField>
    <cacheField name="Abs (Consigna-neto)" numFmtId="164">
      <sharedItems containsMixedTypes="1" containsNumber="1" minValue="0" maxValue="27.92"/>
    </cacheField>
    <cacheField name="Diferencia 400 kg" numFmtId="0">
      <sharedItems containsMixedTypes="1" containsNumber="1" containsInteger="1" minValue="0" maxValue="1"/>
    </cacheField>
    <cacheField name="Positivo" numFmtId="0">
      <sharedItems containsMixedTypes="1" containsNumber="1" containsInteger="1" minValue="0" maxValue="1"/>
    </cacheField>
    <cacheField name="Tipo Diferencia" numFmtId="0">
      <sharedItems/>
    </cacheField>
    <cacheField name="Cantidad7" numFmtId="0">
      <sharedItems containsSemiMixedTypes="0" containsString="0" containsNumber="1" minValue="0" maxValue="40"/>
    </cacheField>
    <cacheField name="Unidad" numFmtId="0">
      <sharedItems containsMixedTypes="1" containsNumber="1" containsInteger="1" minValue="0" maxValue="0"/>
    </cacheField>
    <cacheField name="Cantidad TM" numFmtId="0">
      <sharedItems containsMixedTypes="1" containsNumber="1" minValue="0.4" maxValue="43.2"/>
    </cacheField>
    <cacheField name="Referencia" numFmtId="0">
      <sharedItems containsSemiMixedTypes="0" containsString="0" containsNumber="1" containsInteger="1" minValue="0" maxValue="200225"/>
    </cacheField>
    <cacheField name="Tipo Int. Manual Ent" numFmtId="0">
      <sharedItems/>
    </cacheField>
    <cacheField name="Ensacado Tenerife + Oural" numFmtId="0">
      <sharedItems/>
    </cacheField>
    <cacheField name="Año" numFmtId="0">
      <sharedItems containsSemiMixedTypes="0" containsString="0" containsNumber="1" containsInteger="1" minValue="1900" maxValue="2024" count="3">
        <n v="2024"/>
        <n v="1900"/>
        <n v="2023" u="1"/>
      </sharedItems>
    </cacheField>
    <cacheField name="Tipo int. Manual sal" numFmtId="0">
      <sharedItems/>
    </cacheField>
    <cacheField name="Tipo Int Manual ent + salida" numFmtId="0">
      <sharedItems/>
    </cacheField>
  </cacheFields>
  <extLst>
    <ext xmlns:x14="http://schemas.microsoft.com/office/spreadsheetml/2009/9/main" uri="{725AE2AE-9491-48be-B2B4-4EB974FC3084}">
      <x14:pivotCacheDefinition pivotCacheId="172111954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294">
  <r>
    <x v="0"/>
    <n v="15"/>
    <n v="15.6"/>
    <n v="0"/>
    <n v="40"/>
    <n v="40.78"/>
    <n v="25"/>
    <s v="TM"/>
    <s v=""/>
    <s v="ECR03220R"/>
    <s v="E0948JLM"/>
    <s v="2024000686"/>
    <x v="0"/>
    <d v="2024-01-04T00:00:00"/>
    <x v="0"/>
    <n v="24"/>
    <s v="TM"/>
    <n v="25.1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6.2"/>
    <s v=""/>
    <x v="0"/>
    <x v="0"/>
    <x v="0"/>
    <s v=""/>
    <x v="0"/>
    <x v="0"/>
    <s v="FABRICA"/>
    <x v="0"/>
    <x v="0"/>
    <x v="0"/>
    <n v="0.21999999999999886"/>
    <x v="0"/>
    <n v="-1.1799999999999997"/>
    <n v="1.1799999999999997"/>
    <n v="1"/>
    <n v="0"/>
    <s v="Negativo"/>
    <n v="24"/>
    <s v="TM"/>
    <n v="24"/>
    <n v="3230"/>
    <s v=""/>
    <s v=""/>
    <x v="0"/>
    <s v=""/>
    <s v=""/>
  </r>
  <r>
    <x v="0"/>
    <n v="13.8"/>
    <n v="13.9"/>
    <n v="0"/>
    <n v="40"/>
    <n v="40.58"/>
    <n v="26.68"/>
    <s v="TM"/>
    <s v=""/>
    <s v="ER8800BBS"/>
    <s v="E7412JLB"/>
    <s v="2024000519"/>
    <x v="1"/>
    <d v="2024-01-04T00:00:00"/>
    <x v="1"/>
    <n v="27.1"/>
    <s v="TM"/>
    <n v="26.6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4"/>
    <n v="13.9"/>
    <s v=""/>
    <x v="0"/>
    <x v="0"/>
    <x v="0"/>
    <s v=""/>
    <x v="0"/>
    <x v="0"/>
    <s v="FABRICA"/>
    <x v="0"/>
    <x v="1"/>
    <x v="1"/>
    <n v="0.42000000000000171"/>
    <x v="0"/>
    <n v="0.42000000000000171"/>
    <n v="0.42000000000000171"/>
    <n v="1"/>
    <n v="1"/>
    <s v="Positivo"/>
    <n v="27.1"/>
    <s v="TM"/>
    <n v="27.1"/>
    <n v="3228"/>
    <s v=""/>
    <s v=""/>
    <x v="0"/>
    <s v=""/>
    <s v=""/>
  </r>
  <r>
    <x v="0"/>
    <n v="14"/>
    <n v="13.84"/>
    <n v="0"/>
    <n v="40"/>
    <n v="40.64"/>
    <n v="26.8"/>
    <s v="TM"/>
    <s v=""/>
    <s v="EMA03008R"/>
    <s v="E0621KGK"/>
    <s v="2024000931"/>
    <x v="2"/>
    <d v="2024-01-05T00:00:00"/>
    <x v="1"/>
    <n v="27.16"/>
    <s v="TM"/>
    <n v="26.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4"/>
    <n v="13.84"/>
    <s v=""/>
    <x v="0"/>
    <x v="0"/>
    <x v="0"/>
    <s v=""/>
    <x v="0"/>
    <x v="0"/>
    <s v="FABRICA"/>
    <x v="0"/>
    <x v="1"/>
    <x v="1"/>
    <n v="0.35999999999999943"/>
    <x v="0"/>
    <n v="0.35999999999999943"/>
    <n v="0.35999999999999943"/>
    <n v="0"/>
    <n v="1"/>
    <s v=""/>
    <n v="27.16"/>
    <s v="TM"/>
    <n v="27.16"/>
    <n v="3228"/>
    <s v=""/>
    <s v=""/>
    <x v="0"/>
    <s v=""/>
    <s v=""/>
  </r>
  <r>
    <x v="0"/>
    <n v="13.62"/>
    <n v="13.48"/>
    <n v="0"/>
    <n v="40"/>
    <n v="40.5"/>
    <n v="27.02"/>
    <s v="TM"/>
    <s v=""/>
    <s v="ER8805BBS"/>
    <s v="E6693KDP"/>
    <s v="2024000062"/>
    <x v="3"/>
    <d v="2024-01-02T00:00:00"/>
    <x v="1"/>
    <n v="27.52"/>
    <s v="TM"/>
    <n v="27.02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4"/>
    <n v="13.48"/>
    <s v=""/>
    <x v="0"/>
    <x v="0"/>
    <x v="0"/>
    <s v=""/>
    <x v="0"/>
    <x v="0"/>
    <s v="FABRICA"/>
    <x v="0"/>
    <x v="1"/>
    <x v="1"/>
    <n v="0.5"/>
    <x v="0"/>
    <n v="0.5"/>
    <n v="0.5"/>
    <n v="1"/>
    <n v="1"/>
    <s v="Positivo"/>
    <n v="27.52"/>
    <s v="TM"/>
    <n v="27.52"/>
    <n v="3228"/>
    <s v=""/>
    <s v=""/>
    <x v="0"/>
    <s v=""/>
    <s v=""/>
  </r>
  <r>
    <x v="0"/>
    <n v="14.7"/>
    <n v="15.42"/>
    <n v="0"/>
    <n v="40"/>
    <n v="40.82"/>
    <n v="25.2"/>
    <s v="TM"/>
    <s v=""/>
    <s v="ER4517BCY"/>
    <s v="E2316HYF"/>
    <s v="2024000610"/>
    <x v="4"/>
    <d v="2024-01-04T00:00:00"/>
    <x v="0"/>
    <n v="24"/>
    <s v="TM"/>
    <n v="25.4"/>
    <x v="0"/>
    <s v="E_JGARCIAG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5.42"/>
    <s v=""/>
    <x v="0"/>
    <x v="0"/>
    <x v="0"/>
    <s v=""/>
    <x v="0"/>
    <x v="0"/>
    <s v="FABRICA"/>
    <x v="0"/>
    <x v="0"/>
    <x v="0"/>
    <n v="0.17999999999999972"/>
    <x v="0"/>
    <n v="-1.3999999999999986"/>
    <n v="1.3999999999999986"/>
    <n v="1"/>
    <n v="0"/>
    <s v="Negativo"/>
    <n v="24"/>
    <s v="TM"/>
    <n v="24"/>
    <n v="3230"/>
    <s v=""/>
    <s v=""/>
    <x v="0"/>
    <s v=""/>
    <s v=""/>
  </r>
  <r>
    <x v="0"/>
    <n v="16"/>
    <n v="15.64"/>
    <n v="0"/>
    <n v="40"/>
    <n v="40"/>
    <n v="24"/>
    <s v="TM"/>
    <s v=""/>
    <s v="ER8809BDG"/>
    <s v="E6022LHH"/>
    <s v="2024000099"/>
    <x v="5"/>
    <d v="2024-01-02T00:00:00"/>
    <x v="0"/>
    <n v="24"/>
    <s v="TM"/>
    <n v="24.36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5.64"/>
    <s v=""/>
    <x v="0"/>
    <x v="0"/>
    <x v="0"/>
    <s v=""/>
    <x v="0"/>
    <x v="0"/>
    <s v="FABRICA"/>
    <x v="0"/>
    <x v="0"/>
    <x v="0"/>
    <n v="1"/>
    <x v="0"/>
    <n v="-0.35999999999999943"/>
    <n v="0.35999999999999943"/>
    <n v="0"/>
    <n v="0"/>
    <s v=""/>
    <n v="24"/>
    <s v="TM"/>
    <n v="24"/>
    <n v="3230"/>
    <s v=""/>
    <s v=""/>
    <x v="0"/>
    <s v=""/>
    <s v=""/>
  </r>
  <r>
    <x v="0"/>
    <n v="15.1"/>
    <n v="15.3"/>
    <n v="0"/>
    <n v="40"/>
    <n v="40.82"/>
    <n v="25.52"/>
    <s v="TM"/>
    <s v=""/>
    <s v="ER1581BCB"/>
    <s v="E0805HFB"/>
    <s v="2024000018"/>
    <x v="6"/>
    <d v="2024-01-02T00:00:00"/>
    <x v="2"/>
    <n v="25.7"/>
    <s v="TM"/>
    <n v="25.52"/>
    <x v="0"/>
    <s v="JROC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6"/>
    <n v="15.3"/>
    <s v=""/>
    <x v="0"/>
    <x v="0"/>
    <x v="0"/>
    <s v=""/>
    <x v="0"/>
    <x v="0"/>
    <s v="FABRICA"/>
    <x v="0"/>
    <x v="2"/>
    <x v="1"/>
    <n v="0.17999999999999972"/>
    <x v="0"/>
    <n v="0.17999999999999972"/>
    <n v="0.17999999999999972"/>
    <n v="0"/>
    <n v="1"/>
    <s v=""/>
    <n v="25.7"/>
    <s v="TM"/>
    <n v="25.7"/>
    <n v="200223"/>
    <s v=""/>
    <s v=""/>
    <x v="0"/>
    <s v=""/>
    <s v=""/>
  </r>
  <r>
    <x v="0"/>
    <n v="15.5"/>
    <n v="15.68"/>
    <n v="0"/>
    <n v="40"/>
    <n v="40.479999999999997"/>
    <n v="24.8"/>
    <s v="TM"/>
    <s v=""/>
    <s v="ER3092BBW"/>
    <s v="E7745KMT"/>
    <s v="2024000042"/>
    <x v="7"/>
    <d v="2024-01-02T00:00:00"/>
    <x v="2"/>
    <n v="25.32"/>
    <s v="TM"/>
    <n v="24.8"/>
    <x v="0"/>
    <s v="JROC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6"/>
    <n v="15.68"/>
    <s v=""/>
    <x v="0"/>
    <x v="0"/>
    <x v="0"/>
    <s v=""/>
    <x v="0"/>
    <x v="0"/>
    <s v="FABRICA"/>
    <x v="0"/>
    <x v="2"/>
    <x v="1"/>
    <n v="0.52000000000000313"/>
    <x v="0"/>
    <n v="0.51999999999999957"/>
    <n v="0.51999999999999957"/>
    <n v="1"/>
    <n v="1"/>
    <s v="Positivo"/>
    <n v="25.32"/>
    <s v="TM"/>
    <n v="25.32"/>
    <n v="200223"/>
    <s v=""/>
    <s v=""/>
    <x v="0"/>
    <s v=""/>
    <s v=""/>
  </r>
  <r>
    <x v="0"/>
    <n v="12.48"/>
    <n v="12.4"/>
    <n v="0"/>
    <n v="40"/>
    <n v="40.28"/>
    <n v="27.88"/>
    <s v="TM"/>
    <s v=""/>
    <s v="ER6179BBP"/>
    <s v="E2308KRK"/>
    <s v="2024000050"/>
    <x v="8"/>
    <d v="2024-01-02T00:00:00"/>
    <x v="2"/>
    <n v="28.6"/>
    <s v="TM"/>
    <n v="27.88"/>
    <x v="0"/>
    <s v="JROC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6"/>
    <n v="12.4"/>
    <s v=""/>
    <x v="0"/>
    <x v="0"/>
    <x v="0"/>
    <s v=""/>
    <x v="0"/>
    <x v="0"/>
    <s v="FABRICA"/>
    <x v="0"/>
    <x v="2"/>
    <x v="1"/>
    <n v="0.71999999999999886"/>
    <x v="0"/>
    <n v="0.72000000000000242"/>
    <n v="0.72000000000000242"/>
    <n v="1"/>
    <n v="1"/>
    <s v="Positivo"/>
    <n v="28.6"/>
    <s v="TM"/>
    <n v="28.6"/>
    <n v="200223"/>
    <s v=""/>
    <s v=""/>
    <x v="0"/>
    <s v=""/>
    <s v=""/>
  </r>
  <r>
    <x v="0"/>
    <n v="13.9"/>
    <n v="14.14"/>
    <n v="0"/>
    <n v="40"/>
    <n v="40.44"/>
    <n v="26.3"/>
    <s v="TM"/>
    <s v=""/>
    <s v="ER8826BDH"/>
    <s v="E2787JXV"/>
    <s v="2024000051"/>
    <x v="9"/>
    <d v="2024-01-02T00:00:00"/>
    <x v="2"/>
    <n v="26.86"/>
    <s v="TM"/>
    <n v="26.3"/>
    <x v="0"/>
    <s v="E_JGARCIAG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6"/>
    <n v="14.14"/>
    <s v=""/>
    <x v="0"/>
    <x v="0"/>
    <x v="0"/>
    <s v=""/>
    <x v="0"/>
    <x v="0"/>
    <s v="FABRICA"/>
    <x v="0"/>
    <x v="2"/>
    <x v="1"/>
    <n v="0.56000000000000227"/>
    <x v="0"/>
    <n v="0.55999999999999872"/>
    <n v="0.55999999999999872"/>
    <n v="1"/>
    <n v="1"/>
    <s v="Positivo"/>
    <n v="26.86"/>
    <s v="TM"/>
    <n v="26.86"/>
    <n v="200223"/>
    <s v=""/>
    <s v=""/>
    <x v="0"/>
    <s v=""/>
    <s v=""/>
  </r>
  <r>
    <x v="0"/>
    <n v="14.3"/>
    <n v="14.12"/>
    <n v="0"/>
    <n v="40"/>
    <n v="40.96"/>
    <n v="26.84"/>
    <s v="TM"/>
    <s v=""/>
    <s v="ER2820BCS"/>
    <s v="E2631JWT"/>
    <s v="2024000057"/>
    <x v="10"/>
    <d v="2024-01-02T00:00:00"/>
    <x v="2"/>
    <n v="26.88"/>
    <s v="TM"/>
    <n v="26.84"/>
    <x v="0"/>
    <s v="E_JGARCIAG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6"/>
    <n v="14.12"/>
    <s v=""/>
    <x v="0"/>
    <x v="0"/>
    <x v="0"/>
    <s v=""/>
    <x v="0"/>
    <x v="0"/>
    <s v="FABRICA"/>
    <x v="0"/>
    <x v="2"/>
    <x v="1"/>
    <n v="3.9999999999999147E-2"/>
    <x v="0"/>
    <n v="3.9999999999999147E-2"/>
    <n v="3.9999999999999147E-2"/>
    <n v="0"/>
    <n v="1"/>
    <s v=""/>
    <n v="26.88"/>
    <s v="TM"/>
    <n v="26.88"/>
    <n v="200223"/>
    <s v=""/>
    <s v=""/>
    <x v="0"/>
    <s v=""/>
    <s v=""/>
  </r>
  <r>
    <x v="0"/>
    <n v="14.1"/>
    <n v="14.34"/>
    <n v="0"/>
    <n v="40"/>
    <n v="40.299999999999997"/>
    <n v="25.96"/>
    <s v="TM"/>
    <s v=""/>
    <s v="ER4655BCT"/>
    <s v="E3229LKY"/>
    <s v="2024000089"/>
    <x v="11"/>
    <d v="2024-01-02T00:00:00"/>
    <x v="2"/>
    <n v="26.66"/>
    <s v="TM"/>
    <n v="25.96"/>
    <x v="0"/>
    <s v="E_JGARCIAG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6"/>
    <n v="14.34"/>
    <s v=""/>
    <x v="0"/>
    <x v="0"/>
    <x v="0"/>
    <s v=""/>
    <x v="0"/>
    <x v="0"/>
    <s v="FABRICA"/>
    <x v="0"/>
    <x v="2"/>
    <x v="1"/>
    <n v="0.70000000000000284"/>
    <x v="0"/>
    <n v="0.69999999999999929"/>
    <n v="0.69999999999999929"/>
    <n v="1"/>
    <n v="1"/>
    <s v="Positivo"/>
    <n v="26.66"/>
    <s v="TM"/>
    <n v="26.66"/>
    <n v="200223"/>
    <s v=""/>
    <s v=""/>
    <x v="0"/>
    <s v=""/>
    <s v=""/>
  </r>
  <r>
    <x v="0"/>
    <n v="12.5"/>
    <n v="12.34"/>
    <n v="0"/>
    <n v="40"/>
    <n v="40.32"/>
    <n v="27.98"/>
    <s v="TM"/>
    <s v=""/>
    <s v="ER4129BBS"/>
    <s v="E0495KRL"/>
    <s v="2024000091"/>
    <x v="12"/>
    <d v="2024-01-02T00:00:00"/>
    <x v="2"/>
    <n v="28.66"/>
    <s v="TM"/>
    <n v="27.98"/>
    <x v="0"/>
    <s v="E_JGARCIAG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6"/>
    <n v="12.34"/>
    <s v=""/>
    <x v="0"/>
    <x v="0"/>
    <x v="0"/>
    <s v=""/>
    <x v="0"/>
    <x v="0"/>
    <s v="FABRICA"/>
    <x v="0"/>
    <x v="2"/>
    <x v="1"/>
    <n v="0.67999999999999972"/>
    <x v="0"/>
    <n v="0.67999999999999972"/>
    <n v="0.67999999999999972"/>
    <n v="1"/>
    <n v="1"/>
    <s v="Positivo"/>
    <n v="28.66"/>
    <s v="TM"/>
    <n v="28.66"/>
    <n v="200223"/>
    <s v=""/>
    <s v=""/>
    <x v="0"/>
    <s v=""/>
    <s v=""/>
  </r>
  <r>
    <x v="0"/>
    <n v="14.6"/>
    <n v="14.86"/>
    <n v="0"/>
    <n v="40"/>
    <n v="40.92"/>
    <n v="26.06"/>
    <s v="TM"/>
    <s v=""/>
    <s v="ER3672BDK"/>
    <s v="E3794MHB"/>
    <s v="2024000107"/>
    <x v="13"/>
    <d v="2024-01-02T00:00:00"/>
    <x v="2"/>
    <n v="26.14"/>
    <s v="TM"/>
    <n v="26.06"/>
    <x v="0"/>
    <s v="E_JGARCIAG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6"/>
    <n v="14.86"/>
    <s v=""/>
    <x v="0"/>
    <x v="0"/>
    <x v="0"/>
    <s v=""/>
    <x v="0"/>
    <x v="0"/>
    <s v="FABRICA"/>
    <x v="0"/>
    <x v="2"/>
    <x v="1"/>
    <n v="7.9999999999998295E-2"/>
    <x v="0"/>
    <n v="8.0000000000001847E-2"/>
    <n v="8.0000000000001847E-2"/>
    <n v="0"/>
    <n v="1"/>
    <s v=""/>
    <n v="26.14"/>
    <s v="TM"/>
    <n v="26.14"/>
    <n v="200223"/>
    <s v=""/>
    <s v=""/>
    <x v="0"/>
    <s v=""/>
    <s v=""/>
  </r>
  <r>
    <x v="0"/>
    <n v="14.44"/>
    <n v="14.38"/>
    <n v="0"/>
    <n v="40"/>
    <n v="40.840000000000003"/>
    <n v="26.46"/>
    <s v="TM"/>
    <s v=""/>
    <s v="ER3420BCT"/>
    <s v="E0339JCS"/>
    <s v="2024000112"/>
    <x v="14"/>
    <d v="2024-01-02T00:00:00"/>
    <x v="2"/>
    <n v="26.62"/>
    <s v="TM"/>
    <n v="26.46"/>
    <x v="0"/>
    <s v="JROC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6"/>
    <n v="14.38"/>
    <s v=""/>
    <x v="0"/>
    <x v="0"/>
    <x v="0"/>
    <s v=""/>
    <x v="0"/>
    <x v="0"/>
    <s v="FABRICA"/>
    <x v="0"/>
    <x v="2"/>
    <x v="1"/>
    <n v="0.15999999999999659"/>
    <x v="0"/>
    <n v="0.16000000000000014"/>
    <n v="0.16000000000000014"/>
    <n v="0"/>
    <n v="1"/>
    <s v=""/>
    <n v="26.62"/>
    <s v="TM"/>
    <n v="26.62"/>
    <n v="200223"/>
    <s v=""/>
    <s v=""/>
    <x v="0"/>
    <s v=""/>
    <s v=""/>
  </r>
  <r>
    <x v="0"/>
    <n v="14"/>
    <n v="13.98"/>
    <n v="0"/>
    <n v="40"/>
    <n v="40.840000000000003"/>
    <n v="26.86"/>
    <s v="TM"/>
    <s v=""/>
    <s v="ER1025BDM"/>
    <s v="E4578KCL"/>
    <s v="2024000113"/>
    <x v="15"/>
    <d v="2024-01-02T00:00:00"/>
    <x v="2"/>
    <n v="27.02"/>
    <s v="TM"/>
    <n v="26.86"/>
    <x v="0"/>
    <s v="E_JGARCIAG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6"/>
    <n v="13.98"/>
    <s v=""/>
    <x v="0"/>
    <x v="0"/>
    <x v="0"/>
    <s v=""/>
    <x v="0"/>
    <x v="0"/>
    <s v="FABRICA"/>
    <x v="0"/>
    <x v="2"/>
    <x v="1"/>
    <n v="0.15999999999999659"/>
    <x v="0"/>
    <n v="0.16000000000000014"/>
    <n v="0.16000000000000014"/>
    <n v="0"/>
    <n v="1"/>
    <s v=""/>
    <n v="27.02"/>
    <s v="TM"/>
    <n v="27.02"/>
    <n v="200223"/>
    <s v=""/>
    <s v=""/>
    <x v="0"/>
    <s v=""/>
    <s v=""/>
  </r>
  <r>
    <x v="0"/>
    <n v="13.7"/>
    <n v="13.82"/>
    <n v="0"/>
    <n v="40"/>
    <n v="40.659999999999997"/>
    <n v="26.84"/>
    <s v="TM"/>
    <s v=""/>
    <s v="ER5624BCX"/>
    <s v="E0288KJW"/>
    <s v="2024000120"/>
    <x v="16"/>
    <d v="2024-01-02T00:00:00"/>
    <x v="2"/>
    <n v="27.18"/>
    <s v="TM"/>
    <n v="26.84"/>
    <x v="0"/>
    <s v="JROC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6"/>
    <n v="13.82"/>
    <s v=""/>
    <x v="0"/>
    <x v="0"/>
    <x v="0"/>
    <s v=""/>
    <x v="0"/>
    <x v="0"/>
    <s v="FABRICA"/>
    <x v="0"/>
    <x v="2"/>
    <x v="1"/>
    <n v="0.34000000000000341"/>
    <x v="0"/>
    <n v="0.33999999999999986"/>
    <n v="0.33999999999999986"/>
    <n v="0"/>
    <n v="1"/>
    <s v=""/>
    <n v="27.18"/>
    <s v="TM"/>
    <n v="27.18"/>
    <n v="200223"/>
    <s v=""/>
    <s v=""/>
    <x v="0"/>
    <s v=""/>
    <s v=""/>
  </r>
  <r>
    <x v="0"/>
    <n v="14.34"/>
    <n v="14.42"/>
    <n v="0"/>
    <n v="40"/>
    <n v="40.64"/>
    <n v="26.22"/>
    <s v="TM"/>
    <s v=""/>
    <s v="ER4740BCT"/>
    <s v="E4654LGC"/>
    <s v="2024000122"/>
    <x v="17"/>
    <d v="2024-01-02T00:00:00"/>
    <x v="2"/>
    <n v="26.58"/>
    <s v="TM"/>
    <n v="26.22"/>
    <x v="0"/>
    <s v="JROC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6"/>
    <n v="14.42"/>
    <s v=""/>
    <x v="0"/>
    <x v="0"/>
    <x v="0"/>
    <s v=""/>
    <x v="0"/>
    <x v="0"/>
    <s v="FABRICA"/>
    <x v="0"/>
    <x v="2"/>
    <x v="1"/>
    <n v="0.35999999999999943"/>
    <x v="0"/>
    <n v="0.35999999999999943"/>
    <n v="0.35999999999999943"/>
    <n v="0"/>
    <n v="1"/>
    <s v=""/>
    <n v="26.58"/>
    <s v="TM"/>
    <n v="26.58"/>
    <n v="200223"/>
    <s v=""/>
    <s v=""/>
    <x v="0"/>
    <s v=""/>
    <s v=""/>
  </r>
  <r>
    <x v="0"/>
    <n v="13.8"/>
    <n v="14.16"/>
    <n v="0"/>
    <n v="40"/>
    <n v="40.200000000000003"/>
    <n v="26.04"/>
    <s v="TM"/>
    <s v=""/>
    <s v="ER4070BDM"/>
    <s v="E6752KCL"/>
    <s v="2024000132"/>
    <x v="18"/>
    <d v="2024-01-02T00:00:00"/>
    <x v="2"/>
    <n v="26.84"/>
    <s v="TM"/>
    <n v="26.04"/>
    <x v="0"/>
    <s v="JROC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6"/>
    <n v="14.16"/>
    <s v=""/>
    <x v="0"/>
    <x v="0"/>
    <x v="0"/>
    <s v=""/>
    <x v="0"/>
    <x v="0"/>
    <s v="FABRICA"/>
    <x v="0"/>
    <x v="2"/>
    <x v="1"/>
    <n v="0.79999999999999716"/>
    <x v="0"/>
    <n v="0.80000000000000071"/>
    <n v="0.80000000000000071"/>
    <n v="1"/>
    <n v="1"/>
    <s v="Positivo"/>
    <n v="26.84"/>
    <s v="TM"/>
    <n v="26.84"/>
    <n v="200223"/>
    <s v=""/>
    <s v=""/>
    <x v="0"/>
    <s v=""/>
    <s v=""/>
  </r>
  <r>
    <x v="0"/>
    <n v="13.8"/>
    <n v="13.9"/>
    <n v="0"/>
    <n v="40"/>
    <n v="40.86"/>
    <n v="26.96"/>
    <s v="TM"/>
    <s v=""/>
    <s v="ER4069BDM"/>
    <s v="E0866KGC"/>
    <s v="2024000153"/>
    <x v="19"/>
    <d v="2024-01-02T00:00:00"/>
    <x v="2"/>
    <n v="27.1"/>
    <s v="TM"/>
    <n v="26.96"/>
    <x v="0"/>
    <s v="E_JGARCIAG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6"/>
    <n v="13.9"/>
    <s v=""/>
    <x v="0"/>
    <x v="0"/>
    <x v="0"/>
    <s v=""/>
    <x v="0"/>
    <x v="0"/>
    <s v="FABRICA"/>
    <x v="0"/>
    <x v="2"/>
    <x v="1"/>
    <n v="0.14000000000000057"/>
    <x v="0"/>
    <n v="0.14000000000000057"/>
    <n v="0.14000000000000057"/>
    <n v="0"/>
    <n v="1"/>
    <s v=""/>
    <n v="27.1"/>
    <s v="TM"/>
    <n v="27.1"/>
    <n v="200223"/>
    <s v=""/>
    <s v=""/>
    <x v="0"/>
    <s v=""/>
    <s v=""/>
  </r>
  <r>
    <x v="0"/>
    <n v="14"/>
    <n v="14.12"/>
    <n v="0"/>
    <n v="40"/>
    <n v="40.86"/>
    <n v="26.74"/>
    <s v="TM"/>
    <s v=""/>
    <s v="ER2814BBM"/>
    <s v="E1127LHB"/>
    <s v="2024000158"/>
    <x v="20"/>
    <d v="2024-01-02T00:00:00"/>
    <x v="2"/>
    <n v="26.88"/>
    <s v="TM"/>
    <n v="26.74"/>
    <x v="0"/>
    <s v="OASENSI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6"/>
    <n v="14.12"/>
    <s v=""/>
    <x v="0"/>
    <x v="0"/>
    <x v="0"/>
    <s v=""/>
    <x v="0"/>
    <x v="0"/>
    <s v="FABRICA"/>
    <x v="0"/>
    <x v="2"/>
    <x v="1"/>
    <n v="0.14000000000000057"/>
    <x v="0"/>
    <n v="0.14000000000000057"/>
    <n v="0.14000000000000057"/>
    <n v="0"/>
    <n v="1"/>
    <s v=""/>
    <n v="26.88"/>
    <s v="TM"/>
    <n v="26.88"/>
    <n v="200223"/>
    <s v=""/>
    <s v=""/>
    <x v="0"/>
    <s v=""/>
    <s v=""/>
  </r>
  <r>
    <x v="0"/>
    <n v="14.4"/>
    <n v="14.18"/>
    <n v="0"/>
    <n v="40"/>
    <n v="39.74"/>
    <n v="25.56"/>
    <s v="TM"/>
    <s v=""/>
    <s v="ER4842BDN"/>
    <s v="E6105KXW"/>
    <s v="2024000161"/>
    <x v="21"/>
    <d v="2024-01-02T00:00:00"/>
    <x v="2"/>
    <n v="26.82"/>
    <s v="TM"/>
    <n v="25.56"/>
    <x v="0"/>
    <s v="OASENSI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6"/>
    <n v="14.18"/>
    <s v=""/>
    <x v="0"/>
    <x v="0"/>
    <x v="0"/>
    <s v=""/>
    <x v="0"/>
    <x v="0"/>
    <s v="FABRICA"/>
    <x v="0"/>
    <x v="2"/>
    <x v="1"/>
    <n v="1.259999999999998"/>
    <x v="0"/>
    <n v="1.2600000000000016"/>
    <n v="1.2600000000000016"/>
    <n v="1"/>
    <n v="1"/>
    <s v="Positivo"/>
    <n v="26.82"/>
    <s v="TM"/>
    <n v="26.82"/>
    <n v="200223"/>
    <s v=""/>
    <s v=""/>
    <x v="0"/>
    <s v=""/>
    <s v=""/>
  </r>
  <r>
    <x v="0"/>
    <n v="14"/>
    <n v="14.22"/>
    <n v="0"/>
    <n v="40"/>
    <n v="40.659999999999997"/>
    <n v="26.44"/>
    <s v="TM"/>
    <s v=""/>
    <s v="ER1479BDL"/>
    <s v="E7529KVS"/>
    <s v="2024000162"/>
    <x v="22"/>
    <d v="2024-01-02T00:00:00"/>
    <x v="2"/>
    <n v="26.78"/>
    <s v="TM"/>
    <n v="26.44"/>
    <x v="0"/>
    <s v="OASENSI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6"/>
    <n v="14.22"/>
    <s v=""/>
    <x v="0"/>
    <x v="0"/>
    <x v="0"/>
    <s v=""/>
    <x v="0"/>
    <x v="0"/>
    <s v="FABRICA"/>
    <x v="0"/>
    <x v="2"/>
    <x v="1"/>
    <n v="0.34000000000000341"/>
    <x v="0"/>
    <n v="0.33999999999999986"/>
    <n v="0.33999999999999986"/>
    <n v="0"/>
    <n v="1"/>
    <s v=""/>
    <n v="26.78"/>
    <s v="TM"/>
    <n v="26.78"/>
    <n v="200223"/>
    <s v=""/>
    <s v=""/>
    <x v="0"/>
    <s v=""/>
    <s v=""/>
  </r>
  <r>
    <x v="0"/>
    <n v="13.6"/>
    <n v="13.92"/>
    <n v="0"/>
    <n v="40"/>
    <n v="40.32"/>
    <n v="26.4"/>
    <s v="TM"/>
    <s v=""/>
    <s v="ER9111BDL"/>
    <s v="E1248KGC"/>
    <s v="2024000175"/>
    <x v="23"/>
    <d v="2024-01-02T00:00:00"/>
    <x v="2"/>
    <n v="27.08"/>
    <s v="TM"/>
    <n v="26.4"/>
    <x v="0"/>
    <s v="OASENSI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6"/>
    <n v="13.92"/>
    <s v=""/>
    <x v="0"/>
    <x v="0"/>
    <x v="0"/>
    <s v=""/>
    <x v="0"/>
    <x v="0"/>
    <s v="FABRICA"/>
    <x v="0"/>
    <x v="2"/>
    <x v="1"/>
    <n v="0.67999999999999972"/>
    <x v="0"/>
    <n v="0.67999999999999972"/>
    <n v="0.67999999999999972"/>
    <n v="1"/>
    <n v="1"/>
    <s v="Positivo"/>
    <n v="27.08"/>
    <s v="TM"/>
    <n v="27.08"/>
    <n v="200223"/>
    <s v=""/>
    <s v=""/>
    <x v="0"/>
    <s v=""/>
    <s v=""/>
  </r>
  <r>
    <x v="0"/>
    <n v="14.06"/>
    <n v="14.06"/>
    <n v="0"/>
    <n v="40"/>
    <n v="40.020000000000003"/>
    <n v="25.96"/>
    <s v="TM"/>
    <s v=""/>
    <s v="EBA02549R"/>
    <s v="E4112HKF"/>
    <s v="2024000186"/>
    <x v="24"/>
    <d v="2024-01-02T00:00:00"/>
    <x v="2"/>
    <n v="26.94"/>
    <s v="TM"/>
    <n v="25.96"/>
    <x v="0"/>
    <s v="OASENSI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6"/>
    <n v="14.06"/>
    <s v=""/>
    <x v="0"/>
    <x v="0"/>
    <x v="0"/>
    <s v=""/>
    <x v="0"/>
    <x v="0"/>
    <s v="FABRICA"/>
    <x v="0"/>
    <x v="2"/>
    <x v="1"/>
    <n v="0.97999999999999687"/>
    <x v="0"/>
    <n v="0.98000000000000043"/>
    <n v="0.98000000000000043"/>
    <n v="1"/>
    <n v="1"/>
    <s v="Positivo"/>
    <n v="26.94"/>
    <s v="TM"/>
    <n v="26.94"/>
    <n v="200223"/>
    <s v=""/>
    <s v=""/>
    <x v="0"/>
    <s v=""/>
    <s v=""/>
  </r>
  <r>
    <x v="0"/>
    <n v="13.7"/>
    <n v="13.74"/>
    <n v="0"/>
    <n v="40"/>
    <n v="39.96"/>
    <n v="26.22"/>
    <s v="TM"/>
    <s v=""/>
    <s v="ER4005BDM"/>
    <s v="E0477KFP"/>
    <s v="2024000187"/>
    <x v="25"/>
    <d v="2024-01-02T00:00:00"/>
    <x v="2"/>
    <n v="27.26"/>
    <s v="TM"/>
    <n v="26.22"/>
    <x v="0"/>
    <s v="E_JGARCIAG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6"/>
    <n v="13.74"/>
    <s v=""/>
    <x v="0"/>
    <x v="0"/>
    <x v="0"/>
    <s v=""/>
    <x v="0"/>
    <x v="0"/>
    <s v="FABRICA"/>
    <x v="0"/>
    <x v="2"/>
    <x v="1"/>
    <n v="1.0399999999999991"/>
    <x v="0"/>
    <n v="1.0400000000000027"/>
    <n v="1.0400000000000027"/>
    <n v="1"/>
    <n v="1"/>
    <s v="Positivo"/>
    <n v="27.26"/>
    <s v="TM"/>
    <n v="27.26"/>
    <n v="200223"/>
    <s v=""/>
    <s v=""/>
    <x v="0"/>
    <s v=""/>
    <s v=""/>
  </r>
  <r>
    <x v="0"/>
    <n v="14.2"/>
    <n v="14.18"/>
    <n v="0"/>
    <n v="40"/>
    <n v="40.46"/>
    <n v="26.28"/>
    <s v="TM"/>
    <s v=""/>
    <s v="ER8824BDH"/>
    <s v="E1732KCB"/>
    <s v="2024000199"/>
    <x v="26"/>
    <d v="2024-01-02T00:00:00"/>
    <x v="2"/>
    <n v="26.82"/>
    <s v="TM"/>
    <n v="26.28"/>
    <x v="0"/>
    <s v="E_JGARCIAG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6"/>
    <n v="14.18"/>
    <s v=""/>
    <x v="0"/>
    <x v="0"/>
    <x v="0"/>
    <s v=""/>
    <x v="0"/>
    <x v="0"/>
    <s v="FABRICA"/>
    <x v="0"/>
    <x v="2"/>
    <x v="1"/>
    <n v="0.53999999999999915"/>
    <x v="0"/>
    <n v="0.53999999999999915"/>
    <n v="0.53999999999999915"/>
    <n v="1"/>
    <n v="1"/>
    <s v="Positivo"/>
    <n v="26.82"/>
    <s v="TM"/>
    <n v="26.82"/>
    <n v="200223"/>
    <s v=""/>
    <s v=""/>
    <x v="0"/>
    <s v=""/>
    <s v=""/>
  </r>
  <r>
    <x v="0"/>
    <n v="15.1"/>
    <n v="15.14"/>
    <n v="0"/>
    <n v="40"/>
    <n v="40.799999999999997"/>
    <n v="25.66"/>
    <s v="TM"/>
    <s v=""/>
    <s v="ER1581BCB"/>
    <s v="E0805HFB"/>
    <s v="2024000206"/>
    <x v="27"/>
    <d v="2024-01-02T00:00:00"/>
    <x v="2"/>
    <n v="25.86"/>
    <s v="TM"/>
    <n v="25.66"/>
    <x v="0"/>
    <s v="OASENSI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6"/>
    <n v="15.14"/>
    <s v=""/>
    <x v="0"/>
    <x v="0"/>
    <x v="0"/>
    <s v=""/>
    <x v="0"/>
    <x v="0"/>
    <s v="FABRICA"/>
    <x v="0"/>
    <x v="2"/>
    <x v="1"/>
    <n v="0.20000000000000284"/>
    <x v="0"/>
    <n v="0.19999999999999929"/>
    <n v="0.19999999999999929"/>
    <n v="0"/>
    <n v="1"/>
    <s v=""/>
    <n v="25.86"/>
    <s v="TM"/>
    <n v="25.86"/>
    <n v="200223"/>
    <s v=""/>
    <s v=""/>
    <x v="0"/>
    <s v=""/>
    <s v=""/>
  </r>
  <r>
    <x v="0"/>
    <n v="13.5"/>
    <n v="13.74"/>
    <n v="0"/>
    <n v="40"/>
    <n v="40.36"/>
    <n v="26.62"/>
    <s v="TM"/>
    <s v=""/>
    <s v="ER2187BCP"/>
    <s v="E6522JNX"/>
    <s v="2024000236"/>
    <x v="28"/>
    <d v="2024-01-03T00:00:00"/>
    <x v="2"/>
    <n v="27.26"/>
    <s v="TM"/>
    <n v="26.62"/>
    <x v="0"/>
    <s v="JROC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6"/>
    <n v="13.74"/>
    <s v=""/>
    <x v="0"/>
    <x v="0"/>
    <x v="0"/>
    <s v=""/>
    <x v="0"/>
    <x v="0"/>
    <s v="FABRICA"/>
    <x v="0"/>
    <x v="2"/>
    <x v="1"/>
    <n v="0.64000000000000057"/>
    <x v="0"/>
    <n v="0.64000000000000057"/>
    <n v="0.64000000000000057"/>
    <n v="1"/>
    <n v="1"/>
    <s v="Positivo"/>
    <n v="27.26"/>
    <s v="TM"/>
    <n v="27.26"/>
    <n v="200223"/>
    <s v=""/>
    <s v=""/>
    <x v="0"/>
    <s v=""/>
    <s v=""/>
  </r>
  <r>
    <x v="0"/>
    <n v="13"/>
    <n v="12.8"/>
    <n v="0"/>
    <n v="40"/>
    <n v="40.54"/>
    <n v="27.74"/>
    <s v="TM"/>
    <s v=""/>
    <s v="ER6179BBP"/>
    <s v="E2156KNS"/>
    <s v="2024000250"/>
    <x v="29"/>
    <d v="2024-01-03T00:00:00"/>
    <x v="2"/>
    <n v="28.2"/>
    <s v="TM"/>
    <n v="27.74"/>
    <x v="0"/>
    <s v="JROC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6"/>
    <n v="12.8"/>
    <s v=""/>
    <x v="0"/>
    <x v="0"/>
    <x v="0"/>
    <s v=""/>
    <x v="0"/>
    <x v="0"/>
    <s v="FABRICA"/>
    <x v="0"/>
    <x v="2"/>
    <x v="1"/>
    <n v="0.46000000000000085"/>
    <x v="0"/>
    <n v="0.46000000000000085"/>
    <n v="0.46000000000000085"/>
    <n v="1"/>
    <n v="1"/>
    <s v="Positivo"/>
    <n v="28.2"/>
    <s v="TM"/>
    <n v="28.2"/>
    <n v="200223"/>
    <s v=""/>
    <s v=""/>
    <x v="0"/>
    <s v=""/>
    <s v=""/>
  </r>
  <r>
    <x v="0"/>
    <n v="14.4"/>
    <n v="14.34"/>
    <n v="0"/>
    <n v="40"/>
    <n v="40.56"/>
    <n v="26.22"/>
    <s v="TM"/>
    <s v=""/>
    <s v="ER1373BDN"/>
    <s v="E0344JTX"/>
    <s v="2024000265"/>
    <x v="30"/>
    <d v="2024-01-03T00:00:00"/>
    <x v="2"/>
    <n v="26.66"/>
    <s v="TM"/>
    <n v="26.22"/>
    <x v="0"/>
    <s v="JROC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6"/>
    <n v="14.34"/>
    <s v=""/>
    <x v="0"/>
    <x v="0"/>
    <x v="0"/>
    <s v=""/>
    <x v="0"/>
    <x v="0"/>
    <s v="FABRICA"/>
    <x v="0"/>
    <x v="2"/>
    <x v="1"/>
    <n v="0.43999999999999773"/>
    <x v="0"/>
    <n v="0.44000000000000128"/>
    <n v="0.44000000000000128"/>
    <n v="1"/>
    <n v="1"/>
    <s v="Positivo"/>
    <n v="26.66"/>
    <s v="TM"/>
    <n v="26.66"/>
    <n v="200223"/>
    <s v=""/>
    <s v=""/>
    <x v="0"/>
    <s v=""/>
    <s v=""/>
  </r>
  <r>
    <x v="0"/>
    <n v="12.7"/>
    <n v="12.54"/>
    <n v="0"/>
    <n v="40"/>
    <n v="40.200000000000003"/>
    <n v="27.66"/>
    <s v="TM"/>
    <s v=""/>
    <s v="ER9549BBV"/>
    <s v="E0657KRV"/>
    <s v="2024000287"/>
    <x v="31"/>
    <d v="2024-01-03T00:00:00"/>
    <x v="2"/>
    <n v="28.46"/>
    <s v="TM"/>
    <n v="27.66"/>
    <x v="0"/>
    <s v="JROC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6"/>
    <n v="12.54"/>
    <s v=""/>
    <x v="0"/>
    <x v="0"/>
    <x v="0"/>
    <s v=""/>
    <x v="0"/>
    <x v="0"/>
    <s v="FABRICA"/>
    <x v="0"/>
    <x v="2"/>
    <x v="1"/>
    <n v="0.79999999999999716"/>
    <x v="0"/>
    <n v="0.80000000000000071"/>
    <n v="0.80000000000000071"/>
    <n v="1"/>
    <n v="1"/>
    <s v="Positivo"/>
    <n v="28.46"/>
    <s v="TM"/>
    <n v="28.46"/>
    <n v="200223"/>
    <s v=""/>
    <s v=""/>
    <x v="0"/>
    <s v=""/>
    <s v=""/>
  </r>
  <r>
    <x v="0"/>
    <n v="15"/>
    <n v="14.6"/>
    <n v="0"/>
    <n v="40"/>
    <n v="40.5"/>
    <n v="25.9"/>
    <s v="TM"/>
    <s v=""/>
    <s v="ER6274BCV"/>
    <s v="E6181JTD"/>
    <s v="2024000307"/>
    <x v="32"/>
    <d v="2024-01-03T00:00:00"/>
    <x v="2"/>
    <n v="26.4"/>
    <s v="TM"/>
    <n v="25.9"/>
    <x v="0"/>
    <s v="E_JGARCIAG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6"/>
    <n v="14.6"/>
    <s v=""/>
    <x v="0"/>
    <x v="0"/>
    <x v="0"/>
    <s v=""/>
    <x v="0"/>
    <x v="0"/>
    <s v="FABRICA"/>
    <x v="0"/>
    <x v="2"/>
    <x v="1"/>
    <n v="0.5"/>
    <x v="0"/>
    <n v="0.5"/>
    <n v="0.5"/>
    <n v="1"/>
    <n v="1"/>
    <s v="Positivo"/>
    <n v="26.4"/>
    <s v="TM"/>
    <n v="26.4"/>
    <n v="200223"/>
    <s v=""/>
    <s v=""/>
    <x v="0"/>
    <s v=""/>
    <s v=""/>
  </r>
  <r>
    <x v="0"/>
    <n v="13.8"/>
    <n v="13.82"/>
    <n v="0"/>
    <n v="40"/>
    <n v="40.840000000000003"/>
    <n v="27.02"/>
    <s v="TM"/>
    <s v=""/>
    <s v="ER9017BDK"/>
    <s v="E4378KRD"/>
    <s v="2024000308"/>
    <x v="33"/>
    <d v="2024-01-03T00:00:00"/>
    <x v="2"/>
    <n v="27.18"/>
    <s v="TM"/>
    <n v="27.02"/>
    <x v="0"/>
    <s v="E_JGARCIAG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6"/>
    <n v="13.82"/>
    <s v=""/>
    <x v="0"/>
    <x v="0"/>
    <x v="0"/>
    <s v=""/>
    <x v="0"/>
    <x v="0"/>
    <s v="FABRICA"/>
    <x v="0"/>
    <x v="2"/>
    <x v="1"/>
    <n v="0.15999999999999659"/>
    <x v="0"/>
    <n v="0.16000000000000014"/>
    <n v="0.16000000000000014"/>
    <n v="0"/>
    <n v="1"/>
    <s v=""/>
    <n v="27.18"/>
    <s v="TM"/>
    <n v="27.18"/>
    <n v="200223"/>
    <s v=""/>
    <s v=""/>
    <x v="0"/>
    <s v=""/>
    <s v=""/>
  </r>
  <r>
    <x v="0"/>
    <n v="14.4"/>
    <n v="14.34"/>
    <n v="0"/>
    <n v="40"/>
    <n v="40.340000000000003"/>
    <n v="26"/>
    <s v="TM"/>
    <s v=""/>
    <s v="ER4338BBX"/>
    <s v="E6006KHZ"/>
    <s v="2024000336"/>
    <x v="34"/>
    <d v="2024-01-03T00:00:00"/>
    <x v="2"/>
    <n v="26.66"/>
    <s v="TM"/>
    <n v="26"/>
    <x v="0"/>
    <s v="E_JGARCIAG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6"/>
    <n v="14.34"/>
    <s v=""/>
    <x v="0"/>
    <x v="0"/>
    <x v="0"/>
    <s v=""/>
    <x v="0"/>
    <x v="0"/>
    <s v="FABRICA"/>
    <x v="0"/>
    <x v="2"/>
    <x v="1"/>
    <n v="0.65999999999999659"/>
    <x v="0"/>
    <n v="0.66000000000000014"/>
    <n v="0.66000000000000014"/>
    <n v="1"/>
    <n v="1"/>
    <s v="Positivo"/>
    <n v="26.66"/>
    <s v="TM"/>
    <n v="26.66"/>
    <n v="200223"/>
    <s v=""/>
    <s v=""/>
    <x v="0"/>
    <s v=""/>
    <s v=""/>
  </r>
  <r>
    <x v="0"/>
    <n v="14"/>
    <n v="14.16"/>
    <n v="0"/>
    <n v="40"/>
    <n v="40.78"/>
    <n v="26.62"/>
    <s v="TM"/>
    <s v=""/>
    <s v="ER8441BDD"/>
    <s v="E3413LXD"/>
    <s v="2024000338"/>
    <x v="35"/>
    <d v="2024-01-03T00:00:00"/>
    <x v="2"/>
    <n v="26.84"/>
    <s v="TM"/>
    <n v="26.62"/>
    <x v="0"/>
    <s v="E_JGARCIAG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6"/>
    <n v="14.16"/>
    <s v=""/>
    <x v="0"/>
    <x v="0"/>
    <x v="0"/>
    <s v=""/>
    <x v="0"/>
    <x v="0"/>
    <s v="FABRICA"/>
    <x v="0"/>
    <x v="2"/>
    <x v="1"/>
    <n v="0.21999999999999886"/>
    <x v="0"/>
    <n v="0.21999999999999886"/>
    <n v="0.21999999999999886"/>
    <n v="0"/>
    <n v="1"/>
    <s v=""/>
    <n v="26.84"/>
    <s v="TM"/>
    <n v="26.84"/>
    <n v="200223"/>
    <s v=""/>
    <s v=""/>
    <x v="0"/>
    <s v=""/>
    <s v=""/>
  </r>
  <r>
    <x v="0"/>
    <n v="13.1"/>
    <n v="12.86"/>
    <n v="0"/>
    <n v="40"/>
    <n v="40.46"/>
    <n v="27.6"/>
    <s v="TM"/>
    <s v=""/>
    <s v="ER6582BBK"/>
    <s v="E6974JZC"/>
    <s v="2024000342"/>
    <x v="36"/>
    <d v="2024-01-03T00:00:00"/>
    <x v="2"/>
    <n v="28.14"/>
    <s v="TM"/>
    <n v="27.6"/>
    <x v="0"/>
    <s v="E_JGARCIAG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6"/>
    <n v="12.86"/>
    <s v=""/>
    <x v="0"/>
    <x v="0"/>
    <x v="0"/>
    <s v=""/>
    <x v="0"/>
    <x v="0"/>
    <s v="FABRICA"/>
    <x v="0"/>
    <x v="2"/>
    <x v="1"/>
    <n v="0.53999999999999915"/>
    <x v="0"/>
    <n v="0.53999999999999915"/>
    <n v="0.53999999999999915"/>
    <n v="1"/>
    <n v="1"/>
    <s v="Positivo"/>
    <n v="28.14"/>
    <s v="TM"/>
    <n v="28.14"/>
    <n v="200223"/>
    <s v=""/>
    <s v=""/>
    <x v="0"/>
    <s v=""/>
    <s v=""/>
  </r>
  <r>
    <x v="0"/>
    <n v="14"/>
    <n v="13.84"/>
    <n v="0"/>
    <n v="40"/>
    <n v="40.64"/>
    <n v="26.8"/>
    <s v="TM"/>
    <s v=""/>
    <s v="ER1025BDM"/>
    <s v="E4578KCL"/>
    <s v="2024000363"/>
    <x v="37"/>
    <d v="2024-01-03T00:00:00"/>
    <x v="2"/>
    <n v="27.16"/>
    <s v="TM"/>
    <n v="26.8"/>
    <x v="0"/>
    <s v="JROC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6"/>
    <n v="13.84"/>
    <s v=""/>
    <x v="0"/>
    <x v="0"/>
    <x v="0"/>
    <s v=""/>
    <x v="0"/>
    <x v="0"/>
    <s v="FABRICA"/>
    <x v="0"/>
    <x v="2"/>
    <x v="1"/>
    <n v="0.35999999999999943"/>
    <x v="0"/>
    <n v="0.35999999999999943"/>
    <n v="0.35999999999999943"/>
    <n v="0"/>
    <n v="1"/>
    <s v=""/>
    <n v="27.16"/>
    <s v="TM"/>
    <n v="27.16"/>
    <n v="200223"/>
    <s v=""/>
    <s v=""/>
    <x v="0"/>
    <s v=""/>
    <s v=""/>
  </r>
  <r>
    <x v="0"/>
    <n v="14"/>
    <n v="13.92"/>
    <n v="0"/>
    <n v="40"/>
    <n v="40.28"/>
    <n v="26.36"/>
    <s v="TM"/>
    <s v=""/>
    <s v="ER3010BCV"/>
    <s v="E5580JJX"/>
    <s v="2024000377"/>
    <x v="38"/>
    <d v="2024-01-03T00:00:00"/>
    <x v="2"/>
    <n v="27.08"/>
    <s v="TM"/>
    <n v="26.36"/>
    <x v="0"/>
    <s v="E_JGARCIAG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6"/>
    <n v="13.92"/>
    <s v=""/>
    <x v="0"/>
    <x v="0"/>
    <x v="0"/>
    <s v=""/>
    <x v="0"/>
    <x v="0"/>
    <s v="FABRICA"/>
    <x v="0"/>
    <x v="2"/>
    <x v="1"/>
    <n v="0.71999999999999886"/>
    <x v="0"/>
    <n v="0.71999999999999886"/>
    <n v="0.71999999999999886"/>
    <n v="1"/>
    <n v="1"/>
    <s v="Positivo"/>
    <n v="27.08"/>
    <s v="TM"/>
    <n v="27.08"/>
    <n v="200223"/>
    <s v=""/>
    <s v=""/>
    <x v="0"/>
    <s v=""/>
    <s v=""/>
  </r>
  <r>
    <x v="0"/>
    <n v="13.8"/>
    <n v="14"/>
    <n v="0"/>
    <n v="40"/>
    <n v="40.68"/>
    <n v="26.68"/>
    <s v="TM"/>
    <s v=""/>
    <s v="ER4070BDM"/>
    <s v="E6752KCL"/>
    <s v="2024000381"/>
    <x v="39"/>
    <d v="2024-01-03T00:00:00"/>
    <x v="2"/>
    <n v="27"/>
    <s v="TM"/>
    <n v="26.68"/>
    <x v="0"/>
    <s v="E_JGARCIAG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6"/>
    <n v="14"/>
    <s v=""/>
    <x v="0"/>
    <x v="0"/>
    <x v="0"/>
    <s v=""/>
    <x v="0"/>
    <x v="0"/>
    <s v="FABRICA"/>
    <x v="0"/>
    <x v="2"/>
    <x v="1"/>
    <n v="0.32000000000000028"/>
    <x v="0"/>
    <n v="0.32000000000000028"/>
    <n v="0.32000000000000028"/>
    <n v="0"/>
    <n v="1"/>
    <s v=""/>
    <n v="27"/>
    <s v="TM"/>
    <n v="27"/>
    <n v="200223"/>
    <s v=""/>
    <s v=""/>
    <x v="0"/>
    <s v=""/>
    <s v=""/>
  </r>
  <r>
    <x v="0"/>
    <n v="13.8"/>
    <n v="14.1"/>
    <n v="0"/>
    <n v="40"/>
    <n v="40.54"/>
    <n v="26.44"/>
    <s v="TM"/>
    <s v=""/>
    <s v="ER1021BDM"/>
    <s v="E2292KBV"/>
    <s v="2024000390"/>
    <x v="40"/>
    <d v="2024-01-03T00:00:00"/>
    <x v="2"/>
    <n v="26.9"/>
    <s v="TM"/>
    <n v="26.44"/>
    <x v="0"/>
    <s v="E_JGARCIAG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4.1"/>
    <s v=""/>
    <x v="0"/>
    <x v="0"/>
    <x v="0"/>
    <s v=""/>
    <x v="0"/>
    <x v="0"/>
    <s v="FABRICA"/>
    <x v="0"/>
    <x v="2"/>
    <x v="1"/>
    <n v="0.46000000000000085"/>
    <x v="0"/>
    <n v="0.4599999999999973"/>
    <n v="0.4599999999999973"/>
    <n v="1"/>
    <n v="1"/>
    <s v="Positivo"/>
    <n v="26.9"/>
    <s v="TM"/>
    <n v="26.9"/>
    <n v="200223"/>
    <s v=""/>
    <s v=""/>
    <x v="0"/>
    <s v=""/>
    <s v=""/>
  </r>
  <r>
    <x v="0"/>
    <n v="13.6"/>
    <n v="13.96"/>
    <n v="0"/>
    <n v="40"/>
    <n v="40.119999999999997"/>
    <n v="26.16"/>
    <s v="TM"/>
    <s v=""/>
    <s v="ER9111BDL"/>
    <s v="E1248KGC"/>
    <s v="2024000391"/>
    <x v="41"/>
    <d v="2024-01-03T00:00:00"/>
    <x v="2"/>
    <n v="27.04"/>
    <s v="TM"/>
    <n v="26.16"/>
    <x v="0"/>
    <s v="E_JGARCIAG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96"/>
    <s v=""/>
    <x v="0"/>
    <x v="0"/>
    <x v="0"/>
    <s v=""/>
    <x v="0"/>
    <x v="0"/>
    <s v="FABRICA"/>
    <x v="0"/>
    <x v="2"/>
    <x v="1"/>
    <n v="0.88000000000000256"/>
    <x v="0"/>
    <n v="0.87999999999999901"/>
    <n v="0.87999999999999901"/>
    <n v="1"/>
    <n v="1"/>
    <s v="Positivo"/>
    <n v="27.04"/>
    <s v="TM"/>
    <n v="27.04"/>
    <n v="200223"/>
    <s v=""/>
    <s v=""/>
    <x v="0"/>
    <s v=""/>
    <s v=""/>
  </r>
  <r>
    <x v="0"/>
    <n v="13.7"/>
    <n v="13.88"/>
    <n v="0"/>
    <n v="40"/>
    <n v="40.299999999999997"/>
    <n v="26.42"/>
    <s v="TM"/>
    <s v=""/>
    <s v="ER4005BDM"/>
    <s v="E0477KFP"/>
    <s v="2024000402"/>
    <x v="42"/>
    <d v="2024-01-03T00:00:00"/>
    <x v="2"/>
    <n v="27.12"/>
    <s v="TM"/>
    <n v="26.42"/>
    <x v="0"/>
    <s v="JROC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88"/>
    <s v=""/>
    <x v="0"/>
    <x v="0"/>
    <x v="0"/>
    <s v=""/>
    <x v="0"/>
    <x v="0"/>
    <s v="FABRICA"/>
    <x v="0"/>
    <x v="2"/>
    <x v="1"/>
    <n v="0.70000000000000284"/>
    <x v="0"/>
    <n v="0.69999999999999929"/>
    <n v="0.69999999999999929"/>
    <n v="1"/>
    <n v="1"/>
    <s v="Positivo"/>
    <n v="27.12"/>
    <s v="TM"/>
    <n v="27.12"/>
    <n v="200223"/>
    <s v=""/>
    <s v=""/>
    <x v="0"/>
    <s v=""/>
    <s v=""/>
  </r>
  <r>
    <x v="0"/>
    <n v="14.2"/>
    <n v="14.26"/>
    <n v="0"/>
    <n v="40"/>
    <n v="40.44"/>
    <n v="26.18"/>
    <s v="TM"/>
    <s v=""/>
    <s v="ER8824BDH"/>
    <s v="E1732KCB"/>
    <s v="2024000403"/>
    <x v="43"/>
    <d v="2024-01-03T00:00:00"/>
    <x v="2"/>
    <n v="26.74"/>
    <s v="TM"/>
    <n v="26.18"/>
    <x v="0"/>
    <s v="JROC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4.26"/>
    <s v=""/>
    <x v="0"/>
    <x v="0"/>
    <x v="0"/>
    <s v=""/>
    <x v="0"/>
    <x v="0"/>
    <s v="FABRICA"/>
    <x v="0"/>
    <x v="2"/>
    <x v="1"/>
    <n v="0.56000000000000227"/>
    <x v="0"/>
    <n v="0.55999999999999872"/>
    <n v="0.55999999999999872"/>
    <n v="1"/>
    <n v="1"/>
    <s v="Positivo"/>
    <n v="26.74"/>
    <s v="TM"/>
    <n v="26.74"/>
    <n v="200223"/>
    <s v=""/>
    <s v=""/>
    <x v="0"/>
    <s v=""/>
    <s v=""/>
  </r>
  <r>
    <x v="0"/>
    <n v="13.8"/>
    <n v="14.04"/>
    <n v="0"/>
    <n v="40"/>
    <n v="40.32"/>
    <n v="26.28"/>
    <s v="TM"/>
    <s v=""/>
    <s v="ER9108BDL"/>
    <s v="E0866KGC"/>
    <s v="2024000440"/>
    <x v="44"/>
    <d v="2024-01-03T00:00:00"/>
    <x v="2"/>
    <n v="26.96"/>
    <s v="TM"/>
    <n v="26.28"/>
    <x v="0"/>
    <s v="OASENSI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4.04"/>
    <s v=""/>
    <x v="0"/>
    <x v="0"/>
    <x v="0"/>
    <s v=""/>
    <x v="0"/>
    <x v="0"/>
    <s v="FABRICA"/>
    <x v="0"/>
    <x v="2"/>
    <x v="1"/>
    <n v="0.67999999999999972"/>
    <x v="0"/>
    <n v="0.67999999999999972"/>
    <n v="0.67999999999999972"/>
    <n v="1"/>
    <n v="1"/>
    <s v="Positivo"/>
    <n v="26.96"/>
    <s v="TM"/>
    <n v="26.96"/>
    <n v="200223"/>
    <s v=""/>
    <s v=""/>
    <x v="0"/>
    <s v=""/>
    <s v=""/>
  </r>
  <r>
    <x v="0"/>
    <n v="14.5"/>
    <n v="14.76"/>
    <n v="0"/>
    <n v="40"/>
    <n v="40.78"/>
    <n v="26.02"/>
    <s v="TM"/>
    <s v=""/>
    <s v="ER7431BCB"/>
    <s v="E4880JNY"/>
    <s v="2024000468"/>
    <x v="45"/>
    <d v="2024-01-03T00:00:00"/>
    <x v="2"/>
    <n v="26.24"/>
    <s v="TM"/>
    <n v="26.02"/>
    <x v="0"/>
    <s v="E_JGARCIAG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6"/>
    <n v="14.76"/>
    <s v=""/>
    <x v="0"/>
    <x v="0"/>
    <x v="0"/>
    <s v=""/>
    <x v="0"/>
    <x v="0"/>
    <s v="FABRICA"/>
    <x v="0"/>
    <x v="2"/>
    <x v="1"/>
    <n v="0.21999999999999886"/>
    <x v="0"/>
    <n v="0.21999999999999886"/>
    <n v="0.21999999999999886"/>
    <n v="0"/>
    <n v="1"/>
    <s v=""/>
    <n v="26.24"/>
    <s v="TM"/>
    <n v="26.24"/>
    <n v="200223"/>
    <s v=""/>
    <s v=""/>
    <x v="0"/>
    <s v=""/>
    <s v=""/>
  </r>
  <r>
    <x v="0"/>
    <n v="14.06"/>
    <n v="14.32"/>
    <n v="0"/>
    <n v="40"/>
    <n v="40.18"/>
    <n v="25.86"/>
    <s v="TM"/>
    <s v=""/>
    <s v="EBA02549R"/>
    <s v="E4112HKF"/>
    <s v="2024000506"/>
    <x v="46"/>
    <d v="2024-01-03T00:00:00"/>
    <x v="2"/>
    <n v="26.68"/>
    <s v="TM"/>
    <n v="25.86"/>
    <x v="0"/>
    <s v="E_JGARCIAG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4.32"/>
    <s v=""/>
    <x v="0"/>
    <x v="0"/>
    <x v="0"/>
    <s v=""/>
    <x v="0"/>
    <x v="0"/>
    <s v="FABRICA"/>
    <x v="0"/>
    <x v="2"/>
    <x v="1"/>
    <n v="0.82000000000000028"/>
    <x v="0"/>
    <n v="0.82000000000000028"/>
    <n v="0.82000000000000028"/>
    <n v="1"/>
    <n v="1"/>
    <s v="Positivo"/>
    <n v="26.68"/>
    <s v="TM"/>
    <n v="26.68"/>
    <n v="200223"/>
    <s v=""/>
    <s v=""/>
    <x v="0"/>
    <s v=""/>
    <s v=""/>
  </r>
  <r>
    <x v="0"/>
    <n v="14"/>
    <n v="14.12"/>
    <n v="0"/>
    <n v="40"/>
    <n v="40.76"/>
    <n v="26.64"/>
    <s v="TM"/>
    <s v=""/>
    <s v="ER6808BDL"/>
    <s v="E8960LPD"/>
    <s v="2024000515"/>
    <x v="47"/>
    <d v="2024-01-04T00:00:00"/>
    <x v="2"/>
    <n v="26.88"/>
    <s v="TM"/>
    <n v="26.64"/>
    <x v="0"/>
    <s v="JROC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4.12"/>
    <s v=""/>
    <x v="0"/>
    <x v="0"/>
    <x v="0"/>
    <s v=""/>
    <x v="0"/>
    <x v="0"/>
    <s v="FABRICA"/>
    <x v="0"/>
    <x v="2"/>
    <x v="1"/>
    <n v="0.24000000000000199"/>
    <x v="0"/>
    <n v="0.23999999999999844"/>
    <n v="0.23999999999999844"/>
    <n v="0"/>
    <n v="1"/>
    <s v=""/>
    <n v="26.88"/>
    <s v="TM"/>
    <n v="26.88"/>
    <n v="200223"/>
    <s v=""/>
    <s v=""/>
    <x v="0"/>
    <s v=""/>
    <s v=""/>
  </r>
  <r>
    <x v="0"/>
    <n v="13.8"/>
    <n v="13.96"/>
    <n v="0"/>
    <n v="40"/>
    <n v="40.1"/>
    <n v="26.14"/>
    <s v="TM"/>
    <s v=""/>
    <s v="ER4066BDM"/>
    <s v="E4176JXV"/>
    <s v="2024000516"/>
    <x v="48"/>
    <d v="2024-01-04T00:00:00"/>
    <x v="2"/>
    <n v="27.04"/>
    <s v="TM"/>
    <n v="26.14"/>
    <x v="0"/>
    <s v="JROC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96"/>
    <s v=""/>
    <x v="0"/>
    <x v="0"/>
    <x v="0"/>
    <s v=""/>
    <x v="0"/>
    <x v="0"/>
    <s v="FABRICA"/>
    <x v="0"/>
    <x v="2"/>
    <x v="1"/>
    <n v="0.89999999999999858"/>
    <x v="0"/>
    <n v="0.89999999999999858"/>
    <n v="0.89999999999999858"/>
    <n v="1"/>
    <n v="1"/>
    <s v="Positivo"/>
    <n v="27.04"/>
    <s v="TM"/>
    <n v="27.04"/>
    <n v="200223"/>
    <s v=""/>
    <s v=""/>
    <x v="0"/>
    <s v=""/>
    <s v=""/>
  </r>
  <r>
    <x v="0"/>
    <n v="15.18"/>
    <n v="15.2"/>
    <n v="0"/>
    <n v="40"/>
    <n v="40.26"/>
    <n v="25.06"/>
    <s v="TM"/>
    <s v=""/>
    <s v="ER1361BCP"/>
    <s v="E1045LBC"/>
    <s v="2024000538"/>
    <x v="49"/>
    <d v="2024-01-04T00:00:00"/>
    <x v="2"/>
    <n v="25.8"/>
    <s v="TM"/>
    <n v="25.06"/>
    <x v="0"/>
    <s v="JROC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5.2"/>
    <s v=""/>
    <x v="0"/>
    <x v="0"/>
    <x v="0"/>
    <s v=""/>
    <x v="0"/>
    <x v="0"/>
    <s v="FABRICA"/>
    <x v="0"/>
    <x v="2"/>
    <x v="1"/>
    <n v="0.74000000000000199"/>
    <x v="0"/>
    <n v="0.74000000000000199"/>
    <n v="0.74000000000000199"/>
    <n v="1"/>
    <n v="1"/>
    <s v="Positivo"/>
    <n v="25.8"/>
    <s v="TM"/>
    <n v="25.8"/>
    <n v="200223"/>
    <s v=""/>
    <s v=""/>
    <x v="0"/>
    <s v=""/>
    <s v=""/>
  </r>
  <r>
    <x v="0"/>
    <n v="15.5"/>
    <n v="15.74"/>
    <n v="0"/>
    <n v="40"/>
    <n v="40.28"/>
    <n v="24.54"/>
    <s v="TM"/>
    <s v=""/>
    <s v="ER3092BBW"/>
    <s v="E7745KMT"/>
    <s v="2024000539"/>
    <x v="50"/>
    <d v="2024-01-04T00:00:00"/>
    <x v="2"/>
    <n v="25.26"/>
    <s v="TM"/>
    <n v="24.54"/>
    <x v="0"/>
    <s v="JROC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5.74"/>
    <s v=""/>
    <x v="0"/>
    <x v="0"/>
    <x v="0"/>
    <s v=""/>
    <x v="0"/>
    <x v="0"/>
    <s v="FABRICA"/>
    <x v="0"/>
    <x v="2"/>
    <x v="1"/>
    <n v="0.71999999999999886"/>
    <x v="0"/>
    <n v="0.72000000000000242"/>
    <n v="0.72000000000000242"/>
    <n v="1"/>
    <n v="1"/>
    <s v="Positivo"/>
    <n v="25.26"/>
    <s v="TM"/>
    <n v="25.26"/>
    <n v="200223"/>
    <s v=""/>
    <s v=""/>
    <x v="0"/>
    <s v=""/>
    <s v=""/>
  </r>
  <r>
    <x v="0"/>
    <n v="12.48"/>
    <n v="12.56"/>
    <n v="0"/>
    <n v="40"/>
    <n v="40.119999999999997"/>
    <n v="27.56"/>
    <s v="TM"/>
    <s v=""/>
    <s v="ER6179BBP"/>
    <s v="E2308KRK"/>
    <s v="2024000551"/>
    <x v="51"/>
    <d v="2024-01-04T00:00:00"/>
    <x v="2"/>
    <n v="28.44"/>
    <s v="TM"/>
    <n v="27.56"/>
    <x v="0"/>
    <s v="JROC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2.56"/>
    <s v=""/>
    <x v="0"/>
    <x v="0"/>
    <x v="0"/>
    <s v=""/>
    <x v="0"/>
    <x v="0"/>
    <s v="FABRICA"/>
    <x v="0"/>
    <x v="2"/>
    <x v="1"/>
    <n v="0.88000000000000256"/>
    <x v="0"/>
    <n v="0.88000000000000256"/>
    <n v="0.88000000000000256"/>
    <n v="1"/>
    <n v="1"/>
    <s v="Positivo"/>
    <n v="28.44"/>
    <s v="TM"/>
    <n v="28.44"/>
    <n v="200223"/>
    <s v=""/>
    <s v=""/>
    <x v="0"/>
    <s v=""/>
    <s v=""/>
  </r>
  <r>
    <x v="0"/>
    <n v="14.1"/>
    <n v="14.22"/>
    <n v="0"/>
    <n v="40"/>
    <n v="40.840000000000003"/>
    <n v="26.62"/>
    <s v="TM"/>
    <s v=""/>
    <s v="ER4655BCT"/>
    <s v="E3229LKY"/>
    <s v="2024000556"/>
    <x v="52"/>
    <d v="2024-01-04T00:00:00"/>
    <x v="2"/>
    <n v="26.78"/>
    <s v="TM"/>
    <n v="26.62"/>
    <x v="0"/>
    <s v="JROC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4.22"/>
    <s v=""/>
    <x v="0"/>
    <x v="0"/>
    <x v="0"/>
    <s v=""/>
    <x v="0"/>
    <x v="0"/>
    <s v="FABRICA"/>
    <x v="0"/>
    <x v="2"/>
    <x v="1"/>
    <n v="0.15999999999999659"/>
    <x v="0"/>
    <n v="0.16000000000000014"/>
    <n v="0.16000000000000014"/>
    <n v="0"/>
    <n v="1"/>
    <s v=""/>
    <n v="26.78"/>
    <s v="TM"/>
    <n v="26.78"/>
    <n v="200223"/>
    <s v=""/>
    <s v=""/>
    <x v="0"/>
    <s v=""/>
    <s v=""/>
  </r>
  <r>
    <x v="0"/>
    <n v="13.1"/>
    <n v="13.08"/>
    <n v="0"/>
    <n v="40"/>
    <n v="39.9"/>
    <n v="26.82"/>
    <s v="TM"/>
    <s v=""/>
    <s v="ER4441BDJ"/>
    <s v="E0857KRF"/>
    <s v="2024000575"/>
    <x v="53"/>
    <d v="2024-01-04T00:00:00"/>
    <x v="2"/>
    <n v="27.92"/>
    <s v="TM"/>
    <n v="26.82"/>
    <x v="0"/>
    <s v="JROC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08"/>
    <s v=""/>
    <x v="0"/>
    <x v="0"/>
    <x v="0"/>
    <s v=""/>
    <x v="0"/>
    <x v="0"/>
    <s v="FABRICA"/>
    <x v="0"/>
    <x v="2"/>
    <x v="1"/>
    <n v="1.1000000000000014"/>
    <x v="0"/>
    <n v="1.1000000000000014"/>
    <n v="1.1000000000000014"/>
    <n v="1"/>
    <n v="1"/>
    <s v="Positivo"/>
    <n v="27.92"/>
    <s v="TM"/>
    <n v="27.92"/>
    <n v="200223"/>
    <s v=""/>
    <s v=""/>
    <x v="0"/>
    <s v=""/>
    <s v=""/>
  </r>
  <r>
    <x v="0"/>
    <n v="14.2"/>
    <n v="14.56"/>
    <n v="0"/>
    <n v="40"/>
    <n v="40.22"/>
    <n v="25.66"/>
    <s v="TM"/>
    <s v=""/>
    <s v="ER3097BDC"/>
    <s v="E3163KPT"/>
    <s v="2024000590"/>
    <x v="54"/>
    <d v="2024-01-04T00:00:00"/>
    <x v="2"/>
    <n v="26.44"/>
    <s v="TM"/>
    <n v="25.66"/>
    <x v="0"/>
    <s v="JROC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6"/>
    <n v="14.56"/>
    <s v=""/>
    <x v="0"/>
    <x v="0"/>
    <x v="0"/>
    <s v=""/>
    <x v="0"/>
    <x v="0"/>
    <s v="FABRICA"/>
    <x v="0"/>
    <x v="2"/>
    <x v="1"/>
    <n v="0.78000000000000114"/>
    <x v="0"/>
    <n v="0.78000000000000114"/>
    <n v="0.78000000000000114"/>
    <n v="1"/>
    <n v="1"/>
    <s v="Positivo"/>
    <n v="26.44"/>
    <s v="TM"/>
    <n v="26.44"/>
    <n v="200223"/>
    <s v=""/>
    <s v=""/>
    <x v="0"/>
    <s v=""/>
    <s v=""/>
  </r>
  <r>
    <x v="0"/>
    <n v="14.26"/>
    <n v="14.58"/>
    <n v="0"/>
    <n v="40"/>
    <n v="40.46"/>
    <n v="25.88"/>
    <s v="TM"/>
    <s v=""/>
    <s v="ER7841BDK"/>
    <s v="E7389KFR"/>
    <s v="2024000594"/>
    <x v="55"/>
    <d v="2024-01-04T00:00:00"/>
    <x v="2"/>
    <n v="26.42"/>
    <s v="TM"/>
    <n v="25.88"/>
    <x v="0"/>
    <s v="JROC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4.58"/>
    <s v=""/>
    <x v="0"/>
    <x v="0"/>
    <x v="0"/>
    <s v=""/>
    <x v="0"/>
    <x v="0"/>
    <s v="FABRICA"/>
    <x v="0"/>
    <x v="2"/>
    <x v="1"/>
    <n v="0.53999999999999915"/>
    <x v="0"/>
    <n v="0.5400000000000027"/>
    <n v="0.5400000000000027"/>
    <n v="1"/>
    <n v="1"/>
    <s v="Positivo"/>
    <n v="26.42"/>
    <s v="TM"/>
    <n v="26.42"/>
    <n v="200223"/>
    <s v=""/>
    <s v=""/>
    <x v="0"/>
    <s v=""/>
    <s v=""/>
  </r>
  <r>
    <x v="0"/>
    <n v="13.7"/>
    <n v="13.94"/>
    <n v="0"/>
    <n v="40"/>
    <n v="40.08"/>
    <n v="26.14"/>
    <s v="TM"/>
    <s v=""/>
    <s v="ER9103BDL"/>
    <s v="E7625KFB"/>
    <s v="2024000595"/>
    <x v="56"/>
    <d v="2024-01-04T00:00:00"/>
    <x v="2"/>
    <n v="27.06"/>
    <s v="TM"/>
    <n v="26.14"/>
    <x v="0"/>
    <s v="E_JGARCIAG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94"/>
    <s v=""/>
    <x v="0"/>
    <x v="0"/>
    <x v="0"/>
    <s v=""/>
    <x v="0"/>
    <x v="0"/>
    <s v="FABRICA"/>
    <x v="0"/>
    <x v="2"/>
    <x v="1"/>
    <n v="0.92000000000000171"/>
    <x v="0"/>
    <n v="0.91999999999999815"/>
    <n v="0.91999999999999815"/>
    <n v="1"/>
    <n v="1"/>
    <s v="Positivo"/>
    <n v="27.06"/>
    <s v="TM"/>
    <n v="27.06"/>
    <n v="200223"/>
    <s v=""/>
    <s v=""/>
    <x v="0"/>
    <s v=""/>
    <s v=""/>
  </r>
  <r>
    <x v="0"/>
    <n v="14.3"/>
    <n v="14.6"/>
    <n v="0"/>
    <n v="40"/>
    <n v="40.92"/>
    <n v="26.32"/>
    <s v="TM"/>
    <s v=""/>
    <s v="ER9939BCZ"/>
    <s v="E3181LBY"/>
    <s v="2024000599"/>
    <x v="57"/>
    <d v="2024-01-04T00:00:00"/>
    <x v="2"/>
    <n v="26.4"/>
    <s v="TM"/>
    <n v="26.32"/>
    <x v="0"/>
    <s v="E_JGARCIAG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4.6"/>
    <s v=""/>
    <x v="0"/>
    <x v="0"/>
    <x v="0"/>
    <s v=""/>
    <x v="0"/>
    <x v="0"/>
    <s v="FABRICA"/>
    <x v="0"/>
    <x v="2"/>
    <x v="1"/>
    <n v="7.9999999999998295E-2"/>
    <x v="0"/>
    <n v="7.9999999999998295E-2"/>
    <n v="7.9999999999998295E-2"/>
    <n v="0"/>
    <n v="1"/>
    <s v=""/>
    <n v="26.4"/>
    <s v="TM"/>
    <n v="26.4"/>
    <n v="200223"/>
    <s v=""/>
    <s v=""/>
    <x v="0"/>
    <s v=""/>
    <s v=""/>
  </r>
  <r>
    <x v="0"/>
    <n v="13.7"/>
    <n v="13.78"/>
    <n v="0"/>
    <n v="40"/>
    <n v="40.32"/>
    <n v="26.54"/>
    <s v="TM"/>
    <s v=""/>
    <s v="ER8815BDH"/>
    <s v="E9054JZC"/>
    <s v="2024000620"/>
    <x v="58"/>
    <d v="2024-01-04T00:00:00"/>
    <x v="2"/>
    <n v="27.22"/>
    <s v="TM"/>
    <n v="26.54"/>
    <x v="0"/>
    <s v="E_JGARCIAG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78"/>
    <s v=""/>
    <x v="0"/>
    <x v="0"/>
    <x v="0"/>
    <s v=""/>
    <x v="0"/>
    <x v="0"/>
    <s v="FABRICA"/>
    <x v="0"/>
    <x v="2"/>
    <x v="1"/>
    <n v="0.67999999999999972"/>
    <x v="0"/>
    <n v="0.67999999999999972"/>
    <n v="0.67999999999999972"/>
    <n v="1"/>
    <n v="1"/>
    <s v="Positivo"/>
    <n v="27.22"/>
    <s v="TM"/>
    <n v="27.22"/>
    <n v="200223"/>
    <s v=""/>
    <s v=""/>
    <x v="0"/>
    <s v=""/>
    <s v=""/>
  </r>
  <r>
    <x v="0"/>
    <n v="14"/>
    <n v="13.9"/>
    <n v="0"/>
    <n v="40"/>
    <n v="39.94"/>
    <n v="26.04"/>
    <s v="TM"/>
    <s v=""/>
    <s v="ER1025BDM"/>
    <s v="E4578KCL"/>
    <s v="2024000622"/>
    <x v="59"/>
    <d v="2024-01-04T00:00:00"/>
    <x v="2"/>
    <n v="27.1"/>
    <s v="TM"/>
    <n v="26.04"/>
    <x v="0"/>
    <s v="E_JGARCIAG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9"/>
    <s v=""/>
    <x v="0"/>
    <x v="0"/>
    <x v="0"/>
    <s v=""/>
    <x v="0"/>
    <x v="0"/>
    <s v="FABRICA"/>
    <x v="0"/>
    <x v="2"/>
    <x v="1"/>
    <n v="1.0600000000000023"/>
    <x v="0"/>
    <n v="1.0600000000000023"/>
    <n v="1.0600000000000023"/>
    <n v="1"/>
    <n v="1"/>
    <s v="Positivo"/>
    <n v="27.1"/>
    <s v="TM"/>
    <n v="27.1"/>
    <n v="200223"/>
    <s v=""/>
    <s v=""/>
    <x v="0"/>
    <s v=""/>
    <s v=""/>
  </r>
  <r>
    <x v="0"/>
    <n v="14.2"/>
    <n v="14.36"/>
    <n v="0"/>
    <n v="40"/>
    <n v="39.799999999999997"/>
    <n v="25.44"/>
    <s v="TM"/>
    <s v=""/>
    <s v="ER5923BBZ"/>
    <s v="E3536LJR"/>
    <s v="2024000627"/>
    <x v="60"/>
    <d v="2024-01-04T00:00:00"/>
    <x v="2"/>
    <n v="26.64"/>
    <s v="TM"/>
    <n v="25.44"/>
    <x v="0"/>
    <s v="E_JGARCIAG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6"/>
    <n v="14.36"/>
    <s v=""/>
    <x v="0"/>
    <x v="0"/>
    <x v="0"/>
    <s v=""/>
    <x v="0"/>
    <x v="0"/>
    <s v="FABRICA"/>
    <x v="0"/>
    <x v="2"/>
    <x v="1"/>
    <n v="1.2000000000000028"/>
    <x v="0"/>
    <n v="1.1999999999999993"/>
    <n v="1.1999999999999993"/>
    <n v="1"/>
    <n v="1"/>
    <s v="Positivo"/>
    <n v="26.64"/>
    <s v="TM"/>
    <n v="26.64"/>
    <n v="200223"/>
    <s v=""/>
    <s v=""/>
    <x v="0"/>
    <s v=""/>
    <s v=""/>
  </r>
  <r>
    <x v="0"/>
    <n v="14.5"/>
    <n v="14.76"/>
    <n v="0"/>
    <n v="40"/>
    <n v="40.46"/>
    <n v="25.7"/>
    <s v="TM"/>
    <s v=""/>
    <s v="ER6860BCX"/>
    <s v="E5007KDN"/>
    <s v="2024000632"/>
    <x v="61"/>
    <d v="2024-01-04T00:00:00"/>
    <x v="2"/>
    <n v="26.24"/>
    <s v="TM"/>
    <n v="25.7"/>
    <x v="0"/>
    <s v="E_JGARCIAG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4.76"/>
    <s v=""/>
    <x v="0"/>
    <x v="0"/>
    <x v="0"/>
    <s v=""/>
    <x v="0"/>
    <x v="0"/>
    <s v="FABRICA"/>
    <x v="0"/>
    <x v="2"/>
    <x v="1"/>
    <n v="0.53999999999999915"/>
    <x v="0"/>
    <n v="0.53999999999999915"/>
    <n v="0.53999999999999915"/>
    <n v="1"/>
    <n v="1"/>
    <s v="Positivo"/>
    <n v="26.24"/>
    <s v="TM"/>
    <n v="26.24"/>
    <n v="200223"/>
    <s v=""/>
    <s v=""/>
    <x v="0"/>
    <s v=""/>
    <s v=""/>
  </r>
  <r>
    <x v="0"/>
    <n v="13.7"/>
    <n v="13.68"/>
    <n v="0"/>
    <n v="40"/>
    <n v="39.72"/>
    <n v="26.04"/>
    <s v="TM"/>
    <s v=""/>
    <s v="ER4005BDM"/>
    <s v="E0477KFP"/>
    <s v="2024000681"/>
    <x v="62"/>
    <d v="2024-01-04T00:00:00"/>
    <x v="2"/>
    <n v="27.32"/>
    <s v="TM"/>
    <n v="26.04"/>
    <x v="0"/>
    <s v="E_JGARCIAG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68"/>
    <s v=""/>
    <x v="0"/>
    <x v="0"/>
    <x v="0"/>
    <s v=""/>
    <x v="0"/>
    <x v="0"/>
    <s v="FABRICA"/>
    <x v="0"/>
    <x v="2"/>
    <x v="1"/>
    <n v="1.2800000000000011"/>
    <x v="0"/>
    <n v="1.2800000000000011"/>
    <n v="1.2800000000000011"/>
    <n v="1"/>
    <n v="1"/>
    <s v="Positivo"/>
    <n v="27.32"/>
    <s v="TM"/>
    <n v="27.32"/>
    <n v="200223"/>
    <s v=""/>
    <s v=""/>
    <x v="0"/>
    <s v=""/>
    <s v=""/>
  </r>
  <r>
    <x v="0"/>
    <n v="14.5"/>
    <n v="14.56"/>
    <n v="0"/>
    <n v="40"/>
    <n v="40.64"/>
    <n v="26.08"/>
    <s v="TM"/>
    <s v=""/>
    <s v="ER7431BCB"/>
    <s v="E4880JNY"/>
    <s v="2024000685"/>
    <x v="63"/>
    <d v="2024-01-04T00:00:00"/>
    <x v="2"/>
    <n v="26.44"/>
    <s v="TM"/>
    <n v="26.08"/>
    <x v="0"/>
    <s v="OASENSI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4.56"/>
    <s v=""/>
    <x v="0"/>
    <x v="0"/>
    <x v="0"/>
    <s v=""/>
    <x v="0"/>
    <x v="0"/>
    <s v="FABRICA"/>
    <x v="0"/>
    <x v="2"/>
    <x v="1"/>
    <n v="0.35999999999999943"/>
    <x v="0"/>
    <n v="0.36000000000000298"/>
    <n v="0.36000000000000298"/>
    <n v="0"/>
    <n v="1"/>
    <s v=""/>
    <n v="26.44"/>
    <s v="TM"/>
    <n v="26.44"/>
    <n v="200223"/>
    <s v=""/>
    <s v=""/>
    <x v="0"/>
    <s v=""/>
    <s v=""/>
  </r>
  <r>
    <x v="0"/>
    <n v="13.8"/>
    <n v="13.92"/>
    <n v="0"/>
    <n v="40"/>
    <n v="39.96"/>
    <n v="26.04"/>
    <s v="TM"/>
    <s v=""/>
    <s v="ER9108BDL"/>
    <s v="E0866KGC"/>
    <s v="2024000690"/>
    <x v="64"/>
    <d v="2024-01-04T00:00:00"/>
    <x v="2"/>
    <n v="27.08"/>
    <s v="TM"/>
    <n v="26.04"/>
    <x v="0"/>
    <s v="OASENSI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92"/>
    <s v=""/>
    <x v="0"/>
    <x v="0"/>
    <x v="0"/>
    <s v=""/>
    <x v="0"/>
    <x v="0"/>
    <s v="FABRICA"/>
    <x v="0"/>
    <x v="2"/>
    <x v="1"/>
    <n v="1.0399999999999991"/>
    <x v="0"/>
    <n v="1.0399999999999991"/>
    <n v="1.0399999999999991"/>
    <n v="1"/>
    <n v="1"/>
    <s v="Positivo"/>
    <n v="27.08"/>
    <s v="TM"/>
    <n v="27.08"/>
    <n v="200223"/>
    <s v=""/>
    <s v=""/>
    <x v="0"/>
    <s v=""/>
    <s v=""/>
  </r>
  <r>
    <x v="0"/>
    <n v="14"/>
    <n v="13.88"/>
    <n v="0"/>
    <n v="40"/>
    <n v="39.9"/>
    <n v="26.02"/>
    <s v="TM"/>
    <s v=""/>
    <s v="ER2191BDM"/>
    <s v="E9753JYF"/>
    <s v="2024000696"/>
    <x v="65"/>
    <d v="2024-01-04T00:00:00"/>
    <x v="2"/>
    <n v="27.12"/>
    <s v="TM"/>
    <n v="26.02"/>
    <x v="0"/>
    <s v="E_JGARCIAG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88"/>
    <s v=""/>
    <x v="0"/>
    <x v="0"/>
    <x v="0"/>
    <s v=""/>
    <x v="0"/>
    <x v="0"/>
    <s v="FABRICA"/>
    <x v="0"/>
    <x v="2"/>
    <x v="1"/>
    <n v="1.1000000000000014"/>
    <x v="0"/>
    <n v="1.1000000000000014"/>
    <n v="1.1000000000000014"/>
    <n v="1"/>
    <n v="1"/>
    <s v="Positivo"/>
    <n v="27.12"/>
    <s v="TM"/>
    <n v="27.12"/>
    <n v="200223"/>
    <s v=""/>
    <s v=""/>
    <x v="0"/>
    <s v=""/>
    <s v=""/>
  </r>
  <r>
    <x v="0"/>
    <n v="14.4"/>
    <n v="14.46"/>
    <n v="0"/>
    <n v="40"/>
    <n v="40.340000000000003"/>
    <n v="25.88"/>
    <s v="TM"/>
    <s v=""/>
    <s v="ER4842BDN"/>
    <s v="E6105KXW"/>
    <s v="2024000699"/>
    <x v="66"/>
    <d v="2024-01-04T00:00:00"/>
    <x v="2"/>
    <n v="26.54"/>
    <s v="TM"/>
    <n v="25.88"/>
    <x v="0"/>
    <s v="OASENSI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4.46"/>
    <s v=""/>
    <x v="0"/>
    <x v="0"/>
    <x v="0"/>
    <s v=""/>
    <x v="0"/>
    <x v="0"/>
    <s v="FABRICA"/>
    <x v="0"/>
    <x v="2"/>
    <x v="1"/>
    <n v="0.65999999999999659"/>
    <x v="0"/>
    <n v="0.66000000000000014"/>
    <n v="0.66000000000000014"/>
    <n v="1"/>
    <n v="1"/>
    <s v="Positivo"/>
    <n v="26.54"/>
    <s v="TM"/>
    <n v="26.54"/>
    <n v="200223"/>
    <s v=""/>
    <s v=""/>
    <x v="0"/>
    <s v=""/>
    <s v=""/>
  </r>
  <r>
    <x v="0"/>
    <n v="14"/>
    <n v="14.34"/>
    <n v="0"/>
    <n v="40"/>
    <n v="40.96"/>
    <n v="26.62"/>
    <s v="TM"/>
    <s v=""/>
    <s v="ER2814BBM"/>
    <s v="E1127LHB"/>
    <s v="2024000700"/>
    <x v="67"/>
    <d v="2024-01-04T00:00:00"/>
    <x v="2"/>
    <n v="26.66"/>
    <s v="TM"/>
    <n v="26.62"/>
    <x v="0"/>
    <s v="E_JGARCIAG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6"/>
    <n v="14.34"/>
    <s v=""/>
    <x v="0"/>
    <x v="0"/>
    <x v="0"/>
    <s v=""/>
    <x v="0"/>
    <x v="0"/>
    <s v="FABRICA"/>
    <x v="0"/>
    <x v="2"/>
    <x v="1"/>
    <n v="3.9999999999999147E-2"/>
    <x v="0"/>
    <n v="3.9999999999999147E-2"/>
    <n v="3.9999999999999147E-2"/>
    <n v="0"/>
    <n v="1"/>
    <s v=""/>
    <n v="26.66"/>
    <s v="TM"/>
    <n v="26.66"/>
    <n v="200223"/>
    <s v=""/>
    <s v=""/>
    <x v="0"/>
    <s v=""/>
    <s v=""/>
  </r>
  <r>
    <x v="0"/>
    <n v="13"/>
    <n v="12.94"/>
    <n v="0"/>
    <n v="40"/>
    <n v="39.520000000000003"/>
    <n v="26.58"/>
    <s v="TM"/>
    <s v=""/>
    <s v="ER6179BBP"/>
    <s v="E2156KNS"/>
    <s v="2024000755"/>
    <x v="68"/>
    <d v="2024-01-04T00:00:00"/>
    <x v="2"/>
    <n v="28.06"/>
    <s v="TM"/>
    <n v="26.58"/>
    <x v="0"/>
    <s v="OASENSI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2.94"/>
    <s v=""/>
    <x v="0"/>
    <x v="0"/>
    <x v="0"/>
    <s v=""/>
    <x v="0"/>
    <x v="0"/>
    <s v="FABRICA"/>
    <x v="0"/>
    <x v="2"/>
    <x v="1"/>
    <n v="1.4799999999999969"/>
    <x v="0"/>
    <n v="1.4800000000000004"/>
    <n v="1.4800000000000004"/>
    <n v="1"/>
    <n v="1"/>
    <s v="Positivo"/>
    <n v="28.06"/>
    <s v="TM"/>
    <n v="28.06"/>
    <n v="200223"/>
    <s v=""/>
    <s v=""/>
    <x v="0"/>
    <s v=""/>
    <s v=""/>
  </r>
  <r>
    <x v="0"/>
    <n v="13.66"/>
    <n v="13.8"/>
    <n v="0"/>
    <n v="40"/>
    <n v="39.92"/>
    <n v="26.12"/>
    <s v="TM"/>
    <s v=""/>
    <s v="ER8819BDH"/>
    <s v="E7484KFB"/>
    <s v="2024000758"/>
    <x v="69"/>
    <d v="2024-01-04T00:00:00"/>
    <x v="2"/>
    <n v="27.2"/>
    <s v="TM"/>
    <n v="26.12"/>
    <x v="0"/>
    <s v="OASENSI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8"/>
    <s v=""/>
    <x v="0"/>
    <x v="0"/>
    <x v="0"/>
    <s v=""/>
    <x v="0"/>
    <x v="0"/>
    <s v="FABRICA"/>
    <x v="0"/>
    <x v="2"/>
    <x v="1"/>
    <n v="1.0799999999999983"/>
    <x v="0"/>
    <n v="1.0799999999999983"/>
    <n v="1.0799999999999983"/>
    <n v="1"/>
    <n v="1"/>
    <s v="Positivo"/>
    <n v="27.2"/>
    <s v="TM"/>
    <n v="27.2"/>
    <n v="200223"/>
    <s v=""/>
    <s v=""/>
    <x v="0"/>
    <s v=""/>
    <s v=""/>
  </r>
  <r>
    <x v="0"/>
    <n v="14"/>
    <n v="14.32"/>
    <n v="0"/>
    <n v="40"/>
    <n v="40.880000000000003"/>
    <n v="26.56"/>
    <s v="TM"/>
    <s v=""/>
    <s v="ER3917BDH"/>
    <s v="E9008JSH"/>
    <s v="2024000785"/>
    <x v="70"/>
    <d v="2024-01-05T00:00:00"/>
    <x v="2"/>
    <n v="26.68"/>
    <s v="TM"/>
    <n v="26.56"/>
    <x v="0"/>
    <s v="JROC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4.32"/>
    <s v=""/>
    <x v="0"/>
    <x v="0"/>
    <x v="0"/>
    <s v=""/>
    <x v="0"/>
    <x v="0"/>
    <s v="FABRICA"/>
    <x v="0"/>
    <x v="2"/>
    <x v="1"/>
    <n v="0.11999999999999744"/>
    <x v="0"/>
    <n v="0.12000000000000099"/>
    <n v="0.12000000000000099"/>
    <n v="0"/>
    <n v="1"/>
    <s v=""/>
    <n v="26.68"/>
    <s v="TM"/>
    <n v="26.68"/>
    <n v="200223"/>
    <s v=""/>
    <s v=""/>
    <x v="0"/>
    <s v=""/>
    <s v=""/>
  </r>
  <r>
    <x v="0"/>
    <n v="13.8"/>
    <n v="14.2"/>
    <n v="0"/>
    <n v="40"/>
    <n v="40.880000000000003"/>
    <n v="26.68"/>
    <s v="TM"/>
    <s v=""/>
    <s v="ER8820BDH"/>
    <s v="E3826KFB"/>
    <s v="2024000786"/>
    <x v="71"/>
    <d v="2024-01-05T00:00:00"/>
    <x v="2"/>
    <n v="26.8"/>
    <s v="TM"/>
    <n v="26.68"/>
    <x v="0"/>
    <s v="JROC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4.2"/>
    <s v=""/>
    <x v="0"/>
    <x v="0"/>
    <x v="0"/>
    <s v=""/>
    <x v="0"/>
    <x v="0"/>
    <s v="FABRICA"/>
    <x v="0"/>
    <x v="2"/>
    <x v="1"/>
    <n v="0.11999999999999744"/>
    <x v="0"/>
    <n v="0.12000000000000099"/>
    <n v="0.12000000000000099"/>
    <n v="0"/>
    <n v="1"/>
    <s v=""/>
    <n v="26.8"/>
    <s v="TM"/>
    <n v="26.8"/>
    <n v="200223"/>
    <s v=""/>
    <s v=""/>
    <x v="0"/>
    <s v=""/>
    <s v=""/>
  </r>
  <r>
    <x v="0"/>
    <n v="13.7"/>
    <n v="13.94"/>
    <n v="0"/>
    <n v="40"/>
    <n v="39.880000000000003"/>
    <n v="25.94"/>
    <s v="TM"/>
    <s v=""/>
    <s v="ER9103BDL"/>
    <s v="E7625KFB"/>
    <s v="2024000832"/>
    <x v="72"/>
    <d v="2024-01-05T00:00:00"/>
    <x v="2"/>
    <n v="27.06"/>
    <s v="TM"/>
    <n v="25.94"/>
    <x v="0"/>
    <s v="E_JGARCIAG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94"/>
    <s v=""/>
    <x v="0"/>
    <x v="0"/>
    <x v="0"/>
    <s v=""/>
    <x v="0"/>
    <x v="0"/>
    <s v="FABRICA"/>
    <x v="0"/>
    <x v="2"/>
    <x v="1"/>
    <n v="1.1199999999999974"/>
    <x v="0"/>
    <n v="1.1199999999999974"/>
    <n v="1.1199999999999974"/>
    <n v="1"/>
    <n v="1"/>
    <s v="Positivo"/>
    <n v="27.06"/>
    <s v="TM"/>
    <n v="27.06"/>
    <n v="200223"/>
    <s v=""/>
    <s v=""/>
    <x v="0"/>
    <s v=""/>
    <s v=""/>
  </r>
  <r>
    <x v="0"/>
    <n v="13.4"/>
    <n v="13.8"/>
    <n v="0"/>
    <n v="40"/>
    <n v="40.619999999999997"/>
    <n v="26.82"/>
    <s v="TM"/>
    <s v=""/>
    <s v="ER8176BBF"/>
    <s v="E1052GHK"/>
    <s v="2024000856"/>
    <x v="73"/>
    <d v="2024-01-05T00:00:00"/>
    <x v="2"/>
    <n v="27.2"/>
    <s v="TM"/>
    <n v="26.82"/>
    <x v="0"/>
    <s v="E_JGARCIAG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8"/>
    <s v=""/>
    <x v="0"/>
    <x v="0"/>
    <x v="0"/>
    <s v=""/>
    <x v="0"/>
    <x v="0"/>
    <s v="FABRICA"/>
    <x v="0"/>
    <x v="2"/>
    <x v="1"/>
    <n v="0.38000000000000256"/>
    <x v="0"/>
    <n v="0.37999999999999901"/>
    <n v="0.37999999999999901"/>
    <n v="0"/>
    <n v="1"/>
    <s v=""/>
    <n v="27.2"/>
    <s v="TM"/>
    <n v="27.2"/>
    <n v="200223"/>
    <s v=""/>
    <s v=""/>
    <x v="0"/>
    <s v=""/>
    <s v=""/>
  </r>
  <r>
    <x v="0"/>
    <n v="13.2"/>
    <n v="13.48"/>
    <n v="0"/>
    <n v="40"/>
    <n v="40.5"/>
    <n v="27.02"/>
    <s v="TM"/>
    <s v=""/>
    <s v="ER6921BBX"/>
    <s v="E8871JTF"/>
    <s v="2024000858"/>
    <x v="74"/>
    <d v="2024-01-05T00:00:00"/>
    <x v="2"/>
    <n v="27.52"/>
    <s v="TM"/>
    <n v="27.02"/>
    <x v="0"/>
    <s v="JROC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6"/>
    <n v="13.48"/>
    <s v=""/>
    <x v="0"/>
    <x v="0"/>
    <x v="0"/>
    <s v=""/>
    <x v="0"/>
    <x v="0"/>
    <s v="FABRICA"/>
    <x v="0"/>
    <x v="2"/>
    <x v="1"/>
    <n v="0.5"/>
    <x v="0"/>
    <n v="0.5"/>
    <n v="0.5"/>
    <n v="1"/>
    <n v="1"/>
    <s v="Positivo"/>
    <n v="27.52"/>
    <s v="TM"/>
    <n v="27.52"/>
    <n v="200223"/>
    <s v=""/>
    <s v=""/>
    <x v="0"/>
    <s v=""/>
    <s v=""/>
  </r>
  <r>
    <x v="0"/>
    <n v="12.86"/>
    <n v="12.96"/>
    <n v="0"/>
    <n v="40"/>
    <n v="39.64"/>
    <n v="26.68"/>
    <s v="TM"/>
    <s v=""/>
    <s v="ER5432BCT"/>
    <s v="E0884KRF"/>
    <s v="2024000873"/>
    <x v="75"/>
    <d v="2024-01-05T00:00:00"/>
    <x v="2"/>
    <n v="28.04"/>
    <s v="TM"/>
    <n v="26.68"/>
    <x v="0"/>
    <s v="JROC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2.96"/>
    <s v=""/>
    <x v="0"/>
    <x v="0"/>
    <x v="0"/>
    <s v=""/>
    <x v="0"/>
    <x v="0"/>
    <s v="FABRICA"/>
    <x v="0"/>
    <x v="2"/>
    <x v="1"/>
    <n v="1.3599999999999994"/>
    <x v="0"/>
    <n v="1.3599999999999994"/>
    <n v="1.3599999999999994"/>
    <n v="1"/>
    <n v="1"/>
    <s v="Positivo"/>
    <n v="28.04"/>
    <s v="TM"/>
    <n v="28.04"/>
    <n v="200223"/>
    <s v=""/>
    <s v=""/>
    <x v="0"/>
    <s v=""/>
    <s v=""/>
  </r>
  <r>
    <x v="0"/>
    <n v="13.5"/>
    <n v="13.6"/>
    <n v="0"/>
    <n v="40"/>
    <n v="40.18"/>
    <n v="26.58"/>
    <s v="TM"/>
    <s v=""/>
    <s v="ER2952BDJ"/>
    <s v="E9667KVJ"/>
    <s v="2024000874"/>
    <x v="76"/>
    <d v="2024-01-05T00:00:00"/>
    <x v="2"/>
    <n v="27.4"/>
    <s v="TM"/>
    <n v="26.58"/>
    <x v="0"/>
    <s v="E_JGARCIAG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6"/>
    <s v=""/>
    <x v="0"/>
    <x v="0"/>
    <x v="0"/>
    <s v=""/>
    <x v="0"/>
    <x v="0"/>
    <s v="FABRICA"/>
    <x v="0"/>
    <x v="2"/>
    <x v="1"/>
    <n v="0.82000000000000028"/>
    <x v="0"/>
    <n v="0.82000000000000028"/>
    <n v="0.82000000000000028"/>
    <n v="1"/>
    <n v="1"/>
    <s v="Positivo"/>
    <n v="27.4"/>
    <s v="TM"/>
    <n v="27.4"/>
    <n v="200223"/>
    <s v=""/>
    <s v=""/>
    <x v="0"/>
    <s v=""/>
    <s v=""/>
  </r>
  <r>
    <x v="0"/>
    <n v="13.8"/>
    <n v="13.92"/>
    <n v="0"/>
    <n v="40"/>
    <n v="40.58"/>
    <n v="26.66"/>
    <s v="TM"/>
    <s v=""/>
    <s v="ER2180BCD"/>
    <s v="E8876HZL"/>
    <s v="2024000876"/>
    <x v="77"/>
    <d v="2024-01-05T00:00:00"/>
    <x v="2"/>
    <n v="27.08"/>
    <s v="TM"/>
    <n v="26.66"/>
    <x v="0"/>
    <s v="JROC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92"/>
    <s v=""/>
    <x v="0"/>
    <x v="0"/>
    <x v="0"/>
    <s v=""/>
    <x v="0"/>
    <x v="0"/>
    <s v="FABRICA"/>
    <x v="0"/>
    <x v="2"/>
    <x v="1"/>
    <n v="0.42000000000000171"/>
    <x v="0"/>
    <n v="0.41999999999999815"/>
    <n v="0.41999999999999815"/>
    <n v="1"/>
    <n v="1"/>
    <s v="Positivo"/>
    <n v="27.08"/>
    <s v="TM"/>
    <n v="27.08"/>
    <n v="200223"/>
    <s v=""/>
    <s v=""/>
    <x v="0"/>
    <s v=""/>
    <s v=""/>
  </r>
  <r>
    <x v="0"/>
    <n v="14.1"/>
    <n v="14.3"/>
    <n v="0"/>
    <n v="40"/>
    <n v="40.9"/>
    <n v="26.6"/>
    <s v="TM"/>
    <s v=""/>
    <s v="ER8823BDH"/>
    <s v="E2824JWW"/>
    <s v="2024000878"/>
    <x v="78"/>
    <d v="2024-01-05T00:00:00"/>
    <x v="2"/>
    <n v="26.7"/>
    <s v="TM"/>
    <n v="26.6"/>
    <x v="0"/>
    <s v="E_JGARCIAG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4.3"/>
    <s v=""/>
    <x v="0"/>
    <x v="0"/>
    <x v="0"/>
    <s v=""/>
    <x v="0"/>
    <x v="0"/>
    <s v="FABRICA"/>
    <x v="0"/>
    <x v="2"/>
    <x v="1"/>
    <n v="0.10000000000000142"/>
    <x v="0"/>
    <n v="9.9999999999997868E-2"/>
    <n v="9.9999999999997868E-2"/>
    <n v="0"/>
    <n v="1"/>
    <s v=""/>
    <n v="26.7"/>
    <s v="TM"/>
    <n v="26.7"/>
    <n v="200223"/>
    <s v=""/>
    <s v=""/>
    <x v="0"/>
    <s v=""/>
    <s v=""/>
  </r>
  <r>
    <x v="0"/>
    <n v="14.4"/>
    <n v="14.46"/>
    <n v="0"/>
    <n v="40"/>
    <n v="40.5"/>
    <n v="26.04"/>
    <s v="TM"/>
    <s v=""/>
    <s v="ER3300BCS"/>
    <s v="E2959LYR"/>
    <s v="2024000890"/>
    <x v="79"/>
    <d v="2024-01-05T00:00:00"/>
    <x v="2"/>
    <n v="26.54"/>
    <s v="TM"/>
    <n v="26.04"/>
    <x v="0"/>
    <s v="E_JGARCIAG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4.46"/>
    <s v=""/>
    <x v="0"/>
    <x v="0"/>
    <x v="0"/>
    <s v=""/>
    <x v="0"/>
    <x v="0"/>
    <s v="FABRICA"/>
    <x v="0"/>
    <x v="2"/>
    <x v="1"/>
    <n v="0.5"/>
    <x v="0"/>
    <n v="0.5"/>
    <n v="0.5"/>
    <n v="1"/>
    <n v="1"/>
    <s v="Positivo"/>
    <n v="26.54"/>
    <s v="TM"/>
    <n v="26.54"/>
    <n v="200223"/>
    <s v=""/>
    <s v=""/>
    <x v="0"/>
    <s v=""/>
    <s v=""/>
  </r>
  <r>
    <x v="0"/>
    <n v="14.58"/>
    <n v="14.48"/>
    <n v="0"/>
    <n v="40"/>
    <n v="40.299999999999997"/>
    <n v="25.82"/>
    <s v="TM"/>
    <s v=""/>
    <s v="ER6777BCX"/>
    <s v="E6122KDM"/>
    <s v="2024000896"/>
    <x v="80"/>
    <d v="2024-01-05T00:00:00"/>
    <x v="2"/>
    <n v="26.52"/>
    <s v="TM"/>
    <n v="25.82"/>
    <x v="0"/>
    <s v="JROC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4.48"/>
    <s v=""/>
    <x v="0"/>
    <x v="0"/>
    <x v="0"/>
    <s v=""/>
    <x v="0"/>
    <x v="0"/>
    <s v="FABRICA"/>
    <x v="0"/>
    <x v="2"/>
    <x v="1"/>
    <n v="0.70000000000000284"/>
    <x v="0"/>
    <n v="0.69999999999999929"/>
    <n v="0.69999999999999929"/>
    <n v="1"/>
    <n v="1"/>
    <s v="Positivo"/>
    <n v="26.52"/>
    <s v="TM"/>
    <n v="26.52"/>
    <n v="200223"/>
    <s v=""/>
    <s v=""/>
    <x v="0"/>
    <s v=""/>
    <s v=""/>
  </r>
  <r>
    <x v="0"/>
    <n v="14.34"/>
    <n v="14.42"/>
    <n v="0"/>
    <n v="40"/>
    <n v="40.9"/>
    <n v="26.48"/>
    <s v="TM"/>
    <s v=""/>
    <s v="ER4740BCT"/>
    <s v="E4654LGC"/>
    <s v="2024000904"/>
    <x v="81"/>
    <d v="2024-01-05T00:00:00"/>
    <x v="2"/>
    <n v="26.58"/>
    <s v="TM"/>
    <n v="26.48"/>
    <x v="0"/>
    <s v="JROC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4.42"/>
    <s v=""/>
    <x v="0"/>
    <x v="0"/>
    <x v="0"/>
    <s v=""/>
    <x v="0"/>
    <x v="0"/>
    <s v="FABRICA"/>
    <x v="0"/>
    <x v="2"/>
    <x v="1"/>
    <n v="0.10000000000000142"/>
    <x v="0"/>
    <n v="9.9999999999997868E-2"/>
    <n v="9.9999999999997868E-2"/>
    <n v="0"/>
    <n v="1"/>
    <s v=""/>
    <n v="26.58"/>
    <s v="TM"/>
    <n v="26.58"/>
    <n v="200223"/>
    <s v=""/>
    <s v=""/>
    <x v="0"/>
    <s v=""/>
    <s v=""/>
  </r>
  <r>
    <x v="0"/>
    <n v="12.8"/>
    <n v="13.06"/>
    <n v="0"/>
    <n v="40"/>
    <n v="40.44"/>
    <n v="27.38"/>
    <s v="TM"/>
    <s v=""/>
    <s v="ER9757BBY"/>
    <s v="E3846JCY"/>
    <s v="2024000919"/>
    <x v="82"/>
    <d v="2024-01-05T00:00:00"/>
    <x v="2"/>
    <n v="27.94"/>
    <s v="TM"/>
    <n v="27.38"/>
    <x v="0"/>
    <s v="JROC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06"/>
    <s v=""/>
    <x v="0"/>
    <x v="0"/>
    <x v="0"/>
    <s v=""/>
    <x v="0"/>
    <x v="0"/>
    <s v="FABRICA"/>
    <x v="0"/>
    <x v="2"/>
    <x v="1"/>
    <n v="0.56000000000000227"/>
    <x v="0"/>
    <n v="0.56000000000000227"/>
    <n v="0.56000000000000227"/>
    <n v="1"/>
    <n v="1"/>
    <s v="Positivo"/>
    <n v="27.94"/>
    <s v="TM"/>
    <n v="27.94"/>
    <n v="200223"/>
    <s v=""/>
    <s v=""/>
    <x v="0"/>
    <s v=""/>
    <s v=""/>
  </r>
  <r>
    <x v="0"/>
    <n v="13.9"/>
    <n v="14.1"/>
    <n v="0"/>
    <n v="40"/>
    <n v="40.880000000000003"/>
    <n v="26.78"/>
    <s v="TM"/>
    <s v=""/>
    <s v="ER5460BCX"/>
    <s v="E0091MJZ"/>
    <s v="2024000924"/>
    <x v="83"/>
    <d v="2024-01-05T00:00:00"/>
    <x v="2"/>
    <n v="26.9"/>
    <s v="TM"/>
    <n v="26.78"/>
    <x v="0"/>
    <s v="JROC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4.1"/>
    <s v=""/>
    <x v="0"/>
    <x v="0"/>
    <x v="0"/>
    <s v=""/>
    <x v="0"/>
    <x v="0"/>
    <s v="FABRICA"/>
    <x v="0"/>
    <x v="2"/>
    <x v="1"/>
    <n v="0.11999999999999744"/>
    <x v="0"/>
    <n v="0.11999999999999744"/>
    <n v="0.11999999999999744"/>
    <n v="0"/>
    <n v="1"/>
    <s v=""/>
    <n v="26.9"/>
    <s v="TM"/>
    <n v="26.9"/>
    <n v="200223"/>
    <s v=""/>
    <s v=""/>
    <x v="0"/>
    <s v=""/>
    <s v=""/>
  </r>
  <r>
    <x v="0"/>
    <n v="13.7"/>
    <n v="13.76"/>
    <n v="0"/>
    <n v="40"/>
    <n v="40.92"/>
    <n v="27.16"/>
    <s v="TM"/>
    <s v=""/>
    <s v="ER8710BDC"/>
    <s v="E8084LFF"/>
    <s v="2024000926"/>
    <x v="84"/>
    <d v="2024-01-05T00:00:00"/>
    <x v="2"/>
    <n v="27.24"/>
    <s v="TM"/>
    <n v="27.16"/>
    <x v="0"/>
    <s v="JROC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76"/>
    <s v=""/>
    <x v="0"/>
    <x v="0"/>
    <x v="0"/>
    <s v=""/>
    <x v="0"/>
    <x v="0"/>
    <s v="FABRICA"/>
    <x v="0"/>
    <x v="2"/>
    <x v="1"/>
    <n v="7.9999999999998295E-2"/>
    <x v="0"/>
    <n v="7.9999999999998295E-2"/>
    <n v="7.9999999999998295E-2"/>
    <n v="0"/>
    <n v="1"/>
    <s v=""/>
    <n v="27.24"/>
    <s v="TM"/>
    <n v="27.24"/>
    <n v="200223"/>
    <s v=""/>
    <s v=""/>
    <x v="0"/>
    <s v=""/>
    <s v=""/>
  </r>
  <r>
    <x v="0"/>
    <n v="14.3"/>
    <n v="14.68"/>
    <n v="0"/>
    <n v="40"/>
    <n v="40.200000000000003"/>
    <n v="25.52"/>
    <s v="TM"/>
    <s v=""/>
    <s v="ER0701BDC"/>
    <s v="E2469LWJ"/>
    <s v="2024000939"/>
    <x v="85"/>
    <d v="2024-01-05T00:00:00"/>
    <x v="2"/>
    <n v="26.32"/>
    <s v="TM"/>
    <n v="25.52"/>
    <x v="0"/>
    <s v="E_JGARCIAG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4.68"/>
    <s v=""/>
    <x v="0"/>
    <x v="0"/>
    <x v="0"/>
    <s v=""/>
    <x v="0"/>
    <x v="0"/>
    <s v="FABRICA"/>
    <x v="0"/>
    <x v="2"/>
    <x v="1"/>
    <n v="0.79999999999999716"/>
    <x v="0"/>
    <n v="0.80000000000000071"/>
    <n v="0.80000000000000071"/>
    <n v="1"/>
    <n v="1"/>
    <s v="Positivo"/>
    <n v="26.32"/>
    <s v="TM"/>
    <n v="26.32"/>
    <n v="200223"/>
    <s v=""/>
    <s v=""/>
    <x v="0"/>
    <s v=""/>
    <s v=""/>
  </r>
  <r>
    <x v="0"/>
    <n v="13.7"/>
    <n v="14.04"/>
    <n v="0"/>
    <n v="40"/>
    <n v="40.46"/>
    <n v="26.42"/>
    <s v="TM"/>
    <s v=""/>
    <s v="ER4005BDM"/>
    <s v="E0477KFP"/>
    <s v="2024000965"/>
    <x v="86"/>
    <d v="2024-01-05T00:00:00"/>
    <x v="2"/>
    <n v="26.96"/>
    <s v="TM"/>
    <n v="26.42"/>
    <x v="0"/>
    <s v="E_JGARCIAG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4.04"/>
    <s v=""/>
    <x v="0"/>
    <x v="0"/>
    <x v="0"/>
    <s v=""/>
    <x v="0"/>
    <x v="0"/>
    <s v="FABRICA"/>
    <x v="0"/>
    <x v="2"/>
    <x v="1"/>
    <n v="0.53999999999999915"/>
    <x v="0"/>
    <n v="0.53999999999999915"/>
    <n v="0.53999999999999915"/>
    <n v="1"/>
    <n v="1"/>
    <s v="Positivo"/>
    <n v="26.96"/>
    <s v="TM"/>
    <n v="26.96"/>
    <n v="200223"/>
    <s v=""/>
    <s v=""/>
    <x v="0"/>
    <s v=""/>
    <s v=""/>
  </r>
  <r>
    <x v="0"/>
    <n v="14"/>
    <n v="13.86"/>
    <n v="0"/>
    <n v="40"/>
    <n v="40.28"/>
    <n v="26.42"/>
    <s v="TM"/>
    <s v=""/>
    <s v="ER1025BDM"/>
    <s v="E4578KCL"/>
    <s v="2024000967"/>
    <x v="87"/>
    <d v="2024-01-05T00:00:00"/>
    <x v="2"/>
    <n v="27.14"/>
    <s v="TM"/>
    <n v="26.42"/>
    <x v="0"/>
    <s v="E_JGARCIAG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86"/>
    <s v=""/>
    <x v="0"/>
    <x v="0"/>
    <x v="0"/>
    <s v=""/>
    <x v="0"/>
    <x v="0"/>
    <s v="FABRICA"/>
    <x v="0"/>
    <x v="2"/>
    <x v="1"/>
    <n v="0.71999999999999886"/>
    <x v="0"/>
    <n v="0.71999999999999886"/>
    <n v="0.71999999999999886"/>
    <n v="1"/>
    <n v="1"/>
    <s v="Positivo"/>
    <n v="27.14"/>
    <s v="TM"/>
    <n v="27.14"/>
    <n v="200223"/>
    <s v=""/>
    <s v=""/>
    <x v="0"/>
    <s v=""/>
    <s v=""/>
  </r>
  <r>
    <x v="0"/>
    <n v="14.06"/>
    <n v="14.2"/>
    <n v="0"/>
    <n v="40"/>
    <n v="39.6"/>
    <n v="25.4"/>
    <s v="TM"/>
    <s v=""/>
    <s v="EBA02549R"/>
    <s v="E4112HKF"/>
    <s v="2024001036"/>
    <x v="88"/>
    <d v="2024-01-05T00:00:00"/>
    <x v="2"/>
    <n v="26.8"/>
    <s v="TM"/>
    <n v="25.4"/>
    <x v="0"/>
    <s v="VGARCI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4.2"/>
    <s v=""/>
    <x v="0"/>
    <x v="0"/>
    <x v="0"/>
    <s v=""/>
    <x v="0"/>
    <x v="0"/>
    <s v="FABRICA"/>
    <x v="0"/>
    <x v="2"/>
    <x v="1"/>
    <n v="1.3999999999999986"/>
    <x v="0"/>
    <n v="1.4000000000000021"/>
    <n v="1.4000000000000021"/>
    <n v="1"/>
    <n v="1"/>
    <s v="Positivo"/>
    <n v="26.8"/>
    <s v="TM"/>
    <n v="26.8"/>
    <n v="200223"/>
    <s v=""/>
    <s v=""/>
    <x v="0"/>
    <s v=""/>
    <s v=""/>
  </r>
  <r>
    <x v="0"/>
    <n v="12.6"/>
    <n v="12.84"/>
    <n v="0"/>
    <n v="40"/>
    <n v="40.32"/>
    <n v="27.48"/>
    <s v="TM"/>
    <s v=""/>
    <s v="ER8906BBL"/>
    <s v="E7074HMN"/>
    <s v="2024001089"/>
    <x v="89"/>
    <d v="2024-01-08T00:00:00"/>
    <x v="2"/>
    <n v="28.16"/>
    <s v="TM"/>
    <n v="27.48"/>
    <x v="0"/>
    <s v="VGARCI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2.84"/>
    <s v=""/>
    <x v="0"/>
    <x v="0"/>
    <x v="1"/>
    <s v=""/>
    <x v="0"/>
    <x v="0"/>
    <s v="FABRICA"/>
    <x v="0"/>
    <x v="2"/>
    <x v="1"/>
    <n v="0.67999999999999972"/>
    <x v="0"/>
    <n v="0.67999999999999972"/>
    <n v="0.67999999999999972"/>
    <n v="1"/>
    <n v="1"/>
    <s v="Positivo"/>
    <n v="28.16"/>
    <s v="TM"/>
    <n v="28.16"/>
    <n v="200223"/>
    <s v=""/>
    <s v=""/>
    <x v="0"/>
    <s v=""/>
    <s v=""/>
  </r>
  <r>
    <x v="0"/>
    <n v="12.7"/>
    <n v="12.7"/>
    <n v="0"/>
    <n v="40"/>
    <n v="40.159999999999997"/>
    <n v="27.46"/>
    <s v="TM"/>
    <s v=""/>
    <s v="ER9549BBV"/>
    <s v="E0657KRV"/>
    <s v="2024001101"/>
    <x v="90"/>
    <d v="2024-01-08T00:00:00"/>
    <x v="2"/>
    <n v="28.3"/>
    <s v="TM"/>
    <n v="27.46"/>
    <x v="0"/>
    <s v="VGARCI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2.7"/>
    <s v=""/>
    <x v="0"/>
    <x v="0"/>
    <x v="1"/>
    <s v=""/>
    <x v="0"/>
    <x v="0"/>
    <s v="FABRICA"/>
    <x v="0"/>
    <x v="2"/>
    <x v="1"/>
    <n v="0.84000000000000341"/>
    <x v="0"/>
    <n v="0.83999999999999986"/>
    <n v="0.83999999999999986"/>
    <n v="1"/>
    <n v="1"/>
    <s v="Positivo"/>
    <n v="28.3"/>
    <s v="TM"/>
    <n v="28.3"/>
    <n v="200223"/>
    <s v=""/>
    <s v=""/>
    <x v="0"/>
    <s v=""/>
    <s v=""/>
  </r>
  <r>
    <x v="0"/>
    <n v="14"/>
    <n v="14.42"/>
    <n v="0"/>
    <n v="40"/>
    <n v="40.4"/>
    <n v="25.98"/>
    <s v="TM"/>
    <s v=""/>
    <s v="ER3917BDH"/>
    <s v="E9008JSH"/>
    <s v="2024001115"/>
    <x v="91"/>
    <d v="2024-01-08T00:00:00"/>
    <x v="2"/>
    <n v="26.58"/>
    <s v="TM"/>
    <n v="25.98"/>
    <x v="0"/>
    <s v="MBORRACHER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4.42"/>
    <s v=""/>
    <x v="0"/>
    <x v="0"/>
    <x v="1"/>
    <s v=""/>
    <x v="0"/>
    <x v="0"/>
    <s v="FABRICA"/>
    <x v="0"/>
    <x v="2"/>
    <x v="1"/>
    <n v="0.60000000000000142"/>
    <x v="0"/>
    <n v="0.59999999999999787"/>
    <n v="0.59999999999999787"/>
    <n v="1"/>
    <n v="1"/>
    <s v="Positivo"/>
    <n v="26.58"/>
    <s v="TM"/>
    <n v="26.58"/>
    <n v="200223"/>
    <s v=""/>
    <s v=""/>
    <x v="0"/>
    <s v=""/>
    <s v=""/>
  </r>
  <r>
    <x v="0"/>
    <n v="12.4"/>
    <n v="12.66"/>
    <n v="0"/>
    <n v="40"/>
    <n v="40.54"/>
    <n v="27.88"/>
    <s v="TM"/>
    <s v=""/>
    <s v="ER6181BBP"/>
    <s v="E0454KRL"/>
    <s v="2024001130"/>
    <x v="92"/>
    <d v="2024-01-08T00:00:00"/>
    <x v="2"/>
    <n v="28.34"/>
    <s v="TM"/>
    <n v="27.88"/>
    <x v="0"/>
    <s v="VGARCI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2.66"/>
    <s v=""/>
    <x v="0"/>
    <x v="0"/>
    <x v="1"/>
    <s v=""/>
    <x v="0"/>
    <x v="0"/>
    <s v="FABRICA"/>
    <x v="0"/>
    <x v="2"/>
    <x v="1"/>
    <n v="0.46000000000000085"/>
    <x v="0"/>
    <n v="0.46000000000000085"/>
    <n v="0.46000000000000085"/>
    <n v="1"/>
    <n v="1"/>
    <s v="Positivo"/>
    <n v="28.34"/>
    <s v="TM"/>
    <n v="28.34"/>
    <n v="200223"/>
    <s v=""/>
    <s v=""/>
    <x v="0"/>
    <s v=""/>
    <s v=""/>
  </r>
  <r>
    <x v="0"/>
    <n v="13.1"/>
    <n v="13.48"/>
    <n v="0"/>
    <n v="40"/>
    <n v="39.86"/>
    <n v="26.38"/>
    <s v="TM"/>
    <s v=""/>
    <s v="ER4441BDJ"/>
    <s v="E0857KRF"/>
    <s v="2024001168"/>
    <x v="93"/>
    <d v="2024-01-08T00:00:00"/>
    <x v="2"/>
    <n v="27.52"/>
    <s v="TM"/>
    <n v="26.38"/>
    <x v="0"/>
    <s v="VGARCI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48"/>
    <s v=""/>
    <x v="0"/>
    <x v="0"/>
    <x v="1"/>
    <s v=""/>
    <x v="0"/>
    <x v="0"/>
    <s v="FABRICA"/>
    <x v="0"/>
    <x v="2"/>
    <x v="1"/>
    <n v="1.1400000000000006"/>
    <x v="0"/>
    <n v="1.1400000000000006"/>
    <n v="1.1400000000000006"/>
    <n v="1"/>
    <n v="1"/>
    <s v="Positivo"/>
    <n v="27.52"/>
    <s v="TM"/>
    <n v="27.52"/>
    <n v="200223"/>
    <s v=""/>
    <s v=""/>
    <x v="0"/>
    <s v=""/>
    <s v=""/>
  </r>
  <r>
    <x v="0"/>
    <n v="14"/>
    <n v="14.18"/>
    <n v="0"/>
    <n v="40"/>
    <n v="39.94"/>
    <n v="25.76"/>
    <s v="TM"/>
    <s v=""/>
    <s v="ER8810BDH"/>
    <s v="E9803JYF"/>
    <s v="2024001171"/>
    <x v="94"/>
    <d v="2024-01-08T00:00:00"/>
    <x v="2"/>
    <n v="26.82"/>
    <s v="TM"/>
    <n v="25.76"/>
    <x v="0"/>
    <s v="MBORRACHER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4.18"/>
    <s v=""/>
    <x v="0"/>
    <x v="0"/>
    <x v="1"/>
    <s v=""/>
    <x v="0"/>
    <x v="0"/>
    <s v="FABRICA"/>
    <x v="0"/>
    <x v="2"/>
    <x v="1"/>
    <n v="1.0600000000000023"/>
    <x v="0"/>
    <n v="1.0599999999999987"/>
    <n v="1.0599999999999987"/>
    <n v="1"/>
    <n v="1"/>
    <s v="Positivo"/>
    <n v="26.82"/>
    <s v="TM"/>
    <n v="26.82"/>
    <n v="200223"/>
    <s v=""/>
    <s v=""/>
    <x v="0"/>
    <s v=""/>
    <s v=""/>
  </r>
  <r>
    <x v="0"/>
    <n v="14.3"/>
    <n v="14.72"/>
    <n v="0"/>
    <n v="40"/>
    <n v="40.74"/>
    <n v="26.02"/>
    <s v="TM"/>
    <s v=""/>
    <s v="ER9939BCZ"/>
    <s v="E3181LBY"/>
    <s v="2024001177"/>
    <x v="95"/>
    <d v="2024-01-08T00:00:00"/>
    <x v="2"/>
    <n v="26.28"/>
    <s v="TM"/>
    <n v="26.02"/>
    <x v="0"/>
    <s v="MBORRACHER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4.72"/>
    <s v=""/>
    <x v="0"/>
    <x v="0"/>
    <x v="1"/>
    <s v=""/>
    <x v="0"/>
    <x v="0"/>
    <s v="FABRICA"/>
    <x v="0"/>
    <x v="2"/>
    <x v="1"/>
    <n v="0.25999999999999801"/>
    <x v="0"/>
    <n v="0.26000000000000156"/>
    <n v="0.26000000000000156"/>
    <n v="0"/>
    <n v="1"/>
    <s v=""/>
    <n v="26.28"/>
    <s v="TM"/>
    <n v="26.28"/>
    <n v="200223"/>
    <s v=""/>
    <s v=""/>
    <x v="0"/>
    <s v=""/>
    <s v=""/>
  </r>
  <r>
    <x v="0"/>
    <n v="13.5"/>
    <n v="13.72"/>
    <n v="0"/>
    <n v="40"/>
    <n v="40.58"/>
    <n v="26.86"/>
    <s v="TM"/>
    <s v=""/>
    <s v="ER0924BDB"/>
    <s v="E8797JBV"/>
    <s v="2024001179"/>
    <x v="96"/>
    <d v="2024-01-08T00:00:00"/>
    <x v="2"/>
    <n v="27.28"/>
    <s v="TM"/>
    <n v="26.86"/>
    <x v="0"/>
    <s v="MBORRACHER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72"/>
    <s v=""/>
    <x v="0"/>
    <x v="0"/>
    <x v="1"/>
    <s v=""/>
    <x v="0"/>
    <x v="0"/>
    <s v="FABRICA"/>
    <x v="0"/>
    <x v="2"/>
    <x v="1"/>
    <n v="0.42000000000000171"/>
    <x v="0"/>
    <n v="0.42000000000000171"/>
    <n v="0.42000000000000171"/>
    <n v="1"/>
    <n v="1"/>
    <s v="Positivo"/>
    <n v="27.28"/>
    <s v="TM"/>
    <n v="27.28"/>
    <n v="200223"/>
    <s v=""/>
    <s v=""/>
    <x v="0"/>
    <s v=""/>
    <s v=""/>
  </r>
  <r>
    <x v="0"/>
    <n v="13.2"/>
    <n v="13.4"/>
    <n v="0"/>
    <n v="40"/>
    <n v="40.44"/>
    <n v="27.04"/>
    <s v="TM"/>
    <s v=""/>
    <s v="ER2951BDJ"/>
    <s v="E1078KRF"/>
    <s v="2024001181"/>
    <x v="97"/>
    <d v="2024-01-08T00:00:00"/>
    <x v="2"/>
    <n v="27.6"/>
    <s v="TM"/>
    <n v="27.04"/>
    <x v="0"/>
    <s v="MBORRACHER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4"/>
    <s v=""/>
    <x v="0"/>
    <x v="0"/>
    <x v="1"/>
    <s v=""/>
    <x v="0"/>
    <x v="0"/>
    <s v="FABRICA"/>
    <x v="0"/>
    <x v="2"/>
    <x v="1"/>
    <n v="0.56000000000000227"/>
    <x v="0"/>
    <n v="0.56000000000000227"/>
    <n v="0.56000000000000227"/>
    <n v="1"/>
    <n v="1"/>
    <s v="Positivo"/>
    <n v="27.6"/>
    <s v="TM"/>
    <n v="27.6"/>
    <n v="200223"/>
    <s v=""/>
    <s v=""/>
    <x v="0"/>
    <s v=""/>
    <s v=""/>
  </r>
  <r>
    <x v="0"/>
    <n v="14.2"/>
    <n v="14.52"/>
    <n v="0"/>
    <n v="40"/>
    <n v="39.82"/>
    <n v="25.3"/>
    <s v="TM"/>
    <s v=""/>
    <s v="ER5923BBZ"/>
    <s v="E3536LJR"/>
    <s v="2024001184"/>
    <x v="98"/>
    <d v="2024-01-08T00:00:00"/>
    <x v="2"/>
    <n v="26.48"/>
    <s v="TM"/>
    <n v="25.3"/>
    <x v="0"/>
    <s v="MBORRACHER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4.52"/>
    <s v=""/>
    <x v="0"/>
    <x v="0"/>
    <x v="1"/>
    <s v=""/>
    <x v="0"/>
    <x v="0"/>
    <s v="FABRICA"/>
    <x v="0"/>
    <x v="2"/>
    <x v="1"/>
    <n v="1.1799999999999997"/>
    <x v="0"/>
    <n v="1.1799999999999997"/>
    <n v="1.1799999999999997"/>
    <n v="1"/>
    <n v="1"/>
    <s v="Positivo"/>
    <n v="26.48"/>
    <s v="TM"/>
    <n v="26.48"/>
    <n v="200223"/>
    <s v=""/>
    <s v=""/>
    <x v="0"/>
    <s v=""/>
    <s v=""/>
  </r>
  <r>
    <x v="0"/>
    <n v="14"/>
    <n v="14.06"/>
    <n v="0"/>
    <n v="40"/>
    <n v="39.880000000000003"/>
    <n v="25.82"/>
    <s v="TM"/>
    <s v=""/>
    <s v="ER1025BDM"/>
    <s v="E4578KCL"/>
    <s v="2024001186"/>
    <x v="99"/>
    <d v="2024-01-08T00:00:00"/>
    <x v="2"/>
    <n v="26.94"/>
    <s v="TM"/>
    <n v="25.82"/>
    <x v="0"/>
    <s v="MBORRACHER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4.06"/>
    <s v=""/>
    <x v="0"/>
    <x v="0"/>
    <x v="1"/>
    <s v=""/>
    <x v="0"/>
    <x v="0"/>
    <s v="FABRICA"/>
    <x v="0"/>
    <x v="2"/>
    <x v="1"/>
    <n v="1.1199999999999974"/>
    <x v="0"/>
    <n v="1.120000000000001"/>
    <n v="1.120000000000001"/>
    <n v="1"/>
    <n v="1"/>
    <s v="Positivo"/>
    <n v="26.94"/>
    <s v="TM"/>
    <n v="26.94"/>
    <n v="200223"/>
    <s v=""/>
    <s v=""/>
    <x v="0"/>
    <s v=""/>
    <s v=""/>
  </r>
  <r>
    <x v="0"/>
    <n v="13.7"/>
    <n v="13.84"/>
    <n v="0"/>
    <n v="40"/>
    <n v="39.82"/>
    <n v="25.98"/>
    <s v="TM"/>
    <s v=""/>
    <s v="ER4005BDM"/>
    <s v="E0477KFP"/>
    <s v="2024001191"/>
    <x v="100"/>
    <d v="2024-01-08T00:00:00"/>
    <x v="2"/>
    <n v="27.16"/>
    <s v="TM"/>
    <n v="25.98"/>
    <x v="0"/>
    <s v="MBORRACHER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84"/>
    <s v=""/>
    <x v="0"/>
    <x v="0"/>
    <x v="1"/>
    <s v=""/>
    <x v="0"/>
    <x v="0"/>
    <s v="FABRICA"/>
    <x v="0"/>
    <x v="2"/>
    <x v="1"/>
    <n v="1.1799999999999997"/>
    <x v="0"/>
    <n v="1.1799999999999997"/>
    <n v="1.1799999999999997"/>
    <n v="1"/>
    <n v="1"/>
    <s v="Positivo"/>
    <n v="27.16"/>
    <s v="TM"/>
    <n v="27.16"/>
    <n v="200223"/>
    <s v=""/>
    <s v=""/>
    <x v="0"/>
    <s v=""/>
    <s v=""/>
  </r>
  <r>
    <x v="0"/>
    <n v="13.8"/>
    <n v="14.1"/>
    <n v="0"/>
    <n v="40"/>
    <n v="40.04"/>
    <n v="25.94"/>
    <s v="TM"/>
    <s v=""/>
    <s v="ER9108BDL"/>
    <s v="E0866KGC"/>
    <s v="2024001212"/>
    <x v="101"/>
    <d v="2024-01-08T00:00:00"/>
    <x v="2"/>
    <n v="26.9"/>
    <s v="TM"/>
    <n v="25.94"/>
    <x v="0"/>
    <s v="MBORRACHER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4.1"/>
    <s v=""/>
    <x v="0"/>
    <x v="0"/>
    <x v="1"/>
    <s v=""/>
    <x v="0"/>
    <x v="0"/>
    <s v="FABRICA"/>
    <x v="0"/>
    <x v="2"/>
    <x v="1"/>
    <n v="0.96000000000000085"/>
    <x v="0"/>
    <n v="0.9599999999999973"/>
    <n v="0.9599999999999973"/>
    <n v="1"/>
    <n v="1"/>
    <s v="Positivo"/>
    <n v="26.9"/>
    <s v="TM"/>
    <n v="26.9"/>
    <n v="200223"/>
    <s v=""/>
    <s v=""/>
    <x v="0"/>
    <s v=""/>
    <s v=""/>
  </r>
  <r>
    <x v="0"/>
    <n v="14.5"/>
    <n v="14.82"/>
    <n v="0"/>
    <n v="40"/>
    <n v="40.26"/>
    <n v="25.44"/>
    <s v="TM"/>
    <s v=""/>
    <s v="ER7455BCP"/>
    <s v="E2601LKX"/>
    <s v="2024001234"/>
    <x v="102"/>
    <d v="2024-01-08T00:00:00"/>
    <x v="2"/>
    <n v="26.18"/>
    <s v="TM"/>
    <n v="25.44"/>
    <x v="0"/>
    <s v="MBORRACHER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4.82"/>
    <s v=""/>
    <x v="0"/>
    <x v="0"/>
    <x v="1"/>
    <s v=""/>
    <x v="0"/>
    <x v="0"/>
    <s v="FABRICA"/>
    <x v="0"/>
    <x v="2"/>
    <x v="1"/>
    <n v="0.74000000000000199"/>
    <x v="0"/>
    <n v="0.73999999999999844"/>
    <n v="0.73999999999999844"/>
    <n v="1"/>
    <n v="1"/>
    <s v="Positivo"/>
    <n v="26.18"/>
    <s v="TM"/>
    <n v="26.18"/>
    <n v="200223"/>
    <s v=""/>
    <s v=""/>
    <x v="0"/>
    <s v=""/>
    <s v=""/>
  </r>
  <r>
    <x v="0"/>
    <n v="14.1"/>
    <n v="14.24"/>
    <n v="0"/>
    <n v="40"/>
    <n v="40.840000000000003"/>
    <n v="26.6"/>
    <s v="TM"/>
    <s v=""/>
    <s v="ER8823BDH"/>
    <s v="E2824JWW"/>
    <s v="2024001230"/>
    <x v="103"/>
    <d v="2024-01-08T00:00:00"/>
    <x v="2"/>
    <n v="26.76"/>
    <s v="TM"/>
    <n v="26.6"/>
    <x v="0"/>
    <s v="MBORRACHER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4.24"/>
    <s v=""/>
    <x v="0"/>
    <x v="0"/>
    <x v="1"/>
    <s v=""/>
    <x v="0"/>
    <x v="0"/>
    <s v="FABRICA"/>
    <x v="0"/>
    <x v="2"/>
    <x v="1"/>
    <n v="0.15999999999999659"/>
    <x v="0"/>
    <n v="0.16000000000000014"/>
    <n v="0.16000000000000014"/>
    <n v="0"/>
    <n v="1"/>
    <s v=""/>
    <n v="26.76"/>
    <s v="TM"/>
    <n v="26.76"/>
    <n v="200223"/>
    <s v=""/>
    <s v=""/>
    <x v="0"/>
    <s v=""/>
    <s v=""/>
  </r>
  <r>
    <x v="0"/>
    <n v="14"/>
    <n v="14.4"/>
    <n v="0"/>
    <n v="40"/>
    <n v="40.299999999999997"/>
    <n v="25.9"/>
    <s v="TM"/>
    <s v=""/>
    <s v="ER2814BBM"/>
    <s v="E1127LHB"/>
    <s v="2024001248"/>
    <x v="104"/>
    <d v="2024-01-08T00:00:00"/>
    <x v="2"/>
    <n v="26.6"/>
    <s v="TM"/>
    <n v="25.9"/>
    <x v="0"/>
    <s v="MBORRACHER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4.4"/>
    <s v=""/>
    <x v="0"/>
    <x v="0"/>
    <x v="1"/>
    <s v=""/>
    <x v="0"/>
    <x v="0"/>
    <s v="FABRICA"/>
    <x v="0"/>
    <x v="2"/>
    <x v="1"/>
    <n v="0.70000000000000284"/>
    <x v="0"/>
    <n v="0.70000000000000284"/>
    <n v="0.70000000000000284"/>
    <n v="1"/>
    <n v="1"/>
    <s v="Positivo"/>
    <n v="26.6"/>
    <s v="TM"/>
    <n v="26.6"/>
    <n v="200223"/>
    <s v=""/>
    <s v=""/>
    <x v="0"/>
    <s v=""/>
    <s v=""/>
  </r>
  <r>
    <x v="0"/>
    <n v="14.5"/>
    <n v="14.62"/>
    <n v="0"/>
    <n v="40"/>
    <n v="40.36"/>
    <n v="25.74"/>
    <s v="TM"/>
    <s v=""/>
    <s v="ER7431BCB"/>
    <s v="E4880JNY"/>
    <s v="2024001257"/>
    <x v="105"/>
    <d v="2024-01-08T00:00:00"/>
    <x v="2"/>
    <n v="26.38"/>
    <s v="TM"/>
    <n v="25.74"/>
    <x v="0"/>
    <s v="JROC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4.62"/>
    <s v=""/>
    <x v="0"/>
    <x v="0"/>
    <x v="1"/>
    <s v=""/>
    <x v="0"/>
    <x v="0"/>
    <s v="FABRICA"/>
    <x v="0"/>
    <x v="2"/>
    <x v="1"/>
    <n v="0.64000000000000057"/>
    <x v="0"/>
    <n v="0.64000000000000057"/>
    <n v="0.64000000000000057"/>
    <n v="1"/>
    <n v="1"/>
    <s v="Positivo"/>
    <n v="26.38"/>
    <s v="TM"/>
    <n v="26.38"/>
    <n v="200223"/>
    <s v=""/>
    <s v=""/>
    <x v="0"/>
    <s v=""/>
    <s v=""/>
  </r>
  <r>
    <x v="0"/>
    <n v="13.94"/>
    <n v="13.96"/>
    <n v="0"/>
    <n v="40"/>
    <n v="39.82"/>
    <n v="25.86"/>
    <s v="TM"/>
    <s v=""/>
    <s v="ER8817BDH"/>
    <s v="E3924KFH"/>
    <s v="2024001292"/>
    <x v="106"/>
    <d v="2024-01-08T00:00:00"/>
    <x v="2"/>
    <n v="27.04"/>
    <s v="TM"/>
    <n v="25.86"/>
    <x v="0"/>
    <s v="MBORRACHER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96"/>
    <s v=""/>
    <x v="0"/>
    <x v="0"/>
    <x v="1"/>
    <s v=""/>
    <x v="0"/>
    <x v="0"/>
    <s v="FABRICA"/>
    <x v="0"/>
    <x v="2"/>
    <x v="1"/>
    <n v="1.1799999999999997"/>
    <x v="0"/>
    <n v="1.1799999999999997"/>
    <n v="1.1799999999999997"/>
    <n v="1"/>
    <n v="1"/>
    <s v="Positivo"/>
    <n v="27.04"/>
    <s v="TM"/>
    <n v="27.04"/>
    <n v="200223"/>
    <s v=""/>
    <s v=""/>
    <x v="0"/>
    <s v=""/>
    <s v=""/>
  </r>
  <r>
    <x v="0"/>
    <n v="14.2"/>
    <n v="14.2"/>
    <n v="0"/>
    <n v="40"/>
    <n v="40.96"/>
    <n v="26.76"/>
    <s v="TM"/>
    <s v=""/>
    <s v="ER6808BDL"/>
    <s v="E3635LKW"/>
    <s v="2024001348"/>
    <x v="107"/>
    <d v="2024-01-09T00:00:00"/>
    <x v="2"/>
    <n v="26.8"/>
    <s v="TM"/>
    <n v="26.76"/>
    <x v="0"/>
    <s v="VGARCI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4.2"/>
    <s v=""/>
    <x v="0"/>
    <x v="0"/>
    <x v="1"/>
    <s v=""/>
    <x v="0"/>
    <x v="0"/>
    <s v="FABRICA"/>
    <x v="0"/>
    <x v="2"/>
    <x v="1"/>
    <n v="3.9999999999999147E-2"/>
    <x v="0"/>
    <n v="3.9999999999999147E-2"/>
    <n v="3.9999999999999147E-2"/>
    <n v="0"/>
    <n v="1"/>
    <s v=""/>
    <n v="26.8"/>
    <s v="TM"/>
    <n v="26.8"/>
    <n v="200223"/>
    <s v=""/>
    <s v=""/>
    <x v="0"/>
    <s v=""/>
    <s v=""/>
  </r>
  <r>
    <x v="0"/>
    <n v="13.5"/>
    <n v="13.64"/>
    <n v="0"/>
    <n v="40"/>
    <n v="39.68"/>
    <n v="26.04"/>
    <s v="TM"/>
    <s v=""/>
    <s v="ER2954BDJ"/>
    <s v="E3086KVD"/>
    <s v="2024001352"/>
    <x v="108"/>
    <d v="2024-01-09T00:00:00"/>
    <x v="2"/>
    <n v="27.36"/>
    <s v="TM"/>
    <n v="26.04"/>
    <x v="0"/>
    <s v="VGARCI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64"/>
    <s v=""/>
    <x v="0"/>
    <x v="0"/>
    <x v="1"/>
    <s v=""/>
    <x v="0"/>
    <x v="0"/>
    <s v="FABRICA"/>
    <x v="0"/>
    <x v="2"/>
    <x v="1"/>
    <n v="1.3200000000000003"/>
    <x v="0"/>
    <n v="1.3200000000000003"/>
    <n v="1.3200000000000003"/>
    <n v="1"/>
    <n v="1"/>
    <s v="Positivo"/>
    <n v="27.36"/>
    <s v="TM"/>
    <n v="27.36"/>
    <n v="200223"/>
    <s v=""/>
    <s v=""/>
    <x v="0"/>
    <s v=""/>
    <s v=""/>
  </r>
  <r>
    <x v="0"/>
    <n v="13.4"/>
    <n v="13.8"/>
    <n v="0"/>
    <n v="40"/>
    <n v="40.68"/>
    <n v="26.88"/>
    <s v="TM"/>
    <s v=""/>
    <s v="ER8176BBF"/>
    <s v="E1052GHK"/>
    <s v="2024001356"/>
    <x v="109"/>
    <d v="2024-01-09T00:00:00"/>
    <x v="2"/>
    <n v="27.2"/>
    <s v="TM"/>
    <n v="26.88"/>
    <x v="0"/>
    <s v="VGARCI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8"/>
    <s v=""/>
    <x v="0"/>
    <x v="0"/>
    <x v="1"/>
    <s v=""/>
    <x v="0"/>
    <x v="0"/>
    <s v="FABRICA"/>
    <x v="0"/>
    <x v="2"/>
    <x v="1"/>
    <n v="0.32000000000000028"/>
    <x v="0"/>
    <n v="0.32000000000000028"/>
    <n v="0.32000000000000028"/>
    <n v="0"/>
    <n v="1"/>
    <s v=""/>
    <n v="27.2"/>
    <s v="TM"/>
    <n v="27.2"/>
    <n v="200223"/>
    <s v=""/>
    <s v=""/>
    <x v="0"/>
    <s v=""/>
    <s v=""/>
  </r>
  <r>
    <x v="0"/>
    <n v="13"/>
    <n v="12.9"/>
    <n v="0"/>
    <n v="40"/>
    <n v="39.72"/>
    <n v="26.82"/>
    <s v="TM"/>
    <s v=""/>
    <s v="ER6179BBP"/>
    <s v="E2156KNS"/>
    <s v="2024001365"/>
    <x v="110"/>
    <d v="2024-01-09T00:00:00"/>
    <x v="2"/>
    <n v="28.1"/>
    <s v="TM"/>
    <n v="26.82"/>
    <x v="0"/>
    <s v="VGARCI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2.9"/>
    <s v=""/>
    <x v="0"/>
    <x v="0"/>
    <x v="1"/>
    <s v=""/>
    <x v="0"/>
    <x v="0"/>
    <s v="FABRICA"/>
    <x v="0"/>
    <x v="2"/>
    <x v="1"/>
    <n v="1.2800000000000011"/>
    <x v="0"/>
    <n v="1.2800000000000011"/>
    <n v="1.2800000000000011"/>
    <n v="1"/>
    <n v="1"/>
    <s v="Positivo"/>
    <n v="28.1"/>
    <s v="TM"/>
    <n v="28.1"/>
    <n v="200223"/>
    <s v=""/>
    <s v=""/>
    <x v="0"/>
    <s v=""/>
    <s v=""/>
  </r>
  <r>
    <x v="0"/>
    <n v="12.3"/>
    <n v="12.56"/>
    <n v="0"/>
    <n v="40"/>
    <n v="40.76"/>
    <n v="28.2"/>
    <s v="TM"/>
    <s v=""/>
    <s v="ER6177BBP"/>
    <s v="E2308KRK"/>
    <s v="2024001376"/>
    <x v="111"/>
    <d v="2024-01-09T00:00:00"/>
    <x v="2"/>
    <n v="28.44"/>
    <s v="TM"/>
    <n v="28.2"/>
    <x v="0"/>
    <s v="VGARCI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2.56"/>
    <s v=""/>
    <x v="0"/>
    <x v="0"/>
    <x v="1"/>
    <s v=""/>
    <x v="0"/>
    <x v="0"/>
    <s v="FABRICA"/>
    <x v="0"/>
    <x v="2"/>
    <x v="1"/>
    <n v="0.24000000000000199"/>
    <x v="0"/>
    <n v="0.24000000000000199"/>
    <n v="0.24000000000000199"/>
    <n v="0"/>
    <n v="1"/>
    <s v=""/>
    <n v="28.44"/>
    <s v="TM"/>
    <n v="28.44"/>
    <n v="200223"/>
    <s v=""/>
    <s v=""/>
    <x v="0"/>
    <s v=""/>
    <s v=""/>
  </r>
  <r>
    <x v="0"/>
    <n v="13.5"/>
    <n v="13.5"/>
    <n v="0"/>
    <n v="40"/>
    <n v="40.520000000000003"/>
    <n v="27.02"/>
    <s v="TM"/>
    <s v=""/>
    <s v="ER0924BDB"/>
    <s v="E8797JBV"/>
    <s v="2024001409"/>
    <x v="112"/>
    <d v="2024-01-09T00:00:00"/>
    <x v="2"/>
    <n v="27.5"/>
    <s v="TM"/>
    <n v="27.02"/>
    <x v="0"/>
    <s v="MBORRACHER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6"/>
    <n v="13.5"/>
    <s v=""/>
    <x v="0"/>
    <x v="0"/>
    <x v="1"/>
    <s v=""/>
    <x v="0"/>
    <x v="0"/>
    <s v="FABRICA"/>
    <x v="0"/>
    <x v="2"/>
    <x v="1"/>
    <n v="0.47999999999999687"/>
    <x v="0"/>
    <n v="0.48000000000000043"/>
    <n v="0.48000000000000043"/>
    <n v="1"/>
    <n v="1"/>
    <s v="Positivo"/>
    <n v="27.5"/>
    <s v="TM"/>
    <n v="27.5"/>
    <n v="200223"/>
    <s v=""/>
    <s v=""/>
    <x v="0"/>
    <s v=""/>
    <s v=""/>
  </r>
  <r>
    <x v="0"/>
    <n v="14"/>
    <n v="13.8"/>
    <n v="0"/>
    <n v="40"/>
    <n v="40.72"/>
    <n v="26.92"/>
    <s v="TM"/>
    <s v=""/>
    <s v="ER1025BDM"/>
    <s v="E4578KCL"/>
    <s v="2024001422"/>
    <x v="113"/>
    <d v="2024-01-09T00:00:00"/>
    <x v="2"/>
    <n v="27.2"/>
    <s v="TM"/>
    <n v="26.92"/>
    <x v="0"/>
    <s v="VGARCI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8"/>
    <s v=""/>
    <x v="0"/>
    <x v="0"/>
    <x v="1"/>
    <s v=""/>
    <x v="0"/>
    <x v="0"/>
    <s v="FABRICA"/>
    <x v="0"/>
    <x v="2"/>
    <x v="1"/>
    <n v="0.28000000000000114"/>
    <x v="0"/>
    <n v="0.27999999999999758"/>
    <n v="0.27999999999999758"/>
    <n v="0"/>
    <n v="1"/>
    <s v=""/>
    <n v="27.2"/>
    <s v="TM"/>
    <n v="27.2"/>
    <n v="200223"/>
    <s v=""/>
    <s v=""/>
    <x v="0"/>
    <s v=""/>
    <s v=""/>
  </r>
  <r>
    <x v="0"/>
    <n v="14.22"/>
    <n v="14.52"/>
    <n v="0"/>
    <n v="40"/>
    <n v="40.32"/>
    <n v="25.8"/>
    <s v="TM"/>
    <s v=""/>
    <s v="ER4223BCB"/>
    <s v="E6324JKB"/>
    <s v="2024001425"/>
    <x v="114"/>
    <d v="2024-01-09T00:00:00"/>
    <x v="2"/>
    <n v="26.48"/>
    <s v="TM"/>
    <n v="25.8"/>
    <x v="0"/>
    <s v="VGARCI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6"/>
    <n v="14.52"/>
    <s v=""/>
    <x v="0"/>
    <x v="0"/>
    <x v="1"/>
    <s v=""/>
    <x v="0"/>
    <x v="0"/>
    <s v="FABRICA"/>
    <x v="0"/>
    <x v="2"/>
    <x v="1"/>
    <n v="0.67999999999999972"/>
    <x v="0"/>
    <n v="0.67999999999999972"/>
    <n v="0.67999999999999972"/>
    <n v="1"/>
    <n v="1"/>
    <s v="Positivo"/>
    <n v="26.48"/>
    <s v="TM"/>
    <n v="26.48"/>
    <n v="200223"/>
    <s v=""/>
    <s v=""/>
    <x v="0"/>
    <s v=""/>
    <s v=""/>
  </r>
  <r>
    <x v="0"/>
    <n v="14.2"/>
    <n v="14.24"/>
    <n v="0"/>
    <n v="40"/>
    <n v="40.020000000000003"/>
    <n v="25.78"/>
    <s v="TM"/>
    <s v=""/>
    <s v="ER5923BBZ"/>
    <s v="E3536LJR"/>
    <s v="2024001426"/>
    <x v="115"/>
    <d v="2024-01-09T00:00:00"/>
    <x v="2"/>
    <n v="26.76"/>
    <s v="TM"/>
    <n v="25.78"/>
    <x v="0"/>
    <s v="MBORRACHER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4.24"/>
    <s v=""/>
    <x v="0"/>
    <x v="0"/>
    <x v="1"/>
    <s v=""/>
    <x v="0"/>
    <x v="0"/>
    <s v="FABRICA"/>
    <x v="0"/>
    <x v="2"/>
    <x v="1"/>
    <n v="0.97999999999999687"/>
    <x v="0"/>
    <n v="0.98000000000000043"/>
    <n v="0.98000000000000043"/>
    <n v="1"/>
    <n v="1"/>
    <s v="Positivo"/>
    <n v="26.76"/>
    <s v="TM"/>
    <n v="26.76"/>
    <n v="200223"/>
    <s v=""/>
    <s v=""/>
    <x v="0"/>
    <s v=""/>
    <s v=""/>
  </r>
  <r>
    <x v="0"/>
    <n v="14"/>
    <n v="14.12"/>
    <n v="0"/>
    <n v="40"/>
    <n v="40.6"/>
    <n v="26.48"/>
    <s v="TM"/>
    <s v=""/>
    <s v="ER8810BDH"/>
    <s v="E9803JYF"/>
    <s v="2024001432"/>
    <x v="116"/>
    <d v="2024-01-09T00:00:00"/>
    <x v="2"/>
    <n v="26.88"/>
    <s v="TM"/>
    <n v="26.48"/>
    <x v="0"/>
    <s v="MBORRACHER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4.12"/>
    <s v=""/>
    <x v="0"/>
    <x v="0"/>
    <x v="1"/>
    <s v=""/>
    <x v="0"/>
    <x v="0"/>
    <s v="FABRICA"/>
    <x v="0"/>
    <x v="2"/>
    <x v="1"/>
    <n v="0.39999999999999858"/>
    <x v="0"/>
    <n v="0.39999999999999858"/>
    <n v="0.39999999999999858"/>
    <n v="0"/>
    <n v="1"/>
    <s v=""/>
    <n v="26.88"/>
    <s v="TM"/>
    <n v="26.88"/>
    <n v="200223"/>
    <s v=""/>
    <s v=""/>
    <x v="0"/>
    <s v=""/>
    <s v=""/>
  </r>
  <r>
    <x v="0"/>
    <n v="13.7"/>
    <n v="13.54"/>
    <n v="0"/>
    <n v="40"/>
    <n v="40.58"/>
    <n v="27.04"/>
    <s v="TM"/>
    <s v=""/>
    <s v="ER4005BDM"/>
    <s v="E0477KFP"/>
    <s v="2024001438"/>
    <x v="117"/>
    <d v="2024-01-09T00:00:00"/>
    <x v="2"/>
    <n v="27.46"/>
    <s v="TM"/>
    <n v="27.04"/>
    <x v="0"/>
    <s v="MBORRACHER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54"/>
    <s v=""/>
    <x v="0"/>
    <x v="0"/>
    <x v="1"/>
    <s v=""/>
    <x v="0"/>
    <x v="0"/>
    <s v="FABRICA"/>
    <x v="0"/>
    <x v="2"/>
    <x v="1"/>
    <n v="0.42000000000000171"/>
    <x v="0"/>
    <n v="0.42000000000000171"/>
    <n v="0.42000000000000171"/>
    <n v="1"/>
    <n v="1"/>
    <s v="Positivo"/>
    <n v="27.46"/>
    <s v="TM"/>
    <n v="27.46"/>
    <n v="200223"/>
    <s v=""/>
    <s v=""/>
    <x v="0"/>
    <s v=""/>
    <s v=""/>
  </r>
  <r>
    <x v="0"/>
    <n v="14.1"/>
    <n v="13.98"/>
    <n v="0"/>
    <n v="40"/>
    <n v="39.880000000000003"/>
    <n v="25.9"/>
    <s v="TM"/>
    <s v=""/>
    <s v="ER8823BDH"/>
    <s v="E2824JWW"/>
    <s v="2024001446"/>
    <x v="118"/>
    <d v="2024-01-09T00:00:00"/>
    <x v="2"/>
    <n v="27.02"/>
    <s v="TM"/>
    <n v="25.9"/>
    <x v="0"/>
    <s v="MBORRACHER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98"/>
    <s v=""/>
    <x v="0"/>
    <x v="0"/>
    <x v="1"/>
    <s v=""/>
    <x v="0"/>
    <x v="0"/>
    <s v="FABRICA"/>
    <x v="0"/>
    <x v="2"/>
    <x v="1"/>
    <n v="1.1199999999999974"/>
    <x v="0"/>
    <n v="1.120000000000001"/>
    <n v="1.120000000000001"/>
    <n v="1"/>
    <n v="1"/>
    <s v="Positivo"/>
    <n v="27.02"/>
    <s v="TM"/>
    <n v="27.02"/>
    <n v="200223"/>
    <s v=""/>
    <s v=""/>
    <x v="0"/>
    <s v=""/>
    <s v=""/>
  </r>
  <r>
    <x v="0"/>
    <n v="14.5"/>
    <n v="14.08"/>
    <n v="0"/>
    <n v="40"/>
    <n v="40.96"/>
    <n v="26.88"/>
    <s v="TM"/>
    <s v=""/>
    <s v="ER6280BDC"/>
    <s v="E8802LZH"/>
    <s v="2024001449"/>
    <x v="119"/>
    <d v="2024-01-09T00:00:00"/>
    <x v="2"/>
    <n v="26.92"/>
    <s v="TM"/>
    <n v="26.88"/>
    <x v="0"/>
    <s v="VGARCI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6"/>
    <n v="14.08"/>
    <s v=""/>
    <x v="0"/>
    <x v="0"/>
    <x v="1"/>
    <s v=""/>
    <x v="0"/>
    <x v="0"/>
    <s v="FABRICA"/>
    <x v="0"/>
    <x v="2"/>
    <x v="1"/>
    <n v="3.9999999999999147E-2"/>
    <x v="0"/>
    <n v="4.00000000000027E-2"/>
    <n v="4.00000000000027E-2"/>
    <n v="0"/>
    <n v="1"/>
    <s v=""/>
    <n v="26.92"/>
    <s v="TM"/>
    <n v="26.92"/>
    <n v="200223"/>
    <s v=""/>
    <s v=""/>
    <x v="0"/>
    <s v=""/>
    <s v=""/>
  </r>
  <r>
    <x v="0"/>
    <n v="14.1"/>
    <n v="14.3"/>
    <n v="0"/>
    <n v="40"/>
    <n v="40.840000000000003"/>
    <n v="26.54"/>
    <s v="TM"/>
    <s v=""/>
    <s v="ER3111BCT"/>
    <s v="E2662MDH"/>
    <s v="2024001451"/>
    <x v="120"/>
    <d v="2024-01-09T00:00:00"/>
    <x v="2"/>
    <n v="26.7"/>
    <s v="TM"/>
    <n v="26.54"/>
    <x v="0"/>
    <s v="VGARCI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4.3"/>
    <s v=""/>
    <x v="0"/>
    <x v="0"/>
    <x v="1"/>
    <s v=""/>
    <x v="0"/>
    <x v="0"/>
    <s v="FABRICA"/>
    <x v="0"/>
    <x v="2"/>
    <x v="1"/>
    <n v="0.15999999999999659"/>
    <x v="0"/>
    <n v="0.16000000000000014"/>
    <n v="0.16000000000000014"/>
    <n v="0"/>
    <n v="1"/>
    <s v=""/>
    <n v="26.7"/>
    <s v="TM"/>
    <n v="26.7"/>
    <n v="200223"/>
    <s v=""/>
    <s v=""/>
    <x v="0"/>
    <s v=""/>
    <s v=""/>
  </r>
  <r>
    <x v="0"/>
    <n v="15.18"/>
    <n v="15.04"/>
    <n v="0"/>
    <n v="40"/>
    <n v="40.659999999999997"/>
    <n v="25.62"/>
    <s v="TM"/>
    <s v=""/>
    <s v="ER1361BCP"/>
    <s v="E1045LBC"/>
    <s v="2024001455"/>
    <x v="121"/>
    <d v="2024-01-09T00:00:00"/>
    <x v="2"/>
    <n v="25.96"/>
    <s v="TM"/>
    <n v="25.62"/>
    <x v="0"/>
    <s v="VGARCI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5.04"/>
    <s v=""/>
    <x v="0"/>
    <x v="0"/>
    <x v="1"/>
    <s v=""/>
    <x v="0"/>
    <x v="0"/>
    <s v="FABRICA"/>
    <x v="0"/>
    <x v="2"/>
    <x v="1"/>
    <n v="0.34000000000000341"/>
    <x v="0"/>
    <n v="0.33999999999999986"/>
    <n v="0.33999999999999986"/>
    <n v="0"/>
    <n v="1"/>
    <s v=""/>
    <n v="25.96"/>
    <s v="TM"/>
    <n v="25.96"/>
    <n v="200223"/>
    <s v=""/>
    <s v=""/>
    <x v="0"/>
    <s v=""/>
    <s v=""/>
  </r>
  <r>
    <x v="0"/>
    <n v="14"/>
    <n v="14.14"/>
    <n v="0"/>
    <n v="40"/>
    <n v="40.78"/>
    <n v="26.64"/>
    <s v="TM"/>
    <s v=""/>
    <s v="ER1067BDK"/>
    <s v="E7716KVZ"/>
    <s v="2024001456"/>
    <x v="122"/>
    <d v="2024-01-09T00:00:00"/>
    <x v="2"/>
    <n v="26.86"/>
    <s v="TM"/>
    <n v="26.64"/>
    <x v="0"/>
    <s v="VGARCI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4.14"/>
    <s v=""/>
    <x v="0"/>
    <x v="0"/>
    <x v="1"/>
    <s v=""/>
    <x v="0"/>
    <x v="0"/>
    <s v="FABRICA"/>
    <x v="0"/>
    <x v="2"/>
    <x v="1"/>
    <n v="0.21999999999999886"/>
    <x v="0"/>
    <n v="0.21999999999999886"/>
    <n v="0.21999999999999886"/>
    <n v="0"/>
    <n v="1"/>
    <s v=""/>
    <n v="26.86"/>
    <s v="TM"/>
    <n v="26.86"/>
    <n v="200223"/>
    <s v=""/>
    <s v=""/>
    <x v="0"/>
    <s v=""/>
    <s v=""/>
  </r>
  <r>
    <x v="0"/>
    <n v="13.8"/>
    <n v="13.84"/>
    <n v="0"/>
    <n v="40"/>
    <n v="40.06"/>
    <n v="26.22"/>
    <s v="TM"/>
    <s v=""/>
    <s v="ER9108BDL"/>
    <s v="E0866KGC"/>
    <s v="2024001470"/>
    <x v="123"/>
    <d v="2024-01-09T00:00:00"/>
    <x v="2"/>
    <n v="27.16"/>
    <s v="TM"/>
    <n v="26.22"/>
    <x v="0"/>
    <s v="MBORRACHER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84"/>
    <s v=""/>
    <x v="0"/>
    <x v="0"/>
    <x v="1"/>
    <s v=""/>
    <x v="0"/>
    <x v="0"/>
    <s v="FABRICA"/>
    <x v="0"/>
    <x v="2"/>
    <x v="1"/>
    <n v="0.93999999999999773"/>
    <x v="0"/>
    <n v="0.94000000000000128"/>
    <n v="0.94000000000000128"/>
    <n v="1"/>
    <n v="1"/>
    <s v="Positivo"/>
    <n v="27.16"/>
    <s v="TM"/>
    <n v="27.16"/>
    <n v="200223"/>
    <s v=""/>
    <s v=""/>
    <x v="0"/>
    <s v=""/>
    <s v=""/>
  </r>
  <r>
    <x v="0"/>
    <n v="14.52"/>
    <n v="14.66"/>
    <n v="0"/>
    <n v="40"/>
    <n v="40.380000000000003"/>
    <n v="25.72"/>
    <s v="TM"/>
    <s v=""/>
    <s v="ER9744BCX"/>
    <s v="E4085KBN"/>
    <s v="2024001490"/>
    <x v="124"/>
    <d v="2024-01-09T00:00:00"/>
    <x v="2"/>
    <n v="26.34"/>
    <s v="TM"/>
    <n v="25.72"/>
    <x v="0"/>
    <s v="JROC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4.66"/>
    <s v=""/>
    <x v="0"/>
    <x v="0"/>
    <x v="1"/>
    <s v=""/>
    <x v="0"/>
    <x v="0"/>
    <s v="FABRICA"/>
    <x v="0"/>
    <x v="2"/>
    <x v="1"/>
    <n v="0.61999999999999744"/>
    <x v="0"/>
    <n v="0.62000000000000099"/>
    <n v="0.62000000000000099"/>
    <n v="1"/>
    <n v="1"/>
    <s v="Positivo"/>
    <n v="26.34"/>
    <s v="TM"/>
    <n v="26.34"/>
    <n v="200223"/>
    <s v=""/>
    <s v=""/>
    <x v="0"/>
    <s v=""/>
    <s v=""/>
  </r>
  <r>
    <x v="0"/>
    <n v="13.5"/>
    <n v="13.36"/>
    <n v="0"/>
    <n v="40"/>
    <n v="39.28"/>
    <n v="25.92"/>
    <s v="TM"/>
    <s v=""/>
    <s v="ER2954BDJ"/>
    <s v="E3086KVD"/>
    <s v="2024001593"/>
    <x v="125"/>
    <d v="2024-01-10T00:00:00"/>
    <x v="2"/>
    <n v="27.64"/>
    <s v="TM"/>
    <n v="25.92"/>
    <x v="0"/>
    <s v="OASENSI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36"/>
    <s v=""/>
    <x v="0"/>
    <x v="0"/>
    <x v="1"/>
    <s v=""/>
    <x v="0"/>
    <x v="0"/>
    <s v="FABRICA"/>
    <x v="0"/>
    <x v="2"/>
    <x v="1"/>
    <n v="1.7199999999999989"/>
    <x v="0"/>
    <n v="1.7199999999999989"/>
    <n v="1.7199999999999989"/>
    <n v="1"/>
    <n v="1"/>
    <s v="Positivo"/>
    <n v="27.64"/>
    <s v="TM"/>
    <n v="27.64"/>
    <n v="200223"/>
    <s v=""/>
    <s v=""/>
    <x v="0"/>
    <s v=""/>
    <s v=""/>
  </r>
  <r>
    <x v="0"/>
    <n v="12.7"/>
    <n v="12.62"/>
    <n v="0"/>
    <n v="40"/>
    <n v="39.659999999999997"/>
    <n v="27.04"/>
    <s v="TM"/>
    <s v=""/>
    <s v="ER9549BBV"/>
    <s v="E0657KRV"/>
    <s v="2024001612"/>
    <x v="126"/>
    <d v="2024-01-10T00:00:00"/>
    <x v="2"/>
    <n v="28.38"/>
    <s v="TM"/>
    <n v="27.04"/>
    <x v="0"/>
    <s v="OASENSI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2.62"/>
    <s v=""/>
    <x v="0"/>
    <x v="0"/>
    <x v="1"/>
    <s v=""/>
    <x v="0"/>
    <x v="0"/>
    <s v="FABRICA"/>
    <x v="0"/>
    <x v="2"/>
    <x v="1"/>
    <n v="1.3400000000000034"/>
    <x v="0"/>
    <n v="1.3399999999999999"/>
    <n v="1.3399999999999999"/>
    <n v="1"/>
    <n v="1"/>
    <s v="Positivo"/>
    <n v="28.38"/>
    <s v="TM"/>
    <n v="28.38"/>
    <n v="200223"/>
    <s v=""/>
    <s v=""/>
    <x v="0"/>
    <s v=""/>
    <s v=""/>
  </r>
  <r>
    <x v="0"/>
    <n v="12.4"/>
    <n v="12.38"/>
    <n v="0"/>
    <n v="40"/>
    <n v="39.86"/>
    <n v="27.48"/>
    <s v="TM"/>
    <s v=""/>
    <s v="ER6181BBP"/>
    <s v="E0454KRL"/>
    <s v="2024001620"/>
    <x v="127"/>
    <d v="2024-01-10T00:00:00"/>
    <x v="2"/>
    <n v="28.62"/>
    <s v="TM"/>
    <n v="27.48"/>
    <x v="0"/>
    <s v="OASENSI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2.38"/>
    <s v=""/>
    <x v="0"/>
    <x v="0"/>
    <x v="1"/>
    <s v=""/>
    <x v="0"/>
    <x v="0"/>
    <s v="FABRICA"/>
    <x v="0"/>
    <x v="2"/>
    <x v="1"/>
    <n v="1.1400000000000006"/>
    <x v="0"/>
    <n v="1.1400000000000006"/>
    <n v="1.1400000000000006"/>
    <n v="1"/>
    <n v="1"/>
    <s v="Positivo"/>
    <n v="28.62"/>
    <s v="TM"/>
    <n v="28.62"/>
    <n v="200223"/>
    <s v=""/>
    <s v=""/>
    <x v="0"/>
    <s v=""/>
    <s v=""/>
  </r>
  <r>
    <x v="0"/>
    <n v="14.22"/>
    <n v="14.5"/>
    <n v="0"/>
    <n v="40"/>
    <n v="40.44"/>
    <n v="25.94"/>
    <s v="TM"/>
    <s v=""/>
    <s v="ER4223BCB"/>
    <s v="E6324JKB"/>
    <s v="2024001639"/>
    <x v="128"/>
    <d v="2024-01-10T00:00:00"/>
    <x v="2"/>
    <n v="26.5"/>
    <s v="TM"/>
    <n v="25.94"/>
    <x v="0"/>
    <s v="MBORRACHER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4.5"/>
    <s v=""/>
    <x v="0"/>
    <x v="0"/>
    <x v="1"/>
    <s v=""/>
    <x v="0"/>
    <x v="0"/>
    <s v="FABRICA"/>
    <x v="0"/>
    <x v="2"/>
    <x v="1"/>
    <n v="0.56000000000000227"/>
    <x v="0"/>
    <n v="0.55999999999999872"/>
    <n v="0.55999999999999872"/>
    <n v="1"/>
    <n v="1"/>
    <s v="Positivo"/>
    <n v="26.5"/>
    <s v="TM"/>
    <n v="26.5"/>
    <n v="200223"/>
    <s v=""/>
    <s v=""/>
    <x v="0"/>
    <s v=""/>
    <s v=""/>
  </r>
  <r>
    <x v="0"/>
    <n v="13.5"/>
    <n v="13.44"/>
    <n v="0"/>
    <n v="40"/>
    <n v="40.36"/>
    <n v="26.92"/>
    <s v="TM"/>
    <s v=""/>
    <s v="ER0924BDB"/>
    <s v="E8797JBV"/>
    <s v="2024001640"/>
    <x v="129"/>
    <d v="2024-01-10T00:00:00"/>
    <x v="2"/>
    <n v="27.56"/>
    <s v="TM"/>
    <n v="26.92"/>
    <x v="0"/>
    <s v="MBORRACHER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44"/>
    <s v=""/>
    <x v="0"/>
    <x v="0"/>
    <x v="1"/>
    <s v=""/>
    <x v="0"/>
    <x v="0"/>
    <s v="FABRICA"/>
    <x v="0"/>
    <x v="2"/>
    <x v="1"/>
    <n v="0.64000000000000057"/>
    <x v="0"/>
    <n v="0.63999999999999702"/>
    <n v="0.63999999999999702"/>
    <n v="1"/>
    <n v="1"/>
    <s v="Positivo"/>
    <n v="27.56"/>
    <s v="TM"/>
    <n v="27.56"/>
    <n v="200223"/>
    <s v=""/>
    <s v=""/>
    <x v="0"/>
    <s v=""/>
    <s v=""/>
  </r>
  <r>
    <x v="0"/>
    <n v="13.5"/>
    <n v="13.76"/>
    <n v="0"/>
    <n v="40"/>
    <n v="40.64"/>
    <n v="26.88"/>
    <s v="TM"/>
    <s v=""/>
    <s v="ER3210BDF"/>
    <s v="E3495JXR"/>
    <s v="2024001644"/>
    <x v="130"/>
    <d v="2024-01-10T00:00:00"/>
    <x v="2"/>
    <n v="27.24"/>
    <s v="TM"/>
    <n v="26.88"/>
    <x v="0"/>
    <s v="MBORRACHER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76"/>
    <s v=""/>
    <x v="0"/>
    <x v="0"/>
    <x v="1"/>
    <s v=""/>
    <x v="0"/>
    <x v="0"/>
    <s v="FABRICA"/>
    <x v="0"/>
    <x v="2"/>
    <x v="1"/>
    <n v="0.35999999999999943"/>
    <x v="0"/>
    <n v="0.35999999999999943"/>
    <n v="0.35999999999999943"/>
    <n v="0"/>
    <n v="1"/>
    <s v=""/>
    <n v="27.24"/>
    <s v="TM"/>
    <n v="27.24"/>
    <n v="200223"/>
    <s v=""/>
    <s v=""/>
    <x v="0"/>
    <s v=""/>
    <s v=""/>
  </r>
  <r>
    <x v="0"/>
    <n v="14"/>
    <n v="13.98"/>
    <n v="0"/>
    <n v="40"/>
    <n v="39.979999999999997"/>
    <n v="26"/>
    <s v="TM"/>
    <s v=""/>
    <s v="ER8810BDH"/>
    <s v="E9803JYF"/>
    <s v="2024001688"/>
    <x v="131"/>
    <d v="2024-01-10T00:00:00"/>
    <x v="2"/>
    <n v="27.02"/>
    <s v="TM"/>
    <n v="26"/>
    <x v="0"/>
    <s v="OASENSI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98"/>
    <s v=""/>
    <x v="0"/>
    <x v="0"/>
    <x v="1"/>
    <s v=""/>
    <x v="0"/>
    <x v="0"/>
    <s v="FABRICA"/>
    <x v="0"/>
    <x v="2"/>
    <x v="1"/>
    <n v="1.0200000000000031"/>
    <x v="0"/>
    <n v="1.0199999999999996"/>
    <n v="1.0199999999999996"/>
    <n v="1"/>
    <n v="1"/>
    <s v="Positivo"/>
    <n v="27.02"/>
    <s v="TM"/>
    <n v="27.02"/>
    <n v="200223"/>
    <s v=""/>
    <s v=""/>
    <x v="0"/>
    <s v=""/>
    <s v=""/>
  </r>
  <r>
    <x v="0"/>
    <n v="14"/>
    <n v="14.18"/>
    <n v="0"/>
    <n v="40"/>
    <n v="40.159999999999997"/>
    <n v="25.98"/>
    <s v="TM"/>
    <s v=""/>
    <s v="ER1025BDM"/>
    <s v="E4578KCL"/>
    <s v="2024001694"/>
    <x v="132"/>
    <d v="2024-01-10T00:00:00"/>
    <x v="2"/>
    <n v="26.82"/>
    <s v="TM"/>
    <n v="25.98"/>
    <x v="0"/>
    <s v="OASENSI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4.18"/>
    <s v=""/>
    <x v="0"/>
    <x v="0"/>
    <x v="1"/>
    <s v=""/>
    <x v="0"/>
    <x v="0"/>
    <s v="FABRICA"/>
    <x v="0"/>
    <x v="2"/>
    <x v="1"/>
    <n v="0.84000000000000341"/>
    <x v="0"/>
    <n v="0.83999999999999986"/>
    <n v="0.83999999999999986"/>
    <n v="1"/>
    <n v="1"/>
    <s v="Positivo"/>
    <n v="26.82"/>
    <s v="TM"/>
    <n v="26.82"/>
    <n v="200223"/>
    <s v=""/>
    <s v=""/>
    <x v="0"/>
    <s v=""/>
    <s v=""/>
  </r>
  <r>
    <x v="0"/>
    <n v="14.52"/>
    <n v="14.5"/>
    <n v="0"/>
    <n v="40"/>
    <n v="40.44"/>
    <n v="25.94"/>
    <s v="TM"/>
    <s v=""/>
    <s v="ER9744BCX"/>
    <s v="E4085KBN"/>
    <s v="2024001720"/>
    <x v="133"/>
    <d v="2024-01-10T00:00:00"/>
    <x v="2"/>
    <n v="26.5"/>
    <s v="TM"/>
    <n v="25.94"/>
    <x v="0"/>
    <s v="MBORRACHER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4.5"/>
    <s v=""/>
    <x v="0"/>
    <x v="0"/>
    <x v="1"/>
    <s v=""/>
    <x v="0"/>
    <x v="0"/>
    <s v="FABRICA"/>
    <x v="0"/>
    <x v="2"/>
    <x v="1"/>
    <n v="0.56000000000000227"/>
    <x v="0"/>
    <n v="0.55999999999999872"/>
    <n v="0.55999999999999872"/>
    <n v="1"/>
    <n v="1"/>
    <s v="Positivo"/>
    <n v="26.5"/>
    <s v="TM"/>
    <n v="26.5"/>
    <n v="200223"/>
    <s v=""/>
    <s v=""/>
    <x v="0"/>
    <s v=""/>
    <s v=""/>
  </r>
  <r>
    <x v="0"/>
    <n v="14.1"/>
    <n v="14.26"/>
    <n v="0"/>
    <n v="40"/>
    <n v="39.24"/>
    <n v="24.98"/>
    <s v="TM"/>
    <s v=""/>
    <s v="ER6669BBY"/>
    <s v="E2537HMN"/>
    <s v="2024001721"/>
    <x v="134"/>
    <d v="2024-01-10T00:00:00"/>
    <x v="2"/>
    <n v="26.74"/>
    <s v="TM"/>
    <n v="24.98"/>
    <x v="0"/>
    <s v="MBORRACHER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4.26"/>
    <s v=""/>
    <x v="0"/>
    <x v="0"/>
    <x v="1"/>
    <s v=""/>
    <x v="0"/>
    <x v="0"/>
    <s v="FABRICA"/>
    <x v="0"/>
    <x v="2"/>
    <x v="1"/>
    <n v="1.759999999999998"/>
    <x v="0"/>
    <n v="1.759999999999998"/>
    <n v="1.759999999999998"/>
    <n v="1"/>
    <n v="1"/>
    <s v="Positivo"/>
    <n v="26.74"/>
    <s v="TM"/>
    <n v="26.74"/>
    <n v="200223"/>
    <s v=""/>
    <s v=""/>
    <x v="0"/>
    <s v=""/>
    <s v=""/>
  </r>
  <r>
    <x v="0"/>
    <n v="14.1"/>
    <n v="14.26"/>
    <n v="0"/>
    <n v="40"/>
    <n v="40.380000000000003"/>
    <n v="26.12"/>
    <s v="TM"/>
    <s v=""/>
    <s v="ER8823BDH"/>
    <s v="E2824JWW"/>
    <s v="2024001723"/>
    <x v="135"/>
    <d v="2024-01-10T00:00:00"/>
    <x v="2"/>
    <n v="26.74"/>
    <s v="TM"/>
    <n v="26.12"/>
    <x v="0"/>
    <s v="MBORRACHER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4.26"/>
    <s v=""/>
    <x v="0"/>
    <x v="0"/>
    <x v="1"/>
    <s v=""/>
    <x v="0"/>
    <x v="0"/>
    <s v="FABRICA"/>
    <x v="0"/>
    <x v="2"/>
    <x v="1"/>
    <n v="0.61999999999999744"/>
    <x v="0"/>
    <n v="0.61999999999999744"/>
    <n v="0.61999999999999744"/>
    <n v="1"/>
    <n v="1"/>
    <s v="Positivo"/>
    <n v="26.74"/>
    <s v="TM"/>
    <n v="26.74"/>
    <n v="200223"/>
    <s v=""/>
    <s v=""/>
    <x v="0"/>
    <s v=""/>
    <s v=""/>
  </r>
  <r>
    <x v="0"/>
    <n v="14.4"/>
    <n v="14.14"/>
    <n v="0"/>
    <n v="40"/>
    <n v="39.9"/>
    <n v="25.76"/>
    <s v="TM"/>
    <s v=""/>
    <s v="ER4338BBX"/>
    <s v="E6006KHZ"/>
    <s v="2024001731"/>
    <x v="136"/>
    <d v="2024-01-10T00:00:00"/>
    <x v="2"/>
    <n v="26.86"/>
    <s v="TM"/>
    <n v="25.76"/>
    <x v="0"/>
    <s v="MBORRACHER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4.14"/>
    <s v=""/>
    <x v="0"/>
    <x v="0"/>
    <x v="1"/>
    <s v=""/>
    <x v="0"/>
    <x v="0"/>
    <s v="FABRICA"/>
    <x v="0"/>
    <x v="2"/>
    <x v="1"/>
    <n v="1.1000000000000014"/>
    <x v="0"/>
    <n v="1.0999999999999979"/>
    <n v="1.0999999999999979"/>
    <n v="1"/>
    <n v="1"/>
    <s v="Positivo"/>
    <n v="26.86"/>
    <s v="TM"/>
    <n v="26.86"/>
    <n v="200223"/>
    <s v=""/>
    <s v=""/>
    <x v="0"/>
    <s v=""/>
    <s v=""/>
  </r>
  <r>
    <x v="0"/>
    <n v="14.06"/>
    <n v="14.08"/>
    <n v="0"/>
    <n v="40"/>
    <n v="40.340000000000003"/>
    <n v="26.26"/>
    <s v="TM"/>
    <s v=""/>
    <s v="EBA02549R"/>
    <s v="E4112HKF"/>
    <s v="2024001729"/>
    <x v="137"/>
    <d v="2024-01-10T00:00:00"/>
    <x v="2"/>
    <n v="26.92"/>
    <s v="TM"/>
    <n v="26.26"/>
    <x v="0"/>
    <s v="JROC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4.08"/>
    <s v=""/>
    <x v="0"/>
    <x v="0"/>
    <x v="1"/>
    <s v=""/>
    <x v="0"/>
    <x v="0"/>
    <s v="FABRICA"/>
    <x v="0"/>
    <x v="2"/>
    <x v="1"/>
    <n v="0.65999999999999659"/>
    <x v="0"/>
    <n v="0.66000000000000014"/>
    <n v="0.66000000000000014"/>
    <n v="1"/>
    <n v="1"/>
    <s v="Positivo"/>
    <n v="26.92"/>
    <s v="TM"/>
    <n v="26.92"/>
    <n v="200223"/>
    <s v=""/>
    <s v=""/>
    <x v="0"/>
    <s v=""/>
    <s v=""/>
  </r>
  <r>
    <x v="0"/>
    <n v="15.18"/>
    <n v="15.04"/>
    <n v="0"/>
    <n v="40"/>
    <n v="39.479999999999997"/>
    <n v="24.44"/>
    <s v="TM"/>
    <s v=""/>
    <s v="ER1361BCP"/>
    <s v="E1045LBC"/>
    <s v="2024001736"/>
    <x v="138"/>
    <d v="2024-01-10T00:00:00"/>
    <x v="2"/>
    <n v="25.96"/>
    <s v="TM"/>
    <n v="24.44"/>
    <x v="0"/>
    <s v="MBORRACHER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5.04"/>
    <s v=""/>
    <x v="0"/>
    <x v="0"/>
    <x v="1"/>
    <s v=""/>
    <x v="0"/>
    <x v="0"/>
    <s v="FABRICA"/>
    <x v="0"/>
    <x v="2"/>
    <x v="1"/>
    <n v="1.5200000000000031"/>
    <x v="0"/>
    <n v="1.5199999999999996"/>
    <n v="1.5199999999999996"/>
    <n v="1"/>
    <n v="1"/>
    <s v="Positivo"/>
    <n v="25.96"/>
    <s v="TM"/>
    <n v="25.96"/>
    <n v="200223"/>
    <s v=""/>
    <s v=""/>
    <x v="0"/>
    <s v=""/>
    <s v=""/>
  </r>
  <r>
    <x v="0"/>
    <n v="14.58"/>
    <n v="14.36"/>
    <n v="0"/>
    <n v="40"/>
    <n v="40.74"/>
    <n v="26.38"/>
    <s v="TM"/>
    <s v=""/>
    <s v="ER6777BCX"/>
    <s v="E6122KDM"/>
    <s v="2024001738"/>
    <x v="139"/>
    <d v="2024-01-10T00:00:00"/>
    <x v="2"/>
    <n v="26.64"/>
    <s v="TM"/>
    <n v="26.38"/>
    <x v="0"/>
    <s v="MBORRACHER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4.36"/>
    <s v=""/>
    <x v="0"/>
    <x v="0"/>
    <x v="1"/>
    <s v=""/>
    <x v="0"/>
    <x v="0"/>
    <s v="FABRICA"/>
    <x v="0"/>
    <x v="2"/>
    <x v="1"/>
    <n v="0.25999999999999801"/>
    <x v="0"/>
    <n v="0.26000000000000156"/>
    <n v="0.26000000000000156"/>
    <n v="0"/>
    <n v="1"/>
    <s v=""/>
    <n v="26.64"/>
    <s v="TM"/>
    <n v="26.64"/>
    <n v="200223"/>
    <s v=""/>
    <s v=""/>
    <x v="0"/>
    <s v=""/>
    <s v=""/>
  </r>
  <r>
    <x v="0"/>
    <n v="14"/>
    <n v="14.04"/>
    <n v="0"/>
    <n v="40"/>
    <n v="40.119999999999997"/>
    <n v="26.08"/>
    <s v="TM"/>
    <s v=""/>
    <s v="ER3917BDH"/>
    <s v="E9008JSH"/>
    <s v="2024001800"/>
    <x v="140"/>
    <d v="2024-01-10T00:00:00"/>
    <x v="2"/>
    <n v="26.96"/>
    <s v="TM"/>
    <n v="26.08"/>
    <x v="0"/>
    <s v="MBORRACHER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4.04"/>
    <s v=""/>
    <x v="0"/>
    <x v="0"/>
    <x v="1"/>
    <s v=""/>
    <x v="0"/>
    <x v="0"/>
    <s v="FABRICA"/>
    <x v="0"/>
    <x v="2"/>
    <x v="1"/>
    <n v="0.88000000000000256"/>
    <x v="0"/>
    <n v="0.88000000000000256"/>
    <n v="0.88000000000000256"/>
    <n v="1"/>
    <n v="1"/>
    <s v="Positivo"/>
    <n v="26.96"/>
    <s v="TM"/>
    <n v="26.96"/>
    <n v="200223"/>
    <s v=""/>
    <s v=""/>
    <x v="0"/>
    <s v=""/>
    <s v=""/>
  </r>
  <r>
    <x v="0"/>
    <n v="13"/>
    <n v="12.88"/>
    <n v="0"/>
    <n v="40"/>
    <n v="39.76"/>
    <n v="26.88"/>
    <s v="TM"/>
    <s v=""/>
    <s v="ER6179BBP"/>
    <s v="E2156KNS"/>
    <s v="2024001814"/>
    <x v="141"/>
    <d v="2024-01-10T00:00:00"/>
    <x v="2"/>
    <n v="28.12"/>
    <s v="TM"/>
    <n v="26.88"/>
    <x v="0"/>
    <s v="JROC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2.88"/>
    <s v=""/>
    <x v="0"/>
    <x v="0"/>
    <x v="1"/>
    <s v=""/>
    <x v="0"/>
    <x v="0"/>
    <s v="FABRICA"/>
    <x v="0"/>
    <x v="2"/>
    <x v="1"/>
    <n v="1.240000000000002"/>
    <x v="0"/>
    <n v="1.240000000000002"/>
    <n v="1.240000000000002"/>
    <n v="1"/>
    <n v="1"/>
    <s v="Positivo"/>
    <n v="28.12"/>
    <s v="TM"/>
    <n v="28.12"/>
    <n v="200223"/>
    <s v=""/>
    <s v=""/>
    <x v="0"/>
    <s v=""/>
    <s v=""/>
  </r>
  <r>
    <x v="0"/>
    <n v="14.7"/>
    <n v="14.78"/>
    <n v="0"/>
    <n v="40"/>
    <n v="40.799999999999997"/>
    <n v="26.02"/>
    <s v="TM"/>
    <s v=""/>
    <s v="ER8975BCG"/>
    <s v="E7670MCM"/>
    <s v="2024001815"/>
    <x v="142"/>
    <d v="2024-01-10T00:00:00"/>
    <x v="2"/>
    <n v="26.22"/>
    <s v="TM"/>
    <n v="26.02"/>
    <x v="0"/>
    <s v="MBORRACHER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4.78"/>
    <s v=""/>
    <x v="0"/>
    <x v="0"/>
    <x v="1"/>
    <s v=""/>
    <x v="0"/>
    <x v="0"/>
    <s v="FABRICA"/>
    <x v="0"/>
    <x v="2"/>
    <x v="1"/>
    <n v="0.20000000000000284"/>
    <x v="0"/>
    <n v="0.19999999999999929"/>
    <n v="0.19999999999999929"/>
    <n v="0"/>
    <n v="1"/>
    <s v=""/>
    <n v="26.22"/>
    <s v="TM"/>
    <n v="26.22"/>
    <n v="200223"/>
    <s v=""/>
    <s v=""/>
    <x v="0"/>
    <s v=""/>
    <s v=""/>
  </r>
  <r>
    <x v="0"/>
    <n v="13.9"/>
    <n v="13.88"/>
    <n v="0"/>
    <n v="40"/>
    <n v="40.200000000000003"/>
    <n v="26.32"/>
    <s v="TM"/>
    <s v=""/>
    <s v="ER5624BCX"/>
    <s v="E7197LFB"/>
    <s v="2024001820"/>
    <x v="143"/>
    <d v="2024-01-10T00:00:00"/>
    <x v="2"/>
    <n v="27.12"/>
    <s v="TM"/>
    <n v="26.32"/>
    <x v="0"/>
    <s v="JROC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88"/>
    <s v=""/>
    <x v="0"/>
    <x v="0"/>
    <x v="1"/>
    <s v=""/>
    <x v="0"/>
    <x v="0"/>
    <s v="FABRICA"/>
    <x v="0"/>
    <x v="2"/>
    <x v="1"/>
    <n v="0.79999999999999716"/>
    <x v="0"/>
    <n v="0.80000000000000071"/>
    <n v="0.80000000000000071"/>
    <n v="1"/>
    <n v="1"/>
    <s v="Positivo"/>
    <n v="27.12"/>
    <s v="TM"/>
    <n v="27.12"/>
    <n v="200223"/>
    <s v=""/>
    <s v=""/>
    <x v="0"/>
    <s v=""/>
    <s v=""/>
  </r>
  <r>
    <x v="0"/>
    <n v="15.1"/>
    <n v="15.12"/>
    <n v="0"/>
    <n v="40"/>
    <n v="40.659999999999997"/>
    <n v="25.54"/>
    <s v="TM"/>
    <s v=""/>
    <s v="ER1581BCB"/>
    <s v="E0805HFB"/>
    <s v="2024001823"/>
    <x v="144"/>
    <d v="2024-01-10T00:00:00"/>
    <x v="2"/>
    <n v="25.88"/>
    <s v="TM"/>
    <n v="25.54"/>
    <x v="0"/>
    <s v="JROC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5.12"/>
    <s v=""/>
    <x v="0"/>
    <x v="0"/>
    <x v="1"/>
    <s v=""/>
    <x v="0"/>
    <x v="0"/>
    <s v="FABRICA"/>
    <x v="0"/>
    <x v="2"/>
    <x v="1"/>
    <n v="0.34000000000000341"/>
    <x v="0"/>
    <n v="0.33999999999999986"/>
    <n v="0.33999999999999986"/>
    <n v="0"/>
    <n v="1"/>
    <s v=""/>
    <n v="25.88"/>
    <s v="TM"/>
    <n v="25.88"/>
    <n v="200223"/>
    <s v=""/>
    <s v=""/>
    <x v="0"/>
    <s v=""/>
    <s v=""/>
  </r>
  <r>
    <x v="0"/>
    <n v="13.8"/>
    <n v="14.14"/>
    <n v="0"/>
    <n v="40"/>
    <n v="40.58"/>
    <n v="26.44"/>
    <s v="TM"/>
    <s v=""/>
    <s v="ER4070BDM"/>
    <s v="E6752KCL"/>
    <s v="2024001824"/>
    <x v="145"/>
    <d v="2024-01-10T00:00:00"/>
    <x v="2"/>
    <n v="26.86"/>
    <s v="TM"/>
    <n v="26.44"/>
    <x v="0"/>
    <s v="JROC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6"/>
    <n v="14.14"/>
    <s v=""/>
    <x v="0"/>
    <x v="0"/>
    <x v="1"/>
    <s v=""/>
    <x v="0"/>
    <x v="0"/>
    <s v="FABRICA"/>
    <x v="0"/>
    <x v="2"/>
    <x v="1"/>
    <n v="0.42000000000000171"/>
    <x v="0"/>
    <n v="0.41999999999999815"/>
    <n v="0.41999999999999815"/>
    <n v="1"/>
    <n v="1"/>
    <s v="Positivo"/>
    <n v="26.86"/>
    <s v="TM"/>
    <n v="26.86"/>
    <n v="200223"/>
    <s v=""/>
    <s v=""/>
    <x v="0"/>
    <s v=""/>
    <s v=""/>
  </r>
  <r>
    <x v="0"/>
    <n v="13.68"/>
    <n v="13.66"/>
    <n v="0"/>
    <n v="40"/>
    <n v="39.82"/>
    <n v="25.6"/>
    <s v="TM"/>
    <s v=""/>
    <s v="EJ01057R"/>
    <s v="E2544FHJ"/>
    <s v="2024000119"/>
    <x v="146"/>
    <d v="2024-01-02T00:00:00"/>
    <x v="0"/>
    <n v="25.6"/>
    <s v="TM"/>
    <n v="26.16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4.86"/>
    <s v=""/>
    <x v="0"/>
    <x v="0"/>
    <x v="0"/>
    <s v=""/>
    <x v="0"/>
    <x v="0"/>
    <s v="FABRICA"/>
    <x v="0"/>
    <x v="0"/>
    <x v="0"/>
    <n v="1.1799999999999997"/>
    <x v="0"/>
    <n v="-0.55999999999999872"/>
    <n v="0.55999999999999872"/>
    <n v="1"/>
    <n v="0"/>
    <s v="Negativo"/>
    <n v="25.6"/>
    <s v="TM"/>
    <n v="25.6"/>
    <n v="3230"/>
    <s v=""/>
    <s v=""/>
    <x v="0"/>
    <s v=""/>
    <s v=""/>
  </r>
  <r>
    <x v="0"/>
    <n v="12.78"/>
    <n v="12.84"/>
    <n v="0"/>
    <n v="40"/>
    <n v="40.44"/>
    <n v="27.6"/>
    <s v="TM"/>
    <s v=""/>
    <s v="ER8753BBR"/>
    <s v="E1651JFK"/>
    <s v="2024000240"/>
    <x v="147"/>
    <d v="2024-01-03T00:00:00"/>
    <x v="1"/>
    <n v="28.16"/>
    <s v="TM"/>
    <n v="27.6"/>
    <x v="0"/>
    <s v="JROC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2.84"/>
    <s v=""/>
    <x v="0"/>
    <x v="0"/>
    <x v="0"/>
    <s v=""/>
    <x v="0"/>
    <x v="0"/>
    <s v="FABRICA"/>
    <x v="0"/>
    <x v="1"/>
    <x v="1"/>
    <n v="0.56000000000000227"/>
    <x v="0"/>
    <n v="0.55999999999999872"/>
    <n v="0.55999999999999872"/>
    <n v="1"/>
    <n v="1"/>
    <s v="Positivo"/>
    <n v="28.16"/>
    <s v="TM"/>
    <n v="28.16"/>
    <n v="3228"/>
    <s v=""/>
    <s v=""/>
    <x v="0"/>
    <s v=""/>
    <s v=""/>
  </r>
  <r>
    <x v="0"/>
    <n v="13.9"/>
    <n v="14.42"/>
    <n v="0"/>
    <n v="40"/>
    <n v="40.24"/>
    <n v="25.2"/>
    <s v="TM"/>
    <s v=""/>
    <s v="ER8043BBY"/>
    <s v="E2583JJB"/>
    <s v="2024000001"/>
    <x v="148"/>
    <d v="2024-01-02T00:00:00"/>
    <x v="0"/>
    <n v="25.6"/>
    <s v="TM"/>
    <n v="25.82"/>
    <x v="0"/>
    <s v="JROC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4.82"/>
    <s v=""/>
    <x v="0"/>
    <x v="0"/>
    <x v="0"/>
    <s v=""/>
    <x v="0"/>
    <x v="0"/>
    <s v="FABRICA"/>
    <x v="0"/>
    <x v="0"/>
    <x v="0"/>
    <n v="0.75999999999999801"/>
    <x v="0"/>
    <n v="-0.21999999999999886"/>
    <n v="0.21999999999999886"/>
    <n v="0"/>
    <n v="0"/>
    <s v=""/>
    <n v="25.6"/>
    <s v="TM"/>
    <n v="25.6"/>
    <n v="3230"/>
    <s v=""/>
    <s v=""/>
    <x v="0"/>
    <s v=""/>
    <s v=""/>
  </r>
  <r>
    <x v="0"/>
    <n v="13.202999999999999"/>
    <n v="13.47"/>
    <n v="0"/>
    <n v="40"/>
    <n v="39.44"/>
    <n v="25.6"/>
    <s v="TM"/>
    <s v=""/>
    <s v="ER5650BCF"/>
    <s v="E4405JTF"/>
    <s v="2024000032"/>
    <x v="149"/>
    <d v="2024-01-02T00:00:00"/>
    <x v="0"/>
    <n v="27"/>
    <s v="TM"/>
    <n v="25.97"/>
    <x v="0"/>
    <s v="JROC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3.82"/>
    <s v=""/>
    <x v="0"/>
    <x v="0"/>
    <x v="0"/>
    <s v=""/>
    <x v="0"/>
    <x v="0"/>
    <s v="FABRICA"/>
    <x v="0"/>
    <x v="0"/>
    <x v="0"/>
    <n v="1.5600000000000023"/>
    <x v="0"/>
    <n v="1.0300000000000011"/>
    <n v="1.0300000000000011"/>
    <n v="1"/>
    <n v="1"/>
    <s v="Positivo"/>
    <n v="27"/>
    <s v="TM"/>
    <n v="27"/>
    <n v="3230"/>
    <s v=""/>
    <s v=""/>
    <x v="0"/>
    <s v=""/>
    <s v=""/>
  </r>
  <r>
    <x v="0"/>
    <n v="13.68"/>
    <n v="13.8"/>
    <n v="0"/>
    <n v="40"/>
    <n v="39.659999999999997"/>
    <n v="25.6"/>
    <s v="TM"/>
    <s v=""/>
    <s v="EJ01057R"/>
    <s v="E2544FHJ"/>
    <s v="2024000230"/>
    <x v="150"/>
    <d v="2024-01-03T00:00:00"/>
    <x v="0"/>
    <n v="25.6"/>
    <s v="TM"/>
    <n v="25.86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3.8"/>
    <s v=""/>
    <x v="0"/>
    <x v="0"/>
    <x v="0"/>
    <s v=""/>
    <x v="0"/>
    <x v="0"/>
    <s v="FABRICA"/>
    <x v="0"/>
    <x v="0"/>
    <x v="0"/>
    <n v="1.3400000000000034"/>
    <x v="0"/>
    <n v="-0.25999999999999801"/>
    <n v="0.25999999999999801"/>
    <n v="0"/>
    <n v="0"/>
    <s v=""/>
    <n v="25.6"/>
    <s v="TM"/>
    <n v="25.6"/>
    <n v="3230"/>
    <s v=""/>
    <s v=""/>
    <x v="0"/>
    <s v=""/>
    <s v=""/>
  </r>
  <r>
    <x v="0"/>
    <n v="12.78"/>
    <n v="12.84"/>
    <n v="0"/>
    <n v="40"/>
    <n v="40.520000000000003"/>
    <n v="27.68"/>
    <s v="TM"/>
    <s v=""/>
    <s v="ER8753BBR"/>
    <s v="E1651JFK"/>
    <s v="2024000009"/>
    <x v="151"/>
    <d v="2024-01-02T00:00:00"/>
    <x v="1"/>
    <n v="28.16"/>
    <s v="TM"/>
    <n v="27.68"/>
    <x v="0"/>
    <s v="JROC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4"/>
    <n v="12.84"/>
    <s v=""/>
    <x v="0"/>
    <x v="0"/>
    <x v="0"/>
    <s v=""/>
    <x v="0"/>
    <x v="0"/>
    <s v="FABRICA"/>
    <x v="0"/>
    <x v="1"/>
    <x v="1"/>
    <n v="0.47999999999999687"/>
    <x v="0"/>
    <n v="0.48000000000000043"/>
    <n v="0.48000000000000043"/>
    <n v="1"/>
    <n v="1"/>
    <s v="Positivo"/>
    <n v="28.16"/>
    <s v="TM"/>
    <n v="28.16"/>
    <n v="3228"/>
    <s v=""/>
    <s v=""/>
    <x v="0"/>
    <s v=""/>
    <s v=""/>
  </r>
  <r>
    <x v="0"/>
    <n v="12.94"/>
    <n v="12.78"/>
    <n v="0"/>
    <n v="40"/>
    <n v="40.44"/>
    <n v="27.66"/>
    <s v="TM"/>
    <s v=""/>
    <s v="ER9856BBZ"/>
    <s v="E4874GCT"/>
    <s v="2024000084"/>
    <x v="152"/>
    <d v="2024-01-02T00:00:00"/>
    <x v="1"/>
    <n v="28.22"/>
    <s v="TM"/>
    <n v="27.66"/>
    <x v="0"/>
    <s v="JROC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2.78"/>
    <s v=""/>
    <x v="0"/>
    <x v="0"/>
    <x v="0"/>
    <s v=""/>
    <x v="0"/>
    <x v="0"/>
    <s v="FABRICA"/>
    <x v="0"/>
    <x v="1"/>
    <x v="1"/>
    <n v="0.56000000000000227"/>
    <x v="0"/>
    <n v="0.55999999999999872"/>
    <n v="0.55999999999999872"/>
    <n v="1"/>
    <n v="1"/>
    <s v="Positivo"/>
    <n v="28.22"/>
    <s v="TM"/>
    <n v="28.22"/>
    <n v="3228"/>
    <s v=""/>
    <s v=""/>
    <x v="0"/>
    <s v=""/>
    <s v=""/>
  </r>
  <r>
    <x v="0"/>
    <n v="14"/>
    <n v="14.46"/>
    <n v="0"/>
    <n v="40"/>
    <n v="40.5"/>
    <n v="25.6"/>
    <s v="TM"/>
    <s v=""/>
    <s v="ER6584BDL"/>
    <s v="E0654LSX"/>
    <s v="2024000007"/>
    <x v="153"/>
    <d v="2024-01-02T00:00:00"/>
    <x v="0"/>
    <n v="25.6"/>
    <s v="TM"/>
    <n v="26.04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4.46"/>
    <s v=""/>
    <x v="0"/>
    <x v="0"/>
    <x v="0"/>
    <s v=""/>
    <x v="0"/>
    <x v="0"/>
    <s v="FABRICA"/>
    <x v="0"/>
    <x v="0"/>
    <x v="0"/>
    <n v="0.5"/>
    <x v="0"/>
    <n v="-0.43999999999999773"/>
    <n v="0.43999999999999773"/>
    <n v="1"/>
    <n v="0"/>
    <s v="Negativo"/>
    <n v="25.6"/>
    <s v="TM"/>
    <n v="25.6"/>
    <n v="3230"/>
    <s v=""/>
    <s v=""/>
    <x v="0"/>
    <s v=""/>
    <s v=""/>
  </r>
  <r>
    <x v="0"/>
    <n v="15.5"/>
    <n v="16.18"/>
    <n v="0"/>
    <n v="40"/>
    <n v="40.799999999999997"/>
    <n v="24.2"/>
    <s v="TM"/>
    <s v=""/>
    <s v="ER7831BCS"/>
    <s v="E0309KYD"/>
    <s v="2024000024"/>
    <x v="154"/>
    <d v="2024-01-02T00:00:00"/>
    <x v="0"/>
    <n v="24"/>
    <s v="TM"/>
    <n v="24.62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6.18"/>
    <s v=""/>
    <x v="0"/>
    <x v="0"/>
    <x v="0"/>
    <s v=""/>
    <x v="0"/>
    <x v="0"/>
    <s v="FABRICA"/>
    <x v="0"/>
    <x v="0"/>
    <x v="0"/>
    <n v="0.20000000000000284"/>
    <x v="0"/>
    <n v="-0.62000000000000099"/>
    <n v="0.62000000000000099"/>
    <n v="1"/>
    <n v="0"/>
    <s v="Negativo"/>
    <n v="24"/>
    <s v="TM"/>
    <n v="24"/>
    <n v="3230"/>
    <s v=""/>
    <s v=""/>
    <x v="0"/>
    <s v=""/>
    <s v=""/>
  </r>
  <r>
    <x v="0"/>
    <n v="15"/>
    <n v="15.48"/>
    <n v="0"/>
    <n v="40"/>
    <n v="28.5"/>
    <n v="12.8"/>
    <s v="TM"/>
    <s v=""/>
    <s v="ECR03220R"/>
    <s v="E0948JLM"/>
    <s v="2024000249"/>
    <x v="155"/>
    <d v="2024-01-03T00:00:00"/>
    <x v="0"/>
    <n v="12.8"/>
    <s v="TM"/>
    <n v="13.02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5.48"/>
    <s v=""/>
    <x v="0"/>
    <x v="0"/>
    <x v="0"/>
    <s v=""/>
    <x v="0"/>
    <x v="0"/>
    <s v="FABRICA"/>
    <x v="0"/>
    <x v="0"/>
    <x v="0"/>
    <n v="12.5"/>
    <x v="0"/>
    <n v="-0.21999999999999886"/>
    <n v="0.21999999999999886"/>
    <n v="0"/>
    <n v="0"/>
    <s v=""/>
    <n v="12.8"/>
    <s v="TM"/>
    <n v="12.8"/>
    <n v="3230"/>
    <s v=""/>
    <s v=""/>
    <x v="0"/>
    <s v=""/>
    <s v=""/>
  </r>
  <r>
    <x v="0"/>
    <n v="13.94"/>
    <n v="14.1"/>
    <n v="0"/>
    <n v="40"/>
    <n v="40.619999999999997"/>
    <n v="26.52"/>
    <s v="TM"/>
    <s v=""/>
    <s v="ETO01801R"/>
    <s v="E1006JVK"/>
    <s v="2024000309"/>
    <x v="156"/>
    <d v="2024-01-03T00:00:00"/>
    <x v="1"/>
    <n v="26.9"/>
    <s v="TM"/>
    <n v="26.52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4"/>
    <n v="14.1"/>
    <s v=""/>
    <x v="0"/>
    <x v="0"/>
    <x v="0"/>
    <s v=""/>
    <x v="0"/>
    <x v="0"/>
    <s v="FABRICA"/>
    <x v="0"/>
    <x v="1"/>
    <x v="1"/>
    <n v="0.38000000000000256"/>
    <x v="0"/>
    <n v="0.37999999999999901"/>
    <n v="0.37999999999999901"/>
    <n v="0"/>
    <n v="1"/>
    <s v=""/>
    <n v="26.9"/>
    <s v="TM"/>
    <n v="26.9"/>
    <n v="3228"/>
    <s v=""/>
    <s v=""/>
    <x v="0"/>
    <s v=""/>
    <s v=""/>
  </r>
  <r>
    <x v="0"/>
    <n v="13.62"/>
    <n v="13.5"/>
    <n v="0"/>
    <n v="40"/>
    <n v="40.42"/>
    <n v="26.92"/>
    <s v="TM"/>
    <s v=""/>
    <s v="ER8805BBS"/>
    <s v="E6693KDP"/>
    <s v="2024000006"/>
    <x v="157"/>
    <d v="2024-01-02T00:00:00"/>
    <x v="1"/>
    <n v="27.5"/>
    <s v="TM"/>
    <n v="26.92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5"/>
    <s v=""/>
    <x v="0"/>
    <x v="0"/>
    <x v="0"/>
    <s v=""/>
    <x v="0"/>
    <x v="0"/>
    <s v="FABRICA"/>
    <x v="0"/>
    <x v="1"/>
    <x v="1"/>
    <n v="0.57999999999999829"/>
    <x v="0"/>
    <n v="0.57999999999999829"/>
    <n v="0.57999999999999829"/>
    <n v="1"/>
    <n v="1"/>
    <s v="Positivo"/>
    <n v="27.5"/>
    <s v="TM"/>
    <n v="27.5"/>
    <n v="3228"/>
    <s v=""/>
    <s v=""/>
    <x v="0"/>
    <s v=""/>
    <s v=""/>
  </r>
  <r>
    <x v="0"/>
    <n v="13.94"/>
    <n v="13.84"/>
    <n v="0"/>
    <n v="40"/>
    <n v="40.58"/>
    <n v="26.74"/>
    <s v="TM"/>
    <s v=""/>
    <s v="ETO01801R"/>
    <s v="E1006JVK"/>
    <s v="2024000058"/>
    <x v="158"/>
    <d v="2024-01-02T00:00:00"/>
    <x v="1"/>
    <n v="27.16"/>
    <s v="TM"/>
    <n v="26.74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4"/>
    <n v="13.84"/>
    <s v=""/>
    <x v="0"/>
    <x v="0"/>
    <x v="0"/>
    <s v=""/>
    <x v="0"/>
    <x v="0"/>
    <s v="FABRICA"/>
    <x v="0"/>
    <x v="1"/>
    <x v="1"/>
    <n v="0.42000000000000171"/>
    <x v="0"/>
    <n v="0.42000000000000171"/>
    <n v="0.42000000000000171"/>
    <n v="1"/>
    <n v="1"/>
    <s v="Positivo"/>
    <n v="27.16"/>
    <s v="TM"/>
    <n v="27.16"/>
    <n v="3228"/>
    <s v=""/>
    <s v=""/>
    <x v="0"/>
    <s v=""/>
    <s v=""/>
  </r>
  <r>
    <x v="0"/>
    <n v="15.72"/>
    <n v="15.62"/>
    <n v="0"/>
    <n v="40"/>
    <n v="40.700000000000003"/>
    <n v="25"/>
    <s v="TM"/>
    <s v=""/>
    <s v="ER1428BBX"/>
    <s v="E3192JFJ"/>
    <s v="2024000012"/>
    <x v="159"/>
    <d v="2024-01-02T00:00:00"/>
    <x v="3"/>
    <n v="24"/>
    <s v="TM"/>
    <n v="25.0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5.62"/>
    <s v=""/>
    <x v="0"/>
    <x v="0"/>
    <x v="0"/>
    <s v=""/>
    <x v="0"/>
    <x v="0"/>
    <s v="FABRICA"/>
    <x v="0"/>
    <x v="3"/>
    <x v="0"/>
    <n v="0.29999999999999716"/>
    <x v="0"/>
    <n v="-1.0799999999999983"/>
    <n v="1.0799999999999983"/>
    <n v="1"/>
    <n v="0"/>
    <s v="Negativo"/>
    <n v="24"/>
    <s v="TM"/>
    <n v="24"/>
    <n v="3232"/>
    <s v=""/>
    <s v=""/>
    <x v="0"/>
    <s v=""/>
    <s v=""/>
  </r>
  <r>
    <x v="0"/>
    <n v="14.4"/>
    <n v="14.48"/>
    <n v="0"/>
    <n v="40"/>
    <n v="40.64"/>
    <n v="26.16"/>
    <s v="TM"/>
    <s v=""/>
    <s v="EC03636R"/>
    <s v="E5325HTN"/>
    <s v="2024000352"/>
    <x v="160"/>
    <d v="2024-01-03T00:00:00"/>
    <x v="1"/>
    <n v="26.52"/>
    <s v="TM"/>
    <n v="26.16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4"/>
    <n v="14.48"/>
    <s v=""/>
    <x v="0"/>
    <x v="0"/>
    <x v="0"/>
    <s v=""/>
    <x v="0"/>
    <x v="0"/>
    <s v="FABRICA"/>
    <x v="0"/>
    <x v="1"/>
    <x v="1"/>
    <n v="0.35999999999999943"/>
    <x v="0"/>
    <n v="0.35999999999999943"/>
    <n v="0.35999999999999943"/>
    <n v="0"/>
    <n v="1"/>
    <s v=""/>
    <n v="26.52"/>
    <s v="TM"/>
    <n v="26.52"/>
    <n v="3228"/>
    <s v=""/>
    <s v=""/>
    <x v="0"/>
    <s v=""/>
    <s v=""/>
  </r>
  <r>
    <x v="0"/>
    <n v="14.4"/>
    <n v="14.574999999999999"/>
    <n v="0"/>
    <n v="40"/>
    <n v="40.26"/>
    <n v="25.2"/>
    <s v="TM"/>
    <s v=""/>
    <s v="ER2502BCM"/>
    <s v="E9189JXJ"/>
    <s v="2024000016"/>
    <x v="161"/>
    <d v="2024-01-02T00:00:00"/>
    <x v="0"/>
    <n v="25.6"/>
    <s v="TM"/>
    <n v="25.684999999999999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5"/>
    <s v=""/>
    <x v="0"/>
    <x v="0"/>
    <x v="0"/>
    <s v=""/>
    <x v="0"/>
    <x v="0"/>
    <s v="FABRICA"/>
    <x v="0"/>
    <x v="0"/>
    <x v="0"/>
    <n v="0.74000000000000199"/>
    <x v="0"/>
    <n v="-8.49999999999973E-2"/>
    <n v="8.49999999999973E-2"/>
    <n v="0"/>
    <n v="0"/>
    <s v=""/>
    <n v="25.6"/>
    <s v="TM"/>
    <n v="25.6"/>
    <n v="3230"/>
    <s v=""/>
    <s v=""/>
    <x v="0"/>
    <s v=""/>
    <s v=""/>
  </r>
  <r>
    <x v="0"/>
    <n v="12.8"/>
    <n v="13.08"/>
    <n v="0"/>
    <n v="40"/>
    <n v="40.46"/>
    <n v="27.38"/>
    <s v="TM"/>
    <s v=""/>
    <s v="ER7275BBY"/>
    <s v="E7813KDM"/>
    <s v="2024000176"/>
    <x v="162"/>
    <d v="2024-01-02T00:00:00"/>
    <x v="1"/>
    <n v="27.92"/>
    <s v="TM"/>
    <n v="27.3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5"/>
    <n v="13.08"/>
    <s v=""/>
    <x v="0"/>
    <x v="0"/>
    <x v="0"/>
    <s v=""/>
    <x v="0"/>
    <x v="0"/>
    <s v="FABRICA"/>
    <x v="0"/>
    <x v="1"/>
    <x v="1"/>
    <n v="0.53999999999999915"/>
    <x v="0"/>
    <n v="0.5400000000000027"/>
    <n v="0.5400000000000027"/>
    <n v="1"/>
    <n v="1"/>
    <s v="Positivo"/>
    <n v="27.92"/>
    <s v="TM"/>
    <n v="27.92"/>
    <n v="3228"/>
    <s v=""/>
    <s v=""/>
    <x v="0"/>
    <s v=""/>
    <s v=""/>
  </r>
  <r>
    <x v="0"/>
    <n v="12.7"/>
    <n v="12.74"/>
    <n v="0"/>
    <n v="40"/>
    <n v="40.56"/>
    <n v="27.82"/>
    <s v="TM"/>
    <s v=""/>
    <s v="ER8271BDM"/>
    <s v="E0205LTP"/>
    <s v="2024000035"/>
    <x v="163"/>
    <d v="2024-01-02T00:00:00"/>
    <x v="1"/>
    <n v="28.26"/>
    <s v="TM"/>
    <n v="27.82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4"/>
    <n v="12.74"/>
    <s v=""/>
    <x v="0"/>
    <x v="0"/>
    <x v="0"/>
    <s v=""/>
    <x v="0"/>
    <x v="0"/>
    <s v="FABRICA"/>
    <x v="0"/>
    <x v="1"/>
    <x v="1"/>
    <n v="0.43999999999999773"/>
    <x v="0"/>
    <n v="0.44000000000000128"/>
    <n v="0.44000000000000128"/>
    <n v="1"/>
    <n v="1"/>
    <s v="Positivo"/>
    <n v="28.26"/>
    <s v="TM"/>
    <n v="28.26"/>
    <n v="3228"/>
    <s v=""/>
    <s v=""/>
    <x v="0"/>
    <s v=""/>
    <s v=""/>
  </r>
  <r>
    <x v="0"/>
    <n v="13"/>
    <n v="13.2"/>
    <n v="0"/>
    <n v="40"/>
    <n v="39.72"/>
    <n v="26.52"/>
    <s v="TM"/>
    <s v=""/>
    <s v="ER0100BDB"/>
    <s v="E3179MJG"/>
    <s v="2024000036"/>
    <x v="164"/>
    <d v="2024-01-02T00:00:00"/>
    <x v="1"/>
    <n v="27.8"/>
    <s v="TM"/>
    <n v="26.52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2"/>
    <s v=""/>
    <x v="0"/>
    <x v="0"/>
    <x v="0"/>
    <s v=""/>
    <x v="0"/>
    <x v="0"/>
    <s v="FABRICA"/>
    <x v="0"/>
    <x v="1"/>
    <x v="1"/>
    <n v="1.2800000000000011"/>
    <x v="0"/>
    <n v="1.2800000000000011"/>
    <n v="1.2800000000000011"/>
    <n v="1"/>
    <n v="1"/>
    <s v="Positivo"/>
    <n v="27.8"/>
    <s v="TM"/>
    <n v="27.8"/>
    <n v="3228"/>
    <s v=""/>
    <s v=""/>
    <x v="0"/>
    <s v=""/>
    <s v=""/>
  </r>
  <r>
    <x v="0"/>
    <n v="14"/>
    <n v="13.8"/>
    <n v="0"/>
    <n v="40"/>
    <n v="40.6"/>
    <n v="26.8"/>
    <s v="TM"/>
    <s v=""/>
    <s v="EMA03008R"/>
    <s v="E0621KGK"/>
    <s v="2024000038"/>
    <x v="165"/>
    <d v="2024-01-02T00:00:00"/>
    <x v="1"/>
    <n v="27.2"/>
    <s v="TM"/>
    <n v="26.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4"/>
    <n v="13.8"/>
    <s v=""/>
    <x v="0"/>
    <x v="0"/>
    <x v="0"/>
    <s v=""/>
    <x v="0"/>
    <x v="0"/>
    <s v="FABRICA"/>
    <x v="0"/>
    <x v="1"/>
    <x v="1"/>
    <n v="0.39999999999999858"/>
    <x v="0"/>
    <n v="0.39999999999999858"/>
    <n v="0.39999999999999858"/>
    <n v="0"/>
    <n v="1"/>
    <s v=""/>
    <n v="27.2"/>
    <s v="TM"/>
    <n v="27.2"/>
    <n v="3228"/>
    <s v=""/>
    <s v=""/>
    <x v="0"/>
    <s v=""/>
    <s v=""/>
  </r>
  <r>
    <x v="0"/>
    <n v="13.5"/>
    <n v="13.28"/>
    <n v="0"/>
    <n v="40"/>
    <n v="40.619999999999997"/>
    <n v="27.34"/>
    <s v="TM"/>
    <s v=""/>
    <s v="ER8803BBS"/>
    <s v="E1508HJM"/>
    <s v="2024000031"/>
    <x v="166"/>
    <d v="2024-01-02T00:00:00"/>
    <x v="1"/>
    <n v="27.72"/>
    <s v="TM"/>
    <n v="27.34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28"/>
    <s v=""/>
    <x v="0"/>
    <x v="0"/>
    <x v="0"/>
    <s v=""/>
    <x v="0"/>
    <x v="0"/>
    <s v="FABRICA"/>
    <x v="0"/>
    <x v="1"/>
    <x v="1"/>
    <n v="0.38000000000000256"/>
    <x v="0"/>
    <n v="0.37999999999999901"/>
    <n v="0.37999999999999901"/>
    <n v="0"/>
    <n v="1"/>
    <s v=""/>
    <n v="27.72"/>
    <s v="TM"/>
    <n v="27.72"/>
    <n v="3228"/>
    <s v=""/>
    <s v=""/>
    <x v="0"/>
    <s v=""/>
    <s v=""/>
  </r>
  <r>
    <x v="0"/>
    <n v="14"/>
    <n v="13.78"/>
    <n v="0"/>
    <n v="40"/>
    <n v="40.44"/>
    <n v="26.66"/>
    <s v="TM"/>
    <s v=""/>
    <s v="ER2559BBJ"/>
    <s v="E0350HNY"/>
    <s v="2024000039"/>
    <x v="167"/>
    <d v="2024-01-02T00:00:00"/>
    <x v="1"/>
    <n v="27.22"/>
    <s v="TM"/>
    <n v="26.66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78"/>
    <s v=""/>
    <x v="0"/>
    <x v="0"/>
    <x v="0"/>
    <s v=""/>
    <x v="0"/>
    <x v="0"/>
    <s v="FABRICA"/>
    <x v="0"/>
    <x v="1"/>
    <x v="1"/>
    <n v="0.56000000000000227"/>
    <x v="0"/>
    <n v="0.55999999999999872"/>
    <n v="0.55999999999999872"/>
    <n v="1"/>
    <n v="1"/>
    <s v="Positivo"/>
    <n v="27.22"/>
    <s v="TM"/>
    <n v="27.22"/>
    <n v="3228"/>
    <s v=""/>
    <s v=""/>
    <x v="0"/>
    <s v=""/>
    <s v=""/>
  </r>
  <r>
    <x v="0"/>
    <n v="13.4"/>
    <n v="13.26"/>
    <n v="0"/>
    <n v="40"/>
    <n v="40.4"/>
    <n v="27.14"/>
    <s v="TM"/>
    <s v=""/>
    <s v="ER8806BBS"/>
    <s v="E7792HNR"/>
    <s v="2024000037"/>
    <x v="168"/>
    <d v="2024-01-02T00:00:00"/>
    <x v="1"/>
    <n v="27.74"/>
    <s v="TM"/>
    <n v="27.14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5"/>
    <n v="13.26"/>
    <s v=""/>
    <x v="0"/>
    <x v="0"/>
    <x v="0"/>
    <s v=""/>
    <x v="0"/>
    <x v="0"/>
    <s v="FABRICA"/>
    <x v="0"/>
    <x v="1"/>
    <x v="1"/>
    <n v="0.60000000000000142"/>
    <x v="0"/>
    <n v="0.59999999999999787"/>
    <n v="0.59999999999999787"/>
    <n v="1"/>
    <n v="1"/>
    <s v="Positivo"/>
    <n v="27.74"/>
    <s v="TM"/>
    <n v="27.74"/>
    <n v="3228"/>
    <s v=""/>
    <s v=""/>
    <x v="0"/>
    <s v=""/>
    <s v=""/>
  </r>
  <r>
    <x v="0"/>
    <n v="13.8"/>
    <n v="14.06"/>
    <n v="0"/>
    <n v="40"/>
    <n v="40.56"/>
    <n v="26.5"/>
    <s v="TM"/>
    <s v=""/>
    <s v="ER8800BBS"/>
    <s v="E7412JLB"/>
    <s v="2024000014"/>
    <x v="169"/>
    <d v="2024-01-02T00:00:00"/>
    <x v="1"/>
    <n v="26.94"/>
    <s v="TM"/>
    <n v="26.5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4"/>
    <n v="14.06"/>
    <s v=""/>
    <x v="0"/>
    <x v="0"/>
    <x v="0"/>
    <s v=""/>
    <x v="0"/>
    <x v="0"/>
    <s v="FABRICA"/>
    <x v="0"/>
    <x v="1"/>
    <x v="1"/>
    <n v="0.43999999999999773"/>
    <x v="0"/>
    <n v="0.44000000000000128"/>
    <n v="0.44000000000000128"/>
    <n v="1"/>
    <n v="1"/>
    <s v="Positivo"/>
    <n v="26.94"/>
    <s v="TM"/>
    <n v="26.94"/>
    <n v="3228"/>
    <s v=""/>
    <s v=""/>
    <x v="0"/>
    <s v=""/>
    <s v=""/>
  </r>
  <r>
    <x v="0"/>
    <n v="13.94"/>
    <n v="13.98"/>
    <n v="0"/>
    <n v="40"/>
    <n v="40.619999999999997"/>
    <n v="26.64"/>
    <s v="TM"/>
    <s v=""/>
    <s v="ETO01801R"/>
    <s v="E1006JVK"/>
    <s v="2024000004"/>
    <x v="170"/>
    <d v="2024-01-02T00:00:00"/>
    <x v="1"/>
    <n v="27.02"/>
    <s v="TM"/>
    <n v="26.64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4"/>
    <n v="13.98"/>
    <s v=""/>
    <x v="0"/>
    <x v="0"/>
    <x v="0"/>
    <s v=""/>
    <x v="0"/>
    <x v="0"/>
    <s v="FABRICA"/>
    <x v="0"/>
    <x v="1"/>
    <x v="1"/>
    <n v="0.38000000000000256"/>
    <x v="0"/>
    <n v="0.37999999999999901"/>
    <n v="0.37999999999999901"/>
    <n v="0"/>
    <n v="1"/>
    <s v=""/>
    <n v="27.02"/>
    <s v="TM"/>
    <n v="27.02"/>
    <n v="3228"/>
    <s v=""/>
    <s v=""/>
    <x v="0"/>
    <s v=""/>
    <s v=""/>
  </r>
  <r>
    <x v="0"/>
    <n v="12.9"/>
    <n v="13.02"/>
    <n v="0"/>
    <n v="41"/>
    <n v="41.44"/>
    <n v="28.42"/>
    <s v="TM"/>
    <s v=""/>
    <s v="ER9015BCD"/>
    <s v="E7062KZH"/>
    <s v="2024000059"/>
    <x v="171"/>
    <d v="2024-01-02T00:00:00"/>
    <x v="1"/>
    <n v="29.004999999999999"/>
    <s v="TM"/>
    <n v="28.42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02"/>
    <s v=""/>
    <x v="0"/>
    <x v="0"/>
    <x v="0"/>
    <s v=""/>
    <x v="0"/>
    <x v="0"/>
    <s v="FABRICA"/>
    <x v="0"/>
    <x v="1"/>
    <x v="1"/>
    <n v="0.58500000000000085"/>
    <x v="0"/>
    <n v="0.5849999999999973"/>
    <n v="0.5849999999999973"/>
    <n v="1"/>
    <n v="1"/>
    <s v="Positivo"/>
    <n v="29.004999999999999"/>
    <s v="TM"/>
    <n v="29.004999999999999"/>
    <n v="3228"/>
    <s v=""/>
    <s v=""/>
    <x v="0"/>
    <s v=""/>
    <s v=""/>
  </r>
  <r>
    <x v="0"/>
    <n v="12.4"/>
    <n v="12.34"/>
    <n v="0"/>
    <n v="42"/>
    <n v="41.58"/>
    <n v="29.24"/>
    <s v="TM"/>
    <s v=""/>
    <s v="ER3768BCB"/>
    <s v="E4319JNC"/>
    <s v="2024000023"/>
    <x v="172"/>
    <d v="2024-01-02T00:00:00"/>
    <x v="1"/>
    <n v="30"/>
    <s v="TM"/>
    <n v="29.24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4"/>
    <n v="12.34"/>
    <s v=""/>
    <x v="0"/>
    <x v="0"/>
    <x v="0"/>
    <s v=""/>
    <x v="0"/>
    <x v="0"/>
    <s v="FABRICA"/>
    <x v="0"/>
    <x v="1"/>
    <x v="1"/>
    <n v="1.4699999999999989"/>
    <x v="0"/>
    <n v="0.76000000000000156"/>
    <n v="0.76000000000000156"/>
    <n v="1"/>
    <n v="1"/>
    <s v="Positivo"/>
    <n v="30"/>
    <s v="TM"/>
    <n v="30"/>
    <n v="3228"/>
    <s v=""/>
    <s v=""/>
    <x v="0"/>
    <s v=""/>
    <s v=""/>
  </r>
  <r>
    <x v="0"/>
    <n v="15.8"/>
    <n v="16.25"/>
    <n v="0"/>
    <n v="40"/>
    <n v="40.22"/>
    <n v="24"/>
    <s v="TM"/>
    <s v=""/>
    <s v="ER3714BCY"/>
    <s v="E6976LNJ"/>
    <s v="2024000470"/>
    <x v="173"/>
    <d v="2024-01-03T00:00:00"/>
    <x v="0"/>
    <n v="24"/>
    <s v="TM"/>
    <n v="23.97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6.399999999999999"/>
    <s v=""/>
    <x v="0"/>
    <x v="0"/>
    <x v="0"/>
    <s v=""/>
    <x v="0"/>
    <x v="0"/>
    <s v="FABRICA"/>
    <x v="0"/>
    <x v="0"/>
    <x v="0"/>
    <n v="0.78000000000000114"/>
    <x v="0"/>
    <n v="3.0000000000001137E-2"/>
    <n v="3.0000000000001137E-2"/>
    <n v="0"/>
    <n v="1"/>
    <s v=""/>
    <n v="24"/>
    <s v="TM"/>
    <n v="24"/>
    <n v="3230"/>
    <s v=""/>
    <s v=""/>
    <x v="0"/>
    <s v=""/>
    <s v=""/>
  </r>
  <r>
    <x v="0"/>
    <n v="15"/>
    <n v="15.24"/>
    <n v="0"/>
    <n v="40"/>
    <n v="40.98"/>
    <n v="25.2"/>
    <s v="TM"/>
    <s v=""/>
    <s v="ECR03220R"/>
    <s v="E0948JLM"/>
    <s v="2024000011"/>
    <x v="174"/>
    <d v="2024-01-02T00:00:00"/>
    <x v="0"/>
    <n v="24"/>
    <s v="TM"/>
    <n v="25.74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5.24"/>
    <s v=""/>
    <x v="0"/>
    <x v="0"/>
    <x v="0"/>
    <s v=""/>
    <x v="0"/>
    <x v="0"/>
    <s v="FABRICA"/>
    <x v="0"/>
    <x v="0"/>
    <x v="0"/>
    <n v="2.0000000000003126E-2"/>
    <x v="0"/>
    <n v="-1.7399999999999984"/>
    <n v="1.7399999999999984"/>
    <n v="1"/>
    <n v="0"/>
    <s v="Negativo"/>
    <n v="24"/>
    <s v="TM"/>
    <n v="24"/>
    <n v="3230"/>
    <s v=""/>
    <s v=""/>
    <x v="0"/>
    <s v=""/>
    <s v=""/>
  </r>
  <r>
    <x v="0"/>
    <n v="14.228"/>
    <n v="14.41"/>
    <n v="0"/>
    <n v="40"/>
    <n v="40.26"/>
    <n v="25.6"/>
    <s v="TM"/>
    <s v=""/>
    <s v="ER2813BBG"/>
    <s v="E0351CRG"/>
    <s v="2024000055"/>
    <x v="175"/>
    <d v="2024-01-02T00:00:00"/>
    <x v="3"/>
    <n v="25.6"/>
    <s v="TM"/>
    <n v="25.85"/>
    <x v="0"/>
    <s v="E_JGARCIAG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4.96"/>
    <s v=""/>
    <x v="0"/>
    <x v="0"/>
    <x v="0"/>
    <s v=""/>
    <x v="0"/>
    <x v="0"/>
    <s v="FABRICA"/>
    <x v="0"/>
    <x v="3"/>
    <x v="0"/>
    <n v="0.74000000000000199"/>
    <x v="0"/>
    <n v="-0.25"/>
    <n v="0.25"/>
    <n v="0"/>
    <n v="0"/>
    <s v=""/>
    <n v="25.6"/>
    <s v="TM"/>
    <n v="25.6"/>
    <n v="3232"/>
    <s v=""/>
    <s v=""/>
    <x v="0"/>
    <s v=""/>
    <s v=""/>
  </r>
  <r>
    <x v="0"/>
    <n v="13.4"/>
    <n v="13.42"/>
    <n v="0"/>
    <n v="40"/>
    <n v="40.42"/>
    <n v="27"/>
    <s v="TM"/>
    <s v=""/>
    <s v="ER3665BBS"/>
    <s v="E4990DBM"/>
    <s v="2024000015"/>
    <x v="176"/>
    <d v="2024-01-02T00:00:00"/>
    <x v="1"/>
    <n v="27.58"/>
    <s v="TM"/>
    <n v="27"/>
    <x v="0"/>
    <s v="JROC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42"/>
    <s v=""/>
    <x v="0"/>
    <x v="0"/>
    <x v="0"/>
    <s v=""/>
    <x v="0"/>
    <x v="0"/>
    <s v="FABRICA"/>
    <x v="0"/>
    <x v="1"/>
    <x v="1"/>
    <n v="0.57999999999999829"/>
    <x v="0"/>
    <n v="0.57999999999999829"/>
    <n v="0.57999999999999829"/>
    <n v="1"/>
    <n v="1"/>
    <s v="Positivo"/>
    <n v="27.58"/>
    <s v="TM"/>
    <n v="27.58"/>
    <n v="3228"/>
    <s v=""/>
    <s v=""/>
    <x v="0"/>
    <s v=""/>
    <s v=""/>
  </r>
  <r>
    <x v="0"/>
    <n v="12.7"/>
    <n v="12.96"/>
    <n v="0"/>
    <n v="40"/>
    <n v="40.44"/>
    <n v="27.48"/>
    <s v="TM"/>
    <s v=""/>
    <s v="ER8801BBS"/>
    <s v="E9651KXD"/>
    <s v="2024000047"/>
    <x v="177"/>
    <d v="2024-01-02T00:00:00"/>
    <x v="1"/>
    <n v="28.04"/>
    <s v="TM"/>
    <n v="27.4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2.96"/>
    <s v=""/>
    <x v="0"/>
    <x v="0"/>
    <x v="0"/>
    <s v=""/>
    <x v="0"/>
    <x v="0"/>
    <s v="FABRICA"/>
    <x v="0"/>
    <x v="1"/>
    <x v="1"/>
    <n v="0.56000000000000227"/>
    <x v="0"/>
    <n v="0.55999999999999872"/>
    <n v="0.55999999999999872"/>
    <n v="1"/>
    <n v="1"/>
    <s v="Positivo"/>
    <n v="28.04"/>
    <s v="TM"/>
    <n v="28.04"/>
    <n v="3228"/>
    <s v=""/>
    <s v=""/>
    <x v="0"/>
    <s v=""/>
    <s v=""/>
  </r>
  <r>
    <x v="0"/>
    <n v="13.202999999999999"/>
    <n v="13.37"/>
    <n v="0"/>
    <n v="40"/>
    <n v="40.78"/>
    <n v="27"/>
    <s v="TM"/>
    <s v=""/>
    <s v="ER5650BCF"/>
    <s v="E4405JTF"/>
    <s v="2024000095"/>
    <x v="178"/>
    <d v="2024-01-02T00:00:00"/>
    <x v="0"/>
    <n v="27"/>
    <s v="TM"/>
    <n v="27.41"/>
    <x v="0"/>
    <s v="E_JGARCIAG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4.22"/>
    <s v=""/>
    <x v="0"/>
    <x v="0"/>
    <x v="0"/>
    <s v=""/>
    <x v="0"/>
    <x v="0"/>
    <s v="FABRICA"/>
    <x v="0"/>
    <x v="0"/>
    <x v="0"/>
    <n v="0.21999999999999886"/>
    <x v="0"/>
    <n v="-0.41000000000000014"/>
    <n v="0.41000000000000014"/>
    <n v="1"/>
    <n v="0"/>
    <s v="Negativo"/>
    <n v="27"/>
    <s v="TM"/>
    <n v="27"/>
    <n v="3230"/>
    <s v=""/>
    <s v=""/>
    <x v="0"/>
    <s v=""/>
    <s v=""/>
  </r>
  <r>
    <x v="0"/>
    <n v="11.3"/>
    <n v="11.29"/>
    <n v="0"/>
    <n v="40"/>
    <n v="18.5"/>
    <n v="7"/>
    <s v="TM"/>
    <s v=""/>
    <s v="ER3300GNC"/>
    <s v="E3300GNC"/>
    <s v="2024000034"/>
    <x v="179"/>
    <d v="2024-01-02T00:00:00"/>
    <x v="0"/>
    <n v="6.4"/>
    <s v="TM"/>
    <n v="7.21"/>
    <x v="0"/>
    <s v="JROC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1.44"/>
    <s v=""/>
    <x v="0"/>
    <x v="0"/>
    <x v="0"/>
    <s v=""/>
    <x v="0"/>
    <x v="0"/>
    <s v="FABRICA"/>
    <x v="0"/>
    <x v="0"/>
    <x v="0"/>
    <n v="22.5"/>
    <x v="0"/>
    <n v="-0.80999999999999961"/>
    <n v="0.80999999999999961"/>
    <n v="1"/>
    <n v="0"/>
    <s v="Negativo"/>
    <n v="6.4"/>
    <s v="TM"/>
    <n v="6.4"/>
    <n v="3230"/>
    <s v=""/>
    <s v=""/>
    <x v="0"/>
    <s v=""/>
    <s v=""/>
  </r>
  <r>
    <x v="0"/>
    <n v="13.64"/>
    <n v="13.8"/>
    <n v="0"/>
    <n v="40"/>
    <n v="40.58"/>
    <n v="26.78"/>
    <s v="TM"/>
    <s v=""/>
    <s v="ER9178BBB"/>
    <s v="E3299HSH"/>
    <s v="2024000017"/>
    <x v="180"/>
    <d v="2024-01-02T00:00:00"/>
    <x v="1"/>
    <n v="27.2"/>
    <s v="TM"/>
    <n v="26.78"/>
    <x v="0"/>
    <s v="JROC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4"/>
    <n v="13.8"/>
    <s v=""/>
    <x v="0"/>
    <x v="0"/>
    <x v="0"/>
    <s v=""/>
    <x v="0"/>
    <x v="0"/>
    <s v="FABRICA"/>
    <x v="0"/>
    <x v="1"/>
    <x v="1"/>
    <n v="0.42000000000000171"/>
    <x v="0"/>
    <n v="0.41999999999999815"/>
    <n v="0.41999999999999815"/>
    <n v="1"/>
    <n v="1"/>
    <s v="Positivo"/>
    <n v="27.2"/>
    <s v="TM"/>
    <n v="27.2"/>
    <n v="3228"/>
    <s v=""/>
    <s v=""/>
    <x v="0"/>
    <s v=""/>
    <s v=""/>
  </r>
  <r>
    <x v="0"/>
    <n v="14.5"/>
    <n v="14.18"/>
    <n v="0"/>
    <n v="40"/>
    <n v="40.46"/>
    <n v="26.28"/>
    <s v="TM"/>
    <s v=""/>
    <s v="ER0801BBC"/>
    <s v="E9875LKF"/>
    <s v="2024000002"/>
    <x v="181"/>
    <d v="2024-01-02T00:00:00"/>
    <x v="1"/>
    <n v="26.82"/>
    <s v="TM"/>
    <n v="26.28"/>
    <x v="0"/>
    <s v="JROC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4.18"/>
    <s v=""/>
    <x v="0"/>
    <x v="0"/>
    <x v="0"/>
    <s v=""/>
    <x v="0"/>
    <x v="0"/>
    <s v="FABRICA"/>
    <x v="0"/>
    <x v="1"/>
    <x v="1"/>
    <n v="0.53999999999999915"/>
    <x v="0"/>
    <n v="0.53999999999999915"/>
    <n v="0.53999999999999915"/>
    <n v="1"/>
    <n v="1"/>
    <s v="Positivo"/>
    <n v="26.82"/>
    <s v="TM"/>
    <n v="26.82"/>
    <n v="3228"/>
    <s v=""/>
    <s v=""/>
    <x v="0"/>
    <s v=""/>
    <s v=""/>
  </r>
  <r>
    <x v="0"/>
    <n v="14"/>
    <n v="13.78"/>
    <n v="0"/>
    <n v="40"/>
    <n v="40.46"/>
    <n v="26.68"/>
    <s v="TM"/>
    <s v=""/>
    <s v="ER9606BBF"/>
    <s v="E6377FGY"/>
    <s v="2024000008"/>
    <x v="182"/>
    <d v="2024-01-02T00:00:00"/>
    <x v="1"/>
    <n v="27.22"/>
    <s v="TM"/>
    <n v="26.68"/>
    <x v="0"/>
    <s v="JROC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5"/>
    <n v="13.78"/>
    <s v=""/>
    <x v="0"/>
    <x v="0"/>
    <x v="0"/>
    <s v=""/>
    <x v="0"/>
    <x v="0"/>
    <s v="FABRICA"/>
    <x v="0"/>
    <x v="1"/>
    <x v="1"/>
    <n v="0.53999999999999915"/>
    <x v="0"/>
    <n v="0.53999999999999915"/>
    <n v="0.53999999999999915"/>
    <n v="1"/>
    <n v="1"/>
    <s v="Positivo"/>
    <n v="27.22"/>
    <s v="TM"/>
    <n v="27.22"/>
    <n v="3228"/>
    <s v=""/>
    <s v=""/>
    <x v="0"/>
    <s v=""/>
    <s v=""/>
  </r>
  <r>
    <x v="0"/>
    <n v="15.5"/>
    <n v="15.89"/>
    <n v="0"/>
    <n v="40"/>
    <n v="40.700000000000003"/>
    <n v="24.6"/>
    <s v="TM"/>
    <s v=""/>
    <s v="ER7831BCS"/>
    <s v="E0309KYD"/>
    <s v="2024000580"/>
    <x v="183"/>
    <d v="2024-01-04T00:00:00"/>
    <x v="0"/>
    <n v="24"/>
    <s v="TM"/>
    <n v="24.81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7.34"/>
    <s v=""/>
    <x v="0"/>
    <x v="0"/>
    <x v="0"/>
    <s v=""/>
    <x v="0"/>
    <x v="0"/>
    <s v="FABRICA"/>
    <x v="0"/>
    <x v="0"/>
    <x v="0"/>
    <n v="0.29999999999999716"/>
    <x v="0"/>
    <n v="-0.80999999999999872"/>
    <n v="0.80999999999999872"/>
    <n v="1"/>
    <n v="0"/>
    <s v="Negativo"/>
    <n v="24"/>
    <s v="TM"/>
    <n v="24"/>
    <n v="3230"/>
    <s v=""/>
    <s v=""/>
    <x v="0"/>
    <s v=""/>
    <s v=""/>
  </r>
  <r>
    <x v="0"/>
    <n v="14.4"/>
    <n v="14.6"/>
    <n v="0"/>
    <n v="40"/>
    <n v="40.36"/>
    <n v="25.6"/>
    <s v="TM"/>
    <s v=""/>
    <s v="ER2502BCM"/>
    <s v="E9189JXJ"/>
    <s v="2024000894"/>
    <x v="184"/>
    <d v="2024-01-05T00:00:00"/>
    <x v="0"/>
    <n v="25.6"/>
    <s v="TM"/>
    <n v="25.76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4.6"/>
    <s v=""/>
    <x v="0"/>
    <x v="0"/>
    <x v="0"/>
    <s v=""/>
    <x v="0"/>
    <x v="0"/>
    <s v="FABRICA"/>
    <x v="0"/>
    <x v="0"/>
    <x v="0"/>
    <n v="0.64000000000000057"/>
    <x v="0"/>
    <n v="-0.16000000000000014"/>
    <n v="0.16000000000000014"/>
    <n v="0"/>
    <n v="0"/>
    <s v=""/>
    <n v="25.6"/>
    <s v="TM"/>
    <n v="25.6"/>
    <n v="3230"/>
    <s v=""/>
    <s v=""/>
    <x v="0"/>
    <s v=""/>
    <s v=""/>
  </r>
  <r>
    <x v="0"/>
    <n v="13.78"/>
    <n v="14.06"/>
    <n v="0"/>
    <n v="40"/>
    <n v="40.520000000000003"/>
    <n v="26.46"/>
    <s v="TM"/>
    <s v=""/>
    <s v="ER9608BBY"/>
    <s v="E8408KLT"/>
    <s v="2024000010"/>
    <x v="185"/>
    <d v="2024-01-02T00:00:00"/>
    <x v="1"/>
    <n v="26.94"/>
    <s v="TM"/>
    <n v="26.46"/>
    <x v="0"/>
    <s v="JROC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4.06"/>
    <s v=""/>
    <x v="0"/>
    <x v="0"/>
    <x v="0"/>
    <s v=""/>
    <x v="0"/>
    <x v="0"/>
    <s v="FABRICA"/>
    <x v="0"/>
    <x v="1"/>
    <x v="1"/>
    <n v="0.47999999999999687"/>
    <x v="0"/>
    <n v="0.48000000000000043"/>
    <n v="0.48000000000000043"/>
    <n v="1"/>
    <n v="1"/>
    <s v="Positivo"/>
    <n v="26.94"/>
    <s v="TM"/>
    <n v="26.94"/>
    <n v="3228"/>
    <s v=""/>
    <s v=""/>
    <x v="0"/>
    <s v=""/>
    <s v=""/>
  </r>
  <r>
    <x v="0"/>
    <n v="13.48"/>
    <n v="13.1"/>
    <n v="0"/>
    <n v="41"/>
    <n v="41.46"/>
    <n v="28.36"/>
    <s v="TM"/>
    <s v=""/>
    <s v="ER2905BBV"/>
    <s v="E7944KGS"/>
    <s v="2024000013"/>
    <x v="186"/>
    <d v="2024-01-02T00:00:00"/>
    <x v="1"/>
    <n v="28.925000000000001"/>
    <s v="TM"/>
    <n v="28.36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1"/>
    <s v=""/>
    <x v="0"/>
    <x v="0"/>
    <x v="0"/>
    <s v=""/>
    <x v="0"/>
    <x v="0"/>
    <s v="FABRICA"/>
    <x v="0"/>
    <x v="1"/>
    <x v="1"/>
    <n v="0.56499999999999773"/>
    <x v="0"/>
    <n v="0.56500000000000128"/>
    <n v="0.56500000000000128"/>
    <n v="1"/>
    <n v="1"/>
    <s v="Positivo"/>
    <n v="28.925000000000001"/>
    <s v="TM"/>
    <n v="28.925000000000001"/>
    <n v="3228"/>
    <s v=""/>
    <s v=""/>
    <x v="0"/>
    <s v=""/>
    <s v=""/>
  </r>
  <r>
    <x v="0"/>
    <n v="12.4"/>
    <n v="12.54"/>
    <n v="0"/>
    <n v="40"/>
    <n v="40.44"/>
    <n v="27.9"/>
    <s v="TM"/>
    <s v=""/>
    <s v="ER9177BBP"/>
    <s v="E3246FMB"/>
    <s v="2024000033"/>
    <x v="187"/>
    <d v="2024-01-02T00:00:00"/>
    <x v="1"/>
    <n v="28.46"/>
    <s v="TM"/>
    <n v="27.9"/>
    <x v="0"/>
    <s v="JROC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5"/>
    <n v="12.54"/>
    <s v=""/>
    <x v="0"/>
    <x v="0"/>
    <x v="0"/>
    <s v=""/>
    <x v="0"/>
    <x v="0"/>
    <s v="FABRICA"/>
    <x v="0"/>
    <x v="1"/>
    <x v="1"/>
    <n v="0.56000000000000227"/>
    <x v="0"/>
    <n v="0.56000000000000227"/>
    <n v="0.56000000000000227"/>
    <n v="1"/>
    <n v="1"/>
    <s v="Positivo"/>
    <n v="28.46"/>
    <s v="TM"/>
    <n v="28.46"/>
    <n v="3228"/>
    <s v=""/>
    <s v=""/>
    <x v="0"/>
    <s v=""/>
    <s v=""/>
  </r>
  <r>
    <x v="0"/>
    <n v="13.1"/>
    <n v="13.78"/>
    <n v="0"/>
    <n v="40"/>
    <n v="39.68"/>
    <n v="25.6"/>
    <s v="TM"/>
    <s v=""/>
    <s v="ER5784BBP"/>
    <s v="E2933KHG"/>
    <s v="2024000053"/>
    <x v="188"/>
    <d v="2024-01-02T00:00:00"/>
    <x v="0"/>
    <n v="25.6"/>
    <s v="TM"/>
    <n v="25.9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3.78"/>
    <s v=""/>
    <x v="0"/>
    <x v="0"/>
    <x v="0"/>
    <s v=""/>
    <x v="0"/>
    <x v="0"/>
    <s v="FABRICA"/>
    <x v="0"/>
    <x v="0"/>
    <x v="0"/>
    <n v="1.3200000000000003"/>
    <x v="0"/>
    <n v="-0.29999999999999716"/>
    <n v="0.29999999999999716"/>
    <n v="0"/>
    <n v="0"/>
    <s v=""/>
    <n v="25.6"/>
    <s v="TM"/>
    <n v="25.6"/>
    <n v="3230"/>
    <s v=""/>
    <s v=""/>
    <x v="0"/>
    <s v=""/>
    <s v=""/>
  </r>
  <r>
    <x v="0"/>
    <n v="14.4"/>
    <n v="14.08"/>
    <n v="0"/>
    <n v="40"/>
    <n v="40.6"/>
    <n v="26.52"/>
    <s v="TM"/>
    <s v=""/>
    <s v="EAV00575R"/>
    <s v="E0438GVW"/>
    <s v="2024000044"/>
    <x v="189"/>
    <d v="2024-01-02T00:00:00"/>
    <x v="1"/>
    <n v="26.92"/>
    <s v="TM"/>
    <n v="26.52"/>
    <x v="0"/>
    <s v="JROC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5"/>
    <n v="14.08"/>
    <s v=""/>
    <x v="0"/>
    <x v="0"/>
    <x v="0"/>
    <s v=""/>
    <x v="0"/>
    <x v="0"/>
    <s v="FABRICA"/>
    <x v="0"/>
    <x v="1"/>
    <x v="1"/>
    <n v="0.39999999999999858"/>
    <x v="0"/>
    <n v="0.40000000000000213"/>
    <n v="0.40000000000000213"/>
    <n v="1"/>
    <n v="1"/>
    <s v="Positivo"/>
    <n v="26.92"/>
    <s v="TM"/>
    <n v="26.92"/>
    <n v="3228"/>
    <s v=""/>
    <s v=""/>
    <x v="0"/>
    <s v=""/>
    <s v=""/>
  </r>
  <r>
    <x v="0"/>
    <n v="13.8"/>
    <n v="14.06"/>
    <n v="0"/>
    <n v="40"/>
    <n v="40.56"/>
    <n v="26.5"/>
    <s v="TM"/>
    <s v=""/>
    <s v="ER8800BBS"/>
    <s v="E7412JLB"/>
    <s v="2024000014"/>
    <x v="190"/>
    <d v="2024-01-02T00:00:00"/>
    <x v="1"/>
    <n v="26.94"/>
    <s v="TM"/>
    <n v="26.5"/>
    <x v="0"/>
    <s v="RFCPI"/>
    <x v="0"/>
    <s v=""/>
    <x v="0"/>
    <x v="0"/>
    <x v="1"/>
    <x v="0"/>
    <s v=""/>
    <d v="1899-12-30T00:00:00"/>
    <s v=""/>
    <x v="0"/>
    <x v="0"/>
    <x v="1"/>
    <x v="0"/>
    <s v=""/>
    <d v="1899-12-30T00:00:00"/>
    <s v=""/>
    <s v=""/>
    <s v="S4"/>
    <n v="14.06"/>
    <s v=""/>
    <x v="0"/>
    <x v="0"/>
    <x v="0"/>
    <s v=""/>
    <x v="0"/>
    <x v="0"/>
    <s v="FABRICA"/>
    <x v="0"/>
    <x v="1"/>
    <x v="1"/>
    <n v="0.43999999999999773"/>
    <x v="0"/>
    <n v="0.44000000000000128"/>
    <n v="0.44000000000000128"/>
    <n v="1"/>
    <n v="1"/>
    <s v="Positivo"/>
    <n v="26.94"/>
    <s v="TM"/>
    <n v="26.94"/>
    <n v="3228"/>
    <s v=""/>
    <s v=""/>
    <x v="0"/>
    <s v=""/>
    <s v=""/>
  </r>
  <r>
    <x v="0"/>
    <n v="15"/>
    <n v="15.6"/>
    <n v="0"/>
    <n v="40"/>
    <n v="40.72"/>
    <n v="25"/>
    <s v="TM"/>
    <s v=""/>
    <s v="ECR03220R"/>
    <s v="E0948JLM"/>
    <s v="2024000567"/>
    <x v="191"/>
    <d v="2024-01-04T00:00:00"/>
    <x v="0"/>
    <n v="24"/>
    <s v="TM"/>
    <n v="25.12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5.6"/>
    <s v=""/>
    <x v="0"/>
    <x v="0"/>
    <x v="0"/>
    <s v=""/>
    <x v="0"/>
    <x v="0"/>
    <s v="FABRICA"/>
    <x v="0"/>
    <x v="0"/>
    <x v="0"/>
    <n v="0.28000000000000114"/>
    <x v="0"/>
    <n v="-1.120000000000001"/>
    <n v="1.120000000000001"/>
    <n v="1"/>
    <n v="0"/>
    <s v="Negativo"/>
    <n v="24"/>
    <s v="TM"/>
    <n v="24"/>
    <n v="3230"/>
    <s v=""/>
    <s v=""/>
    <x v="0"/>
    <s v=""/>
    <s v=""/>
  </r>
  <r>
    <x v="0"/>
    <n v="12.78"/>
    <n v="12.78"/>
    <n v="0"/>
    <n v="40"/>
    <n v="40.32"/>
    <n v="27.54"/>
    <s v="TM"/>
    <s v=""/>
    <s v="ER8753BBR"/>
    <s v="E1651JFK"/>
    <s v="2024000052"/>
    <x v="192"/>
    <d v="2024-01-02T00:00:00"/>
    <x v="1"/>
    <n v="28.22"/>
    <s v="TM"/>
    <n v="27.54"/>
    <x v="0"/>
    <s v="E_JGARCIAG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5"/>
    <n v="12.78"/>
    <s v=""/>
    <x v="0"/>
    <x v="0"/>
    <x v="0"/>
    <s v=""/>
    <x v="0"/>
    <x v="0"/>
    <s v="FABRICA"/>
    <x v="0"/>
    <x v="1"/>
    <x v="1"/>
    <n v="0.67999999999999972"/>
    <x v="0"/>
    <n v="0.67999999999999972"/>
    <n v="0.67999999999999972"/>
    <n v="1"/>
    <n v="1"/>
    <s v="Positivo"/>
    <n v="28.22"/>
    <s v="TM"/>
    <n v="28.22"/>
    <n v="3228"/>
    <s v=""/>
    <s v=""/>
    <x v="0"/>
    <s v=""/>
    <s v=""/>
  </r>
  <r>
    <x v="0"/>
    <n v="14"/>
    <n v="13.74"/>
    <n v="0"/>
    <n v="40"/>
    <n v="40.56"/>
    <n v="26.82"/>
    <s v="TM"/>
    <s v=""/>
    <s v="ER9606BBF"/>
    <s v="E6377FGY"/>
    <s v="2024000046"/>
    <x v="193"/>
    <d v="2024-01-02T00:00:00"/>
    <x v="1"/>
    <n v="27.26"/>
    <s v="TM"/>
    <n v="26.82"/>
    <x v="0"/>
    <s v="E_JGARCIAG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4"/>
    <n v="13.74"/>
    <s v=""/>
    <x v="0"/>
    <x v="0"/>
    <x v="0"/>
    <s v=""/>
    <x v="0"/>
    <x v="0"/>
    <s v="FABRICA"/>
    <x v="0"/>
    <x v="1"/>
    <x v="1"/>
    <n v="0.43999999999999773"/>
    <x v="0"/>
    <n v="0.44000000000000128"/>
    <n v="0.44000000000000128"/>
    <n v="1"/>
    <n v="1"/>
    <s v="Positivo"/>
    <n v="27.26"/>
    <s v="TM"/>
    <n v="27.26"/>
    <n v="3228"/>
    <s v=""/>
    <s v=""/>
    <x v="0"/>
    <s v=""/>
    <s v=""/>
  </r>
  <r>
    <x v="0"/>
    <n v="14.2"/>
    <n v="14.06"/>
    <n v="0"/>
    <n v="40"/>
    <n v="40.299999999999997"/>
    <n v="26.24"/>
    <s v="TM"/>
    <s v=""/>
    <s v="ER9753BBP"/>
    <s v="E5122JHZ"/>
    <s v="2024000060"/>
    <x v="194"/>
    <d v="2024-01-02T00:00:00"/>
    <x v="1"/>
    <n v="26.94"/>
    <s v="TM"/>
    <n v="26.24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5"/>
    <n v="14.06"/>
    <s v=""/>
    <x v="0"/>
    <x v="0"/>
    <x v="0"/>
    <s v=""/>
    <x v="0"/>
    <x v="0"/>
    <s v="FABRICA"/>
    <x v="0"/>
    <x v="1"/>
    <x v="1"/>
    <n v="0.70000000000000284"/>
    <x v="0"/>
    <n v="0.70000000000000284"/>
    <n v="0.70000000000000284"/>
    <n v="1"/>
    <n v="1"/>
    <s v="Positivo"/>
    <n v="26.94"/>
    <s v="TM"/>
    <n v="26.94"/>
    <n v="3228"/>
    <s v=""/>
    <s v=""/>
    <x v="0"/>
    <s v=""/>
    <s v=""/>
  </r>
  <r>
    <x v="0"/>
    <n v="13.8"/>
    <n v="13.88"/>
    <n v="0"/>
    <n v="40"/>
    <n v="40.44"/>
    <n v="26.56"/>
    <s v="TM"/>
    <s v=""/>
    <s v="ER1058BBJ"/>
    <s v="E1800JBZ"/>
    <s v="2024000070"/>
    <x v="195"/>
    <d v="2024-01-02T00:00:00"/>
    <x v="1"/>
    <n v="27.12"/>
    <s v="TM"/>
    <n v="26.56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88"/>
    <s v=""/>
    <x v="0"/>
    <x v="0"/>
    <x v="0"/>
    <s v=""/>
    <x v="0"/>
    <x v="0"/>
    <s v="FABRICA"/>
    <x v="0"/>
    <x v="1"/>
    <x v="1"/>
    <n v="0.56000000000000227"/>
    <x v="0"/>
    <n v="0.56000000000000227"/>
    <n v="0.56000000000000227"/>
    <n v="1"/>
    <n v="1"/>
    <s v="Positivo"/>
    <n v="27.12"/>
    <s v="TM"/>
    <n v="27.12"/>
    <n v="3228"/>
    <s v=""/>
    <s v=""/>
    <x v="0"/>
    <s v=""/>
    <s v=""/>
  </r>
  <r>
    <x v="0"/>
    <n v="14.2"/>
    <n v="14.46"/>
    <n v="0"/>
    <n v="40"/>
    <n v="40.58"/>
    <n v="26.12"/>
    <s v="TM"/>
    <s v=""/>
    <s v="EM22753R"/>
    <s v="E5325HTN"/>
    <s v="2024000131"/>
    <x v="196"/>
    <d v="2024-01-02T00:00:00"/>
    <x v="1"/>
    <n v="26.54"/>
    <s v="TM"/>
    <n v="26.12"/>
    <x v="0"/>
    <s v="JROC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4"/>
    <n v="14.46"/>
    <s v=""/>
    <x v="0"/>
    <x v="0"/>
    <x v="0"/>
    <s v=""/>
    <x v="0"/>
    <x v="0"/>
    <s v="FABRICA"/>
    <x v="0"/>
    <x v="1"/>
    <x v="1"/>
    <n v="0.42000000000000171"/>
    <x v="0"/>
    <n v="0.41999999999999815"/>
    <n v="0.41999999999999815"/>
    <n v="1"/>
    <n v="1"/>
    <s v="Positivo"/>
    <n v="26.54"/>
    <s v="TM"/>
    <n v="26.54"/>
    <n v="3228"/>
    <s v=""/>
    <s v=""/>
    <x v="0"/>
    <s v=""/>
    <s v=""/>
  </r>
  <r>
    <x v="0"/>
    <n v="13.48"/>
    <n v="13.22"/>
    <n v="0"/>
    <n v="41"/>
    <n v="41.54"/>
    <n v="28.32"/>
    <s v="TM"/>
    <s v=""/>
    <s v="ER2905BBV"/>
    <s v="E7944KGS"/>
    <s v="2024000054"/>
    <x v="197"/>
    <d v="2024-01-02T00:00:00"/>
    <x v="4"/>
    <n v="28.805"/>
    <s v="TM"/>
    <n v="28.32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3.22"/>
    <s v=""/>
    <x v="0"/>
    <x v="0"/>
    <x v="0"/>
    <s v=""/>
    <x v="0"/>
    <x v="0"/>
    <s v="FABRICA"/>
    <x v="0"/>
    <x v="4"/>
    <x v="1"/>
    <n v="0.48499999999999943"/>
    <x v="0"/>
    <n v="0.48499999999999943"/>
    <n v="0.48499999999999943"/>
    <n v="1"/>
    <n v="1"/>
    <s v="Positivo"/>
    <n v="28.805"/>
    <s v="TM"/>
    <n v="28.805"/>
    <n v="3229"/>
    <s v=""/>
    <s v=""/>
    <x v="0"/>
    <s v=""/>
    <s v=""/>
  </r>
  <r>
    <x v="0"/>
    <n v="14"/>
    <n v="13.78"/>
    <n v="0"/>
    <n v="40"/>
    <n v="40.46"/>
    <n v="26.68"/>
    <s v="TM"/>
    <s v=""/>
    <s v="ER2559BBJ"/>
    <s v="E0350HNY"/>
    <s v="2024000128"/>
    <x v="198"/>
    <d v="2024-01-02T00:00:00"/>
    <x v="1"/>
    <n v="27.22"/>
    <s v="TM"/>
    <n v="26.6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78"/>
    <s v=""/>
    <x v="0"/>
    <x v="0"/>
    <x v="0"/>
    <s v=""/>
    <x v="0"/>
    <x v="0"/>
    <s v="FABRICA"/>
    <x v="0"/>
    <x v="1"/>
    <x v="1"/>
    <n v="0.53999999999999915"/>
    <x v="0"/>
    <n v="0.53999999999999915"/>
    <n v="0.53999999999999915"/>
    <n v="1"/>
    <n v="1"/>
    <s v="Positivo"/>
    <n v="27.22"/>
    <s v="TM"/>
    <n v="27.22"/>
    <n v="3228"/>
    <s v=""/>
    <s v=""/>
    <x v="0"/>
    <s v=""/>
    <s v=""/>
  </r>
  <r>
    <x v="0"/>
    <n v="15.5"/>
    <n v="15.74"/>
    <n v="0"/>
    <n v="40"/>
    <n v="40.08"/>
    <n v="24"/>
    <s v="TM"/>
    <s v=""/>
    <s v="ER9802BDF"/>
    <s v="E0528LLF"/>
    <s v="2024000076"/>
    <x v="199"/>
    <d v="2024-01-02T00:00:00"/>
    <x v="0"/>
    <n v="24"/>
    <s v="TM"/>
    <n v="24.34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5.74"/>
    <s v=""/>
    <x v="0"/>
    <x v="0"/>
    <x v="0"/>
    <s v=""/>
    <x v="0"/>
    <x v="0"/>
    <s v="FABRICA"/>
    <x v="0"/>
    <x v="0"/>
    <x v="0"/>
    <n v="0.92000000000000171"/>
    <x v="0"/>
    <n v="-0.33999999999999986"/>
    <n v="0.33999999999999986"/>
    <n v="0"/>
    <n v="0"/>
    <s v=""/>
    <n v="24"/>
    <s v="TM"/>
    <n v="24"/>
    <n v="3230"/>
    <s v=""/>
    <s v=""/>
    <x v="0"/>
    <s v=""/>
    <s v=""/>
  </r>
  <r>
    <x v="0"/>
    <n v="13.8"/>
    <n v="13.98"/>
    <n v="0"/>
    <n v="40"/>
    <n v="40.340000000000003"/>
    <n v="26.36"/>
    <s v="TM"/>
    <s v=""/>
    <s v="ER8800BBS"/>
    <s v="E7412JLB"/>
    <s v="2024000117"/>
    <x v="200"/>
    <d v="2024-01-02T00:00:00"/>
    <x v="1"/>
    <n v="27.02"/>
    <s v="TM"/>
    <n v="26.36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5"/>
    <n v="13.98"/>
    <s v=""/>
    <x v="0"/>
    <x v="0"/>
    <x v="0"/>
    <s v=""/>
    <x v="0"/>
    <x v="0"/>
    <s v="FABRICA"/>
    <x v="0"/>
    <x v="1"/>
    <x v="1"/>
    <n v="0.65999999999999659"/>
    <x v="0"/>
    <n v="0.66000000000000014"/>
    <n v="0.66000000000000014"/>
    <n v="1"/>
    <n v="1"/>
    <s v="Positivo"/>
    <n v="27.02"/>
    <s v="TM"/>
    <n v="27.02"/>
    <n v="3228"/>
    <s v=""/>
    <s v=""/>
    <x v="0"/>
    <s v=""/>
    <s v=""/>
  </r>
  <r>
    <x v="0"/>
    <n v="13.62"/>
    <n v="13.76"/>
    <n v="0"/>
    <n v="40"/>
    <n v="40.58"/>
    <n v="26.82"/>
    <s v="TM"/>
    <s v=""/>
    <s v="ER8805BBS"/>
    <s v="E6693KDP"/>
    <s v="2024000300"/>
    <x v="201"/>
    <d v="2024-01-03T00:00:00"/>
    <x v="1"/>
    <n v="27.24"/>
    <s v="TM"/>
    <n v="26.82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4"/>
    <n v="13.76"/>
    <s v=""/>
    <x v="0"/>
    <x v="0"/>
    <x v="0"/>
    <s v=""/>
    <x v="0"/>
    <x v="0"/>
    <s v="FABRICA"/>
    <x v="0"/>
    <x v="1"/>
    <x v="1"/>
    <n v="0.42000000000000171"/>
    <x v="0"/>
    <n v="0.41999999999999815"/>
    <n v="0.41999999999999815"/>
    <n v="1"/>
    <n v="1"/>
    <s v="Positivo"/>
    <n v="27.24"/>
    <s v="TM"/>
    <n v="27.24"/>
    <n v="3228"/>
    <s v=""/>
    <s v=""/>
    <x v="0"/>
    <s v=""/>
    <s v=""/>
  </r>
  <r>
    <x v="0"/>
    <n v="13.64"/>
    <n v="13.52"/>
    <n v="0"/>
    <n v="40"/>
    <n v="40.479999999999997"/>
    <n v="26.96"/>
    <s v="TM"/>
    <s v=""/>
    <s v="ER8798BBS"/>
    <s v="E8421HJR"/>
    <s v="2024000130"/>
    <x v="202"/>
    <d v="2024-01-02T00:00:00"/>
    <x v="1"/>
    <n v="27.48"/>
    <s v="TM"/>
    <n v="26.96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5"/>
    <n v="13.52"/>
    <s v=""/>
    <x v="0"/>
    <x v="0"/>
    <x v="0"/>
    <s v=""/>
    <x v="0"/>
    <x v="0"/>
    <s v="FABRICA"/>
    <x v="0"/>
    <x v="1"/>
    <x v="1"/>
    <n v="0.52000000000000313"/>
    <x v="0"/>
    <n v="0.51999999999999957"/>
    <n v="0.51999999999999957"/>
    <n v="1"/>
    <n v="1"/>
    <s v="Positivo"/>
    <n v="27.48"/>
    <s v="TM"/>
    <n v="27.48"/>
    <n v="3228"/>
    <s v=""/>
    <s v=""/>
    <x v="0"/>
    <s v=""/>
    <s v=""/>
  </r>
  <r>
    <x v="0"/>
    <n v="12.7"/>
    <n v="13.06"/>
    <n v="0"/>
    <n v="40"/>
    <n v="40.44"/>
    <n v="27.38"/>
    <s v="TM"/>
    <s v=""/>
    <s v="ER8801BBS"/>
    <s v="E9651KXD"/>
    <s v="2024000232"/>
    <x v="203"/>
    <d v="2024-01-03T00:00:00"/>
    <x v="1"/>
    <n v="27.94"/>
    <s v="TM"/>
    <n v="27.3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06"/>
    <s v=""/>
    <x v="0"/>
    <x v="0"/>
    <x v="0"/>
    <s v=""/>
    <x v="0"/>
    <x v="0"/>
    <s v="FABRICA"/>
    <x v="0"/>
    <x v="1"/>
    <x v="1"/>
    <n v="0.56000000000000227"/>
    <x v="0"/>
    <n v="0.56000000000000227"/>
    <n v="0.56000000000000227"/>
    <n v="1"/>
    <n v="1"/>
    <s v="Positivo"/>
    <n v="27.94"/>
    <s v="TM"/>
    <n v="27.94"/>
    <n v="3228"/>
    <s v=""/>
    <s v=""/>
    <x v="0"/>
    <s v=""/>
    <s v=""/>
  </r>
  <r>
    <x v="0"/>
    <n v="12.62"/>
    <n v="12.76"/>
    <n v="0"/>
    <n v="40"/>
    <n v="40.479999999999997"/>
    <n v="27.72"/>
    <s v="TM"/>
    <s v=""/>
    <s v="ER1760BDB"/>
    <s v="E8831LZK"/>
    <s v="2024000188"/>
    <x v="204"/>
    <d v="2024-01-02T00:00:00"/>
    <x v="1"/>
    <n v="28.24"/>
    <s v="TM"/>
    <n v="27.72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2.76"/>
    <s v=""/>
    <x v="0"/>
    <x v="0"/>
    <x v="0"/>
    <s v=""/>
    <x v="0"/>
    <x v="0"/>
    <s v="FABRICA"/>
    <x v="0"/>
    <x v="1"/>
    <x v="1"/>
    <n v="0.52000000000000313"/>
    <x v="0"/>
    <n v="0.51999999999999957"/>
    <n v="0.51999999999999957"/>
    <n v="1"/>
    <n v="1"/>
    <s v="Positivo"/>
    <n v="28.24"/>
    <s v="TM"/>
    <n v="28.24"/>
    <n v="3228"/>
    <s v=""/>
    <s v=""/>
    <x v="0"/>
    <s v=""/>
    <s v=""/>
  </r>
  <r>
    <x v="0"/>
    <n v="12.4"/>
    <n v="12.52"/>
    <n v="0"/>
    <n v="40"/>
    <n v="40.4"/>
    <n v="27.88"/>
    <s v="TM"/>
    <s v=""/>
    <s v="ER9177BBP"/>
    <s v="E3246FMB"/>
    <s v="2024000071"/>
    <x v="205"/>
    <d v="2024-01-02T00:00:00"/>
    <x v="1"/>
    <n v="28.48"/>
    <s v="TM"/>
    <n v="27.88"/>
    <x v="0"/>
    <s v="E_JGARCIAG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5"/>
    <n v="12.52"/>
    <s v=""/>
    <x v="0"/>
    <x v="0"/>
    <x v="0"/>
    <s v=""/>
    <x v="0"/>
    <x v="0"/>
    <s v="FABRICA"/>
    <x v="0"/>
    <x v="1"/>
    <x v="1"/>
    <n v="0.60000000000000142"/>
    <x v="0"/>
    <n v="0.60000000000000142"/>
    <n v="0.60000000000000142"/>
    <n v="1"/>
    <n v="1"/>
    <s v="Positivo"/>
    <n v="28.48"/>
    <s v="TM"/>
    <n v="28.48"/>
    <n v="3228"/>
    <s v=""/>
    <s v=""/>
    <x v="0"/>
    <s v=""/>
    <s v=""/>
  </r>
  <r>
    <x v="0"/>
    <n v="13.24"/>
    <n v="13.04"/>
    <n v="0"/>
    <n v="41"/>
    <n v="41.6"/>
    <n v="28.56"/>
    <s v="TM"/>
    <s v=""/>
    <s v="ER3706BCF"/>
    <s v="E1006KHK"/>
    <s v="2024000118"/>
    <x v="206"/>
    <d v="2024-01-02T00:00:00"/>
    <x v="4"/>
    <n v="28.984999999999999"/>
    <s v="TM"/>
    <n v="28.56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3.04"/>
    <s v=""/>
    <x v="0"/>
    <x v="0"/>
    <x v="0"/>
    <s v=""/>
    <x v="0"/>
    <x v="0"/>
    <s v="FABRICA"/>
    <x v="0"/>
    <x v="4"/>
    <x v="1"/>
    <n v="0.42499999999999716"/>
    <x v="0"/>
    <n v="0.42500000000000071"/>
    <n v="0.42500000000000071"/>
    <n v="1"/>
    <n v="1"/>
    <s v="Positivo"/>
    <n v="28.984999999999999"/>
    <s v="TM"/>
    <n v="28.984999999999999"/>
    <n v="3229"/>
    <s v=""/>
    <s v=""/>
    <x v="0"/>
    <s v=""/>
    <s v=""/>
  </r>
  <r>
    <x v="0"/>
    <n v="14.5"/>
    <n v="14.26"/>
    <n v="0"/>
    <n v="40"/>
    <n v="40.42"/>
    <n v="26.16"/>
    <s v="TM"/>
    <s v=""/>
    <s v="ER0801BBC"/>
    <s v="E9875LKF"/>
    <s v="2024000092"/>
    <x v="207"/>
    <d v="2024-01-02T00:00:00"/>
    <x v="1"/>
    <n v="26.74"/>
    <s v="TM"/>
    <n v="26.16"/>
    <x v="0"/>
    <s v="E_JGARCIAG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5"/>
    <n v="14.26"/>
    <s v=""/>
    <x v="0"/>
    <x v="0"/>
    <x v="0"/>
    <s v=""/>
    <x v="0"/>
    <x v="0"/>
    <s v="FABRICA"/>
    <x v="0"/>
    <x v="1"/>
    <x v="1"/>
    <n v="0.57999999999999829"/>
    <x v="0"/>
    <n v="0.57999999999999829"/>
    <n v="0.57999999999999829"/>
    <n v="1"/>
    <n v="1"/>
    <s v="Positivo"/>
    <n v="26.74"/>
    <s v="TM"/>
    <n v="26.74"/>
    <n v="3228"/>
    <s v=""/>
    <s v=""/>
    <x v="0"/>
    <s v=""/>
    <s v=""/>
  </r>
  <r>
    <x v="0"/>
    <n v="13.3"/>
    <n v="13.6"/>
    <n v="0"/>
    <n v="40"/>
    <n v="40.58"/>
    <n v="26.98"/>
    <s v="TM"/>
    <s v=""/>
    <s v="ER6535BBJ"/>
    <s v="E0939HWW"/>
    <s v="2024000074"/>
    <x v="208"/>
    <d v="2024-01-02T00:00:00"/>
    <x v="1"/>
    <n v="27.4"/>
    <s v="TM"/>
    <n v="26.98"/>
    <x v="0"/>
    <s v="E_JGARCIAG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4"/>
    <n v="13.6"/>
    <s v=""/>
    <x v="0"/>
    <x v="0"/>
    <x v="0"/>
    <s v=""/>
    <x v="0"/>
    <x v="0"/>
    <s v="FABRICA"/>
    <x v="0"/>
    <x v="1"/>
    <x v="1"/>
    <n v="0.42000000000000171"/>
    <x v="0"/>
    <n v="0.41999999999999815"/>
    <n v="0.41999999999999815"/>
    <n v="1"/>
    <n v="1"/>
    <s v="Positivo"/>
    <n v="27.4"/>
    <s v="TM"/>
    <n v="27.4"/>
    <n v="3228"/>
    <s v=""/>
    <s v=""/>
    <x v="0"/>
    <s v=""/>
    <s v=""/>
  </r>
  <r>
    <x v="0"/>
    <n v="14.5"/>
    <n v="14.82"/>
    <n v="0"/>
    <n v="40"/>
    <n v="40.58"/>
    <n v="25.2"/>
    <s v="TM"/>
    <s v=""/>
    <s v="ER4328BBZ"/>
    <s v="E1417JCG"/>
    <s v="2024000093"/>
    <x v="209"/>
    <d v="2024-01-02T00:00:00"/>
    <x v="0"/>
    <n v="25.6"/>
    <s v="TM"/>
    <n v="25.76"/>
    <x v="0"/>
    <s v="E_JGARCIAG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4.82"/>
    <s v=""/>
    <x v="0"/>
    <x v="0"/>
    <x v="0"/>
    <s v=""/>
    <x v="0"/>
    <x v="0"/>
    <s v="FABRICA"/>
    <x v="0"/>
    <x v="0"/>
    <x v="0"/>
    <n v="0.42000000000000171"/>
    <x v="0"/>
    <n v="-0.16000000000000014"/>
    <n v="0.16000000000000014"/>
    <n v="0"/>
    <n v="0"/>
    <s v=""/>
    <n v="25.6"/>
    <s v="TM"/>
    <n v="25.6"/>
    <n v="3230"/>
    <s v=""/>
    <s v=""/>
    <x v="0"/>
    <s v=""/>
    <s v=""/>
  </r>
  <r>
    <x v="0"/>
    <n v="14.4"/>
    <n v="14.6"/>
    <n v="0"/>
    <n v="40"/>
    <n v="40.46"/>
    <n v="25.86"/>
    <s v="TM"/>
    <s v=""/>
    <s v="ECC01635R"/>
    <s v="E3260HWF"/>
    <s v="2024000094"/>
    <x v="210"/>
    <d v="2024-01-02T00:00:00"/>
    <x v="1"/>
    <n v="26.4"/>
    <s v="TM"/>
    <n v="25.86"/>
    <x v="0"/>
    <s v="E_JGARCIAG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4"/>
    <n v="14.6"/>
    <s v=""/>
    <x v="0"/>
    <x v="0"/>
    <x v="0"/>
    <s v=""/>
    <x v="0"/>
    <x v="0"/>
    <s v="FABRICA"/>
    <x v="0"/>
    <x v="1"/>
    <x v="1"/>
    <n v="0.53999999999999915"/>
    <x v="0"/>
    <n v="0.53999999999999915"/>
    <n v="0.53999999999999915"/>
    <n v="1"/>
    <n v="1"/>
    <s v="Positivo"/>
    <n v="26.4"/>
    <s v="TM"/>
    <n v="26.4"/>
    <n v="3228"/>
    <s v=""/>
    <s v=""/>
    <x v="0"/>
    <s v=""/>
    <s v=""/>
  </r>
  <r>
    <x v="0"/>
    <n v="14.8"/>
    <n v="14.82"/>
    <n v="0"/>
    <n v="40"/>
    <n v="40.82"/>
    <n v="25.6"/>
    <s v="TM"/>
    <s v=""/>
    <s v="ER3765BDM"/>
    <s v="E4829KPH"/>
    <s v="2024000139"/>
    <x v="211"/>
    <d v="2024-01-02T00:00:00"/>
    <x v="0"/>
    <n v="25.6"/>
    <s v="TM"/>
    <n v="26"/>
    <x v="0"/>
    <s v="E_JGARCIAG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4.82"/>
    <s v=""/>
    <x v="0"/>
    <x v="0"/>
    <x v="0"/>
    <s v=""/>
    <x v="0"/>
    <x v="0"/>
    <s v="FABRICA"/>
    <x v="0"/>
    <x v="0"/>
    <x v="0"/>
    <n v="0.17999999999999972"/>
    <x v="0"/>
    <n v="-0.39999999999999858"/>
    <n v="0.39999999999999858"/>
    <n v="0"/>
    <n v="0"/>
    <s v=""/>
    <n v="25.6"/>
    <s v="TM"/>
    <n v="25.6"/>
    <n v="3230"/>
    <s v=""/>
    <s v=""/>
    <x v="0"/>
    <s v=""/>
    <s v=""/>
  </r>
  <r>
    <x v="0"/>
    <n v="16.059999999999999"/>
    <n v="15.68"/>
    <n v="0"/>
    <n v="40"/>
    <n v="39.96"/>
    <n v="24"/>
    <s v="TM"/>
    <s v=""/>
    <s v="ER6088BBD"/>
    <s v="E4576JHY"/>
    <s v="2024000282"/>
    <x v="212"/>
    <d v="2024-01-03T00:00:00"/>
    <x v="0"/>
    <n v="24"/>
    <s v="TM"/>
    <n v="24.2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5.68"/>
    <s v=""/>
    <x v="0"/>
    <x v="0"/>
    <x v="0"/>
    <s v=""/>
    <x v="0"/>
    <x v="0"/>
    <s v="FABRICA"/>
    <x v="0"/>
    <x v="0"/>
    <x v="0"/>
    <n v="1.0399999999999991"/>
    <x v="0"/>
    <n v="-0.28000000000000114"/>
    <n v="0.28000000000000114"/>
    <n v="0"/>
    <n v="0"/>
    <s v=""/>
    <n v="24"/>
    <s v="TM"/>
    <n v="24"/>
    <n v="3230"/>
    <s v=""/>
    <s v=""/>
    <x v="0"/>
    <s v=""/>
    <s v=""/>
  </r>
  <r>
    <x v="0"/>
    <n v="16"/>
    <n v="15.32"/>
    <n v="0"/>
    <n v="40"/>
    <n v="39.76"/>
    <n v="24"/>
    <s v="TM"/>
    <s v=""/>
    <s v="ER7706BCS"/>
    <s v="E5135LNN"/>
    <s v="2024000138"/>
    <x v="213"/>
    <d v="2024-01-02T00:00:00"/>
    <x v="0"/>
    <n v="24"/>
    <s v="TM"/>
    <n v="24.44"/>
    <x v="0"/>
    <s v="E_JGARCIAG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5.32"/>
    <s v=""/>
    <x v="0"/>
    <x v="0"/>
    <x v="0"/>
    <s v=""/>
    <x v="0"/>
    <x v="0"/>
    <s v="FABRICA"/>
    <x v="0"/>
    <x v="0"/>
    <x v="0"/>
    <n v="1.240000000000002"/>
    <x v="0"/>
    <n v="-0.44000000000000128"/>
    <n v="0.44000000000000128"/>
    <n v="1"/>
    <n v="0"/>
    <s v="Negativo"/>
    <n v="24"/>
    <s v="TM"/>
    <n v="24"/>
    <n v="3230"/>
    <s v=""/>
    <s v=""/>
    <x v="0"/>
    <s v=""/>
    <s v=""/>
  </r>
  <r>
    <x v="0"/>
    <n v="15.5"/>
    <n v="15.7"/>
    <n v="0"/>
    <n v="40"/>
    <n v="39.96"/>
    <n v="24"/>
    <s v="TM"/>
    <s v=""/>
    <s v="EL170586"/>
    <s v="E64RU71"/>
    <s v="2024000210"/>
    <x v="214"/>
    <d v="2024-01-02T00:00:00"/>
    <x v="0"/>
    <n v="24"/>
    <s v="TM"/>
    <n v="24.26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5.7"/>
    <s v=""/>
    <x v="0"/>
    <x v="0"/>
    <x v="0"/>
    <s v=""/>
    <x v="0"/>
    <x v="0"/>
    <s v="FABRICA"/>
    <x v="0"/>
    <x v="0"/>
    <x v="0"/>
    <n v="1.0399999999999991"/>
    <x v="0"/>
    <n v="-0.26000000000000156"/>
    <n v="0.26000000000000156"/>
    <n v="0"/>
    <n v="0"/>
    <s v=""/>
    <n v="24"/>
    <s v="TM"/>
    <n v="24"/>
    <n v="3230"/>
    <s v=""/>
    <s v=""/>
    <x v="0"/>
    <s v=""/>
    <s v=""/>
  </r>
  <r>
    <x v="0"/>
    <n v="13.4"/>
    <n v="13.48"/>
    <n v="0"/>
    <n v="40"/>
    <n v="40.46"/>
    <n v="26.98"/>
    <s v="TM"/>
    <s v=""/>
    <s v="ER8806BBS"/>
    <s v="E7792HNR"/>
    <s v="2024000133"/>
    <x v="215"/>
    <d v="2024-01-02T00:00:00"/>
    <x v="1"/>
    <n v="27.52"/>
    <s v="TM"/>
    <n v="26.9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48"/>
    <s v=""/>
    <x v="0"/>
    <x v="0"/>
    <x v="0"/>
    <s v=""/>
    <x v="0"/>
    <x v="0"/>
    <s v="FABRICA"/>
    <x v="0"/>
    <x v="1"/>
    <x v="1"/>
    <n v="0.53999999999999915"/>
    <x v="0"/>
    <n v="0.53999999999999915"/>
    <n v="0.53999999999999915"/>
    <n v="1"/>
    <n v="1"/>
    <s v="Positivo"/>
    <n v="27.52"/>
    <s v="TM"/>
    <n v="27.52"/>
    <n v="3228"/>
    <s v=""/>
    <s v=""/>
    <x v="0"/>
    <s v=""/>
    <s v=""/>
  </r>
  <r>
    <x v="0"/>
    <n v="14.32"/>
    <n v="13.824999999999999"/>
    <n v="0"/>
    <n v="40"/>
    <n v="40.26"/>
    <n v="25.6"/>
    <s v="TM"/>
    <s v=""/>
    <s v="ER0912BBF"/>
    <s v="E2965KHG"/>
    <s v="2024000125"/>
    <x v="216"/>
    <d v="2024-01-02T00:00:00"/>
    <x v="0"/>
    <n v="25.6"/>
    <s v="TM"/>
    <n v="26.434999999999999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4.2"/>
    <s v=""/>
    <x v="0"/>
    <x v="0"/>
    <x v="0"/>
    <s v=""/>
    <x v="0"/>
    <x v="0"/>
    <s v="FABRICA"/>
    <x v="0"/>
    <x v="0"/>
    <x v="0"/>
    <n v="0.74000000000000199"/>
    <x v="0"/>
    <n v="-0.8349999999999973"/>
    <n v="0.8349999999999973"/>
    <n v="1"/>
    <n v="0"/>
    <s v="Negativo"/>
    <n v="25.6"/>
    <s v="TM"/>
    <n v="25.6"/>
    <n v="3230"/>
    <s v=""/>
    <s v=""/>
    <x v="0"/>
    <s v=""/>
    <s v=""/>
  </r>
  <r>
    <x v="0"/>
    <n v="13.5"/>
    <n v="13.32"/>
    <n v="0"/>
    <n v="40"/>
    <n v="40.56"/>
    <n v="27.24"/>
    <s v="TM"/>
    <s v=""/>
    <s v="ER8803BBS"/>
    <s v="E1508HJM"/>
    <s v="2024000126"/>
    <x v="217"/>
    <d v="2024-01-02T00:00:00"/>
    <x v="1"/>
    <n v="27.68"/>
    <s v="TM"/>
    <n v="27.24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4"/>
    <n v="13.32"/>
    <s v=""/>
    <x v="0"/>
    <x v="0"/>
    <x v="0"/>
    <s v=""/>
    <x v="0"/>
    <x v="0"/>
    <s v="FABRICA"/>
    <x v="0"/>
    <x v="1"/>
    <x v="1"/>
    <n v="0.43999999999999773"/>
    <x v="0"/>
    <n v="0.44000000000000128"/>
    <n v="0.44000000000000128"/>
    <n v="1"/>
    <n v="1"/>
    <s v="Positivo"/>
    <n v="27.68"/>
    <s v="TM"/>
    <n v="27.68"/>
    <n v="3228"/>
    <s v=""/>
    <s v=""/>
    <x v="0"/>
    <s v=""/>
    <s v=""/>
  </r>
  <r>
    <x v="0"/>
    <n v="14.2"/>
    <n v="15"/>
    <n v="0"/>
    <n v="40"/>
    <n v="40.94"/>
    <n v="25.6"/>
    <s v="TM"/>
    <s v=""/>
    <s v="ER0906BDG"/>
    <s v="E5479LFM"/>
    <s v="2024000111"/>
    <x v="218"/>
    <d v="2024-01-02T00:00:00"/>
    <x v="0"/>
    <n v="25.6"/>
    <s v="TM"/>
    <n v="25.94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5"/>
    <s v=""/>
    <x v="0"/>
    <x v="0"/>
    <x v="0"/>
    <s v=""/>
    <x v="0"/>
    <x v="0"/>
    <s v="FABRICA"/>
    <x v="0"/>
    <x v="0"/>
    <x v="0"/>
    <n v="6.0000000000002274E-2"/>
    <x v="0"/>
    <n v="-0.33999999999999986"/>
    <n v="0.33999999999999986"/>
    <n v="0"/>
    <n v="0"/>
    <s v=""/>
    <n v="25.6"/>
    <s v="TM"/>
    <n v="25.6"/>
    <n v="3230"/>
    <s v=""/>
    <s v=""/>
    <x v="0"/>
    <s v=""/>
    <s v=""/>
  </r>
  <r>
    <x v="0"/>
    <n v="14.4"/>
    <n v="14.16"/>
    <n v="0"/>
    <n v="40"/>
    <n v="40.479999999999997"/>
    <n v="26.32"/>
    <s v="TM"/>
    <s v=""/>
    <s v="EAV00575R"/>
    <s v="E0438GVW"/>
    <s v="2024000189"/>
    <x v="219"/>
    <d v="2024-01-02T00:00:00"/>
    <x v="1"/>
    <n v="26.84"/>
    <s v="TM"/>
    <n v="26.32"/>
    <x v="0"/>
    <s v="E_JGARCIAG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5"/>
    <n v="14.16"/>
    <s v=""/>
    <x v="0"/>
    <x v="0"/>
    <x v="0"/>
    <s v=""/>
    <x v="0"/>
    <x v="0"/>
    <s v="FABRICA"/>
    <x v="0"/>
    <x v="1"/>
    <x v="1"/>
    <n v="0.52000000000000313"/>
    <x v="0"/>
    <n v="0.51999999999999957"/>
    <n v="0.51999999999999957"/>
    <n v="1"/>
    <n v="1"/>
    <s v="Positivo"/>
    <n v="26.84"/>
    <s v="TM"/>
    <n v="26.84"/>
    <n v="3228"/>
    <s v=""/>
    <s v=""/>
    <x v="0"/>
    <s v=""/>
    <s v=""/>
  </r>
  <r>
    <x v="0"/>
    <n v="14.56"/>
    <n v="14.36"/>
    <n v="0"/>
    <n v="40"/>
    <n v="40.42"/>
    <n v="25.6"/>
    <s v="TM"/>
    <s v=""/>
    <s v="EHU01339R"/>
    <s v="E3710KKC"/>
    <s v="2024000396"/>
    <x v="220"/>
    <d v="2024-01-03T00:00:00"/>
    <x v="0"/>
    <n v="25.6"/>
    <s v="TM"/>
    <n v="26.06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4.36"/>
    <s v=""/>
    <x v="0"/>
    <x v="0"/>
    <x v="0"/>
    <s v=""/>
    <x v="0"/>
    <x v="0"/>
    <s v="FABRICA"/>
    <x v="0"/>
    <x v="0"/>
    <x v="0"/>
    <n v="0.57999999999999829"/>
    <x v="0"/>
    <n v="-0.4599999999999973"/>
    <n v="0.4599999999999973"/>
    <n v="1"/>
    <n v="0"/>
    <s v="Negativo"/>
    <n v="25.6"/>
    <s v="TM"/>
    <n v="25.6"/>
    <n v="3230"/>
    <s v=""/>
    <s v=""/>
    <x v="0"/>
    <s v=""/>
    <s v=""/>
  </r>
  <r>
    <x v="0"/>
    <n v="13.38"/>
    <n v="13.54"/>
    <n v="0"/>
    <n v="41"/>
    <n v="41.2"/>
    <n v="27.66"/>
    <s v="TM"/>
    <s v=""/>
    <s v="ER9755BBK"/>
    <s v="E7061KZH"/>
    <s v="2024000140"/>
    <x v="221"/>
    <d v="2024-01-02T00:00:00"/>
    <x v="1"/>
    <n v="28.484999999999999"/>
    <s v="TM"/>
    <n v="27.66"/>
    <x v="0"/>
    <s v="E_JGARCIAG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5"/>
    <n v="13.54"/>
    <s v=""/>
    <x v="0"/>
    <x v="0"/>
    <x v="0"/>
    <s v=""/>
    <x v="0"/>
    <x v="0"/>
    <s v="FABRICA"/>
    <x v="0"/>
    <x v="1"/>
    <x v="1"/>
    <n v="0.82499999999999574"/>
    <x v="0"/>
    <n v="0.82499999999999929"/>
    <n v="0.82499999999999929"/>
    <n v="1"/>
    <n v="1"/>
    <s v="Positivo"/>
    <n v="28.484999999999999"/>
    <s v="TM"/>
    <n v="28.484999999999999"/>
    <n v="3228"/>
    <s v=""/>
    <s v=""/>
    <x v="0"/>
    <s v=""/>
    <s v=""/>
  </r>
  <r>
    <x v="0"/>
    <n v="13.1"/>
    <n v="13.74"/>
    <n v="0"/>
    <n v="40"/>
    <n v="39.78"/>
    <n v="25.6"/>
    <s v="TM"/>
    <s v=""/>
    <s v="ER5784BBP"/>
    <s v="E2933KHG"/>
    <s v="2024000148"/>
    <x v="222"/>
    <d v="2024-01-02T00:00:00"/>
    <x v="0"/>
    <n v="25.6"/>
    <s v="TM"/>
    <n v="26.04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3.74"/>
    <s v=""/>
    <x v="0"/>
    <x v="0"/>
    <x v="0"/>
    <s v=""/>
    <x v="0"/>
    <x v="0"/>
    <s v="FABRICA"/>
    <x v="0"/>
    <x v="0"/>
    <x v="0"/>
    <n v="1.2199999999999989"/>
    <x v="0"/>
    <n v="-0.43999999999999773"/>
    <n v="0.43999999999999773"/>
    <n v="1"/>
    <n v="0"/>
    <s v="Negativo"/>
    <n v="25.6"/>
    <s v="TM"/>
    <n v="25.6"/>
    <n v="3230"/>
    <s v=""/>
    <s v=""/>
    <x v="0"/>
    <s v=""/>
    <s v=""/>
  </r>
  <r>
    <x v="0"/>
    <n v="13.94"/>
    <n v="13.88"/>
    <n v="0"/>
    <n v="40"/>
    <n v="40.44"/>
    <n v="26.56"/>
    <s v="TM"/>
    <s v=""/>
    <s v="ETO01801R"/>
    <s v="E1006JVK"/>
    <s v="2024000156"/>
    <x v="223"/>
    <d v="2024-01-02T00:00:00"/>
    <x v="1"/>
    <n v="27.12"/>
    <s v="TM"/>
    <n v="26.56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5"/>
    <n v="13.88"/>
    <s v=""/>
    <x v="0"/>
    <x v="0"/>
    <x v="0"/>
    <s v=""/>
    <x v="0"/>
    <x v="0"/>
    <s v="FABRICA"/>
    <x v="0"/>
    <x v="1"/>
    <x v="1"/>
    <n v="0.56000000000000227"/>
    <x v="0"/>
    <n v="0.56000000000000227"/>
    <n v="0.56000000000000227"/>
    <n v="1"/>
    <n v="1"/>
    <s v="Positivo"/>
    <n v="27.12"/>
    <s v="TM"/>
    <n v="27.12"/>
    <n v="3228"/>
    <s v=""/>
    <s v=""/>
    <x v="0"/>
    <s v=""/>
    <s v=""/>
  </r>
  <r>
    <x v="0"/>
    <n v="14"/>
    <n v="13.88"/>
    <n v="0"/>
    <n v="40"/>
    <n v="40.54"/>
    <n v="26.66"/>
    <s v="TM"/>
    <s v=""/>
    <s v="ER9606BBF"/>
    <s v="E6377FGY"/>
    <s v="2024000149"/>
    <x v="224"/>
    <d v="2024-01-02T00:00:00"/>
    <x v="1"/>
    <n v="27.12"/>
    <s v="TM"/>
    <n v="26.66"/>
    <x v="0"/>
    <s v="E_JGARCIAG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88"/>
    <s v=""/>
    <x v="0"/>
    <x v="0"/>
    <x v="0"/>
    <s v=""/>
    <x v="0"/>
    <x v="0"/>
    <s v="FABRICA"/>
    <x v="0"/>
    <x v="1"/>
    <x v="1"/>
    <n v="0.46000000000000085"/>
    <x v="0"/>
    <n v="0.46000000000000085"/>
    <n v="0.46000000000000085"/>
    <n v="1"/>
    <n v="1"/>
    <s v="Positivo"/>
    <n v="27.12"/>
    <s v="TM"/>
    <n v="27.12"/>
    <n v="3228"/>
    <s v=""/>
    <s v=""/>
    <x v="0"/>
    <s v=""/>
    <s v=""/>
  </r>
  <r>
    <x v="0"/>
    <n v="13.4"/>
    <n v="13.62"/>
    <n v="0"/>
    <n v="40"/>
    <n v="40.520000000000003"/>
    <n v="26.9"/>
    <s v="TM"/>
    <s v=""/>
    <s v="ER5456BBC"/>
    <s v="E9540KDB"/>
    <s v="2024000115"/>
    <x v="225"/>
    <d v="2024-01-02T00:00:00"/>
    <x v="1"/>
    <n v="27.38"/>
    <s v="TM"/>
    <n v="26.9"/>
    <x v="0"/>
    <s v="E_JGARCIAG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62"/>
    <s v=""/>
    <x v="0"/>
    <x v="0"/>
    <x v="0"/>
    <s v=""/>
    <x v="0"/>
    <x v="0"/>
    <s v="FABRICA"/>
    <x v="0"/>
    <x v="1"/>
    <x v="1"/>
    <n v="0.47999999999999687"/>
    <x v="0"/>
    <n v="0.48000000000000043"/>
    <n v="0.48000000000000043"/>
    <n v="1"/>
    <n v="1"/>
    <s v="Positivo"/>
    <n v="27.38"/>
    <s v="TM"/>
    <n v="27.38"/>
    <n v="3228"/>
    <s v=""/>
    <s v=""/>
    <x v="0"/>
    <s v=""/>
    <s v=""/>
  </r>
  <r>
    <x v="0"/>
    <n v="14.7"/>
    <n v="15.54"/>
    <n v="0"/>
    <n v="40"/>
    <n v="40.619999999999997"/>
    <n v="25"/>
    <s v="TM"/>
    <s v=""/>
    <s v="ER5072BCZ"/>
    <s v="E4326LBR"/>
    <s v="2024000450"/>
    <x v="226"/>
    <d v="2024-01-03T00:00:00"/>
    <x v="0"/>
    <n v="24"/>
    <s v="TM"/>
    <n v="25.0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5.54"/>
    <s v=""/>
    <x v="0"/>
    <x v="0"/>
    <x v="0"/>
    <s v=""/>
    <x v="0"/>
    <x v="0"/>
    <s v="FABRICA"/>
    <x v="0"/>
    <x v="0"/>
    <x v="0"/>
    <n v="0.38000000000000256"/>
    <x v="0"/>
    <n v="-1.0799999999999983"/>
    <n v="1.0799999999999983"/>
    <n v="1"/>
    <n v="0"/>
    <s v="Negativo"/>
    <n v="24"/>
    <s v="TM"/>
    <n v="24"/>
    <n v="3230"/>
    <s v=""/>
    <s v=""/>
    <x v="0"/>
    <s v=""/>
    <s v=""/>
  </r>
  <r>
    <x v="0"/>
    <n v="13.62"/>
    <n v="13.4"/>
    <n v="0"/>
    <n v="40"/>
    <n v="40.42"/>
    <n v="27.02"/>
    <s v="TM"/>
    <s v=""/>
    <s v="ER8805BBS"/>
    <s v="E6693KDP"/>
    <s v="2024000146"/>
    <x v="227"/>
    <d v="2024-01-02T00:00:00"/>
    <x v="1"/>
    <n v="27.6"/>
    <s v="TM"/>
    <n v="27.02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4"/>
    <s v=""/>
    <x v="0"/>
    <x v="0"/>
    <x v="0"/>
    <s v=""/>
    <x v="0"/>
    <x v="0"/>
    <s v="FABRICA"/>
    <x v="0"/>
    <x v="1"/>
    <x v="1"/>
    <n v="0.57999999999999829"/>
    <x v="0"/>
    <n v="0.58000000000000185"/>
    <n v="0.58000000000000185"/>
    <n v="1"/>
    <n v="1"/>
    <s v="Positivo"/>
    <n v="27.6"/>
    <s v="TM"/>
    <n v="27.6"/>
    <n v="3228"/>
    <s v=""/>
    <s v=""/>
    <x v="0"/>
    <s v=""/>
    <s v=""/>
  </r>
  <r>
    <x v="0"/>
    <n v="13.9"/>
    <n v="13.65"/>
    <n v="0"/>
    <n v="40"/>
    <n v="39.520000000000003"/>
    <n v="25.6"/>
    <s v="TM"/>
    <s v=""/>
    <s v="ER8441BCC"/>
    <s v="E4845HMK"/>
    <s v="2024001035"/>
    <x v="228"/>
    <d v="2024-01-05T00:00:00"/>
    <x v="0"/>
    <n v="25.6"/>
    <s v="TM"/>
    <n v="25.87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3.8"/>
    <s v=""/>
    <x v="0"/>
    <x v="0"/>
    <x v="0"/>
    <s v=""/>
    <x v="0"/>
    <x v="0"/>
    <s v="FABRICA"/>
    <x v="0"/>
    <x v="0"/>
    <x v="0"/>
    <n v="1.4799999999999969"/>
    <x v="0"/>
    <n v="-0.26999999999999957"/>
    <n v="0.26999999999999957"/>
    <n v="0"/>
    <n v="0"/>
    <s v=""/>
    <n v="25.6"/>
    <s v="TM"/>
    <n v="25.6"/>
    <n v="3230"/>
    <s v=""/>
    <s v=""/>
    <x v="0"/>
    <s v=""/>
    <s v=""/>
  </r>
  <r>
    <x v="0"/>
    <n v="14.5"/>
    <n v="14.26"/>
    <n v="0"/>
    <n v="40"/>
    <n v="40.6"/>
    <n v="26.34"/>
    <s v="TM"/>
    <s v=""/>
    <s v="ER0801BBC"/>
    <s v="E9875LKF"/>
    <s v="2024000141"/>
    <x v="229"/>
    <d v="2024-01-02T00:00:00"/>
    <x v="1"/>
    <n v="26.74"/>
    <s v="TM"/>
    <n v="26.34"/>
    <x v="0"/>
    <s v="E_JGARCIAG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4"/>
    <n v="14.26"/>
    <s v=""/>
    <x v="0"/>
    <x v="0"/>
    <x v="0"/>
    <s v=""/>
    <x v="0"/>
    <x v="0"/>
    <s v="FABRICA"/>
    <x v="0"/>
    <x v="1"/>
    <x v="1"/>
    <n v="0.39999999999999858"/>
    <x v="0"/>
    <n v="0.39999999999999858"/>
    <n v="0.39999999999999858"/>
    <n v="0"/>
    <n v="1"/>
    <s v=""/>
    <n v="26.74"/>
    <s v="TM"/>
    <n v="26.74"/>
    <n v="3228"/>
    <s v=""/>
    <s v=""/>
    <x v="0"/>
    <s v=""/>
    <s v=""/>
  </r>
  <r>
    <x v="0"/>
    <n v="13.4"/>
    <n v="13.46"/>
    <n v="0"/>
    <n v="40"/>
    <n v="40.479999999999997"/>
    <n v="27.02"/>
    <s v="TM"/>
    <s v=""/>
    <s v="ER3665BBS"/>
    <s v="E4990DBM"/>
    <s v="2024000241"/>
    <x v="230"/>
    <d v="2024-01-03T00:00:00"/>
    <x v="1"/>
    <n v="27.54"/>
    <s v="TM"/>
    <n v="27.02"/>
    <x v="0"/>
    <s v="JROC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5"/>
    <n v="13.46"/>
    <s v=""/>
    <x v="0"/>
    <x v="0"/>
    <x v="0"/>
    <s v=""/>
    <x v="0"/>
    <x v="0"/>
    <s v="FABRICA"/>
    <x v="0"/>
    <x v="1"/>
    <x v="1"/>
    <n v="0.52000000000000313"/>
    <x v="0"/>
    <n v="0.51999999999999957"/>
    <n v="0.51999999999999957"/>
    <n v="1"/>
    <n v="1"/>
    <s v="Positivo"/>
    <n v="27.54"/>
    <s v="TM"/>
    <n v="27.54"/>
    <n v="3228"/>
    <s v=""/>
    <s v=""/>
    <x v="0"/>
    <s v=""/>
    <s v=""/>
  </r>
  <r>
    <x v="0"/>
    <n v="12.78"/>
    <n v="12.8"/>
    <n v="0"/>
    <n v="40"/>
    <n v="40.299999999999997"/>
    <n v="27.5"/>
    <s v="TM"/>
    <s v=""/>
    <s v="ER8753BBR"/>
    <s v="E1651JFK"/>
    <s v="2024000346"/>
    <x v="231"/>
    <d v="2024-01-03T00:00:00"/>
    <x v="1"/>
    <n v="28.2"/>
    <s v="TM"/>
    <n v="27.5"/>
    <x v="0"/>
    <s v="JROC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5"/>
    <n v="12.8"/>
    <s v=""/>
    <x v="0"/>
    <x v="0"/>
    <x v="0"/>
    <s v=""/>
    <x v="0"/>
    <x v="0"/>
    <s v="FABRICA"/>
    <x v="0"/>
    <x v="1"/>
    <x v="1"/>
    <n v="0.70000000000000284"/>
    <x v="0"/>
    <n v="0.69999999999999929"/>
    <n v="0.69999999999999929"/>
    <n v="1"/>
    <n v="1"/>
    <s v="Positivo"/>
    <n v="28.2"/>
    <s v="TM"/>
    <n v="28.2"/>
    <n v="3228"/>
    <s v=""/>
    <s v=""/>
    <x v="0"/>
    <s v=""/>
    <s v=""/>
  </r>
  <r>
    <x v="0"/>
    <n v="15.1"/>
    <n v="15.66"/>
    <n v="0"/>
    <n v="40"/>
    <n v="40.020000000000003"/>
    <n v="24"/>
    <s v="TM"/>
    <s v=""/>
    <s v="ER6144BBS"/>
    <s v="E4770JMD"/>
    <s v="2024000166"/>
    <x v="232"/>
    <d v="2024-01-02T00:00:00"/>
    <x v="0"/>
    <n v="24"/>
    <s v="TM"/>
    <n v="24.36"/>
    <x v="0"/>
    <s v="E_JGARCIAG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5.66"/>
    <s v=""/>
    <x v="0"/>
    <x v="0"/>
    <x v="0"/>
    <s v=""/>
    <x v="0"/>
    <x v="0"/>
    <s v="FABRICA"/>
    <x v="0"/>
    <x v="0"/>
    <x v="0"/>
    <n v="0.97999999999999687"/>
    <x v="0"/>
    <n v="-0.35999999999999943"/>
    <n v="0.35999999999999943"/>
    <n v="0"/>
    <n v="0"/>
    <s v=""/>
    <n v="24"/>
    <s v="TM"/>
    <n v="24"/>
    <n v="3230"/>
    <s v=""/>
    <s v=""/>
    <x v="0"/>
    <s v=""/>
    <s v=""/>
  </r>
  <r>
    <x v="0"/>
    <n v="14.5"/>
    <n v="14.72"/>
    <n v="0"/>
    <n v="40"/>
    <n v="40.4"/>
    <n v="25.2"/>
    <s v="TM"/>
    <s v=""/>
    <s v="ER8472BCT"/>
    <s v="E9981JVR"/>
    <s v="2024000233"/>
    <x v="233"/>
    <d v="2024-01-03T00:00:00"/>
    <x v="0"/>
    <n v="25.6"/>
    <s v="TM"/>
    <n v="25.68"/>
    <x v="0"/>
    <s v="JROC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4.72"/>
    <s v=""/>
    <x v="0"/>
    <x v="0"/>
    <x v="0"/>
    <s v=""/>
    <x v="0"/>
    <x v="0"/>
    <s v="FABRICA"/>
    <x v="0"/>
    <x v="0"/>
    <x v="0"/>
    <n v="0.60000000000000142"/>
    <x v="0"/>
    <n v="-7.9999999999998295E-2"/>
    <n v="7.9999999999998295E-2"/>
    <n v="0"/>
    <n v="0"/>
    <s v=""/>
    <n v="25.6"/>
    <s v="TM"/>
    <n v="25.6"/>
    <n v="3230"/>
    <s v=""/>
    <s v=""/>
    <x v="0"/>
    <s v=""/>
    <s v=""/>
  </r>
  <r>
    <x v="0"/>
    <n v="12.4"/>
    <n v="12.46"/>
    <n v="0"/>
    <n v="40"/>
    <n v="40.520000000000003"/>
    <n v="28.06"/>
    <s v="TM"/>
    <s v=""/>
    <s v="ER9177BBP"/>
    <s v="E3246FMB"/>
    <s v="2024000159"/>
    <x v="234"/>
    <d v="2024-01-02T00:00:00"/>
    <x v="1"/>
    <n v="28.54"/>
    <s v="TM"/>
    <n v="28.06"/>
    <x v="0"/>
    <s v="OASENSI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4"/>
    <n v="12.46"/>
    <s v=""/>
    <x v="0"/>
    <x v="0"/>
    <x v="0"/>
    <s v=""/>
    <x v="0"/>
    <x v="0"/>
    <s v="FABRICA"/>
    <x v="0"/>
    <x v="1"/>
    <x v="1"/>
    <n v="0.47999999999999687"/>
    <x v="0"/>
    <n v="0.48000000000000043"/>
    <n v="0.48000000000000043"/>
    <n v="1"/>
    <n v="1"/>
    <s v="Positivo"/>
    <n v="28.54"/>
    <s v="TM"/>
    <n v="28.54"/>
    <n v="3228"/>
    <s v=""/>
    <s v=""/>
    <x v="0"/>
    <s v=""/>
    <s v=""/>
  </r>
  <r>
    <x v="0"/>
    <n v="13.48"/>
    <n v="13.12"/>
    <n v="0"/>
    <n v="41"/>
    <n v="41.36"/>
    <n v="28.24"/>
    <s v="TM"/>
    <s v=""/>
    <s v="ER2905BBV"/>
    <s v="E7944KGS"/>
    <s v="2024000163"/>
    <x v="235"/>
    <d v="2024-01-02T00:00:00"/>
    <x v="1"/>
    <n v="28.905000000000001"/>
    <s v="TM"/>
    <n v="28.24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12"/>
    <s v=""/>
    <x v="0"/>
    <x v="0"/>
    <x v="0"/>
    <s v=""/>
    <x v="0"/>
    <x v="0"/>
    <s v="FABRICA"/>
    <x v="0"/>
    <x v="1"/>
    <x v="1"/>
    <n v="0.66499999999999915"/>
    <x v="0"/>
    <n v="0.6650000000000027"/>
    <n v="0.6650000000000027"/>
    <n v="1"/>
    <n v="1"/>
    <s v="Positivo"/>
    <n v="28.905000000000001"/>
    <s v="TM"/>
    <n v="28.905000000000001"/>
    <n v="3228"/>
    <s v=""/>
    <s v=""/>
    <x v="0"/>
    <s v=""/>
    <s v=""/>
  </r>
  <r>
    <x v="0"/>
    <n v="13.24"/>
    <n v="13.28"/>
    <n v="0"/>
    <n v="41"/>
    <n v="41.32"/>
    <n v="28.04"/>
    <s v="TM"/>
    <s v=""/>
    <s v="ER3706BCF"/>
    <s v="E1006KHK"/>
    <s v="2024000256"/>
    <x v="236"/>
    <d v="2024-01-03T00:00:00"/>
    <x v="1"/>
    <n v="28.745000000000001"/>
    <s v="TM"/>
    <n v="28.04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5"/>
    <n v="13.28"/>
    <s v=""/>
    <x v="0"/>
    <x v="0"/>
    <x v="0"/>
    <s v=""/>
    <x v="0"/>
    <x v="0"/>
    <s v="FABRICA"/>
    <x v="0"/>
    <x v="1"/>
    <x v="1"/>
    <n v="0.70499999999999829"/>
    <x v="0"/>
    <n v="0.70500000000000185"/>
    <n v="0.70500000000000185"/>
    <n v="1"/>
    <n v="1"/>
    <s v="Positivo"/>
    <n v="28.745000000000001"/>
    <s v="TM"/>
    <n v="28.745000000000001"/>
    <n v="3228"/>
    <s v=""/>
    <s v=""/>
    <x v="0"/>
    <s v=""/>
    <s v=""/>
  </r>
  <r>
    <x v="0"/>
    <n v="13.8"/>
    <n v="13.94"/>
    <n v="0"/>
    <n v="40"/>
    <n v="40.380000000000003"/>
    <n v="26.44"/>
    <s v="TM"/>
    <s v=""/>
    <s v="ER3908BBW"/>
    <s v="E4262KXX"/>
    <s v="2024000169"/>
    <x v="237"/>
    <d v="2024-01-02T00:00:00"/>
    <x v="1"/>
    <n v="27.06"/>
    <s v="TM"/>
    <n v="26.44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5"/>
    <n v="13.94"/>
    <s v=""/>
    <x v="0"/>
    <x v="0"/>
    <x v="0"/>
    <s v=""/>
    <x v="0"/>
    <x v="0"/>
    <s v="FABRICA"/>
    <x v="0"/>
    <x v="1"/>
    <x v="1"/>
    <n v="0.61999999999999744"/>
    <x v="0"/>
    <n v="0.61999999999999744"/>
    <n v="0.61999999999999744"/>
    <n v="1"/>
    <n v="1"/>
    <s v="Positivo"/>
    <n v="27.06"/>
    <s v="TM"/>
    <n v="27.06"/>
    <n v="3228"/>
    <s v=""/>
    <s v=""/>
    <x v="0"/>
    <s v=""/>
    <s v=""/>
  </r>
  <r>
    <x v="0"/>
    <n v="13.7"/>
    <n v="13.76"/>
    <n v="0"/>
    <n v="40"/>
    <n v="40.619999999999997"/>
    <n v="26.86"/>
    <s v="TM"/>
    <s v=""/>
    <s v="ER3686BCF"/>
    <s v="E6576JJM"/>
    <s v="2024000202"/>
    <x v="238"/>
    <d v="2024-01-02T00:00:00"/>
    <x v="1"/>
    <n v="27.24"/>
    <s v="TM"/>
    <n v="26.86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76"/>
    <s v=""/>
    <x v="0"/>
    <x v="0"/>
    <x v="0"/>
    <s v=""/>
    <x v="0"/>
    <x v="0"/>
    <s v="FABRICA"/>
    <x v="0"/>
    <x v="1"/>
    <x v="1"/>
    <n v="0.38000000000000256"/>
    <x v="0"/>
    <n v="0.37999999999999901"/>
    <n v="0.37999999999999901"/>
    <n v="0"/>
    <n v="1"/>
    <s v=""/>
    <n v="27.24"/>
    <s v="TM"/>
    <n v="27.24"/>
    <n v="3228"/>
    <s v=""/>
    <s v=""/>
    <x v="0"/>
    <s v=""/>
    <s v=""/>
  </r>
  <r>
    <x v="0"/>
    <n v="14.5"/>
    <n v="14.92"/>
    <n v="0"/>
    <n v="40"/>
    <n v="40.299999999999997"/>
    <n v="25.2"/>
    <s v="TM"/>
    <s v=""/>
    <s v="ER6794BCT"/>
    <s v="E8246FCL"/>
    <s v="2024000228"/>
    <x v="239"/>
    <d v="2024-01-03T00:00:00"/>
    <x v="3"/>
    <n v="25.6"/>
    <s v="TM"/>
    <n v="25.3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4.92"/>
    <s v=""/>
    <x v="0"/>
    <x v="0"/>
    <x v="0"/>
    <s v=""/>
    <x v="0"/>
    <x v="0"/>
    <s v="FABRICA"/>
    <x v="0"/>
    <x v="3"/>
    <x v="0"/>
    <n v="0.70000000000000284"/>
    <x v="0"/>
    <n v="0.22000000000000242"/>
    <n v="0.22000000000000242"/>
    <n v="0"/>
    <n v="1"/>
    <s v=""/>
    <n v="25.6"/>
    <s v="TM"/>
    <n v="25.6"/>
    <n v="3232"/>
    <s v=""/>
    <s v=""/>
    <x v="0"/>
    <s v=""/>
    <s v=""/>
  </r>
  <r>
    <x v="0"/>
    <n v="13.3"/>
    <n v="13.2"/>
    <n v="0"/>
    <n v="40"/>
    <n v="40.479999999999997"/>
    <n v="27.28"/>
    <s v="TM"/>
    <s v=""/>
    <s v="ER4838BBS"/>
    <s v="E9945KBD"/>
    <s v="2024000174"/>
    <x v="240"/>
    <d v="2024-01-02T00:00:00"/>
    <x v="1"/>
    <n v="27.8"/>
    <s v="TM"/>
    <n v="27.2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2"/>
    <s v=""/>
    <x v="0"/>
    <x v="0"/>
    <x v="0"/>
    <s v=""/>
    <x v="0"/>
    <x v="0"/>
    <s v="FABRICA"/>
    <x v="0"/>
    <x v="1"/>
    <x v="1"/>
    <n v="0.52000000000000313"/>
    <x v="0"/>
    <n v="0.51999999999999957"/>
    <n v="0.51999999999999957"/>
    <n v="1"/>
    <n v="1"/>
    <s v="Positivo"/>
    <n v="27.8"/>
    <s v="TM"/>
    <n v="27.8"/>
    <n v="3228"/>
    <s v=""/>
    <s v=""/>
    <x v="0"/>
    <s v=""/>
    <s v=""/>
  </r>
  <r>
    <x v="0"/>
    <n v="15.3"/>
    <n v="15.02"/>
    <n v="0"/>
    <n v="40"/>
    <n v="40.700000000000003"/>
    <n v="25.4"/>
    <s v="TM"/>
    <s v=""/>
    <s v="ER7565BDB"/>
    <s v="E5859JZP"/>
    <s v="2024000201"/>
    <x v="241"/>
    <d v="2024-01-02T00:00:00"/>
    <x v="0"/>
    <n v="25.4"/>
    <s v="TM"/>
    <n v="25.68"/>
    <x v="0"/>
    <s v="E_JGARCIAG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5.02"/>
    <s v=""/>
    <x v="0"/>
    <x v="0"/>
    <x v="0"/>
    <s v=""/>
    <x v="0"/>
    <x v="0"/>
    <s v="FABRICA"/>
    <x v="0"/>
    <x v="0"/>
    <x v="0"/>
    <n v="0.29999999999999716"/>
    <x v="0"/>
    <n v="-0.28000000000000114"/>
    <n v="0.28000000000000114"/>
    <n v="0"/>
    <n v="0"/>
    <s v=""/>
    <n v="25.4"/>
    <s v="TM"/>
    <n v="25.4"/>
    <n v="3230"/>
    <s v=""/>
    <s v=""/>
    <x v="0"/>
    <s v=""/>
    <s v=""/>
  </r>
  <r>
    <x v="0"/>
    <n v="14"/>
    <n v="13.82"/>
    <n v="0"/>
    <n v="40"/>
    <n v="40.74"/>
    <n v="26.92"/>
    <s v="TM"/>
    <s v=""/>
    <s v="ER2559BBJ"/>
    <s v="E0350HNY"/>
    <s v="2024000191"/>
    <x v="242"/>
    <d v="2024-01-02T00:00:00"/>
    <x v="1"/>
    <n v="27.18"/>
    <s v="TM"/>
    <n v="26.92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4"/>
    <n v="13.82"/>
    <s v=""/>
    <x v="0"/>
    <x v="0"/>
    <x v="0"/>
    <s v=""/>
    <x v="0"/>
    <x v="0"/>
    <s v="FABRICA"/>
    <x v="0"/>
    <x v="1"/>
    <x v="1"/>
    <n v="0.25999999999999801"/>
    <x v="0"/>
    <n v="0.25999999999999801"/>
    <n v="0.25999999999999801"/>
    <n v="0"/>
    <n v="1"/>
    <s v=""/>
    <n v="27.18"/>
    <s v="TM"/>
    <n v="27.18"/>
    <n v="3228"/>
    <s v=""/>
    <s v=""/>
    <x v="0"/>
    <s v=""/>
    <s v=""/>
  </r>
  <r>
    <x v="0"/>
    <n v="13.5"/>
    <n v="13.52"/>
    <n v="0"/>
    <n v="40"/>
    <n v="40.54"/>
    <n v="27.02"/>
    <s v="TM"/>
    <s v=""/>
    <s v="ER8803BBS"/>
    <s v="E1508HJM"/>
    <s v="2024000278"/>
    <x v="243"/>
    <d v="2024-01-03T00:00:00"/>
    <x v="1"/>
    <n v="27.48"/>
    <s v="TM"/>
    <n v="27.02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52"/>
    <s v=""/>
    <x v="0"/>
    <x v="0"/>
    <x v="0"/>
    <s v=""/>
    <x v="0"/>
    <x v="0"/>
    <s v="FABRICA"/>
    <x v="0"/>
    <x v="1"/>
    <x v="1"/>
    <n v="0.46000000000000085"/>
    <x v="0"/>
    <n v="0.46000000000000085"/>
    <n v="0.46000000000000085"/>
    <n v="1"/>
    <n v="1"/>
    <s v="Positivo"/>
    <n v="27.48"/>
    <s v="TM"/>
    <n v="27.48"/>
    <n v="3228"/>
    <s v=""/>
    <s v=""/>
    <x v="0"/>
    <s v=""/>
    <s v=""/>
  </r>
  <r>
    <x v="0"/>
    <n v="14"/>
    <n v="14.734999999999999"/>
    <n v="0"/>
    <n v="40"/>
    <n v="40.64"/>
    <n v="25.4"/>
    <s v="TM"/>
    <s v=""/>
    <s v="ESS04477R"/>
    <s v="E0948FLZ"/>
    <s v="2024000405"/>
    <x v="244"/>
    <d v="2024-01-03T00:00:00"/>
    <x v="0"/>
    <n v="25.6"/>
    <s v="TM"/>
    <n v="25.905000000000001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5.46"/>
    <s v=""/>
    <x v="0"/>
    <x v="0"/>
    <x v="0"/>
    <s v=""/>
    <x v="0"/>
    <x v="0"/>
    <s v="FABRICA"/>
    <x v="0"/>
    <x v="0"/>
    <x v="0"/>
    <n v="0.35999999999999943"/>
    <x v="0"/>
    <n v="-0.30499999999999972"/>
    <n v="0.30499999999999972"/>
    <n v="0"/>
    <n v="0"/>
    <s v=""/>
    <n v="25.6"/>
    <s v="TM"/>
    <n v="25.6"/>
    <n v="3230"/>
    <s v=""/>
    <s v=""/>
    <x v="0"/>
    <s v=""/>
    <s v=""/>
  </r>
  <r>
    <x v="0"/>
    <n v="14.5"/>
    <n v="14.24"/>
    <n v="0"/>
    <n v="40"/>
    <n v="40.58"/>
    <n v="26.34"/>
    <s v="TM"/>
    <s v=""/>
    <s v="ER0801BBC"/>
    <s v="E9875LKF"/>
    <s v="2024000178"/>
    <x v="245"/>
    <d v="2024-01-02T00:00:00"/>
    <x v="1"/>
    <n v="26.76"/>
    <s v="TM"/>
    <n v="26.34"/>
    <x v="0"/>
    <s v="E_JGARCIAG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4"/>
    <n v="14.24"/>
    <s v=""/>
    <x v="0"/>
    <x v="0"/>
    <x v="0"/>
    <s v=""/>
    <x v="0"/>
    <x v="0"/>
    <s v="FABRICA"/>
    <x v="0"/>
    <x v="1"/>
    <x v="1"/>
    <n v="0.42000000000000171"/>
    <x v="0"/>
    <n v="0.42000000000000171"/>
    <n v="0.42000000000000171"/>
    <n v="1"/>
    <n v="1"/>
    <s v="Positivo"/>
    <n v="26.76"/>
    <s v="TM"/>
    <n v="26.76"/>
    <n v="3228"/>
    <s v=""/>
    <s v=""/>
    <x v="0"/>
    <s v=""/>
    <s v=""/>
  </r>
  <r>
    <x v="0"/>
    <n v="13.4"/>
    <n v="13.54"/>
    <n v="0"/>
    <n v="40"/>
    <n v="40.5"/>
    <n v="26.96"/>
    <s v="TM"/>
    <s v=""/>
    <s v="ER1200BBL"/>
    <s v="E8055LBS"/>
    <s v="2024000192"/>
    <x v="246"/>
    <d v="2024-01-02T00:00:00"/>
    <x v="1"/>
    <n v="27.46"/>
    <s v="TM"/>
    <n v="26.96"/>
    <x v="0"/>
    <s v="OASENSI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54"/>
    <s v=""/>
    <x v="0"/>
    <x v="0"/>
    <x v="0"/>
    <s v=""/>
    <x v="0"/>
    <x v="0"/>
    <s v="FABRICA"/>
    <x v="0"/>
    <x v="1"/>
    <x v="1"/>
    <n v="0.5"/>
    <x v="0"/>
    <n v="0.5"/>
    <n v="0.5"/>
    <n v="1"/>
    <n v="1"/>
    <s v="Positivo"/>
    <n v="27.46"/>
    <s v="TM"/>
    <n v="27.46"/>
    <n v="3228"/>
    <s v=""/>
    <s v=""/>
    <x v="0"/>
    <s v=""/>
    <s v=""/>
  </r>
  <r>
    <x v="0"/>
    <n v="12.94"/>
    <n v="12.96"/>
    <n v="0"/>
    <n v="40"/>
    <n v="40.32"/>
    <n v="27.36"/>
    <s v="TM"/>
    <s v=""/>
    <s v="ER9856BBZ"/>
    <s v="E4874GCT"/>
    <s v="2024000246"/>
    <x v="247"/>
    <d v="2024-01-03T00:00:00"/>
    <x v="1"/>
    <n v="28.04"/>
    <s v="TM"/>
    <n v="27.36"/>
    <x v="0"/>
    <s v="JROC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5"/>
    <n v="12.96"/>
    <s v=""/>
    <x v="0"/>
    <x v="0"/>
    <x v="0"/>
    <s v=""/>
    <x v="0"/>
    <x v="0"/>
    <s v="FABRICA"/>
    <x v="0"/>
    <x v="1"/>
    <x v="1"/>
    <n v="0.67999999999999972"/>
    <x v="0"/>
    <n v="0.67999999999999972"/>
    <n v="0.67999999999999972"/>
    <n v="1"/>
    <n v="1"/>
    <s v="Positivo"/>
    <n v="28.04"/>
    <s v="TM"/>
    <n v="28.04"/>
    <n v="3228"/>
    <s v=""/>
    <s v=""/>
    <x v="0"/>
    <s v=""/>
    <s v=""/>
  </r>
  <r>
    <x v="0"/>
    <n v="12.4"/>
    <n v="12.42"/>
    <n v="0"/>
    <n v="42"/>
    <n v="41.6"/>
    <n v="29.18"/>
    <s v="TM"/>
    <s v=""/>
    <s v="ER3768BCB"/>
    <s v="E4319JNC"/>
    <s v="2024000195"/>
    <x v="248"/>
    <d v="2024-01-02T00:00:00"/>
    <x v="4"/>
    <n v="30"/>
    <s v="TM"/>
    <n v="29.1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2.42"/>
    <s v=""/>
    <x v="0"/>
    <x v="0"/>
    <x v="0"/>
    <s v=""/>
    <x v="0"/>
    <x v="0"/>
    <s v="FABRICA"/>
    <x v="0"/>
    <x v="4"/>
    <x v="1"/>
    <n v="1.4499999999999957"/>
    <x v="0"/>
    <n v="0.82000000000000028"/>
    <n v="0.82000000000000028"/>
    <n v="1"/>
    <n v="1"/>
    <s v="Positivo"/>
    <n v="30"/>
    <s v="TM"/>
    <n v="30"/>
    <n v="3229"/>
    <s v=""/>
    <s v=""/>
    <x v="0"/>
    <s v=""/>
    <s v=""/>
  </r>
  <r>
    <x v="0"/>
    <n v="15.6"/>
    <n v="15.28"/>
    <n v="0"/>
    <n v="40"/>
    <n v="40.58"/>
    <n v="25"/>
    <s v="TM"/>
    <s v=""/>
    <s v="ER6910BDF"/>
    <s v="E1610LGD"/>
    <s v="2024000238"/>
    <x v="249"/>
    <d v="2024-01-03T00:00:00"/>
    <x v="0"/>
    <n v="24"/>
    <s v="TM"/>
    <n v="25.3"/>
    <x v="0"/>
    <s v="JROC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5.28"/>
    <s v=""/>
    <x v="0"/>
    <x v="0"/>
    <x v="0"/>
    <s v=""/>
    <x v="0"/>
    <x v="0"/>
    <s v="FABRICA"/>
    <x v="0"/>
    <x v="0"/>
    <x v="0"/>
    <n v="0.42000000000000171"/>
    <x v="0"/>
    <n v="-1.3000000000000007"/>
    <n v="1.3000000000000007"/>
    <n v="1"/>
    <n v="0"/>
    <s v="Negativo"/>
    <n v="24"/>
    <s v="TM"/>
    <n v="24"/>
    <n v="3230"/>
    <s v=""/>
    <s v=""/>
    <x v="0"/>
    <s v=""/>
    <s v=""/>
  </r>
  <r>
    <x v="0"/>
    <n v="13.6"/>
    <n v="13.98"/>
    <n v="0"/>
    <n v="40"/>
    <n v="40.46"/>
    <n v="26.48"/>
    <s v="TM"/>
    <s v=""/>
    <s v="ER2114BBG"/>
    <s v="E4974HJL"/>
    <s v="2024000258"/>
    <x v="250"/>
    <d v="2024-01-03T00:00:00"/>
    <x v="1"/>
    <n v="27.02"/>
    <s v="TM"/>
    <n v="26.48"/>
    <x v="0"/>
    <s v="JROC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5"/>
    <n v="13.98"/>
    <s v=""/>
    <x v="0"/>
    <x v="0"/>
    <x v="0"/>
    <s v=""/>
    <x v="0"/>
    <x v="0"/>
    <s v="FABRICA"/>
    <x v="0"/>
    <x v="1"/>
    <x v="1"/>
    <n v="0.53999999999999915"/>
    <x v="0"/>
    <n v="0.53999999999999915"/>
    <n v="0.53999999999999915"/>
    <n v="1"/>
    <n v="1"/>
    <s v="Positivo"/>
    <n v="27.02"/>
    <s v="TM"/>
    <n v="27.02"/>
    <n v="3228"/>
    <s v=""/>
    <s v=""/>
    <x v="0"/>
    <s v=""/>
    <s v=""/>
  </r>
  <r>
    <x v="0"/>
    <n v="13.9"/>
    <n v="14.26"/>
    <n v="0"/>
    <n v="40"/>
    <n v="39.86"/>
    <n v="25.2"/>
    <s v="TM"/>
    <s v=""/>
    <s v="ER8043BBY"/>
    <s v="E2583JJB"/>
    <s v="2024000255"/>
    <x v="251"/>
    <d v="2024-01-03T00:00:00"/>
    <x v="0"/>
    <n v="25.6"/>
    <s v="TM"/>
    <n v="25.6"/>
    <x v="0"/>
    <s v="JROC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4.26"/>
    <s v=""/>
    <x v="0"/>
    <x v="0"/>
    <x v="0"/>
    <s v=""/>
    <x v="0"/>
    <x v="0"/>
    <s v="FABRICA"/>
    <x v="0"/>
    <x v="0"/>
    <x v="0"/>
    <n v="1.1400000000000006"/>
    <x v="0"/>
    <n v="0"/>
    <n v="0"/>
    <n v="0"/>
    <n v="1"/>
    <s v=""/>
    <n v="25.6"/>
    <s v="TM"/>
    <n v="25.6"/>
    <n v="3230"/>
    <s v=""/>
    <s v=""/>
    <x v="0"/>
    <s v=""/>
    <s v=""/>
  </r>
  <r>
    <x v="0"/>
    <n v="15"/>
    <n v="15.18"/>
    <n v="0"/>
    <n v="40"/>
    <n v="39.46"/>
    <n v="24"/>
    <s v="TM"/>
    <s v=""/>
    <s v="ER4018BCC"/>
    <s v="E7214HFD"/>
    <s v="2024000383"/>
    <x v="252"/>
    <d v="2024-01-03T00:00:00"/>
    <x v="0"/>
    <n v="24"/>
    <s v="TM"/>
    <n v="24.2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5.18"/>
    <s v=""/>
    <x v="0"/>
    <x v="0"/>
    <x v="0"/>
    <s v=""/>
    <x v="0"/>
    <x v="0"/>
    <s v="FABRICA"/>
    <x v="0"/>
    <x v="0"/>
    <x v="0"/>
    <n v="1.5399999999999991"/>
    <x v="0"/>
    <n v="-0.28000000000000114"/>
    <n v="0.28000000000000114"/>
    <n v="0"/>
    <n v="0"/>
    <s v=""/>
    <n v="24"/>
    <s v="TM"/>
    <n v="24"/>
    <n v="3230"/>
    <s v=""/>
    <s v=""/>
    <x v="0"/>
    <s v=""/>
    <s v=""/>
  </r>
  <r>
    <x v="0"/>
    <n v="15.72"/>
    <n v="15.52"/>
    <n v="0"/>
    <n v="40"/>
    <n v="40.6"/>
    <n v="25"/>
    <s v="TM"/>
    <s v=""/>
    <s v="ER1428BBX"/>
    <s v="E3192JFJ"/>
    <s v="2024000239"/>
    <x v="253"/>
    <d v="2024-01-03T00:00:00"/>
    <x v="3"/>
    <n v="24"/>
    <s v="TM"/>
    <n v="25.0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5.52"/>
    <s v=""/>
    <x v="0"/>
    <x v="0"/>
    <x v="0"/>
    <s v=""/>
    <x v="0"/>
    <x v="0"/>
    <s v="FABRICA"/>
    <x v="0"/>
    <x v="3"/>
    <x v="0"/>
    <n v="0.39999999999999858"/>
    <x v="0"/>
    <n v="-1.0799999999999983"/>
    <n v="1.0799999999999983"/>
    <n v="1"/>
    <n v="0"/>
    <s v="Negativo"/>
    <n v="24"/>
    <s v="TM"/>
    <n v="24"/>
    <n v="3232"/>
    <s v=""/>
    <s v=""/>
    <x v="0"/>
    <s v=""/>
    <s v=""/>
  </r>
  <r>
    <x v="0"/>
    <n v="13.64"/>
    <n v="13.56"/>
    <n v="0"/>
    <n v="40"/>
    <n v="40.479999999999997"/>
    <n v="26.92"/>
    <s v="TM"/>
    <s v=""/>
    <s v="ER9178BBB"/>
    <s v="E3299HSH"/>
    <s v="2024000248"/>
    <x v="254"/>
    <d v="2024-01-03T00:00:00"/>
    <x v="1"/>
    <n v="27.44"/>
    <s v="TM"/>
    <n v="26.92"/>
    <x v="0"/>
    <s v="JROC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56"/>
    <s v=""/>
    <x v="0"/>
    <x v="0"/>
    <x v="0"/>
    <s v=""/>
    <x v="0"/>
    <x v="0"/>
    <s v="FABRICA"/>
    <x v="0"/>
    <x v="1"/>
    <x v="1"/>
    <n v="0.52000000000000313"/>
    <x v="0"/>
    <n v="0.51999999999999957"/>
    <n v="0.51999999999999957"/>
    <n v="1"/>
    <n v="1"/>
    <s v="Positivo"/>
    <n v="27.44"/>
    <s v="TM"/>
    <n v="27.44"/>
    <n v="3228"/>
    <s v=""/>
    <s v=""/>
    <x v="0"/>
    <s v=""/>
    <s v=""/>
  </r>
  <r>
    <x v="0"/>
    <n v="14.32"/>
    <n v="14.16"/>
    <n v="0"/>
    <n v="40"/>
    <n v="40.159999999999997"/>
    <n v="25.6"/>
    <s v="TM"/>
    <s v=""/>
    <s v="ER0912BBF"/>
    <s v="E2965KHG"/>
    <s v="2024000291"/>
    <x v="255"/>
    <d v="2024-01-03T00:00:00"/>
    <x v="0"/>
    <n v="25.6"/>
    <s v="TM"/>
    <n v="26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4.16"/>
    <s v=""/>
    <x v="0"/>
    <x v="0"/>
    <x v="0"/>
    <s v=""/>
    <x v="0"/>
    <x v="0"/>
    <s v="FABRICA"/>
    <x v="0"/>
    <x v="0"/>
    <x v="0"/>
    <n v="0.84000000000000341"/>
    <x v="0"/>
    <n v="-0.39999999999999858"/>
    <n v="0.39999999999999858"/>
    <n v="0"/>
    <n v="0"/>
    <s v=""/>
    <n v="25.6"/>
    <s v="TM"/>
    <n v="25.6"/>
    <n v="3230"/>
    <s v=""/>
    <s v=""/>
    <x v="0"/>
    <s v=""/>
    <s v=""/>
  </r>
  <r>
    <x v="0"/>
    <n v="13.202999999999999"/>
    <n v="13.36"/>
    <n v="0"/>
    <n v="40"/>
    <n v="40.840000000000003"/>
    <n v="27"/>
    <s v="TM"/>
    <s v=""/>
    <s v="ER5650BCF"/>
    <s v="E4405JTF"/>
    <s v="2024000310"/>
    <x v="256"/>
    <d v="2024-01-03T00:00:00"/>
    <x v="0"/>
    <n v="27"/>
    <s v="TM"/>
    <n v="27.48"/>
    <x v="0"/>
    <s v="E_JGARCIAG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3.36"/>
    <s v=""/>
    <x v="0"/>
    <x v="0"/>
    <x v="0"/>
    <s v=""/>
    <x v="0"/>
    <x v="0"/>
    <s v="FABRICA"/>
    <x v="0"/>
    <x v="0"/>
    <x v="0"/>
    <n v="0.15999999999999659"/>
    <x v="0"/>
    <n v="-0.48000000000000043"/>
    <n v="0.48000000000000043"/>
    <n v="1"/>
    <n v="0"/>
    <s v="Negativo"/>
    <n v="27"/>
    <s v="TM"/>
    <n v="27"/>
    <n v="3230"/>
    <s v=""/>
    <s v=""/>
    <x v="0"/>
    <s v=""/>
    <s v=""/>
  </r>
  <r>
    <x v="0"/>
    <n v="13.3"/>
    <n v="13.46"/>
    <n v="0"/>
    <n v="40"/>
    <n v="40.380000000000003"/>
    <n v="26.92"/>
    <s v="TM"/>
    <s v=""/>
    <s v="ER6535BBJ"/>
    <s v="E0939HWW"/>
    <s v="2024000297"/>
    <x v="257"/>
    <d v="2024-01-03T00:00:00"/>
    <x v="1"/>
    <n v="27.54"/>
    <s v="TM"/>
    <n v="26.92"/>
    <x v="0"/>
    <s v="JROC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5"/>
    <n v="13.46"/>
    <s v=""/>
    <x v="0"/>
    <x v="0"/>
    <x v="0"/>
    <s v=""/>
    <x v="0"/>
    <x v="0"/>
    <s v="FABRICA"/>
    <x v="0"/>
    <x v="1"/>
    <x v="1"/>
    <n v="0.61999999999999744"/>
    <x v="0"/>
    <n v="0.61999999999999744"/>
    <n v="0.61999999999999744"/>
    <n v="1"/>
    <n v="1"/>
    <s v="Positivo"/>
    <n v="27.54"/>
    <s v="TM"/>
    <n v="27.54"/>
    <n v="3228"/>
    <s v=""/>
    <s v=""/>
    <x v="0"/>
    <s v=""/>
    <s v=""/>
  </r>
  <r>
    <x v="0"/>
    <n v="14.56"/>
    <n v="14.38"/>
    <n v="0"/>
    <n v="40"/>
    <n v="40.119999999999997"/>
    <n v="25.6"/>
    <s v="TM"/>
    <s v=""/>
    <s v="EHU01339R"/>
    <s v="E3710KKC"/>
    <s v="2024000313"/>
    <x v="258"/>
    <d v="2024-01-03T00:00:00"/>
    <x v="3"/>
    <n v="25.6"/>
    <s v="TM"/>
    <n v="25.74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4.78"/>
    <s v=""/>
    <x v="0"/>
    <x v="0"/>
    <x v="0"/>
    <s v=""/>
    <x v="0"/>
    <x v="0"/>
    <s v="FABRICA"/>
    <x v="0"/>
    <x v="3"/>
    <x v="0"/>
    <n v="0.88000000000000256"/>
    <x v="0"/>
    <n v="-0.13999999999999702"/>
    <n v="0.13999999999999702"/>
    <n v="0"/>
    <n v="0"/>
    <s v=""/>
    <n v="25.6"/>
    <s v="TM"/>
    <n v="25.6"/>
    <n v="3232"/>
    <s v=""/>
    <s v=""/>
    <x v="0"/>
    <s v=""/>
    <s v=""/>
  </r>
  <r>
    <x v="0"/>
    <n v="13.4"/>
    <n v="13.4"/>
    <n v="0"/>
    <n v="40"/>
    <n v="40.44"/>
    <n v="27.04"/>
    <s v="TM"/>
    <s v=""/>
    <s v="ER3665BBS"/>
    <s v="E4990DBM"/>
    <s v="2024000350"/>
    <x v="259"/>
    <d v="2024-01-03T00:00:00"/>
    <x v="1"/>
    <n v="27.6"/>
    <s v="TM"/>
    <n v="27.04"/>
    <x v="0"/>
    <s v="E_JGARCIAG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4"/>
    <n v="13.4"/>
    <s v=""/>
    <x v="0"/>
    <x v="0"/>
    <x v="0"/>
    <s v=""/>
    <x v="0"/>
    <x v="0"/>
    <s v="FABRICA"/>
    <x v="0"/>
    <x v="1"/>
    <x v="1"/>
    <n v="0.56000000000000227"/>
    <x v="0"/>
    <n v="0.56000000000000227"/>
    <n v="0.56000000000000227"/>
    <n v="1"/>
    <n v="1"/>
    <s v="Positivo"/>
    <n v="27.6"/>
    <s v="TM"/>
    <n v="27.6"/>
    <n v="3228"/>
    <s v=""/>
    <s v=""/>
    <x v="0"/>
    <s v=""/>
    <s v=""/>
  </r>
  <r>
    <x v="0"/>
    <n v="13.5"/>
    <n v="13.56"/>
    <n v="0"/>
    <n v="40"/>
    <n v="40.56"/>
    <n v="27"/>
    <s v="TM"/>
    <s v=""/>
    <s v="ER8803BBS"/>
    <s v="E1508HJM"/>
    <s v="2024000431"/>
    <x v="260"/>
    <d v="2024-01-03T00:00:00"/>
    <x v="1"/>
    <n v="27.44"/>
    <s v="TM"/>
    <n v="27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5"/>
    <n v="13.56"/>
    <s v=""/>
    <x v="0"/>
    <x v="0"/>
    <x v="0"/>
    <s v=""/>
    <x v="0"/>
    <x v="0"/>
    <s v="FABRICA"/>
    <x v="0"/>
    <x v="1"/>
    <x v="1"/>
    <n v="0.43999999999999773"/>
    <x v="0"/>
    <n v="0.44000000000000128"/>
    <n v="0.44000000000000128"/>
    <n v="1"/>
    <n v="1"/>
    <s v="Positivo"/>
    <n v="27.44"/>
    <s v="TM"/>
    <n v="27.44"/>
    <n v="3228"/>
    <s v=""/>
    <s v=""/>
    <x v="0"/>
    <s v=""/>
    <s v=""/>
  </r>
  <r>
    <x v="0"/>
    <n v="14.5"/>
    <n v="13.98"/>
    <n v="0"/>
    <n v="40"/>
    <n v="40"/>
    <n v="25.6"/>
    <s v="TM"/>
    <s v=""/>
    <s v="ER5784BBP"/>
    <s v="E8364KHH"/>
    <s v="2024000341"/>
    <x v="261"/>
    <d v="2024-01-03T00:00:00"/>
    <x v="0"/>
    <n v="25.6"/>
    <s v="TM"/>
    <n v="26.02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3.98"/>
    <s v=""/>
    <x v="0"/>
    <x v="0"/>
    <x v="0"/>
    <s v=""/>
    <x v="0"/>
    <x v="0"/>
    <s v="FABRICA"/>
    <x v="0"/>
    <x v="0"/>
    <x v="0"/>
    <n v="1"/>
    <x v="0"/>
    <n v="-0.41999999999999815"/>
    <n v="0.41999999999999815"/>
    <n v="1"/>
    <n v="0"/>
    <s v="Negativo"/>
    <n v="25.6"/>
    <s v="TM"/>
    <n v="25.6"/>
    <n v="3230"/>
    <s v=""/>
    <s v=""/>
    <x v="0"/>
    <s v=""/>
    <s v=""/>
  </r>
  <r>
    <x v="0"/>
    <n v="19"/>
    <n v="19.32"/>
    <n v="0"/>
    <n v="40"/>
    <n v="40.42"/>
    <n v="21"/>
    <s v="TM"/>
    <s v=""/>
    <s v="ER3015BCH"/>
    <s v="E1257GKV"/>
    <s v="2024000323"/>
    <x v="262"/>
    <d v="2024-01-03T00:00:00"/>
    <x v="3"/>
    <n v="20.8"/>
    <s v="TM"/>
    <n v="21.1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9.32"/>
    <s v=""/>
    <x v="0"/>
    <x v="0"/>
    <x v="0"/>
    <s v=""/>
    <x v="0"/>
    <x v="0"/>
    <s v="FABRICA"/>
    <x v="0"/>
    <x v="3"/>
    <x v="0"/>
    <n v="0.57999999999999829"/>
    <x v="0"/>
    <n v="-0.30000000000000071"/>
    <n v="0.30000000000000071"/>
    <n v="0"/>
    <n v="0"/>
    <s v=""/>
    <n v="20.8"/>
    <s v="TM"/>
    <n v="20.8"/>
    <n v="3232"/>
    <s v=""/>
    <s v=""/>
    <x v="0"/>
    <s v=""/>
    <s v=""/>
  </r>
  <r>
    <x v="0"/>
    <n v="14"/>
    <n v="14.4"/>
    <n v="0"/>
    <n v="40"/>
    <n v="39.479999999999997"/>
    <n v="25.2"/>
    <s v="TM"/>
    <s v=""/>
    <s v="ER9339BBT"/>
    <s v="E5086DKB"/>
    <s v="2024000497"/>
    <x v="263"/>
    <d v="2024-01-03T00:00:00"/>
    <x v="3"/>
    <n v="24"/>
    <s v="TM"/>
    <n v="25.0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4.4"/>
    <s v=""/>
    <x v="0"/>
    <x v="0"/>
    <x v="0"/>
    <s v=""/>
    <x v="0"/>
    <x v="0"/>
    <s v="FABRICA"/>
    <x v="0"/>
    <x v="3"/>
    <x v="0"/>
    <n v="1.5200000000000031"/>
    <x v="0"/>
    <n v="-1.0799999999999983"/>
    <n v="1.0799999999999983"/>
    <n v="1"/>
    <n v="0"/>
    <s v="Negativo"/>
    <n v="24"/>
    <s v="TM"/>
    <n v="24"/>
    <n v="3232"/>
    <s v=""/>
    <s v=""/>
    <x v="0"/>
    <s v=""/>
    <s v=""/>
  </r>
  <r>
    <x v="0"/>
    <n v="12.62"/>
    <n v="12.76"/>
    <n v="0"/>
    <n v="40"/>
    <n v="40.520000000000003"/>
    <n v="27.76"/>
    <s v="TM"/>
    <s v=""/>
    <s v="ER1760BDB"/>
    <s v="E8831LZK"/>
    <s v="2024000345"/>
    <x v="264"/>
    <d v="2024-01-03T00:00:00"/>
    <x v="1"/>
    <n v="28.24"/>
    <s v="TM"/>
    <n v="27.76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4"/>
    <n v="12.76"/>
    <s v=""/>
    <x v="0"/>
    <x v="0"/>
    <x v="0"/>
    <s v=""/>
    <x v="0"/>
    <x v="0"/>
    <s v="FABRICA"/>
    <x v="0"/>
    <x v="1"/>
    <x v="1"/>
    <n v="0.47999999999999687"/>
    <x v="0"/>
    <n v="0.47999999999999687"/>
    <n v="0.47999999999999687"/>
    <n v="1"/>
    <n v="1"/>
    <s v="Positivo"/>
    <n v="28.24"/>
    <s v="TM"/>
    <n v="28.24"/>
    <n v="3228"/>
    <s v=""/>
    <s v=""/>
    <x v="0"/>
    <s v=""/>
    <s v=""/>
  </r>
  <r>
    <x v="0"/>
    <n v="13.42"/>
    <n v="13.48"/>
    <n v="0"/>
    <n v="40"/>
    <n v="40.380000000000003"/>
    <n v="26.9"/>
    <s v="TM"/>
    <s v=""/>
    <s v="ER6677BBW"/>
    <s v="E6245LDT"/>
    <s v="2024000317"/>
    <x v="265"/>
    <d v="2024-01-03T00:00:00"/>
    <x v="1"/>
    <n v="27.52"/>
    <s v="TM"/>
    <n v="26.9"/>
    <x v="0"/>
    <s v="JROC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5"/>
    <n v="13.48"/>
    <s v=""/>
    <x v="0"/>
    <x v="0"/>
    <x v="0"/>
    <s v=""/>
    <x v="0"/>
    <x v="0"/>
    <s v="FABRICA"/>
    <x v="0"/>
    <x v="1"/>
    <x v="1"/>
    <n v="0.61999999999999744"/>
    <x v="0"/>
    <n v="0.62000000000000099"/>
    <n v="0.62000000000000099"/>
    <n v="1"/>
    <n v="1"/>
    <s v="Positivo"/>
    <n v="27.52"/>
    <s v="TM"/>
    <n v="27.52"/>
    <n v="3228"/>
    <s v=""/>
    <s v=""/>
    <x v="0"/>
    <s v=""/>
    <s v=""/>
  </r>
  <r>
    <x v="0"/>
    <n v="13.78"/>
    <n v="14.16"/>
    <n v="0"/>
    <n v="40"/>
    <n v="40.36"/>
    <n v="26.2"/>
    <s v="TM"/>
    <s v=""/>
    <s v="ER9608BBY"/>
    <s v="E8408KLT"/>
    <s v="2024000415"/>
    <x v="266"/>
    <d v="2024-01-03T00:00:00"/>
    <x v="1"/>
    <n v="26.84"/>
    <s v="TM"/>
    <n v="26.2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5"/>
    <n v="14.16"/>
    <s v=""/>
    <x v="0"/>
    <x v="0"/>
    <x v="0"/>
    <s v=""/>
    <x v="0"/>
    <x v="0"/>
    <s v="FABRICA"/>
    <x v="0"/>
    <x v="1"/>
    <x v="1"/>
    <n v="0.64000000000000057"/>
    <x v="0"/>
    <n v="0.64000000000000057"/>
    <n v="0.64000000000000057"/>
    <n v="1"/>
    <n v="1"/>
    <s v="Positivo"/>
    <n v="26.84"/>
    <s v="TM"/>
    <n v="26.84"/>
    <n v="3228"/>
    <s v=""/>
    <s v=""/>
    <x v="0"/>
    <s v=""/>
    <s v=""/>
  </r>
  <r>
    <x v="0"/>
    <n v="13.8"/>
    <n v="13.92"/>
    <n v="0"/>
    <n v="40"/>
    <n v="40.26"/>
    <n v="26.34"/>
    <s v="TM"/>
    <s v=""/>
    <s v="EM22799R"/>
    <s v="E7433KCN"/>
    <s v="2024000613"/>
    <x v="267"/>
    <d v="2024-01-04T00:00:00"/>
    <x v="1"/>
    <n v="27.08"/>
    <s v="TM"/>
    <n v="26.34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5"/>
    <n v="13.92"/>
    <s v=""/>
    <x v="0"/>
    <x v="0"/>
    <x v="0"/>
    <s v=""/>
    <x v="0"/>
    <x v="0"/>
    <s v="FABRICA"/>
    <x v="0"/>
    <x v="1"/>
    <x v="1"/>
    <n v="0.74000000000000199"/>
    <x v="0"/>
    <n v="0.73999999999999844"/>
    <n v="0.73999999999999844"/>
    <n v="1"/>
    <n v="1"/>
    <s v="Positivo"/>
    <n v="27.08"/>
    <s v="TM"/>
    <n v="27.08"/>
    <n v="3228"/>
    <s v=""/>
    <s v=""/>
    <x v="0"/>
    <s v=""/>
    <s v=""/>
  </r>
  <r>
    <x v="0"/>
    <n v="14.04"/>
    <n v="13.92"/>
    <n v="0"/>
    <n v="40"/>
    <n v="40.479999999999997"/>
    <n v="26.56"/>
    <s v="TM"/>
    <s v=""/>
    <s v="ER5239BBL"/>
    <s v="E7269LRK"/>
    <s v="2024000577"/>
    <x v="268"/>
    <d v="2024-01-04T00:00:00"/>
    <x v="1"/>
    <n v="27.08"/>
    <s v="TM"/>
    <n v="26.56"/>
    <x v="0"/>
    <s v="E_JGARCIAG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92"/>
    <s v=""/>
    <x v="0"/>
    <x v="0"/>
    <x v="0"/>
    <s v=""/>
    <x v="0"/>
    <x v="0"/>
    <s v="FABRICA"/>
    <x v="0"/>
    <x v="1"/>
    <x v="1"/>
    <n v="0.52000000000000313"/>
    <x v="0"/>
    <n v="0.51999999999999957"/>
    <n v="0.51999999999999957"/>
    <n v="1"/>
    <n v="1"/>
    <s v="Positivo"/>
    <n v="27.08"/>
    <s v="TM"/>
    <n v="27.08"/>
    <n v="3228"/>
    <s v=""/>
    <s v=""/>
    <x v="0"/>
    <s v=""/>
    <s v=""/>
  </r>
  <r>
    <x v="0"/>
    <n v="14.4"/>
    <n v="14.06"/>
    <n v="0"/>
    <n v="40"/>
    <n v="40.54"/>
    <n v="26.48"/>
    <s v="TM"/>
    <s v=""/>
    <s v="EAV00575R"/>
    <s v="E0438GVW"/>
    <s v="2024000318"/>
    <x v="269"/>
    <d v="2024-01-03T00:00:00"/>
    <x v="1"/>
    <n v="26.94"/>
    <s v="TM"/>
    <n v="26.48"/>
    <x v="0"/>
    <s v="JROC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4"/>
    <n v="14.06"/>
    <s v=""/>
    <x v="0"/>
    <x v="0"/>
    <x v="0"/>
    <s v=""/>
    <x v="0"/>
    <x v="0"/>
    <s v="FABRICA"/>
    <x v="0"/>
    <x v="1"/>
    <x v="1"/>
    <n v="0.46000000000000085"/>
    <x v="0"/>
    <n v="0.46000000000000085"/>
    <n v="0.46000000000000085"/>
    <n v="1"/>
    <n v="1"/>
    <s v="Positivo"/>
    <n v="26.94"/>
    <s v="TM"/>
    <n v="26.94"/>
    <n v="3228"/>
    <s v=""/>
    <s v=""/>
    <x v="0"/>
    <s v=""/>
    <s v=""/>
  </r>
  <r>
    <x v="0"/>
    <n v="15"/>
    <n v="15.94"/>
    <n v="0"/>
    <n v="40"/>
    <n v="39.78"/>
    <n v="23.8"/>
    <s v="TM"/>
    <s v=""/>
    <s v="ER8857BDG"/>
    <s v="E5942LGH"/>
    <s v="2024000463"/>
    <x v="270"/>
    <d v="2024-01-03T00:00:00"/>
    <x v="0"/>
    <n v="24"/>
    <s v="TM"/>
    <n v="23.84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5.94"/>
    <s v=""/>
    <x v="0"/>
    <x v="0"/>
    <x v="0"/>
    <s v=""/>
    <x v="0"/>
    <x v="0"/>
    <s v="FABRICA"/>
    <x v="0"/>
    <x v="0"/>
    <x v="0"/>
    <n v="1.2199999999999989"/>
    <x v="0"/>
    <n v="0.16000000000000014"/>
    <n v="0.16000000000000014"/>
    <n v="0"/>
    <n v="1"/>
    <s v=""/>
    <n v="24"/>
    <s v="TM"/>
    <n v="24"/>
    <n v="3230"/>
    <s v=""/>
    <s v=""/>
    <x v="0"/>
    <s v=""/>
    <s v=""/>
  </r>
  <r>
    <x v="0"/>
    <n v="13.2"/>
    <n v="13.06"/>
    <n v="0"/>
    <n v="40"/>
    <n v="40.44"/>
    <n v="27.38"/>
    <s v="TM"/>
    <s v=""/>
    <s v="ER9108BBX"/>
    <s v="E2933KHG"/>
    <s v="2024000356"/>
    <x v="271"/>
    <d v="2024-01-03T00:00:00"/>
    <x v="1"/>
    <n v="27.94"/>
    <s v="TM"/>
    <n v="27.3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4"/>
    <n v="13.06"/>
    <s v=""/>
    <x v="0"/>
    <x v="0"/>
    <x v="0"/>
    <s v=""/>
    <x v="0"/>
    <x v="0"/>
    <s v="FABRICA"/>
    <x v="0"/>
    <x v="1"/>
    <x v="1"/>
    <n v="0.56000000000000227"/>
    <x v="0"/>
    <n v="0.56000000000000227"/>
    <n v="0.56000000000000227"/>
    <n v="1"/>
    <n v="1"/>
    <s v="Positivo"/>
    <n v="27.94"/>
    <s v="TM"/>
    <n v="27.94"/>
    <n v="3228"/>
    <s v=""/>
    <s v=""/>
    <x v="0"/>
    <s v=""/>
    <s v=""/>
  </r>
  <r>
    <x v="0"/>
    <n v="14"/>
    <n v="13.92"/>
    <n v="0"/>
    <n v="40"/>
    <n v="40.479999999999997"/>
    <n v="26.56"/>
    <s v="TM"/>
    <s v=""/>
    <s v="ER5597BCG"/>
    <s v="E0709JPX"/>
    <s v="2024000357"/>
    <x v="272"/>
    <d v="2024-01-03T00:00:00"/>
    <x v="1"/>
    <n v="27.08"/>
    <s v="TM"/>
    <n v="26.56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4"/>
    <n v="13.92"/>
    <s v=""/>
    <x v="0"/>
    <x v="0"/>
    <x v="0"/>
    <s v=""/>
    <x v="0"/>
    <x v="0"/>
    <s v="FABRICA"/>
    <x v="0"/>
    <x v="1"/>
    <x v="1"/>
    <n v="0.52000000000000313"/>
    <x v="0"/>
    <n v="0.51999999999999957"/>
    <n v="0.51999999999999957"/>
    <n v="1"/>
    <n v="1"/>
    <s v="Positivo"/>
    <n v="27.08"/>
    <s v="TM"/>
    <n v="27.08"/>
    <n v="3228"/>
    <s v=""/>
    <s v=""/>
    <x v="0"/>
    <s v=""/>
    <s v=""/>
  </r>
  <r>
    <x v="0"/>
    <n v="14"/>
    <n v="13.88"/>
    <n v="0"/>
    <n v="40"/>
    <n v="40.58"/>
    <n v="26.7"/>
    <s v="TM"/>
    <s v=""/>
    <s v="ER9606BBF"/>
    <s v="E6377FGY"/>
    <s v="2024000331"/>
    <x v="273"/>
    <d v="2024-01-03T00:00:00"/>
    <x v="1"/>
    <n v="27.12"/>
    <s v="TM"/>
    <n v="26.7"/>
    <x v="0"/>
    <s v="JROC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4"/>
    <n v="13.88"/>
    <s v=""/>
    <x v="0"/>
    <x v="0"/>
    <x v="0"/>
    <s v=""/>
    <x v="0"/>
    <x v="0"/>
    <s v="FABRICA"/>
    <x v="0"/>
    <x v="1"/>
    <x v="1"/>
    <n v="0.42000000000000171"/>
    <x v="0"/>
    <n v="0.42000000000000171"/>
    <n v="0.42000000000000171"/>
    <n v="1"/>
    <n v="1"/>
    <s v="Positivo"/>
    <n v="27.12"/>
    <s v="TM"/>
    <n v="27.12"/>
    <n v="3228"/>
    <s v=""/>
    <s v=""/>
    <x v="0"/>
    <s v=""/>
    <s v=""/>
  </r>
  <r>
    <x v="0"/>
    <n v="13.64"/>
    <n v="13.56"/>
    <n v="0"/>
    <n v="40"/>
    <n v="40.58"/>
    <n v="27.02"/>
    <s v="TM"/>
    <s v=""/>
    <s v="ER9178BBB"/>
    <s v="E3299HSH"/>
    <s v="2024000348"/>
    <x v="274"/>
    <d v="2024-01-03T00:00:00"/>
    <x v="1"/>
    <n v="27.44"/>
    <s v="TM"/>
    <n v="27.02"/>
    <x v="0"/>
    <s v="E_JGARCIAG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4"/>
    <n v="13.56"/>
    <s v=""/>
    <x v="0"/>
    <x v="0"/>
    <x v="0"/>
    <s v=""/>
    <x v="0"/>
    <x v="0"/>
    <s v="FABRICA"/>
    <x v="0"/>
    <x v="1"/>
    <x v="1"/>
    <n v="0.42000000000000171"/>
    <x v="0"/>
    <n v="0.42000000000000171"/>
    <n v="0.42000000000000171"/>
    <n v="1"/>
    <n v="1"/>
    <s v="Positivo"/>
    <n v="27.44"/>
    <s v="TM"/>
    <n v="27.44"/>
    <n v="3228"/>
    <s v=""/>
    <s v=""/>
    <x v="0"/>
    <s v=""/>
    <s v=""/>
  </r>
  <r>
    <x v="0"/>
    <n v="13.2"/>
    <n v="13.06"/>
    <n v="0"/>
    <n v="40"/>
    <n v="40.46"/>
    <n v="27.4"/>
    <s v="TM"/>
    <s v=""/>
    <s v="ER0509BBW"/>
    <s v="E7841LBS"/>
    <s v="2024000421"/>
    <x v="275"/>
    <d v="2024-01-03T00:00:00"/>
    <x v="1"/>
    <n v="27.94"/>
    <s v="TM"/>
    <n v="27.4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06"/>
    <s v=""/>
    <x v="0"/>
    <x v="0"/>
    <x v="0"/>
    <s v=""/>
    <x v="0"/>
    <x v="0"/>
    <s v="FABRICA"/>
    <x v="0"/>
    <x v="1"/>
    <x v="1"/>
    <n v="0.53999999999999915"/>
    <x v="0"/>
    <n v="0.5400000000000027"/>
    <n v="0.5400000000000027"/>
    <n v="1"/>
    <n v="1"/>
    <s v="Positivo"/>
    <n v="27.94"/>
    <s v="TM"/>
    <n v="27.94"/>
    <n v="3228"/>
    <s v=""/>
    <s v=""/>
    <x v="0"/>
    <s v=""/>
    <s v=""/>
  </r>
  <r>
    <x v="0"/>
    <n v="13.48"/>
    <n v="13.7"/>
    <n v="0"/>
    <n v="41"/>
    <n v="41.62"/>
    <n v="27.92"/>
    <s v="TM"/>
    <s v=""/>
    <s v="ER2905BBV"/>
    <s v="E7944KGS"/>
    <s v="2024000362"/>
    <x v="276"/>
    <d v="2024-01-03T00:00:00"/>
    <x v="4"/>
    <n v="28.324999999999999"/>
    <s v="TM"/>
    <n v="27.92"/>
    <x v="0"/>
    <s v="JROC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3.7"/>
    <s v=""/>
    <x v="0"/>
    <x v="0"/>
    <x v="0"/>
    <s v=""/>
    <x v="0"/>
    <x v="0"/>
    <s v="FABRICA"/>
    <x v="0"/>
    <x v="4"/>
    <x v="1"/>
    <n v="0.40500000000000114"/>
    <x v="0"/>
    <n v="0.40499999999999758"/>
    <n v="0.40499999999999758"/>
    <n v="1"/>
    <n v="1"/>
    <s v="Positivo"/>
    <n v="28.324999999999999"/>
    <s v="TM"/>
    <n v="28.324999999999999"/>
    <n v="3229"/>
    <s v=""/>
    <s v=""/>
    <x v="0"/>
    <s v=""/>
    <s v=""/>
  </r>
  <r>
    <x v="0"/>
    <n v="14.2"/>
    <n v="14.38"/>
    <n v="0"/>
    <n v="40"/>
    <n v="40.46"/>
    <n v="26.08"/>
    <s v="TM"/>
    <s v=""/>
    <s v="EC03523R"/>
    <s v="E5325HTN"/>
    <s v="2024000591"/>
    <x v="277"/>
    <d v="2024-01-04T00:00:00"/>
    <x v="1"/>
    <n v="26.62"/>
    <s v="TM"/>
    <n v="26.0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4"/>
    <n v="14.38"/>
    <s v=""/>
    <x v="0"/>
    <x v="0"/>
    <x v="0"/>
    <s v=""/>
    <x v="0"/>
    <x v="0"/>
    <s v="FABRICA"/>
    <x v="0"/>
    <x v="1"/>
    <x v="1"/>
    <n v="0.53999999999999915"/>
    <x v="0"/>
    <n v="0.5400000000000027"/>
    <n v="0.5400000000000027"/>
    <n v="1"/>
    <n v="1"/>
    <s v="Positivo"/>
    <n v="26.62"/>
    <s v="TM"/>
    <n v="26.62"/>
    <n v="3228"/>
    <s v=""/>
    <s v=""/>
    <x v="0"/>
    <s v=""/>
    <s v=""/>
  </r>
  <r>
    <x v="0"/>
    <n v="13.3"/>
    <n v="13.16"/>
    <n v="0"/>
    <n v="40"/>
    <n v="40.479999999999997"/>
    <n v="27.32"/>
    <s v="TM"/>
    <s v=""/>
    <s v="ER2316BBD"/>
    <s v="E8234JGZ"/>
    <s v="2024000593"/>
    <x v="278"/>
    <d v="2024-01-04T00:00:00"/>
    <x v="1"/>
    <n v="27.84"/>
    <s v="TM"/>
    <n v="27.32"/>
    <x v="0"/>
    <s v="JROC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16"/>
    <s v=""/>
    <x v="0"/>
    <x v="0"/>
    <x v="0"/>
    <s v=""/>
    <x v="0"/>
    <x v="0"/>
    <s v="FABRICA"/>
    <x v="0"/>
    <x v="1"/>
    <x v="1"/>
    <n v="0.52000000000000313"/>
    <x v="0"/>
    <n v="0.51999999999999957"/>
    <n v="0.51999999999999957"/>
    <n v="1"/>
    <n v="1"/>
    <s v="Positivo"/>
    <n v="27.84"/>
    <s v="TM"/>
    <n v="27.84"/>
    <n v="3228"/>
    <s v=""/>
    <s v=""/>
    <x v="0"/>
    <s v=""/>
    <s v=""/>
  </r>
  <r>
    <x v="0"/>
    <n v="12.7"/>
    <n v="13.02"/>
    <n v="0"/>
    <n v="40"/>
    <n v="40.479999999999997"/>
    <n v="27.46"/>
    <s v="TM"/>
    <s v=""/>
    <s v="ER8801BBS"/>
    <s v="E9651KXD"/>
    <s v="2024000527"/>
    <x v="279"/>
    <d v="2024-01-04T00:00:00"/>
    <x v="1"/>
    <n v="27.98"/>
    <s v="TM"/>
    <n v="27.46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4"/>
    <n v="13.02"/>
    <s v=""/>
    <x v="0"/>
    <x v="0"/>
    <x v="0"/>
    <s v=""/>
    <x v="0"/>
    <x v="0"/>
    <s v="FABRICA"/>
    <x v="0"/>
    <x v="1"/>
    <x v="1"/>
    <n v="0.52000000000000313"/>
    <x v="0"/>
    <n v="0.51999999999999957"/>
    <n v="0.51999999999999957"/>
    <n v="1"/>
    <n v="1"/>
    <s v="Positivo"/>
    <n v="27.98"/>
    <s v="TM"/>
    <n v="27.98"/>
    <n v="3228"/>
    <s v=""/>
    <s v=""/>
    <x v="0"/>
    <s v=""/>
    <s v=""/>
  </r>
  <r>
    <x v="0"/>
    <n v="12.7"/>
    <n v="13"/>
    <n v="0"/>
    <n v="40"/>
    <n v="40.5"/>
    <n v="27.5"/>
    <s v="TM"/>
    <s v=""/>
    <s v="ER8801BBS"/>
    <s v="E9651KXD"/>
    <s v="2024000576"/>
    <x v="280"/>
    <d v="2024-01-04T00:00:00"/>
    <x v="1"/>
    <n v="28"/>
    <s v="TM"/>
    <n v="27.5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4"/>
    <n v="13"/>
    <s v=""/>
    <x v="0"/>
    <x v="0"/>
    <x v="0"/>
    <s v=""/>
    <x v="0"/>
    <x v="0"/>
    <s v="FABRICA"/>
    <x v="0"/>
    <x v="1"/>
    <x v="1"/>
    <n v="0.5"/>
    <x v="0"/>
    <n v="0.5"/>
    <n v="0.5"/>
    <n v="1"/>
    <n v="1"/>
    <s v="Positivo"/>
    <n v="28"/>
    <s v="TM"/>
    <n v="28"/>
    <n v="3228"/>
    <s v=""/>
    <s v=""/>
    <x v="0"/>
    <s v=""/>
    <s v=""/>
  </r>
  <r>
    <x v="0"/>
    <n v="14.5"/>
    <n v="14.24"/>
    <n v="0"/>
    <n v="40"/>
    <n v="40.42"/>
    <n v="26.18"/>
    <s v="TM"/>
    <s v=""/>
    <s v="ER0801BBC"/>
    <s v="E9875LKF"/>
    <s v="2024000367"/>
    <x v="281"/>
    <d v="2024-01-03T00:00:00"/>
    <x v="1"/>
    <n v="26.76"/>
    <s v="TM"/>
    <n v="26.18"/>
    <x v="0"/>
    <s v="E_JGARCIAG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4"/>
    <n v="14.24"/>
    <s v=""/>
    <x v="0"/>
    <x v="0"/>
    <x v="0"/>
    <s v=""/>
    <x v="0"/>
    <x v="0"/>
    <s v="FABRICA"/>
    <x v="0"/>
    <x v="1"/>
    <x v="1"/>
    <n v="0.57999999999999829"/>
    <x v="0"/>
    <n v="0.58000000000000185"/>
    <n v="0.58000000000000185"/>
    <n v="1"/>
    <n v="1"/>
    <s v="Positivo"/>
    <n v="26.76"/>
    <s v="TM"/>
    <n v="26.76"/>
    <n v="3228"/>
    <s v=""/>
    <s v=""/>
    <x v="0"/>
    <s v=""/>
    <s v=""/>
  </r>
  <r>
    <x v="0"/>
    <n v="14.4"/>
    <n v="14.7"/>
    <n v="0"/>
    <n v="40"/>
    <n v="40.18"/>
    <n v="25.2"/>
    <s v="TM"/>
    <s v=""/>
    <s v="ER2502BCM"/>
    <s v="E9189JXJ"/>
    <s v="2024000713"/>
    <x v="282"/>
    <d v="2024-01-04T00:00:00"/>
    <x v="0"/>
    <n v="25.6"/>
    <s v="TM"/>
    <n v="25.4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4.7"/>
    <s v=""/>
    <x v="0"/>
    <x v="0"/>
    <x v="0"/>
    <s v=""/>
    <x v="0"/>
    <x v="0"/>
    <s v="FABRICA"/>
    <x v="0"/>
    <x v="0"/>
    <x v="0"/>
    <n v="0.82000000000000028"/>
    <x v="0"/>
    <n v="0.12000000000000099"/>
    <n v="0.12000000000000099"/>
    <n v="0"/>
    <n v="1"/>
    <s v=""/>
    <n v="25.6"/>
    <s v="TM"/>
    <n v="25.6"/>
    <n v="3230"/>
    <s v=""/>
    <s v=""/>
    <x v="0"/>
    <s v=""/>
    <s v=""/>
  </r>
  <r>
    <x v="0"/>
    <n v="14.5"/>
    <n v="14.98"/>
    <n v="0"/>
    <n v="40"/>
    <n v="40.86"/>
    <n v="25.6"/>
    <s v="TM"/>
    <s v=""/>
    <s v="ER4328BBZ"/>
    <s v="E7306CXV"/>
    <s v="2024000382"/>
    <x v="283"/>
    <d v="2024-01-03T00:00:00"/>
    <x v="0"/>
    <n v="25.6"/>
    <s v="TM"/>
    <n v="25.8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4.98"/>
    <s v=""/>
    <x v="0"/>
    <x v="0"/>
    <x v="0"/>
    <s v=""/>
    <x v="0"/>
    <x v="0"/>
    <s v="FABRICA"/>
    <x v="0"/>
    <x v="0"/>
    <x v="0"/>
    <n v="0.14000000000000057"/>
    <x v="0"/>
    <n v="-0.27999999999999758"/>
    <n v="0.27999999999999758"/>
    <n v="0"/>
    <n v="0"/>
    <s v=""/>
    <n v="25.6"/>
    <s v="TM"/>
    <n v="25.6"/>
    <n v="3230"/>
    <s v=""/>
    <s v=""/>
    <x v="0"/>
    <s v=""/>
    <s v=""/>
  </r>
  <r>
    <x v="0"/>
    <n v="13.68"/>
    <n v="14.04"/>
    <n v="0"/>
    <n v="40"/>
    <n v="39.76"/>
    <n v="25.6"/>
    <s v="TM"/>
    <s v=""/>
    <s v="EJ01057R"/>
    <s v="E2544FHJ"/>
    <s v="2024000569"/>
    <x v="284"/>
    <d v="2024-01-04T00:00:00"/>
    <x v="0"/>
    <n v="25.6"/>
    <s v="TM"/>
    <n v="25.72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4.04"/>
    <s v=""/>
    <x v="0"/>
    <x v="0"/>
    <x v="0"/>
    <s v=""/>
    <x v="0"/>
    <x v="0"/>
    <s v="FABRICA"/>
    <x v="0"/>
    <x v="0"/>
    <x v="0"/>
    <n v="1.240000000000002"/>
    <x v="0"/>
    <n v="-0.11999999999999744"/>
    <n v="0.11999999999999744"/>
    <n v="0"/>
    <n v="0"/>
    <s v=""/>
    <n v="25.6"/>
    <s v="TM"/>
    <n v="25.6"/>
    <n v="3230"/>
    <s v=""/>
    <s v=""/>
    <x v="0"/>
    <s v=""/>
    <s v=""/>
  </r>
  <r>
    <x v="0"/>
    <n v="13.7"/>
    <n v="13.74"/>
    <n v="0"/>
    <n v="40"/>
    <n v="40.56"/>
    <n v="26.82"/>
    <s v="TM"/>
    <s v=""/>
    <s v="ER3686BCF"/>
    <s v="E6576JJM"/>
    <s v="2024000429"/>
    <x v="285"/>
    <d v="2024-01-03T00:00:00"/>
    <x v="1"/>
    <n v="27.26"/>
    <s v="TM"/>
    <n v="26.82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4"/>
    <n v="13.74"/>
    <s v=""/>
    <x v="0"/>
    <x v="0"/>
    <x v="0"/>
    <s v=""/>
    <x v="0"/>
    <x v="0"/>
    <s v="FABRICA"/>
    <x v="0"/>
    <x v="1"/>
    <x v="1"/>
    <n v="0.43999999999999773"/>
    <x v="0"/>
    <n v="0.44000000000000128"/>
    <n v="0.44000000000000128"/>
    <n v="1"/>
    <n v="1"/>
    <s v="Positivo"/>
    <n v="27.26"/>
    <s v="TM"/>
    <n v="27.26"/>
    <n v="3228"/>
    <s v=""/>
    <s v=""/>
    <x v="0"/>
    <s v=""/>
    <s v=""/>
  </r>
  <r>
    <x v="0"/>
    <n v="13.64"/>
    <n v="13.44"/>
    <n v="0"/>
    <n v="40"/>
    <n v="40.520000000000003"/>
    <n v="27.08"/>
    <s v="TM"/>
    <s v=""/>
    <s v="ER8798BBS"/>
    <s v="E8421HJR"/>
    <s v="2024000369"/>
    <x v="286"/>
    <d v="2024-01-03T00:00:00"/>
    <x v="1"/>
    <n v="27.56"/>
    <s v="TM"/>
    <n v="27.0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44"/>
    <s v=""/>
    <x v="0"/>
    <x v="0"/>
    <x v="0"/>
    <s v=""/>
    <x v="0"/>
    <x v="0"/>
    <s v="FABRICA"/>
    <x v="0"/>
    <x v="1"/>
    <x v="1"/>
    <n v="0.47999999999999687"/>
    <x v="0"/>
    <n v="0.48000000000000043"/>
    <n v="0.48000000000000043"/>
    <n v="1"/>
    <n v="1"/>
    <s v="Positivo"/>
    <n v="27.56"/>
    <s v="TM"/>
    <n v="27.56"/>
    <n v="3228"/>
    <s v=""/>
    <s v=""/>
    <x v="0"/>
    <s v=""/>
    <s v=""/>
  </r>
  <r>
    <x v="0"/>
    <n v="13.4"/>
    <n v="13.32"/>
    <n v="0"/>
    <n v="40"/>
    <n v="40.44"/>
    <n v="27.12"/>
    <s v="TM"/>
    <s v=""/>
    <s v="ER2637BBV"/>
    <s v="E6106KCV"/>
    <s v="2024000386"/>
    <x v="287"/>
    <d v="2024-01-03T00:00:00"/>
    <x v="1"/>
    <n v="27.68"/>
    <s v="TM"/>
    <n v="27.12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32"/>
    <s v=""/>
    <x v="0"/>
    <x v="0"/>
    <x v="0"/>
    <s v=""/>
    <x v="0"/>
    <x v="0"/>
    <s v="FABRICA"/>
    <x v="0"/>
    <x v="1"/>
    <x v="1"/>
    <n v="0.56000000000000227"/>
    <x v="0"/>
    <n v="0.55999999999999872"/>
    <n v="0.55999999999999872"/>
    <n v="1"/>
    <n v="1"/>
    <s v="Positivo"/>
    <n v="27.68"/>
    <s v="TM"/>
    <n v="27.68"/>
    <n v="3228"/>
    <s v=""/>
    <s v=""/>
    <x v="0"/>
    <s v=""/>
    <s v=""/>
  </r>
  <r>
    <x v="0"/>
    <n v="13.42"/>
    <n v="13.3"/>
    <n v="0"/>
    <n v="40"/>
    <n v="40.42"/>
    <n v="27.12"/>
    <s v="TM"/>
    <s v=""/>
    <s v="ER6677BBW"/>
    <s v="E6245LDT"/>
    <s v="2024000511"/>
    <x v="288"/>
    <d v="2024-01-03T00:00:00"/>
    <x v="1"/>
    <n v="27.7"/>
    <s v="TM"/>
    <n v="27.12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3"/>
    <s v=""/>
    <x v="0"/>
    <x v="0"/>
    <x v="0"/>
    <s v=""/>
    <x v="0"/>
    <x v="0"/>
    <s v="FABRICA"/>
    <x v="0"/>
    <x v="1"/>
    <x v="1"/>
    <n v="0.57999999999999829"/>
    <x v="0"/>
    <n v="0.57999999999999829"/>
    <n v="0.57999999999999829"/>
    <n v="1"/>
    <n v="1"/>
    <s v="Positivo"/>
    <n v="27.7"/>
    <s v="TM"/>
    <n v="27.7"/>
    <n v="3228"/>
    <s v=""/>
    <s v=""/>
    <x v="0"/>
    <s v=""/>
    <s v=""/>
  </r>
  <r>
    <x v="0"/>
    <n v="14.32"/>
    <n v="14.14"/>
    <n v="0"/>
    <n v="40"/>
    <n v="40"/>
    <n v="25.6"/>
    <s v="TM"/>
    <s v=""/>
    <s v="ER0912BBF"/>
    <s v="E2965KHG"/>
    <s v="2024000399"/>
    <x v="289"/>
    <d v="2024-01-03T00:00:00"/>
    <x v="0"/>
    <n v="25.6"/>
    <s v="TM"/>
    <n v="25.86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4.14"/>
    <s v=""/>
    <x v="0"/>
    <x v="0"/>
    <x v="0"/>
    <s v=""/>
    <x v="0"/>
    <x v="0"/>
    <s v="FABRICA"/>
    <x v="0"/>
    <x v="0"/>
    <x v="0"/>
    <n v="1"/>
    <x v="0"/>
    <n v="-0.25999999999999801"/>
    <n v="0.25999999999999801"/>
    <n v="0"/>
    <n v="0"/>
    <s v=""/>
    <n v="25.6"/>
    <s v="TM"/>
    <n v="25.6"/>
    <n v="3230"/>
    <s v=""/>
    <s v=""/>
    <x v="0"/>
    <s v=""/>
    <s v=""/>
  </r>
  <r>
    <x v="0"/>
    <n v="13.8"/>
    <n v="15.3"/>
    <n v="0"/>
    <n v="40"/>
    <n v="39.4"/>
    <n v="24"/>
    <s v="TM"/>
    <s v=""/>
    <s v="ER3766BDM"/>
    <s v="E4815KPH"/>
    <s v="2024000486"/>
    <x v="290"/>
    <d v="2024-01-03T00:00:00"/>
    <x v="0"/>
    <n v="24"/>
    <s v="TM"/>
    <n v="24.1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5.3"/>
    <s v=""/>
    <x v="0"/>
    <x v="0"/>
    <x v="0"/>
    <s v=""/>
    <x v="0"/>
    <x v="0"/>
    <s v="FABRICA"/>
    <x v="0"/>
    <x v="0"/>
    <x v="0"/>
    <n v="1.6000000000000014"/>
    <x v="0"/>
    <n v="-0.10000000000000142"/>
    <n v="0.10000000000000142"/>
    <n v="0"/>
    <n v="0"/>
    <s v=""/>
    <n v="24"/>
    <s v="TM"/>
    <n v="24"/>
    <n v="3230"/>
    <s v=""/>
    <s v=""/>
    <x v="0"/>
    <s v=""/>
    <s v=""/>
  </r>
  <r>
    <x v="0"/>
    <n v="14.7"/>
    <n v="15.12"/>
    <n v="0"/>
    <n v="40"/>
    <n v="40.619999999999997"/>
    <n v="25.6"/>
    <s v="TM"/>
    <s v=""/>
    <s v="ER3931BDG"/>
    <s v="E9867JTF"/>
    <s v="2024000443"/>
    <x v="291"/>
    <d v="2024-01-03T00:00:00"/>
    <x v="0"/>
    <n v="25.4"/>
    <s v="TM"/>
    <n v="25.5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5.12"/>
    <s v=""/>
    <x v="0"/>
    <x v="0"/>
    <x v="0"/>
    <s v=""/>
    <x v="0"/>
    <x v="0"/>
    <s v="FABRICA"/>
    <x v="0"/>
    <x v="0"/>
    <x v="0"/>
    <n v="0.38000000000000256"/>
    <x v="0"/>
    <n v="-0.10000000000000142"/>
    <n v="0.10000000000000142"/>
    <n v="0"/>
    <n v="0"/>
    <s v=""/>
    <n v="25.4"/>
    <s v="TM"/>
    <n v="25.4"/>
    <n v="3230"/>
    <s v=""/>
    <s v=""/>
    <x v="0"/>
    <s v=""/>
    <s v=""/>
  </r>
  <r>
    <x v="0"/>
    <n v="15.5"/>
    <n v="14.96"/>
    <n v="0"/>
    <n v="40"/>
    <n v="40.5"/>
    <n v="25.6"/>
    <s v="TM"/>
    <s v=""/>
    <s v="ER1568BCZ"/>
    <s v="E2361MBF"/>
    <s v="2024000456"/>
    <x v="292"/>
    <d v="2024-01-03T00:00:00"/>
    <x v="0"/>
    <n v="25.6"/>
    <s v="TM"/>
    <n v="25.54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4.96"/>
    <s v=""/>
    <x v="0"/>
    <x v="0"/>
    <x v="0"/>
    <s v=""/>
    <x v="0"/>
    <x v="0"/>
    <s v="FABRICA"/>
    <x v="0"/>
    <x v="0"/>
    <x v="0"/>
    <n v="0.5"/>
    <x v="0"/>
    <n v="6.0000000000002274E-2"/>
    <n v="6.0000000000002274E-2"/>
    <n v="0"/>
    <n v="1"/>
    <s v=""/>
    <n v="25.6"/>
    <s v="TM"/>
    <n v="25.6"/>
    <n v="3230"/>
    <s v=""/>
    <s v=""/>
    <x v="0"/>
    <s v=""/>
    <s v=""/>
  </r>
  <r>
    <x v="0"/>
    <n v="14.5"/>
    <n v="14.95"/>
    <n v="0"/>
    <n v="40"/>
    <n v="40.479999999999997"/>
    <n v="25.6"/>
    <s v="TM"/>
    <s v=""/>
    <s v="ER6794BCT"/>
    <s v="E8246FCL"/>
    <s v="2024000426"/>
    <x v="293"/>
    <d v="2024-01-03T00:00:00"/>
    <x v="3"/>
    <n v="25.6"/>
    <s v="TM"/>
    <n v="25.53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6.899999999999999"/>
    <s v=""/>
    <x v="0"/>
    <x v="0"/>
    <x v="0"/>
    <s v=""/>
    <x v="0"/>
    <x v="0"/>
    <s v="FABRICA"/>
    <x v="0"/>
    <x v="3"/>
    <x v="0"/>
    <n v="0.52000000000000313"/>
    <x v="0"/>
    <n v="7.0000000000000284E-2"/>
    <n v="7.0000000000000284E-2"/>
    <n v="0"/>
    <n v="1"/>
    <s v=""/>
    <n v="25.6"/>
    <s v="TM"/>
    <n v="25.6"/>
    <n v="3232"/>
    <s v=""/>
    <s v=""/>
    <x v="0"/>
    <s v=""/>
    <s v=""/>
  </r>
  <r>
    <x v="0"/>
    <n v="15.5"/>
    <n v="15.68"/>
    <n v="0"/>
    <n v="40"/>
    <n v="39.58"/>
    <n v="24"/>
    <s v="TM"/>
    <s v=""/>
    <s v="ER7800BDD"/>
    <s v="E4679LPL"/>
    <s v="2024000458"/>
    <x v="294"/>
    <d v="2024-01-03T00:00:00"/>
    <x v="0"/>
    <n v="24"/>
    <s v="TM"/>
    <n v="23.9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5.68"/>
    <s v=""/>
    <x v="0"/>
    <x v="0"/>
    <x v="0"/>
    <s v=""/>
    <x v="0"/>
    <x v="0"/>
    <s v="FABRICA"/>
    <x v="0"/>
    <x v="0"/>
    <x v="0"/>
    <n v="1.4200000000000017"/>
    <x v="0"/>
    <n v="0.10000000000000142"/>
    <n v="0.10000000000000142"/>
    <n v="0"/>
    <n v="1"/>
    <s v=""/>
    <n v="24"/>
    <s v="TM"/>
    <n v="24"/>
    <n v="3230"/>
    <s v=""/>
    <s v=""/>
    <x v="0"/>
    <s v=""/>
    <s v=""/>
  </r>
  <r>
    <x v="0"/>
    <n v="12.9"/>
    <n v="12.82"/>
    <n v="0"/>
    <n v="41"/>
    <n v="41.46"/>
    <n v="28.64"/>
    <s v="TM"/>
    <s v=""/>
    <s v="ER9015BCD"/>
    <s v="E7062KZH"/>
    <s v="2024000483"/>
    <x v="295"/>
    <d v="2024-01-03T00:00:00"/>
    <x v="1"/>
    <n v="29.204999999999998"/>
    <s v="TM"/>
    <n v="28.64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5"/>
    <n v="12.82"/>
    <s v=""/>
    <x v="0"/>
    <x v="0"/>
    <x v="0"/>
    <s v=""/>
    <x v="0"/>
    <x v="0"/>
    <s v="FABRICA"/>
    <x v="0"/>
    <x v="1"/>
    <x v="1"/>
    <n v="0.56499999999999773"/>
    <x v="0"/>
    <n v="0.56499999999999773"/>
    <n v="0.56499999999999773"/>
    <n v="1"/>
    <n v="1"/>
    <s v="Positivo"/>
    <n v="29.204999999999998"/>
    <s v="TM"/>
    <n v="29.204999999999998"/>
    <n v="3228"/>
    <s v=""/>
    <s v=""/>
    <x v="0"/>
    <s v=""/>
    <s v=""/>
  </r>
  <r>
    <x v="0"/>
    <n v="15.78"/>
    <n v="15.88"/>
    <n v="0"/>
    <n v="40"/>
    <n v="39.619999999999997"/>
    <n v="24"/>
    <s v="TM"/>
    <s v=""/>
    <s v="ER9031BBK"/>
    <s v="E7727JHY"/>
    <s v="2024000433"/>
    <x v="296"/>
    <d v="2024-01-03T00:00:00"/>
    <x v="3"/>
    <n v="24"/>
    <s v="TM"/>
    <n v="23.74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5.88"/>
    <s v=""/>
    <x v="0"/>
    <x v="0"/>
    <x v="0"/>
    <s v=""/>
    <x v="0"/>
    <x v="0"/>
    <s v="FABRICA"/>
    <x v="0"/>
    <x v="3"/>
    <x v="0"/>
    <n v="1.3800000000000026"/>
    <x v="0"/>
    <n v="0.26000000000000156"/>
    <n v="0.26000000000000156"/>
    <n v="0"/>
    <n v="1"/>
    <s v=""/>
    <n v="24"/>
    <s v="TM"/>
    <n v="24"/>
    <n v="3232"/>
    <s v=""/>
    <s v=""/>
    <x v="0"/>
    <s v=""/>
    <s v=""/>
  </r>
  <r>
    <x v="0"/>
    <n v="15.2"/>
    <n v="15.46"/>
    <n v="0"/>
    <n v="40"/>
    <n v="39.54"/>
    <n v="23.8"/>
    <s v="TM"/>
    <s v=""/>
    <s v="ER4519BCY"/>
    <s v="E3496JHY"/>
    <s v="2024000376"/>
    <x v="297"/>
    <d v="2024-01-03T00:00:00"/>
    <x v="0"/>
    <n v="24"/>
    <s v="TM"/>
    <n v="24.08"/>
    <x v="0"/>
    <s v="JROC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5.46"/>
    <s v=""/>
    <x v="0"/>
    <x v="0"/>
    <x v="0"/>
    <s v=""/>
    <x v="0"/>
    <x v="0"/>
    <s v="FABRICA"/>
    <x v="0"/>
    <x v="0"/>
    <x v="0"/>
    <n v="1.4600000000000009"/>
    <x v="0"/>
    <n v="-7.9999999999998295E-2"/>
    <n v="7.9999999999998295E-2"/>
    <n v="0"/>
    <n v="0"/>
    <s v=""/>
    <n v="24"/>
    <s v="TM"/>
    <n v="24"/>
    <n v="3230"/>
    <s v=""/>
    <s v=""/>
    <x v="0"/>
    <s v=""/>
    <s v=""/>
  </r>
  <r>
    <x v="0"/>
    <n v="15.8"/>
    <n v="16.399999999999999"/>
    <n v="0"/>
    <n v="40"/>
    <n v="40.24"/>
    <n v="24"/>
    <s v="TM"/>
    <s v=""/>
    <s v="ER0398BBT"/>
    <s v="E3106HVY"/>
    <s v="2024000604"/>
    <x v="298"/>
    <d v="2024-01-04T00:00:00"/>
    <x v="3"/>
    <n v="24"/>
    <s v="TM"/>
    <n v="23.84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6.399999999999999"/>
    <s v=""/>
    <x v="0"/>
    <x v="0"/>
    <x v="0"/>
    <s v=""/>
    <x v="0"/>
    <x v="0"/>
    <s v="FABRICA"/>
    <x v="0"/>
    <x v="3"/>
    <x v="0"/>
    <n v="0.75999999999999801"/>
    <x v="0"/>
    <n v="0.16000000000000014"/>
    <n v="0.16000000000000014"/>
    <n v="0"/>
    <n v="1"/>
    <s v=""/>
    <n v="24"/>
    <s v="TM"/>
    <n v="24"/>
    <n v="3232"/>
    <s v=""/>
    <s v=""/>
    <x v="0"/>
    <s v=""/>
    <s v=""/>
  </r>
  <r>
    <x v="0"/>
    <n v="14.56"/>
    <n v="14.535"/>
    <n v="0"/>
    <n v="40"/>
    <n v="40.200000000000003"/>
    <n v="25.6"/>
    <s v="TM"/>
    <s v=""/>
    <s v="EHU01339R"/>
    <s v="E3710KKC"/>
    <s v="2024000523"/>
    <x v="299"/>
    <d v="2024-01-04T00:00:00"/>
    <x v="0"/>
    <n v="25.6"/>
    <s v="TM"/>
    <n v="25.664999999999999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4.96"/>
    <s v=""/>
    <x v="0"/>
    <x v="0"/>
    <x v="0"/>
    <s v=""/>
    <x v="0"/>
    <x v="0"/>
    <s v="FABRICA"/>
    <x v="0"/>
    <x v="0"/>
    <x v="0"/>
    <n v="0.79999999999999716"/>
    <x v="0"/>
    <n v="-6.4999999999997726E-2"/>
    <n v="6.4999999999997726E-2"/>
    <n v="0"/>
    <n v="0"/>
    <s v=""/>
    <n v="25.6"/>
    <s v="TM"/>
    <n v="25.6"/>
    <n v="3230"/>
    <s v=""/>
    <s v=""/>
    <x v="0"/>
    <s v=""/>
    <s v=""/>
  </r>
  <r>
    <x v="0"/>
    <n v="12.78"/>
    <n v="12.88"/>
    <n v="0"/>
    <n v="40"/>
    <n v="40.479999999999997"/>
    <n v="27.6"/>
    <s v="TM"/>
    <s v=""/>
    <s v="ER8753BBR"/>
    <s v="E1651JFK"/>
    <s v="2024000540"/>
    <x v="300"/>
    <d v="2024-01-04T00:00:00"/>
    <x v="1"/>
    <n v="28.12"/>
    <s v="TM"/>
    <n v="27.6"/>
    <x v="0"/>
    <s v="JROC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5"/>
    <n v="12.88"/>
    <s v=""/>
    <x v="0"/>
    <x v="0"/>
    <x v="0"/>
    <s v=""/>
    <x v="0"/>
    <x v="0"/>
    <s v="FABRICA"/>
    <x v="0"/>
    <x v="1"/>
    <x v="1"/>
    <n v="0.52000000000000313"/>
    <x v="0"/>
    <n v="0.51999999999999957"/>
    <n v="0.51999999999999957"/>
    <n v="1"/>
    <n v="1"/>
    <s v="Positivo"/>
    <n v="28.12"/>
    <s v="TM"/>
    <n v="28.12"/>
    <n v="3228"/>
    <s v=""/>
    <s v=""/>
    <x v="0"/>
    <s v=""/>
    <s v=""/>
  </r>
  <r>
    <x v="0"/>
    <n v="13.4"/>
    <n v="13.48"/>
    <n v="0"/>
    <n v="40"/>
    <n v="40.5"/>
    <n v="27.02"/>
    <s v="TM"/>
    <s v=""/>
    <s v="ER3665BBS"/>
    <s v="E4990DBM"/>
    <s v="2024000541"/>
    <x v="301"/>
    <d v="2024-01-04T00:00:00"/>
    <x v="1"/>
    <n v="27.52"/>
    <s v="TM"/>
    <n v="27.02"/>
    <x v="0"/>
    <s v="JROC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4"/>
    <n v="13.48"/>
    <s v=""/>
    <x v="0"/>
    <x v="0"/>
    <x v="0"/>
    <s v=""/>
    <x v="0"/>
    <x v="0"/>
    <s v="FABRICA"/>
    <x v="0"/>
    <x v="1"/>
    <x v="1"/>
    <n v="0.5"/>
    <x v="0"/>
    <n v="0.5"/>
    <n v="0.5"/>
    <n v="1"/>
    <n v="1"/>
    <s v="Positivo"/>
    <n v="27.52"/>
    <s v="TM"/>
    <n v="27.52"/>
    <n v="3228"/>
    <s v=""/>
    <s v=""/>
    <x v="0"/>
    <s v=""/>
    <s v=""/>
  </r>
  <r>
    <x v="0"/>
    <n v="13"/>
    <n v="13.04"/>
    <n v="0"/>
    <n v="40"/>
    <n v="40.44"/>
    <n v="27.4"/>
    <s v="TM"/>
    <s v=""/>
    <s v="ER0100BDB"/>
    <s v="E3179MJG"/>
    <s v="2024000521"/>
    <x v="302"/>
    <d v="2024-01-04T00:00:00"/>
    <x v="1"/>
    <n v="27.96"/>
    <s v="TM"/>
    <n v="27.4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04"/>
    <s v=""/>
    <x v="0"/>
    <x v="0"/>
    <x v="0"/>
    <s v=""/>
    <x v="0"/>
    <x v="0"/>
    <s v="FABRICA"/>
    <x v="0"/>
    <x v="1"/>
    <x v="1"/>
    <n v="0.56000000000000227"/>
    <x v="0"/>
    <n v="0.56000000000000227"/>
    <n v="0.56000000000000227"/>
    <n v="1"/>
    <n v="1"/>
    <s v="Positivo"/>
    <n v="27.96"/>
    <s v="TM"/>
    <n v="27.96"/>
    <n v="3228"/>
    <s v=""/>
    <s v=""/>
    <x v="0"/>
    <s v=""/>
    <s v=""/>
  </r>
  <r>
    <x v="0"/>
    <n v="13.4"/>
    <n v="13.4"/>
    <n v="0"/>
    <n v="40"/>
    <n v="40.36"/>
    <n v="26.96"/>
    <s v="TM"/>
    <s v=""/>
    <s v="ER8806BBS"/>
    <s v="E7792HNR"/>
    <s v="2024000392"/>
    <x v="303"/>
    <d v="2024-01-03T00:00:00"/>
    <x v="1"/>
    <n v="27.6"/>
    <s v="TM"/>
    <n v="26.96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5"/>
    <n v="13.4"/>
    <s v=""/>
    <x v="0"/>
    <x v="0"/>
    <x v="0"/>
    <s v=""/>
    <x v="0"/>
    <x v="0"/>
    <s v="FABRICA"/>
    <x v="0"/>
    <x v="1"/>
    <x v="1"/>
    <n v="0.64000000000000057"/>
    <x v="0"/>
    <n v="0.64000000000000057"/>
    <n v="0.64000000000000057"/>
    <n v="1"/>
    <n v="1"/>
    <s v="Positivo"/>
    <n v="27.6"/>
    <s v="TM"/>
    <n v="27.6"/>
    <n v="3228"/>
    <s v=""/>
    <s v=""/>
    <x v="0"/>
    <s v=""/>
    <s v=""/>
  </r>
  <r>
    <x v="0"/>
    <n v="15.4"/>
    <n v="15.7"/>
    <n v="0"/>
    <n v="40"/>
    <n v="39.479999999999997"/>
    <n v="23.8"/>
    <s v="TM"/>
    <s v=""/>
    <s v="ER6090BCY"/>
    <s v="E5800KHZ"/>
    <s v="2024000449"/>
    <x v="304"/>
    <d v="2024-01-03T00:00:00"/>
    <x v="0"/>
    <n v="24"/>
    <s v="TM"/>
    <n v="23.7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5.7"/>
    <s v=""/>
    <x v="0"/>
    <x v="0"/>
    <x v="0"/>
    <s v=""/>
    <x v="0"/>
    <x v="0"/>
    <s v="FABRICA"/>
    <x v="0"/>
    <x v="0"/>
    <x v="0"/>
    <n v="1.5200000000000031"/>
    <x v="0"/>
    <n v="0.21999999999999886"/>
    <n v="0.21999999999999886"/>
    <n v="0"/>
    <n v="1"/>
    <s v=""/>
    <n v="24"/>
    <s v="TM"/>
    <n v="24"/>
    <n v="3230"/>
    <s v=""/>
    <s v=""/>
    <x v="0"/>
    <s v=""/>
    <s v=""/>
  </r>
  <r>
    <x v="0"/>
    <n v="14"/>
    <n v="13.84"/>
    <n v="0"/>
    <n v="40"/>
    <n v="40.46"/>
    <n v="26.62"/>
    <s v="TM"/>
    <s v=""/>
    <s v="EMA03008R"/>
    <s v="E0621KGK"/>
    <s v="2024000530"/>
    <x v="305"/>
    <d v="2024-01-04T00:00:00"/>
    <x v="1"/>
    <n v="27.16"/>
    <s v="TM"/>
    <n v="26.62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84"/>
    <s v=""/>
    <x v="0"/>
    <x v="0"/>
    <x v="0"/>
    <s v=""/>
    <x v="0"/>
    <x v="0"/>
    <s v="FABRICA"/>
    <x v="0"/>
    <x v="1"/>
    <x v="1"/>
    <n v="0.53999999999999915"/>
    <x v="0"/>
    <n v="0.53999999999999915"/>
    <n v="0.53999999999999915"/>
    <n v="1"/>
    <n v="1"/>
    <s v="Positivo"/>
    <n v="27.16"/>
    <s v="TM"/>
    <n v="27.16"/>
    <n v="3228"/>
    <s v=""/>
    <s v=""/>
    <x v="0"/>
    <s v=""/>
    <s v=""/>
  </r>
  <r>
    <x v="0"/>
    <n v="13"/>
    <n v="13.08"/>
    <n v="0"/>
    <n v="40"/>
    <n v="40.479999999999997"/>
    <n v="27.4"/>
    <s v="TM"/>
    <s v=""/>
    <s v="ER0100BDB"/>
    <s v="E3179MJG"/>
    <s v="2024000565"/>
    <x v="306"/>
    <d v="2024-01-04T00:00:00"/>
    <x v="1"/>
    <n v="27.92"/>
    <s v="TM"/>
    <n v="27.4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4"/>
    <n v="13.08"/>
    <s v=""/>
    <x v="0"/>
    <x v="0"/>
    <x v="0"/>
    <s v=""/>
    <x v="0"/>
    <x v="0"/>
    <s v="FABRICA"/>
    <x v="0"/>
    <x v="1"/>
    <x v="1"/>
    <n v="0.52000000000000313"/>
    <x v="0"/>
    <n v="0.52000000000000313"/>
    <n v="0.52000000000000313"/>
    <n v="1"/>
    <n v="1"/>
    <s v="Positivo"/>
    <n v="27.92"/>
    <s v="TM"/>
    <n v="27.92"/>
    <n v="3228"/>
    <s v=""/>
    <s v=""/>
    <x v="0"/>
    <s v=""/>
    <s v=""/>
  </r>
  <r>
    <x v="0"/>
    <n v="13.8"/>
    <n v="13.9"/>
    <n v="0"/>
    <n v="40"/>
    <n v="40.479999999999997"/>
    <n v="26.58"/>
    <s v="TM"/>
    <s v=""/>
    <s v="ER3908BBW"/>
    <s v="E4262KXX"/>
    <s v="2024000411"/>
    <x v="307"/>
    <d v="2024-01-03T00:00:00"/>
    <x v="1"/>
    <n v="27.1"/>
    <s v="TM"/>
    <n v="26.5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4"/>
    <n v="13.9"/>
    <s v=""/>
    <x v="0"/>
    <x v="0"/>
    <x v="0"/>
    <s v=""/>
    <x v="0"/>
    <x v="0"/>
    <s v="FABRICA"/>
    <x v="0"/>
    <x v="1"/>
    <x v="1"/>
    <n v="0.52000000000000313"/>
    <x v="0"/>
    <n v="0.52000000000000313"/>
    <n v="0.52000000000000313"/>
    <n v="1"/>
    <n v="1"/>
    <s v="Positivo"/>
    <n v="27.1"/>
    <s v="TM"/>
    <n v="27.1"/>
    <n v="3228"/>
    <s v=""/>
    <s v=""/>
    <x v="0"/>
    <s v=""/>
    <s v=""/>
  </r>
  <r>
    <x v="0"/>
    <n v="12.62"/>
    <n v="12.66"/>
    <n v="0"/>
    <n v="40"/>
    <n v="40.54"/>
    <n v="27.88"/>
    <s v="TM"/>
    <s v=""/>
    <s v="ER1760BDB"/>
    <s v="E8831LZK"/>
    <s v="2024000512"/>
    <x v="308"/>
    <d v="2024-01-03T00:00:00"/>
    <x v="1"/>
    <n v="28.34"/>
    <s v="TM"/>
    <n v="27.8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4"/>
    <n v="12.66"/>
    <s v=""/>
    <x v="0"/>
    <x v="0"/>
    <x v="0"/>
    <s v=""/>
    <x v="0"/>
    <x v="0"/>
    <s v="FABRICA"/>
    <x v="0"/>
    <x v="1"/>
    <x v="1"/>
    <n v="0.46000000000000085"/>
    <x v="0"/>
    <n v="0.46000000000000085"/>
    <n v="0.46000000000000085"/>
    <n v="1"/>
    <n v="1"/>
    <s v="Positivo"/>
    <n v="28.34"/>
    <s v="TM"/>
    <n v="28.34"/>
    <n v="3228"/>
    <s v=""/>
    <s v=""/>
    <x v="0"/>
    <s v=""/>
    <s v=""/>
  </r>
  <r>
    <x v="0"/>
    <n v="13.94"/>
    <n v="13.98"/>
    <n v="0"/>
    <n v="40"/>
    <n v="40.46"/>
    <n v="26.48"/>
    <s v="TM"/>
    <s v=""/>
    <s v="ETO01801R"/>
    <s v="E1006JVK"/>
    <s v="2024000478"/>
    <x v="309"/>
    <d v="2024-01-03T00:00:00"/>
    <x v="1"/>
    <n v="27.02"/>
    <s v="TM"/>
    <n v="26.4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98"/>
    <s v=""/>
    <x v="0"/>
    <x v="0"/>
    <x v="0"/>
    <s v=""/>
    <x v="0"/>
    <x v="0"/>
    <s v="FABRICA"/>
    <x v="0"/>
    <x v="1"/>
    <x v="1"/>
    <n v="0.53999999999999915"/>
    <x v="0"/>
    <n v="0.53999999999999915"/>
    <n v="0.53999999999999915"/>
    <n v="1"/>
    <n v="1"/>
    <s v="Positivo"/>
    <n v="27.02"/>
    <s v="TM"/>
    <n v="27.02"/>
    <n v="3228"/>
    <s v=""/>
    <s v=""/>
    <x v="0"/>
    <s v=""/>
    <s v=""/>
  </r>
  <r>
    <x v="0"/>
    <n v="13.6"/>
    <n v="13.82"/>
    <n v="0"/>
    <n v="40"/>
    <n v="40.479999999999997"/>
    <n v="26.66"/>
    <s v="TM"/>
    <s v=""/>
    <s v="ER2114BBG"/>
    <s v="E4974HJL"/>
    <s v="2024000490"/>
    <x v="310"/>
    <d v="2024-01-03T00:00:00"/>
    <x v="1"/>
    <n v="27.18"/>
    <s v="TM"/>
    <n v="26.66"/>
    <x v="0"/>
    <s v="E_JGARCIAG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82"/>
    <s v=""/>
    <x v="0"/>
    <x v="0"/>
    <x v="0"/>
    <s v=""/>
    <x v="0"/>
    <x v="0"/>
    <s v="FABRICA"/>
    <x v="0"/>
    <x v="1"/>
    <x v="1"/>
    <n v="0.52000000000000313"/>
    <x v="0"/>
    <n v="0.51999999999999957"/>
    <n v="0.51999999999999957"/>
    <n v="1"/>
    <n v="1"/>
    <s v="Positivo"/>
    <n v="27.18"/>
    <s v="TM"/>
    <n v="27.18"/>
    <n v="3228"/>
    <s v=""/>
    <s v=""/>
    <x v="0"/>
    <s v=""/>
    <s v=""/>
  </r>
  <r>
    <x v="0"/>
    <n v="12.94"/>
    <n v="12.84"/>
    <n v="0"/>
    <n v="40"/>
    <n v="40.46"/>
    <n v="27.62"/>
    <s v="TM"/>
    <s v=""/>
    <s v="ER9856BBZ"/>
    <s v="E4874GCT"/>
    <s v="2024000526"/>
    <x v="311"/>
    <d v="2024-01-04T00:00:00"/>
    <x v="1"/>
    <n v="28.16"/>
    <s v="TM"/>
    <n v="27.62"/>
    <x v="0"/>
    <s v="JROC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5"/>
    <n v="12.84"/>
    <s v=""/>
    <x v="0"/>
    <x v="0"/>
    <x v="0"/>
    <s v=""/>
    <x v="0"/>
    <x v="0"/>
    <s v="FABRICA"/>
    <x v="0"/>
    <x v="1"/>
    <x v="1"/>
    <n v="0.53999999999999915"/>
    <x v="0"/>
    <n v="0.53999999999999915"/>
    <n v="0.53999999999999915"/>
    <n v="1"/>
    <n v="1"/>
    <s v="Positivo"/>
    <n v="28.16"/>
    <s v="TM"/>
    <n v="28.16"/>
    <n v="3228"/>
    <s v=""/>
    <s v=""/>
    <x v="0"/>
    <s v=""/>
    <s v=""/>
  </r>
  <r>
    <x v="0"/>
    <n v="14.4"/>
    <n v="14.18"/>
    <n v="0"/>
    <n v="40"/>
    <n v="40.5"/>
    <n v="26.32"/>
    <s v="TM"/>
    <s v=""/>
    <s v="EAV00575R"/>
    <s v="E0438GVW"/>
    <s v="2024000514"/>
    <x v="312"/>
    <d v="2024-01-04T00:00:00"/>
    <x v="1"/>
    <n v="26.82"/>
    <s v="TM"/>
    <n v="26.32"/>
    <x v="0"/>
    <s v="VGARCI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5"/>
    <n v="14.18"/>
    <s v=""/>
    <x v="0"/>
    <x v="0"/>
    <x v="0"/>
    <s v=""/>
    <x v="0"/>
    <x v="0"/>
    <s v="FABRICA"/>
    <x v="0"/>
    <x v="1"/>
    <x v="1"/>
    <n v="0.5"/>
    <x v="0"/>
    <n v="0.5"/>
    <n v="0.5"/>
    <n v="1"/>
    <n v="1"/>
    <s v="Positivo"/>
    <n v="26.82"/>
    <s v="TM"/>
    <n v="26.82"/>
    <n v="3228"/>
    <s v=""/>
    <s v=""/>
    <x v="0"/>
    <s v=""/>
    <s v=""/>
  </r>
  <r>
    <x v="0"/>
    <n v="15.2"/>
    <n v="15.42"/>
    <n v="0"/>
    <n v="40"/>
    <n v="39.44"/>
    <n v="24"/>
    <s v="TM"/>
    <s v=""/>
    <s v="ER3076BCM"/>
    <s v="E1108MKZ"/>
    <s v="2024000453"/>
    <x v="313"/>
    <d v="2024-01-03T00:00:00"/>
    <x v="0"/>
    <n v="24"/>
    <s v="TM"/>
    <n v="24.02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5.42"/>
    <s v=""/>
    <x v="0"/>
    <x v="0"/>
    <x v="0"/>
    <s v=""/>
    <x v="0"/>
    <x v="0"/>
    <s v="FABRICA"/>
    <x v="0"/>
    <x v="0"/>
    <x v="0"/>
    <n v="1.5600000000000023"/>
    <x v="0"/>
    <n v="-1.9999999999999574E-2"/>
    <n v="1.9999999999999574E-2"/>
    <n v="0"/>
    <n v="0"/>
    <s v=""/>
    <n v="24"/>
    <s v="TM"/>
    <n v="24"/>
    <n v="3230"/>
    <s v=""/>
    <s v=""/>
    <x v="0"/>
    <s v=""/>
    <s v=""/>
  </r>
  <r>
    <x v="0"/>
    <n v="13.24"/>
    <n v="13.26"/>
    <n v="0"/>
    <n v="41"/>
    <n v="41.48"/>
    <n v="28.22"/>
    <s v="TM"/>
    <s v=""/>
    <s v="ER3706BCF"/>
    <s v="E1006KHK"/>
    <s v="2024000445"/>
    <x v="314"/>
    <d v="2024-01-03T00:00:00"/>
    <x v="1"/>
    <n v="28.765000000000001"/>
    <s v="TM"/>
    <n v="28.22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5"/>
    <n v="13.26"/>
    <s v=""/>
    <x v="0"/>
    <x v="0"/>
    <x v="0"/>
    <s v=""/>
    <x v="0"/>
    <x v="0"/>
    <s v="FABRICA"/>
    <x v="0"/>
    <x v="1"/>
    <x v="1"/>
    <n v="0.54500000000000171"/>
    <x v="0"/>
    <n v="0.54500000000000171"/>
    <n v="0.54500000000000171"/>
    <n v="1"/>
    <n v="1"/>
    <s v="Positivo"/>
    <n v="28.765000000000001"/>
    <s v="TM"/>
    <n v="28.765000000000001"/>
    <n v="3228"/>
    <s v=""/>
    <s v=""/>
    <x v="0"/>
    <s v=""/>
    <s v=""/>
  </r>
  <r>
    <x v="0"/>
    <n v="12.96"/>
    <n v="12.8"/>
    <n v="0"/>
    <n v="40"/>
    <n v="40.42"/>
    <n v="27.62"/>
    <s v="TM"/>
    <s v=""/>
    <s v="ER4777BBM"/>
    <s v="E1633HJM"/>
    <s v="2024000543"/>
    <x v="315"/>
    <d v="2024-01-04T00:00:00"/>
    <x v="1"/>
    <n v="28.2"/>
    <s v="TM"/>
    <n v="27.62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2.8"/>
    <s v=""/>
    <x v="0"/>
    <x v="0"/>
    <x v="0"/>
    <s v=""/>
    <x v="0"/>
    <x v="0"/>
    <s v="FABRICA"/>
    <x v="0"/>
    <x v="1"/>
    <x v="1"/>
    <n v="0.57999999999999829"/>
    <x v="0"/>
    <n v="0.57999999999999829"/>
    <n v="0.57999999999999829"/>
    <n v="1"/>
    <n v="1"/>
    <s v="Positivo"/>
    <n v="28.2"/>
    <s v="TM"/>
    <n v="28.2"/>
    <n v="3228"/>
    <s v=""/>
    <s v=""/>
    <x v="0"/>
    <s v=""/>
    <s v=""/>
  </r>
  <r>
    <x v="0"/>
    <n v="14.5"/>
    <n v="14.26"/>
    <n v="0"/>
    <n v="40"/>
    <n v="39.82"/>
    <n v="25.6"/>
    <s v="TM"/>
    <s v=""/>
    <s v="ER5784BBP"/>
    <s v="E8364KHH"/>
    <s v="2024000448"/>
    <x v="316"/>
    <d v="2024-01-03T00:00:00"/>
    <x v="0"/>
    <n v="25.6"/>
    <s v="TM"/>
    <n v="25.56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4.26"/>
    <s v=""/>
    <x v="0"/>
    <x v="0"/>
    <x v="0"/>
    <s v=""/>
    <x v="0"/>
    <x v="0"/>
    <s v="FABRICA"/>
    <x v="0"/>
    <x v="0"/>
    <x v="0"/>
    <n v="1.1799999999999997"/>
    <x v="0"/>
    <n v="4.00000000000027E-2"/>
    <n v="4.00000000000027E-2"/>
    <n v="0"/>
    <n v="1"/>
    <s v=""/>
    <n v="25.6"/>
    <s v="TM"/>
    <n v="25.6"/>
    <n v="3230"/>
    <s v=""/>
    <s v=""/>
    <x v="0"/>
    <s v=""/>
    <s v=""/>
  </r>
  <r>
    <x v="0"/>
    <n v="13.8"/>
    <n v="13.84"/>
    <n v="0"/>
    <n v="40"/>
    <n v="40.42"/>
    <n v="26.58"/>
    <s v="TM"/>
    <s v=""/>
    <s v="ER8800BBS"/>
    <s v="E7412JLB"/>
    <s v="2024000581"/>
    <x v="317"/>
    <d v="2024-01-04T00:00:00"/>
    <x v="1"/>
    <n v="27.16"/>
    <s v="TM"/>
    <n v="26.5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84"/>
    <s v=""/>
    <x v="0"/>
    <x v="0"/>
    <x v="0"/>
    <s v=""/>
    <x v="0"/>
    <x v="0"/>
    <s v="FABRICA"/>
    <x v="0"/>
    <x v="1"/>
    <x v="1"/>
    <n v="0.57999999999999829"/>
    <x v="0"/>
    <n v="0.58000000000000185"/>
    <n v="0.58000000000000185"/>
    <n v="1"/>
    <n v="1"/>
    <s v="Positivo"/>
    <n v="27.16"/>
    <s v="TM"/>
    <n v="27.16"/>
    <n v="3228"/>
    <s v=""/>
    <s v=""/>
    <x v="0"/>
    <s v=""/>
    <s v=""/>
  </r>
  <r>
    <x v="0"/>
    <n v="13.62"/>
    <n v="13.7"/>
    <n v="0"/>
    <n v="40"/>
    <n v="40.520000000000003"/>
    <n v="26.82"/>
    <s v="TM"/>
    <s v=""/>
    <s v="ER8805BBS"/>
    <s v="E6693KDP"/>
    <s v="2024000432"/>
    <x v="318"/>
    <d v="2024-01-03T00:00:00"/>
    <x v="1"/>
    <n v="27.3"/>
    <s v="TM"/>
    <n v="26.82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4"/>
    <n v="13.7"/>
    <s v=""/>
    <x v="0"/>
    <x v="0"/>
    <x v="0"/>
    <s v=""/>
    <x v="0"/>
    <x v="0"/>
    <s v="FABRICA"/>
    <x v="0"/>
    <x v="1"/>
    <x v="1"/>
    <n v="0.47999999999999687"/>
    <x v="0"/>
    <n v="0.48000000000000043"/>
    <n v="0.48000000000000043"/>
    <n v="1"/>
    <n v="1"/>
    <s v="Positivo"/>
    <n v="27.3"/>
    <s v="TM"/>
    <n v="27.3"/>
    <n v="3228"/>
    <s v=""/>
    <s v=""/>
    <x v="0"/>
    <s v=""/>
    <s v=""/>
  </r>
  <r>
    <x v="0"/>
    <n v="14"/>
    <n v="13.8"/>
    <n v="0"/>
    <n v="40"/>
    <n v="40.479999999999997"/>
    <n v="26.68"/>
    <s v="TM"/>
    <s v=""/>
    <s v="ER2559BBJ"/>
    <s v="E0350HNY"/>
    <s v="2024000571"/>
    <x v="319"/>
    <d v="2024-01-04T00:00:00"/>
    <x v="1"/>
    <n v="27.2"/>
    <s v="TM"/>
    <n v="26.6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8"/>
    <s v=""/>
    <x v="0"/>
    <x v="0"/>
    <x v="0"/>
    <s v=""/>
    <x v="0"/>
    <x v="0"/>
    <s v="FABRICA"/>
    <x v="0"/>
    <x v="1"/>
    <x v="1"/>
    <n v="0.52000000000000313"/>
    <x v="0"/>
    <n v="0.51999999999999957"/>
    <n v="0.51999999999999957"/>
    <n v="1"/>
    <n v="1"/>
    <s v="Positivo"/>
    <n v="27.2"/>
    <s v="TM"/>
    <n v="27.2"/>
    <n v="3228"/>
    <s v=""/>
    <s v=""/>
    <x v="0"/>
    <s v=""/>
    <s v=""/>
  </r>
  <r>
    <x v="0"/>
    <n v="12.4"/>
    <n v="12.34"/>
    <n v="0"/>
    <n v="40"/>
    <n v="40.380000000000003"/>
    <n v="28.04"/>
    <s v="TM"/>
    <s v=""/>
    <s v="ER9177BBP"/>
    <s v="E3246FMB"/>
    <s v="2024000417"/>
    <x v="320"/>
    <d v="2024-01-03T00:00:00"/>
    <x v="1"/>
    <n v="28.66"/>
    <s v="TM"/>
    <n v="28.04"/>
    <x v="0"/>
    <s v="E_JGARCIAG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5"/>
    <n v="12.34"/>
    <s v=""/>
    <x v="0"/>
    <x v="0"/>
    <x v="0"/>
    <s v=""/>
    <x v="0"/>
    <x v="0"/>
    <s v="FABRICA"/>
    <x v="0"/>
    <x v="1"/>
    <x v="1"/>
    <n v="0.61999999999999744"/>
    <x v="0"/>
    <n v="0.62000000000000099"/>
    <n v="0.62000000000000099"/>
    <n v="1"/>
    <n v="1"/>
    <s v="Positivo"/>
    <n v="28.66"/>
    <s v="TM"/>
    <n v="28.66"/>
    <n v="3228"/>
    <s v=""/>
    <s v=""/>
    <x v="0"/>
    <s v=""/>
    <s v=""/>
  </r>
  <r>
    <x v="0"/>
    <n v="13.38"/>
    <n v="13.52"/>
    <n v="0"/>
    <n v="41"/>
    <n v="41.5"/>
    <n v="27.98"/>
    <s v="TM"/>
    <s v=""/>
    <s v="ER9755BBK"/>
    <s v="E7061KZH"/>
    <s v="2024000444"/>
    <x v="321"/>
    <d v="2024-01-03T00:00:00"/>
    <x v="1"/>
    <n v="28.504999999999999"/>
    <s v="TM"/>
    <n v="27.98"/>
    <x v="0"/>
    <s v="OASENSI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5"/>
    <n v="13.52"/>
    <s v=""/>
    <x v="0"/>
    <x v="0"/>
    <x v="0"/>
    <s v=""/>
    <x v="0"/>
    <x v="0"/>
    <s v="FABRICA"/>
    <x v="0"/>
    <x v="1"/>
    <x v="1"/>
    <n v="0.52499999999999858"/>
    <x v="0"/>
    <n v="0.52499999999999858"/>
    <n v="0.52499999999999858"/>
    <n v="1"/>
    <n v="1"/>
    <s v="Positivo"/>
    <n v="28.504999999999999"/>
    <s v="TM"/>
    <n v="28.504999999999999"/>
    <n v="3228"/>
    <s v=""/>
    <s v=""/>
    <x v="0"/>
    <s v=""/>
    <s v=""/>
  </r>
  <r>
    <x v="0"/>
    <n v="12.4"/>
    <n v="12.34"/>
    <n v="0"/>
    <n v="42"/>
    <n v="41.5"/>
    <n v="29.16"/>
    <s v="TM"/>
    <s v=""/>
    <s v="ER3768BCB"/>
    <s v="E4319JNC"/>
    <s v="2024000573"/>
    <x v="322"/>
    <d v="2024-01-04T00:00:00"/>
    <x v="1"/>
    <n v="30"/>
    <s v="TM"/>
    <n v="29.16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5"/>
    <n v="12.34"/>
    <s v=""/>
    <x v="0"/>
    <x v="0"/>
    <x v="0"/>
    <s v=""/>
    <x v="0"/>
    <x v="0"/>
    <s v="FABRICA"/>
    <x v="0"/>
    <x v="1"/>
    <x v="1"/>
    <n v="1.5499999999999972"/>
    <x v="0"/>
    <n v="0.83999999999999986"/>
    <n v="0.83999999999999986"/>
    <n v="1"/>
    <n v="1"/>
    <s v="Positivo"/>
    <n v="30"/>
    <s v="TM"/>
    <n v="30"/>
    <n v="3228"/>
    <s v=""/>
    <s v=""/>
    <x v="0"/>
    <s v=""/>
    <s v=""/>
  </r>
  <r>
    <x v="0"/>
    <n v="13.8"/>
    <n v="13.98"/>
    <n v="0"/>
    <n v="40"/>
    <n v="40.42"/>
    <n v="26.44"/>
    <s v="TM"/>
    <s v=""/>
    <s v="ER1058BBJ"/>
    <s v="E1800JBZ"/>
    <s v="2024000488"/>
    <x v="323"/>
    <d v="2024-01-03T00:00:00"/>
    <x v="1"/>
    <n v="27.02"/>
    <s v="TM"/>
    <n v="26.44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4"/>
    <n v="13.98"/>
    <s v=""/>
    <x v="0"/>
    <x v="0"/>
    <x v="0"/>
    <s v=""/>
    <x v="0"/>
    <x v="0"/>
    <s v="FABRICA"/>
    <x v="0"/>
    <x v="1"/>
    <x v="1"/>
    <n v="0.57999999999999829"/>
    <x v="0"/>
    <n v="0.57999999999999829"/>
    <n v="0.57999999999999829"/>
    <n v="1"/>
    <n v="1"/>
    <s v="Positivo"/>
    <n v="27.02"/>
    <s v="TM"/>
    <n v="27.02"/>
    <n v="3228"/>
    <s v=""/>
    <s v=""/>
    <x v="0"/>
    <s v=""/>
    <s v=""/>
  </r>
  <r>
    <x v="0"/>
    <n v="14.2"/>
    <n v="14.32"/>
    <n v="0"/>
    <n v="40"/>
    <n v="40.46"/>
    <n v="26.14"/>
    <s v="TM"/>
    <s v=""/>
    <s v="ER0181BBV"/>
    <s v="E6366KCV"/>
    <s v="2024000459"/>
    <x v="324"/>
    <d v="2024-01-03T00:00:00"/>
    <x v="1"/>
    <n v="26.68"/>
    <s v="TM"/>
    <n v="26.14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4"/>
    <n v="14.32"/>
    <s v=""/>
    <x v="0"/>
    <x v="0"/>
    <x v="0"/>
    <s v=""/>
    <x v="0"/>
    <x v="0"/>
    <s v="FABRICA"/>
    <x v="0"/>
    <x v="1"/>
    <x v="1"/>
    <n v="0.53999999999999915"/>
    <x v="0"/>
    <n v="0.53999999999999915"/>
    <n v="0.53999999999999915"/>
    <n v="1"/>
    <n v="1"/>
    <s v="Positivo"/>
    <n v="26.68"/>
    <s v="TM"/>
    <n v="26.68"/>
    <n v="3228"/>
    <s v=""/>
    <s v=""/>
    <x v="0"/>
    <s v=""/>
    <s v=""/>
  </r>
  <r>
    <x v="0"/>
    <n v="14.2"/>
    <n v="14.08"/>
    <n v="0"/>
    <n v="40"/>
    <n v="40.46"/>
    <n v="26.38"/>
    <s v="TM"/>
    <s v=""/>
    <s v="ER9753BBP"/>
    <s v="E5122JHZ"/>
    <s v="2024000465"/>
    <x v="325"/>
    <d v="2024-01-03T00:00:00"/>
    <x v="1"/>
    <n v="26.92"/>
    <s v="TM"/>
    <n v="26.3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4.08"/>
    <s v=""/>
    <x v="0"/>
    <x v="0"/>
    <x v="0"/>
    <s v=""/>
    <x v="0"/>
    <x v="0"/>
    <s v="FABRICA"/>
    <x v="0"/>
    <x v="1"/>
    <x v="1"/>
    <n v="0.53999999999999915"/>
    <x v="0"/>
    <n v="0.5400000000000027"/>
    <n v="0.5400000000000027"/>
    <n v="1"/>
    <n v="1"/>
    <s v="Positivo"/>
    <n v="26.92"/>
    <s v="TM"/>
    <n v="26.92"/>
    <n v="3228"/>
    <s v=""/>
    <s v=""/>
    <x v="0"/>
    <s v=""/>
    <s v=""/>
  </r>
  <r>
    <x v="0"/>
    <n v="13.62"/>
    <n v="13.78"/>
    <n v="0"/>
    <n v="40"/>
    <n v="40.42"/>
    <n v="26.64"/>
    <s v="TM"/>
    <s v=""/>
    <s v="ER8805BBS"/>
    <s v="E6693KDP"/>
    <s v="2024000702"/>
    <x v="326"/>
    <d v="2024-01-04T00:00:00"/>
    <x v="1"/>
    <n v="27.22"/>
    <s v="TM"/>
    <n v="26.64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5"/>
    <n v="13.78"/>
    <s v=""/>
    <x v="0"/>
    <x v="0"/>
    <x v="0"/>
    <s v=""/>
    <x v="0"/>
    <x v="0"/>
    <s v="FABRICA"/>
    <x v="0"/>
    <x v="1"/>
    <x v="1"/>
    <n v="0.57999999999999829"/>
    <x v="0"/>
    <n v="0.57999999999999829"/>
    <n v="0.57999999999999829"/>
    <n v="1"/>
    <n v="1"/>
    <s v="Positivo"/>
    <n v="27.22"/>
    <s v="TM"/>
    <n v="27.22"/>
    <n v="3228"/>
    <s v=""/>
    <s v=""/>
    <x v="0"/>
    <s v=""/>
    <s v=""/>
  </r>
  <r>
    <x v="0"/>
    <n v="14"/>
    <n v="13.88"/>
    <n v="0"/>
    <n v="40"/>
    <n v="40.54"/>
    <n v="26.66"/>
    <s v="TM"/>
    <s v=""/>
    <s v="ER2559BBJ"/>
    <s v="E0350HNY"/>
    <s v="2024000473"/>
    <x v="327"/>
    <d v="2024-01-03T00:00:00"/>
    <x v="1"/>
    <n v="27.12"/>
    <s v="TM"/>
    <n v="26.66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4"/>
    <n v="13.88"/>
    <s v=""/>
    <x v="0"/>
    <x v="0"/>
    <x v="0"/>
    <s v=""/>
    <x v="0"/>
    <x v="0"/>
    <s v="FABRICA"/>
    <x v="0"/>
    <x v="1"/>
    <x v="1"/>
    <n v="0.46000000000000085"/>
    <x v="0"/>
    <n v="0.46000000000000085"/>
    <n v="0.46000000000000085"/>
    <n v="1"/>
    <n v="1"/>
    <s v="Positivo"/>
    <n v="27.12"/>
    <s v="TM"/>
    <n v="27.12"/>
    <n v="3228"/>
    <s v=""/>
    <s v=""/>
    <x v="0"/>
    <s v=""/>
    <s v=""/>
  </r>
  <r>
    <x v="0"/>
    <n v="13.64"/>
    <n v="13.54"/>
    <n v="0"/>
    <n v="40"/>
    <n v="40.5"/>
    <n v="26.96"/>
    <s v="TM"/>
    <s v=""/>
    <s v="ER9178BBB"/>
    <s v="E3299HSH"/>
    <s v="2024000471"/>
    <x v="328"/>
    <d v="2024-01-03T00:00:00"/>
    <x v="1"/>
    <n v="27.46"/>
    <s v="TM"/>
    <n v="26.96"/>
    <x v="0"/>
    <s v="OASENSI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5"/>
    <n v="13.54"/>
    <s v=""/>
    <x v="0"/>
    <x v="0"/>
    <x v="0"/>
    <s v=""/>
    <x v="0"/>
    <x v="0"/>
    <s v="FABRICA"/>
    <x v="0"/>
    <x v="1"/>
    <x v="1"/>
    <n v="0.5"/>
    <x v="0"/>
    <n v="0.5"/>
    <n v="0.5"/>
    <n v="1"/>
    <n v="1"/>
    <s v="Positivo"/>
    <n v="27.46"/>
    <s v="TM"/>
    <n v="27.46"/>
    <n v="3228"/>
    <s v=""/>
    <s v=""/>
    <x v="0"/>
    <s v=""/>
    <s v=""/>
  </r>
  <r>
    <x v="0"/>
    <n v="15.72"/>
    <n v="17"/>
    <n v="0"/>
    <n v="40"/>
    <n v="40.619999999999997"/>
    <n v="23.6"/>
    <s v="TM"/>
    <s v=""/>
    <s v="ER1428BBX"/>
    <s v="E3192JFJ"/>
    <s v="2024000518"/>
    <x v="329"/>
    <d v="2024-01-04T00:00:00"/>
    <x v="0"/>
    <n v="22.4"/>
    <s v="TM"/>
    <n v="23.62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7"/>
    <s v=""/>
    <x v="0"/>
    <x v="0"/>
    <x v="0"/>
    <s v=""/>
    <x v="0"/>
    <x v="0"/>
    <s v="FABRICA"/>
    <x v="0"/>
    <x v="0"/>
    <x v="0"/>
    <n v="0.38000000000000256"/>
    <x v="0"/>
    <n v="-1.2200000000000024"/>
    <n v="1.2200000000000024"/>
    <n v="1"/>
    <n v="0"/>
    <s v="Negativo"/>
    <n v="22.4"/>
    <s v="TM"/>
    <n v="22.4"/>
    <n v="3230"/>
    <s v=""/>
    <s v=""/>
    <x v="0"/>
    <s v=""/>
    <s v=""/>
  </r>
  <r>
    <x v="0"/>
    <n v="15.72"/>
    <n v="15.664999999999999"/>
    <n v="0"/>
    <n v="40"/>
    <n v="40.9"/>
    <n v="25"/>
    <s v="TM"/>
    <s v=""/>
    <s v="ER1428BBX"/>
    <s v="E3192JFJ"/>
    <s v="2024000749"/>
    <x v="330"/>
    <d v="2024-01-04T00:00:00"/>
    <x v="0"/>
    <n v="24"/>
    <s v="TM"/>
    <n v="25.234999999999999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5.84"/>
    <s v=""/>
    <x v="0"/>
    <x v="0"/>
    <x v="0"/>
    <s v=""/>
    <x v="0"/>
    <x v="0"/>
    <s v="FABRICA"/>
    <x v="0"/>
    <x v="0"/>
    <x v="0"/>
    <n v="0.10000000000000142"/>
    <x v="0"/>
    <n v="-1.2349999999999994"/>
    <n v="1.2349999999999994"/>
    <n v="1"/>
    <n v="0"/>
    <s v="Negativo"/>
    <n v="24"/>
    <s v="TM"/>
    <n v="24"/>
    <n v="3230"/>
    <s v=""/>
    <s v=""/>
    <x v="0"/>
    <s v=""/>
    <s v=""/>
  </r>
  <r>
    <x v="0"/>
    <n v="15.72"/>
    <n v="15.635"/>
    <n v="0"/>
    <n v="40"/>
    <n v="16.82"/>
    <n v="1.4"/>
    <s v="TM"/>
    <s v=""/>
    <s v="ER1428BBX"/>
    <s v="E3192JFJ"/>
    <s v="2024000517"/>
    <x v="331"/>
    <d v="2024-01-04T00:00:00"/>
    <x v="5"/>
    <n v="1.4"/>
    <s v="TM"/>
    <n v="1.1850000000000001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5.86"/>
    <s v=""/>
    <x v="0"/>
    <x v="0"/>
    <x v="0"/>
    <s v=""/>
    <x v="0"/>
    <x v="0"/>
    <s v="FABRICA"/>
    <x v="0"/>
    <x v="5"/>
    <x v="0"/>
    <n v="24.18"/>
    <x v="0"/>
    <n v="1.0549999999999997"/>
    <n v="1.0549999999999997"/>
    <n v="1"/>
    <n v="1"/>
    <s v="Positivo"/>
    <n v="1.4"/>
    <s v="TM"/>
    <n v="2.2399999999999998"/>
    <n v="3234"/>
    <s v=""/>
    <s v=""/>
    <x v="0"/>
    <s v=""/>
    <s v=""/>
  </r>
  <r>
    <x v="0"/>
    <n v="14.228"/>
    <n v="14.78"/>
    <n v="0"/>
    <n v="40"/>
    <n v="40.22"/>
    <n v="25.6"/>
    <s v="TM"/>
    <s v=""/>
    <s v="ER2813BBG"/>
    <s v="E0351CRG"/>
    <s v="2024000563"/>
    <x v="332"/>
    <d v="2024-01-04T00:00:00"/>
    <x v="3"/>
    <n v="25.6"/>
    <s v="TM"/>
    <n v="25.44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4.78"/>
    <s v=""/>
    <x v="0"/>
    <x v="0"/>
    <x v="0"/>
    <s v=""/>
    <x v="0"/>
    <x v="0"/>
    <s v="FABRICA"/>
    <x v="0"/>
    <x v="3"/>
    <x v="0"/>
    <n v="0.78000000000000114"/>
    <x v="0"/>
    <n v="0.16000000000000014"/>
    <n v="0.16000000000000014"/>
    <n v="0"/>
    <n v="1"/>
    <s v=""/>
    <n v="25.6"/>
    <s v="TM"/>
    <n v="25.6"/>
    <n v="3232"/>
    <s v=""/>
    <s v=""/>
    <x v="0"/>
    <s v=""/>
    <s v=""/>
  </r>
  <r>
    <x v="0"/>
    <n v="14.5"/>
    <n v="14.24"/>
    <n v="0"/>
    <n v="40"/>
    <n v="40.4"/>
    <n v="26.16"/>
    <s v="TM"/>
    <s v=""/>
    <s v="ER0801BBC"/>
    <s v="E9875LKF"/>
    <s v="2024000513"/>
    <x v="333"/>
    <d v="2024-01-04T00:00:00"/>
    <x v="1"/>
    <n v="26.76"/>
    <s v="TM"/>
    <n v="26.16"/>
    <x v="0"/>
    <s v="VGARCI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4.24"/>
    <s v=""/>
    <x v="0"/>
    <x v="0"/>
    <x v="0"/>
    <s v=""/>
    <x v="0"/>
    <x v="0"/>
    <s v="FABRICA"/>
    <x v="0"/>
    <x v="1"/>
    <x v="1"/>
    <n v="0.60000000000000142"/>
    <x v="0"/>
    <n v="0.60000000000000142"/>
    <n v="0.60000000000000142"/>
    <n v="1"/>
    <n v="1"/>
    <s v="Positivo"/>
    <n v="26.76"/>
    <s v="TM"/>
    <n v="26.76"/>
    <n v="3228"/>
    <s v=""/>
    <s v=""/>
    <x v="0"/>
    <s v=""/>
    <s v=""/>
  </r>
  <r>
    <x v="0"/>
    <n v="11.3"/>
    <n v="11.565"/>
    <n v="0"/>
    <n v="40"/>
    <n v="18.54"/>
    <n v="7"/>
    <s v="TM"/>
    <s v=""/>
    <s v="ER3300GNC"/>
    <s v="E3300GNC"/>
    <s v="2024000555"/>
    <x v="334"/>
    <d v="2024-01-04T00:00:00"/>
    <x v="0"/>
    <n v="6.4"/>
    <s v="TM"/>
    <n v="6.9749999999999996"/>
    <x v="0"/>
    <s v="JROC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1.64"/>
    <s v=""/>
    <x v="0"/>
    <x v="0"/>
    <x v="0"/>
    <s v=""/>
    <x v="0"/>
    <x v="0"/>
    <s v="FABRICA"/>
    <x v="0"/>
    <x v="0"/>
    <x v="0"/>
    <n v="22.46"/>
    <x v="0"/>
    <n v="-0.57499999999999929"/>
    <n v="0.57499999999999929"/>
    <n v="1"/>
    <n v="0"/>
    <s v="Negativo"/>
    <n v="6.4"/>
    <s v="TM"/>
    <n v="6.4"/>
    <n v="3230"/>
    <s v=""/>
    <s v=""/>
    <x v="0"/>
    <s v=""/>
    <s v=""/>
  </r>
  <r>
    <x v="0"/>
    <n v="15"/>
    <n v="15.12"/>
    <n v="0"/>
    <n v="40"/>
    <n v="40.42"/>
    <n v="25"/>
    <s v="TM"/>
    <s v=""/>
    <s v="ER3780BCX"/>
    <s v="E1832LCH"/>
    <s v="2024000585"/>
    <x v="335"/>
    <d v="2024-01-04T00:00:00"/>
    <x v="0"/>
    <n v="25.4"/>
    <s v="TM"/>
    <n v="25.3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5.12"/>
    <s v=""/>
    <x v="0"/>
    <x v="0"/>
    <x v="0"/>
    <s v=""/>
    <x v="0"/>
    <x v="0"/>
    <s v="FABRICA"/>
    <x v="0"/>
    <x v="0"/>
    <x v="0"/>
    <n v="0.57999999999999829"/>
    <x v="0"/>
    <n v="9.9999999999997868E-2"/>
    <n v="9.9999999999997868E-2"/>
    <n v="0"/>
    <n v="1"/>
    <s v=""/>
    <n v="25.4"/>
    <s v="TM"/>
    <n v="25.4"/>
    <n v="3230"/>
    <s v=""/>
    <s v=""/>
    <x v="0"/>
    <s v=""/>
    <s v=""/>
  </r>
  <r>
    <x v="0"/>
    <n v="13.2"/>
    <n v="12.98"/>
    <n v="0"/>
    <n v="40"/>
    <n v="40.64"/>
    <n v="27.66"/>
    <s v="TM"/>
    <s v=""/>
    <s v="ER9108BBX"/>
    <s v="E2933KHG"/>
    <s v="2024000564"/>
    <x v="336"/>
    <d v="2024-01-04T00:00:00"/>
    <x v="1"/>
    <n v="28.02"/>
    <s v="TM"/>
    <n v="27.66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5"/>
    <n v="12.98"/>
    <s v=""/>
    <x v="0"/>
    <x v="0"/>
    <x v="0"/>
    <s v=""/>
    <x v="0"/>
    <x v="0"/>
    <s v="FABRICA"/>
    <x v="0"/>
    <x v="1"/>
    <x v="1"/>
    <n v="0.35999999999999943"/>
    <x v="0"/>
    <n v="0.35999999999999943"/>
    <n v="0.35999999999999943"/>
    <n v="0"/>
    <n v="1"/>
    <s v=""/>
    <n v="28.02"/>
    <s v="TM"/>
    <n v="28.02"/>
    <n v="3228"/>
    <s v=""/>
    <s v=""/>
    <x v="0"/>
    <s v=""/>
    <s v=""/>
  </r>
  <r>
    <x v="0"/>
    <n v="13.202999999999999"/>
    <n v="13.74"/>
    <n v="0"/>
    <n v="40"/>
    <n v="39.5"/>
    <n v="25.6"/>
    <s v="TM"/>
    <s v=""/>
    <s v="ER5650BCF"/>
    <s v="E4405JTF"/>
    <s v="2024000568"/>
    <x v="337"/>
    <d v="2024-01-04T00:00:00"/>
    <x v="0"/>
    <n v="25.6"/>
    <s v="TM"/>
    <n v="25.76"/>
    <x v="0"/>
    <s v="JROC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3.74"/>
    <s v=""/>
    <x v="0"/>
    <x v="0"/>
    <x v="0"/>
    <s v=""/>
    <x v="0"/>
    <x v="0"/>
    <s v="FABRICA"/>
    <x v="0"/>
    <x v="0"/>
    <x v="0"/>
    <n v="1.5"/>
    <x v="0"/>
    <n v="-0.16000000000000014"/>
    <n v="0.16000000000000014"/>
    <n v="0"/>
    <n v="0"/>
    <s v=""/>
    <n v="25.6"/>
    <s v="TM"/>
    <n v="25.6"/>
    <n v="3230"/>
    <s v=""/>
    <s v=""/>
    <x v="0"/>
    <s v=""/>
    <s v=""/>
  </r>
  <r>
    <x v="0"/>
    <n v="13.48"/>
    <n v="13.62"/>
    <n v="0"/>
    <n v="41"/>
    <n v="41.62"/>
    <n v="28"/>
    <s v="TM"/>
    <s v=""/>
    <s v="ER2905BBV"/>
    <s v="E7944KGS"/>
    <s v="2024000546"/>
    <x v="338"/>
    <d v="2024-01-04T00:00:00"/>
    <x v="1"/>
    <n v="28.405000000000001"/>
    <s v="TM"/>
    <n v="2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4"/>
    <n v="13.62"/>
    <s v=""/>
    <x v="0"/>
    <x v="0"/>
    <x v="0"/>
    <s v=""/>
    <x v="0"/>
    <x v="0"/>
    <s v="FABRICA"/>
    <x v="0"/>
    <x v="1"/>
    <x v="1"/>
    <n v="0.40500000000000114"/>
    <x v="0"/>
    <n v="0.40500000000000114"/>
    <n v="0.40500000000000114"/>
    <n v="1"/>
    <n v="1"/>
    <s v="Positivo"/>
    <n v="28.405000000000001"/>
    <s v="TM"/>
    <n v="28.405000000000001"/>
    <n v="3228"/>
    <s v=""/>
    <s v=""/>
    <x v="0"/>
    <s v=""/>
    <s v=""/>
  </r>
  <r>
    <x v="0"/>
    <n v="14.32"/>
    <n v="14.32"/>
    <n v="0"/>
    <n v="40"/>
    <n v="40.1"/>
    <n v="25.6"/>
    <s v="TM"/>
    <s v=""/>
    <s v="ER0912BBF"/>
    <s v="E2965KHG"/>
    <s v="2024000550"/>
    <x v="339"/>
    <d v="2024-01-04T00:00:00"/>
    <x v="0"/>
    <n v="25.6"/>
    <s v="TM"/>
    <n v="25.7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4.32"/>
    <s v=""/>
    <x v="0"/>
    <x v="0"/>
    <x v="0"/>
    <s v=""/>
    <x v="0"/>
    <x v="0"/>
    <s v="FABRICA"/>
    <x v="0"/>
    <x v="0"/>
    <x v="0"/>
    <n v="0.89999999999999858"/>
    <x v="0"/>
    <n v="-0.17999999999999972"/>
    <n v="0.17999999999999972"/>
    <n v="0"/>
    <n v="0"/>
    <s v=""/>
    <n v="25.6"/>
    <s v="TM"/>
    <n v="25.6"/>
    <n v="3230"/>
    <s v=""/>
    <s v=""/>
    <x v="0"/>
    <s v=""/>
    <s v=""/>
  </r>
  <r>
    <x v="0"/>
    <n v="14.5"/>
    <n v="14.14"/>
    <n v="0"/>
    <n v="40"/>
    <n v="39.86"/>
    <n v="25.6"/>
    <s v="TM"/>
    <s v=""/>
    <s v="ER5784BBP"/>
    <s v="E8364KHH"/>
    <s v="2024000552"/>
    <x v="340"/>
    <d v="2024-01-04T00:00:00"/>
    <x v="0"/>
    <n v="25.6"/>
    <s v="TM"/>
    <n v="25.72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4.14"/>
    <s v=""/>
    <x v="0"/>
    <x v="0"/>
    <x v="0"/>
    <s v=""/>
    <x v="0"/>
    <x v="0"/>
    <s v="FABRICA"/>
    <x v="0"/>
    <x v="0"/>
    <x v="0"/>
    <n v="1.1400000000000006"/>
    <x v="0"/>
    <n v="-0.11999999999999744"/>
    <n v="0.11999999999999744"/>
    <n v="0"/>
    <n v="0"/>
    <s v=""/>
    <n v="25.6"/>
    <s v="TM"/>
    <n v="25.6"/>
    <n v="3230"/>
    <s v=""/>
    <s v=""/>
    <x v="0"/>
    <s v=""/>
    <s v=""/>
  </r>
  <r>
    <x v="0"/>
    <n v="13.94"/>
    <n v="14.08"/>
    <n v="0"/>
    <n v="40"/>
    <n v="40.479999999999997"/>
    <n v="26.4"/>
    <s v="TM"/>
    <s v=""/>
    <s v="ETO01801R"/>
    <s v="E1006JVK"/>
    <s v="2024000601"/>
    <x v="341"/>
    <d v="2024-01-04T00:00:00"/>
    <x v="1"/>
    <n v="26.92"/>
    <s v="TM"/>
    <n v="26.4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5"/>
    <n v="14.08"/>
    <s v=""/>
    <x v="0"/>
    <x v="0"/>
    <x v="0"/>
    <s v=""/>
    <x v="0"/>
    <x v="0"/>
    <s v="FABRICA"/>
    <x v="0"/>
    <x v="1"/>
    <x v="1"/>
    <n v="0.52000000000000313"/>
    <x v="0"/>
    <n v="0.52000000000000313"/>
    <n v="0.52000000000000313"/>
    <n v="1"/>
    <n v="1"/>
    <s v="Positivo"/>
    <n v="26.92"/>
    <s v="TM"/>
    <n v="26.92"/>
    <n v="3228"/>
    <s v=""/>
    <s v=""/>
    <x v="0"/>
    <s v=""/>
    <s v=""/>
  </r>
  <r>
    <x v="0"/>
    <n v="13.9"/>
    <n v="13.8"/>
    <n v="0"/>
    <n v="40"/>
    <n v="40.479999999999997"/>
    <n v="26.8"/>
    <s v="TM"/>
    <s v=""/>
    <s v="ER4052BDH"/>
    <s v="E1980KJH"/>
    <s v="2024000605"/>
    <x v="342"/>
    <d v="2024-01-04T00:00:00"/>
    <x v="3"/>
    <n v="25.6"/>
    <s v="TM"/>
    <n v="26.6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3.8"/>
    <s v=""/>
    <x v="0"/>
    <x v="0"/>
    <x v="0"/>
    <s v=""/>
    <x v="0"/>
    <x v="0"/>
    <s v="FABRICA"/>
    <x v="0"/>
    <x v="3"/>
    <x v="0"/>
    <n v="0.52000000000000313"/>
    <x v="0"/>
    <n v="-1.0799999999999983"/>
    <n v="1.0799999999999983"/>
    <n v="1"/>
    <n v="0"/>
    <s v="Negativo"/>
    <n v="25.6"/>
    <s v="TM"/>
    <n v="25.6"/>
    <n v="3232"/>
    <s v=""/>
    <s v=""/>
    <x v="0"/>
    <s v=""/>
    <s v=""/>
  </r>
  <r>
    <x v="0"/>
    <n v="14"/>
    <n v="13.76"/>
    <n v="0"/>
    <n v="40"/>
    <n v="40.44"/>
    <n v="26.68"/>
    <s v="TM"/>
    <s v=""/>
    <s v="ER9606BBF"/>
    <s v="E6377FGY"/>
    <s v="2024000544"/>
    <x v="343"/>
    <d v="2024-01-04T00:00:00"/>
    <x v="1"/>
    <n v="27.24"/>
    <s v="TM"/>
    <n v="26.68"/>
    <x v="0"/>
    <s v="JROC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5"/>
    <n v="13.76"/>
    <s v=""/>
    <x v="0"/>
    <x v="0"/>
    <x v="0"/>
    <s v=""/>
    <x v="0"/>
    <x v="0"/>
    <s v="FABRICA"/>
    <x v="0"/>
    <x v="1"/>
    <x v="1"/>
    <n v="0.56000000000000227"/>
    <x v="0"/>
    <n v="0.55999999999999872"/>
    <n v="0.55999999999999872"/>
    <n v="1"/>
    <n v="1"/>
    <s v="Positivo"/>
    <n v="27.24"/>
    <s v="TM"/>
    <n v="27.24"/>
    <n v="3228"/>
    <s v=""/>
    <s v=""/>
    <x v="0"/>
    <s v=""/>
    <s v=""/>
  </r>
  <r>
    <x v="0"/>
    <n v="12.7"/>
    <n v="12.48"/>
    <n v="0"/>
    <n v="40"/>
    <n v="40.5"/>
    <n v="28.02"/>
    <s v="TM"/>
    <s v=""/>
    <s v="ER8271BDM"/>
    <s v="E0205LTP"/>
    <s v="2024000614"/>
    <x v="344"/>
    <d v="2024-01-04T00:00:00"/>
    <x v="1"/>
    <n v="28.52"/>
    <s v="TM"/>
    <n v="28.02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4"/>
    <n v="12.48"/>
    <s v=""/>
    <x v="0"/>
    <x v="0"/>
    <x v="0"/>
    <s v=""/>
    <x v="0"/>
    <x v="0"/>
    <s v="FABRICA"/>
    <x v="0"/>
    <x v="1"/>
    <x v="1"/>
    <n v="0.5"/>
    <x v="0"/>
    <n v="0.5"/>
    <n v="0.5"/>
    <n v="1"/>
    <n v="1"/>
    <s v="Positivo"/>
    <n v="28.52"/>
    <s v="TM"/>
    <n v="28.52"/>
    <n v="3228"/>
    <s v=""/>
    <s v=""/>
    <x v="0"/>
    <s v=""/>
    <s v=""/>
  </r>
  <r>
    <x v="0"/>
    <n v="13.3"/>
    <n v="13.44"/>
    <n v="0"/>
    <n v="40"/>
    <n v="40.46"/>
    <n v="27.02"/>
    <s v="TM"/>
    <s v=""/>
    <s v="ER6535BBJ"/>
    <s v="E0939HWW"/>
    <s v="2024000562"/>
    <x v="345"/>
    <d v="2024-01-04T00:00:00"/>
    <x v="1"/>
    <n v="27.56"/>
    <s v="TM"/>
    <n v="27.02"/>
    <x v="0"/>
    <s v="JROC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44"/>
    <s v=""/>
    <x v="0"/>
    <x v="0"/>
    <x v="0"/>
    <s v=""/>
    <x v="0"/>
    <x v="0"/>
    <s v="FABRICA"/>
    <x v="0"/>
    <x v="1"/>
    <x v="1"/>
    <n v="0.53999999999999915"/>
    <x v="0"/>
    <n v="0.53999999999999915"/>
    <n v="0.53999999999999915"/>
    <n v="1"/>
    <n v="1"/>
    <s v="Positivo"/>
    <n v="27.56"/>
    <s v="TM"/>
    <n v="27.56"/>
    <n v="3228"/>
    <s v=""/>
    <s v=""/>
    <x v="0"/>
    <s v=""/>
    <s v=""/>
  </r>
  <r>
    <x v="0"/>
    <n v="15.2"/>
    <n v="15.58"/>
    <n v="0"/>
    <n v="40"/>
    <n v="39.700000000000003"/>
    <n v="24"/>
    <s v="TM"/>
    <s v=""/>
    <s v="ER4954BBG"/>
    <s v="E2622JLC"/>
    <s v="2024000875"/>
    <x v="346"/>
    <d v="2024-01-05T00:00:00"/>
    <x v="0"/>
    <n v="24"/>
    <s v="TM"/>
    <n v="24.12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5.58"/>
    <s v=""/>
    <x v="0"/>
    <x v="0"/>
    <x v="0"/>
    <s v=""/>
    <x v="0"/>
    <x v="0"/>
    <s v="FABRICA"/>
    <x v="0"/>
    <x v="0"/>
    <x v="0"/>
    <n v="1.2999999999999972"/>
    <x v="0"/>
    <n v="-0.12000000000000099"/>
    <n v="0.12000000000000099"/>
    <n v="0"/>
    <n v="0"/>
    <s v=""/>
    <n v="24"/>
    <s v="TM"/>
    <n v="24"/>
    <n v="3230"/>
    <s v=""/>
    <s v=""/>
    <x v="0"/>
    <s v=""/>
    <s v=""/>
  </r>
  <r>
    <x v="0"/>
    <n v="12.78"/>
    <n v="12.8"/>
    <n v="0"/>
    <n v="40"/>
    <n v="40.56"/>
    <n v="27.76"/>
    <s v="TM"/>
    <s v=""/>
    <s v="ER8753BBR"/>
    <s v="E1651JFK"/>
    <s v="2024000641"/>
    <x v="347"/>
    <d v="2024-01-04T00:00:00"/>
    <x v="1"/>
    <n v="28.2"/>
    <s v="TM"/>
    <n v="27.76"/>
    <x v="0"/>
    <s v="E_JGARCIAG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2.8"/>
    <s v=""/>
    <x v="0"/>
    <x v="0"/>
    <x v="0"/>
    <s v=""/>
    <x v="0"/>
    <x v="0"/>
    <s v="FABRICA"/>
    <x v="0"/>
    <x v="1"/>
    <x v="1"/>
    <n v="0.43999999999999773"/>
    <x v="0"/>
    <n v="0.43999999999999773"/>
    <n v="0.43999999999999773"/>
    <n v="1"/>
    <n v="1"/>
    <s v="Positivo"/>
    <n v="28.2"/>
    <s v="TM"/>
    <n v="28.2"/>
    <n v="3228"/>
    <s v=""/>
    <s v=""/>
    <x v="0"/>
    <s v=""/>
    <s v=""/>
  </r>
  <r>
    <x v="0"/>
    <n v="13.4"/>
    <n v="13.42"/>
    <n v="0"/>
    <n v="40"/>
    <n v="40.520000000000003"/>
    <n v="27.1"/>
    <s v="TM"/>
    <s v=""/>
    <s v="ER3665BBS"/>
    <s v="E4990DBM"/>
    <s v="2024000626"/>
    <x v="348"/>
    <d v="2024-01-04T00:00:00"/>
    <x v="1"/>
    <n v="27.58"/>
    <s v="TM"/>
    <n v="27.1"/>
    <x v="0"/>
    <s v="E_JGARCIAG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4"/>
    <n v="13.42"/>
    <s v=""/>
    <x v="0"/>
    <x v="0"/>
    <x v="0"/>
    <s v=""/>
    <x v="0"/>
    <x v="0"/>
    <s v="FABRICA"/>
    <x v="0"/>
    <x v="1"/>
    <x v="1"/>
    <n v="0.47999999999999687"/>
    <x v="0"/>
    <n v="0.47999999999999687"/>
    <n v="0.47999999999999687"/>
    <n v="1"/>
    <n v="1"/>
    <s v="Positivo"/>
    <n v="27.58"/>
    <s v="TM"/>
    <n v="27.58"/>
    <n v="3228"/>
    <s v=""/>
    <s v=""/>
    <x v="0"/>
    <s v=""/>
    <s v=""/>
  </r>
  <r>
    <x v="0"/>
    <n v="15.2"/>
    <n v="15.5"/>
    <n v="0"/>
    <n v="40"/>
    <n v="40.76"/>
    <n v="25"/>
    <s v="TM"/>
    <s v=""/>
    <s v="ER4519BCY"/>
    <s v="E3496JHY"/>
    <s v="2024000831"/>
    <x v="349"/>
    <d v="2024-01-05T00:00:00"/>
    <x v="0"/>
    <n v="24"/>
    <s v="TM"/>
    <n v="25.26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5.5"/>
    <s v=""/>
    <x v="0"/>
    <x v="0"/>
    <x v="0"/>
    <s v=""/>
    <x v="0"/>
    <x v="0"/>
    <s v="FABRICA"/>
    <x v="0"/>
    <x v="0"/>
    <x v="0"/>
    <n v="0.24000000000000199"/>
    <x v="0"/>
    <n v="-1.2600000000000016"/>
    <n v="1.2600000000000016"/>
    <n v="1"/>
    <n v="0"/>
    <s v="Negativo"/>
    <n v="24"/>
    <s v="TM"/>
    <n v="24"/>
    <n v="3230"/>
    <s v=""/>
    <s v=""/>
    <x v="0"/>
    <s v=""/>
    <s v=""/>
  </r>
  <r>
    <x v="0"/>
    <n v="15.12"/>
    <n v="15.16"/>
    <n v="0"/>
    <n v="40"/>
    <n v="40.72"/>
    <n v="25.4"/>
    <s v="TM"/>
    <s v=""/>
    <s v="ER4915BDJ"/>
    <s v="E3201MJP"/>
    <s v="2024000903"/>
    <x v="350"/>
    <d v="2024-01-05T00:00:00"/>
    <x v="0"/>
    <n v="25.4"/>
    <s v="TM"/>
    <n v="25.56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5.16"/>
    <s v=""/>
    <x v="0"/>
    <x v="0"/>
    <x v="0"/>
    <s v=""/>
    <x v="0"/>
    <x v="0"/>
    <s v="FABRICA"/>
    <x v="0"/>
    <x v="0"/>
    <x v="0"/>
    <n v="0.28000000000000114"/>
    <x v="0"/>
    <n v="-0.16000000000000014"/>
    <n v="0.16000000000000014"/>
    <n v="0"/>
    <n v="0"/>
    <s v=""/>
    <n v="25.4"/>
    <s v="TM"/>
    <n v="25.4"/>
    <n v="3230"/>
    <s v=""/>
    <s v=""/>
    <x v="0"/>
    <s v=""/>
    <s v=""/>
  </r>
  <r>
    <x v="0"/>
    <n v="15"/>
    <n v="15.425000000000001"/>
    <n v="0"/>
    <n v="40"/>
    <n v="40.6"/>
    <n v="25"/>
    <s v="TM"/>
    <s v=""/>
    <s v="ECR03220R"/>
    <s v="E0948JLM"/>
    <s v="2024000788"/>
    <x v="351"/>
    <d v="2024-01-05T00:00:00"/>
    <x v="0"/>
    <n v="24"/>
    <s v="TM"/>
    <n v="25.175000000000001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6.2"/>
    <s v=""/>
    <x v="0"/>
    <x v="0"/>
    <x v="0"/>
    <s v=""/>
    <x v="0"/>
    <x v="0"/>
    <s v="FABRICA"/>
    <x v="0"/>
    <x v="0"/>
    <x v="0"/>
    <n v="0.39999999999999858"/>
    <x v="0"/>
    <n v="-1.1750000000000007"/>
    <n v="1.1750000000000007"/>
    <n v="1"/>
    <n v="0"/>
    <s v="Negativo"/>
    <n v="24"/>
    <s v="TM"/>
    <n v="24"/>
    <n v="3230"/>
    <s v=""/>
    <s v=""/>
    <x v="0"/>
    <s v=""/>
    <s v=""/>
  </r>
  <r>
    <x v="0"/>
    <n v="14.38"/>
    <n v="14.66"/>
    <n v="0"/>
    <n v="26"/>
    <n v="25.86"/>
    <n v="11.2"/>
    <s v="TM"/>
    <s v=""/>
    <s v="ER1775GKJ"/>
    <s v="E1775GKJ"/>
    <s v="2024000587"/>
    <x v="352"/>
    <d v="2024-01-04T00:00:00"/>
    <x v="0"/>
    <n v="11.2"/>
    <s v="TM"/>
    <n v="11.2"/>
    <x v="0"/>
    <s v="E_JGARCIAG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4.96"/>
    <s v=""/>
    <x v="0"/>
    <x v="0"/>
    <x v="0"/>
    <s v=""/>
    <x v="0"/>
    <x v="0"/>
    <s v="FABRICA"/>
    <x v="0"/>
    <x v="0"/>
    <x v="0"/>
    <n v="0.78999999999999915"/>
    <x v="0"/>
    <n v="0"/>
    <n v="0"/>
    <n v="0"/>
    <n v="1"/>
    <s v=""/>
    <n v="11.2"/>
    <s v="TM"/>
    <n v="11.2"/>
    <n v="3230"/>
    <s v=""/>
    <s v=""/>
    <x v="0"/>
    <s v=""/>
    <s v=""/>
  </r>
  <r>
    <x v="0"/>
    <n v="15.5"/>
    <n v="15.895"/>
    <n v="0"/>
    <n v="40"/>
    <n v="40.880000000000003"/>
    <n v="24.8"/>
    <s v="TM"/>
    <s v=""/>
    <s v="ER7831BCS"/>
    <s v="E0309KYD"/>
    <s v="2024000761"/>
    <x v="353"/>
    <d v="2024-01-04T00:00:00"/>
    <x v="0"/>
    <n v="24"/>
    <s v="TM"/>
    <n v="24.984999999999999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6.32"/>
    <s v=""/>
    <x v="0"/>
    <x v="0"/>
    <x v="0"/>
    <s v=""/>
    <x v="0"/>
    <x v="0"/>
    <s v="FABRICA"/>
    <x v="0"/>
    <x v="0"/>
    <x v="0"/>
    <n v="0.11999999999999744"/>
    <x v="0"/>
    <n v="-0.98499999999999943"/>
    <n v="0.98499999999999943"/>
    <n v="1"/>
    <n v="0"/>
    <s v="Negativo"/>
    <n v="24"/>
    <s v="TM"/>
    <n v="24"/>
    <n v="3230"/>
    <s v=""/>
    <s v=""/>
    <x v="0"/>
    <s v=""/>
    <s v=""/>
  </r>
  <r>
    <x v="0"/>
    <n v="14.4"/>
    <n v="14.02"/>
    <n v="0"/>
    <n v="40"/>
    <n v="40.36"/>
    <n v="26.34"/>
    <s v="TM"/>
    <s v=""/>
    <s v="EAV00575R"/>
    <s v="E0438GVW"/>
    <s v="2024000612"/>
    <x v="354"/>
    <d v="2024-01-04T00:00:00"/>
    <x v="1"/>
    <n v="26.98"/>
    <s v="TM"/>
    <n v="26.34"/>
    <x v="0"/>
    <s v="E_JGARCIAG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4.02"/>
    <s v=""/>
    <x v="0"/>
    <x v="0"/>
    <x v="0"/>
    <s v=""/>
    <x v="0"/>
    <x v="0"/>
    <s v="FABRICA"/>
    <x v="0"/>
    <x v="1"/>
    <x v="1"/>
    <n v="0.64000000000000057"/>
    <x v="0"/>
    <n v="0.64000000000000057"/>
    <n v="0.64000000000000057"/>
    <n v="1"/>
    <n v="1"/>
    <s v="Positivo"/>
    <n v="26.98"/>
    <s v="TM"/>
    <n v="26.98"/>
    <n v="3228"/>
    <s v=""/>
    <s v=""/>
    <x v="0"/>
    <s v=""/>
    <s v=""/>
  </r>
  <r>
    <x v="0"/>
    <n v="13.3"/>
    <n v="13.56"/>
    <n v="0"/>
    <n v="40"/>
    <n v="40.94"/>
    <n v="27"/>
    <s v="TM"/>
    <s v=""/>
    <s v="ER4886BBK"/>
    <s v="E2348DXT"/>
    <s v="2024000639"/>
    <x v="355"/>
    <d v="2024-01-04T00:00:00"/>
    <x v="0"/>
    <n v="27"/>
    <s v="TM"/>
    <n v="27.3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3.56"/>
    <s v=""/>
    <x v="0"/>
    <x v="0"/>
    <x v="0"/>
    <s v=""/>
    <x v="0"/>
    <x v="0"/>
    <s v="FABRICA"/>
    <x v="0"/>
    <x v="0"/>
    <x v="0"/>
    <n v="6.0000000000002274E-2"/>
    <x v="0"/>
    <n v="-0.37999999999999901"/>
    <n v="0.37999999999999901"/>
    <n v="0"/>
    <n v="0"/>
    <s v=""/>
    <n v="27"/>
    <s v="TM"/>
    <n v="27"/>
    <n v="3230"/>
    <s v=""/>
    <s v=""/>
    <x v="0"/>
    <s v=""/>
    <s v=""/>
  </r>
  <r>
    <x v="0"/>
    <n v="14.4"/>
    <n v="14.82"/>
    <n v="0"/>
    <n v="40"/>
    <n v="40.36"/>
    <n v="25.54"/>
    <s v="TM"/>
    <s v=""/>
    <s v="ECC01635R"/>
    <s v="E3260HWF"/>
    <s v="2024000628"/>
    <x v="356"/>
    <d v="2024-01-04T00:00:00"/>
    <x v="1"/>
    <n v="26.18"/>
    <s v="TM"/>
    <n v="25.54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5"/>
    <n v="14.82"/>
    <s v=""/>
    <x v="0"/>
    <x v="0"/>
    <x v="0"/>
    <s v=""/>
    <x v="0"/>
    <x v="0"/>
    <s v="FABRICA"/>
    <x v="0"/>
    <x v="1"/>
    <x v="1"/>
    <n v="0.64000000000000057"/>
    <x v="0"/>
    <n v="0.64000000000000057"/>
    <n v="0.64000000000000057"/>
    <n v="1"/>
    <n v="1"/>
    <s v="Positivo"/>
    <n v="26.18"/>
    <s v="TM"/>
    <n v="26.18"/>
    <n v="3228"/>
    <s v=""/>
    <s v=""/>
    <x v="0"/>
    <s v=""/>
    <s v=""/>
  </r>
  <r>
    <x v="0"/>
    <n v="15.5"/>
    <n v="15.98"/>
    <n v="0"/>
    <n v="40"/>
    <n v="40.18"/>
    <n v="24"/>
    <s v="TM"/>
    <s v=""/>
    <s v="ER4380BCV"/>
    <s v="E4263LGL"/>
    <s v="2024000584"/>
    <x v="357"/>
    <d v="2024-01-04T00:00:00"/>
    <x v="0"/>
    <n v="24"/>
    <s v="TM"/>
    <n v="24.2"/>
    <x v="0"/>
    <s v="E_JGARCIAG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5.98"/>
    <s v=""/>
    <x v="0"/>
    <x v="0"/>
    <x v="0"/>
    <s v=""/>
    <x v="0"/>
    <x v="0"/>
    <s v="FABRICA"/>
    <x v="0"/>
    <x v="0"/>
    <x v="0"/>
    <n v="0.82000000000000028"/>
    <x v="0"/>
    <n v="-0.19999999999999929"/>
    <n v="0.19999999999999929"/>
    <n v="0"/>
    <n v="0"/>
    <s v=""/>
    <n v="24"/>
    <s v="TM"/>
    <n v="24"/>
    <n v="3230"/>
    <s v=""/>
    <s v=""/>
    <x v="0"/>
    <s v=""/>
    <s v=""/>
  </r>
  <r>
    <x v="0"/>
    <n v="15.3"/>
    <n v="16"/>
    <n v="0"/>
    <n v="40"/>
    <n v="40.32"/>
    <n v="24"/>
    <s v="TM"/>
    <s v=""/>
    <s v="ER2983BDD"/>
    <s v="E6846KVC"/>
    <s v="2024000648"/>
    <x v="358"/>
    <d v="2024-01-04T00:00:00"/>
    <x v="0"/>
    <n v="24"/>
    <s v="TM"/>
    <n v="24.32"/>
    <x v="0"/>
    <s v="E_JGARCIAG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6"/>
    <s v=""/>
    <x v="0"/>
    <x v="0"/>
    <x v="0"/>
    <s v=""/>
    <x v="0"/>
    <x v="0"/>
    <s v="FABRICA"/>
    <x v="0"/>
    <x v="0"/>
    <x v="0"/>
    <n v="0.67999999999999972"/>
    <x v="0"/>
    <n v="-0.32000000000000028"/>
    <n v="0.32000000000000028"/>
    <n v="0"/>
    <n v="0"/>
    <s v=""/>
    <n v="24"/>
    <s v="TM"/>
    <n v="24"/>
    <n v="3230"/>
    <s v=""/>
    <s v=""/>
    <x v="0"/>
    <s v=""/>
    <s v=""/>
  </r>
  <r>
    <x v="0"/>
    <n v="14"/>
    <n v="15.22"/>
    <n v="0"/>
    <n v="40"/>
    <n v="40.92"/>
    <n v="25.4"/>
    <s v="TM"/>
    <s v=""/>
    <s v="ER6584BDL"/>
    <s v="E0654LSX"/>
    <s v="2024000684"/>
    <x v="359"/>
    <d v="2024-01-04T00:00:00"/>
    <x v="0"/>
    <n v="24"/>
    <s v="TM"/>
    <n v="25.7"/>
    <x v="0"/>
    <s v="OASENSI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5.22"/>
    <s v=""/>
    <x v="0"/>
    <x v="0"/>
    <x v="0"/>
    <s v=""/>
    <x v="0"/>
    <x v="0"/>
    <s v="FABRICA"/>
    <x v="0"/>
    <x v="0"/>
    <x v="0"/>
    <n v="7.9999999999998295E-2"/>
    <x v="0"/>
    <n v="-1.6999999999999993"/>
    <n v="1.6999999999999993"/>
    <n v="1"/>
    <n v="0"/>
    <s v="Negativo"/>
    <n v="24"/>
    <s v="TM"/>
    <n v="24"/>
    <n v="3230"/>
    <s v=""/>
    <s v=""/>
    <x v="0"/>
    <s v=""/>
    <s v=""/>
  </r>
  <r>
    <x v="0"/>
    <n v="14.2"/>
    <n v="14.02"/>
    <n v="0"/>
    <n v="40"/>
    <n v="40.64"/>
    <n v="26.2"/>
    <s v="TM"/>
    <s v="REASIGNACION"/>
    <s v="ECR03233R"/>
    <s v="E0616CTR"/>
    <s v="2024000572"/>
    <x v="360"/>
    <d v="2024-01-04T00:00:00"/>
    <x v="0"/>
    <n v="25.6"/>
    <s v="TM"/>
    <n v="26.62"/>
    <x v="0"/>
    <s v="ELOPEZ1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6.72"/>
    <s v=""/>
    <x v="0"/>
    <x v="0"/>
    <x v="0"/>
    <s v=""/>
    <x v="0"/>
    <x v="0"/>
    <s v="FABRICA"/>
    <x v="0"/>
    <x v="0"/>
    <x v="0"/>
    <n v="0.35999999999999943"/>
    <x v="0"/>
    <n v="-1.0199999999999996"/>
    <n v="1.0199999999999996"/>
    <n v="1"/>
    <n v="0"/>
    <s v="Negativo"/>
    <n v="25.6"/>
    <s v="TM"/>
    <n v="25.6"/>
    <n v="3230"/>
    <s v=""/>
    <s v=""/>
    <x v="0"/>
    <s v=""/>
    <s v=""/>
  </r>
  <r>
    <x v="0"/>
    <n v="14.4"/>
    <n v="15.54"/>
    <n v="0"/>
    <n v="40"/>
    <n v="39.68"/>
    <n v="23.8"/>
    <s v="TM"/>
    <s v=""/>
    <s v="ER6983BCM"/>
    <s v="E7262JBG"/>
    <s v="2024000624"/>
    <x v="361"/>
    <d v="2024-01-04T00:00:00"/>
    <x v="0"/>
    <n v="24"/>
    <s v="TM"/>
    <n v="24.14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5.54"/>
    <s v=""/>
    <x v="0"/>
    <x v="0"/>
    <x v="0"/>
    <s v=""/>
    <x v="0"/>
    <x v="0"/>
    <s v="FABRICA"/>
    <x v="0"/>
    <x v="0"/>
    <x v="0"/>
    <n v="1.3200000000000003"/>
    <x v="0"/>
    <n v="-0.14000000000000057"/>
    <n v="0.14000000000000057"/>
    <n v="0"/>
    <n v="0"/>
    <s v=""/>
    <n v="24"/>
    <s v="TM"/>
    <n v="24"/>
    <n v="3230"/>
    <s v=""/>
    <s v=""/>
    <x v="0"/>
    <s v=""/>
    <s v=""/>
  </r>
  <r>
    <x v="0"/>
    <n v="13.42"/>
    <n v="13.52"/>
    <n v="0"/>
    <n v="40"/>
    <n v="40.58"/>
    <n v="27.06"/>
    <s v="TM"/>
    <s v=""/>
    <s v="ER6677BBW"/>
    <s v="E6245LDT"/>
    <s v="2024000783"/>
    <x v="362"/>
    <d v="2024-01-05T00:00:00"/>
    <x v="4"/>
    <n v="27.48"/>
    <s v="TM"/>
    <n v="27.06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3.52"/>
    <s v=""/>
    <x v="0"/>
    <x v="0"/>
    <x v="0"/>
    <s v=""/>
    <x v="0"/>
    <x v="0"/>
    <s v="FABRICA"/>
    <x v="0"/>
    <x v="4"/>
    <x v="1"/>
    <n v="0.42000000000000171"/>
    <x v="0"/>
    <n v="0.42000000000000171"/>
    <n v="0.42000000000000171"/>
    <n v="1"/>
    <n v="1"/>
    <s v="Positivo"/>
    <n v="27.48"/>
    <s v="TM"/>
    <n v="27.48"/>
    <n v="3229"/>
    <s v=""/>
    <s v=""/>
    <x v="0"/>
    <s v=""/>
    <s v=""/>
  </r>
  <r>
    <x v="0"/>
    <n v="13.8"/>
    <n v="14"/>
    <n v="0"/>
    <n v="40"/>
    <n v="40.4"/>
    <n v="26.4"/>
    <s v="TM"/>
    <s v=""/>
    <s v="ER8800BBS"/>
    <s v="E7412JLB"/>
    <s v="2024000910"/>
    <x v="363"/>
    <d v="2024-01-05T00:00:00"/>
    <x v="1"/>
    <n v="27"/>
    <s v="TM"/>
    <n v="26.4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4"/>
    <s v=""/>
    <x v="0"/>
    <x v="0"/>
    <x v="0"/>
    <s v=""/>
    <x v="0"/>
    <x v="0"/>
    <s v="FABRICA"/>
    <x v="0"/>
    <x v="1"/>
    <x v="1"/>
    <n v="0.60000000000000142"/>
    <x v="0"/>
    <n v="0.60000000000000142"/>
    <n v="0.60000000000000142"/>
    <n v="1"/>
    <n v="1"/>
    <s v="Positivo"/>
    <n v="27"/>
    <s v="TM"/>
    <n v="27"/>
    <n v="3228"/>
    <s v=""/>
    <s v=""/>
    <x v="0"/>
    <s v=""/>
    <s v=""/>
  </r>
  <r>
    <x v="0"/>
    <n v="13.64"/>
    <n v="13.72"/>
    <n v="0"/>
    <n v="40"/>
    <n v="40.64"/>
    <n v="26.92"/>
    <s v="TM"/>
    <s v=""/>
    <s v="ER9178BBB"/>
    <s v="E3299HSH"/>
    <s v="2024000611"/>
    <x v="364"/>
    <d v="2024-01-04T00:00:00"/>
    <x v="1"/>
    <n v="27.28"/>
    <s v="TM"/>
    <n v="26.92"/>
    <x v="0"/>
    <s v="E_JGARCIAG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4"/>
    <n v="13.72"/>
    <s v=""/>
    <x v="0"/>
    <x v="0"/>
    <x v="0"/>
    <s v=""/>
    <x v="0"/>
    <x v="0"/>
    <s v="FABRICA"/>
    <x v="0"/>
    <x v="1"/>
    <x v="1"/>
    <n v="0.35999999999999943"/>
    <x v="0"/>
    <n v="0.35999999999999943"/>
    <n v="0.35999999999999943"/>
    <n v="0"/>
    <n v="1"/>
    <s v=""/>
    <n v="27.28"/>
    <s v="TM"/>
    <n v="27.28"/>
    <n v="3228"/>
    <s v=""/>
    <s v=""/>
    <x v="0"/>
    <s v=""/>
    <s v=""/>
  </r>
  <r>
    <x v="0"/>
    <n v="14.2"/>
    <n v="14.38"/>
    <n v="0"/>
    <n v="40"/>
    <n v="40.58"/>
    <n v="26.2"/>
    <s v="TM"/>
    <s v=""/>
    <s v="ER9753BBP"/>
    <s v="E5122JHZ"/>
    <s v="2024000985"/>
    <x v="365"/>
    <d v="2024-01-05T00:00:00"/>
    <x v="1"/>
    <n v="26.62"/>
    <s v="TM"/>
    <n v="26.2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4"/>
    <n v="14.38"/>
    <s v=""/>
    <x v="0"/>
    <x v="0"/>
    <x v="0"/>
    <s v=""/>
    <x v="0"/>
    <x v="0"/>
    <s v="FABRICA"/>
    <x v="0"/>
    <x v="1"/>
    <x v="1"/>
    <n v="0.42000000000000171"/>
    <x v="0"/>
    <n v="0.42000000000000171"/>
    <n v="0.42000000000000171"/>
    <n v="1"/>
    <n v="1"/>
    <s v="Positivo"/>
    <n v="26.62"/>
    <s v="TM"/>
    <n v="26.62"/>
    <n v="3228"/>
    <s v=""/>
    <s v=""/>
    <x v="0"/>
    <s v=""/>
    <s v=""/>
  </r>
  <r>
    <x v="0"/>
    <n v="13.7"/>
    <n v="13.6"/>
    <n v="0"/>
    <n v="40"/>
    <n v="40.6"/>
    <n v="27"/>
    <s v="TM"/>
    <s v=""/>
    <s v="ER7455BBP"/>
    <s v="E0931JGK"/>
    <s v="2024000633"/>
    <x v="366"/>
    <d v="2024-01-04T00:00:00"/>
    <x v="1"/>
    <n v="27.4"/>
    <s v="TM"/>
    <n v="27"/>
    <x v="0"/>
    <s v="E_JGARCIAG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6"/>
    <s v=""/>
    <x v="0"/>
    <x v="0"/>
    <x v="0"/>
    <s v=""/>
    <x v="0"/>
    <x v="0"/>
    <s v="FABRICA"/>
    <x v="0"/>
    <x v="1"/>
    <x v="1"/>
    <n v="0.39999999999999858"/>
    <x v="0"/>
    <n v="0.39999999999999858"/>
    <n v="0.39999999999999858"/>
    <n v="0"/>
    <n v="1"/>
    <s v=""/>
    <n v="27.4"/>
    <s v="TM"/>
    <n v="27.4"/>
    <n v="3228"/>
    <s v=""/>
    <s v=""/>
    <x v="0"/>
    <s v=""/>
    <s v=""/>
  </r>
  <r>
    <x v="0"/>
    <n v="14.5"/>
    <n v="14.24"/>
    <n v="0"/>
    <n v="40"/>
    <n v="40.6"/>
    <n v="26.36"/>
    <s v="TM"/>
    <s v=""/>
    <s v="ER0801BBC"/>
    <s v="E9875LKF"/>
    <s v="2024000636"/>
    <x v="367"/>
    <d v="2024-01-04T00:00:00"/>
    <x v="1"/>
    <n v="26.76"/>
    <s v="TM"/>
    <n v="26.36"/>
    <x v="0"/>
    <s v="E_JGARCIAG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4.24"/>
    <s v=""/>
    <x v="0"/>
    <x v="0"/>
    <x v="0"/>
    <s v=""/>
    <x v="0"/>
    <x v="0"/>
    <s v="FABRICA"/>
    <x v="0"/>
    <x v="1"/>
    <x v="1"/>
    <n v="0.39999999999999858"/>
    <x v="0"/>
    <n v="0.40000000000000213"/>
    <n v="0.40000000000000213"/>
    <n v="1"/>
    <n v="1"/>
    <s v="Positivo"/>
    <n v="26.76"/>
    <s v="TM"/>
    <n v="26.76"/>
    <n v="3228"/>
    <s v=""/>
    <s v=""/>
    <x v="0"/>
    <s v=""/>
    <s v=""/>
  </r>
  <r>
    <x v="0"/>
    <n v="13.24"/>
    <n v="13.12"/>
    <n v="0"/>
    <n v="41"/>
    <n v="41.4"/>
    <n v="28.28"/>
    <s v="TM"/>
    <s v=""/>
    <s v="ER3706BCF"/>
    <s v="E1006KHK"/>
    <s v="2024000666"/>
    <x v="368"/>
    <d v="2024-01-04T00:00:00"/>
    <x v="4"/>
    <n v="28.905000000000001"/>
    <s v="TM"/>
    <n v="28.2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3.12"/>
    <s v=""/>
    <x v="0"/>
    <x v="0"/>
    <x v="0"/>
    <s v=""/>
    <x v="0"/>
    <x v="0"/>
    <s v="FABRICA"/>
    <x v="0"/>
    <x v="4"/>
    <x v="1"/>
    <n v="0.625"/>
    <x v="0"/>
    <n v="0.625"/>
    <n v="0.625"/>
    <n v="1"/>
    <n v="1"/>
    <s v="Positivo"/>
    <n v="28.905000000000001"/>
    <s v="TM"/>
    <n v="28.905000000000001"/>
    <n v="3229"/>
    <s v=""/>
    <s v=""/>
    <x v="0"/>
    <s v=""/>
    <s v=""/>
  </r>
  <r>
    <x v="0"/>
    <n v="13.48"/>
    <n v="13.6"/>
    <n v="0"/>
    <n v="41"/>
    <n v="41.74"/>
    <n v="28.14"/>
    <s v="TM"/>
    <s v=""/>
    <s v="ER2905BBV"/>
    <s v="E7944KGS"/>
    <s v="2024000657"/>
    <x v="369"/>
    <d v="2024-01-04T00:00:00"/>
    <x v="4"/>
    <n v="28.425000000000001"/>
    <s v="TM"/>
    <n v="28.14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3.6"/>
    <s v=""/>
    <x v="0"/>
    <x v="0"/>
    <x v="0"/>
    <s v=""/>
    <x v="0"/>
    <x v="0"/>
    <s v="FABRICA"/>
    <x v="0"/>
    <x v="4"/>
    <x v="1"/>
    <n v="0.28499999999999659"/>
    <x v="0"/>
    <n v="0.28500000000000014"/>
    <n v="0.28500000000000014"/>
    <n v="0"/>
    <n v="1"/>
    <s v=""/>
    <n v="28.425000000000001"/>
    <s v="TM"/>
    <n v="28.425000000000001"/>
    <n v="3229"/>
    <s v=""/>
    <s v=""/>
    <x v="0"/>
    <s v=""/>
    <s v=""/>
  </r>
  <r>
    <x v="0"/>
    <n v="12.62"/>
    <n v="12.58"/>
    <n v="0"/>
    <n v="40"/>
    <n v="40.58"/>
    <n v="28"/>
    <s v="TM"/>
    <s v=""/>
    <s v="ER1760BDB"/>
    <s v="E8831LZK"/>
    <s v="2024000659"/>
    <x v="370"/>
    <d v="2024-01-04T00:00:00"/>
    <x v="1"/>
    <n v="28.42"/>
    <s v="TM"/>
    <n v="2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4"/>
    <n v="12.58"/>
    <s v=""/>
    <x v="0"/>
    <x v="0"/>
    <x v="0"/>
    <s v=""/>
    <x v="0"/>
    <x v="0"/>
    <s v="FABRICA"/>
    <x v="0"/>
    <x v="1"/>
    <x v="1"/>
    <n v="0.42000000000000171"/>
    <x v="0"/>
    <n v="0.42000000000000171"/>
    <n v="0.42000000000000171"/>
    <n v="1"/>
    <n v="1"/>
    <s v="Positivo"/>
    <n v="28.42"/>
    <s v="TM"/>
    <n v="28.42"/>
    <n v="3228"/>
    <s v=""/>
    <s v=""/>
    <x v="0"/>
    <s v=""/>
    <s v=""/>
  </r>
  <r>
    <x v="0"/>
    <n v="12.86"/>
    <n v="12.52"/>
    <n v="0"/>
    <n v="40"/>
    <n v="40.42"/>
    <n v="27.9"/>
    <s v="TM"/>
    <s v=""/>
    <s v="ER0894BBZ"/>
    <s v="E3173MJG"/>
    <s v="2024000710"/>
    <x v="371"/>
    <d v="2024-01-04T00:00:00"/>
    <x v="1"/>
    <n v="28.48"/>
    <s v="TM"/>
    <n v="27.9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2.52"/>
    <s v=""/>
    <x v="0"/>
    <x v="0"/>
    <x v="0"/>
    <s v=""/>
    <x v="0"/>
    <x v="0"/>
    <s v="FABRICA"/>
    <x v="0"/>
    <x v="1"/>
    <x v="1"/>
    <n v="0.57999999999999829"/>
    <x v="0"/>
    <n v="0.58000000000000185"/>
    <n v="0.58000000000000185"/>
    <n v="1"/>
    <n v="1"/>
    <s v="Positivo"/>
    <n v="28.48"/>
    <s v="TM"/>
    <n v="28.48"/>
    <n v="3228"/>
    <s v=""/>
    <s v=""/>
    <x v="0"/>
    <s v=""/>
    <s v=""/>
  </r>
  <r>
    <x v="0"/>
    <n v="12.6"/>
    <n v="12.62"/>
    <n v="0"/>
    <n v="40"/>
    <n v="40.46"/>
    <n v="27.84"/>
    <s v="TM"/>
    <s v=""/>
    <s v="ER8610BDH"/>
    <s v="E8837LZK"/>
    <s v="2024000730"/>
    <x v="372"/>
    <d v="2024-01-04T00:00:00"/>
    <x v="1"/>
    <n v="28.38"/>
    <s v="TM"/>
    <n v="27.84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5"/>
    <n v="12.62"/>
    <s v=""/>
    <x v="0"/>
    <x v="0"/>
    <x v="0"/>
    <s v=""/>
    <x v="0"/>
    <x v="0"/>
    <s v="FABRICA"/>
    <x v="0"/>
    <x v="1"/>
    <x v="1"/>
    <n v="0.53999999999999915"/>
    <x v="0"/>
    <n v="0.53999999999999915"/>
    <n v="0.53999999999999915"/>
    <n v="1"/>
    <n v="1"/>
    <s v="Positivo"/>
    <n v="28.38"/>
    <s v="TM"/>
    <n v="28.38"/>
    <n v="3228"/>
    <s v=""/>
    <s v=""/>
    <x v="0"/>
    <s v=""/>
    <s v=""/>
  </r>
  <r>
    <x v="0"/>
    <n v="13.84"/>
    <n v="13.94"/>
    <n v="0"/>
    <n v="40"/>
    <n v="40.28"/>
    <n v="26.6"/>
    <s v="TM"/>
    <s v=""/>
    <s v="ER9669BCV"/>
    <s v="E5532KMX"/>
    <s v="2024000662"/>
    <x v="373"/>
    <d v="2024-01-04T00:00:00"/>
    <x v="3"/>
    <n v="25.6"/>
    <s v="TM"/>
    <n v="26.34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3.94"/>
    <s v=""/>
    <x v="0"/>
    <x v="0"/>
    <x v="0"/>
    <s v=""/>
    <x v="0"/>
    <x v="0"/>
    <s v="FABRICA"/>
    <x v="0"/>
    <x v="3"/>
    <x v="0"/>
    <n v="0.71999999999999886"/>
    <x v="0"/>
    <n v="-0.73999999999999844"/>
    <n v="0.73999999999999844"/>
    <n v="1"/>
    <n v="0"/>
    <s v="Negativo"/>
    <n v="25.6"/>
    <s v="TM"/>
    <n v="25.6"/>
    <n v="3232"/>
    <s v=""/>
    <s v=""/>
    <x v="0"/>
    <s v=""/>
    <s v=""/>
  </r>
  <r>
    <x v="0"/>
    <n v="13.3"/>
    <n v="13.34"/>
    <n v="0"/>
    <n v="40"/>
    <n v="40.619999999999997"/>
    <n v="27.28"/>
    <s v="TM"/>
    <s v=""/>
    <s v="ER2316BBD"/>
    <s v="E8234JGZ"/>
    <s v="2024000808"/>
    <x v="374"/>
    <d v="2024-01-05T00:00:00"/>
    <x v="1"/>
    <n v="27.66"/>
    <s v="TM"/>
    <n v="27.2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4"/>
    <n v="13.34"/>
    <s v=""/>
    <x v="0"/>
    <x v="0"/>
    <x v="0"/>
    <s v=""/>
    <x v="0"/>
    <x v="0"/>
    <s v="FABRICA"/>
    <x v="0"/>
    <x v="1"/>
    <x v="1"/>
    <n v="0.38000000000000256"/>
    <x v="0"/>
    <n v="0.37999999999999901"/>
    <n v="0.37999999999999901"/>
    <n v="0"/>
    <n v="1"/>
    <s v=""/>
    <n v="27.66"/>
    <s v="TM"/>
    <n v="27.66"/>
    <n v="3228"/>
    <s v=""/>
    <s v=""/>
    <x v="0"/>
    <s v=""/>
    <s v=""/>
  </r>
  <r>
    <x v="0"/>
    <n v="13.7"/>
    <n v="13.82"/>
    <n v="0"/>
    <n v="40"/>
    <n v="40.58"/>
    <n v="26.76"/>
    <s v="TM"/>
    <s v=""/>
    <s v="ER3686BCF"/>
    <s v="E6576JJM"/>
    <s v="2024000757"/>
    <x v="375"/>
    <d v="2024-01-04T00:00:00"/>
    <x v="1"/>
    <n v="27.18"/>
    <s v="TM"/>
    <n v="26.76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82"/>
    <s v=""/>
    <x v="0"/>
    <x v="0"/>
    <x v="0"/>
    <s v=""/>
    <x v="0"/>
    <x v="0"/>
    <s v="FABRICA"/>
    <x v="0"/>
    <x v="1"/>
    <x v="1"/>
    <n v="0.42000000000000171"/>
    <x v="0"/>
    <n v="0.41999999999999815"/>
    <n v="0.41999999999999815"/>
    <n v="1"/>
    <n v="1"/>
    <s v="Positivo"/>
    <n v="27.18"/>
    <s v="TM"/>
    <n v="27.18"/>
    <n v="3228"/>
    <s v=""/>
    <s v=""/>
    <x v="0"/>
    <s v=""/>
    <s v=""/>
  </r>
  <r>
    <x v="0"/>
    <n v="14.32"/>
    <n v="14.32"/>
    <n v="0"/>
    <n v="40"/>
    <n v="40.18"/>
    <n v="25.6"/>
    <s v="TM"/>
    <s v=""/>
    <s v="ER0912BBF"/>
    <s v="E2965KHG"/>
    <s v="2024000663"/>
    <x v="376"/>
    <d v="2024-01-04T00:00:00"/>
    <x v="0"/>
    <n v="25.6"/>
    <s v="TM"/>
    <n v="25.86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4.32"/>
    <s v=""/>
    <x v="0"/>
    <x v="0"/>
    <x v="0"/>
    <s v=""/>
    <x v="0"/>
    <x v="0"/>
    <s v="FABRICA"/>
    <x v="0"/>
    <x v="0"/>
    <x v="0"/>
    <n v="0.82000000000000028"/>
    <x v="0"/>
    <n v="-0.25999999999999801"/>
    <n v="0.25999999999999801"/>
    <n v="0"/>
    <n v="0"/>
    <s v=""/>
    <n v="25.6"/>
    <s v="TM"/>
    <n v="25.6"/>
    <n v="3230"/>
    <s v=""/>
    <s v=""/>
    <x v="0"/>
    <s v=""/>
    <s v=""/>
  </r>
  <r>
    <x v="0"/>
    <n v="13.38"/>
    <n v="13.32"/>
    <n v="0"/>
    <n v="41"/>
    <n v="41.46"/>
    <n v="28.14"/>
    <s v="TM"/>
    <s v=""/>
    <s v="ER9755BBK"/>
    <s v="E7061KZH"/>
    <s v="2024000631"/>
    <x v="377"/>
    <d v="2024-01-04T00:00:00"/>
    <x v="1"/>
    <n v="28.704999999999998"/>
    <s v="TM"/>
    <n v="28.14"/>
    <x v="0"/>
    <s v="JROC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5"/>
    <n v="13.32"/>
    <s v=""/>
    <x v="0"/>
    <x v="0"/>
    <x v="0"/>
    <s v=""/>
    <x v="0"/>
    <x v="0"/>
    <s v="FABRICA"/>
    <x v="0"/>
    <x v="1"/>
    <x v="1"/>
    <n v="0.56499999999999773"/>
    <x v="0"/>
    <n v="0.56499999999999773"/>
    <n v="0.56499999999999773"/>
    <n v="1"/>
    <n v="1"/>
    <s v="Positivo"/>
    <n v="28.704999999999998"/>
    <s v="TM"/>
    <n v="28.704999999999998"/>
    <n v="3228"/>
    <s v=""/>
    <s v=""/>
    <x v="0"/>
    <s v=""/>
    <s v=""/>
  </r>
  <r>
    <x v="0"/>
    <n v="13.2"/>
    <n v="13"/>
    <n v="0"/>
    <n v="40"/>
    <n v="40.520000000000003"/>
    <n v="27.52"/>
    <s v="TM"/>
    <s v=""/>
    <s v="ER9108BBX"/>
    <s v="E2933KHG"/>
    <s v="2024000643"/>
    <x v="378"/>
    <d v="2024-01-04T00:00:00"/>
    <x v="1"/>
    <n v="28"/>
    <s v="TM"/>
    <n v="27.52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4"/>
    <n v="13"/>
    <s v=""/>
    <x v="0"/>
    <x v="0"/>
    <x v="0"/>
    <s v=""/>
    <x v="0"/>
    <x v="0"/>
    <s v="FABRICA"/>
    <x v="0"/>
    <x v="1"/>
    <x v="1"/>
    <n v="0.47999999999999687"/>
    <x v="0"/>
    <n v="0.48000000000000043"/>
    <n v="0.48000000000000043"/>
    <n v="1"/>
    <n v="1"/>
    <s v="Positivo"/>
    <n v="28"/>
    <s v="TM"/>
    <n v="28"/>
    <n v="3228"/>
    <s v=""/>
    <s v=""/>
    <x v="0"/>
    <s v=""/>
    <s v=""/>
  </r>
  <r>
    <x v="0"/>
    <n v="14.5"/>
    <n v="14.16"/>
    <n v="0"/>
    <n v="40"/>
    <n v="40.119999999999997"/>
    <n v="25.6"/>
    <s v="TM"/>
    <s v=""/>
    <s v="ER5784BBP"/>
    <s v="E8364KHH"/>
    <s v="2024000680"/>
    <x v="379"/>
    <d v="2024-01-04T00:00:00"/>
    <x v="0"/>
    <n v="25.6"/>
    <s v="TM"/>
    <n v="25.96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4.16"/>
    <s v=""/>
    <x v="0"/>
    <x v="0"/>
    <x v="0"/>
    <s v=""/>
    <x v="0"/>
    <x v="0"/>
    <s v="FABRICA"/>
    <x v="0"/>
    <x v="0"/>
    <x v="0"/>
    <n v="0.88000000000000256"/>
    <x v="0"/>
    <n v="-0.35999999999999943"/>
    <n v="0.35999999999999943"/>
    <n v="0"/>
    <n v="0"/>
    <s v=""/>
    <n v="25.6"/>
    <s v="TM"/>
    <n v="25.6"/>
    <n v="3230"/>
    <s v=""/>
    <s v=""/>
    <x v="0"/>
    <s v=""/>
    <s v=""/>
  </r>
  <r>
    <x v="0"/>
    <n v="13.4"/>
    <n v="13.48"/>
    <n v="0"/>
    <n v="40"/>
    <n v="40.5"/>
    <n v="27.02"/>
    <s v="TM"/>
    <s v=""/>
    <s v="ER3665BBS"/>
    <s v="E4990DBM"/>
    <s v="2024000792"/>
    <x v="380"/>
    <d v="2024-01-05T00:00:00"/>
    <x v="1"/>
    <n v="27.52"/>
    <s v="TM"/>
    <n v="27.02"/>
    <x v="0"/>
    <s v="JROC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4"/>
    <n v="13.48"/>
    <s v=""/>
    <x v="0"/>
    <x v="0"/>
    <x v="0"/>
    <s v=""/>
    <x v="0"/>
    <x v="0"/>
    <s v="FABRICA"/>
    <x v="0"/>
    <x v="1"/>
    <x v="1"/>
    <n v="0.5"/>
    <x v="0"/>
    <n v="0.5"/>
    <n v="0.5"/>
    <n v="1"/>
    <n v="1"/>
    <s v="Positivo"/>
    <n v="27.52"/>
    <s v="TM"/>
    <n v="27.52"/>
    <n v="3228"/>
    <s v=""/>
    <s v=""/>
    <x v="0"/>
    <s v=""/>
    <s v=""/>
  </r>
  <r>
    <x v="0"/>
    <n v="12.78"/>
    <n v="12.8"/>
    <n v="0"/>
    <n v="40"/>
    <n v="40.479999999999997"/>
    <n v="27.68"/>
    <s v="TM"/>
    <s v=""/>
    <s v="ER8753BBR"/>
    <s v="E1651JFK"/>
    <s v="2024000902"/>
    <x v="381"/>
    <d v="2024-01-05T00:00:00"/>
    <x v="1"/>
    <n v="28.2"/>
    <s v="TM"/>
    <n v="27.68"/>
    <x v="0"/>
    <s v="E_JGARCIAG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4"/>
    <n v="12.8"/>
    <s v=""/>
    <x v="0"/>
    <x v="0"/>
    <x v="0"/>
    <s v=""/>
    <x v="0"/>
    <x v="0"/>
    <s v="FABRICA"/>
    <x v="0"/>
    <x v="1"/>
    <x v="1"/>
    <n v="0.52000000000000313"/>
    <x v="0"/>
    <n v="0.51999999999999957"/>
    <n v="0.51999999999999957"/>
    <n v="1"/>
    <n v="1"/>
    <s v="Positivo"/>
    <n v="28.2"/>
    <s v="TM"/>
    <n v="28.2"/>
    <n v="3228"/>
    <s v=""/>
    <s v=""/>
    <x v="0"/>
    <s v=""/>
    <s v=""/>
  </r>
  <r>
    <x v="0"/>
    <n v="13.4"/>
    <n v="13.58"/>
    <n v="0"/>
    <n v="40"/>
    <n v="40.46"/>
    <n v="26.88"/>
    <s v="TM"/>
    <s v=""/>
    <s v="ER2637BBV"/>
    <s v="E6106KCV"/>
    <s v="2024000701"/>
    <x v="382"/>
    <d v="2024-01-04T00:00:00"/>
    <x v="1"/>
    <n v="27.42"/>
    <s v="TM"/>
    <n v="26.8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58"/>
    <s v=""/>
    <x v="0"/>
    <x v="0"/>
    <x v="0"/>
    <s v=""/>
    <x v="0"/>
    <x v="0"/>
    <s v="FABRICA"/>
    <x v="0"/>
    <x v="1"/>
    <x v="1"/>
    <n v="0.53999999999999915"/>
    <x v="0"/>
    <n v="0.5400000000000027"/>
    <n v="0.5400000000000027"/>
    <n v="1"/>
    <n v="1"/>
    <s v="Positivo"/>
    <n v="27.42"/>
    <s v="TM"/>
    <n v="27.42"/>
    <n v="3228"/>
    <s v=""/>
    <s v=""/>
    <x v="0"/>
    <s v=""/>
    <s v=""/>
  </r>
  <r>
    <x v="0"/>
    <n v="13.3"/>
    <n v="13.64"/>
    <n v="0"/>
    <n v="40"/>
    <n v="40.42"/>
    <n v="26.78"/>
    <s v="TM"/>
    <s v=""/>
    <s v="ER4838BBS"/>
    <s v="E9945KBD"/>
    <s v="2024000733"/>
    <x v="383"/>
    <d v="2024-01-04T00:00:00"/>
    <x v="1"/>
    <n v="27.36"/>
    <s v="TM"/>
    <n v="26.7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5"/>
    <n v="13.64"/>
    <s v=""/>
    <x v="0"/>
    <x v="0"/>
    <x v="0"/>
    <s v=""/>
    <x v="0"/>
    <x v="0"/>
    <s v="FABRICA"/>
    <x v="0"/>
    <x v="1"/>
    <x v="1"/>
    <n v="0.57999999999999829"/>
    <x v="0"/>
    <n v="0.57999999999999829"/>
    <n v="0.57999999999999829"/>
    <n v="1"/>
    <n v="1"/>
    <s v="Positivo"/>
    <n v="27.36"/>
    <s v="TM"/>
    <n v="27.36"/>
    <n v="3228"/>
    <s v=""/>
    <s v=""/>
    <x v="0"/>
    <s v=""/>
    <s v=""/>
  </r>
  <r>
    <x v="0"/>
    <n v="13.2"/>
    <n v="13.34"/>
    <n v="0"/>
    <n v="40"/>
    <n v="40.46"/>
    <n v="27.12"/>
    <s v="TM"/>
    <s v=""/>
    <s v="ER0509BBW"/>
    <s v="E7841LBS"/>
    <s v="2024000704"/>
    <x v="384"/>
    <d v="2024-01-04T00:00:00"/>
    <x v="1"/>
    <n v="27.66"/>
    <s v="TM"/>
    <n v="27.12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34"/>
    <s v=""/>
    <x v="0"/>
    <x v="0"/>
    <x v="0"/>
    <s v=""/>
    <x v="0"/>
    <x v="0"/>
    <s v="FABRICA"/>
    <x v="0"/>
    <x v="1"/>
    <x v="1"/>
    <n v="0.53999999999999915"/>
    <x v="0"/>
    <n v="0.53999999999999915"/>
    <n v="0.53999999999999915"/>
    <n v="1"/>
    <n v="1"/>
    <s v="Positivo"/>
    <n v="27.66"/>
    <s v="TM"/>
    <n v="27.66"/>
    <n v="3228"/>
    <s v=""/>
    <s v=""/>
    <x v="0"/>
    <s v=""/>
    <s v=""/>
  </r>
  <r>
    <x v="0"/>
    <n v="13.08"/>
    <n v="12.92"/>
    <n v="0"/>
    <n v="40"/>
    <n v="40.4"/>
    <n v="27.48"/>
    <s v="TM"/>
    <s v=""/>
    <s v="ER2638BBV"/>
    <s v="E8466JHN"/>
    <s v="2024000693"/>
    <x v="385"/>
    <d v="2024-01-04T00:00:00"/>
    <x v="1"/>
    <n v="28.08"/>
    <s v="TM"/>
    <n v="27.4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4"/>
    <n v="12.92"/>
    <s v=""/>
    <x v="0"/>
    <x v="0"/>
    <x v="0"/>
    <s v=""/>
    <x v="0"/>
    <x v="0"/>
    <s v="FABRICA"/>
    <x v="0"/>
    <x v="1"/>
    <x v="1"/>
    <n v="0.60000000000000142"/>
    <x v="0"/>
    <n v="0.59999999999999787"/>
    <n v="0.59999999999999787"/>
    <n v="1"/>
    <n v="1"/>
    <s v="Positivo"/>
    <n v="28.08"/>
    <s v="TM"/>
    <n v="28.08"/>
    <n v="3228"/>
    <s v=""/>
    <s v=""/>
    <x v="0"/>
    <s v=""/>
    <s v=""/>
  </r>
  <r>
    <x v="0"/>
    <n v="13.5"/>
    <n v="13.42"/>
    <n v="0"/>
    <n v="40"/>
    <n v="40.46"/>
    <n v="27.04"/>
    <s v="TM"/>
    <s v=""/>
    <s v="ER8803BBS"/>
    <s v="E1508HJM"/>
    <s v="2024000721"/>
    <x v="386"/>
    <d v="2024-01-04T00:00:00"/>
    <x v="1"/>
    <n v="27.58"/>
    <s v="TM"/>
    <n v="27.04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4"/>
    <n v="13.42"/>
    <s v=""/>
    <x v="0"/>
    <x v="0"/>
    <x v="0"/>
    <s v=""/>
    <x v="0"/>
    <x v="0"/>
    <s v="FABRICA"/>
    <x v="0"/>
    <x v="1"/>
    <x v="1"/>
    <n v="0.53999999999999915"/>
    <x v="0"/>
    <n v="0.53999999999999915"/>
    <n v="0.53999999999999915"/>
    <n v="1"/>
    <n v="1"/>
    <s v="Positivo"/>
    <n v="27.58"/>
    <s v="TM"/>
    <n v="27.58"/>
    <n v="3228"/>
    <s v=""/>
    <s v=""/>
    <x v="0"/>
    <s v=""/>
    <s v=""/>
  </r>
  <r>
    <x v="0"/>
    <n v="14.7"/>
    <n v="15.34"/>
    <n v="0"/>
    <n v="40"/>
    <n v="39.659999999999997"/>
    <n v="24"/>
    <s v="TM"/>
    <s v=""/>
    <s v="ER3762BDM"/>
    <s v="E6058MCR"/>
    <s v="2024000748"/>
    <x v="387"/>
    <d v="2024-01-04T00:00:00"/>
    <x v="0"/>
    <n v="24"/>
    <s v="TM"/>
    <n v="24.32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5.34"/>
    <s v=""/>
    <x v="0"/>
    <x v="0"/>
    <x v="0"/>
    <s v=""/>
    <x v="0"/>
    <x v="0"/>
    <s v="FABRICA"/>
    <x v="0"/>
    <x v="0"/>
    <x v="0"/>
    <n v="1.3400000000000034"/>
    <x v="0"/>
    <n v="-0.32000000000000028"/>
    <n v="0.32000000000000028"/>
    <n v="0"/>
    <n v="0"/>
    <s v=""/>
    <n v="24"/>
    <s v="TM"/>
    <n v="24"/>
    <n v="3230"/>
    <s v=""/>
    <s v=""/>
    <x v="0"/>
    <s v=""/>
    <s v=""/>
  </r>
  <r>
    <x v="0"/>
    <n v="13.3"/>
    <n v="13.58"/>
    <n v="0"/>
    <n v="40"/>
    <n v="40.479999999999997"/>
    <n v="26.9"/>
    <s v="TM"/>
    <s v=""/>
    <s v="ER6535BBJ"/>
    <s v="E0939HWW"/>
    <s v="2024000656"/>
    <x v="388"/>
    <d v="2024-01-04T00:00:00"/>
    <x v="1"/>
    <n v="27.42"/>
    <s v="TM"/>
    <n v="26.9"/>
    <x v="0"/>
    <s v="E_JGARCIAG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58"/>
    <s v=""/>
    <x v="0"/>
    <x v="0"/>
    <x v="0"/>
    <s v=""/>
    <x v="0"/>
    <x v="0"/>
    <s v="FABRICA"/>
    <x v="0"/>
    <x v="1"/>
    <x v="1"/>
    <n v="0.52000000000000313"/>
    <x v="0"/>
    <n v="0.52000000000000313"/>
    <n v="0.52000000000000313"/>
    <n v="1"/>
    <n v="1"/>
    <s v="Positivo"/>
    <n v="27.42"/>
    <s v="TM"/>
    <n v="27.42"/>
    <n v="3228"/>
    <s v=""/>
    <s v=""/>
    <x v="0"/>
    <s v=""/>
    <s v=""/>
  </r>
  <r>
    <x v="0"/>
    <n v="12.96"/>
    <n v="12.78"/>
    <n v="0"/>
    <n v="40"/>
    <n v="40.46"/>
    <n v="27.68"/>
    <s v="TM"/>
    <s v=""/>
    <s v="ER4777BBM"/>
    <s v="E1633HJM"/>
    <s v="2024000715"/>
    <x v="389"/>
    <d v="2024-01-04T00:00:00"/>
    <x v="1"/>
    <n v="28.22"/>
    <s v="TM"/>
    <n v="27.6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4"/>
    <n v="12.78"/>
    <s v=""/>
    <x v="0"/>
    <x v="0"/>
    <x v="0"/>
    <s v=""/>
    <x v="0"/>
    <x v="0"/>
    <s v="FABRICA"/>
    <x v="0"/>
    <x v="1"/>
    <x v="1"/>
    <n v="0.53999999999999915"/>
    <x v="0"/>
    <n v="0.53999999999999915"/>
    <n v="0.53999999999999915"/>
    <n v="1"/>
    <n v="1"/>
    <s v="Positivo"/>
    <n v="28.22"/>
    <s v="TM"/>
    <n v="28.22"/>
    <n v="3228"/>
    <s v=""/>
    <s v=""/>
    <x v="0"/>
    <s v=""/>
    <s v=""/>
  </r>
  <r>
    <x v="0"/>
    <n v="14.4"/>
    <n v="14.04"/>
    <n v="0"/>
    <n v="40"/>
    <n v="40.520000000000003"/>
    <n v="26.48"/>
    <s v="TM"/>
    <s v=""/>
    <s v="EAV00575R"/>
    <s v="E0438GVW"/>
    <s v="2024000691"/>
    <x v="390"/>
    <d v="2024-01-04T00:00:00"/>
    <x v="1"/>
    <n v="26.96"/>
    <s v="TM"/>
    <n v="26.48"/>
    <x v="0"/>
    <s v="OASENSI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5"/>
    <n v="14.04"/>
    <s v=""/>
    <x v="0"/>
    <x v="0"/>
    <x v="0"/>
    <s v=""/>
    <x v="0"/>
    <x v="0"/>
    <s v="FABRICA"/>
    <x v="0"/>
    <x v="1"/>
    <x v="1"/>
    <n v="0.47999999999999687"/>
    <x v="0"/>
    <n v="0.48000000000000043"/>
    <n v="0.48000000000000043"/>
    <n v="1"/>
    <n v="1"/>
    <s v="Positivo"/>
    <n v="26.96"/>
    <s v="TM"/>
    <n v="26.96"/>
    <n v="3228"/>
    <s v=""/>
    <s v=""/>
    <x v="0"/>
    <s v=""/>
    <s v=""/>
  </r>
  <r>
    <x v="0"/>
    <n v="12.78"/>
    <n v="12.9"/>
    <n v="0"/>
    <n v="40"/>
    <n v="40.42"/>
    <n v="27.52"/>
    <s v="TM"/>
    <s v=""/>
    <s v="ER8753BBR"/>
    <s v="E1651JFK"/>
    <s v="2024000789"/>
    <x v="391"/>
    <d v="2024-01-05T00:00:00"/>
    <x v="1"/>
    <n v="28.1"/>
    <s v="TM"/>
    <n v="27.52"/>
    <x v="0"/>
    <s v="JROC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2.9"/>
    <s v=""/>
    <x v="0"/>
    <x v="0"/>
    <x v="0"/>
    <s v=""/>
    <x v="0"/>
    <x v="0"/>
    <s v="FABRICA"/>
    <x v="0"/>
    <x v="1"/>
    <x v="1"/>
    <n v="0.57999999999999829"/>
    <x v="0"/>
    <n v="0.58000000000000185"/>
    <n v="0.58000000000000185"/>
    <n v="1"/>
    <n v="1"/>
    <s v="Positivo"/>
    <n v="28.1"/>
    <s v="TM"/>
    <n v="28.1"/>
    <n v="3228"/>
    <s v=""/>
    <s v=""/>
    <x v="0"/>
    <s v=""/>
    <s v=""/>
  </r>
  <r>
    <x v="0"/>
    <n v="13.4"/>
    <n v="13.34"/>
    <n v="0"/>
    <n v="40"/>
    <n v="40.54"/>
    <n v="27.2"/>
    <s v="TM"/>
    <s v=""/>
    <s v="ER3665BBS"/>
    <s v="E4990DBM"/>
    <s v="2024000952"/>
    <x v="392"/>
    <d v="2024-01-05T00:00:00"/>
    <x v="1"/>
    <n v="27.66"/>
    <s v="TM"/>
    <n v="27.2"/>
    <x v="0"/>
    <s v="E_JGARCIAG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34"/>
    <s v=""/>
    <x v="0"/>
    <x v="0"/>
    <x v="0"/>
    <s v=""/>
    <x v="0"/>
    <x v="0"/>
    <s v="FABRICA"/>
    <x v="0"/>
    <x v="1"/>
    <x v="1"/>
    <n v="0.46000000000000085"/>
    <x v="0"/>
    <n v="0.46000000000000085"/>
    <n v="0.46000000000000085"/>
    <n v="1"/>
    <n v="1"/>
    <s v="Positivo"/>
    <n v="27.66"/>
    <s v="TM"/>
    <n v="27.66"/>
    <n v="3228"/>
    <s v=""/>
    <s v=""/>
    <x v="0"/>
    <s v=""/>
    <s v=""/>
  </r>
  <r>
    <x v="0"/>
    <n v="17.78"/>
    <n v="17.574999999999999"/>
    <n v="0"/>
    <n v="40"/>
    <n v="40.14"/>
    <n v="22.4"/>
    <s v="TM"/>
    <s v=""/>
    <s v="ER6118BBZ"/>
    <s v="E0304FKJ"/>
    <s v="2024000901"/>
    <x v="393"/>
    <d v="2024-01-05T00:00:00"/>
    <x v="0"/>
    <n v="22.4"/>
    <s v="TM"/>
    <n v="22.565000000000001"/>
    <x v="0"/>
    <s v="RFCPI"/>
    <x v="0"/>
    <s v=""/>
    <x v="0"/>
    <x v="0"/>
    <x v="2"/>
    <x v="0"/>
    <s v=""/>
    <d v="1899-12-30T00:00:00"/>
    <s v=""/>
    <x v="0"/>
    <x v="0"/>
    <x v="2"/>
    <x v="1"/>
    <s v=""/>
    <d v="2024-01-05T12:31:08"/>
    <s v="RFCPI"/>
    <s v=""/>
    <s v="PA"/>
    <n v="17.8"/>
    <s v=""/>
    <x v="0"/>
    <x v="0"/>
    <x v="0"/>
    <s v=""/>
    <x v="0"/>
    <x v="0"/>
    <s v="FABRICA"/>
    <x v="1"/>
    <x v="0"/>
    <x v="0"/>
    <n v="0.85999999999999943"/>
    <x v="0"/>
    <n v="-0.1650000000000027"/>
    <n v="0.1650000000000027"/>
    <n v="0"/>
    <n v="0"/>
    <s v=""/>
    <n v="22.4"/>
    <s v="TM"/>
    <n v="22.4"/>
    <n v="3230"/>
    <s v=""/>
    <s v=""/>
    <x v="0"/>
    <s v=""/>
    <s v=""/>
  </r>
  <r>
    <x v="0"/>
    <n v="12.78"/>
    <n v="12.84"/>
    <n v="0"/>
    <n v="40"/>
    <n v="40.4"/>
    <n v="27.56"/>
    <s v="TM"/>
    <s v=""/>
    <s v="ER8753BBR"/>
    <s v="E1651JFK"/>
    <s v="2024001048"/>
    <x v="394"/>
    <d v="2024-01-08T00:00:00"/>
    <x v="1"/>
    <n v="28.16"/>
    <s v="TM"/>
    <n v="27.56"/>
    <x v="0"/>
    <s v="VGARCI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2.84"/>
    <s v=""/>
    <x v="0"/>
    <x v="0"/>
    <x v="1"/>
    <s v=""/>
    <x v="0"/>
    <x v="0"/>
    <s v="FABRICA"/>
    <x v="0"/>
    <x v="1"/>
    <x v="1"/>
    <n v="0.60000000000000142"/>
    <x v="0"/>
    <n v="0.60000000000000142"/>
    <n v="0.60000000000000142"/>
    <n v="1"/>
    <n v="1"/>
    <s v="Positivo"/>
    <n v="28.16"/>
    <s v="TM"/>
    <n v="28.16"/>
    <n v="3228"/>
    <s v=""/>
    <s v=""/>
    <x v="0"/>
    <s v=""/>
    <s v=""/>
  </r>
  <r>
    <x v="0"/>
    <n v="13.4"/>
    <n v="13.48"/>
    <n v="0"/>
    <n v="40"/>
    <n v="40.6"/>
    <n v="27.12"/>
    <s v="TM"/>
    <s v=""/>
    <s v="ER3665BBS"/>
    <s v="E4990DBM"/>
    <s v="2024001049"/>
    <x v="395"/>
    <d v="2024-01-08T00:00:00"/>
    <x v="1"/>
    <n v="27.52"/>
    <s v="TM"/>
    <n v="27.12"/>
    <x v="0"/>
    <s v="VGARCI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5"/>
    <n v="13.48"/>
    <s v=""/>
    <x v="0"/>
    <x v="0"/>
    <x v="1"/>
    <s v=""/>
    <x v="0"/>
    <x v="0"/>
    <s v="FABRICA"/>
    <x v="0"/>
    <x v="1"/>
    <x v="1"/>
    <n v="0.39999999999999858"/>
    <x v="0"/>
    <n v="0.39999999999999858"/>
    <n v="0.39999999999999858"/>
    <n v="0"/>
    <n v="1"/>
    <s v=""/>
    <n v="27.52"/>
    <s v="TM"/>
    <n v="27.52"/>
    <n v="3228"/>
    <s v=""/>
    <s v=""/>
    <x v="0"/>
    <s v=""/>
    <s v=""/>
  </r>
  <r>
    <x v="0"/>
    <n v="15.2"/>
    <n v="14.76"/>
    <n v="0"/>
    <n v="40"/>
    <n v="40.46"/>
    <n v="25.6"/>
    <s v="TM"/>
    <s v=""/>
    <s v="ER8689BDK"/>
    <s v="E3281KBG"/>
    <s v="2024000843"/>
    <x v="396"/>
    <d v="2024-01-05T00:00:00"/>
    <x v="0"/>
    <n v="25.6"/>
    <s v="TM"/>
    <n v="25.7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4.76"/>
    <s v=""/>
    <x v="0"/>
    <x v="0"/>
    <x v="0"/>
    <s v=""/>
    <x v="0"/>
    <x v="0"/>
    <s v="FABRICA"/>
    <x v="0"/>
    <x v="0"/>
    <x v="0"/>
    <n v="0.53999999999999915"/>
    <x v="0"/>
    <n v="-9.9999999999997868E-2"/>
    <n v="9.9999999999997868E-2"/>
    <n v="0"/>
    <n v="0"/>
    <s v=""/>
    <n v="25.6"/>
    <s v="TM"/>
    <n v="25.6"/>
    <n v="3230"/>
    <s v=""/>
    <s v=""/>
    <x v="0"/>
    <s v=""/>
    <s v=""/>
  </r>
  <r>
    <x v="0"/>
    <n v="12.9"/>
    <n v="13.04"/>
    <n v="0"/>
    <n v="41"/>
    <n v="41.46"/>
    <n v="28.42"/>
    <s v="TM"/>
    <s v=""/>
    <s v="ER9015BCD"/>
    <s v="E7062KZH"/>
    <s v="2024000731"/>
    <x v="397"/>
    <d v="2024-01-04T00:00:00"/>
    <x v="1"/>
    <n v="28.984999999999999"/>
    <s v="TM"/>
    <n v="28.42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04"/>
    <s v=""/>
    <x v="0"/>
    <x v="0"/>
    <x v="0"/>
    <s v=""/>
    <x v="0"/>
    <x v="0"/>
    <s v="FABRICA"/>
    <x v="0"/>
    <x v="1"/>
    <x v="1"/>
    <n v="0.56499999999999773"/>
    <x v="0"/>
    <n v="0.56499999999999773"/>
    <n v="0.56499999999999773"/>
    <n v="1"/>
    <n v="1"/>
    <s v="Positivo"/>
    <n v="28.984999999999999"/>
    <s v="TM"/>
    <n v="28.984999999999999"/>
    <n v="3228"/>
    <s v=""/>
    <s v=""/>
    <x v="0"/>
    <s v=""/>
    <s v=""/>
  </r>
  <r>
    <x v="0"/>
    <n v="13.64"/>
    <n v="13.64"/>
    <n v="0"/>
    <n v="40"/>
    <n v="40.619999999999997"/>
    <n v="26.98"/>
    <s v="TM"/>
    <s v=""/>
    <s v="ER8798BBS"/>
    <s v="E8421HJR"/>
    <s v="2024000787"/>
    <x v="398"/>
    <d v="2024-01-05T00:00:00"/>
    <x v="1"/>
    <n v="27.36"/>
    <s v="TM"/>
    <n v="26.9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4"/>
    <n v="13.64"/>
    <s v=""/>
    <x v="0"/>
    <x v="0"/>
    <x v="0"/>
    <s v=""/>
    <x v="0"/>
    <x v="0"/>
    <s v="FABRICA"/>
    <x v="0"/>
    <x v="1"/>
    <x v="1"/>
    <n v="0.38000000000000256"/>
    <x v="0"/>
    <n v="0.37999999999999901"/>
    <n v="0.37999999999999901"/>
    <n v="0"/>
    <n v="1"/>
    <s v=""/>
    <n v="27.36"/>
    <s v="TM"/>
    <n v="27.36"/>
    <n v="3228"/>
    <s v=""/>
    <s v=""/>
    <x v="0"/>
    <s v=""/>
    <s v=""/>
  </r>
  <r>
    <x v="0"/>
    <n v="14.64"/>
    <n v="15.4"/>
    <n v="0"/>
    <n v="40"/>
    <n v="40.98"/>
    <n v="25.2"/>
    <s v="TM"/>
    <s v=""/>
    <s v="ER4070BBP"/>
    <s v="E5397LVZ"/>
    <s v="2024000723"/>
    <x v="399"/>
    <d v="2024-01-04T00:00:00"/>
    <x v="0"/>
    <n v="24"/>
    <s v="TM"/>
    <n v="25.58"/>
    <x v="0"/>
    <s v="RFCPI"/>
    <x v="0"/>
    <s v=""/>
    <x v="0"/>
    <x v="0"/>
    <x v="2"/>
    <x v="0"/>
    <s v=""/>
    <d v="1899-12-30T00:00:00"/>
    <s v=""/>
    <x v="0"/>
    <x v="0"/>
    <x v="2"/>
    <x v="1"/>
    <s v=""/>
    <d v="2024-01-04T16:31:12"/>
    <s v="RFCPI"/>
    <s v=""/>
    <s v="PA"/>
    <n v="15.4"/>
    <s v=""/>
    <x v="0"/>
    <x v="0"/>
    <x v="0"/>
    <s v=""/>
    <x v="0"/>
    <x v="0"/>
    <s v="FABRICA"/>
    <x v="1"/>
    <x v="0"/>
    <x v="0"/>
    <n v="2.0000000000003126E-2"/>
    <x v="0"/>
    <n v="-1.5799999999999983"/>
    <n v="1.5799999999999983"/>
    <n v="1"/>
    <n v="0"/>
    <s v="Negativo"/>
    <n v="24"/>
    <s v="TM"/>
    <n v="24"/>
    <n v="3230"/>
    <s v=""/>
    <s v=""/>
    <x v="0"/>
    <s v=""/>
    <s v=""/>
  </r>
  <r>
    <x v="0"/>
    <n v="13.202999999999999"/>
    <n v="26.06"/>
    <n v="0"/>
    <n v="40"/>
    <n v="38.799999999999997"/>
    <n v="12.8"/>
    <s v="TM"/>
    <s v=""/>
    <s v="ER5650BCF"/>
    <s v="E4405JTF"/>
    <s v="2024000855"/>
    <x v="400"/>
    <d v="2024-01-05T00:00:00"/>
    <x v="0"/>
    <n v="14.4"/>
    <s v="TM"/>
    <n v="12.74"/>
    <x v="0"/>
    <s v="E_JGARCIAG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26.06"/>
    <s v=""/>
    <x v="0"/>
    <x v="0"/>
    <x v="0"/>
    <s v=""/>
    <x v="0"/>
    <x v="0"/>
    <s v="FABRICA"/>
    <x v="0"/>
    <x v="0"/>
    <x v="0"/>
    <n v="2.2000000000000028"/>
    <x v="0"/>
    <n v="1.6600000000000001"/>
    <n v="1.6600000000000001"/>
    <n v="1"/>
    <n v="1"/>
    <s v="Positivo"/>
    <n v="14.4"/>
    <s v="TM"/>
    <n v="14.4"/>
    <n v="3230"/>
    <s v=""/>
    <s v=""/>
    <x v="0"/>
    <s v=""/>
    <s v=""/>
  </r>
  <r>
    <x v="0"/>
    <n v="14.64"/>
    <n v="15.125"/>
    <n v="0"/>
    <n v="40"/>
    <n v="40.9"/>
    <n v="25.4"/>
    <s v="TM"/>
    <s v=""/>
    <s v="ER4070BBP"/>
    <s v="E5397LVZ"/>
    <s v="2024000869"/>
    <x v="401"/>
    <d v="2024-01-05T00:00:00"/>
    <x v="0"/>
    <n v="25.4"/>
    <s v="TM"/>
    <n v="25.774999999999999"/>
    <x v="0"/>
    <s v="RFCPI"/>
    <x v="0"/>
    <s v=""/>
    <x v="0"/>
    <x v="0"/>
    <x v="2"/>
    <x v="0"/>
    <s v=""/>
    <d v="1899-12-30T00:00:00"/>
    <s v=""/>
    <x v="0"/>
    <x v="0"/>
    <x v="2"/>
    <x v="1"/>
    <s v=""/>
    <d v="2024-01-05T10:49:02"/>
    <s v="RFCPI"/>
    <s v=""/>
    <s v="PA"/>
    <n v="15.5"/>
    <s v=""/>
    <x v="0"/>
    <x v="0"/>
    <x v="0"/>
    <s v=""/>
    <x v="0"/>
    <x v="0"/>
    <s v="FABRICA"/>
    <x v="1"/>
    <x v="0"/>
    <x v="0"/>
    <n v="0.10000000000000142"/>
    <x v="0"/>
    <n v="-0.375"/>
    <n v="0.375"/>
    <n v="0"/>
    <n v="0"/>
    <s v=""/>
    <n v="25.4"/>
    <s v="TM"/>
    <n v="25.4"/>
    <n v="3230"/>
    <s v=""/>
    <s v=""/>
    <x v="0"/>
    <s v=""/>
    <s v=""/>
  </r>
  <r>
    <x v="0"/>
    <n v="15.4"/>
    <n v="15.74"/>
    <n v="0"/>
    <n v="40"/>
    <n v="40.799999999999997"/>
    <n v="24.8"/>
    <s v="TM"/>
    <s v=""/>
    <s v="ER3764BBR"/>
    <s v="E9502JVD"/>
    <s v="2024001282"/>
    <x v="402"/>
    <d v="2024-01-08T00:00:00"/>
    <x v="0"/>
    <n v="24"/>
    <s v="TM"/>
    <n v="25.06"/>
    <x v="0"/>
    <s v="MBORRACHER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5.74"/>
    <s v=""/>
    <x v="0"/>
    <x v="0"/>
    <x v="1"/>
    <s v=""/>
    <x v="0"/>
    <x v="0"/>
    <s v="FABRICA"/>
    <x v="0"/>
    <x v="0"/>
    <x v="0"/>
    <n v="0.20000000000000284"/>
    <x v="0"/>
    <n v="-1.0599999999999987"/>
    <n v="1.0599999999999987"/>
    <n v="1"/>
    <n v="0"/>
    <s v="Negativo"/>
    <n v="24"/>
    <s v="TM"/>
    <n v="24"/>
    <n v="3230"/>
    <s v=""/>
    <s v=""/>
    <x v="0"/>
    <s v=""/>
    <s v=""/>
  </r>
  <r>
    <x v="0"/>
    <n v="14.9"/>
    <n v="15.14"/>
    <n v="0"/>
    <n v="40"/>
    <n v="40.619999999999997"/>
    <n v="25.4"/>
    <s v="TM"/>
    <s v=""/>
    <s v="ER0469BDD"/>
    <s v="E5728GPX"/>
    <s v="2024000908"/>
    <x v="403"/>
    <d v="2024-01-05T00:00:00"/>
    <x v="0"/>
    <n v="25.4"/>
    <s v="TM"/>
    <n v="25.48"/>
    <x v="0"/>
    <s v="E_JGARCIAG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5.14"/>
    <s v=""/>
    <x v="0"/>
    <x v="0"/>
    <x v="0"/>
    <s v=""/>
    <x v="0"/>
    <x v="0"/>
    <s v="FABRICA"/>
    <x v="0"/>
    <x v="0"/>
    <x v="0"/>
    <n v="0.38000000000000256"/>
    <x v="0"/>
    <n v="-8.0000000000001847E-2"/>
    <n v="8.0000000000001847E-2"/>
    <n v="0"/>
    <n v="0"/>
    <s v=""/>
    <n v="25.4"/>
    <s v="TM"/>
    <n v="25.4"/>
    <n v="3230"/>
    <s v=""/>
    <s v=""/>
    <x v="0"/>
    <s v=""/>
    <s v=""/>
  </r>
  <r>
    <x v="0"/>
    <n v="15.3"/>
    <n v="15.68"/>
    <n v="0"/>
    <n v="40"/>
    <n v="39.58"/>
    <n v="23.8"/>
    <s v="TM"/>
    <s v=""/>
    <s v="ER9845BDB"/>
    <s v="E6823JWC"/>
    <s v="2024000703"/>
    <x v="404"/>
    <d v="2024-01-04T00:00:00"/>
    <x v="0"/>
    <n v="24"/>
    <s v="TM"/>
    <n v="23.9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5.68"/>
    <s v=""/>
    <x v="0"/>
    <x v="0"/>
    <x v="0"/>
    <s v=""/>
    <x v="0"/>
    <x v="0"/>
    <s v="FABRICA"/>
    <x v="0"/>
    <x v="0"/>
    <x v="0"/>
    <n v="1.4200000000000017"/>
    <x v="0"/>
    <n v="0.10000000000000142"/>
    <n v="0.10000000000000142"/>
    <n v="0"/>
    <n v="1"/>
    <s v=""/>
    <n v="24"/>
    <s v="TM"/>
    <n v="24"/>
    <n v="3230"/>
    <s v=""/>
    <s v=""/>
    <x v="0"/>
    <s v=""/>
    <s v=""/>
  </r>
  <r>
    <x v="0"/>
    <n v="12.78"/>
    <n v="12.84"/>
    <n v="0"/>
    <n v="40"/>
    <n v="40.28"/>
    <n v="27.44"/>
    <s v="TM"/>
    <s v=""/>
    <s v="ER8753BBR"/>
    <s v="E1651JFK"/>
    <s v="2024001393"/>
    <x v="405"/>
    <d v="2024-01-09T00:00:00"/>
    <x v="1"/>
    <n v="28.16"/>
    <s v="TM"/>
    <n v="27.44"/>
    <x v="0"/>
    <s v="VGARCI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5"/>
    <n v="12.84"/>
    <s v=""/>
    <x v="0"/>
    <x v="0"/>
    <x v="1"/>
    <s v=""/>
    <x v="0"/>
    <x v="0"/>
    <s v="FABRICA"/>
    <x v="0"/>
    <x v="1"/>
    <x v="1"/>
    <n v="0.71999999999999886"/>
    <x v="0"/>
    <n v="0.71999999999999886"/>
    <n v="0.71999999999999886"/>
    <n v="1"/>
    <n v="1"/>
    <s v="Positivo"/>
    <n v="28.16"/>
    <s v="TM"/>
    <n v="28.16"/>
    <n v="3228"/>
    <s v=""/>
    <s v=""/>
    <x v="0"/>
    <s v=""/>
    <s v=""/>
  </r>
  <r>
    <x v="0"/>
    <n v="13.4"/>
    <n v="13.4"/>
    <n v="0"/>
    <n v="40"/>
    <n v="40.32"/>
    <n v="26.92"/>
    <s v="TM"/>
    <s v=""/>
    <s v="ER3665BBS"/>
    <s v="E4990DBM"/>
    <s v="2024001431"/>
    <x v="406"/>
    <d v="2024-01-09T00:00:00"/>
    <x v="1"/>
    <n v="27.6"/>
    <s v="TM"/>
    <n v="26.92"/>
    <x v="0"/>
    <s v="MBORRACHER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5"/>
    <n v="13.4"/>
    <s v=""/>
    <x v="0"/>
    <x v="0"/>
    <x v="1"/>
    <s v=""/>
    <x v="0"/>
    <x v="0"/>
    <s v="FABRICA"/>
    <x v="0"/>
    <x v="1"/>
    <x v="1"/>
    <n v="0.67999999999999972"/>
    <x v="0"/>
    <n v="0.67999999999999972"/>
    <n v="0.67999999999999972"/>
    <n v="1"/>
    <n v="1"/>
    <s v="Positivo"/>
    <n v="27.6"/>
    <s v="TM"/>
    <n v="27.6"/>
    <n v="3228"/>
    <s v=""/>
    <s v=""/>
    <x v="0"/>
    <s v=""/>
    <s v=""/>
  </r>
  <r>
    <x v="0"/>
    <n v="13.4"/>
    <n v="13.42"/>
    <n v="0"/>
    <n v="40"/>
    <n v="40.36"/>
    <n v="26.94"/>
    <s v="TM"/>
    <s v=""/>
    <s v="ER3665BBS"/>
    <s v="E4990DBM"/>
    <s v="2024001655"/>
    <x v="407"/>
    <d v="2024-01-10T00:00:00"/>
    <x v="1"/>
    <n v="27.58"/>
    <s v="TM"/>
    <n v="26.94"/>
    <x v="0"/>
    <s v="MBORRACHER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5"/>
    <n v="13.42"/>
    <s v=""/>
    <x v="0"/>
    <x v="0"/>
    <x v="1"/>
    <s v=""/>
    <x v="0"/>
    <x v="0"/>
    <s v="FABRICA"/>
    <x v="0"/>
    <x v="1"/>
    <x v="1"/>
    <n v="0.64000000000000057"/>
    <x v="0"/>
    <n v="0.63999999999999702"/>
    <n v="0.63999999999999702"/>
    <n v="1"/>
    <n v="1"/>
    <s v="Positivo"/>
    <n v="27.58"/>
    <s v="TM"/>
    <n v="27.58"/>
    <n v="3228"/>
    <s v=""/>
    <s v=""/>
    <x v="0"/>
    <s v=""/>
    <s v=""/>
  </r>
  <r>
    <x v="0"/>
    <n v="13.4"/>
    <n v="13.6"/>
    <n v="0"/>
    <n v="40"/>
    <n v="40.299999999999997"/>
    <n v="26.7"/>
    <s v="TM"/>
    <s v=""/>
    <s v="ER3665BBS"/>
    <s v="E4990DBM"/>
    <s v="2024001567"/>
    <x v="408"/>
    <d v="2024-01-10T00:00:00"/>
    <x v="1"/>
    <n v="27.4"/>
    <s v="TM"/>
    <n v="26.7"/>
    <x v="0"/>
    <s v="OASENSI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5"/>
    <n v="13.6"/>
    <s v=""/>
    <x v="0"/>
    <x v="0"/>
    <x v="1"/>
    <s v=""/>
    <x v="0"/>
    <x v="0"/>
    <s v="FABRICA"/>
    <x v="0"/>
    <x v="1"/>
    <x v="1"/>
    <n v="0.70000000000000284"/>
    <x v="0"/>
    <n v="0.69999999999999929"/>
    <n v="0.69999999999999929"/>
    <n v="1"/>
    <n v="1"/>
    <s v="Positivo"/>
    <n v="27.4"/>
    <s v="TM"/>
    <n v="27.4"/>
    <n v="3228"/>
    <s v=""/>
    <s v=""/>
    <x v="0"/>
    <s v=""/>
    <s v=""/>
  </r>
  <r>
    <x v="0"/>
    <n v="13.78"/>
    <n v="13.96"/>
    <n v="0"/>
    <n v="40"/>
    <n v="40.479999999999997"/>
    <n v="26.52"/>
    <s v="TM"/>
    <s v=""/>
    <s v="ER9608BBY"/>
    <s v="E8408KLT"/>
    <s v="2024000720"/>
    <x v="409"/>
    <d v="2024-01-04T00:00:00"/>
    <x v="1"/>
    <n v="27.04"/>
    <s v="TM"/>
    <n v="26.52"/>
    <x v="0"/>
    <s v="E_JGARCIAG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5"/>
    <n v="13.96"/>
    <s v=""/>
    <x v="0"/>
    <x v="0"/>
    <x v="0"/>
    <s v=""/>
    <x v="0"/>
    <x v="0"/>
    <s v="FABRICA"/>
    <x v="0"/>
    <x v="1"/>
    <x v="1"/>
    <n v="0.52000000000000313"/>
    <x v="0"/>
    <n v="0.51999999999999957"/>
    <n v="0.51999999999999957"/>
    <n v="1"/>
    <n v="1"/>
    <s v="Positivo"/>
    <n v="27.04"/>
    <s v="TM"/>
    <n v="27.04"/>
    <n v="3228"/>
    <s v=""/>
    <s v=""/>
    <x v="0"/>
    <s v=""/>
    <s v=""/>
  </r>
  <r>
    <x v="0"/>
    <n v="13.4"/>
    <n v="13.48"/>
    <n v="0"/>
    <n v="40"/>
    <n v="40.58"/>
    <n v="27.1"/>
    <s v="TM"/>
    <s v=""/>
    <s v="ER3665BBS"/>
    <s v="E4990DBM"/>
    <s v="2024001310"/>
    <x v="410"/>
    <d v="2024-01-09T00:00:00"/>
    <x v="1"/>
    <n v="27.52"/>
    <s v="TM"/>
    <n v="27.1"/>
    <x v="0"/>
    <s v="VGARCI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48"/>
    <s v=""/>
    <x v="0"/>
    <x v="0"/>
    <x v="1"/>
    <s v=""/>
    <x v="0"/>
    <x v="0"/>
    <s v="FABRICA"/>
    <x v="0"/>
    <x v="1"/>
    <x v="1"/>
    <n v="0.42000000000000171"/>
    <x v="0"/>
    <n v="0.41999999999999815"/>
    <n v="0.41999999999999815"/>
    <n v="1"/>
    <n v="1"/>
    <s v="Positivo"/>
    <n v="27.52"/>
    <s v="TM"/>
    <n v="27.52"/>
    <n v="3228"/>
    <s v=""/>
    <s v=""/>
    <x v="0"/>
    <s v=""/>
    <s v=""/>
  </r>
  <r>
    <x v="0"/>
    <n v="12.78"/>
    <n v="12.8"/>
    <n v="0"/>
    <n v="40"/>
    <n v="40.46"/>
    <n v="27.66"/>
    <s v="TM"/>
    <s v=""/>
    <s v="ER8753BBR"/>
    <s v="E1651JFK"/>
    <s v="2024001147"/>
    <x v="411"/>
    <d v="2024-01-08T00:00:00"/>
    <x v="1"/>
    <n v="28.2"/>
    <s v="TM"/>
    <n v="27.66"/>
    <x v="0"/>
    <s v="MBORRACHER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5"/>
    <n v="12.8"/>
    <s v=""/>
    <x v="0"/>
    <x v="0"/>
    <x v="1"/>
    <s v=""/>
    <x v="0"/>
    <x v="0"/>
    <s v="FABRICA"/>
    <x v="0"/>
    <x v="1"/>
    <x v="1"/>
    <n v="0.53999999999999915"/>
    <x v="0"/>
    <n v="0.53999999999999915"/>
    <n v="0.53999999999999915"/>
    <n v="1"/>
    <n v="1"/>
    <s v="Positivo"/>
    <n v="28.2"/>
    <s v="TM"/>
    <n v="28.2"/>
    <n v="3228"/>
    <s v=""/>
    <s v=""/>
    <x v="0"/>
    <s v=""/>
    <s v=""/>
  </r>
  <r>
    <x v="0"/>
    <n v="13.4"/>
    <n v="13.4"/>
    <n v="0"/>
    <n v="40"/>
    <n v="40.46"/>
    <n v="27.06"/>
    <s v="TM"/>
    <s v=""/>
    <s v="ER3665BBS"/>
    <s v="E4990DBM"/>
    <s v="2024001167"/>
    <x v="412"/>
    <d v="2024-01-08T00:00:00"/>
    <x v="1"/>
    <n v="27.6"/>
    <s v="TM"/>
    <n v="27.06"/>
    <x v="0"/>
    <s v="VGARCI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4"/>
    <s v=""/>
    <x v="0"/>
    <x v="0"/>
    <x v="1"/>
    <s v=""/>
    <x v="0"/>
    <x v="0"/>
    <s v="FABRICA"/>
    <x v="0"/>
    <x v="1"/>
    <x v="1"/>
    <n v="0.53999999999999915"/>
    <x v="0"/>
    <n v="0.5400000000000027"/>
    <n v="0.5400000000000027"/>
    <n v="1"/>
    <n v="1"/>
    <s v="Positivo"/>
    <n v="27.6"/>
    <s v="TM"/>
    <n v="27.6"/>
    <n v="3228"/>
    <s v=""/>
    <s v=""/>
    <x v="0"/>
    <s v=""/>
    <s v=""/>
  </r>
  <r>
    <x v="0"/>
    <n v="12.78"/>
    <n v="12.9"/>
    <n v="0"/>
    <n v="40"/>
    <n v="40.36"/>
    <n v="27.46"/>
    <s v="TM"/>
    <s v=""/>
    <s v="ER8753BBR"/>
    <s v="E1651JFK"/>
    <s v="2024001308"/>
    <x v="413"/>
    <d v="2024-01-09T00:00:00"/>
    <x v="1"/>
    <n v="28.1"/>
    <s v="TM"/>
    <n v="27.46"/>
    <x v="0"/>
    <s v="VGARCI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5"/>
    <n v="12.9"/>
    <s v=""/>
    <x v="0"/>
    <x v="0"/>
    <x v="1"/>
    <s v=""/>
    <x v="0"/>
    <x v="0"/>
    <s v="FABRICA"/>
    <x v="0"/>
    <x v="1"/>
    <x v="1"/>
    <n v="0.64000000000000057"/>
    <x v="0"/>
    <n v="0.64000000000000057"/>
    <n v="0.64000000000000057"/>
    <n v="1"/>
    <n v="1"/>
    <s v="Positivo"/>
    <n v="28.1"/>
    <s v="TM"/>
    <n v="28.1"/>
    <n v="3228"/>
    <s v=""/>
    <s v=""/>
    <x v="0"/>
    <s v=""/>
    <s v=""/>
  </r>
  <r>
    <x v="0"/>
    <n v="12.78"/>
    <n v="12.88"/>
    <n v="0"/>
    <n v="40"/>
    <n v="40.479999999999997"/>
    <n v="27.6"/>
    <s v="TM"/>
    <s v=""/>
    <s v="ER8753BBR"/>
    <s v="E1651JFK"/>
    <s v="2024001565"/>
    <x v="414"/>
    <d v="2024-01-10T00:00:00"/>
    <x v="1"/>
    <n v="28.12"/>
    <s v="TM"/>
    <n v="27.6"/>
    <x v="0"/>
    <s v="OASENSI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4"/>
    <n v="12.88"/>
    <s v=""/>
    <x v="0"/>
    <x v="0"/>
    <x v="1"/>
    <s v=""/>
    <x v="0"/>
    <x v="0"/>
    <s v="FABRICA"/>
    <x v="0"/>
    <x v="1"/>
    <x v="1"/>
    <n v="0.52000000000000313"/>
    <x v="0"/>
    <n v="0.51999999999999957"/>
    <n v="0.51999999999999957"/>
    <n v="1"/>
    <n v="1"/>
    <s v="Positivo"/>
    <n v="28.12"/>
    <s v="TM"/>
    <n v="28.12"/>
    <n v="3228"/>
    <s v=""/>
    <s v=""/>
    <x v="0"/>
    <s v=""/>
    <s v=""/>
  </r>
  <r>
    <x v="0"/>
    <n v="13.8"/>
    <n v="14.06"/>
    <n v="0"/>
    <n v="40"/>
    <n v="40.479999999999997"/>
    <n v="26.42"/>
    <s v="TM"/>
    <s v=""/>
    <s v="ER8800BBS"/>
    <s v="E7412JLB"/>
    <s v="2024000791"/>
    <x v="415"/>
    <d v="2024-01-05T00:00:00"/>
    <x v="1"/>
    <n v="26.94"/>
    <s v="TM"/>
    <n v="26.42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5"/>
    <n v="14.06"/>
    <s v=""/>
    <x v="0"/>
    <x v="0"/>
    <x v="0"/>
    <s v=""/>
    <x v="0"/>
    <x v="0"/>
    <s v="FABRICA"/>
    <x v="0"/>
    <x v="1"/>
    <x v="1"/>
    <n v="0.52000000000000313"/>
    <x v="0"/>
    <n v="0.51999999999999957"/>
    <n v="0.51999999999999957"/>
    <n v="1"/>
    <n v="1"/>
    <s v="Positivo"/>
    <n v="26.94"/>
    <s v="TM"/>
    <n v="26.94"/>
    <n v="3228"/>
    <s v=""/>
    <s v=""/>
    <x v="0"/>
    <s v=""/>
    <s v=""/>
  </r>
  <r>
    <x v="0"/>
    <n v="13.94"/>
    <n v="13.88"/>
    <n v="0"/>
    <n v="40"/>
    <n v="40.4"/>
    <n v="26.52"/>
    <s v="TM"/>
    <s v=""/>
    <s v="ETO01801R"/>
    <s v="E1006JVK"/>
    <s v="2024000816"/>
    <x v="416"/>
    <d v="2024-01-05T00:00:00"/>
    <x v="1"/>
    <n v="27.12"/>
    <s v="TM"/>
    <n v="26.52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5"/>
    <n v="13.88"/>
    <s v=""/>
    <x v="0"/>
    <x v="0"/>
    <x v="0"/>
    <s v=""/>
    <x v="0"/>
    <x v="0"/>
    <s v="FABRICA"/>
    <x v="0"/>
    <x v="1"/>
    <x v="1"/>
    <n v="0.60000000000000142"/>
    <x v="0"/>
    <n v="0.60000000000000142"/>
    <n v="0.60000000000000142"/>
    <n v="1"/>
    <n v="1"/>
    <s v="Positivo"/>
    <n v="27.12"/>
    <s v="TM"/>
    <n v="27.12"/>
    <n v="3228"/>
    <s v=""/>
    <s v=""/>
    <x v="0"/>
    <s v=""/>
    <s v=""/>
  </r>
  <r>
    <x v="0"/>
    <n v="14"/>
    <n v="14.82"/>
    <n v="0"/>
    <n v="40"/>
    <n v="40.56"/>
    <n v="25.6"/>
    <s v="TM"/>
    <s v=""/>
    <s v="ER6584BDL"/>
    <s v="E0654LSX"/>
    <s v="2024000794"/>
    <x v="417"/>
    <d v="2024-01-05T00:00:00"/>
    <x v="0"/>
    <n v="25.6"/>
    <s v="TM"/>
    <n v="25.74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4.82"/>
    <s v=""/>
    <x v="0"/>
    <x v="0"/>
    <x v="0"/>
    <s v=""/>
    <x v="0"/>
    <x v="0"/>
    <s v="FABRICA"/>
    <x v="0"/>
    <x v="0"/>
    <x v="0"/>
    <n v="0.43999999999999773"/>
    <x v="0"/>
    <n v="-0.13999999999999702"/>
    <n v="0.13999999999999702"/>
    <n v="0"/>
    <n v="0"/>
    <s v=""/>
    <n v="25.6"/>
    <s v="TM"/>
    <n v="25.6"/>
    <n v="3230"/>
    <s v=""/>
    <s v=""/>
    <x v="0"/>
    <s v=""/>
    <s v=""/>
  </r>
  <r>
    <x v="0"/>
    <n v="13.38"/>
    <n v="13.28"/>
    <n v="0"/>
    <n v="41"/>
    <n v="41.56"/>
    <n v="28.28"/>
    <s v="TM"/>
    <s v=""/>
    <s v="ER9755BBK"/>
    <s v="E7061KZH"/>
    <s v="2024000722"/>
    <x v="418"/>
    <d v="2024-01-04T00:00:00"/>
    <x v="1"/>
    <n v="28.745000000000001"/>
    <s v="TM"/>
    <n v="28.28"/>
    <x v="0"/>
    <s v="E_JGARCIAG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28"/>
    <s v=""/>
    <x v="0"/>
    <x v="0"/>
    <x v="0"/>
    <s v=""/>
    <x v="0"/>
    <x v="0"/>
    <s v="FABRICA"/>
    <x v="0"/>
    <x v="1"/>
    <x v="1"/>
    <n v="0.46499999999999631"/>
    <x v="0"/>
    <n v="0.46499999999999986"/>
    <n v="0.46499999999999986"/>
    <n v="1"/>
    <n v="1"/>
    <s v="Positivo"/>
    <n v="28.745000000000001"/>
    <s v="TM"/>
    <n v="28.745000000000001"/>
    <n v="3228"/>
    <s v=""/>
    <s v=""/>
    <x v="0"/>
    <s v=""/>
    <s v=""/>
  </r>
  <r>
    <x v="0"/>
    <n v="12.7"/>
    <n v="12.96"/>
    <n v="0"/>
    <n v="40"/>
    <n v="40.42"/>
    <n v="27.46"/>
    <s v="TM"/>
    <s v=""/>
    <s v="ER8801BBS"/>
    <s v="E9651KXD"/>
    <s v="2024000781"/>
    <x v="419"/>
    <d v="2024-01-05T00:00:00"/>
    <x v="1"/>
    <n v="28.04"/>
    <s v="TM"/>
    <n v="27.46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2.96"/>
    <s v=""/>
    <x v="0"/>
    <x v="0"/>
    <x v="0"/>
    <s v=""/>
    <x v="0"/>
    <x v="0"/>
    <s v="FABRICA"/>
    <x v="0"/>
    <x v="1"/>
    <x v="1"/>
    <n v="0.57999999999999829"/>
    <x v="0"/>
    <n v="0.57999999999999829"/>
    <n v="0.57999999999999829"/>
    <n v="1"/>
    <n v="1"/>
    <s v="Positivo"/>
    <n v="28.04"/>
    <s v="TM"/>
    <n v="28.04"/>
    <n v="3228"/>
    <s v=""/>
    <s v=""/>
    <x v="0"/>
    <s v=""/>
    <s v=""/>
  </r>
  <r>
    <x v="0"/>
    <n v="13.2"/>
    <n v="13.38"/>
    <n v="0"/>
    <n v="40"/>
    <n v="40.4"/>
    <n v="27.02"/>
    <s v="TM"/>
    <s v=""/>
    <s v="ER9108BBX"/>
    <s v="E2933KHG"/>
    <s v="2024000754"/>
    <x v="420"/>
    <d v="2024-01-04T00:00:00"/>
    <x v="1"/>
    <n v="27.62"/>
    <s v="TM"/>
    <n v="27.02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4"/>
    <n v="13.38"/>
    <s v=""/>
    <x v="0"/>
    <x v="0"/>
    <x v="0"/>
    <s v=""/>
    <x v="0"/>
    <x v="0"/>
    <s v="FABRICA"/>
    <x v="0"/>
    <x v="1"/>
    <x v="1"/>
    <n v="0.60000000000000142"/>
    <x v="0"/>
    <n v="0.60000000000000142"/>
    <n v="0.60000000000000142"/>
    <n v="1"/>
    <n v="1"/>
    <s v="Positivo"/>
    <n v="27.62"/>
    <s v="TM"/>
    <n v="27.62"/>
    <n v="3228"/>
    <s v=""/>
    <s v=""/>
    <x v="0"/>
    <s v=""/>
    <s v=""/>
  </r>
  <r>
    <x v="0"/>
    <n v="13.64"/>
    <n v="13.72"/>
    <n v="0"/>
    <n v="40"/>
    <n v="40.479999999999997"/>
    <n v="26.76"/>
    <s v="TM"/>
    <s v=""/>
    <s v="ER9178BBB"/>
    <s v="E3299HSH"/>
    <s v="2024000716"/>
    <x v="421"/>
    <d v="2024-01-04T00:00:00"/>
    <x v="1"/>
    <n v="27.28"/>
    <s v="TM"/>
    <n v="26.76"/>
    <x v="0"/>
    <s v="OASENSI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72"/>
    <s v=""/>
    <x v="0"/>
    <x v="0"/>
    <x v="0"/>
    <s v=""/>
    <x v="0"/>
    <x v="0"/>
    <s v="FABRICA"/>
    <x v="0"/>
    <x v="1"/>
    <x v="1"/>
    <n v="0.52000000000000313"/>
    <x v="0"/>
    <n v="0.51999999999999957"/>
    <n v="0.51999999999999957"/>
    <n v="1"/>
    <n v="1"/>
    <s v="Positivo"/>
    <n v="27.28"/>
    <s v="TM"/>
    <n v="27.28"/>
    <n v="3228"/>
    <s v=""/>
    <s v=""/>
    <x v="0"/>
    <s v=""/>
    <s v=""/>
  </r>
  <r>
    <x v="0"/>
    <n v="13.1"/>
    <n v="13.28"/>
    <n v="0"/>
    <n v="40"/>
    <n v="40.4"/>
    <n v="27.12"/>
    <s v="TM"/>
    <s v=""/>
    <s v="ER0119BBW"/>
    <s v="E4808LSP"/>
    <s v="2024001054"/>
    <x v="422"/>
    <d v="2024-01-08T00:00:00"/>
    <x v="1"/>
    <n v="27.72"/>
    <s v="TM"/>
    <n v="27.12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5"/>
    <n v="13.28"/>
    <s v=""/>
    <x v="0"/>
    <x v="0"/>
    <x v="1"/>
    <s v=""/>
    <x v="0"/>
    <x v="0"/>
    <s v="FABRICA"/>
    <x v="0"/>
    <x v="1"/>
    <x v="1"/>
    <n v="0.60000000000000142"/>
    <x v="0"/>
    <n v="0.59999999999999787"/>
    <n v="0.59999999999999787"/>
    <n v="1"/>
    <n v="1"/>
    <s v="Positivo"/>
    <n v="27.72"/>
    <s v="TM"/>
    <n v="27.72"/>
    <n v="3228"/>
    <s v=""/>
    <s v=""/>
    <x v="0"/>
    <s v=""/>
    <s v=""/>
  </r>
  <r>
    <x v="0"/>
    <n v="13.4"/>
    <n v="13.7"/>
    <n v="0"/>
    <n v="40"/>
    <n v="40.44"/>
    <n v="26.74"/>
    <s v="TM"/>
    <s v=""/>
    <s v="ER5456BBC"/>
    <s v="E9540KDB"/>
    <s v="2024000809"/>
    <x v="423"/>
    <d v="2024-01-05T00:00:00"/>
    <x v="1"/>
    <n v="27.3"/>
    <s v="TM"/>
    <n v="26.74"/>
    <x v="0"/>
    <s v="E_JGARCIAG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7"/>
    <s v=""/>
    <x v="0"/>
    <x v="0"/>
    <x v="0"/>
    <s v=""/>
    <x v="0"/>
    <x v="0"/>
    <s v="FABRICA"/>
    <x v="0"/>
    <x v="1"/>
    <x v="1"/>
    <n v="0.56000000000000227"/>
    <x v="0"/>
    <n v="0.56000000000000227"/>
    <n v="0.56000000000000227"/>
    <n v="1"/>
    <n v="1"/>
    <s v="Positivo"/>
    <n v="27.3"/>
    <s v="TM"/>
    <n v="27.3"/>
    <n v="3228"/>
    <s v=""/>
    <s v=""/>
    <x v="0"/>
    <s v=""/>
    <s v=""/>
  </r>
  <r>
    <x v="0"/>
    <n v="14.8"/>
    <n v="14.76"/>
    <n v="0"/>
    <n v="40"/>
    <n v="40.58"/>
    <n v="25.6"/>
    <s v="TM"/>
    <s v=""/>
    <s v="ER5283BCZ"/>
    <s v="E8817LRH"/>
    <s v="2024000891"/>
    <x v="424"/>
    <d v="2024-01-05T00:00:00"/>
    <x v="0"/>
    <n v="25.6"/>
    <s v="TM"/>
    <n v="25.82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4.76"/>
    <s v=""/>
    <x v="0"/>
    <x v="0"/>
    <x v="0"/>
    <s v=""/>
    <x v="0"/>
    <x v="0"/>
    <s v="FABRICA"/>
    <x v="0"/>
    <x v="0"/>
    <x v="0"/>
    <n v="0.42000000000000171"/>
    <x v="0"/>
    <n v="-0.21999999999999886"/>
    <n v="0.21999999999999886"/>
    <n v="0"/>
    <n v="0"/>
    <s v=""/>
    <n v="25.6"/>
    <s v="TM"/>
    <n v="25.6"/>
    <n v="3230"/>
    <s v=""/>
    <s v=""/>
    <x v="0"/>
    <s v=""/>
    <s v=""/>
  </r>
  <r>
    <x v="0"/>
    <n v="14.8"/>
    <n v="14.22"/>
    <n v="0"/>
    <n v="40"/>
    <n v="39.380000000000003"/>
    <n v="25"/>
    <s v="TM"/>
    <s v=""/>
    <s v="ER1096BCK"/>
    <s v="E3638JGF"/>
    <s v="2024000777"/>
    <x v="425"/>
    <d v="2024-01-04T00:00:00"/>
    <x v="0"/>
    <n v="25.6"/>
    <s v="TM"/>
    <n v="25.16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4.22"/>
    <s v=""/>
    <x v="0"/>
    <x v="0"/>
    <x v="0"/>
    <s v=""/>
    <x v="0"/>
    <x v="0"/>
    <s v="FABRICA"/>
    <x v="0"/>
    <x v="0"/>
    <x v="0"/>
    <n v="1.6199999999999974"/>
    <x v="0"/>
    <n v="0.44000000000000128"/>
    <n v="0.44000000000000128"/>
    <n v="1"/>
    <n v="1"/>
    <s v="Positivo"/>
    <n v="25.6"/>
    <s v="TM"/>
    <n v="25.6"/>
    <n v="3230"/>
    <s v=""/>
    <s v=""/>
    <x v="0"/>
    <s v=""/>
    <s v=""/>
  </r>
  <r>
    <x v="0"/>
    <n v="15"/>
    <n v="15.32"/>
    <n v="0"/>
    <n v="40"/>
    <n v="40.659999999999997"/>
    <n v="25.2"/>
    <s v="TM"/>
    <s v=""/>
    <s v="ER2912BCZ"/>
    <s v="E2693KCP"/>
    <s v="2024000941"/>
    <x v="426"/>
    <d v="2024-01-05T00:00:00"/>
    <x v="0"/>
    <n v="24"/>
    <s v="TM"/>
    <n v="25.34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5.32"/>
    <s v=""/>
    <x v="0"/>
    <x v="0"/>
    <x v="0"/>
    <s v=""/>
    <x v="0"/>
    <x v="0"/>
    <s v="FABRICA"/>
    <x v="0"/>
    <x v="0"/>
    <x v="0"/>
    <n v="0.34000000000000341"/>
    <x v="0"/>
    <n v="-1.3399999999999999"/>
    <n v="1.3399999999999999"/>
    <n v="1"/>
    <n v="0"/>
    <s v="Negativo"/>
    <n v="24"/>
    <s v="TM"/>
    <n v="24"/>
    <n v="3230"/>
    <s v=""/>
    <s v=""/>
    <x v="0"/>
    <s v=""/>
    <s v=""/>
  </r>
  <r>
    <x v="0"/>
    <n v="14.5"/>
    <n v="15.54"/>
    <n v="0"/>
    <n v="40"/>
    <n v="39.659999999999997"/>
    <n v="24"/>
    <s v="TM"/>
    <s v=""/>
    <s v="ER3934BDG"/>
    <s v="E9191JTW"/>
    <s v="2024000900"/>
    <x v="427"/>
    <d v="2024-01-05T00:00:00"/>
    <x v="0"/>
    <n v="24"/>
    <s v="TM"/>
    <n v="24.12"/>
    <x v="0"/>
    <s v="E_JGARCIAG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5.54"/>
    <s v=""/>
    <x v="0"/>
    <x v="0"/>
    <x v="0"/>
    <s v=""/>
    <x v="0"/>
    <x v="0"/>
    <s v="FABRICA"/>
    <x v="0"/>
    <x v="0"/>
    <x v="0"/>
    <n v="1.3400000000000034"/>
    <x v="0"/>
    <n v="-0.12000000000000099"/>
    <n v="0.12000000000000099"/>
    <n v="0"/>
    <n v="0"/>
    <s v=""/>
    <n v="24"/>
    <s v="TM"/>
    <n v="24"/>
    <n v="3230"/>
    <s v=""/>
    <s v=""/>
    <x v="0"/>
    <s v=""/>
    <s v=""/>
  </r>
  <r>
    <x v="0"/>
    <n v="14"/>
    <n v="15.06"/>
    <n v="0"/>
    <n v="40"/>
    <n v="40.479999999999997"/>
    <n v="25.2"/>
    <s v="TM"/>
    <s v=""/>
    <s v="ER6928BCD"/>
    <s v="E1230KGC"/>
    <s v="2024000950"/>
    <x v="428"/>
    <d v="2024-01-05T00:00:00"/>
    <x v="0"/>
    <n v="25.4"/>
    <s v="TM"/>
    <n v="25.42"/>
    <x v="0"/>
    <s v="E_JGARCIAG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5.06"/>
    <s v=""/>
    <x v="0"/>
    <x v="0"/>
    <x v="0"/>
    <s v=""/>
    <x v="0"/>
    <x v="0"/>
    <s v="FABRICA"/>
    <x v="0"/>
    <x v="0"/>
    <x v="0"/>
    <n v="0.52000000000000313"/>
    <x v="0"/>
    <n v="-2.0000000000003126E-2"/>
    <n v="2.0000000000003126E-2"/>
    <n v="0"/>
    <n v="0"/>
    <s v=""/>
    <n v="25.4"/>
    <s v="TM"/>
    <n v="25.4"/>
    <n v="3230"/>
    <s v=""/>
    <s v=""/>
    <x v="0"/>
    <s v=""/>
    <s v=""/>
  </r>
  <r>
    <x v="0"/>
    <n v="12.4"/>
    <n v="12.48"/>
    <n v="0"/>
    <n v="40"/>
    <n v="40.42"/>
    <n v="27.94"/>
    <s v="TM"/>
    <s v=""/>
    <s v="ER9177BBP"/>
    <s v="E3246FMB"/>
    <s v="2024000782"/>
    <x v="429"/>
    <d v="2024-01-05T00:00:00"/>
    <x v="1"/>
    <n v="28.52"/>
    <s v="TM"/>
    <n v="27.94"/>
    <x v="0"/>
    <s v="VGARCI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2.48"/>
    <s v=""/>
    <x v="0"/>
    <x v="0"/>
    <x v="0"/>
    <s v=""/>
    <x v="0"/>
    <x v="0"/>
    <s v="FABRICA"/>
    <x v="0"/>
    <x v="1"/>
    <x v="1"/>
    <n v="0.57999999999999829"/>
    <x v="0"/>
    <n v="0.57999999999999829"/>
    <n v="0.57999999999999829"/>
    <n v="1"/>
    <n v="1"/>
    <s v="Positivo"/>
    <n v="28.52"/>
    <s v="TM"/>
    <n v="28.52"/>
    <n v="3228"/>
    <s v=""/>
    <s v=""/>
    <x v="0"/>
    <s v=""/>
    <s v=""/>
  </r>
  <r>
    <x v="0"/>
    <n v="14"/>
    <n v="13.8"/>
    <n v="0"/>
    <n v="40"/>
    <n v="40.479999999999997"/>
    <n v="26.68"/>
    <s v="TM"/>
    <s v=""/>
    <s v="ER9606BBF"/>
    <s v="E6377FGY"/>
    <s v="2024000803"/>
    <x v="430"/>
    <d v="2024-01-05T00:00:00"/>
    <x v="1"/>
    <n v="27.2"/>
    <s v="TM"/>
    <n v="26.68"/>
    <x v="0"/>
    <s v="E_JGARCIAG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5"/>
    <n v="13.8"/>
    <s v=""/>
    <x v="0"/>
    <x v="0"/>
    <x v="0"/>
    <s v=""/>
    <x v="0"/>
    <x v="0"/>
    <s v="FABRICA"/>
    <x v="0"/>
    <x v="1"/>
    <x v="1"/>
    <n v="0.52000000000000313"/>
    <x v="0"/>
    <n v="0.51999999999999957"/>
    <n v="0.51999999999999957"/>
    <n v="1"/>
    <n v="1"/>
    <s v="Positivo"/>
    <n v="27.2"/>
    <s v="TM"/>
    <n v="27.2"/>
    <n v="3228"/>
    <s v=""/>
    <s v=""/>
    <x v="0"/>
    <s v=""/>
    <s v=""/>
  </r>
  <r>
    <x v="0"/>
    <n v="12.4"/>
    <n v="12.56"/>
    <n v="0"/>
    <n v="42"/>
    <n v="41.5"/>
    <n v="28.94"/>
    <s v="TM"/>
    <s v=""/>
    <s v="ER3768BCB"/>
    <s v="E4319JNC"/>
    <s v="2024000773"/>
    <x v="431"/>
    <d v="2024-01-04T00:00:00"/>
    <x v="1"/>
    <n v="30"/>
    <s v="TM"/>
    <n v="28.94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5"/>
    <n v="12.56"/>
    <s v=""/>
    <x v="0"/>
    <x v="0"/>
    <x v="0"/>
    <s v=""/>
    <x v="0"/>
    <x v="0"/>
    <s v="FABRICA"/>
    <x v="0"/>
    <x v="1"/>
    <x v="1"/>
    <n v="1.5499999999999972"/>
    <x v="0"/>
    <n v="1.0599999999999987"/>
    <n v="1.0599999999999987"/>
    <n v="1"/>
    <n v="1"/>
    <s v="Positivo"/>
    <n v="30"/>
    <s v="TM"/>
    <n v="30"/>
    <n v="3228"/>
    <s v=""/>
    <s v=""/>
    <x v="0"/>
    <s v=""/>
    <s v=""/>
  </r>
  <r>
    <x v="0"/>
    <n v="12.94"/>
    <n v="13.02"/>
    <n v="0"/>
    <n v="40"/>
    <n v="40.42"/>
    <n v="27.4"/>
    <s v="TM"/>
    <s v=""/>
    <s v="ER9856BBZ"/>
    <s v="E4874GCT"/>
    <s v="2024000796"/>
    <x v="432"/>
    <d v="2024-01-05T00:00:00"/>
    <x v="1"/>
    <n v="27.98"/>
    <s v="TM"/>
    <n v="27.4"/>
    <x v="0"/>
    <s v="E_JGARCIAG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02"/>
    <s v=""/>
    <x v="0"/>
    <x v="0"/>
    <x v="0"/>
    <s v=""/>
    <x v="0"/>
    <x v="0"/>
    <s v="FABRICA"/>
    <x v="0"/>
    <x v="1"/>
    <x v="1"/>
    <n v="0.57999999999999829"/>
    <x v="0"/>
    <n v="0.58000000000000185"/>
    <n v="0.58000000000000185"/>
    <n v="1"/>
    <n v="1"/>
    <s v="Positivo"/>
    <n v="27.98"/>
    <s v="TM"/>
    <n v="27.98"/>
    <n v="3228"/>
    <s v=""/>
    <s v=""/>
    <x v="0"/>
    <s v=""/>
    <s v=""/>
  </r>
  <r>
    <x v="0"/>
    <n v="15"/>
    <n v="15.5"/>
    <n v="0"/>
    <n v="40"/>
    <n v="39.58"/>
    <n v="24"/>
    <s v="TM"/>
    <s v=""/>
    <s v="ER4018BCC"/>
    <s v="E7214HFD"/>
    <s v="2024000933"/>
    <x v="433"/>
    <d v="2024-01-05T00:00:00"/>
    <x v="0"/>
    <n v="24"/>
    <s v="TM"/>
    <n v="24.0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5.5"/>
    <s v=""/>
    <x v="0"/>
    <x v="0"/>
    <x v="0"/>
    <s v=""/>
    <x v="0"/>
    <x v="0"/>
    <s v="FABRICA"/>
    <x v="0"/>
    <x v="0"/>
    <x v="0"/>
    <n v="1.4200000000000017"/>
    <x v="0"/>
    <n v="-7.9999999999998295E-2"/>
    <n v="7.9999999999998295E-2"/>
    <n v="0"/>
    <n v="0"/>
    <s v=""/>
    <n v="24"/>
    <s v="TM"/>
    <n v="24"/>
    <n v="3230"/>
    <s v=""/>
    <s v=""/>
    <x v="0"/>
    <s v=""/>
    <s v=""/>
  </r>
  <r>
    <x v="0"/>
    <n v="15"/>
    <n v="15.28"/>
    <n v="0"/>
    <n v="40"/>
    <n v="39.54"/>
    <n v="24"/>
    <s v="TM"/>
    <s v=""/>
    <s v="ER6791BDD"/>
    <s v="E2896LDS"/>
    <s v="2024001002"/>
    <x v="434"/>
    <d v="2024-01-05T00:00:00"/>
    <x v="0"/>
    <n v="24"/>
    <s v="TM"/>
    <n v="24.26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5.28"/>
    <s v=""/>
    <x v="0"/>
    <x v="0"/>
    <x v="0"/>
    <s v=""/>
    <x v="0"/>
    <x v="0"/>
    <s v="FABRICA"/>
    <x v="0"/>
    <x v="0"/>
    <x v="0"/>
    <n v="1.4600000000000009"/>
    <x v="0"/>
    <n v="-0.26000000000000156"/>
    <n v="0.26000000000000156"/>
    <n v="0"/>
    <n v="0"/>
    <s v=""/>
    <n v="24"/>
    <s v="TM"/>
    <n v="24"/>
    <n v="3230"/>
    <s v=""/>
    <s v=""/>
    <x v="0"/>
    <s v=""/>
    <s v=""/>
  </r>
  <r>
    <x v="0"/>
    <n v="15.1"/>
    <n v="15.74"/>
    <n v="0"/>
    <n v="40"/>
    <n v="39.94"/>
    <n v="24"/>
    <s v="TM"/>
    <s v=""/>
    <s v="ER2888BDF"/>
    <s v="E5994MDN"/>
    <s v="2024000938"/>
    <x v="435"/>
    <d v="2024-01-05T00:00:00"/>
    <x v="0"/>
    <n v="24"/>
    <s v="TM"/>
    <n v="24.2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5.74"/>
    <s v=""/>
    <x v="0"/>
    <x v="0"/>
    <x v="0"/>
    <s v=""/>
    <x v="0"/>
    <x v="0"/>
    <s v="FABRICA"/>
    <x v="0"/>
    <x v="0"/>
    <x v="0"/>
    <n v="1.0600000000000023"/>
    <x v="0"/>
    <n v="-0.19999999999999929"/>
    <n v="0.19999999999999929"/>
    <n v="0"/>
    <n v="0"/>
    <s v=""/>
    <n v="24"/>
    <s v="TM"/>
    <n v="24"/>
    <n v="3230"/>
    <s v=""/>
    <s v=""/>
    <x v="0"/>
    <s v=""/>
    <s v=""/>
  </r>
  <r>
    <x v="0"/>
    <n v="15.8"/>
    <n v="14.24"/>
    <n v="0"/>
    <n v="40"/>
    <n v="38.42"/>
    <n v="24"/>
    <s v="TM"/>
    <s v=""/>
    <s v="ER1566BDL"/>
    <s v="E5474LFM"/>
    <s v="2024001065"/>
    <x v="436"/>
    <d v="2024-01-08T00:00:00"/>
    <x v="0"/>
    <n v="25.6"/>
    <s v="TM"/>
    <n v="24.1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4.24"/>
    <s v=""/>
    <x v="0"/>
    <x v="0"/>
    <x v="1"/>
    <s v=""/>
    <x v="0"/>
    <x v="0"/>
    <s v="FABRICA"/>
    <x v="0"/>
    <x v="0"/>
    <x v="0"/>
    <n v="2.5799999999999983"/>
    <x v="0"/>
    <n v="1.4200000000000017"/>
    <n v="1.4200000000000017"/>
    <n v="1"/>
    <n v="1"/>
    <s v="Positivo"/>
    <n v="25.6"/>
    <s v="TM"/>
    <n v="25.6"/>
    <n v="3230"/>
    <s v=""/>
    <s v=""/>
    <x v="0"/>
    <s v=""/>
    <s v=""/>
  </r>
  <r>
    <x v="0"/>
    <n v="15"/>
    <n v="15.72"/>
    <n v="0"/>
    <n v="40"/>
    <n v="39.840000000000003"/>
    <n v="24"/>
    <s v="TM"/>
    <s v=""/>
    <s v="EGU00972R"/>
    <s v="E3150LXJ"/>
    <s v="2024000815"/>
    <x v="437"/>
    <d v="2024-01-05T00:00:00"/>
    <x v="0"/>
    <n v="24"/>
    <s v="TM"/>
    <n v="24.12"/>
    <x v="0"/>
    <s v="E_JGARCIAG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5.72"/>
    <s v=""/>
    <x v="0"/>
    <x v="0"/>
    <x v="0"/>
    <s v=""/>
    <x v="0"/>
    <x v="0"/>
    <s v="FABRICA"/>
    <x v="0"/>
    <x v="0"/>
    <x v="0"/>
    <n v="1.1599999999999966"/>
    <x v="0"/>
    <n v="-0.12000000000000099"/>
    <n v="0.12000000000000099"/>
    <n v="0"/>
    <n v="0"/>
    <s v=""/>
    <n v="24"/>
    <s v="TM"/>
    <n v="24"/>
    <n v="3230"/>
    <s v=""/>
    <s v=""/>
    <x v="0"/>
    <s v=""/>
    <s v=""/>
  </r>
  <r>
    <x v="0"/>
    <n v="16.18"/>
    <n v="16.28"/>
    <n v="0"/>
    <n v="40"/>
    <n v="40.46"/>
    <n v="24"/>
    <s v="TM"/>
    <s v=""/>
    <s v="EVI01844R"/>
    <s v="E9411MLY"/>
    <s v="2024000835"/>
    <x v="438"/>
    <d v="2024-01-05T00:00:00"/>
    <x v="0"/>
    <n v="24"/>
    <s v="TM"/>
    <n v="24.18"/>
    <x v="0"/>
    <s v="JROC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6.28"/>
    <s v=""/>
    <x v="0"/>
    <x v="0"/>
    <x v="0"/>
    <s v=""/>
    <x v="0"/>
    <x v="0"/>
    <s v="FABRICA"/>
    <x v="0"/>
    <x v="0"/>
    <x v="0"/>
    <n v="0.53999999999999915"/>
    <x v="0"/>
    <n v="-0.17999999999999972"/>
    <n v="0.17999999999999972"/>
    <n v="0"/>
    <n v="0"/>
    <s v=""/>
    <n v="24"/>
    <s v="TM"/>
    <n v="24"/>
    <n v="3230"/>
    <s v=""/>
    <s v=""/>
    <x v="0"/>
    <s v=""/>
    <s v=""/>
  </r>
  <r>
    <x v="0"/>
    <n v="13.54"/>
    <n v="13.82"/>
    <n v="0"/>
    <n v="40"/>
    <n v="39.619999999999997"/>
    <n v="25.6"/>
    <s v="TM"/>
    <s v=""/>
    <s v="ER5784BBP"/>
    <s v="E8687HMG"/>
    <s v="2024000848"/>
    <x v="439"/>
    <d v="2024-01-05T00:00:00"/>
    <x v="0"/>
    <n v="25.6"/>
    <s v="TM"/>
    <n v="25.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3.82"/>
    <s v=""/>
    <x v="0"/>
    <x v="0"/>
    <x v="0"/>
    <s v=""/>
    <x v="0"/>
    <x v="0"/>
    <s v="FABRICA"/>
    <x v="0"/>
    <x v="0"/>
    <x v="0"/>
    <n v="1.3800000000000026"/>
    <x v="0"/>
    <n v="-0.19999999999999929"/>
    <n v="0.19999999999999929"/>
    <n v="0"/>
    <n v="0"/>
    <s v=""/>
    <n v="25.6"/>
    <s v="TM"/>
    <n v="25.6"/>
    <n v="3230"/>
    <s v=""/>
    <s v=""/>
    <x v="0"/>
    <s v=""/>
    <s v=""/>
  </r>
  <r>
    <x v="0"/>
    <n v="13.6"/>
    <n v="13.96"/>
    <n v="0"/>
    <n v="40"/>
    <n v="40.42"/>
    <n v="26.46"/>
    <s v="TM"/>
    <s v=""/>
    <s v="ER2114BBG"/>
    <s v="E4974HJL"/>
    <s v="2024000826"/>
    <x v="440"/>
    <d v="2024-01-05T00:00:00"/>
    <x v="1"/>
    <n v="27.04"/>
    <s v="TM"/>
    <n v="26.46"/>
    <x v="0"/>
    <s v="E_JGARCIAG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96"/>
    <s v=""/>
    <x v="0"/>
    <x v="0"/>
    <x v="0"/>
    <s v=""/>
    <x v="0"/>
    <x v="0"/>
    <s v="FABRICA"/>
    <x v="0"/>
    <x v="1"/>
    <x v="1"/>
    <n v="0.57999999999999829"/>
    <x v="0"/>
    <n v="0.57999999999999829"/>
    <n v="0.57999999999999829"/>
    <n v="1"/>
    <n v="1"/>
    <s v="Positivo"/>
    <n v="27.04"/>
    <s v="TM"/>
    <n v="27.04"/>
    <n v="3228"/>
    <s v=""/>
    <s v=""/>
    <x v="0"/>
    <s v=""/>
    <s v=""/>
  </r>
  <r>
    <x v="0"/>
    <n v="14.32"/>
    <n v="14.26"/>
    <n v="0"/>
    <n v="40"/>
    <n v="40.1"/>
    <n v="25.6"/>
    <s v="TM"/>
    <s v=""/>
    <s v="ER0912BBF"/>
    <s v="E2965KHG"/>
    <s v="2024000839"/>
    <x v="441"/>
    <d v="2024-01-05T00:00:00"/>
    <x v="0"/>
    <n v="25.6"/>
    <s v="TM"/>
    <n v="25.84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4.26"/>
    <s v=""/>
    <x v="0"/>
    <x v="0"/>
    <x v="0"/>
    <s v=""/>
    <x v="0"/>
    <x v="0"/>
    <s v="FABRICA"/>
    <x v="0"/>
    <x v="0"/>
    <x v="0"/>
    <n v="0.89999999999999858"/>
    <x v="0"/>
    <n v="-0.23999999999999844"/>
    <n v="0.23999999999999844"/>
    <n v="0"/>
    <n v="0"/>
    <s v=""/>
    <n v="25.6"/>
    <s v="TM"/>
    <n v="25.6"/>
    <n v="3230"/>
    <s v=""/>
    <s v=""/>
    <x v="0"/>
    <s v=""/>
    <s v=""/>
  </r>
  <r>
    <x v="0"/>
    <n v="13.8"/>
    <n v="14.1"/>
    <n v="0"/>
    <n v="40"/>
    <n v="40.42"/>
    <n v="26.32"/>
    <s v="TM"/>
    <s v=""/>
    <s v="ER1058BBJ"/>
    <s v="E1800JBZ"/>
    <s v="2024000986"/>
    <x v="442"/>
    <d v="2024-01-05T00:00:00"/>
    <x v="1"/>
    <n v="26.9"/>
    <s v="TM"/>
    <n v="26.32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4.1"/>
    <s v=""/>
    <x v="0"/>
    <x v="0"/>
    <x v="0"/>
    <s v=""/>
    <x v="0"/>
    <x v="0"/>
    <s v="FABRICA"/>
    <x v="0"/>
    <x v="1"/>
    <x v="1"/>
    <n v="0.57999999999999829"/>
    <x v="0"/>
    <n v="0.57999999999999829"/>
    <n v="0.57999999999999829"/>
    <n v="1"/>
    <n v="1"/>
    <s v="Positivo"/>
    <n v="26.9"/>
    <s v="TM"/>
    <n v="26.9"/>
    <n v="3228"/>
    <s v=""/>
    <s v=""/>
    <x v="0"/>
    <s v=""/>
    <s v=""/>
  </r>
  <r>
    <x v="0"/>
    <n v="15.5"/>
    <n v="15.44"/>
    <n v="0"/>
    <n v="40"/>
    <n v="40.82"/>
    <n v="25.2"/>
    <s v="TM"/>
    <s v=""/>
    <s v="ER4679BDK"/>
    <s v="E1000KSX"/>
    <s v="2024000885"/>
    <x v="443"/>
    <d v="2024-01-05T00:00:00"/>
    <x v="0"/>
    <n v="24"/>
    <s v="TM"/>
    <n v="25.38"/>
    <x v="0"/>
    <s v="E_JGARCIAG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5.44"/>
    <s v=""/>
    <x v="0"/>
    <x v="0"/>
    <x v="0"/>
    <s v=""/>
    <x v="0"/>
    <x v="0"/>
    <s v="FABRICA"/>
    <x v="0"/>
    <x v="0"/>
    <x v="0"/>
    <n v="0.17999999999999972"/>
    <x v="0"/>
    <n v="-1.379999999999999"/>
    <n v="1.379999999999999"/>
    <n v="1"/>
    <n v="0"/>
    <s v="Negativo"/>
    <n v="24"/>
    <s v="TM"/>
    <n v="24"/>
    <n v="3230"/>
    <s v=""/>
    <s v=""/>
    <x v="0"/>
    <s v=""/>
    <s v=""/>
  </r>
  <r>
    <x v="0"/>
    <n v="14.7"/>
    <n v="15.3"/>
    <n v="0"/>
    <n v="40"/>
    <n v="40.36"/>
    <n v="25.2"/>
    <s v="TM"/>
    <s v=""/>
    <s v="ER4517BCY"/>
    <s v="E2316HYF"/>
    <s v="2024000846"/>
    <x v="444"/>
    <d v="2024-01-05T00:00:00"/>
    <x v="3"/>
    <n v="24"/>
    <s v="TM"/>
    <n v="25.06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5.3"/>
    <s v=""/>
    <x v="0"/>
    <x v="0"/>
    <x v="0"/>
    <s v=""/>
    <x v="0"/>
    <x v="0"/>
    <s v="FABRICA"/>
    <x v="0"/>
    <x v="3"/>
    <x v="0"/>
    <n v="0.64000000000000057"/>
    <x v="0"/>
    <n v="-1.0599999999999987"/>
    <n v="1.0599999999999987"/>
    <n v="1"/>
    <n v="0"/>
    <s v="Negativo"/>
    <n v="24"/>
    <s v="TM"/>
    <n v="24"/>
    <n v="3232"/>
    <s v=""/>
    <s v=""/>
    <x v="0"/>
    <s v=""/>
    <s v=""/>
  </r>
  <r>
    <x v="0"/>
    <n v="14.5"/>
    <n v="14.76"/>
    <n v="0"/>
    <n v="40"/>
    <n v="40.54"/>
    <n v="25.6"/>
    <s v="TM"/>
    <s v=""/>
    <s v="ER7866BCC"/>
    <s v="E2348DXT"/>
    <s v="2024000887"/>
    <x v="445"/>
    <d v="2024-01-05T00:00:00"/>
    <x v="0"/>
    <n v="25.6"/>
    <s v="TM"/>
    <n v="25.7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4.76"/>
    <s v=""/>
    <x v="0"/>
    <x v="0"/>
    <x v="0"/>
    <s v=""/>
    <x v="0"/>
    <x v="0"/>
    <s v="FABRICA"/>
    <x v="0"/>
    <x v="0"/>
    <x v="0"/>
    <n v="0.46000000000000085"/>
    <x v="0"/>
    <n v="-0.17999999999999972"/>
    <n v="0.17999999999999972"/>
    <n v="0"/>
    <n v="0"/>
    <s v=""/>
    <n v="25.6"/>
    <s v="TM"/>
    <n v="25.6"/>
    <n v="3230"/>
    <s v=""/>
    <s v=""/>
    <x v="0"/>
    <s v=""/>
    <s v=""/>
  </r>
  <r>
    <x v="0"/>
    <n v="14.4"/>
    <n v="14.52"/>
    <n v="0"/>
    <n v="40"/>
    <n v="40.380000000000003"/>
    <n v="25.86"/>
    <s v="TM"/>
    <s v=""/>
    <s v="EC03550R"/>
    <s v="E5325HTN"/>
    <s v="2024000871"/>
    <x v="446"/>
    <d v="2024-01-05T00:00:00"/>
    <x v="1"/>
    <n v="26.48"/>
    <s v="TM"/>
    <n v="25.86"/>
    <x v="0"/>
    <s v="E_JGARCIAG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5"/>
    <n v="14.52"/>
    <s v=""/>
    <x v="0"/>
    <x v="0"/>
    <x v="0"/>
    <s v=""/>
    <x v="0"/>
    <x v="0"/>
    <s v="FABRICA"/>
    <x v="0"/>
    <x v="1"/>
    <x v="1"/>
    <n v="0.61999999999999744"/>
    <x v="0"/>
    <n v="0.62000000000000099"/>
    <n v="0.62000000000000099"/>
    <n v="1"/>
    <n v="1"/>
    <s v="Positivo"/>
    <n v="26.48"/>
    <s v="TM"/>
    <n v="26.48"/>
    <n v="3228"/>
    <s v=""/>
    <s v=""/>
    <x v="0"/>
    <s v=""/>
    <s v=""/>
  </r>
  <r>
    <x v="0"/>
    <n v="13.64"/>
    <n v="13.56"/>
    <n v="0"/>
    <n v="40"/>
    <n v="40.56"/>
    <n v="27"/>
    <s v="TM"/>
    <s v=""/>
    <s v="ER8798BBS"/>
    <s v="E8421HJR"/>
    <s v="2024000970"/>
    <x v="447"/>
    <d v="2024-01-05T00:00:00"/>
    <x v="1"/>
    <n v="27.44"/>
    <s v="TM"/>
    <n v="27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5"/>
    <n v="13.56"/>
    <s v=""/>
    <x v="0"/>
    <x v="0"/>
    <x v="0"/>
    <s v=""/>
    <x v="0"/>
    <x v="0"/>
    <s v="FABRICA"/>
    <x v="0"/>
    <x v="1"/>
    <x v="1"/>
    <n v="0.43999999999999773"/>
    <x v="0"/>
    <n v="0.44000000000000128"/>
    <n v="0.44000000000000128"/>
    <n v="1"/>
    <n v="1"/>
    <s v="Positivo"/>
    <n v="27.44"/>
    <s v="TM"/>
    <n v="27.44"/>
    <n v="3228"/>
    <s v=""/>
    <s v=""/>
    <x v="0"/>
    <s v=""/>
    <s v=""/>
  </r>
  <r>
    <x v="0"/>
    <n v="13.38"/>
    <n v="13.14"/>
    <n v="0"/>
    <n v="41"/>
    <n v="41.52"/>
    <n v="28.38"/>
    <s v="TM"/>
    <s v=""/>
    <s v="ER9755BBK"/>
    <s v="E7061KZH"/>
    <s v="2024001072"/>
    <x v="448"/>
    <d v="2024-01-08T00:00:00"/>
    <x v="1"/>
    <n v="28.885000000000002"/>
    <s v="TM"/>
    <n v="28.3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14"/>
    <s v=""/>
    <x v="0"/>
    <x v="0"/>
    <x v="1"/>
    <s v=""/>
    <x v="0"/>
    <x v="0"/>
    <s v="FABRICA"/>
    <x v="0"/>
    <x v="1"/>
    <x v="1"/>
    <n v="0.50499999999999545"/>
    <x v="0"/>
    <n v="0.50500000000000256"/>
    <n v="0.50500000000000256"/>
    <n v="1"/>
    <n v="1"/>
    <s v="Positivo"/>
    <n v="28.885000000000002"/>
    <s v="TM"/>
    <n v="28.885000000000002"/>
    <n v="3228"/>
    <s v=""/>
    <s v=""/>
    <x v="0"/>
    <s v=""/>
    <s v=""/>
  </r>
  <r>
    <x v="0"/>
    <n v="13.48"/>
    <n v="13.48"/>
    <n v="0"/>
    <n v="41"/>
    <n v="41.6"/>
    <n v="28.12"/>
    <s v="TM"/>
    <s v=""/>
    <s v="ER2905BBV"/>
    <s v="E7944KGS"/>
    <s v="2024000898"/>
    <x v="449"/>
    <d v="2024-01-05T00:00:00"/>
    <x v="4"/>
    <n v="28.545000000000002"/>
    <s v="TM"/>
    <n v="28.12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3.48"/>
    <s v=""/>
    <x v="0"/>
    <x v="0"/>
    <x v="0"/>
    <s v=""/>
    <x v="0"/>
    <x v="0"/>
    <s v="FABRICA"/>
    <x v="0"/>
    <x v="4"/>
    <x v="1"/>
    <n v="0.42499999999999716"/>
    <x v="0"/>
    <n v="0.42500000000000071"/>
    <n v="0.42500000000000071"/>
    <n v="1"/>
    <n v="1"/>
    <s v="Positivo"/>
    <n v="28.545000000000002"/>
    <s v="TM"/>
    <n v="28.545000000000002"/>
    <n v="3229"/>
    <s v=""/>
    <s v=""/>
    <x v="0"/>
    <s v=""/>
    <s v=""/>
  </r>
  <r>
    <x v="0"/>
    <n v="13.2"/>
    <n v="13.54"/>
    <n v="0"/>
    <n v="40"/>
    <n v="40.380000000000003"/>
    <n v="26.84"/>
    <s v="TM"/>
    <s v=""/>
    <s v="ER0509BBW"/>
    <s v="E7841LBS"/>
    <s v="2024001019"/>
    <x v="450"/>
    <d v="2024-01-05T00:00:00"/>
    <x v="1"/>
    <n v="27.46"/>
    <s v="TM"/>
    <n v="26.84"/>
    <x v="0"/>
    <s v="OASENSI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54"/>
    <s v=""/>
    <x v="0"/>
    <x v="0"/>
    <x v="0"/>
    <s v=""/>
    <x v="0"/>
    <x v="0"/>
    <s v="FABRICA"/>
    <x v="0"/>
    <x v="1"/>
    <x v="1"/>
    <n v="0.61999999999999744"/>
    <x v="0"/>
    <n v="0.62000000000000099"/>
    <n v="0.62000000000000099"/>
    <n v="1"/>
    <n v="1"/>
    <s v="Positivo"/>
    <n v="27.46"/>
    <s v="TM"/>
    <n v="27.46"/>
    <n v="3228"/>
    <s v=""/>
    <s v=""/>
    <x v="0"/>
    <s v=""/>
    <s v=""/>
  </r>
  <r>
    <x v="0"/>
    <n v="13.7"/>
    <n v="13.76"/>
    <n v="0"/>
    <n v="40"/>
    <n v="40.56"/>
    <n v="26.8"/>
    <s v="TM"/>
    <s v=""/>
    <s v="ER0455BBX"/>
    <s v="E9865JVX"/>
    <s v="2024000914"/>
    <x v="451"/>
    <d v="2024-01-05T00:00:00"/>
    <x v="1"/>
    <n v="27.24"/>
    <s v="TM"/>
    <n v="26.8"/>
    <x v="0"/>
    <s v="E_JGARCIAG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5"/>
    <n v="13.76"/>
    <s v=""/>
    <x v="0"/>
    <x v="0"/>
    <x v="0"/>
    <s v=""/>
    <x v="0"/>
    <x v="0"/>
    <s v="FABRICA"/>
    <x v="0"/>
    <x v="1"/>
    <x v="1"/>
    <n v="0.43999999999999773"/>
    <x v="0"/>
    <n v="0.43999999999999773"/>
    <n v="0.43999999999999773"/>
    <n v="1"/>
    <n v="1"/>
    <s v="Positivo"/>
    <n v="27.24"/>
    <s v="TM"/>
    <n v="27.24"/>
    <n v="3228"/>
    <s v=""/>
    <s v=""/>
    <x v="0"/>
    <s v=""/>
    <s v=""/>
  </r>
  <r>
    <x v="0"/>
    <n v="15"/>
    <n v="15.48"/>
    <n v="0"/>
    <n v="40"/>
    <n v="28.32"/>
    <n v="12.8"/>
    <s v="TM"/>
    <s v=""/>
    <s v="ECR03220R"/>
    <s v="E0948JLM"/>
    <s v="2024001058"/>
    <x v="452"/>
    <d v="2024-01-08T00:00:00"/>
    <x v="0"/>
    <n v="12.8"/>
    <s v="TM"/>
    <n v="12.84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5.48"/>
    <s v=""/>
    <x v="0"/>
    <x v="0"/>
    <x v="1"/>
    <s v=""/>
    <x v="0"/>
    <x v="0"/>
    <s v="FABRICA"/>
    <x v="0"/>
    <x v="0"/>
    <x v="0"/>
    <n v="12.68"/>
    <x v="0"/>
    <n v="-3.9999999999999147E-2"/>
    <n v="3.9999999999999147E-2"/>
    <n v="0"/>
    <n v="0"/>
    <s v=""/>
    <n v="12.8"/>
    <s v="TM"/>
    <n v="12.8"/>
    <n v="3230"/>
    <s v=""/>
    <s v=""/>
    <x v="0"/>
    <s v=""/>
    <s v=""/>
  </r>
  <r>
    <x v="0"/>
    <n v="12.62"/>
    <n v="12.84"/>
    <n v="0"/>
    <n v="40"/>
    <n v="40.44"/>
    <n v="27.6"/>
    <s v="TM"/>
    <s v=""/>
    <s v="ER1760BDB"/>
    <s v="E8831LZK"/>
    <s v="2024001077"/>
    <x v="453"/>
    <d v="2024-01-08T00:00:00"/>
    <x v="1"/>
    <n v="28.16"/>
    <s v="TM"/>
    <n v="27.6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5"/>
    <n v="12.84"/>
    <s v=""/>
    <x v="0"/>
    <x v="0"/>
    <x v="1"/>
    <s v=""/>
    <x v="0"/>
    <x v="0"/>
    <s v="FABRICA"/>
    <x v="0"/>
    <x v="1"/>
    <x v="1"/>
    <n v="0.56000000000000227"/>
    <x v="0"/>
    <n v="0.55999999999999872"/>
    <n v="0.55999999999999872"/>
    <n v="1"/>
    <n v="1"/>
    <s v="Positivo"/>
    <n v="28.16"/>
    <s v="TM"/>
    <n v="28.16"/>
    <n v="3228"/>
    <s v=""/>
    <s v=""/>
    <x v="0"/>
    <s v=""/>
    <s v=""/>
  </r>
  <r>
    <x v="0"/>
    <n v="13"/>
    <n v="12.72"/>
    <n v="0"/>
    <n v="40"/>
    <n v="40.340000000000003"/>
    <n v="27.62"/>
    <s v="TM"/>
    <s v=""/>
    <s v="ER0100BDB"/>
    <s v="E3179MJG"/>
    <s v="2024001123"/>
    <x v="454"/>
    <d v="2024-01-08T00:00:00"/>
    <x v="1"/>
    <n v="28.28"/>
    <s v="TM"/>
    <n v="27.62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2.72"/>
    <s v=""/>
    <x v="0"/>
    <x v="0"/>
    <x v="1"/>
    <s v=""/>
    <x v="0"/>
    <x v="0"/>
    <s v="FABRICA"/>
    <x v="0"/>
    <x v="1"/>
    <x v="1"/>
    <n v="0.65999999999999659"/>
    <x v="0"/>
    <n v="0.66000000000000014"/>
    <n v="0.66000000000000014"/>
    <n v="1"/>
    <n v="1"/>
    <s v="Positivo"/>
    <n v="28.28"/>
    <s v="TM"/>
    <n v="28.28"/>
    <n v="3228"/>
    <s v=""/>
    <s v=""/>
    <x v="0"/>
    <s v=""/>
    <s v=""/>
  </r>
  <r>
    <x v="0"/>
    <n v="12.96"/>
    <n v="12.7"/>
    <n v="0"/>
    <n v="40"/>
    <n v="40.54"/>
    <n v="27.84"/>
    <s v="TM"/>
    <s v=""/>
    <s v="ER4777BBM"/>
    <s v="E1633HJM"/>
    <s v="2024000943"/>
    <x v="455"/>
    <d v="2024-01-05T00:00:00"/>
    <x v="1"/>
    <n v="28.3"/>
    <s v="TM"/>
    <n v="27.84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4"/>
    <n v="12.7"/>
    <s v=""/>
    <x v="0"/>
    <x v="0"/>
    <x v="0"/>
    <s v=""/>
    <x v="0"/>
    <x v="0"/>
    <s v="FABRICA"/>
    <x v="0"/>
    <x v="1"/>
    <x v="1"/>
    <n v="0.46000000000000085"/>
    <x v="0"/>
    <n v="0.46000000000000085"/>
    <n v="0.46000000000000085"/>
    <n v="1"/>
    <n v="1"/>
    <s v="Positivo"/>
    <n v="28.3"/>
    <s v="TM"/>
    <n v="28.3"/>
    <n v="3228"/>
    <s v=""/>
    <s v=""/>
    <x v="0"/>
    <s v=""/>
    <s v=""/>
  </r>
  <r>
    <x v="0"/>
    <n v="13"/>
    <n v="12.76"/>
    <n v="0"/>
    <n v="40"/>
    <n v="40.380000000000003"/>
    <n v="27.62"/>
    <s v="TM"/>
    <s v=""/>
    <s v="ER0100BDB"/>
    <s v="E3179MJG"/>
    <s v="2024000932"/>
    <x v="456"/>
    <d v="2024-01-05T00:00:00"/>
    <x v="1"/>
    <n v="28.24"/>
    <s v="TM"/>
    <n v="27.62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2.76"/>
    <s v=""/>
    <x v="0"/>
    <x v="0"/>
    <x v="0"/>
    <s v=""/>
    <x v="0"/>
    <x v="0"/>
    <s v="FABRICA"/>
    <x v="0"/>
    <x v="1"/>
    <x v="1"/>
    <n v="0.61999999999999744"/>
    <x v="0"/>
    <n v="0.61999999999999744"/>
    <n v="0.61999999999999744"/>
    <n v="1"/>
    <n v="1"/>
    <s v="Positivo"/>
    <n v="28.24"/>
    <s v="TM"/>
    <n v="28.24"/>
    <n v="3228"/>
    <s v=""/>
    <s v=""/>
    <x v="0"/>
    <s v=""/>
    <s v=""/>
  </r>
  <r>
    <x v="0"/>
    <n v="14.5"/>
    <n v="14.984999999999999"/>
    <n v="0"/>
    <n v="26"/>
    <n v="26.1"/>
    <n v="11.2"/>
    <s v="TM"/>
    <s v=""/>
    <s v="ER3839KGV"/>
    <s v="E3839KGV"/>
    <s v="2024001023"/>
    <x v="457"/>
    <d v="2024-01-05T00:00:00"/>
    <x v="0"/>
    <n v="11.2"/>
    <s v="TM"/>
    <n v="11.115"/>
    <x v="0"/>
    <s v="OASENSI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5.26"/>
    <s v=""/>
    <x v="0"/>
    <x v="0"/>
    <x v="0"/>
    <s v=""/>
    <x v="0"/>
    <x v="0"/>
    <s v="FABRICA"/>
    <x v="0"/>
    <x v="0"/>
    <x v="0"/>
    <n v="0.54999999999999716"/>
    <x v="0"/>
    <n v="8.4999999999999076E-2"/>
    <n v="8.4999999999999076E-2"/>
    <n v="0"/>
    <n v="1"/>
    <s v=""/>
    <n v="11.2"/>
    <s v="TM"/>
    <n v="11.2"/>
    <n v="3230"/>
    <s v=""/>
    <s v=""/>
    <x v="0"/>
    <s v=""/>
    <s v=""/>
  </r>
  <r>
    <x v="0"/>
    <n v="17"/>
    <n v="16.32"/>
    <n v="0"/>
    <n v="40"/>
    <n v="40.479999999999997"/>
    <n v="24"/>
    <s v="TM"/>
    <s v=""/>
    <s v="ER0322BCC"/>
    <s v="E5997HFC"/>
    <s v="2024001161"/>
    <x v="458"/>
    <d v="2024-01-08T00:00:00"/>
    <x v="0"/>
    <n v="24"/>
    <s v="TM"/>
    <n v="24.16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6.32"/>
    <s v=""/>
    <x v="0"/>
    <x v="0"/>
    <x v="1"/>
    <s v=""/>
    <x v="0"/>
    <x v="0"/>
    <s v="FABRICA"/>
    <x v="0"/>
    <x v="0"/>
    <x v="0"/>
    <n v="0.52000000000000313"/>
    <x v="0"/>
    <n v="-0.16000000000000014"/>
    <n v="0.16000000000000014"/>
    <n v="0"/>
    <n v="0"/>
    <s v=""/>
    <n v="24"/>
    <s v="TM"/>
    <n v="24"/>
    <n v="3230"/>
    <s v=""/>
    <s v=""/>
    <x v="0"/>
    <s v=""/>
    <s v=""/>
  </r>
  <r>
    <x v="0"/>
    <n v="15.6"/>
    <n v="15.66"/>
    <n v="0"/>
    <n v="40"/>
    <n v="39.92"/>
    <n v="24"/>
    <s v="TM"/>
    <s v=""/>
    <s v="ER0837BDB"/>
    <s v="E8767MFJ"/>
    <s v="2024000963"/>
    <x v="459"/>
    <d v="2024-01-05T00:00:00"/>
    <x v="0"/>
    <n v="24"/>
    <s v="TM"/>
    <n v="24.26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5.66"/>
    <s v=""/>
    <x v="0"/>
    <x v="0"/>
    <x v="0"/>
    <s v=""/>
    <x v="0"/>
    <x v="0"/>
    <s v="FABRICA"/>
    <x v="0"/>
    <x v="0"/>
    <x v="0"/>
    <n v="1.0799999999999983"/>
    <x v="0"/>
    <n v="-0.26000000000000156"/>
    <n v="0.26000000000000156"/>
    <n v="0"/>
    <n v="0"/>
    <s v=""/>
    <n v="24"/>
    <s v="TM"/>
    <n v="24"/>
    <n v="3230"/>
    <s v=""/>
    <s v=""/>
    <x v="0"/>
    <s v=""/>
    <s v=""/>
  </r>
  <r>
    <x v="0"/>
    <n v="14"/>
    <n v="13.94"/>
    <n v="0"/>
    <n v="40"/>
    <n v="40.479999999999997"/>
    <n v="26.54"/>
    <s v="TM"/>
    <s v=""/>
    <s v="ER9606BBF"/>
    <s v="E6377FGY"/>
    <s v="2024000935"/>
    <x v="460"/>
    <d v="2024-01-05T00:00:00"/>
    <x v="1"/>
    <n v="26.54"/>
    <s v="TM"/>
    <n v="26.54"/>
    <x v="0"/>
    <s v="E_JGARCIAG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4"/>
    <n v="13.94"/>
    <s v=""/>
    <x v="0"/>
    <x v="0"/>
    <x v="0"/>
    <s v=""/>
    <x v="0"/>
    <x v="0"/>
    <s v="FABRICA"/>
    <x v="0"/>
    <x v="1"/>
    <x v="1"/>
    <n v="0.52000000000000313"/>
    <x v="0"/>
    <n v="0"/>
    <n v="0"/>
    <n v="0"/>
    <n v="1"/>
    <s v=""/>
    <n v="26.54"/>
    <s v="TM"/>
    <n v="26.54"/>
    <n v="3228"/>
    <s v=""/>
    <s v=""/>
    <x v="0"/>
    <s v=""/>
    <s v=""/>
  </r>
  <r>
    <x v="0"/>
    <n v="12.8"/>
    <n v="12.9"/>
    <n v="0"/>
    <n v="40"/>
    <n v="40.5"/>
    <n v="27.6"/>
    <s v="TM"/>
    <s v=""/>
    <s v="ER7275BBY"/>
    <s v="E7813KDM"/>
    <s v="2024000979"/>
    <x v="461"/>
    <d v="2024-01-05T00:00:00"/>
    <x v="1"/>
    <n v="28.1"/>
    <s v="TM"/>
    <n v="27.6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5"/>
    <n v="12.9"/>
    <s v=""/>
    <x v="0"/>
    <x v="0"/>
    <x v="0"/>
    <s v=""/>
    <x v="0"/>
    <x v="0"/>
    <s v="FABRICA"/>
    <x v="0"/>
    <x v="1"/>
    <x v="1"/>
    <n v="0.5"/>
    <x v="0"/>
    <n v="0.5"/>
    <n v="0.5"/>
    <n v="1"/>
    <n v="1"/>
    <s v="Positivo"/>
    <n v="28.1"/>
    <s v="TM"/>
    <n v="28.1"/>
    <n v="3228"/>
    <s v=""/>
    <s v=""/>
    <x v="0"/>
    <s v=""/>
    <s v=""/>
  </r>
  <r>
    <x v="0"/>
    <n v="13.3"/>
    <n v="13.54"/>
    <n v="0"/>
    <n v="40"/>
    <n v="40.46"/>
    <n v="26.92"/>
    <s v="TM"/>
    <s v=""/>
    <s v="ER6535BBJ"/>
    <s v="E0939HWW"/>
    <s v="2024000940"/>
    <x v="462"/>
    <d v="2024-01-05T00:00:00"/>
    <x v="1"/>
    <n v="27.46"/>
    <s v="TM"/>
    <n v="26.92"/>
    <x v="0"/>
    <s v="E_JGARCIAG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5"/>
    <n v="13.54"/>
    <s v=""/>
    <x v="0"/>
    <x v="0"/>
    <x v="0"/>
    <s v=""/>
    <x v="0"/>
    <x v="0"/>
    <s v="FABRICA"/>
    <x v="0"/>
    <x v="1"/>
    <x v="1"/>
    <n v="0.53999999999999915"/>
    <x v="0"/>
    <n v="0.53999999999999915"/>
    <n v="0.53999999999999915"/>
    <n v="1"/>
    <n v="1"/>
    <s v="Positivo"/>
    <n v="27.46"/>
    <s v="TM"/>
    <n v="27.46"/>
    <n v="3228"/>
    <s v=""/>
    <s v=""/>
    <x v="0"/>
    <s v=""/>
    <s v=""/>
  </r>
  <r>
    <x v="0"/>
    <n v="13.24"/>
    <n v="13.02"/>
    <n v="0"/>
    <n v="41"/>
    <n v="41.48"/>
    <n v="28.46"/>
    <s v="TM"/>
    <s v=""/>
    <s v="ER3706BCF"/>
    <s v="E1006KHK"/>
    <s v="2024000934"/>
    <x v="463"/>
    <d v="2024-01-05T00:00:00"/>
    <x v="1"/>
    <n v="29.004999999999999"/>
    <s v="TM"/>
    <n v="28.46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5"/>
    <n v="13.02"/>
    <s v=""/>
    <x v="0"/>
    <x v="0"/>
    <x v="0"/>
    <s v=""/>
    <x v="0"/>
    <x v="0"/>
    <s v="FABRICA"/>
    <x v="0"/>
    <x v="1"/>
    <x v="1"/>
    <n v="0.54500000000000171"/>
    <x v="0"/>
    <n v="0.54499999999999815"/>
    <n v="0.54499999999999815"/>
    <n v="1"/>
    <n v="1"/>
    <s v="Positivo"/>
    <n v="29.004999999999999"/>
    <s v="TM"/>
    <n v="29.004999999999999"/>
    <n v="3228"/>
    <s v=""/>
    <s v=""/>
    <x v="0"/>
    <s v=""/>
    <s v=""/>
  </r>
  <r>
    <x v="0"/>
    <n v="13.8"/>
    <n v="13.98"/>
    <n v="0"/>
    <n v="40"/>
    <n v="40.6"/>
    <n v="26.62"/>
    <s v="TM"/>
    <s v=""/>
    <s v="ER8800BBS"/>
    <s v="E7412JLB"/>
    <s v="2024001022"/>
    <x v="464"/>
    <d v="2024-01-05T00:00:00"/>
    <x v="1"/>
    <n v="27.02"/>
    <s v="TM"/>
    <n v="26.62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98"/>
    <s v=""/>
    <x v="0"/>
    <x v="0"/>
    <x v="0"/>
    <s v=""/>
    <x v="0"/>
    <x v="0"/>
    <s v="FABRICA"/>
    <x v="0"/>
    <x v="1"/>
    <x v="1"/>
    <n v="0.39999999999999858"/>
    <x v="0"/>
    <n v="0.39999999999999858"/>
    <n v="0.39999999999999858"/>
    <n v="0"/>
    <n v="1"/>
    <s v=""/>
    <n v="27.02"/>
    <s v="TM"/>
    <n v="27.02"/>
    <n v="3228"/>
    <s v=""/>
    <s v=""/>
    <x v="0"/>
    <s v=""/>
    <s v=""/>
  </r>
  <r>
    <x v="0"/>
    <n v="13.4"/>
    <n v="13.34"/>
    <n v="0"/>
    <n v="40"/>
    <n v="40.4"/>
    <n v="27.06"/>
    <s v="TM"/>
    <s v=""/>
    <s v="ER8806BBS"/>
    <s v="E7792HNR"/>
    <s v="2024001095"/>
    <x v="465"/>
    <d v="2024-01-08T00:00:00"/>
    <x v="1"/>
    <n v="27.66"/>
    <s v="TM"/>
    <n v="27.06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34"/>
    <s v=""/>
    <x v="0"/>
    <x v="0"/>
    <x v="1"/>
    <s v=""/>
    <x v="0"/>
    <x v="0"/>
    <s v="FABRICA"/>
    <x v="0"/>
    <x v="1"/>
    <x v="1"/>
    <n v="0.60000000000000142"/>
    <x v="0"/>
    <n v="0.60000000000000142"/>
    <n v="0.60000000000000142"/>
    <n v="1"/>
    <n v="1"/>
    <s v="Positivo"/>
    <n v="27.66"/>
    <s v="TM"/>
    <n v="27.66"/>
    <n v="3228"/>
    <s v=""/>
    <s v=""/>
    <x v="0"/>
    <s v=""/>
    <s v=""/>
  </r>
  <r>
    <x v="0"/>
    <n v="13.4"/>
    <n v="13.44"/>
    <n v="0"/>
    <n v="40"/>
    <n v="40.56"/>
    <n v="27.12"/>
    <s v="TM"/>
    <s v=""/>
    <s v="ER3105BBY"/>
    <s v="E7025JGS"/>
    <s v="2024001004"/>
    <x v="466"/>
    <d v="2024-01-05T00:00:00"/>
    <x v="1"/>
    <n v="27.56"/>
    <s v="TM"/>
    <n v="27.12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4"/>
    <n v="13.44"/>
    <s v=""/>
    <x v="0"/>
    <x v="0"/>
    <x v="0"/>
    <s v=""/>
    <x v="0"/>
    <x v="0"/>
    <s v="FABRICA"/>
    <x v="0"/>
    <x v="1"/>
    <x v="1"/>
    <n v="0.43999999999999773"/>
    <x v="0"/>
    <n v="0.43999999999999773"/>
    <n v="0.43999999999999773"/>
    <n v="1"/>
    <n v="1"/>
    <s v="Positivo"/>
    <n v="27.56"/>
    <s v="TM"/>
    <n v="27.56"/>
    <n v="3228"/>
    <s v=""/>
    <s v=""/>
    <x v="0"/>
    <s v=""/>
    <s v=""/>
  </r>
  <r>
    <x v="0"/>
    <n v="13.4"/>
    <n v="13.42"/>
    <n v="0"/>
    <n v="40"/>
    <n v="40.520000000000003"/>
    <n v="27.1"/>
    <s v="TM"/>
    <s v=""/>
    <s v="ER1200BBL"/>
    <s v="E8055LBS"/>
    <s v="2024000988"/>
    <x v="467"/>
    <d v="2024-01-05T00:00:00"/>
    <x v="1"/>
    <n v="27.58"/>
    <s v="TM"/>
    <n v="27.1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5"/>
    <n v="13.42"/>
    <s v=""/>
    <x v="0"/>
    <x v="0"/>
    <x v="0"/>
    <s v=""/>
    <x v="0"/>
    <x v="0"/>
    <s v="FABRICA"/>
    <x v="0"/>
    <x v="1"/>
    <x v="1"/>
    <n v="0.47999999999999687"/>
    <x v="0"/>
    <n v="0.47999999999999687"/>
    <n v="0.47999999999999687"/>
    <n v="1"/>
    <n v="1"/>
    <s v="Positivo"/>
    <n v="27.58"/>
    <s v="TM"/>
    <n v="27.58"/>
    <n v="3228"/>
    <s v=""/>
    <s v=""/>
    <x v="0"/>
    <s v=""/>
    <s v=""/>
  </r>
  <r>
    <x v="0"/>
    <n v="14.4"/>
    <n v="14.16"/>
    <n v="0"/>
    <n v="40"/>
    <n v="40.5"/>
    <n v="26.34"/>
    <s v="TM"/>
    <s v=""/>
    <s v="EAV00575R"/>
    <s v="E0438GVW"/>
    <s v="2024000937"/>
    <x v="468"/>
    <d v="2024-01-05T00:00:00"/>
    <x v="1"/>
    <n v="26.84"/>
    <s v="TM"/>
    <n v="26.34"/>
    <x v="0"/>
    <s v="E_JGARCIAG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4.16"/>
    <s v=""/>
    <x v="0"/>
    <x v="0"/>
    <x v="0"/>
    <s v=""/>
    <x v="0"/>
    <x v="0"/>
    <s v="FABRICA"/>
    <x v="0"/>
    <x v="1"/>
    <x v="1"/>
    <n v="0.5"/>
    <x v="0"/>
    <n v="0.5"/>
    <n v="0.5"/>
    <n v="1"/>
    <n v="1"/>
    <s v="Positivo"/>
    <n v="26.84"/>
    <s v="TM"/>
    <n v="26.84"/>
    <n v="3228"/>
    <s v=""/>
    <s v=""/>
    <x v="0"/>
    <s v=""/>
    <s v=""/>
  </r>
  <r>
    <x v="0"/>
    <n v="16.54"/>
    <n v="16.760000000000002"/>
    <n v="0"/>
    <n v="40"/>
    <n v="40.94"/>
    <n v="24"/>
    <s v="TM"/>
    <s v=""/>
    <s v="ENA03689R"/>
    <s v="E0255FJF"/>
    <s v="2024000951"/>
    <x v="469"/>
    <d v="2024-01-05T00:00:00"/>
    <x v="0"/>
    <n v="23.8"/>
    <s v="TM"/>
    <n v="24.18"/>
    <x v="0"/>
    <s v="E_JGARCIAG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7.260000000000002"/>
    <s v=""/>
    <x v="0"/>
    <x v="0"/>
    <x v="0"/>
    <s v=""/>
    <x v="0"/>
    <x v="0"/>
    <s v="FABRICA"/>
    <x v="0"/>
    <x v="0"/>
    <x v="0"/>
    <n v="6.0000000000002274E-2"/>
    <x v="0"/>
    <n v="-0.37999999999999901"/>
    <n v="0.37999999999999901"/>
    <n v="0"/>
    <n v="0"/>
    <s v=""/>
    <n v="23.8"/>
    <s v="TM"/>
    <n v="23.8"/>
    <n v="3230"/>
    <s v=""/>
    <s v=""/>
    <x v="0"/>
    <s v=""/>
    <s v=""/>
  </r>
  <r>
    <x v="0"/>
    <n v="13.8"/>
    <n v="14.08"/>
    <n v="0"/>
    <n v="40"/>
    <n v="40.659999999999997"/>
    <n v="26.58"/>
    <s v="TM"/>
    <s v=""/>
    <s v="ER8800BBS"/>
    <s v="E7412JLB"/>
    <s v="2024001411"/>
    <x v="470"/>
    <d v="2024-01-09T00:00:00"/>
    <x v="4"/>
    <n v="26.92"/>
    <s v="TM"/>
    <n v="26.5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4.08"/>
    <s v=""/>
    <x v="0"/>
    <x v="0"/>
    <x v="1"/>
    <s v=""/>
    <x v="0"/>
    <x v="0"/>
    <s v="FABRICA"/>
    <x v="0"/>
    <x v="4"/>
    <x v="1"/>
    <n v="0.34000000000000341"/>
    <x v="0"/>
    <n v="0.34000000000000341"/>
    <n v="0.34000000000000341"/>
    <n v="0"/>
    <n v="1"/>
    <s v=""/>
    <n v="26.92"/>
    <s v="TM"/>
    <n v="26.92"/>
    <n v="3229"/>
    <s v=""/>
    <s v=""/>
    <x v="0"/>
    <s v=""/>
    <s v=""/>
  </r>
  <r>
    <x v="0"/>
    <n v="14.32"/>
    <n v="14.18"/>
    <n v="0"/>
    <n v="40"/>
    <n v="39.9"/>
    <n v="25.6"/>
    <s v="TM"/>
    <s v=""/>
    <s v="ER0912BBF"/>
    <s v="E2965KHG"/>
    <s v="2024000973"/>
    <x v="471"/>
    <d v="2024-01-05T00:00:00"/>
    <x v="0"/>
    <n v="25.6"/>
    <s v="TM"/>
    <n v="25.72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4.18"/>
    <s v=""/>
    <x v="0"/>
    <x v="0"/>
    <x v="0"/>
    <s v=""/>
    <x v="0"/>
    <x v="0"/>
    <s v="FABRICA"/>
    <x v="0"/>
    <x v="0"/>
    <x v="0"/>
    <n v="1.1000000000000014"/>
    <x v="0"/>
    <n v="-0.11999999999999744"/>
    <n v="0.11999999999999744"/>
    <n v="0"/>
    <n v="0"/>
    <s v=""/>
    <n v="25.6"/>
    <s v="TM"/>
    <n v="25.6"/>
    <n v="3230"/>
    <s v=""/>
    <s v=""/>
    <x v="0"/>
    <s v=""/>
    <s v=""/>
  </r>
  <r>
    <x v="0"/>
    <n v="13.64"/>
    <n v="13.56"/>
    <n v="0"/>
    <n v="40"/>
    <n v="40.479999999999997"/>
    <n v="26.92"/>
    <s v="TM"/>
    <s v=""/>
    <s v="ER9178BBB"/>
    <s v="E3299HSH"/>
    <s v="2024000953"/>
    <x v="472"/>
    <d v="2024-01-05T00:00:00"/>
    <x v="1"/>
    <n v="27.44"/>
    <s v="TM"/>
    <n v="26.92"/>
    <x v="0"/>
    <s v="E_JGARCIAG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5"/>
    <n v="13.56"/>
    <s v=""/>
    <x v="0"/>
    <x v="0"/>
    <x v="0"/>
    <s v=""/>
    <x v="0"/>
    <x v="0"/>
    <s v="FABRICA"/>
    <x v="0"/>
    <x v="1"/>
    <x v="1"/>
    <n v="0.52000000000000313"/>
    <x v="0"/>
    <n v="0.51999999999999957"/>
    <n v="0.51999999999999957"/>
    <n v="1"/>
    <n v="1"/>
    <s v="Positivo"/>
    <n v="27.44"/>
    <s v="TM"/>
    <n v="27.44"/>
    <n v="3228"/>
    <s v=""/>
    <s v=""/>
    <x v="0"/>
    <s v=""/>
    <s v=""/>
  </r>
  <r>
    <x v="0"/>
    <n v="15.72"/>
    <n v="15.8"/>
    <n v="0"/>
    <n v="40"/>
    <n v="40.700000000000003"/>
    <n v="24.8"/>
    <s v="TM"/>
    <s v=""/>
    <s v="ER1428BBX"/>
    <s v="E3192JFJ"/>
    <s v="2024001013"/>
    <x v="473"/>
    <d v="2024-01-05T00:00:00"/>
    <x v="0"/>
    <n v="24"/>
    <s v="TM"/>
    <n v="24.9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5.8"/>
    <s v=""/>
    <x v="0"/>
    <x v="0"/>
    <x v="0"/>
    <s v=""/>
    <x v="0"/>
    <x v="0"/>
    <s v="FABRICA"/>
    <x v="0"/>
    <x v="0"/>
    <x v="0"/>
    <n v="0.29999999999999716"/>
    <x v="0"/>
    <n v="-0.89999999999999858"/>
    <n v="0.89999999999999858"/>
    <n v="1"/>
    <n v="0"/>
    <s v="Negativo"/>
    <n v="24"/>
    <s v="TM"/>
    <n v="24"/>
    <n v="3230"/>
    <s v=""/>
    <s v=""/>
    <x v="0"/>
    <s v=""/>
    <s v=""/>
  </r>
  <r>
    <x v="0"/>
    <n v="13.94"/>
    <n v="13.8"/>
    <n v="0"/>
    <n v="40"/>
    <n v="40.700000000000003"/>
    <n v="26.9"/>
    <s v="TM"/>
    <s v=""/>
    <s v="ETO01801R"/>
    <s v="E1006JVK"/>
    <s v="2024001017"/>
    <x v="474"/>
    <d v="2024-01-05T00:00:00"/>
    <x v="1"/>
    <n v="27.2"/>
    <s v="TM"/>
    <n v="26.9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4"/>
    <n v="13.8"/>
    <s v=""/>
    <x v="0"/>
    <x v="0"/>
    <x v="0"/>
    <s v=""/>
    <x v="0"/>
    <x v="0"/>
    <s v="FABRICA"/>
    <x v="0"/>
    <x v="1"/>
    <x v="1"/>
    <n v="0.29999999999999716"/>
    <x v="0"/>
    <n v="0.30000000000000071"/>
    <n v="0.30000000000000071"/>
    <n v="0"/>
    <n v="1"/>
    <s v=""/>
    <n v="27.2"/>
    <s v="TM"/>
    <n v="27.2"/>
    <n v="3228"/>
    <s v=""/>
    <s v=""/>
    <x v="0"/>
    <s v=""/>
    <s v=""/>
  </r>
  <r>
    <x v="0"/>
    <n v="14.5"/>
    <n v="14.18"/>
    <n v="0"/>
    <n v="40"/>
    <n v="40.6"/>
    <n v="26.42"/>
    <s v="TM"/>
    <s v=""/>
    <s v="ER0801BBC"/>
    <s v="E9875LKF"/>
    <s v="2024001011"/>
    <x v="475"/>
    <d v="2024-01-05T00:00:00"/>
    <x v="1"/>
    <n v="26.82"/>
    <s v="TM"/>
    <n v="26.42"/>
    <x v="0"/>
    <s v="OASENSI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5"/>
    <n v="14.18"/>
    <s v=""/>
    <x v="0"/>
    <x v="0"/>
    <x v="0"/>
    <s v=""/>
    <x v="0"/>
    <x v="0"/>
    <s v="FABRICA"/>
    <x v="0"/>
    <x v="1"/>
    <x v="1"/>
    <n v="0.39999999999999858"/>
    <x v="0"/>
    <n v="0.39999999999999858"/>
    <n v="0.39999999999999858"/>
    <n v="0"/>
    <n v="1"/>
    <s v=""/>
    <n v="26.82"/>
    <s v="TM"/>
    <n v="26.82"/>
    <n v="3228"/>
    <s v=""/>
    <s v=""/>
    <x v="0"/>
    <s v=""/>
    <s v=""/>
  </r>
  <r>
    <x v="0"/>
    <n v="13.7"/>
    <n v="13.7"/>
    <n v="0"/>
    <n v="40"/>
    <n v="40.54"/>
    <n v="26.84"/>
    <s v="TM"/>
    <s v=""/>
    <s v="ER0455BBX"/>
    <s v="E9865JVX"/>
    <s v="2024001027"/>
    <x v="476"/>
    <d v="2024-01-05T00:00:00"/>
    <x v="1"/>
    <n v="27.3"/>
    <s v="TM"/>
    <n v="26.84"/>
    <x v="0"/>
    <s v="OASENSI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7"/>
    <s v=""/>
    <x v="0"/>
    <x v="0"/>
    <x v="0"/>
    <s v=""/>
    <x v="0"/>
    <x v="0"/>
    <s v="FABRICA"/>
    <x v="0"/>
    <x v="1"/>
    <x v="1"/>
    <n v="0.46000000000000085"/>
    <x v="0"/>
    <n v="0.46000000000000085"/>
    <n v="0.46000000000000085"/>
    <n v="1"/>
    <n v="1"/>
    <s v="Positivo"/>
    <n v="27.3"/>
    <s v="TM"/>
    <n v="27.3"/>
    <n v="3228"/>
    <s v=""/>
    <s v=""/>
    <x v="0"/>
    <s v=""/>
    <s v=""/>
  </r>
  <r>
    <x v="0"/>
    <n v="13.54"/>
    <n v="13.72"/>
    <n v="0"/>
    <n v="40"/>
    <n v="39.619999999999997"/>
    <n v="25.6"/>
    <s v="TM"/>
    <s v=""/>
    <s v="ER5784BBP"/>
    <s v="E8687HMG"/>
    <s v="2024001010"/>
    <x v="477"/>
    <d v="2024-01-05T00:00:00"/>
    <x v="0"/>
    <n v="25.6"/>
    <s v="TM"/>
    <n v="25.9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3.72"/>
    <s v=""/>
    <x v="0"/>
    <x v="0"/>
    <x v="0"/>
    <s v=""/>
    <x v="0"/>
    <x v="0"/>
    <s v="FABRICA"/>
    <x v="0"/>
    <x v="0"/>
    <x v="0"/>
    <n v="1.3800000000000026"/>
    <x v="0"/>
    <n v="-0.29999999999999716"/>
    <n v="0.29999999999999716"/>
    <n v="0"/>
    <n v="0"/>
    <s v=""/>
    <n v="25.6"/>
    <s v="TM"/>
    <n v="25.6"/>
    <n v="3230"/>
    <s v=""/>
    <s v=""/>
    <x v="0"/>
    <s v=""/>
    <s v=""/>
  </r>
  <r>
    <x v="0"/>
    <n v="12.96"/>
    <n v="12.86"/>
    <n v="0"/>
    <n v="40"/>
    <n v="40.58"/>
    <n v="27.72"/>
    <s v="TM"/>
    <s v=""/>
    <s v="ER4777BBM"/>
    <s v="E1633HJM"/>
    <s v="2024001098"/>
    <x v="478"/>
    <d v="2024-01-08T00:00:00"/>
    <x v="1"/>
    <n v="28.14"/>
    <s v="TM"/>
    <n v="27.72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5"/>
    <n v="12.86"/>
    <s v=""/>
    <x v="0"/>
    <x v="0"/>
    <x v="1"/>
    <s v=""/>
    <x v="0"/>
    <x v="0"/>
    <s v="FABRICA"/>
    <x v="0"/>
    <x v="1"/>
    <x v="1"/>
    <n v="0.42000000000000171"/>
    <x v="0"/>
    <n v="0.42000000000000171"/>
    <n v="0.42000000000000171"/>
    <n v="1"/>
    <n v="1"/>
    <s v="Positivo"/>
    <n v="28.14"/>
    <s v="TM"/>
    <n v="28.14"/>
    <n v="3228"/>
    <s v=""/>
    <s v=""/>
    <x v="0"/>
    <s v=""/>
    <s v=""/>
  </r>
  <r>
    <x v="0"/>
    <n v="12.6"/>
    <n v="12.66"/>
    <n v="0"/>
    <n v="40"/>
    <n v="40.5"/>
    <n v="27.84"/>
    <s v="TM"/>
    <s v=""/>
    <s v="ER8610BDH"/>
    <s v="E8837LZK"/>
    <s v="2024001076"/>
    <x v="479"/>
    <d v="2024-01-08T00:00:00"/>
    <x v="1"/>
    <n v="28.34"/>
    <s v="TM"/>
    <n v="27.84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5"/>
    <n v="12.66"/>
    <s v=""/>
    <x v="0"/>
    <x v="0"/>
    <x v="1"/>
    <s v=""/>
    <x v="0"/>
    <x v="0"/>
    <s v="FABRICA"/>
    <x v="0"/>
    <x v="1"/>
    <x v="1"/>
    <n v="0.5"/>
    <x v="0"/>
    <n v="0.5"/>
    <n v="0.5"/>
    <n v="1"/>
    <n v="1"/>
    <s v="Positivo"/>
    <n v="28.34"/>
    <s v="TM"/>
    <n v="28.34"/>
    <n v="3228"/>
    <s v=""/>
    <s v=""/>
    <x v="0"/>
    <s v=""/>
    <s v=""/>
  </r>
  <r>
    <x v="0"/>
    <n v="12.7"/>
    <n v="12.82"/>
    <n v="0"/>
    <n v="40"/>
    <n v="40.58"/>
    <n v="27.76"/>
    <s v="TM"/>
    <s v=""/>
    <s v="ER8801BBS"/>
    <s v="E9651KXD"/>
    <s v="2024001018"/>
    <x v="480"/>
    <d v="2024-01-05T00:00:00"/>
    <x v="4"/>
    <n v="28.18"/>
    <s v="TM"/>
    <n v="27.76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2.82"/>
    <s v=""/>
    <x v="0"/>
    <x v="0"/>
    <x v="0"/>
    <s v=""/>
    <x v="0"/>
    <x v="0"/>
    <s v="FABRICA"/>
    <x v="0"/>
    <x v="4"/>
    <x v="1"/>
    <n v="0.42000000000000171"/>
    <x v="0"/>
    <n v="0.41999999999999815"/>
    <n v="0.41999999999999815"/>
    <n v="1"/>
    <n v="1"/>
    <s v="Positivo"/>
    <n v="28.18"/>
    <s v="TM"/>
    <n v="28.18"/>
    <n v="3229"/>
    <s v=""/>
    <s v=""/>
    <x v="0"/>
    <s v=""/>
    <s v=""/>
  </r>
  <r>
    <x v="0"/>
    <n v="13.48"/>
    <n v="13.44"/>
    <n v="0"/>
    <n v="41"/>
    <n v="41.42"/>
    <n v="27.98"/>
    <s v="TM"/>
    <s v=""/>
    <s v="ER2905BBV"/>
    <s v="E7944KGS"/>
    <s v="2024001020"/>
    <x v="481"/>
    <d v="2024-01-05T00:00:00"/>
    <x v="1"/>
    <n v="28.585000000000001"/>
    <s v="TM"/>
    <n v="27.9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5"/>
    <n v="13.44"/>
    <s v=""/>
    <x v="0"/>
    <x v="0"/>
    <x v="0"/>
    <s v=""/>
    <x v="0"/>
    <x v="0"/>
    <s v="FABRICA"/>
    <x v="0"/>
    <x v="1"/>
    <x v="1"/>
    <n v="0.60499999999999687"/>
    <x v="0"/>
    <n v="0.60500000000000043"/>
    <n v="0.60500000000000043"/>
    <n v="1"/>
    <n v="1"/>
    <s v="Positivo"/>
    <n v="28.585000000000001"/>
    <s v="TM"/>
    <n v="28.585000000000001"/>
    <n v="3228"/>
    <s v=""/>
    <s v=""/>
    <x v="0"/>
    <s v=""/>
    <s v=""/>
  </r>
  <r>
    <x v="0"/>
    <n v="13.7"/>
    <n v="13.76"/>
    <n v="0"/>
    <n v="40"/>
    <n v="40.6"/>
    <n v="26.84"/>
    <s v="TM"/>
    <s v=""/>
    <s v="ER3686BCF"/>
    <s v="E6576JJM"/>
    <s v="2024001033"/>
    <x v="482"/>
    <d v="2024-01-05T00:00:00"/>
    <x v="1"/>
    <n v="27.24"/>
    <s v="TM"/>
    <n v="26.84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5"/>
    <n v="13.76"/>
    <s v=""/>
    <x v="0"/>
    <x v="0"/>
    <x v="0"/>
    <s v=""/>
    <x v="0"/>
    <x v="0"/>
    <s v="FABRICA"/>
    <x v="0"/>
    <x v="1"/>
    <x v="1"/>
    <n v="0.39999999999999858"/>
    <x v="0"/>
    <n v="0.39999999999999858"/>
    <n v="0.39999999999999858"/>
    <n v="0"/>
    <n v="1"/>
    <s v=""/>
    <n v="27.24"/>
    <s v="TM"/>
    <n v="27.24"/>
    <n v="3228"/>
    <s v=""/>
    <s v=""/>
    <x v="0"/>
    <s v=""/>
    <s v=""/>
  </r>
  <r>
    <x v="0"/>
    <n v="14.4"/>
    <n v="14.12"/>
    <n v="0"/>
    <n v="40"/>
    <n v="40.659999999999997"/>
    <n v="26.54"/>
    <s v="TM"/>
    <s v=""/>
    <s v="EAV00575R"/>
    <s v="E0438GVW"/>
    <s v="2024001025"/>
    <x v="483"/>
    <d v="2024-01-05T00:00:00"/>
    <x v="1"/>
    <n v="26.88"/>
    <s v="TM"/>
    <n v="26.54"/>
    <x v="0"/>
    <s v="OASENSI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4"/>
    <n v="14.12"/>
    <s v=""/>
    <x v="0"/>
    <x v="0"/>
    <x v="0"/>
    <s v=""/>
    <x v="0"/>
    <x v="0"/>
    <s v="FABRICA"/>
    <x v="0"/>
    <x v="1"/>
    <x v="1"/>
    <n v="0.34000000000000341"/>
    <x v="0"/>
    <n v="0.33999999999999986"/>
    <n v="0.33999999999999986"/>
    <n v="0"/>
    <n v="1"/>
    <s v=""/>
    <n v="26.88"/>
    <s v="TM"/>
    <n v="26.88"/>
    <n v="3228"/>
    <s v=""/>
    <s v=""/>
    <x v="0"/>
    <s v=""/>
    <s v=""/>
  </r>
  <r>
    <x v="0"/>
    <n v="13.3"/>
    <n v="13.5"/>
    <n v="0"/>
    <n v="40"/>
    <n v="40.44"/>
    <n v="26.94"/>
    <s v="TM"/>
    <s v=""/>
    <s v="ER6535BBJ"/>
    <s v="E0939HWW"/>
    <s v="2024001024"/>
    <x v="484"/>
    <d v="2024-01-05T00:00:00"/>
    <x v="1"/>
    <n v="27.5"/>
    <s v="TM"/>
    <n v="26.94"/>
    <x v="0"/>
    <s v="OASENSI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5"/>
    <n v="13.5"/>
    <s v=""/>
    <x v="0"/>
    <x v="0"/>
    <x v="0"/>
    <s v=""/>
    <x v="0"/>
    <x v="0"/>
    <s v="FABRICA"/>
    <x v="0"/>
    <x v="1"/>
    <x v="1"/>
    <n v="0.56000000000000227"/>
    <x v="0"/>
    <n v="0.55999999999999872"/>
    <n v="0.55999999999999872"/>
    <n v="1"/>
    <n v="1"/>
    <s v="Positivo"/>
    <n v="27.5"/>
    <s v="TM"/>
    <n v="27.5"/>
    <n v="3228"/>
    <s v=""/>
    <s v=""/>
    <x v="0"/>
    <s v=""/>
    <s v=""/>
  </r>
  <r>
    <x v="0"/>
    <n v="14"/>
    <n v="13.86"/>
    <n v="0"/>
    <n v="40"/>
    <n v="40.68"/>
    <n v="26.82"/>
    <s v="TM"/>
    <s v=""/>
    <s v="ER9606BBF"/>
    <s v="E6377FGY"/>
    <s v="2024001021"/>
    <x v="485"/>
    <d v="2024-01-05T00:00:00"/>
    <x v="1"/>
    <n v="27.14"/>
    <s v="TM"/>
    <n v="26.82"/>
    <x v="0"/>
    <s v="OASENSI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4"/>
    <n v="13.86"/>
    <s v=""/>
    <x v="0"/>
    <x v="0"/>
    <x v="0"/>
    <s v=""/>
    <x v="0"/>
    <x v="0"/>
    <s v="FABRICA"/>
    <x v="0"/>
    <x v="1"/>
    <x v="1"/>
    <n v="0.32000000000000028"/>
    <x v="0"/>
    <n v="0.32000000000000028"/>
    <n v="0.32000000000000028"/>
    <n v="0"/>
    <n v="1"/>
    <s v=""/>
    <n v="27.14"/>
    <s v="TM"/>
    <n v="27.14"/>
    <n v="3228"/>
    <s v=""/>
    <s v=""/>
    <x v="0"/>
    <s v=""/>
    <s v=""/>
  </r>
  <r>
    <x v="0"/>
    <n v="12.4"/>
    <n v="12.3"/>
    <n v="0"/>
    <n v="40"/>
    <n v="40.619999999999997"/>
    <n v="28.32"/>
    <s v="TM"/>
    <s v=""/>
    <s v="ER9177BBP"/>
    <s v="E3246FMB"/>
    <s v="2024001063"/>
    <x v="486"/>
    <d v="2024-01-08T00:00:00"/>
    <x v="1"/>
    <n v="28.7"/>
    <s v="TM"/>
    <n v="28.32"/>
    <x v="0"/>
    <s v="VGARCI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4"/>
    <n v="12.3"/>
    <s v=""/>
    <x v="0"/>
    <x v="0"/>
    <x v="1"/>
    <s v=""/>
    <x v="0"/>
    <x v="0"/>
    <s v="FABRICA"/>
    <x v="0"/>
    <x v="1"/>
    <x v="1"/>
    <n v="0.38000000000000256"/>
    <x v="0"/>
    <n v="0.37999999999999901"/>
    <n v="0.37999999999999901"/>
    <n v="0"/>
    <n v="1"/>
    <s v=""/>
    <n v="28.7"/>
    <s v="TM"/>
    <n v="28.7"/>
    <n v="3228"/>
    <s v=""/>
    <s v=""/>
    <x v="0"/>
    <s v=""/>
    <s v=""/>
  </r>
  <r>
    <x v="0"/>
    <n v="14.8"/>
    <n v="15.16"/>
    <n v="0"/>
    <n v="40"/>
    <n v="39.840000000000003"/>
    <n v="24.68"/>
    <s v="TM"/>
    <s v=""/>
    <s v="ER1335BBP"/>
    <s v="E0730KXP"/>
    <s v="2024001081"/>
    <x v="487"/>
    <d v="2024-01-08T00:00:00"/>
    <x v="6"/>
    <n v="25"/>
    <s v="TM"/>
    <n v="24.68"/>
    <x v="0"/>
    <s v="VGARCI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3"/>
    <n v="15.16"/>
    <s v=""/>
    <x v="0"/>
    <x v="0"/>
    <x v="1"/>
    <s v=""/>
    <x v="0"/>
    <x v="0"/>
    <s v="FABRICA"/>
    <x v="0"/>
    <x v="6"/>
    <x v="1"/>
    <n v="1.1599999999999966"/>
    <x v="0"/>
    <n v="0.32000000000000028"/>
    <n v="0.32000000000000028"/>
    <n v="0"/>
    <n v="1"/>
    <s v=""/>
    <n v="25"/>
    <s v="TM"/>
    <n v="25"/>
    <n v="3227"/>
    <s v=""/>
    <s v=""/>
    <x v="0"/>
    <s v=""/>
    <s v=""/>
  </r>
  <r>
    <x v="0"/>
    <n v="13.3"/>
    <n v="13.744999999999999"/>
    <n v="0"/>
    <n v="40"/>
    <n v="39.46"/>
    <n v="25.6"/>
    <s v="TM"/>
    <s v=""/>
    <s v="ER4886BBK"/>
    <s v="E2348DXT"/>
    <s v="2024001169"/>
    <x v="488"/>
    <d v="2024-01-08T00:00:00"/>
    <x v="0"/>
    <n v="25.6"/>
    <s v="TM"/>
    <n v="25.715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7.82"/>
    <s v=""/>
    <x v="0"/>
    <x v="0"/>
    <x v="1"/>
    <s v=""/>
    <x v="0"/>
    <x v="0"/>
    <s v="FABRICA"/>
    <x v="0"/>
    <x v="0"/>
    <x v="0"/>
    <n v="1.5399999999999991"/>
    <x v="0"/>
    <n v="-0.11499999999999844"/>
    <n v="0.11499999999999844"/>
    <n v="0"/>
    <n v="0"/>
    <s v=""/>
    <n v="25.6"/>
    <s v="TM"/>
    <n v="25.6"/>
    <n v="3230"/>
    <s v=""/>
    <s v=""/>
    <x v="0"/>
    <s v=""/>
    <s v=""/>
  </r>
  <r>
    <x v="0"/>
    <n v="13.1"/>
    <n v="13.24"/>
    <n v="0"/>
    <n v="40"/>
    <n v="40.42"/>
    <n v="27.18"/>
    <s v="TM"/>
    <s v=""/>
    <s v="ER0119BBW"/>
    <s v="E4808LSP"/>
    <s v="2024001202"/>
    <x v="489"/>
    <d v="2024-01-08T00:00:00"/>
    <x v="1"/>
    <n v="27.76"/>
    <s v="TM"/>
    <n v="27.1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24"/>
    <s v=""/>
    <x v="0"/>
    <x v="0"/>
    <x v="1"/>
    <s v=""/>
    <x v="0"/>
    <x v="0"/>
    <s v="FABRICA"/>
    <x v="0"/>
    <x v="1"/>
    <x v="1"/>
    <n v="0.57999999999999829"/>
    <x v="0"/>
    <n v="0.58000000000000185"/>
    <n v="0.58000000000000185"/>
    <n v="1"/>
    <n v="1"/>
    <s v="Positivo"/>
    <n v="27.76"/>
    <s v="TM"/>
    <n v="27.76"/>
    <n v="3228"/>
    <s v=""/>
    <s v=""/>
    <x v="0"/>
    <s v=""/>
    <s v=""/>
  </r>
  <r>
    <x v="0"/>
    <n v="13.8"/>
    <n v="13.88"/>
    <n v="0"/>
    <n v="40"/>
    <n v="40.4"/>
    <n v="26.52"/>
    <s v="TM"/>
    <s v=""/>
    <s v="ER8800BBS"/>
    <s v="E7412JLB"/>
    <s v="2024001206"/>
    <x v="490"/>
    <d v="2024-01-08T00:00:00"/>
    <x v="1"/>
    <n v="27.12"/>
    <s v="TM"/>
    <n v="26.52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5"/>
    <n v="13.88"/>
    <s v=""/>
    <x v="0"/>
    <x v="0"/>
    <x v="1"/>
    <s v=""/>
    <x v="0"/>
    <x v="0"/>
    <s v="FABRICA"/>
    <x v="0"/>
    <x v="1"/>
    <x v="1"/>
    <n v="0.60000000000000142"/>
    <x v="0"/>
    <n v="0.60000000000000142"/>
    <n v="0.60000000000000142"/>
    <n v="1"/>
    <n v="1"/>
    <s v="Positivo"/>
    <n v="27.12"/>
    <s v="TM"/>
    <n v="27.12"/>
    <n v="3228"/>
    <s v=""/>
    <s v=""/>
    <x v="0"/>
    <s v=""/>
    <s v=""/>
  </r>
  <r>
    <x v="0"/>
    <n v="13.202999999999999"/>
    <n v="13.82"/>
    <n v="0"/>
    <n v="40"/>
    <n v="39.56"/>
    <n v="25.6"/>
    <s v="TM"/>
    <s v=""/>
    <s v="ER5650BCF"/>
    <s v="E4405JTF"/>
    <s v="2024001207"/>
    <x v="491"/>
    <d v="2024-01-08T00:00:00"/>
    <x v="0"/>
    <n v="25.6"/>
    <s v="TM"/>
    <n v="25.74"/>
    <x v="0"/>
    <s v="MBORRACHER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3.82"/>
    <s v=""/>
    <x v="0"/>
    <x v="0"/>
    <x v="1"/>
    <s v=""/>
    <x v="0"/>
    <x v="0"/>
    <s v="FABRICA"/>
    <x v="0"/>
    <x v="0"/>
    <x v="0"/>
    <n v="1.4399999999999977"/>
    <x v="0"/>
    <n v="-0.13999999999999702"/>
    <n v="0.13999999999999702"/>
    <n v="0"/>
    <n v="0"/>
    <s v=""/>
    <n v="25.6"/>
    <s v="TM"/>
    <n v="25.6"/>
    <n v="3230"/>
    <s v=""/>
    <s v=""/>
    <x v="0"/>
    <s v=""/>
    <s v=""/>
  </r>
  <r>
    <x v="0"/>
    <n v="13.202999999999999"/>
    <n v="13.7"/>
    <n v="0"/>
    <n v="40"/>
    <n v="39.6"/>
    <n v="25.6"/>
    <s v="TM"/>
    <s v=""/>
    <s v="ER5650BCF"/>
    <s v="E4405JTF"/>
    <s v="2024001434"/>
    <x v="492"/>
    <d v="2024-01-09T00:00:00"/>
    <x v="0"/>
    <n v="25.6"/>
    <s v="TM"/>
    <n v="25.9"/>
    <x v="0"/>
    <s v="VGARCI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3.7"/>
    <s v=""/>
    <x v="0"/>
    <x v="0"/>
    <x v="1"/>
    <s v=""/>
    <x v="0"/>
    <x v="0"/>
    <s v="FABRICA"/>
    <x v="0"/>
    <x v="0"/>
    <x v="0"/>
    <n v="1.3999999999999986"/>
    <x v="0"/>
    <n v="-0.29999999999999716"/>
    <n v="0.29999999999999716"/>
    <n v="0"/>
    <n v="0"/>
    <s v=""/>
    <n v="25.6"/>
    <s v="TM"/>
    <n v="25.6"/>
    <n v="3230"/>
    <s v=""/>
    <s v=""/>
    <x v="0"/>
    <s v=""/>
    <s v=""/>
  </r>
  <r>
    <x v="0"/>
    <n v="13.4"/>
    <n v="13.72"/>
    <n v="0"/>
    <n v="40"/>
    <n v="40.5"/>
    <n v="26.78"/>
    <s v="TM"/>
    <s v=""/>
    <s v="ER2637BBV"/>
    <s v="E6106KCV"/>
    <s v="2024001221"/>
    <x v="493"/>
    <d v="2024-01-08T00:00:00"/>
    <x v="1"/>
    <n v="27.28"/>
    <s v="TM"/>
    <n v="26.7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4"/>
    <n v="13.72"/>
    <s v=""/>
    <x v="0"/>
    <x v="0"/>
    <x v="1"/>
    <s v=""/>
    <x v="0"/>
    <x v="0"/>
    <s v="FABRICA"/>
    <x v="0"/>
    <x v="1"/>
    <x v="1"/>
    <n v="0.5"/>
    <x v="0"/>
    <n v="0.5"/>
    <n v="0.5"/>
    <n v="1"/>
    <n v="1"/>
    <s v="Positivo"/>
    <n v="27.28"/>
    <s v="TM"/>
    <n v="27.28"/>
    <n v="3228"/>
    <s v=""/>
    <s v=""/>
    <x v="0"/>
    <s v=""/>
    <s v=""/>
  </r>
  <r>
    <x v="0"/>
    <n v="14.3"/>
    <n v="14.34"/>
    <n v="0"/>
    <n v="40"/>
    <n v="40.42"/>
    <n v="26.08"/>
    <s v="TM"/>
    <s v=""/>
    <s v="ER2347BBR"/>
    <s v="E8342JHN"/>
    <s v="2024001332"/>
    <x v="494"/>
    <d v="2024-01-09T00:00:00"/>
    <x v="1"/>
    <n v="26.66"/>
    <s v="TM"/>
    <n v="26.0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4.34"/>
    <s v=""/>
    <x v="0"/>
    <x v="0"/>
    <x v="1"/>
    <s v=""/>
    <x v="0"/>
    <x v="0"/>
    <s v="FABRICA"/>
    <x v="0"/>
    <x v="1"/>
    <x v="1"/>
    <n v="0.57999999999999829"/>
    <x v="0"/>
    <n v="0.58000000000000185"/>
    <n v="0.58000000000000185"/>
    <n v="1"/>
    <n v="1"/>
    <s v="Positivo"/>
    <n v="26.66"/>
    <s v="TM"/>
    <n v="26.66"/>
    <n v="3228"/>
    <s v=""/>
    <s v=""/>
    <x v="0"/>
    <s v=""/>
    <s v=""/>
  </r>
  <r>
    <x v="0"/>
    <n v="13.94"/>
    <n v="14.06"/>
    <n v="0"/>
    <n v="40"/>
    <n v="40.520000000000003"/>
    <n v="26.46"/>
    <s v="TM"/>
    <s v=""/>
    <s v="ETO01801R"/>
    <s v="E1006JVK"/>
    <s v="2024001307"/>
    <x v="495"/>
    <d v="2024-01-09T00:00:00"/>
    <x v="1"/>
    <n v="26.94"/>
    <s v="TM"/>
    <n v="26.46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4.06"/>
    <s v=""/>
    <x v="0"/>
    <x v="0"/>
    <x v="1"/>
    <s v=""/>
    <x v="0"/>
    <x v="0"/>
    <s v="FABRICA"/>
    <x v="0"/>
    <x v="1"/>
    <x v="1"/>
    <n v="0.47999999999999687"/>
    <x v="0"/>
    <n v="0.48000000000000043"/>
    <n v="0.48000000000000043"/>
    <n v="1"/>
    <n v="1"/>
    <s v="Positivo"/>
    <n v="26.94"/>
    <s v="TM"/>
    <n v="26.94"/>
    <n v="3228"/>
    <s v=""/>
    <s v=""/>
    <x v="0"/>
    <s v=""/>
    <s v=""/>
  </r>
  <r>
    <x v="0"/>
    <n v="13.58"/>
    <n v="13.54"/>
    <n v="0"/>
    <n v="40"/>
    <n v="40.36"/>
    <n v="26.82"/>
    <s v="TM"/>
    <s v=""/>
    <s v="ER0236BBT"/>
    <s v="E5354JHZ"/>
    <s v="2024001198"/>
    <x v="496"/>
    <d v="2024-01-08T00:00:00"/>
    <x v="1"/>
    <n v="27.46"/>
    <s v="TM"/>
    <n v="26.82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5"/>
    <n v="13.54"/>
    <s v=""/>
    <x v="0"/>
    <x v="0"/>
    <x v="1"/>
    <s v=""/>
    <x v="0"/>
    <x v="0"/>
    <s v="FABRICA"/>
    <x v="0"/>
    <x v="1"/>
    <x v="1"/>
    <n v="0.64000000000000057"/>
    <x v="0"/>
    <n v="0.64000000000000057"/>
    <n v="0.64000000000000057"/>
    <n v="1"/>
    <n v="1"/>
    <s v="Positivo"/>
    <n v="27.46"/>
    <s v="TM"/>
    <n v="27.46"/>
    <n v="3228"/>
    <s v=""/>
    <s v=""/>
    <x v="0"/>
    <s v=""/>
    <s v=""/>
  </r>
  <r>
    <x v="0"/>
    <n v="13.64"/>
    <n v="13.58"/>
    <n v="0"/>
    <n v="40"/>
    <n v="40.56"/>
    <n v="26.98"/>
    <s v="TM"/>
    <s v=""/>
    <s v="ER8798BBS"/>
    <s v="E8421HJR"/>
    <s v="2024001213"/>
    <x v="497"/>
    <d v="2024-01-08T00:00:00"/>
    <x v="1"/>
    <n v="27.42"/>
    <s v="TM"/>
    <n v="26.9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4"/>
    <n v="13.58"/>
    <s v=""/>
    <x v="0"/>
    <x v="0"/>
    <x v="1"/>
    <s v=""/>
    <x v="0"/>
    <x v="0"/>
    <s v="FABRICA"/>
    <x v="0"/>
    <x v="1"/>
    <x v="1"/>
    <n v="0.43999999999999773"/>
    <x v="0"/>
    <n v="0.44000000000000128"/>
    <n v="0.44000000000000128"/>
    <n v="1"/>
    <n v="1"/>
    <s v="Positivo"/>
    <n v="27.42"/>
    <s v="TM"/>
    <n v="27.42"/>
    <n v="3228"/>
    <s v=""/>
    <s v=""/>
    <x v="0"/>
    <s v=""/>
    <s v=""/>
  </r>
  <r>
    <x v="0"/>
    <n v="13.94"/>
    <n v="14.02"/>
    <n v="0"/>
    <n v="40"/>
    <n v="40.54"/>
    <n v="26.52"/>
    <s v="TM"/>
    <s v=""/>
    <s v="ETO01801R"/>
    <s v="E1006JVK"/>
    <s v="2024001371"/>
    <x v="498"/>
    <d v="2024-01-09T00:00:00"/>
    <x v="1"/>
    <n v="26.98"/>
    <s v="TM"/>
    <n v="26.52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4.02"/>
    <s v=""/>
    <x v="0"/>
    <x v="0"/>
    <x v="1"/>
    <s v=""/>
    <x v="0"/>
    <x v="0"/>
    <s v="FABRICA"/>
    <x v="0"/>
    <x v="1"/>
    <x v="1"/>
    <n v="0.46000000000000085"/>
    <x v="0"/>
    <n v="0.46000000000000085"/>
    <n v="0.46000000000000085"/>
    <n v="1"/>
    <n v="1"/>
    <s v="Positivo"/>
    <n v="26.98"/>
    <s v="TM"/>
    <n v="26.98"/>
    <n v="3228"/>
    <s v=""/>
    <s v=""/>
    <x v="0"/>
    <s v=""/>
    <s v=""/>
  </r>
  <r>
    <x v="0"/>
    <n v="15"/>
    <n v="14.98"/>
    <n v="0"/>
    <n v="40"/>
    <n v="40.9"/>
    <n v="25.6"/>
    <s v="TM"/>
    <s v=""/>
    <s v="ER3933BDG"/>
    <s v="E0357LBP"/>
    <s v="2024001297"/>
    <x v="499"/>
    <d v="2024-01-08T00:00:00"/>
    <x v="0"/>
    <n v="25.6"/>
    <s v="TM"/>
    <n v="25.92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4.98"/>
    <s v=""/>
    <x v="0"/>
    <x v="0"/>
    <x v="1"/>
    <s v=""/>
    <x v="0"/>
    <x v="0"/>
    <s v="FABRICA"/>
    <x v="0"/>
    <x v="0"/>
    <x v="0"/>
    <n v="0.10000000000000142"/>
    <x v="0"/>
    <n v="-0.32000000000000028"/>
    <n v="0.32000000000000028"/>
    <n v="0"/>
    <n v="0"/>
    <s v=""/>
    <n v="25.6"/>
    <s v="TM"/>
    <n v="25.6"/>
    <n v="3230"/>
    <s v=""/>
    <s v=""/>
    <x v="0"/>
    <s v=""/>
    <s v=""/>
  </r>
  <r>
    <x v="0"/>
    <n v="15.2"/>
    <n v="15.3"/>
    <n v="0"/>
    <n v="40"/>
    <n v="39.54"/>
    <n v="24"/>
    <s v="TM"/>
    <s v=""/>
    <s v="ER8674BCC"/>
    <s v="E7067JYW"/>
    <s v="2024001287"/>
    <x v="500"/>
    <d v="2024-01-08T00:00:00"/>
    <x v="0"/>
    <n v="24"/>
    <s v="TM"/>
    <n v="24.24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5.3"/>
    <s v=""/>
    <x v="0"/>
    <x v="0"/>
    <x v="1"/>
    <s v=""/>
    <x v="0"/>
    <x v="0"/>
    <s v="FABRICA"/>
    <x v="0"/>
    <x v="0"/>
    <x v="0"/>
    <n v="1.4600000000000009"/>
    <x v="0"/>
    <n v="-0.23999999999999844"/>
    <n v="0.23999999999999844"/>
    <n v="0"/>
    <n v="0"/>
    <s v=""/>
    <n v="24"/>
    <s v="TM"/>
    <n v="24"/>
    <n v="3230"/>
    <s v=""/>
    <s v=""/>
    <x v="0"/>
    <s v=""/>
    <s v=""/>
  </r>
  <r>
    <x v="0"/>
    <n v="14.6"/>
    <n v="15.3"/>
    <n v="0"/>
    <n v="40"/>
    <n v="39.520000000000003"/>
    <n v="24"/>
    <s v="TM"/>
    <s v=""/>
    <s v="ER0167BCX"/>
    <s v="E7340JXG"/>
    <s v="2024001290"/>
    <x v="501"/>
    <d v="2024-01-08T00:00:00"/>
    <x v="0"/>
    <n v="24"/>
    <s v="TM"/>
    <n v="24.22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5.3"/>
    <s v=""/>
    <x v="0"/>
    <x v="0"/>
    <x v="1"/>
    <s v=""/>
    <x v="0"/>
    <x v="0"/>
    <s v="FABRICA"/>
    <x v="0"/>
    <x v="0"/>
    <x v="0"/>
    <n v="1.4799999999999969"/>
    <x v="0"/>
    <n v="-0.21999999999999886"/>
    <n v="0.21999999999999886"/>
    <n v="0"/>
    <n v="0"/>
    <s v=""/>
    <n v="24"/>
    <s v="TM"/>
    <n v="24"/>
    <n v="3230"/>
    <s v=""/>
    <s v=""/>
    <x v="0"/>
    <s v=""/>
    <s v=""/>
  </r>
  <r>
    <x v="0"/>
    <n v="15.7"/>
    <n v="16.145"/>
    <n v="0"/>
    <n v="40"/>
    <n v="40.96"/>
    <n v="24.6"/>
    <s v="TM"/>
    <s v=""/>
    <s v="ER8722BCS"/>
    <s v="E4803LXG"/>
    <s v="2024001301"/>
    <x v="502"/>
    <d v="2024-01-08T00:00:00"/>
    <x v="0"/>
    <n v="24"/>
    <s v="TM"/>
    <n v="24.815000000000001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8.22"/>
    <s v=""/>
    <x v="0"/>
    <x v="0"/>
    <x v="1"/>
    <s v=""/>
    <x v="0"/>
    <x v="0"/>
    <s v="FABRICA"/>
    <x v="0"/>
    <x v="0"/>
    <x v="0"/>
    <n v="3.9999999999999147E-2"/>
    <x v="0"/>
    <n v="-0.81500000000000128"/>
    <n v="0.81500000000000128"/>
    <n v="1"/>
    <n v="0"/>
    <s v="Negativo"/>
    <n v="24"/>
    <s v="TM"/>
    <n v="24"/>
    <n v="3230"/>
    <s v=""/>
    <s v=""/>
    <x v="0"/>
    <s v=""/>
    <s v=""/>
  </r>
  <r>
    <x v="0"/>
    <n v="12.62"/>
    <n v="12.64"/>
    <n v="0"/>
    <n v="40"/>
    <n v="40.54"/>
    <n v="27.9"/>
    <s v="TM"/>
    <s v=""/>
    <s v="ER1760BDB"/>
    <s v="E8831LZK"/>
    <s v="2024001368"/>
    <x v="503"/>
    <d v="2024-01-09T00:00:00"/>
    <x v="1"/>
    <n v="28.36"/>
    <s v="TM"/>
    <n v="27.9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4"/>
    <n v="12.64"/>
    <s v=""/>
    <x v="0"/>
    <x v="0"/>
    <x v="1"/>
    <s v=""/>
    <x v="0"/>
    <x v="0"/>
    <s v="FABRICA"/>
    <x v="0"/>
    <x v="1"/>
    <x v="1"/>
    <n v="0.46000000000000085"/>
    <x v="0"/>
    <n v="0.46000000000000085"/>
    <n v="0.46000000000000085"/>
    <n v="1"/>
    <n v="1"/>
    <s v="Positivo"/>
    <n v="28.36"/>
    <s v="TM"/>
    <n v="28.36"/>
    <n v="3228"/>
    <s v=""/>
    <s v=""/>
    <x v="0"/>
    <s v=""/>
    <s v=""/>
  </r>
  <r>
    <x v="0"/>
    <n v="13.7"/>
    <n v="13.82"/>
    <n v="0"/>
    <n v="40"/>
    <n v="40.56"/>
    <n v="26.74"/>
    <s v="TM"/>
    <s v=""/>
    <s v="ER3686BCF"/>
    <s v="E6576JJM"/>
    <s v="2024001302"/>
    <x v="504"/>
    <d v="2024-01-08T00:00:00"/>
    <x v="1"/>
    <n v="27.18"/>
    <s v="TM"/>
    <n v="26.74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4"/>
    <n v="13.82"/>
    <s v=""/>
    <x v="0"/>
    <x v="0"/>
    <x v="1"/>
    <s v=""/>
    <x v="0"/>
    <x v="0"/>
    <s v="FABRICA"/>
    <x v="0"/>
    <x v="1"/>
    <x v="1"/>
    <n v="0.43999999999999773"/>
    <x v="0"/>
    <n v="0.44000000000000128"/>
    <n v="0.44000000000000128"/>
    <n v="1"/>
    <n v="1"/>
    <s v="Positivo"/>
    <n v="27.18"/>
    <s v="TM"/>
    <n v="27.18"/>
    <n v="3228"/>
    <s v=""/>
    <s v=""/>
    <x v="0"/>
    <s v=""/>
    <s v=""/>
  </r>
  <r>
    <x v="0"/>
    <n v="12.96"/>
    <n v="12.78"/>
    <n v="0"/>
    <n v="40"/>
    <n v="40.340000000000003"/>
    <n v="27.56"/>
    <s v="TM"/>
    <s v=""/>
    <s v="ER4777BBM"/>
    <s v="E1633HJM"/>
    <s v="2024001562"/>
    <x v="505"/>
    <d v="2024-01-10T00:00:00"/>
    <x v="1"/>
    <n v="28.22"/>
    <s v="TM"/>
    <n v="27.56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5"/>
    <n v="12.78"/>
    <s v=""/>
    <x v="0"/>
    <x v="0"/>
    <x v="1"/>
    <s v=""/>
    <x v="0"/>
    <x v="0"/>
    <s v="FABRICA"/>
    <x v="0"/>
    <x v="1"/>
    <x v="1"/>
    <n v="0.65999999999999659"/>
    <x v="0"/>
    <n v="0.66000000000000014"/>
    <n v="0.66000000000000014"/>
    <n v="1"/>
    <n v="1"/>
    <s v="Positivo"/>
    <n v="28.22"/>
    <s v="TM"/>
    <n v="28.22"/>
    <n v="3228"/>
    <s v=""/>
    <s v=""/>
    <x v="0"/>
    <s v=""/>
    <s v=""/>
  </r>
  <r>
    <x v="0"/>
    <n v="12.6"/>
    <n v="12.6"/>
    <n v="0"/>
    <n v="40"/>
    <n v="40.42"/>
    <n v="27.82"/>
    <s v="TM"/>
    <s v=""/>
    <s v="ER8610BDH"/>
    <s v="E8837LZK"/>
    <s v="2024001256"/>
    <x v="506"/>
    <d v="2024-01-08T00:00:00"/>
    <x v="1"/>
    <n v="28.4"/>
    <s v="TM"/>
    <n v="27.82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2.6"/>
    <s v=""/>
    <x v="0"/>
    <x v="0"/>
    <x v="1"/>
    <s v=""/>
    <x v="0"/>
    <x v="0"/>
    <s v="FABRICA"/>
    <x v="0"/>
    <x v="1"/>
    <x v="1"/>
    <n v="0.57999999999999829"/>
    <x v="0"/>
    <n v="0.57999999999999829"/>
    <n v="0.57999999999999829"/>
    <n v="1"/>
    <n v="1"/>
    <s v="Positivo"/>
    <n v="28.4"/>
    <s v="TM"/>
    <n v="28.4"/>
    <n v="3228"/>
    <s v=""/>
    <s v=""/>
    <x v="0"/>
    <s v=""/>
    <s v=""/>
  </r>
  <r>
    <x v="0"/>
    <n v="13"/>
    <n v="12.98"/>
    <n v="0"/>
    <n v="40"/>
    <n v="40.42"/>
    <n v="27.44"/>
    <s v="TM"/>
    <s v=""/>
    <s v="ER0100BDB"/>
    <s v="E3179MJG"/>
    <s v="2024001390"/>
    <x v="507"/>
    <d v="2024-01-09T00:00:00"/>
    <x v="1"/>
    <n v="28.02"/>
    <s v="TM"/>
    <n v="27.44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5"/>
    <n v="12.98"/>
    <s v=""/>
    <x v="0"/>
    <x v="0"/>
    <x v="1"/>
    <s v=""/>
    <x v="0"/>
    <x v="0"/>
    <s v="FABRICA"/>
    <x v="0"/>
    <x v="1"/>
    <x v="1"/>
    <n v="0.57999999999999829"/>
    <x v="0"/>
    <n v="0.57999999999999829"/>
    <n v="0.57999999999999829"/>
    <n v="1"/>
    <n v="1"/>
    <s v="Positivo"/>
    <n v="28.02"/>
    <s v="TM"/>
    <n v="28.02"/>
    <n v="3228"/>
    <s v=""/>
    <s v=""/>
    <x v="0"/>
    <s v=""/>
    <s v=""/>
  </r>
  <r>
    <x v="0"/>
    <n v="12.7"/>
    <n v="12.88"/>
    <n v="0"/>
    <n v="40"/>
    <n v="40.46"/>
    <n v="27.58"/>
    <s v="TM"/>
    <s v=""/>
    <s v="ER8801BBS"/>
    <s v="E9651KXD"/>
    <s v="2024001309"/>
    <x v="508"/>
    <d v="2024-01-09T00:00:00"/>
    <x v="1"/>
    <n v="28.12"/>
    <s v="TM"/>
    <n v="27.5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4"/>
    <n v="12.88"/>
    <s v=""/>
    <x v="0"/>
    <x v="0"/>
    <x v="1"/>
    <s v=""/>
    <x v="0"/>
    <x v="0"/>
    <s v="FABRICA"/>
    <x v="0"/>
    <x v="1"/>
    <x v="1"/>
    <n v="0.53999999999999915"/>
    <x v="0"/>
    <n v="0.5400000000000027"/>
    <n v="0.5400000000000027"/>
    <n v="1"/>
    <n v="1"/>
    <s v="Positivo"/>
    <n v="28.12"/>
    <s v="TM"/>
    <n v="28.12"/>
    <n v="3228"/>
    <s v=""/>
    <s v=""/>
    <x v="0"/>
    <s v=""/>
    <s v=""/>
  </r>
  <r>
    <x v="0"/>
    <n v="12.94"/>
    <n v="12.98"/>
    <n v="0"/>
    <n v="40"/>
    <n v="40.520000000000003"/>
    <n v="27.54"/>
    <s v="TM"/>
    <s v=""/>
    <s v="ER9856BBZ"/>
    <s v="E4874GCT"/>
    <s v="2024001445"/>
    <x v="509"/>
    <d v="2024-01-09T00:00:00"/>
    <x v="1"/>
    <n v="28.02"/>
    <s v="TM"/>
    <n v="27.54"/>
    <x v="0"/>
    <s v="MBORRACHER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4"/>
    <n v="12.98"/>
    <s v=""/>
    <x v="0"/>
    <x v="0"/>
    <x v="1"/>
    <s v=""/>
    <x v="0"/>
    <x v="0"/>
    <s v="FABRICA"/>
    <x v="0"/>
    <x v="1"/>
    <x v="1"/>
    <n v="0.47999999999999687"/>
    <x v="0"/>
    <n v="0.48000000000000043"/>
    <n v="0.48000000000000043"/>
    <n v="1"/>
    <n v="1"/>
    <s v="Positivo"/>
    <n v="28.02"/>
    <s v="TM"/>
    <n v="28.02"/>
    <n v="3228"/>
    <s v=""/>
    <s v=""/>
    <x v="0"/>
    <s v=""/>
    <s v=""/>
  </r>
  <r>
    <x v="0"/>
    <n v="13.94"/>
    <n v="13.96"/>
    <n v="0"/>
    <n v="40"/>
    <n v="40.44"/>
    <n v="26.48"/>
    <s v="TM"/>
    <s v=""/>
    <s v="ETO01801R"/>
    <s v="E1006JVK"/>
    <s v="2024001561"/>
    <x v="510"/>
    <d v="2024-01-10T00:00:00"/>
    <x v="1"/>
    <n v="27.04"/>
    <s v="TM"/>
    <n v="26.4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96"/>
    <s v=""/>
    <x v="0"/>
    <x v="0"/>
    <x v="1"/>
    <s v=""/>
    <x v="0"/>
    <x v="0"/>
    <s v="FABRICA"/>
    <x v="0"/>
    <x v="1"/>
    <x v="1"/>
    <n v="0.56000000000000227"/>
    <x v="0"/>
    <n v="0.55999999999999872"/>
    <n v="0.55999999999999872"/>
    <n v="1"/>
    <n v="1"/>
    <s v="Positivo"/>
    <n v="27.04"/>
    <s v="TM"/>
    <n v="27.04"/>
    <n v="3228"/>
    <s v=""/>
    <s v=""/>
    <x v="0"/>
    <s v=""/>
    <s v=""/>
  </r>
  <r>
    <x v="0"/>
    <n v="14"/>
    <n v="13.78"/>
    <n v="0"/>
    <n v="40"/>
    <n v="40.64"/>
    <n v="26.86"/>
    <s v="TM"/>
    <s v=""/>
    <s v="EMA03008R"/>
    <s v="E0621KGK"/>
    <s v="2024001389"/>
    <x v="511"/>
    <d v="2024-01-09T00:00:00"/>
    <x v="1"/>
    <n v="27.22"/>
    <s v="TM"/>
    <n v="26.86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4"/>
    <n v="13.78"/>
    <s v=""/>
    <x v="0"/>
    <x v="0"/>
    <x v="1"/>
    <s v=""/>
    <x v="0"/>
    <x v="0"/>
    <s v="FABRICA"/>
    <x v="0"/>
    <x v="1"/>
    <x v="1"/>
    <n v="0.35999999999999943"/>
    <x v="0"/>
    <n v="0.35999999999999943"/>
    <n v="0.35999999999999943"/>
    <n v="0"/>
    <n v="1"/>
    <s v=""/>
    <n v="27.22"/>
    <s v="TM"/>
    <n v="27.22"/>
    <n v="3228"/>
    <s v=""/>
    <s v=""/>
    <x v="0"/>
    <s v=""/>
    <s v=""/>
  </r>
  <r>
    <x v="0"/>
    <n v="13.48"/>
    <n v="13.72"/>
    <n v="0"/>
    <n v="41"/>
    <n v="41.48"/>
    <n v="27.76"/>
    <s v="TM"/>
    <s v=""/>
    <s v="ER2905BBV"/>
    <s v="E7944KGS"/>
    <s v="2024001487"/>
    <x v="512"/>
    <d v="2024-01-09T00:00:00"/>
    <x v="1"/>
    <n v="28.305"/>
    <s v="TM"/>
    <n v="27.76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72"/>
    <s v=""/>
    <x v="0"/>
    <x v="0"/>
    <x v="1"/>
    <s v=""/>
    <x v="0"/>
    <x v="0"/>
    <s v="FABRICA"/>
    <x v="0"/>
    <x v="1"/>
    <x v="1"/>
    <n v="0.54500000000000171"/>
    <x v="0"/>
    <n v="0.54499999999999815"/>
    <n v="0.54499999999999815"/>
    <n v="1"/>
    <n v="1"/>
    <s v="Positivo"/>
    <n v="28.305"/>
    <s v="TM"/>
    <n v="28.305"/>
    <n v="3228"/>
    <s v=""/>
    <s v=""/>
    <x v="0"/>
    <s v=""/>
    <s v=""/>
  </r>
  <r>
    <x v="0"/>
    <n v="14.5"/>
    <n v="14.34"/>
    <n v="0"/>
    <n v="40"/>
    <n v="40.4"/>
    <n v="26.06"/>
    <s v="TM"/>
    <s v=""/>
    <s v="ER0801BBC"/>
    <s v="E9875LKF"/>
    <s v="2024001378"/>
    <x v="513"/>
    <d v="2024-01-09T00:00:00"/>
    <x v="1"/>
    <n v="26.66"/>
    <s v="TM"/>
    <n v="26.06"/>
    <x v="0"/>
    <s v="VGARCI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5"/>
    <n v="14.34"/>
    <s v=""/>
    <x v="0"/>
    <x v="0"/>
    <x v="1"/>
    <s v=""/>
    <x v="0"/>
    <x v="0"/>
    <s v="FABRICA"/>
    <x v="0"/>
    <x v="1"/>
    <x v="1"/>
    <n v="0.60000000000000142"/>
    <x v="0"/>
    <n v="0.60000000000000142"/>
    <n v="0.60000000000000142"/>
    <n v="1"/>
    <n v="1"/>
    <s v="Positivo"/>
    <n v="26.66"/>
    <s v="TM"/>
    <n v="26.66"/>
    <n v="3228"/>
    <s v=""/>
    <s v=""/>
    <x v="0"/>
    <s v=""/>
    <s v=""/>
  </r>
  <r>
    <x v="0"/>
    <n v="12.6"/>
    <n v="12.64"/>
    <n v="0"/>
    <n v="40"/>
    <n v="40.54"/>
    <n v="27.9"/>
    <s v="TM"/>
    <s v=""/>
    <s v="ER8610BDH"/>
    <s v="E8837LZK"/>
    <s v="2024001511"/>
    <x v="514"/>
    <d v="2024-01-09T00:00:00"/>
    <x v="1"/>
    <n v="28.36"/>
    <s v="TM"/>
    <n v="27.9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4"/>
    <n v="12.64"/>
    <s v=""/>
    <x v="0"/>
    <x v="0"/>
    <x v="1"/>
    <s v=""/>
    <x v="0"/>
    <x v="0"/>
    <s v="FABRICA"/>
    <x v="0"/>
    <x v="1"/>
    <x v="1"/>
    <n v="0.46000000000000085"/>
    <x v="0"/>
    <n v="0.46000000000000085"/>
    <n v="0.46000000000000085"/>
    <n v="1"/>
    <n v="1"/>
    <s v="Positivo"/>
    <n v="28.36"/>
    <s v="TM"/>
    <n v="28.36"/>
    <n v="3228"/>
    <s v=""/>
    <s v=""/>
    <x v="0"/>
    <s v=""/>
    <s v=""/>
  </r>
  <r>
    <x v="0"/>
    <n v="12.7"/>
    <n v="13"/>
    <n v="0"/>
    <n v="40"/>
    <n v="40.54"/>
    <n v="27.54"/>
    <s v="TM"/>
    <s v=""/>
    <s v="ER8801BBS"/>
    <s v="E9651KXD"/>
    <s v="2024001444"/>
    <x v="515"/>
    <d v="2024-01-09T00:00:00"/>
    <x v="1"/>
    <n v="28"/>
    <s v="TM"/>
    <n v="27.54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4"/>
    <n v="13"/>
    <s v=""/>
    <x v="0"/>
    <x v="0"/>
    <x v="1"/>
    <s v=""/>
    <x v="0"/>
    <x v="0"/>
    <s v="FABRICA"/>
    <x v="0"/>
    <x v="1"/>
    <x v="1"/>
    <n v="0.46000000000000085"/>
    <x v="0"/>
    <n v="0.46000000000000085"/>
    <n v="0.46000000000000085"/>
    <n v="1"/>
    <n v="1"/>
    <s v="Positivo"/>
    <n v="28"/>
    <s v="TM"/>
    <n v="28"/>
    <n v="3228"/>
    <s v=""/>
    <s v=""/>
    <x v="0"/>
    <s v=""/>
    <s v=""/>
  </r>
  <r>
    <x v="0"/>
    <n v="13.42"/>
    <n v="13.4"/>
    <n v="0"/>
    <n v="40"/>
    <n v="40.46"/>
    <n v="27.06"/>
    <s v="TM"/>
    <s v=""/>
    <s v="ER6677BBW"/>
    <s v="E6245LDT"/>
    <s v="2024001484"/>
    <x v="516"/>
    <d v="2024-01-09T00:00:00"/>
    <x v="1"/>
    <n v="27.6"/>
    <s v="TM"/>
    <n v="27.06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4"/>
    <n v="13.4"/>
    <s v=""/>
    <x v="0"/>
    <x v="0"/>
    <x v="1"/>
    <s v=""/>
    <x v="0"/>
    <x v="0"/>
    <s v="FABRICA"/>
    <x v="0"/>
    <x v="1"/>
    <x v="1"/>
    <n v="0.53999999999999915"/>
    <x v="0"/>
    <n v="0.5400000000000027"/>
    <n v="0.5400000000000027"/>
    <n v="1"/>
    <n v="1"/>
    <s v="Positivo"/>
    <n v="27.6"/>
    <s v="TM"/>
    <n v="27.6"/>
    <n v="3228"/>
    <s v=""/>
    <s v=""/>
    <x v="0"/>
    <s v=""/>
    <s v=""/>
  </r>
  <r>
    <x v="0"/>
    <n v="14"/>
    <n v="13.74"/>
    <n v="0"/>
    <n v="40"/>
    <n v="40.54"/>
    <n v="26.8"/>
    <s v="TM"/>
    <s v=""/>
    <s v="EMA03008R"/>
    <s v="E0621KGK"/>
    <s v="2024001475"/>
    <x v="517"/>
    <d v="2024-01-09T00:00:00"/>
    <x v="1"/>
    <n v="27.26"/>
    <s v="TM"/>
    <n v="26.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4"/>
    <n v="13.74"/>
    <s v=""/>
    <x v="0"/>
    <x v="0"/>
    <x v="1"/>
    <s v=""/>
    <x v="0"/>
    <x v="0"/>
    <s v="FABRICA"/>
    <x v="0"/>
    <x v="1"/>
    <x v="1"/>
    <n v="0.46000000000000085"/>
    <x v="0"/>
    <n v="0.46000000000000085"/>
    <n v="0.46000000000000085"/>
    <n v="1"/>
    <n v="1"/>
    <s v="Positivo"/>
    <n v="27.26"/>
    <s v="TM"/>
    <n v="27.26"/>
    <n v="3228"/>
    <s v=""/>
    <s v=""/>
    <x v="0"/>
    <s v=""/>
    <s v=""/>
  </r>
  <r>
    <x v="0"/>
    <n v="13.64"/>
    <n v="13.52"/>
    <n v="0"/>
    <n v="40"/>
    <n v="40.5"/>
    <n v="26.98"/>
    <s v="TM"/>
    <s v=""/>
    <s v="ER8798BBS"/>
    <s v="E8421HJR"/>
    <s v="2024001440"/>
    <x v="518"/>
    <d v="2024-01-09T00:00:00"/>
    <x v="1"/>
    <n v="27.48"/>
    <s v="TM"/>
    <n v="26.9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5"/>
    <n v="13.52"/>
    <s v=""/>
    <x v="0"/>
    <x v="0"/>
    <x v="1"/>
    <s v=""/>
    <x v="0"/>
    <x v="0"/>
    <s v="FABRICA"/>
    <x v="0"/>
    <x v="1"/>
    <x v="1"/>
    <n v="0.5"/>
    <x v="0"/>
    <n v="0.5"/>
    <n v="0.5"/>
    <n v="1"/>
    <n v="1"/>
    <s v="Positivo"/>
    <n v="27.48"/>
    <s v="TM"/>
    <n v="27.48"/>
    <n v="3228"/>
    <s v=""/>
    <s v=""/>
    <x v="0"/>
    <s v=""/>
    <s v=""/>
  </r>
  <r>
    <x v="0"/>
    <n v="12.62"/>
    <n v="12.62"/>
    <n v="0"/>
    <n v="40"/>
    <n v="40.32"/>
    <n v="27.7"/>
    <s v="TM"/>
    <s v=""/>
    <s v="ER1760BDB"/>
    <s v="E8831LZK"/>
    <s v="2024001496"/>
    <x v="519"/>
    <d v="2024-01-09T00:00:00"/>
    <x v="1"/>
    <n v="28.38"/>
    <s v="TM"/>
    <n v="27.7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2.62"/>
    <s v=""/>
    <x v="0"/>
    <x v="0"/>
    <x v="1"/>
    <s v=""/>
    <x v="0"/>
    <x v="0"/>
    <s v="FABRICA"/>
    <x v="0"/>
    <x v="1"/>
    <x v="1"/>
    <n v="0.67999999999999972"/>
    <x v="0"/>
    <n v="0.67999999999999972"/>
    <n v="0.67999999999999972"/>
    <n v="1"/>
    <n v="1"/>
    <s v="Positivo"/>
    <n v="28.38"/>
    <s v="TM"/>
    <n v="28.38"/>
    <n v="3228"/>
    <s v=""/>
    <s v=""/>
    <x v="0"/>
    <s v=""/>
    <s v=""/>
  </r>
  <r>
    <x v="0"/>
    <n v="13.8"/>
    <n v="13.8"/>
    <n v="0"/>
    <n v="40"/>
    <n v="40.44"/>
    <n v="26.64"/>
    <s v="TM"/>
    <s v=""/>
    <s v="EM22799R"/>
    <s v="E7433KCN"/>
    <s v="2024001473"/>
    <x v="520"/>
    <d v="2024-01-09T00:00:00"/>
    <x v="1"/>
    <n v="27.2"/>
    <s v="TM"/>
    <n v="26.64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8"/>
    <s v=""/>
    <x v="0"/>
    <x v="0"/>
    <x v="1"/>
    <s v=""/>
    <x v="0"/>
    <x v="0"/>
    <s v="FABRICA"/>
    <x v="0"/>
    <x v="1"/>
    <x v="1"/>
    <n v="0.56000000000000227"/>
    <x v="0"/>
    <n v="0.55999999999999872"/>
    <n v="0.55999999999999872"/>
    <n v="1"/>
    <n v="1"/>
    <s v="Positivo"/>
    <n v="27.2"/>
    <s v="TM"/>
    <n v="27.2"/>
    <n v="3228"/>
    <s v=""/>
    <s v=""/>
    <x v="0"/>
    <s v=""/>
    <s v=""/>
  </r>
  <r>
    <x v="0"/>
    <n v="13.78"/>
    <n v="13.82"/>
    <n v="0"/>
    <n v="40"/>
    <n v="40.54"/>
    <n v="26.72"/>
    <s v="TM"/>
    <s v=""/>
    <s v="ER9608BBY"/>
    <s v="E8408KLT"/>
    <s v="2024001499"/>
    <x v="521"/>
    <d v="2024-01-09T00:00:00"/>
    <x v="1"/>
    <n v="27.18"/>
    <s v="TM"/>
    <n v="26.72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4"/>
    <n v="13.82"/>
    <s v=""/>
    <x v="0"/>
    <x v="0"/>
    <x v="1"/>
    <s v=""/>
    <x v="0"/>
    <x v="0"/>
    <s v="FABRICA"/>
    <x v="0"/>
    <x v="1"/>
    <x v="1"/>
    <n v="0.46000000000000085"/>
    <x v="0"/>
    <n v="0.46000000000000085"/>
    <n v="0.46000000000000085"/>
    <n v="1"/>
    <n v="1"/>
    <s v="Positivo"/>
    <n v="27.18"/>
    <s v="TM"/>
    <n v="27.18"/>
    <n v="3228"/>
    <s v=""/>
    <s v=""/>
    <x v="0"/>
    <s v=""/>
    <s v=""/>
  </r>
  <r>
    <x v="0"/>
    <n v="11.3"/>
    <n v="11.42"/>
    <n v="0"/>
    <n v="40"/>
    <n v="18.54"/>
    <n v="7"/>
    <s v="TM"/>
    <s v=""/>
    <s v="ER3300GNC"/>
    <s v="E3300GNC"/>
    <s v="2024001468"/>
    <x v="522"/>
    <d v="2024-01-09T00:00:00"/>
    <x v="0"/>
    <n v="6.4"/>
    <s v="TM"/>
    <n v="7.12"/>
    <x v="0"/>
    <s v="MBORRACHER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1.42"/>
    <s v=""/>
    <x v="0"/>
    <x v="0"/>
    <x v="1"/>
    <s v=""/>
    <x v="0"/>
    <x v="0"/>
    <s v="FABRICA"/>
    <x v="0"/>
    <x v="0"/>
    <x v="0"/>
    <n v="22.46"/>
    <x v="0"/>
    <n v="-0.71999999999999975"/>
    <n v="0.71999999999999975"/>
    <n v="1"/>
    <n v="0"/>
    <s v="Negativo"/>
    <n v="6.4"/>
    <s v="TM"/>
    <n v="6.4"/>
    <n v="3230"/>
    <s v=""/>
    <s v=""/>
    <x v="0"/>
    <s v=""/>
    <s v=""/>
  </r>
  <r>
    <x v="0"/>
    <n v="13.2"/>
    <n v="13.04"/>
    <n v="0"/>
    <n v="41"/>
    <n v="41.36"/>
    <n v="28.32"/>
    <s v="TM"/>
    <s v=""/>
    <s v="ER5600BBW"/>
    <s v="E3093KGW"/>
    <s v="2024001517"/>
    <x v="523"/>
    <d v="2024-01-09T00:00:00"/>
    <x v="1"/>
    <n v="28.984999999999999"/>
    <s v="TM"/>
    <n v="28.32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5"/>
    <n v="13.04"/>
    <s v=""/>
    <x v="0"/>
    <x v="0"/>
    <x v="1"/>
    <s v=""/>
    <x v="0"/>
    <x v="0"/>
    <s v="FABRICA"/>
    <x v="0"/>
    <x v="1"/>
    <x v="1"/>
    <n v="0.66499999999999915"/>
    <x v="0"/>
    <n v="0.66499999999999915"/>
    <n v="0.66499999999999915"/>
    <n v="1"/>
    <n v="1"/>
    <s v="Positivo"/>
    <n v="28.984999999999999"/>
    <s v="TM"/>
    <n v="28.984999999999999"/>
    <n v="3228"/>
    <s v=""/>
    <s v=""/>
    <x v="0"/>
    <s v=""/>
    <s v=""/>
  </r>
  <r>
    <x v="0"/>
    <n v="12.96"/>
    <n v="12.74"/>
    <n v="0"/>
    <n v="40"/>
    <n v="40.46"/>
    <n v="27.72"/>
    <s v="TM"/>
    <s v=""/>
    <s v="ER4777BBM"/>
    <s v="E1633HJM"/>
    <s v="2024001634"/>
    <x v="524"/>
    <d v="2024-01-10T00:00:00"/>
    <x v="1"/>
    <n v="28.26"/>
    <s v="TM"/>
    <n v="27.72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4"/>
    <n v="12.74"/>
    <s v=""/>
    <x v="0"/>
    <x v="0"/>
    <x v="1"/>
    <s v=""/>
    <x v="0"/>
    <x v="0"/>
    <s v="FABRICA"/>
    <x v="0"/>
    <x v="1"/>
    <x v="1"/>
    <n v="0.53999999999999915"/>
    <x v="0"/>
    <n v="0.5400000000000027"/>
    <n v="0.5400000000000027"/>
    <n v="1"/>
    <n v="1"/>
    <s v="Positivo"/>
    <n v="28.26"/>
    <s v="TM"/>
    <n v="28.26"/>
    <n v="3228"/>
    <s v=""/>
    <s v=""/>
    <x v="0"/>
    <s v=""/>
    <s v=""/>
  </r>
  <r>
    <x v="0"/>
    <n v="13.24"/>
    <n v="13.24"/>
    <n v="0"/>
    <n v="41"/>
    <n v="41.44"/>
    <n v="28.2"/>
    <s v="TM"/>
    <s v=""/>
    <s v="ER3706BCF"/>
    <s v="E1006KHK"/>
    <s v="2024001514"/>
    <x v="525"/>
    <d v="2024-01-09T00:00:00"/>
    <x v="1"/>
    <n v="28.785"/>
    <s v="TM"/>
    <n v="28.2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24"/>
    <s v=""/>
    <x v="0"/>
    <x v="0"/>
    <x v="1"/>
    <s v=""/>
    <x v="0"/>
    <x v="0"/>
    <s v="FABRICA"/>
    <x v="0"/>
    <x v="1"/>
    <x v="1"/>
    <n v="0.58500000000000085"/>
    <x v="0"/>
    <n v="0.58500000000000085"/>
    <n v="0.58500000000000085"/>
    <n v="1"/>
    <n v="1"/>
    <s v="Positivo"/>
    <n v="28.785"/>
    <s v="TM"/>
    <n v="28.785"/>
    <n v="3228"/>
    <s v=""/>
    <s v=""/>
    <x v="0"/>
    <s v=""/>
    <s v=""/>
  </r>
  <r>
    <x v="0"/>
    <n v="13.7"/>
    <n v="13.76"/>
    <n v="0"/>
    <n v="40"/>
    <n v="40.64"/>
    <n v="26.88"/>
    <s v="TM"/>
    <s v=""/>
    <s v="ER3686BCF"/>
    <s v="E6576JJM"/>
    <s v="2024001465"/>
    <x v="526"/>
    <d v="2024-01-09T00:00:00"/>
    <x v="1"/>
    <n v="27.24"/>
    <s v="TM"/>
    <n v="26.8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4"/>
    <n v="13.76"/>
    <s v=""/>
    <x v="0"/>
    <x v="0"/>
    <x v="1"/>
    <s v=""/>
    <x v="0"/>
    <x v="0"/>
    <s v="FABRICA"/>
    <x v="0"/>
    <x v="1"/>
    <x v="1"/>
    <n v="0.35999999999999943"/>
    <x v="0"/>
    <n v="0.35999999999999943"/>
    <n v="0.35999999999999943"/>
    <n v="0"/>
    <n v="1"/>
    <s v=""/>
    <n v="27.24"/>
    <s v="TM"/>
    <n v="27.24"/>
    <n v="3228"/>
    <s v=""/>
    <s v=""/>
    <x v="0"/>
    <s v=""/>
    <s v=""/>
  </r>
  <r>
    <x v="0"/>
    <n v="13.94"/>
    <n v="13.94"/>
    <n v="0"/>
    <n v="40"/>
    <n v="40.340000000000003"/>
    <n v="26.4"/>
    <s v="TM"/>
    <s v=""/>
    <s v="ETO01801R"/>
    <s v="E1006JVK"/>
    <s v="2024001630"/>
    <x v="527"/>
    <d v="2024-01-10T00:00:00"/>
    <x v="1"/>
    <n v="27.06"/>
    <s v="TM"/>
    <n v="26.4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5"/>
    <n v="13.94"/>
    <s v=""/>
    <x v="0"/>
    <x v="0"/>
    <x v="1"/>
    <s v=""/>
    <x v="0"/>
    <x v="0"/>
    <s v="FABRICA"/>
    <x v="0"/>
    <x v="1"/>
    <x v="1"/>
    <n v="0.65999999999999659"/>
    <x v="0"/>
    <n v="0.66000000000000014"/>
    <n v="0.66000000000000014"/>
    <n v="1"/>
    <n v="1"/>
    <s v="Positivo"/>
    <n v="27.06"/>
    <s v="TM"/>
    <n v="27.06"/>
    <n v="3228"/>
    <s v=""/>
    <s v=""/>
    <x v="0"/>
    <s v=""/>
    <s v=""/>
  </r>
  <r>
    <x v="0"/>
    <n v="11.7"/>
    <n v="11.94"/>
    <n v="0"/>
    <n v="40"/>
    <n v="40.28"/>
    <n v="28.34"/>
    <s v="TM"/>
    <s v=""/>
    <s v="ER8418BBZ"/>
    <s v="E1180MLX"/>
    <s v="2024001501"/>
    <x v="528"/>
    <d v="2024-01-09T00:00:00"/>
    <x v="1"/>
    <n v="29.06"/>
    <s v="TM"/>
    <n v="28.34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5"/>
    <n v="11.94"/>
    <s v=""/>
    <x v="0"/>
    <x v="0"/>
    <x v="1"/>
    <s v=""/>
    <x v="0"/>
    <x v="0"/>
    <s v="FABRICA"/>
    <x v="0"/>
    <x v="1"/>
    <x v="1"/>
    <n v="0.71999999999999886"/>
    <x v="0"/>
    <n v="0.71999999999999886"/>
    <n v="0.71999999999999886"/>
    <n v="1"/>
    <n v="1"/>
    <s v="Positivo"/>
    <n v="29.06"/>
    <s v="TM"/>
    <n v="29.06"/>
    <n v="3228"/>
    <s v=""/>
    <s v=""/>
    <x v="0"/>
    <s v=""/>
    <s v=""/>
  </r>
  <r>
    <x v="0"/>
    <n v="16.059999999999999"/>
    <n v="16"/>
    <n v="0"/>
    <n v="40"/>
    <n v="40.36"/>
    <n v="24"/>
    <s v="TM"/>
    <s v=""/>
    <s v="ER6088BBD"/>
    <s v="E4576JHY"/>
    <s v="2024001556"/>
    <x v="529"/>
    <d v="2024-01-09T00:00:00"/>
    <x v="0"/>
    <n v="24"/>
    <s v="TM"/>
    <n v="24.36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6"/>
    <s v=""/>
    <x v="0"/>
    <x v="0"/>
    <x v="1"/>
    <s v=""/>
    <x v="0"/>
    <x v="0"/>
    <s v="FABRICA"/>
    <x v="0"/>
    <x v="0"/>
    <x v="0"/>
    <n v="0.64000000000000057"/>
    <x v="0"/>
    <n v="-0.35999999999999943"/>
    <n v="0.35999999999999943"/>
    <n v="0"/>
    <n v="0"/>
    <s v=""/>
    <n v="24"/>
    <s v="TM"/>
    <n v="24"/>
    <n v="3230"/>
    <s v=""/>
    <s v=""/>
    <x v="0"/>
    <s v=""/>
    <s v=""/>
  </r>
  <r>
    <x v="0"/>
    <n v="14.22"/>
    <n v="14.7"/>
    <n v="0"/>
    <n v="40"/>
    <n v="40.58"/>
    <n v="25.6"/>
    <s v="TM"/>
    <s v=""/>
    <s v="ER2730BCK"/>
    <s v="E2650KCF"/>
    <s v="2024001495"/>
    <x v="530"/>
    <d v="2024-01-09T00:00:00"/>
    <x v="0"/>
    <n v="25.6"/>
    <s v="TM"/>
    <n v="25.8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4.7"/>
    <s v=""/>
    <x v="0"/>
    <x v="0"/>
    <x v="1"/>
    <s v=""/>
    <x v="0"/>
    <x v="0"/>
    <s v="FABRICA"/>
    <x v="0"/>
    <x v="0"/>
    <x v="0"/>
    <n v="0.42000000000000171"/>
    <x v="0"/>
    <n v="-0.27999999999999758"/>
    <n v="0.27999999999999758"/>
    <n v="0"/>
    <n v="0"/>
    <s v=""/>
    <n v="25.6"/>
    <s v="TM"/>
    <n v="25.6"/>
    <n v="3230"/>
    <s v=""/>
    <s v=""/>
    <x v="0"/>
    <s v=""/>
    <s v=""/>
  </r>
  <r>
    <x v="0"/>
    <n v="14.5"/>
    <n v="14.74"/>
    <n v="0"/>
    <n v="40"/>
    <n v="40.700000000000003"/>
    <n v="25.6"/>
    <s v="TM"/>
    <s v=""/>
    <s v="ER6913BDF"/>
    <s v="E3168MBF"/>
    <s v="2024001558"/>
    <x v="531"/>
    <d v="2024-01-09T00:00:00"/>
    <x v="0"/>
    <n v="25.6"/>
    <s v="TM"/>
    <n v="25.96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4.74"/>
    <s v=""/>
    <x v="0"/>
    <x v="0"/>
    <x v="1"/>
    <s v=""/>
    <x v="0"/>
    <x v="0"/>
    <s v="FABRICA"/>
    <x v="0"/>
    <x v="0"/>
    <x v="0"/>
    <n v="0.29999999999999716"/>
    <x v="0"/>
    <n v="-0.35999999999999943"/>
    <n v="0.35999999999999943"/>
    <n v="0"/>
    <n v="0"/>
    <s v=""/>
    <n v="25.6"/>
    <s v="TM"/>
    <n v="25.6"/>
    <n v="3230"/>
    <s v=""/>
    <s v=""/>
    <x v="0"/>
    <s v=""/>
    <s v=""/>
  </r>
  <r>
    <x v="0"/>
    <n v="13.4"/>
    <n v="13.26"/>
    <n v="0"/>
    <n v="40"/>
    <n v="40.44"/>
    <n v="27.18"/>
    <s v="TM"/>
    <s v=""/>
    <s v="ER8806BBS"/>
    <s v="E7792HNR"/>
    <s v="2024001584"/>
    <x v="532"/>
    <d v="2024-01-10T00:00:00"/>
    <x v="1"/>
    <n v="27.74"/>
    <s v="TM"/>
    <n v="27.1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5"/>
    <n v="13.26"/>
    <s v=""/>
    <x v="0"/>
    <x v="0"/>
    <x v="1"/>
    <s v=""/>
    <x v="0"/>
    <x v="0"/>
    <s v="FABRICA"/>
    <x v="0"/>
    <x v="1"/>
    <x v="1"/>
    <n v="0.56000000000000227"/>
    <x v="0"/>
    <n v="0.55999999999999872"/>
    <n v="0.55999999999999872"/>
    <n v="1"/>
    <n v="1"/>
    <s v="Positivo"/>
    <n v="27.74"/>
    <s v="TM"/>
    <n v="27.74"/>
    <n v="3228"/>
    <s v=""/>
    <s v=""/>
    <x v="0"/>
    <s v=""/>
    <s v=""/>
  </r>
  <r>
    <x v="0"/>
    <n v="13.7"/>
    <n v="13.8"/>
    <n v="0"/>
    <n v="40"/>
    <n v="40.4"/>
    <n v="26.6"/>
    <s v="TM"/>
    <s v=""/>
    <s v="ER1486BBS"/>
    <s v="E1217KDL"/>
    <s v="2024001610"/>
    <x v="533"/>
    <d v="2024-01-10T00:00:00"/>
    <x v="1"/>
    <n v="27.2"/>
    <s v="TM"/>
    <n v="26.6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8"/>
    <s v=""/>
    <x v="0"/>
    <x v="0"/>
    <x v="1"/>
    <s v=""/>
    <x v="0"/>
    <x v="0"/>
    <s v="FABRICA"/>
    <x v="0"/>
    <x v="1"/>
    <x v="1"/>
    <n v="0.60000000000000142"/>
    <x v="0"/>
    <n v="0.59999999999999787"/>
    <n v="0.59999999999999787"/>
    <n v="1"/>
    <n v="1"/>
    <s v="Positivo"/>
    <n v="27.2"/>
    <s v="TM"/>
    <n v="27.2"/>
    <n v="3228"/>
    <s v=""/>
    <s v=""/>
    <x v="0"/>
    <s v=""/>
    <s v=""/>
  </r>
  <r>
    <x v="0"/>
    <n v="12.4"/>
    <n v="12.68"/>
    <n v="0"/>
    <n v="40"/>
    <n v="40.520000000000003"/>
    <n v="27.84"/>
    <s v="TM"/>
    <s v=""/>
    <s v="ER9177BBP"/>
    <s v="E3246FMB"/>
    <s v="2024001529"/>
    <x v="534"/>
    <d v="2024-01-09T00:00:00"/>
    <x v="1"/>
    <n v="28.32"/>
    <s v="TM"/>
    <n v="27.84"/>
    <x v="0"/>
    <s v="JROC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4"/>
    <n v="12.68"/>
    <s v=""/>
    <x v="0"/>
    <x v="0"/>
    <x v="1"/>
    <s v=""/>
    <x v="0"/>
    <x v="0"/>
    <s v="FABRICA"/>
    <x v="0"/>
    <x v="1"/>
    <x v="1"/>
    <n v="0.47999999999999687"/>
    <x v="0"/>
    <n v="0.48000000000000043"/>
    <n v="0.48000000000000043"/>
    <n v="1"/>
    <n v="1"/>
    <s v="Positivo"/>
    <n v="28.32"/>
    <s v="TM"/>
    <n v="28.32"/>
    <n v="3228"/>
    <s v=""/>
    <s v=""/>
    <x v="0"/>
    <s v=""/>
    <s v=""/>
  </r>
  <r>
    <x v="0"/>
    <n v="12.6"/>
    <n v="12.6"/>
    <n v="0"/>
    <n v="40"/>
    <n v="40.4"/>
    <n v="27.8"/>
    <s v="TM"/>
    <s v=""/>
    <s v="ER8610BDH"/>
    <s v="E8837LZK"/>
    <s v="2024001653"/>
    <x v="535"/>
    <d v="2024-01-10T00:00:00"/>
    <x v="1"/>
    <n v="28.4"/>
    <s v="TM"/>
    <n v="27.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2.6"/>
    <s v=""/>
    <x v="0"/>
    <x v="0"/>
    <x v="1"/>
    <s v=""/>
    <x v="0"/>
    <x v="0"/>
    <s v="FABRICA"/>
    <x v="0"/>
    <x v="1"/>
    <x v="1"/>
    <n v="0.60000000000000142"/>
    <x v="0"/>
    <n v="0.59999999999999787"/>
    <n v="0.59999999999999787"/>
    <n v="1"/>
    <n v="1"/>
    <s v="Positivo"/>
    <n v="28.4"/>
    <s v="TM"/>
    <n v="28.4"/>
    <n v="3228"/>
    <s v=""/>
    <s v=""/>
    <x v="0"/>
    <s v=""/>
    <s v=""/>
  </r>
  <r>
    <x v="0"/>
    <n v="13.3"/>
    <n v="13.54"/>
    <n v="0"/>
    <n v="40"/>
    <n v="40.44"/>
    <n v="26.9"/>
    <s v="TM"/>
    <s v=""/>
    <s v="ER6535BBJ"/>
    <s v="E0939HWW"/>
    <s v="2024001677"/>
    <x v="536"/>
    <d v="2024-01-10T00:00:00"/>
    <x v="1"/>
    <n v="27.46"/>
    <s v="TM"/>
    <n v="26.9"/>
    <x v="0"/>
    <s v="MBORRACHER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54"/>
    <s v=""/>
    <x v="0"/>
    <x v="0"/>
    <x v="1"/>
    <s v=""/>
    <x v="0"/>
    <x v="0"/>
    <s v="FABRICA"/>
    <x v="0"/>
    <x v="1"/>
    <x v="1"/>
    <n v="0.56000000000000227"/>
    <x v="0"/>
    <n v="0.56000000000000227"/>
    <n v="0.56000000000000227"/>
    <n v="1"/>
    <n v="1"/>
    <s v="Positivo"/>
    <n v="27.46"/>
    <s v="TM"/>
    <n v="27.46"/>
    <n v="3228"/>
    <s v=""/>
    <s v=""/>
    <x v="0"/>
    <s v=""/>
    <s v=""/>
  </r>
  <r>
    <x v="0"/>
    <n v="13.7"/>
    <n v="13.66"/>
    <n v="0"/>
    <n v="40"/>
    <n v="40.6"/>
    <n v="26.94"/>
    <s v="TM"/>
    <s v=""/>
    <s v="ER0455BBX"/>
    <s v="E9865JVX"/>
    <s v="2024001559"/>
    <x v="537"/>
    <d v="2024-01-09T00:00:00"/>
    <x v="1"/>
    <n v="27.34"/>
    <s v="TM"/>
    <n v="26.94"/>
    <x v="0"/>
    <s v="JROC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4"/>
    <n v="13.66"/>
    <s v=""/>
    <x v="0"/>
    <x v="0"/>
    <x v="1"/>
    <s v=""/>
    <x v="0"/>
    <x v="0"/>
    <s v="FABRICA"/>
    <x v="0"/>
    <x v="1"/>
    <x v="1"/>
    <n v="0.39999999999999858"/>
    <x v="0"/>
    <n v="0.39999999999999858"/>
    <n v="0.39999999999999858"/>
    <n v="0"/>
    <n v="1"/>
    <s v=""/>
    <n v="27.34"/>
    <s v="TM"/>
    <n v="27.34"/>
    <n v="3228"/>
    <s v=""/>
    <s v=""/>
    <x v="0"/>
    <s v=""/>
    <s v=""/>
  </r>
  <r>
    <x v="0"/>
    <n v="13.3"/>
    <n v="13.42"/>
    <n v="0"/>
    <n v="40"/>
    <n v="40.44"/>
    <n v="27.02"/>
    <s v="TM"/>
    <s v=""/>
    <s v="ER6535BBJ"/>
    <s v="E0939HWW"/>
    <s v="2024001534"/>
    <x v="538"/>
    <d v="2024-01-09T00:00:00"/>
    <x v="1"/>
    <n v="27.58"/>
    <s v="TM"/>
    <n v="27.02"/>
    <x v="0"/>
    <s v="MBORRACHER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42"/>
    <s v=""/>
    <x v="0"/>
    <x v="0"/>
    <x v="1"/>
    <s v=""/>
    <x v="0"/>
    <x v="0"/>
    <s v="FABRICA"/>
    <x v="0"/>
    <x v="1"/>
    <x v="1"/>
    <n v="0.56000000000000227"/>
    <x v="0"/>
    <n v="0.55999999999999872"/>
    <n v="0.55999999999999872"/>
    <n v="1"/>
    <n v="1"/>
    <s v="Positivo"/>
    <n v="27.58"/>
    <s v="TM"/>
    <n v="27.58"/>
    <n v="3228"/>
    <s v=""/>
    <s v=""/>
    <x v="0"/>
    <s v=""/>
    <s v=""/>
  </r>
  <r>
    <x v="0"/>
    <n v="14.4"/>
    <n v="14.14"/>
    <n v="0"/>
    <n v="40"/>
    <n v="40.44"/>
    <n v="26.3"/>
    <s v="TM"/>
    <s v=""/>
    <s v="EAV00575R"/>
    <s v="E0438GVW"/>
    <s v="2024001553"/>
    <x v="539"/>
    <d v="2024-01-09T00:00:00"/>
    <x v="1"/>
    <n v="26.86"/>
    <s v="TM"/>
    <n v="26.3"/>
    <x v="0"/>
    <s v="MBORRACHER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5"/>
    <n v="14.14"/>
    <s v=""/>
    <x v="0"/>
    <x v="0"/>
    <x v="1"/>
    <s v=""/>
    <x v="0"/>
    <x v="0"/>
    <s v="FABRICA"/>
    <x v="0"/>
    <x v="1"/>
    <x v="1"/>
    <n v="0.56000000000000227"/>
    <x v="0"/>
    <n v="0.55999999999999872"/>
    <n v="0.55999999999999872"/>
    <n v="1"/>
    <n v="1"/>
    <s v="Positivo"/>
    <n v="26.86"/>
    <s v="TM"/>
    <n v="26.86"/>
    <n v="3228"/>
    <s v=""/>
    <s v=""/>
    <x v="0"/>
    <s v=""/>
    <s v=""/>
  </r>
  <r>
    <x v="0"/>
    <n v="12.7"/>
    <n v="12.86"/>
    <n v="0"/>
    <n v="40"/>
    <n v="40.46"/>
    <n v="27.6"/>
    <s v="TM"/>
    <s v=""/>
    <s v="ER8801BBS"/>
    <s v="E9651KXD"/>
    <s v="2024001667"/>
    <x v="540"/>
    <d v="2024-01-10T00:00:00"/>
    <x v="1"/>
    <n v="28.14"/>
    <s v="TM"/>
    <n v="27.6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4"/>
    <n v="12.86"/>
    <s v=""/>
    <x v="0"/>
    <x v="0"/>
    <x v="1"/>
    <s v=""/>
    <x v="0"/>
    <x v="0"/>
    <s v="FABRICA"/>
    <x v="0"/>
    <x v="1"/>
    <x v="1"/>
    <n v="0.53999999999999915"/>
    <x v="0"/>
    <n v="0.53999999999999915"/>
    <n v="0.53999999999999915"/>
    <n v="1"/>
    <n v="1"/>
    <s v="Positivo"/>
    <n v="28.14"/>
    <s v="TM"/>
    <n v="28.14"/>
    <n v="3228"/>
    <s v=""/>
    <s v=""/>
    <x v="0"/>
    <s v=""/>
    <s v=""/>
  </r>
  <r>
    <x v="0"/>
    <n v="14"/>
    <n v="13.96"/>
    <n v="0"/>
    <n v="40"/>
    <n v="40.479999999999997"/>
    <n v="26.52"/>
    <s v="TM"/>
    <s v=""/>
    <s v="ER9606BBF"/>
    <s v="E6377FGY"/>
    <s v="2024001601"/>
    <x v="541"/>
    <d v="2024-01-10T00:00:00"/>
    <x v="1"/>
    <n v="27.04"/>
    <s v="TM"/>
    <n v="26.52"/>
    <x v="0"/>
    <s v="OASENSI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4"/>
    <n v="13.96"/>
    <s v=""/>
    <x v="0"/>
    <x v="0"/>
    <x v="1"/>
    <s v=""/>
    <x v="0"/>
    <x v="0"/>
    <s v="FABRICA"/>
    <x v="0"/>
    <x v="1"/>
    <x v="1"/>
    <n v="0.52000000000000313"/>
    <x v="0"/>
    <n v="0.51999999999999957"/>
    <n v="0.51999999999999957"/>
    <n v="1"/>
    <n v="1"/>
    <s v="Positivo"/>
    <n v="27.04"/>
    <s v="TM"/>
    <n v="27.04"/>
    <n v="3228"/>
    <s v=""/>
    <s v=""/>
    <x v="0"/>
    <s v=""/>
    <s v=""/>
  </r>
  <r>
    <x v="0"/>
    <n v="12.78"/>
    <n v="12.8"/>
    <n v="0"/>
    <n v="40"/>
    <n v="40.44"/>
    <n v="27.64"/>
    <s v="TM"/>
    <s v=""/>
    <s v="ER8753BBR"/>
    <s v="E1651JFK"/>
    <s v="2024001661"/>
    <x v="542"/>
    <d v="2024-01-10T00:00:00"/>
    <x v="1"/>
    <n v="28.2"/>
    <s v="TM"/>
    <n v="27.64"/>
    <x v="0"/>
    <s v="MBORRACHER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4"/>
    <n v="12.8"/>
    <s v=""/>
    <x v="0"/>
    <x v="0"/>
    <x v="1"/>
    <s v=""/>
    <x v="0"/>
    <x v="0"/>
    <s v="FABRICA"/>
    <x v="0"/>
    <x v="1"/>
    <x v="1"/>
    <n v="0.56000000000000227"/>
    <x v="0"/>
    <n v="0.55999999999999872"/>
    <n v="0.55999999999999872"/>
    <n v="1"/>
    <n v="1"/>
    <s v="Positivo"/>
    <n v="28.2"/>
    <s v="TM"/>
    <n v="28.2"/>
    <n v="3228"/>
    <s v=""/>
    <s v=""/>
    <x v="0"/>
    <s v=""/>
    <s v=""/>
  </r>
  <r>
    <x v="0"/>
    <n v="13.1"/>
    <n v="13.26"/>
    <n v="0"/>
    <n v="40"/>
    <n v="40.58"/>
    <n v="27.32"/>
    <s v="TM"/>
    <s v=""/>
    <s v="ER0119BBW"/>
    <s v="E4808LSP"/>
    <s v="2024001698"/>
    <x v="543"/>
    <d v="2024-01-10T00:00:00"/>
    <x v="1"/>
    <n v="27.74"/>
    <s v="TM"/>
    <n v="27.32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4"/>
    <n v="13.26"/>
    <s v=""/>
    <x v="0"/>
    <x v="0"/>
    <x v="1"/>
    <s v=""/>
    <x v="0"/>
    <x v="0"/>
    <s v="FABRICA"/>
    <x v="0"/>
    <x v="1"/>
    <x v="1"/>
    <n v="0.42000000000000171"/>
    <x v="0"/>
    <n v="0.41999999999999815"/>
    <n v="0.41999999999999815"/>
    <n v="1"/>
    <n v="1"/>
    <s v="Positivo"/>
    <n v="27.74"/>
    <s v="TM"/>
    <n v="27.74"/>
    <n v="3228"/>
    <s v=""/>
    <s v=""/>
    <x v="0"/>
    <s v=""/>
    <s v=""/>
  </r>
  <r>
    <x v="0"/>
    <n v="13.3"/>
    <n v="13.36"/>
    <n v="0"/>
    <n v="41"/>
    <n v="41.38"/>
    <n v="28.02"/>
    <s v="TM"/>
    <s v=""/>
    <s v="ER9252BBJ"/>
    <s v="E8364KHH"/>
    <s v="2024001670"/>
    <x v="544"/>
    <d v="2024-01-10T00:00:00"/>
    <x v="1"/>
    <n v="28.664999999999999"/>
    <s v="TM"/>
    <n v="28.02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5"/>
    <n v="13.36"/>
    <s v=""/>
    <x v="0"/>
    <x v="0"/>
    <x v="1"/>
    <s v=""/>
    <x v="0"/>
    <x v="0"/>
    <s v="FABRICA"/>
    <x v="0"/>
    <x v="1"/>
    <x v="1"/>
    <n v="0.64499999999999602"/>
    <x v="0"/>
    <n v="0.64499999999999957"/>
    <n v="0.64499999999999957"/>
    <n v="1"/>
    <n v="1"/>
    <s v="Positivo"/>
    <n v="28.664999999999999"/>
    <s v="TM"/>
    <n v="28.664999999999999"/>
    <n v="3228"/>
    <s v=""/>
    <s v=""/>
    <x v="0"/>
    <s v=""/>
    <s v=""/>
  </r>
  <r>
    <x v="0"/>
    <n v="13.4"/>
    <n v="13.6"/>
    <n v="0"/>
    <n v="40"/>
    <n v="40.6"/>
    <n v="27"/>
    <s v="TM"/>
    <s v=""/>
    <s v="ER2637BBV"/>
    <s v="E6106KCV"/>
    <s v="2024001719"/>
    <x v="545"/>
    <d v="2024-01-10T00:00:00"/>
    <x v="1"/>
    <n v="27.4"/>
    <s v="TM"/>
    <n v="27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4"/>
    <n v="13.6"/>
    <s v=""/>
    <x v="0"/>
    <x v="0"/>
    <x v="1"/>
    <s v=""/>
    <x v="0"/>
    <x v="0"/>
    <s v="FABRICA"/>
    <x v="0"/>
    <x v="1"/>
    <x v="1"/>
    <n v="0.39999999999999858"/>
    <x v="0"/>
    <n v="0.39999999999999858"/>
    <n v="0.39999999999999858"/>
    <n v="0"/>
    <n v="1"/>
    <s v=""/>
    <n v="27.4"/>
    <s v="TM"/>
    <n v="27.4"/>
    <n v="3228"/>
    <s v=""/>
    <s v=""/>
    <x v="0"/>
    <s v=""/>
    <s v=""/>
  </r>
  <r>
    <x v="0"/>
    <n v="14"/>
    <n v="13.94"/>
    <n v="0"/>
    <n v="40"/>
    <n v="40.32"/>
    <n v="26.38"/>
    <s v="TM"/>
    <s v=""/>
    <s v="ER5597BCG"/>
    <s v="E0709JPX"/>
    <s v="2024001686"/>
    <x v="546"/>
    <d v="2024-01-10T00:00:00"/>
    <x v="1"/>
    <n v="27.06"/>
    <s v="TM"/>
    <n v="26.3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5"/>
    <n v="13.94"/>
    <s v=""/>
    <x v="0"/>
    <x v="0"/>
    <x v="1"/>
    <s v=""/>
    <x v="0"/>
    <x v="0"/>
    <s v="FABRICA"/>
    <x v="0"/>
    <x v="1"/>
    <x v="1"/>
    <n v="0.67999999999999972"/>
    <x v="0"/>
    <n v="0.67999999999999972"/>
    <n v="0.67999999999999972"/>
    <n v="1"/>
    <n v="1"/>
    <s v="Positivo"/>
    <n v="27.06"/>
    <s v="TM"/>
    <n v="27.06"/>
    <n v="3228"/>
    <s v=""/>
    <s v=""/>
    <x v="0"/>
    <s v=""/>
    <s v=""/>
  </r>
  <r>
    <x v="0"/>
    <n v="14.5"/>
    <n v="14.22"/>
    <n v="0"/>
    <n v="40"/>
    <n v="40.58"/>
    <n v="26.36"/>
    <s v="TM"/>
    <s v=""/>
    <s v="ER0801BBC"/>
    <s v="E9875LKF"/>
    <s v="2024001671"/>
    <x v="547"/>
    <d v="2024-01-10T00:00:00"/>
    <x v="1"/>
    <n v="26.78"/>
    <s v="TM"/>
    <n v="26.36"/>
    <x v="0"/>
    <s v="MBORRACHER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4"/>
    <n v="14.22"/>
    <s v=""/>
    <x v="0"/>
    <x v="0"/>
    <x v="1"/>
    <s v=""/>
    <x v="0"/>
    <x v="0"/>
    <s v="FABRICA"/>
    <x v="0"/>
    <x v="1"/>
    <x v="1"/>
    <n v="0.42000000000000171"/>
    <x v="0"/>
    <n v="0.42000000000000171"/>
    <n v="0.42000000000000171"/>
    <n v="1"/>
    <n v="1"/>
    <s v="Positivo"/>
    <n v="26.78"/>
    <s v="TM"/>
    <n v="26.78"/>
    <n v="3228"/>
    <s v=""/>
    <s v=""/>
    <x v="0"/>
    <s v=""/>
    <s v=""/>
  </r>
  <r>
    <x v="0"/>
    <n v="13.48"/>
    <n v="13.48"/>
    <n v="0"/>
    <n v="41"/>
    <n v="41.46"/>
    <n v="27.98"/>
    <s v="TM"/>
    <s v=""/>
    <s v="ER2905BBV"/>
    <s v="E7944KGS"/>
    <s v="2024001819"/>
    <x v="548"/>
    <d v="2024-01-10T00:00:00"/>
    <x v="1"/>
    <n v="28.545000000000002"/>
    <s v="TM"/>
    <n v="27.9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48"/>
    <s v=""/>
    <x v="0"/>
    <x v="0"/>
    <x v="1"/>
    <s v=""/>
    <x v="0"/>
    <x v="0"/>
    <s v="FABRICA"/>
    <x v="0"/>
    <x v="1"/>
    <x v="1"/>
    <n v="0.56499999999999773"/>
    <x v="0"/>
    <n v="0.56500000000000128"/>
    <n v="0.56500000000000128"/>
    <n v="1"/>
    <n v="1"/>
    <s v="Positivo"/>
    <n v="28.545000000000002"/>
    <s v="TM"/>
    <n v="28.545000000000002"/>
    <n v="3228"/>
    <s v=""/>
    <s v=""/>
    <x v="0"/>
    <s v=""/>
    <s v=""/>
  </r>
  <r>
    <x v="0"/>
    <n v="12.8"/>
    <n v="13.08"/>
    <n v="0"/>
    <n v="40"/>
    <n v="40.42"/>
    <n v="27.34"/>
    <s v="TM"/>
    <s v=""/>
    <s v="ER7275BBY"/>
    <s v="E7813KDM"/>
    <s v="2024001757"/>
    <x v="549"/>
    <d v="2024-01-10T00:00:00"/>
    <x v="1"/>
    <n v="27.92"/>
    <s v="TM"/>
    <n v="27.34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08"/>
    <s v=""/>
    <x v="0"/>
    <x v="0"/>
    <x v="1"/>
    <s v=""/>
    <x v="0"/>
    <x v="0"/>
    <s v="FABRICA"/>
    <x v="0"/>
    <x v="1"/>
    <x v="1"/>
    <n v="0.57999999999999829"/>
    <x v="0"/>
    <n v="0.58000000000000185"/>
    <n v="0.58000000000000185"/>
    <n v="1"/>
    <n v="1"/>
    <s v="Positivo"/>
    <n v="27.92"/>
    <s v="TM"/>
    <n v="27.92"/>
    <n v="3228"/>
    <s v=""/>
    <s v=""/>
    <x v="0"/>
    <s v=""/>
    <s v=""/>
  </r>
  <r>
    <x v="0"/>
    <n v="13.4"/>
    <n v="13.44"/>
    <n v="0"/>
    <n v="40"/>
    <n v="40.6"/>
    <n v="27.16"/>
    <s v="TM"/>
    <s v=""/>
    <s v="ER8806BBS"/>
    <s v="E7792HNR"/>
    <s v="2024001734"/>
    <x v="550"/>
    <d v="2024-01-10T00:00:00"/>
    <x v="1"/>
    <n v="27.56"/>
    <s v="TM"/>
    <n v="27.16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4"/>
    <n v="13.44"/>
    <s v=""/>
    <x v="0"/>
    <x v="0"/>
    <x v="1"/>
    <s v=""/>
    <x v="0"/>
    <x v="0"/>
    <s v="FABRICA"/>
    <x v="0"/>
    <x v="1"/>
    <x v="1"/>
    <n v="0.39999999999999858"/>
    <x v="0"/>
    <n v="0.39999999999999858"/>
    <n v="0.39999999999999858"/>
    <n v="0"/>
    <n v="1"/>
    <s v=""/>
    <n v="27.56"/>
    <s v="TM"/>
    <n v="27.56"/>
    <n v="3228"/>
    <s v=""/>
    <s v=""/>
    <x v="0"/>
    <s v=""/>
    <s v=""/>
  </r>
  <r>
    <x v="0"/>
    <n v="14.3"/>
    <n v="14.62"/>
    <n v="0"/>
    <n v="40"/>
    <n v="38.979999999999997"/>
    <n v="24"/>
    <s v="TM"/>
    <s v=""/>
    <s v="ER8523BDF"/>
    <s v="E0293KFP"/>
    <s v="2024001780"/>
    <x v="551"/>
    <d v="2024-01-10T00:00:00"/>
    <x v="0"/>
    <n v="25.6"/>
    <s v="TM"/>
    <n v="24.36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4.62"/>
    <s v=""/>
    <x v="0"/>
    <x v="0"/>
    <x v="1"/>
    <s v=""/>
    <x v="0"/>
    <x v="0"/>
    <s v="FABRICA"/>
    <x v="0"/>
    <x v="0"/>
    <x v="0"/>
    <n v="2.0200000000000031"/>
    <x v="0"/>
    <n v="1.240000000000002"/>
    <n v="1.240000000000002"/>
    <n v="1"/>
    <n v="1"/>
    <s v="Positivo"/>
    <n v="25.6"/>
    <s v="TM"/>
    <n v="25.6"/>
    <n v="3230"/>
    <s v=""/>
    <s v=""/>
    <x v="0"/>
    <s v=""/>
    <s v=""/>
  </r>
  <r>
    <x v="0"/>
    <n v="14.5"/>
    <n v="14.6"/>
    <n v="0"/>
    <n v="40"/>
    <n v="40.659999999999997"/>
    <n v="25.6"/>
    <s v="TM"/>
    <s v=""/>
    <s v="ER3734BBT"/>
    <s v="E4045MFN"/>
    <s v="2024001751"/>
    <x v="552"/>
    <d v="2024-01-10T00:00:00"/>
    <x v="0"/>
    <n v="25.6"/>
    <s v="TM"/>
    <n v="26.06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4.6"/>
    <s v=""/>
    <x v="0"/>
    <x v="0"/>
    <x v="1"/>
    <s v=""/>
    <x v="0"/>
    <x v="0"/>
    <s v="FABRICA"/>
    <x v="0"/>
    <x v="0"/>
    <x v="0"/>
    <n v="0.34000000000000341"/>
    <x v="0"/>
    <n v="-0.4599999999999973"/>
    <n v="0.4599999999999973"/>
    <n v="1"/>
    <n v="0"/>
    <s v="Negativo"/>
    <n v="25.6"/>
    <s v="TM"/>
    <n v="25.6"/>
    <n v="3230"/>
    <s v=""/>
    <s v=""/>
    <x v="0"/>
    <s v=""/>
    <s v=""/>
  </r>
  <r>
    <x v="0"/>
    <n v="13.8"/>
    <n v="13.9"/>
    <n v="0"/>
    <n v="40"/>
    <n v="40.42"/>
    <n v="26.52"/>
    <s v="TM"/>
    <s v=""/>
    <s v="ER8800BBS"/>
    <s v="E7412JLB"/>
    <s v="2024001727"/>
    <x v="553"/>
    <d v="2024-01-10T00:00:00"/>
    <x v="1"/>
    <n v="27.1"/>
    <s v="TM"/>
    <n v="26.52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9"/>
    <s v=""/>
    <x v="0"/>
    <x v="0"/>
    <x v="1"/>
    <s v=""/>
    <x v="0"/>
    <x v="0"/>
    <s v="FABRICA"/>
    <x v="0"/>
    <x v="1"/>
    <x v="1"/>
    <n v="0.57999999999999829"/>
    <x v="0"/>
    <n v="0.58000000000000185"/>
    <n v="0.58000000000000185"/>
    <n v="1"/>
    <n v="1"/>
    <s v="Positivo"/>
    <n v="27.1"/>
    <s v="TM"/>
    <n v="27.1"/>
    <n v="3228"/>
    <s v=""/>
    <s v=""/>
    <x v="0"/>
    <s v=""/>
    <s v=""/>
  </r>
  <r>
    <x v="0"/>
    <n v="13.94"/>
    <n v="13.86"/>
    <n v="0"/>
    <n v="40"/>
    <n v="40.56"/>
    <n v="26.7"/>
    <s v="TM"/>
    <s v=""/>
    <s v="ETO01801R"/>
    <s v="E1006JVK"/>
    <s v="2024001743"/>
    <x v="554"/>
    <d v="2024-01-10T00:00:00"/>
    <x v="1"/>
    <n v="27.14"/>
    <s v="TM"/>
    <n v="26.7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4"/>
    <n v="13.86"/>
    <s v=""/>
    <x v="0"/>
    <x v="0"/>
    <x v="1"/>
    <s v=""/>
    <x v="0"/>
    <x v="0"/>
    <s v="FABRICA"/>
    <x v="0"/>
    <x v="1"/>
    <x v="1"/>
    <n v="0.43999999999999773"/>
    <x v="0"/>
    <n v="0.44000000000000128"/>
    <n v="0.44000000000000128"/>
    <n v="1"/>
    <n v="1"/>
    <s v="Positivo"/>
    <n v="27.14"/>
    <s v="TM"/>
    <n v="27.14"/>
    <n v="3228"/>
    <s v=""/>
    <s v=""/>
    <x v="0"/>
    <s v=""/>
    <s v=""/>
  </r>
  <r>
    <x v="0"/>
    <n v="13.1"/>
    <n v="13.16"/>
    <n v="0"/>
    <n v="40"/>
    <n v="40.36"/>
    <n v="27.2"/>
    <s v="TM"/>
    <s v=""/>
    <s v="ER0119BBW"/>
    <s v="E4808LSP"/>
    <s v="2024001807"/>
    <x v="555"/>
    <d v="2024-01-10T00:00:00"/>
    <x v="1"/>
    <n v="27.84"/>
    <s v="TM"/>
    <n v="27.2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5"/>
    <n v="13.16"/>
    <s v=""/>
    <x v="0"/>
    <x v="0"/>
    <x v="1"/>
    <s v=""/>
    <x v="0"/>
    <x v="0"/>
    <s v="FABRICA"/>
    <x v="0"/>
    <x v="1"/>
    <x v="1"/>
    <n v="0.64000000000000057"/>
    <x v="0"/>
    <n v="0.64000000000000057"/>
    <n v="0.64000000000000057"/>
    <n v="1"/>
    <n v="1"/>
    <s v="Positivo"/>
    <n v="27.84"/>
    <s v="TM"/>
    <n v="27.84"/>
    <n v="3228"/>
    <s v=""/>
    <s v=""/>
    <x v="0"/>
    <s v=""/>
    <s v=""/>
  </r>
  <r>
    <x v="0"/>
    <n v="13.7"/>
    <n v="13.8"/>
    <n v="0"/>
    <n v="40"/>
    <n v="40.64"/>
    <n v="26.84"/>
    <s v="TM"/>
    <s v=""/>
    <s v="ER3686BCF"/>
    <s v="E6576JJM"/>
    <s v="2024001818"/>
    <x v="556"/>
    <d v="2024-01-10T00:00:00"/>
    <x v="1"/>
    <n v="27.2"/>
    <s v="TM"/>
    <n v="26.84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4"/>
    <n v="13.8"/>
    <s v=""/>
    <x v="0"/>
    <x v="0"/>
    <x v="1"/>
    <s v=""/>
    <x v="0"/>
    <x v="0"/>
    <s v="FABRICA"/>
    <x v="0"/>
    <x v="1"/>
    <x v="1"/>
    <n v="0.35999999999999943"/>
    <x v="0"/>
    <n v="0.35999999999999943"/>
    <n v="0.35999999999999943"/>
    <n v="0"/>
    <n v="1"/>
    <s v=""/>
    <n v="27.2"/>
    <s v="TM"/>
    <n v="27.2"/>
    <n v="3228"/>
    <s v=""/>
    <s v=""/>
    <x v="0"/>
    <s v=""/>
    <s v=""/>
  </r>
  <r>
    <x v="0"/>
    <n v="12.96"/>
    <n v="12.98"/>
    <n v="0"/>
    <n v="40"/>
    <n v="40.479999999999997"/>
    <n v="27.5"/>
    <s v="TM"/>
    <s v=""/>
    <s v="ER4777BBM"/>
    <s v="E1633HJM"/>
    <s v="2024001762"/>
    <x v="557"/>
    <d v="2024-01-10T00:00:00"/>
    <x v="1"/>
    <n v="28.02"/>
    <s v="TM"/>
    <n v="27.5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4"/>
    <n v="12.98"/>
    <s v=""/>
    <x v="0"/>
    <x v="0"/>
    <x v="1"/>
    <s v=""/>
    <x v="0"/>
    <x v="0"/>
    <s v="FABRICA"/>
    <x v="0"/>
    <x v="1"/>
    <x v="1"/>
    <n v="0.52000000000000313"/>
    <x v="0"/>
    <n v="0.51999999999999957"/>
    <n v="0.51999999999999957"/>
    <n v="1"/>
    <n v="1"/>
    <s v="Positivo"/>
    <n v="28.02"/>
    <s v="TM"/>
    <n v="28.02"/>
    <n v="3228"/>
    <s v=""/>
    <s v=""/>
    <x v="0"/>
    <s v=""/>
    <s v=""/>
  </r>
  <r>
    <x v="0"/>
    <n v="13.22"/>
    <n v="13.18"/>
    <n v="0"/>
    <n v="41"/>
    <n v="41.58"/>
    <n v="28.4"/>
    <s v="TM"/>
    <s v=""/>
    <s v="ER9017BCD"/>
    <s v="E2965KHG"/>
    <s v="2024001768"/>
    <x v="558"/>
    <d v="2024-01-10T00:00:00"/>
    <x v="1"/>
    <n v="28.844999999999999"/>
    <s v="TM"/>
    <n v="28.4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4"/>
    <n v="13.18"/>
    <s v=""/>
    <x v="0"/>
    <x v="0"/>
    <x v="1"/>
    <s v=""/>
    <x v="0"/>
    <x v="0"/>
    <s v="FABRICA"/>
    <x v="0"/>
    <x v="1"/>
    <x v="1"/>
    <n v="0.44500000000000028"/>
    <x v="0"/>
    <n v="0.44500000000000028"/>
    <n v="0.44500000000000028"/>
    <n v="1"/>
    <n v="1"/>
    <s v="Positivo"/>
    <n v="28.844999999999999"/>
    <s v="TM"/>
    <n v="28.844999999999999"/>
    <n v="3228"/>
    <s v=""/>
    <s v=""/>
    <x v="0"/>
    <s v=""/>
    <s v=""/>
  </r>
  <r>
    <x v="0"/>
    <n v="13.5"/>
    <n v="13.76"/>
    <n v="0"/>
    <n v="40"/>
    <n v="40.520000000000003"/>
    <n v="26.76"/>
    <s v="TM"/>
    <s v=""/>
    <s v="ER8804BBS"/>
    <s v="E0621KGK"/>
    <s v="2024001784"/>
    <x v="559"/>
    <d v="2024-01-10T00:00:00"/>
    <x v="1"/>
    <n v="27.24"/>
    <s v="TM"/>
    <n v="26.76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4"/>
    <n v="13.76"/>
    <s v=""/>
    <x v="0"/>
    <x v="0"/>
    <x v="1"/>
    <s v=""/>
    <x v="0"/>
    <x v="0"/>
    <s v="FABRICA"/>
    <x v="0"/>
    <x v="1"/>
    <x v="1"/>
    <n v="0.47999999999999687"/>
    <x v="0"/>
    <n v="0.47999999999999687"/>
    <n v="0.47999999999999687"/>
    <n v="1"/>
    <n v="1"/>
    <s v="Positivo"/>
    <n v="27.24"/>
    <s v="TM"/>
    <n v="27.24"/>
    <n v="3228"/>
    <s v=""/>
    <s v=""/>
    <x v="0"/>
    <s v=""/>
    <s v=""/>
  </r>
  <r>
    <x v="0"/>
    <n v="13.64"/>
    <n v="13.46"/>
    <n v="0"/>
    <n v="40"/>
    <n v="40.64"/>
    <n v="27.18"/>
    <s v="TM"/>
    <s v=""/>
    <s v="ER8798BBS"/>
    <s v="E8421HJR"/>
    <s v="2024001822"/>
    <x v="560"/>
    <d v="2024-01-10T00:00:00"/>
    <x v="1"/>
    <n v="27.54"/>
    <s v="TM"/>
    <n v="27.1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4"/>
    <n v="13.46"/>
    <s v=""/>
    <x v="0"/>
    <x v="0"/>
    <x v="1"/>
    <s v=""/>
    <x v="0"/>
    <x v="0"/>
    <s v="FABRICA"/>
    <x v="0"/>
    <x v="1"/>
    <x v="1"/>
    <n v="0.35999999999999943"/>
    <x v="0"/>
    <n v="0.35999999999999943"/>
    <n v="0.35999999999999943"/>
    <n v="0"/>
    <n v="1"/>
    <s v=""/>
    <n v="27.54"/>
    <s v="TM"/>
    <n v="27.54"/>
    <n v="3228"/>
    <s v=""/>
    <s v=""/>
    <x v="0"/>
    <s v=""/>
    <s v=""/>
  </r>
  <r>
    <x v="0"/>
    <n v="15"/>
    <n v="14.7"/>
    <n v="0"/>
    <n v="40"/>
    <n v="40.44"/>
    <n v="25.6"/>
    <s v="TM"/>
    <s v=""/>
    <s v="ER4362BDJ"/>
    <s v="E6650KWM"/>
    <s v="2024000762"/>
    <x v="561"/>
    <d v="2024-01-04T00:00:00"/>
    <x v="0"/>
    <n v="25.6"/>
    <s v="TM"/>
    <n v="25.74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4.7"/>
    <s v=""/>
    <x v="0"/>
    <x v="0"/>
    <x v="0"/>
    <s v=""/>
    <x v="0"/>
    <x v="0"/>
    <s v="FABRICA"/>
    <x v="0"/>
    <x v="0"/>
    <x v="0"/>
    <n v="0.56000000000000227"/>
    <x v="0"/>
    <n v="-0.13999999999999702"/>
    <n v="0.13999999999999702"/>
    <n v="0"/>
    <n v="0"/>
    <s v=""/>
    <n v="25.6"/>
    <s v="TM"/>
    <n v="25.6"/>
    <n v="3230"/>
    <s v=""/>
    <s v=""/>
    <x v="0"/>
    <s v=""/>
    <s v=""/>
  </r>
  <r>
    <x v="0"/>
    <n v="14.9"/>
    <n v="14.54"/>
    <n v="0"/>
    <n v="40"/>
    <n v="40.36"/>
    <n v="25.6"/>
    <s v="TM"/>
    <s v=""/>
    <s v="EGD3328"/>
    <s v="EAZ14EI"/>
    <s v="2024000180"/>
    <x v="562"/>
    <d v="2024-01-02T00:00:00"/>
    <x v="7"/>
    <n v="25.6"/>
    <s v="TM"/>
    <n v="25.82"/>
    <x v="0"/>
    <s v="E_JGARCIAG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4.54"/>
    <s v=""/>
    <x v="0"/>
    <x v="0"/>
    <x v="0"/>
    <s v=""/>
    <x v="0"/>
    <x v="0"/>
    <s v="FABRICA"/>
    <x v="0"/>
    <x v="7"/>
    <x v="0"/>
    <n v="0.64000000000000057"/>
    <x v="0"/>
    <n v="15.140000000000008"/>
    <n v="15.140000000000008"/>
    <n v="1"/>
    <n v="1"/>
    <s v="Positivo"/>
    <n v="25.6"/>
    <s v="TM"/>
    <n v="40.960000000000008"/>
    <n v="3233"/>
    <s v=""/>
    <s v=""/>
    <x v="0"/>
    <s v=""/>
    <s v=""/>
  </r>
  <r>
    <x v="0"/>
    <n v="14.4"/>
    <n v="13.56"/>
    <n v="0"/>
    <n v="40"/>
    <n v="39.42"/>
    <n v="25.6"/>
    <s v="TM"/>
    <s v=""/>
    <s v="EAV45429"/>
    <s v="E27RD36"/>
    <s v="2024000181"/>
    <x v="563"/>
    <d v="2024-01-02T00:00:00"/>
    <x v="7"/>
    <n v="27"/>
    <s v="TM"/>
    <n v="25.86"/>
    <x v="0"/>
    <s v="E_JGARCIAG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3.56"/>
    <s v=""/>
    <x v="0"/>
    <x v="0"/>
    <x v="0"/>
    <s v=""/>
    <x v="0"/>
    <x v="0"/>
    <s v="FABRICA"/>
    <x v="0"/>
    <x v="7"/>
    <x v="0"/>
    <n v="1.5799999999999983"/>
    <x v="0"/>
    <n v="17.340000000000003"/>
    <n v="17.340000000000003"/>
    <n v="1"/>
    <n v="1"/>
    <s v="Positivo"/>
    <n v="27"/>
    <s v="TM"/>
    <n v="43.2"/>
    <n v="3233"/>
    <s v=""/>
    <s v=""/>
    <x v="0"/>
    <s v=""/>
    <s v=""/>
  </r>
  <r>
    <x v="0"/>
    <n v="13.68"/>
    <n v="13.84"/>
    <n v="0"/>
    <n v="40"/>
    <n v="39.94"/>
    <n v="25.6"/>
    <s v="TM"/>
    <s v=""/>
    <s v="EJ01057R"/>
    <s v="E2544FHJ"/>
    <s v="2024000003"/>
    <x v="564"/>
    <d v="2024-01-02T00:00:00"/>
    <x v="0"/>
    <n v="25.6"/>
    <s v="TM"/>
    <n v="26.1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3.84"/>
    <s v=""/>
    <x v="0"/>
    <x v="0"/>
    <x v="0"/>
    <s v=""/>
    <x v="0"/>
    <x v="0"/>
    <s v="FABRICA"/>
    <x v="0"/>
    <x v="0"/>
    <x v="0"/>
    <n v="1.0600000000000023"/>
    <x v="0"/>
    <n v="-0.5"/>
    <n v="0.5"/>
    <n v="1"/>
    <n v="0"/>
    <s v="Negativo"/>
    <n v="25.6"/>
    <s v="TM"/>
    <n v="25.6"/>
    <n v="3230"/>
    <s v=""/>
    <s v=""/>
    <x v="0"/>
    <s v=""/>
    <s v=""/>
  </r>
  <r>
    <x v="0"/>
    <n v="14.9"/>
    <n v="14.88"/>
    <n v="0"/>
    <n v="40"/>
    <n v="40.700000000000003"/>
    <n v="25.6"/>
    <s v="TM"/>
    <s v=""/>
    <s v="EGD3328"/>
    <s v="EAZ14EI"/>
    <s v="2024000329"/>
    <x v="565"/>
    <d v="2024-01-03T00:00:00"/>
    <x v="7"/>
    <n v="25.6"/>
    <s v="TM"/>
    <n v="25.82"/>
    <x v="0"/>
    <s v="E_JGARCIAG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4.88"/>
    <s v=""/>
    <x v="0"/>
    <x v="0"/>
    <x v="0"/>
    <s v=""/>
    <x v="0"/>
    <x v="0"/>
    <s v="FABRICA"/>
    <x v="0"/>
    <x v="7"/>
    <x v="0"/>
    <n v="0.29999999999999716"/>
    <x v="0"/>
    <n v="15.140000000000008"/>
    <n v="15.140000000000008"/>
    <n v="1"/>
    <n v="1"/>
    <s v="Positivo"/>
    <n v="25.6"/>
    <s v="TM"/>
    <n v="40.960000000000008"/>
    <n v="3233"/>
    <s v=""/>
    <s v=""/>
    <x v="0"/>
    <s v=""/>
    <s v=""/>
  </r>
  <r>
    <x v="0"/>
    <n v="14.9"/>
    <n v="15.22"/>
    <n v="0"/>
    <n v="40"/>
    <n v="40.619999999999997"/>
    <n v="25.6"/>
    <s v="TM"/>
    <s v=""/>
    <s v="EGD3328"/>
    <s v="EAZ14EI"/>
    <s v="2024000436"/>
    <x v="566"/>
    <d v="2024-01-03T00:00:00"/>
    <x v="7"/>
    <n v="24"/>
    <s v="TM"/>
    <n v="25.4"/>
    <x v="0"/>
    <s v="OASENSI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5.22"/>
    <s v=""/>
    <x v="0"/>
    <x v="0"/>
    <x v="0"/>
    <s v=""/>
    <x v="0"/>
    <x v="0"/>
    <s v="FABRICA"/>
    <x v="0"/>
    <x v="7"/>
    <x v="0"/>
    <n v="0.38000000000000256"/>
    <x v="0"/>
    <n v="13.000000000000007"/>
    <n v="13.000000000000007"/>
    <n v="1"/>
    <n v="1"/>
    <s v="Positivo"/>
    <n v="24"/>
    <s v="TM"/>
    <n v="38.400000000000006"/>
    <n v="3233"/>
    <s v=""/>
    <s v=""/>
    <x v="0"/>
    <s v=""/>
    <s v=""/>
  </r>
  <r>
    <x v="0"/>
    <n v="14.9"/>
    <n v="14.58"/>
    <n v="0"/>
    <n v="40"/>
    <n v="40.54"/>
    <n v="25.6"/>
    <s v="TM"/>
    <s v=""/>
    <s v="EGD3328"/>
    <s v="EAZ14EI"/>
    <s v="2024000082"/>
    <x v="567"/>
    <d v="2024-01-02T00:00:00"/>
    <x v="7"/>
    <n v="25.6"/>
    <s v="TM"/>
    <n v="25.96"/>
    <x v="0"/>
    <s v="E_JGARCIAG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4.58"/>
    <s v=""/>
    <x v="0"/>
    <x v="0"/>
    <x v="0"/>
    <s v=""/>
    <x v="0"/>
    <x v="0"/>
    <s v="FABRICA"/>
    <x v="0"/>
    <x v="7"/>
    <x v="0"/>
    <n v="0.46000000000000085"/>
    <x v="0"/>
    <n v="15.000000000000007"/>
    <n v="15.000000000000007"/>
    <n v="1"/>
    <n v="1"/>
    <s v="Positivo"/>
    <n v="25.6"/>
    <s v="TM"/>
    <n v="40.960000000000008"/>
    <n v="3233"/>
    <s v=""/>
    <s v=""/>
    <x v="0"/>
    <s v=""/>
    <s v=""/>
  </r>
  <r>
    <x v="0"/>
    <n v="14.9"/>
    <n v="14.94"/>
    <n v="0"/>
    <n v="40"/>
    <n v="40.86"/>
    <n v="25.6"/>
    <s v="TM"/>
    <s v=""/>
    <s v="EGD3328"/>
    <s v="EAZ14EI"/>
    <s v="2024000231"/>
    <x v="568"/>
    <d v="2024-01-03T00:00:00"/>
    <x v="7"/>
    <n v="25.6"/>
    <s v="TM"/>
    <n v="25.92"/>
    <x v="0"/>
    <s v="JROC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4.94"/>
    <s v=""/>
    <x v="0"/>
    <x v="0"/>
    <x v="0"/>
    <s v=""/>
    <x v="0"/>
    <x v="0"/>
    <s v="FABRICA"/>
    <x v="0"/>
    <x v="7"/>
    <x v="0"/>
    <n v="0.14000000000000057"/>
    <x v="0"/>
    <n v="15.040000000000006"/>
    <n v="15.040000000000006"/>
    <n v="1"/>
    <n v="1"/>
    <s v="Positivo"/>
    <n v="25.6"/>
    <s v="TM"/>
    <n v="40.960000000000008"/>
    <n v="3233"/>
    <s v=""/>
    <s v=""/>
    <x v="0"/>
    <s v=""/>
    <s v=""/>
  </r>
  <r>
    <x v="0"/>
    <n v="14.5"/>
    <n v="15.36"/>
    <n v="0"/>
    <n v="40"/>
    <n v="40.840000000000003"/>
    <n v="25.4"/>
    <s v="TM"/>
    <s v=""/>
    <s v="ER3503BDF"/>
    <s v="E5486LFM"/>
    <s v="2024001026"/>
    <x v="569"/>
    <d v="2024-01-05T00:00:00"/>
    <x v="0"/>
    <n v="24"/>
    <s v="TM"/>
    <n v="25.4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5.36"/>
    <s v=""/>
    <x v="0"/>
    <x v="0"/>
    <x v="0"/>
    <s v=""/>
    <x v="0"/>
    <x v="0"/>
    <s v="FABRICA"/>
    <x v="0"/>
    <x v="0"/>
    <x v="0"/>
    <n v="0.15999999999999659"/>
    <x v="0"/>
    <n v="-1.4800000000000004"/>
    <n v="1.4800000000000004"/>
    <n v="1"/>
    <n v="0"/>
    <s v="Negativo"/>
    <n v="24"/>
    <s v="TM"/>
    <n v="24"/>
    <n v="3230"/>
    <s v=""/>
    <s v=""/>
    <x v="0"/>
    <s v=""/>
    <s v=""/>
  </r>
  <r>
    <x v="0"/>
    <n v="13.9"/>
    <n v="14.06"/>
    <n v="0"/>
    <n v="40"/>
    <n v="40.5"/>
    <n v="26.44"/>
    <s v="TM"/>
    <s v=""/>
    <s v="EL131876"/>
    <s v="E70JR81"/>
    <s v="2024000066"/>
    <x v="570"/>
    <d v="2024-01-02T00:00:00"/>
    <x v="4"/>
    <n v="26.94"/>
    <s v="TM"/>
    <n v="26.44"/>
    <x v="0"/>
    <s v="JROC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4.06"/>
    <s v=""/>
    <x v="0"/>
    <x v="0"/>
    <x v="0"/>
    <s v=""/>
    <x v="0"/>
    <x v="0"/>
    <s v="FABRICA"/>
    <x v="0"/>
    <x v="4"/>
    <x v="1"/>
    <n v="0.5"/>
    <x v="0"/>
    <n v="0.5"/>
    <n v="0.5"/>
    <n v="1"/>
    <n v="1"/>
    <s v="Positivo"/>
    <n v="26.94"/>
    <s v="TM"/>
    <n v="26.94"/>
    <n v="3229"/>
    <s v=""/>
    <s v=""/>
    <x v="0"/>
    <s v=""/>
    <s v=""/>
  </r>
  <r>
    <x v="0"/>
    <n v="13.22"/>
    <n v="13.44"/>
    <n v="0"/>
    <n v="40"/>
    <n v="40.520000000000003"/>
    <n v="27.08"/>
    <s v="TM"/>
    <s v=""/>
    <s v="EBR10380"/>
    <s v="E87TE32"/>
    <s v="2024000090"/>
    <x v="571"/>
    <d v="2024-01-02T00:00:00"/>
    <x v="4"/>
    <n v="27.56"/>
    <s v="TM"/>
    <n v="27.08"/>
    <x v="0"/>
    <s v="E_JGARCIAG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3.44"/>
    <s v=""/>
    <x v="0"/>
    <x v="0"/>
    <x v="0"/>
    <s v=""/>
    <x v="0"/>
    <x v="0"/>
    <s v="FABRICA"/>
    <x v="0"/>
    <x v="4"/>
    <x v="1"/>
    <n v="0.47999999999999687"/>
    <x v="0"/>
    <n v="0.48000000000000043"/>
    <n v="0.48000000000000043"/>
    <n v="1"/>
    <n v="1"/>
    <s v="Positivo"/>
    <n v="27.56"/>
    <s v="TM"/>
    <n v="27.56"/>
    <n v="3229"/>
    <s v=""/>
    <s v=""/>
    <x v="0"/>
    <s v=""/>
    <s v=""/>
  </r>
  <r>
    <x v="0"/>
    <n v="15.1"/>
    <n v="15.5"/>
    <n v="0"/>
    <n v="40"/>
    <n v="40.6"/>
    <n v="25.1"/>
    <s v="TM"/>
    <s v=""/>
    <s v="EL125138"/>
    <s v="E57SG35"/>
    <s v="2024000116"/>
    <x v="572"/>
    <d v="2024-01-02T00:00:00"/>
    <x v="4"/>
    <n v="25.5"/>
    <s v="TM"/>
    <n v="25.1"/>
    <x v="0"/>
    <s v="JROC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5.5"/>
    <s v=""/>
    <x v="0"/>
    <x v="0"/>
    <x v="0"/>
    <s v=""/>
    <x v="0"/>
    <x v="0"/>
    <s v="FABRICA"/>
    <x v="0"/>
    <x v="4"/>
    <x v="1"/>
    <n v="0.39999999999999858"/>
    <x v="0"/>
    <n v="0.39999999999999858"/>
    <n v="0.39999999999999858"/>
    <n v="0"/>
    <n v="1"/>
    <s v=""/>
    <n v="25.5"/>
    <s v="TM"/>
    <n v="25.5"/>
    <n v="3229"/>
    <s v=""/>
    <s v=""/>
    <x v="0"/>
    <s v=""/>
    <s v=""/>
  </r>
  <r>
    <x v="0"/>
    <n v="14.12"/>
    <n v="14.02"/>
    <n v="0"/>
    <n v="40"/>
    <n v="40.56"/>
    <n v="26.54"/>
    <s v="TM"/>
    <s v=""/>
    <s v="EC71960"/>
    <s v="EAB38QF"/>
    <s v="2024000435"/>
    <x v="573"/>
    <d v="2024-01-03T00:00:00"/>
    <x v="4"/>
    <n v="26.98"/>
    <s v="TM"/>
    <n v="26.54"/>
    <x v="0"/>
    <s v="OASENSI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4.02"/>
    <s v=""/>
    <x v="0"/>
    <x v="0"/>
    <x v="0"/>
    <s v=""/>
    <x v="0"/>
    <x v="0"/>
    <s v="FABRICA"/>
    <x v="0"/>
    <x v="4"/>
    <x v="1"/>
    <n v="0.43999999999999773"/>
    <x v="0"/>
    <n v="0.44000000000000128"/>
    <n v="0.44000000000000128"/>
    <n v="1"/>
    <n v="1"/>
    <s v="Positivo"/>
    <n v="26.98"/>
    <s v="TM"/>
    <n v="26.98"/>
    <n v="3229"/>
    <s v=""/>
    <s v=""/>
    <x v="0"/>
    <s v=""/>
    <s v=""/>
  </r>
  <r>
    <x v="0"/>
    <n v="14.4"/>
    <n v="13.5"/>
    <n v="0"/>
    <n v="40"/>
    <n v="39.36"/>
    <n v="25.6"/>
    <s v="TM"/>
    <s v=""/>
    <s v="EAV45429"/>
    <s v="E27RD36"/>
    <s v="2024000283"/>
    <x v="574"/>
    <d v="2024-01-03T00:00:00"/>
    <x v="7"/>
    <n v="27"/>
    <s v="TM"/>
    <n v="25.86"/>
    <x v="0"/>
    <s v="JROC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3.5"/>
    <s v=""/>
    <x v="0"/>
    <x v="0"/>
    <x v="0"/>
    <s v=""/>
    <x v="0"/>
    <x v="0"/>
    <s v="FABRICA"/>
    <x v="0"/>
    <x v="7"/>
    <x v="0"/>
    <n v="1.6400000000000006"/>
    <x v="0"/>
    <n v="17.340000000000003"/>
    <n v="17.340000000000003"/>
    <n v="1"/>
    <n v="1"/>
    <s v="Positivo"/>
    <n v="27"/>
    <s v="TM"/>
    <n v="43.2"/>
    <n v="3233"/>
    <s v=""/>
    <s v=""/>
    <x v="0"/>
    <s v=""/>
    <s v=""/>
  </r>
  <r>
    <x v="0"/>
    <n v="13.54"/>
    <n v="13.46"/>
    <n v="0"/>
    <n v="40"/>
    <n v="40.82"/>
    <n v="27"/>
    <s v="TM"/>
    <s v=""/>
    <s v="EL156220"/>
    <s v="E54XL56"/>
    <s v="2024000365"/>
    <x v="575"/>
    <d v="2024-01-03T00:00:00"/>
    <x v="0"/>
    <n v="27"/>
    <s v="TM"/>
    <n v="27.36"/>
    <x v="0"/>
    <s v="E_JGARCIAG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3.46"/>
    <s v=""/>
    <x v="0"/>
    <x v="0"/>
    <x v="0"/>
    <s v=""/>
    <x v="0"/>
    <x v="0"/>
    <s v="FABRICA"/>
    <x v="0"/>
    <x v="0"/>
    <x v="0"/>
    <n v="0.17999999999999972"/>
    <x v="0"/>
    <n v="-0.35999999999999943"/>
    <n v="0.35999999999999943"/>
    <n v="0"/>
    <n v="0"/>
    <s v=""/>
    <n v="27"/>
    <s v="TM"/>
    <n v="27"/>
    <n v="3230"/>
    <s v=""/>
    <s v=""/>
    <x v="0"/>
    <s v=""/>
    <s v=""/>
  </r>
  <r>
    <x v="0"/>
    <n v="13.5"/>
    <n v="12.86"/>
    <n v="0"/>
    <n v="40"/>
    <n v="40.14"/>
    <n v="27.2"/>
    <s v="TM"/>
    <s v=""/>
    <s v="EL193158"/>
    <s v="EAV24EQ"/>
    <s v="2024000164"/>
    <x v="576"/>
    <d v="2024-01-02T00:00:00"/>
    <x v="8"/>
    <n v="27.2"/>
    <s v="TM"/>
    <n v="27.28"/>
    <x v="0"/>
    <s v="OASENSI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2.86"/>
    <s v=""/>
    <x v="0"/>
    <x v="0"/>
    <x v="0"/>
    <s v=""/>
    <x v="0"/>
    <x v="0"/>
    <s v="FABRICA"/>
    <x v="0"/>
    <x v="8"/>
    <x v="0"/>
    <n v="0.85999999999999943"/>
    <x v="0"/>
    <n v="-8.0000000000001847E-2"/>
    <n v="8.0000000000001847E-2"/>
    <n v="0"/>
    <n v="0"/>
    <s v=""/>
    <n v="27.2"/>
    <s v="TM"/>
    <n v="27.2"/>
    <n v="3231"/>
    <s v=""/>
    <s v=""/>
    <x v="0"/>
    <s v=""/>
    <s v=""/>
  </r>
  <r>
    <x v="0"/>
    <n v="13.3"/>
    <n v="13.18"/>
    <n v="0"/>
    <n v="40"/>
    <n v="40.6"/>
    <n v="27.42"/>
    <s v="TM"/>
    <s v=""/>
    <s v="EP107789"/>
    <s v="EAS09TE"/>
    <s v="2024000155"/>
    <x v="577"/>
    <d v="2024-01-02T00:00:00"/>
    <x v="4"/>
    <n v="27.82"/>
    <s v="TM"/>
    <n v="27.42"/>
    <x v="0"/>
    <s v="OASENSI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3.18"/>
    <s v=""/>
    <x v="0"/>
    <x v="0"/>
    <x v="0"/>
    <s v=""/>
    <x v="0"/>
    <x v="0"/>
    <s v="FABRICA"/>
    <x v="0"/>
    <x v="4"/>
    <x v="1"/>
    <n v="0.39999999999999858"/>
    <x v="0"/>
    <n v="0.39999999999999858"/>
    <n v="0.39999999999999858"/>
    <n v="0"/>
    <n v="1"/>
    <s v=""/>
    <n v="27.82"/>
    <s v="TM"/>
    <n v="27.82"/>
    <n v="3229"/>
    <s v=""/>
    <s v=""/>
    <x v="0"/>
    <s v=""/>
    <s v=""/>
  </r>
  <r>
    <x v="0"/>
    <n v="13.9"/>
    <n v="13.72"/>
    <n v="0"/>
    <n v="40"/>
    <n v="40.58"/>
    <n v="26.86"/>
    <s v="TM"/>
    <s v=""/>
    <s v="EL131876"/>
    <s v="E70JR81"/>
    <s v="2024000203"/>
    <x v="578"/>
    <d v="2024-01-02T00:00:00"/>
    <x v="4"/>
    <n v="27.28"/>
    <s v="TM"/>
    <n v="26.86"/>
    <x v="0"/>
    <s v="OASENSI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3.72"/>
    <s v=""/>
    <x v="0"/>
    <x v="0"/>
    <x v="0"/>
    <s v=""/>
    <x v="0"/>
    <x v="0"/>
    <s v="FABRICA"/>
    <x v="0"/>
    <x v="4"/>
    <x v="1"/>
    <n v="0.42000000000000171"/>
    <x v="0"/>
    <n v="0.42000000000000171"/>
    <n v="0.42000000000000171"/>
    <n v="1"/>
    <n v="1"/>
    <s v="Positivo"/>
    <n v="27.28"/>
    <s v="TM"/>
    <n v="27.28"/>
    <n v="3229"/>
    <s v=""/>
    <s v=""/>
    <x v="0"/>
    <s v=""/>
    <s v=""/>
  </r>
  <r>
    <x v="0"/>
    <n v="12.8"/>
    <n v="13.04"/>
    <n v="0"/>
    <n v="40"/>
    <n v="40.58"/>
    <n v="27.54"/>
    <s v="TM"/>
    <s v=""/>
    <s v="ESE1915"/>
    <s v="E40ZB67"/>
    <s v="2024000211"/>
    <x v="579"/>
    <d v="2024-01-02T00:00:00"/>
    <x v="4"/>
    <n v="27.96"/>
    <s v="TM"/>
    <n v="27.54"/>
    <x v="0"/>
    <s v="OASENSI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3.04"/>
    <s v=""/>
    <x v="0"/>
    <x v="0"/>
    <x v="0"/>
    <s v=""/>
    <x v="0"/>
    <x v="0"/>
    <s v="FABRICA"/>
    <x v="0"/>
    <x v="4"/>
    <x v="1"/>
    <n v="0.42000000000000171"/>
    <x v="0"/>
    <n v="0.42000000000000171"/>
    <n v="0.42000000000000171"/>
    <n v="1"/>
    <n v="1"/>
    <s v="Positivo"/>
    <n v="27.96"/>
    <s v="TM"/>
    <n v="27.96"/>
    <n v="3229"/>
    <s v=""/>
    <s v=""/>
    <x v="0"/>
    <s v=""/>
    <s v=""/>
  </r>
  <r>
    <x v="0"/>
    <n v="16.100000000000001"/>
    <n v="16.14"/>
    <n v="0"/>
    <n v="44"/>
    <n v="43.96"/>
    <n v="27.82"/>
    <s v="TM"/>
    <s v=""/>
    <s v="ELE4020"/>
    <s v="E09PL98"/>
    <s v="2024000197"/>
    <x v="580"/>
    <d v="2024-01-02T00:00:00"/>
    <x v="1"/>
    <n v="28.96"/>
    <s v="TM"/>
    <n v="27.82"/>
    <x v="0"/>
    <s v="E_JGARCIAG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6.14"/>
    <s v=""/>
    <x v="0"/>
    <x v="0"/>
    <x v="0"/>
    <s v=""/>
    <x v="0"/>
    <x v="0"/>
    <s v="FABRICA"/>
    <x v="0"/>
    <x v="1"/>
    <x v="1"/>
    <n v="1.1399999999999935"/>
    <x v="0"/>
    <n v="1.1400000000000006"/>
    <n v="1.1400000000000006"/>
    <n v="1"/>
    <n v="1"/>
    <s v="Positivo"/>
    <n v="28.96"/>
    <s v="TM"/>
    <n v="28.96"/>
    <n v="3228"/>
    <s v=""/>
    <s v=""/>
    <x v="0"/>
    <s v=""/>
    <s v=""/>
  </r>
  <r>
    <x v="0"/>
    <n v="14.9"/>
    <n v="14.86"/>
    <n v="0"/>
    <n v="40"/>
    <n v="40.56"/>
    <n v="25.7"/>
    <s v="TM"/>
    <s v=""/>
    <s v="ELE4429"/>
    <s v="EBA72OG"/>
    <s v="2024000194"/>
    <x v="581"/>
    <d v="2024-01-02T00:00:00"/>
    <x v="4"/>
    <n v="26.14"/>
    <s v="TM"/>
    <n v="25.7"/>
    <x v="0"/>
    <s v="OASENSI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4.86"/>
    <s v=""/>
    <x v="0"/>
    <x v="0"/>
    <x v="0"/>
    <s v=""/>
    <x v="0"/>
    <x v="0"/>
    <s v="FABRICA"/>
    <x v="0"/>
    <x v="4"/>
    <x v="1"/>
    <n v="0.43999999999999773"/>
    <x v="0"/>
    <n v="0.44000000000000128"/>
    <n v="0.44000000000000128"/>
    <n v="1"/>
    <n v="1"/>
    <s v="Positivo"/>
    <n v="26.14"/>
    <s v="TM"/>
    <n v="26.14"/>
    <n v="3229"/>
    <s v=""/>
    <s v=""/>
    <x v="0"/>
    <s v=""/>
    <s v=""/>
  </r>
  <r>
    <x v="0"/>
    <n v="13.7"/>
    <n v="13.44"/>
    <n v="0"/>
    <n v="40"/>
    <n v="40.5"/>
    <n v="27.06"/>
    <s v="TM"/>
    <s v=""/>
    <s v="EL175637"/>
    <s v="E02PL21"/>
    <s v="2024000242"/>
    <x v="582"/>
    <d v="2024-01-03T00:00:00"/>
    <x v="4"/>
    <n v="27.56"/>
    <s v="TM"/>
    <n v="27.06"/>
    <x v="0"/>
    <s v="JROC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3.44"/>
    <s v=""/>
    <x v="0"/>
    <x v="0"/>
    <x v="0"/>
    <s v=""/>
    <x v="0"/>
    <x v="0"/>
    <s v="FABRICA"/>
    <x v="0"/>
    <x v="4"/>
    <x v="1"/>
    <n v="0.5"/>
    <x v="0"/>
    <n v="0.5"/>
    <n v="0.5"/>
    <n v="1"/>
    <n v="1"/>
    <s v="Positivo"/>
    <n v="27.56"/>
    <s v="TM"/>
    <n v="27.56"/>
    <n v="3229"/>
    <s v=""/>
    <s v=""/>
    <x v="0"/>
    <s v=""/>
    <s v=""/>
  </r>
  <r>
    <x v="0"/>
    <n v="14.4"/>
    <n v="14.48"/>
    <n v="0"/>
    <n v="40"/>
    <n v="40.58"/>
    <n v="26.1"/>
    <s v="TM"/>
    <s v=""/>
    <s v="EL151114"/>
    <s v="E65QD42"/>
    <s v="2024000269"/>
    <x v="583"/>
    <d v="2024-01-03T00:00:00"/>
    <x v="4"/>
    <n v="26.52"/>
    <s v="TM"/>
    <n v="26.1"/>
    <x v="0"/>
    <s v="JROC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4.48"/>
    <s v=""/>
    <x v="0"/>
    <x v="0"/>
    <x v="0"/>
    <s v=""/>
    <x v="0"/>
    <x v="0"/>
    <s v="FABRICA"/>
    <x v="0"/>
    <x v="4"/>
    <x v="1"/>
    <n v="0.42000000000000171"/>
    <x v="0"/>
    <n v="0.41999999999999815"/>
    <n v="0.41999999999999815"/>
    <n v="1"/>
    <n v="1"/>
    <s v="Positivo"/>
    <n v="26.52"/>
    <s v="TM"/>
    <n v="26.52"/>
    <n v="3229"/>
    <s v=""/>
    <s v=""/>
    <x v="0"/>
    <s v=""/>
    <s v=""/>
  </r>
  <r>
    <x v="0"/>
    <n v="14.9"/>
    <n v="14.84"/>
    <n v="0"/>
    <n v="40"/>
    <n v="40.54"/>
    <n v="25.7"/>
    <s v="TM"/>
    <s v=""/>
    <s v="E12874"/>
    <s v="EAE07ZQ"/>
    <s v="2024000299"/>
    <x v="584"/>
    <d v="2024-01-03T00:00:00"/>
    <x v="4"/>
    <n v="26.16"/>
    <s v="TM"/>
    <n v="25.7"/>
    <x v="0"/>
    <s v="JROC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4.84"/>
    <s v=""/>
    <x v="0"/>
    <x v="0"/>
    <x v="0"/>
    <s v=""/>
    <x v="0"/>
    <x v="0"/>
    <s v="FABRICA"/>
    <x v="0"/>
    <x v="4"/>
    <x v="1"/>
    <n v="0.46000000000000085"/>
    <x v="0"/>
    <n v="0.46000000000000085"/>
    <n v="0.46000000000000085"/>
    <n v="1"/>
    <n v="1"/>
    <s v="Positivo"/>
    <n v="26.16"/>
    <s v="TM"/>
    <n v="26.16"/>
    <n v="3229"/>
    <s v=""/>
    <s v=""/>
    <x v="0"/>
    <s v=""/>
    <s v=""/>
  </r>
  <r>
    <x v="0"/>
    <n v="13.58"/>
    <n v="13.48"/>
    <n v="0"/>
    <n v="40"/>
    <n v="40.54"/>
    <n v="27.06"/>
    <s v="TM"/>
    <s v=""/>
    <s v="EC62831"/>
    <s v="E60TN06"/>
    <s v="2024000165"/>
    <x v="585"/>
    <d v="2024-01-02T00:00:00"/>
    <x v="1"/>
    <n v="27.52"/>
    <s v="TM"/>
    <n v="27.06"/>
    <x v="0"/>
    <s v="E_JGARCIAG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4"/>
    <n v="13.48"/>
    <s v=""/>
    <x v="0"/>
    <x v="0"/>
    <x v="0"/>
    <s v=""/>
    <x v="0"/>
    <x v="0"/>
    <s v="FABRICA"/>
    <x v="0"/>
    <x v="1"/>
    <x v="1"/>
    <n v="0.46000000000000085"/>
    <x v="0"/>
    <n v="0.46000000000000085"/>
    <n v="0.46000000000000085"/>
    <n v="1"/>
    <n v="1"/>
    <s v="Positivo"/>
    <n v="27.52"/>
    <s v="TM"/>
    <n v="27.52"/>
    <n v="3228"/>
    <s v=""/>
    <s v=""/>
    <x v="0"/>
    <s v=""/>
    <s v=""/>
  </r>
  <r>
    <x v="0"/>
    <n v="13.9"/>
    <n v="14"/>
    <n v="0"/>
    <n v="40"/>
    <n v="40.4"/>
    <n v="26.4"/>
    <s v="TM"/>
    <s v=""/>
    <s v="EL174798"/>
    <s v="E15ZX35"/>
    <s v="2024000332"/>
    <x v="586"/>
    <d v="2024-01-03T00:00:00"/>
    <x v="1"/>
    <n v="27"/>
    <s v="TM"/>
    <n v="26.4"/>
    <x v="0"/>
    <s v="E_JGARCIAG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5"/>
    <n v="14"/>
    <s v=""/>
    <x v="0"/>
    <x v="0"/>
    <x v="0"/>
    <s v=""/>
    <x v="0"/>
    <x v="0"/>
    <s v="FABRICA"/>
    <x v="0"/>
    <x v="1"/>
    <x v="1"/>
    <n v="0.60000000000000142"/>
    <x v="0"/>
    <n v="0.60000000000000142"/>
    <n v="0.60000000000000142"/>
    <n v="1"/>
    <n v="1"/>
    <s v="Positivo"/>
    <n v="27"/>
    <s v="TM"/>
    <n v="27"/>
    <n v="3228"/>
    <s v=""/>
    <s v=""/>
    <x v="0"/>
    <s v=""/>
    <s v=""/>
  </r>
  <r>
    <x v="0"/>
    <n v="13.7"/>
    <n v="13.76"/>
    <n v="0"/>
    <n v="40"/>
    <n v="40.520000000000003"/>
    <n v="26.76"/>
    <s v="TM"/>
    <s v=""/>
    <s v="EL163809"/>
    <s v="EAF35HH"/>
    <s v="2024000428"/>
    <x v="587"/>
    <d v="2024-01-03T00:00:00"/>
    <x v="1"/>
    <n v="27.24"/>
    <s v="TM"/>
    <n v="26.76"/>
    <x v="0"/>
    <s v="E_JGARCIAG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4"/>
    <n v="13.76"/>
    <s v=""/>
    <x v="0"/>
    <x v="0"/>
    <x v="0"/>
    <s v=""/>
    <x v="0"/>
    <x v="0"/>
    <s v="FABRICA"/>
    <x v="0"/>
    <x v="1"/>
    <x v="1"/>
    <n v="0.47999999999999687"/>
    <x v="0"/>
    <n v="0.47999999999999687"/>
    <n v="0.47999999999999687"/>
    <n v="1"/>
    <n v="1"/>
    <s v="Positivo"/>
    <n v="27.24"/>
    <s v="TM"/>
    <n v="27.24"/>
    <n v="3228"/>
    <s v=""/>
    <s v=""/>
    <x v="0"/>
    <s v=""/>
    <s v=""/>
  </r>
  <r>
    <x v="0"/>
    <n v="13.9"/>
    <n v="13.88"/>
    <n v="0"/>
    <n v="40"/>
    <n v="40.58"/>
    <n v="26.7"/>
    <s v="TM"/>
    <s v=""/>
    <s v="ESE11475"/>
    <s v="E11RE48"/>
    <s v="2024000147"/>
    <x v="588"/>
    <d v="2024-01-02T00:00:00"/>
    <x v="1"/>
    <n v="27.12"/>
    <s v="TM"/>
    <n v="26.7"/>
    <x v="0"/>
    <s v="E_JGARCIAG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5"/>
    <n v="13.88"/>
    <s v=""/>
    <x v="0"/>
    <x v="0"/>
    <x v="0"/>
    <s v=""/>
    <x v="0"/>
    <x v="0"/>
    <s v="FABRICA"/>
    <x v="0"/>
    <x v="1"/>
    <x v="1"/>
    <n v="0.42000000000000171"/>
    <x v="0"/>
    <n v="0.42000000000000171"/>
    <n v="0.42000000000000171"/>
    <n v="1"/>
    <n v="1"/>
    <s v="Positivo"/>
    <n v="27.12"/>
    <s v="TM"/>
    <n v="27.12"/>
    <n v="3228"/>
    <s v=""/>
    <s v=""/>
    <x v="0"/>
    <s v=""/>
    <s v=""/>
  </r>
  <r>
    <x v="0"/>
    <n v="13.2"/>
    <n v="13.06"/>
    <n v="0"/>
    <n v="40"/>
    <n v="40.44"/>
    <n v="27.38"/>
    <s v="TM"/>
    <s v=""/>
    <s v="EC63707"/>
    <s v="EAV57RZ"/>
    <s v="2024000205"/>
    <x v="589"/>
    <d v="2024-01-02T00:00:00"/>
    <x v="1"/>
    <n v="27.94"/>
    <s v="TM"/>
    <n v="27.38"/>
    <x v="0"/>
    <s v="OASENSI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06"/>
    <s v=""/>
    <x v="0"/>
    <x v="0"/>
    <x v="0"/>
    <s v=""/>
    <x v="0"/>
    <x v="0"/>
    <s v="FABRICA"/>
    <x v="0"/>
    <x v="1"/>
    <x v="1"/>
    <n v="0.56000000000000227"/>
    <x v="0"/>
    <n v="0.56000000000000227"/>
    <n v="0.56000000000000227"/>
    <n v="1"/>
    <n v="1"/>
    <s v="Positivo"/>
    <n v="27.94"/>
    <s v="TM"/>
    <n v="27.94"/>
    <n v="3228"/>
    <s v=""/>
    <s v=""/>
    <x v="0"/>
    <s v=""/>
    <s v=""/>
  </r>
  <r>
    <x v="0"/>
    <n v="13.22"/>
    <n v="13.28"/>
    <n v="0"/>
    <n v="40"/>
    <n v="40.58"/>
    <n v="27.3"/>
    <s v="TM"/>
    <s v=""/>
    <s v="EBR10380"/>
    <s v="E87TE32"/>
    <s v="2024000347"/>
    <x v="590"/>
    <d v="2024-01-03T00:00:00"/>
    <x v="1"/>
    <n v="27.72"/>
    <s v="TM"/>
    <n v="27.3"/>
    <x v="0"/>
    <s v="E_JGARCIAG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4"/>
    <n v="13.28"/>
    <s v=""/>
    <x v="0"/>
    <x v="0"/>
    <x v="0"/>
    <s v=""/>
    <x v="0"/>
    <x v="0"/>
    <s v="FABRICA"/>
    <x v="0"/>
    <x v="1"/>
    <x v="1"/>
    <n v="0.42000000000000171"/>
    <x v="0"/>
    <n v="0.41999999999999815"/>
    <n v="0.41999999999999815"/>
    <n v="1"/>
    <n v="1"/>
    <s v="Positivo"/>
    <n v="27.72"/>
    <s v="TM"/>
    <n v="27.72"/>
    <n v="3228"/>
    <s v=""/>
    <s v=""/>
    <x v="0"/>
    <s v=""/>
    <s v=""/>
  </r>
  <r>
    <x v="0"/>
    <n v="14.1"/>
    <n v="13.88"/>
    <n v="0"/>
    <n v="40"/>
    <n v="40.54"/>
    <n v="26.66"/>
    <s v="TM"/>
    <s v=""/>
    <s v="ESE11177"/>
    <s v="EAQ08CB"/>
    <s v="2024000412"/>
    <x v="591"/>
    <d v="2024-01-03T00:00:00"/>
    <x v="1"/>
    <n v="27.12"/>
    <s v="TM"/>
    <n v="26.66"/>
    <x v="0"/>
    <s v="OASENSI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88"/>
    <s v=""/>
    <x v="0"/>
    <x v="0"/>
    <x v="0"/>
    <s v=""/>
    <x v="0"/>
    <x v="0"/>
    <s v="FABRICA"/>
    <x v="0"/>
    <x v="1"/>
    <x v="1"/>
    <n v="0.46000000000000085"/>
    <x v="0"/>
    <n v="0.46000000000000085"/>
    <n v="0.46000000000000085"/>
    <n v="1"/>
    <n v="1"/>
    <s v="Positivo"/>
    <n v="27.12"/>
    <s v="TM"/>
    <n v="27.12"/>
    <n v="3228"/>
    <s v=""/>
    <s v=""/>
    <x v="0"/>
    <s v=""/>
    <s v=""/>
  </r>
  <r>
    <x v="0"/>
    <n v="13.54"/>
    <n v="13.52"/>
    <n v="0"/>
    <n v="40"/>
    <n v="40.78"/>
    <n v="26.8"/>
    <s v="TM"/>
    <s v=""/>
    <s v="EL156220"/>
    <s v="E54XL56"/>
    <s v="2024000129"/>
    <x v="592"/>
    <d v="2024-01-02T00:00:00"/>
    <x v="0"/>
    <n v="27"/>
    <s v="TM"/>
    <n v="27.26"/>
    <x v="0"/>
    <s v="E_JGARCIAG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3.52"/>
    <s v=""/>
    <x v="0"/>
    <x v="0"/>
    <x v="0"/>
    <s v=""/>
    <x v="0"/>
    <x v="0"/>
    <s v="FABRICA"/>
    <x v="0"/>
    <x v="0"/>
    <x v="0"/>
    <n v="0.21999999999999886"/>
    <x v="0"/>
    <n v="-0.26000000000000156"/>
    <n v="0.26000000000000156"/>
    <n v="0"/>
    <n v="0"/>
    <s v=""/>
    <n v="27"/>
    <s v="TM"/>
    <n v="27"/>
    <n v="3230"/>
    <s v=""/>
    <s v=""/>
    <x v="0"/>
    <s v=""/>
    <s v=""/>
  </r>
  <r>
    <x v="0"/>
    <n v="13.22"/>
    <n v="13.48"/>
    <n v="0"/>
    <n v="40"/>
    <n v="40.26"/>
    <n v="26.78"/>
    <s v="TM"/>
    <s v=""/>
    <s v="EBR10380"/>
    <s v="E87TE32"/>
    <s v="2024001706"/>
    <x v="593"/>
    <d v="2024-01-10T00:00:00"/>
    <x v="1"/>
    <n v="27.52"/>
    <s v="TM"/>
    <n v="26.78"/>
    <x v="0"/>
    <s v="MBORRACHER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5"/>
    <n v="13.48"/>
    <s v=""/>
    <x v="0"/>
    <x v="0"/>
    <x v="1"/>
    <s v=""/>
    <x v="0"/>
    <x v="0"/>
    <s v="FABRICA"/>
    <x v="0"/>
    <x v="1"/>
    <x v="1"/>
    <n v="0.74000000000000199"/>
    <x v="0"/>
    <n v="0.73999999999999844"/>
    <n v="0.73999999999999844"/>
    <n v="1"/>
    <n v="1"/>
    <s v="Positivo"/>
    <n v="27.52"/>
    <s v="TM"/>
    <n v="27.52"/>
    <n v="3228"/>
    <s v=""/>
    <s v=""/>
    <x v="0"/>
    <s v=""/>
    <s v=""/>
  </r>
  <r>
    <x v="0"/>
    <n v="13.6"/>
    <n v="12.76"/>
    <n v="0"/>
    <n v="40"/>
    <n v="40.04"/>
    <n v="27.2"/>
    <s v="TM"/>
    <s v=""/>
    <s v="EL193037"/>
    <s v="E53XL24"/>
    <s v="2024000179"/>
    <x v="594"/>
    <d v="2024-01-02T00:00:00"/>
    <x v="8"/>
    <n v="27.2"/>
    <s v="TM"/>
    <n v="27.28"/>
    <x v="0"/>
    <s v="E_JGARCIAG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2.76"/>
    <s v=""/>
    <x v="0"/>
    <x v="0"/>
    <x v="0"/>
    <s v=""/>
    <x v="0"/>
    <x v="0"/>
    <s v="FABRICA"/>
    <x v="0"/>
    <x v="8"/>
    <x v="0"/>
    <n v="0.96000000000000085"/>
    <x v="0"/>
    <n v="-8.0000000000001847E-2"/>
    <n v="8.0000000000001847E-2"/>
    <n v="0"/>
    <n v="0"/>
    <s v=""/>
    <n v="27.2"/>
    <s v="TM"/>
    <n v="27.2"/>
    <n v="3231"/>
    <s v=""/>
    <s v=""/>
    <x v="0"/>
    <s v=""/>
    <s v=""/>
  </r>
  <r>
    <x v="0"/>
    <n v="13.3"/>
    <n v="13.22"/>
    <n v="0"/>
    <n v="40"/>
    <n v="40.799999999999997"/>
    <n v="27.2"/>
    <s v="TM"/>
    <s v=""/>
    <s v="EVI10106"/>
    <s v="EAV11BG"/>
    <s v="2024000273"/>
    <x v="595"/>
    <d v="2024-01-03T00:00:00"/>
    <x v="0"/>
    <n v="27.2"/>
    <s v="TM"/>
    <n v="27.58"/>
    <x v="0"/>
    <s v="JROC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3.32"/>
    <s v=""/>
    <x v="0"/>
    <x v="0"/>
    <x v="0"/>
    <s v=""/>
    <x v="0"/>
    <x v="0"/>
    <s v="FABRICA"/>
    <x v="0"/>
    <x v="0"/>
    <x v="0"/>
    <n v="0.20000000000000284"/>
    <x v="0"/>
    <n v="-0.37999999999999901"/>
    <n v="0.37999999999999901"/>
    <n v="0"/>
    <n v="0"/>
    <s v=""/>
    <n v="27.2"/>
    <s v="TM"/>
    <n v="27.2"/>
    <n v="3230"/>
    <s v=""/>
    <s v=""/>
    <x v="0"/>
    <s v=""/>
    <s v=""/>
  </r>
  <r>
    <x v="0"/>
    <n v="14.4"/>
    <n v="13.8"/>
    <n v="0"/>
    <n v="40"/>
    <n v="39.340000000000003"/>
    <n v="25.6"/>
    <s v="TM"/>
    <s v=""/>
    <s v="EAV45429"/>
    <s v="E27RD36"/>
    <s v="2024000438"/>
    <x v="596"/>
    <d v="2024-01-03T00:00:00"/>
    <x v="7"/>
    <n v="25.6"/>
    <s v="TM"/>
    <n v="25.54"/>
    <x v="0"/>
    <s v="OASENSI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3.8"/>
    <s v=""/>
    <x v="0"/>
    <x v="0"/>
    <x v="0"/>
    <s v=""/>
    <x v="0"/>
    <x v="0"/>
    <s v="FABRICA"/>
    <x v="0"/>
    <x v="7"/>
    <x v="0"/>
    <n v="1.6599999999999966"/>
    <x v="0"/>
    <n v="15.420000000000009"/>
    <n v="15.420000000000009"/>
    <n v="1"/>
    <n v="1"/>
    <s v="Positivo"/>
    <n v="25.6"/>
    <s v="TM"/>
    <n v="40.960000000000008"/>
    <n v="3233"/>
    <s v=""/>
    <s v=""/>
    <x v="0"/>
    <s v=""/>
    <s v=""/>
  </r>
  <r>
    <x v="0"/>
    <n v="14.4"/>
    <n v="13.62"/>
    <n v="0"/>
    <n v="40"/>
    <n v="39.299999999999997"/>
    <n v="25.6"/>
    <s v="TM"/>
    <s v=""/>
    <s v="EAV45429"/>
    <s v="E27RD36"/>
    <s v="2024000559"/>
    <x v="597"/>
    <d v="2024-01-04T00:00:00"/>
    <x v="7"/>
    <n v="25.6"/>
    <s v="TM"/>
    <n v="25.68"/>
    <x v="0"/>
    <s v="JROC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3.62"/>
    <s v=""/>
    <x v="0"/>
    <x v="0"/>
    <x v="0"/>
    <s v=""/>
    <x v="0"/>
    <x v="0"/>
    <s v="FABRICA"/>
    <x v="0"/>
    <x v="7"/>
    <x v="0"/>
    <n v="1.7000000000000028"/>
    <x v="0"/>
    <n v="15.280000000000008"/>
    <n v="15.280000000000008"/>
    <n v="1"/>
    <n v="1"/>
    <s v="Positivo"/>
    <n v="25.6"/>
    <s v="TM"/>
    <n v="40.960000000000008"/>
    <n v="3233"/>
    <s v=""/>
    <s v=""/>
    <x v="0"/>
    <s v=""/>
    <s v=""/>
  </r>
  <r>
    <x v="0"/>
    <n v="12.36"/>
    <n v="12.52"/>
    <n v="0"/>
    <n v="40"/>
    <n v="40.56"/>
    <n v="28.04"/>
    <s v="TM"/>
    <s v=""/>
    <s v="EGD4139"/>
    <s v="EAF13IT"/>
    <s v="2024001690"/>
    <x v="598"/>
    <d v="2024-01-10T00:00:00"/>
    <x v="4"/>
    <n v="28.48"/>
    <s v="TM"/>
    <n v="28.04"/>
    <x v="0"/>
    <s v="MBORRACHER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2.52"/>
    <s v=""/>
    <x v="0"/>
    <x v="0"/>
    <x v="1"/>
    <s v=""/>
    <x v="0"/>
    <x v="0"/>
    <s v="FABRICA"/>
    <x v="0"/>
    <x v="4"/>
    <x v="1"/>
    <n v="0.43999999999999773"/>
    <x v="0"/>
    <n v="0.44000000000000128"/>
    <n v="0.44000000000000128"/>
    <n v="1"/>
    <n v="1"/>
    <s v="Positivo"/>
    <n v="28.48"/>
    <s v="TM"/>
    <n v="28.48"/>
    <n v="3229"/>
    <s v=""/>
    <s v=""/>
    <x v="0"/>
    <s v=""/>
    <s v=""/>
  </r>
  <r>
    <x v="0"/>
    <n v="14"/>
    <n v="14.04"/>
    <n v="0"/>
    <n v="40"/>
    <n v="40.6"/>
    <n v="26.56"/>
    <s v="TM"/>
    <s v=""/>
    <s v="ELE4655"/>
    <s v="E73XJ41"/>
    <s v="2024000268"/>
    <x v="599"/>
    <d v="2024-01-03T00:00:00"/>
    <x v="4"/>
    <n v="26.96"/>
    <s v="TM"/>
    <n v="26.56"/>
    <x v="0"/>
    <s v="JROC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4.04"/>
    <s v=""/>
    <x v="0"/>
    <x v="0"/>
    <x v="0"/>
    <s v=""/>
    <x v="0"/>
    <x v="0"/>
    <s v="FABRICA"/>
    <x v="0"/>
    <x v="4"/>
    <x v="1"/>
    <n v="0.39999999999999858"/>
    <x v="0"/>
    <n v="0.40000000000000213"/>
    <n v="0.40000000000000213"/>
    <n v="1"/>
    <n v="1"/>
    <s v="Positivo"/>
    <n v="26.96"/>
    <s v="TM"/>
    <n v="26.96"/>
    <n v="3229"/>
    <s v=""/>
    <s v=""/>
    <x v="0"/>
    <s v=""/>
    <s v=""/>
  </r>
  <r>
    <x v="0"/>
    <n v="13.5"/>
    <n v="14.3"/>
    <n v="0"/>
    <n v="40"/>
    <n v="40.78"/>
    <n v="26.4"/>
    <s v="TM"/>
    <s v=""/>
    <s v="EC67241"/>
    <s v="E53SP66"/>
    <s v="2024000492"/>
    <x v="600"/>
    <d v="2024-01-03T00:00:00"/>
    <x v="0"/>
    <n v="25.6"/>
    <s v="TM"/>
    <n v="26.48"/>
    <x v="0"/>
    <s v="OASENSI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4.5"/>
    <s v=""/>
    <x v="0"/>
    <x v="0"/>
    <x v="0"/>
    <s v=""/>
    <x v="0"/>
    <x v="0"/>
    <s v="FABRICA"/>
    <x v="0"/>
    <x v="0"/>
    <x v="0"/>
    <n v="0.21999999999999886"/>
    <x v="0"/>
    <n v="-0.87999999999999901"/>
    <n v="0.87999999999999901"/>
    <n v="1"/>
    <n v="0"/>
    <s v="Negativo"/>
    <n v="25.6"/>
    <s v="TM"/>
    <n v="25.6"/>
    <n v="3230"/>
    <s v=""/>
    <s v=""/>
    <x v="0"/>
    <s v=""/>
    <s v=""/>
  </r>
  <r>
    <x v="0"/>
    <n v="14.2"/>
    <n v="14.54"/>
    <n v="0"/>
    <n v="40"/>
    <n v="40.58"/>
    <n v="26.04"/>
    <s v="TM"/>
    <s v=""/>
    <s v="ESE9220"/>
    <s v="EAB78BF"/>
    <s v="2024001660"/>
    <x v="601"/>
    <d v="2024-01-10T00:00:00"/>
    <x v="4"/>
    <n v="26.46"/>
    <s v="TM"/>
    <n v="26.04"/>
    <x v="0"/>
    <s v="OASENSI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4.54"/>
    <s v=""/>
    <x v="0"/>
    <x v="0"/>
    <x v="1"/>
    <s v=""/>
    <x v="0"/>
    <x v="0"/>
    <s v="FABRICA"/>
    <x v="0"/>
    <x v="4"/>
    <x v="1"/>
    <n v="0.42000000000000171"/>
    <x v="0"/>
    <n v="0.42000000000000171"/>
    <n v="0.42000000000000171"/>
    <n v="1"/>
    <n v="1"/>
    <s v="Positivo"/>
    <n v="26.46"/>
    <s v="TM"/>
    <n v="26.46"/>
    <n v="3229"/>
    <s v=""/>
    <s v=""/>
    <x v="0"/>
    <s v=""/>
    <s v=""/>
  </r>
  <r>
    <x v="0"/>
    <n v="13.6"/>
    <n v="13.9"/>
    <n v="0"/>
    <n v="40"/>
    <n v="40.58"/>
    <n v="26.68"/>
    <s v="TM"/>
    <s v=""/>
    <s v="EC62588"/>
    <s v="E20QU36"/>
    <s v="2024000434"/>
    <x v="602"/>
    <d v="2024-01-03T00:00:00"/>
    <x v="4"/>
    <n v="27.1"/>
    <s v="TM"/>
    <n v="26.68"/>
    <x v="0"/>
    <s v="OASENSI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3.9"/>
    <s v=""/>
    <x v="0"/>
    <x v="0"/>
    <x v="0"/>
    <s v=""/>
    <x v="0"/>
    <x v="0"/>
    <s v="FABRICA"/>
    <x v="0"/>
    <x v="4"/>
    <x v="1"/>
    <n v="0.42000000000000171"/>
    <x v="0"/>
    <n v="0.42000000000000171"/>
    <n v="0.42000000000000171"/>
    <n v="1"/>
    <n v="1"/>
    <s v="Positivo"/>
    <n v="27.1"/>
    <s v="TM"/>
    <n v="27.1"/>
    <n v="3229"/>
    <s v=""/>
    <s v=""/>
    <x v="0"/>
    <s v=""/>
    <s v=""/>
  </r>
  <r>
    <x v="0"/>
    <n v="13.1"/>
    <n v="13.1"/>
    <n v="0"/>
    <n v="40"/>
    <n v="40.58"/>
    <n v="27.48"/>
    <s v="TM"/>
    <s v=""/>
    <s v="EGD3437"/>
    <s v="E37UL03"/>
    <s v="2024000437"/>
    <x v="603"/>
    <d v="2024-01-03T00:00:00"/>
    <x v="4"/>
    <n v="27.9"/>
    <s v="TM"/>
    <n v="27.48"/>
    <x v="0"/>
    <s v="OASENSI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3.1"/>
    <s v=""/>
    <x v="0"/>
    <x v="0"/>
    <x v="0"/>
    <s v=""/>
    <x v="0"/>
    <x v="0"/>
    <s v="FABRICA"/>
    <x v="0"/>
    <x v="4"/>
    <x v="1"/>
    <n v="0.42000000000000171"/>
    <x v="0"/>
    <n v="0.41999999999999815"/>
    <n v="0.41999999999999815"/>
    <n v="1"/>
    <n v="1"/>
    <s v="Positivo"/>
    <n v="27.9"/>
    <s v="TM"/>
    <n v="27.9"/>
    <n v="3229"/>
    <s v=""/>
    <s v=""/>
    <x v="0"/>
    <s v=""/>
    <s v=""/>
  </r>
  <r>
    <x v="0"/>
    <n v="13.58"/>
    <n v="13.86"/>
    <n v="0"/>
    <n v="40"/>
    <n v="40.58"/>
    <n v="26.72"/>
    <s v="TM"/>
    <s v=""/>
    <s v="EC62831"/>
    <s v="E60TN06"/>
    <s v="2024000509"/>
    <x v="604"/>
    <d v="2024-01-03T00:00:00"/>
    <x v="4"/>
    <n v="27.14"/>
    <s v="TM"/>
    <n v="26.72"/>
    <x v="0"/>
    <s v="OASENSI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3.86"/>
    <s v=""/>
    <x v="0"/>
    <x v="0"/>
    <x v="0"/>
    <s v=""/>
    <x v="0"/>
    <x v="0"/>
    <s v="FABRICA"/>
    <x v="0"/>
    <x v="4"/>
    <x v="1"/>
    <n v="0.42000000000000171"/>
    <x v="0"/>
    <n v="0.42000000000000171"/>
    <n v="0.42000000000000171"/>
    <n v="1"/>
    <n v="1"/>
    <s v="Positivo"/>
    <n v="27.14"/>
    <s v="TM"/>
    <n v="27.14"/>
    <n v="3229"/>
    <s v=""/>
    <s v=""/>
    <x v="0"/>
    <s v=""/>
    <s v=""/>
  </r>
  <r>
    <x v="0"/>
    <n v="14.7"/>
    <n v="14.72"/>
    <n v="0"/>
    <n v="40"/>
    <n v="40.54"/>
    <n v="25.82"/>
    <s v="TM"/>
    <s v=""/>
    <s v="E14664"/>
    <s v="E16XN13"/>
    <s v="2024000510"/>
    <x v="605"/>
    <d v="2024-01-03T00:00:00"/>
    <x v="4"/>
    <n v="26.28"/>
    <s v="TM"/>
    <n v="25.82"/>
    <x v="0"/>
    <s v="OASENSI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4.72"/>
    <s v=""/>
    <x v="0"/>
    <x v="0"/>
    <x v="0"/>
    <s v=""/>
    <x v="0"/>
    <x v="0"/>
    <s v="FABRICA"/>
    <x v="0"/>
    <x v="4"/>
    <x v="1"/>
    <n v="0.46000000000000085"/>
    <x v="0"/>
    <n v="0.46000000000000085"/>
    <n v="0.46000000000000085"/>
    <n v="1"/>
    <n v="1"/>
    <s v="Positivo"/>
    <n v="26.28"/>
    <s v="TM"/>
    <n v="26.28"/>
    <n v="3229"/>
    <s v=""/>
    <s v=""/>
    <x v="0"/>
    <s v=""/>
    <s v=""/>
  </r>
  <r>
    <x v="0"/>
    <n v="15"/>
    <n v="15.26"/>
    <n v="0"/>
    <n v="40"/>
    <n v="40.56"/>
    <n v="25.3"/>
    <s v="TM"/>
    <s v=""/>
    <s v="ELE2565"/>
    <s v="E04OR72"/>
    <s v="2024000547"/>
    <x v="606"/>
    <d v="2024-01-04T00:00:00"/>
    <x v="4"/>
    <n v="25.74"/>
    <s v="TM"/>
    <n v="25.3"/>
    <x v="0"/>
    <s v="JROC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5.26"/>
    <s v=""/>
    <x v="0"/>
    <x v="0"/>
    <x v="0"/>
    <s v=""/>
    <x v="0"/>
    <x v="0"/>
    <s v="FABRICA"/>
    <x v="0"/>
    <x v="4"/>
    <x v="1"/>
    <n v="0.43999999999999773"/>
    <x v="0"/>
    <n v="0.43999999999999773"/>
    <n v="0.43999999999999773"/>
    <n v="1"/>
    <n v="1"/>
    <s v="Positivo"/>
    <n v="25.74"/>
    <s v="TM"/>
    <n v="25.74"/>
    <n v="3229"/>
    <s v=""/>
    <s v=""/>
    <x v="0"/>
    <s v=""/>
    <s v=""/>
  </r>
  <r>
    <x v="0"/>
    <n v="14.9"/>
    <n v="14.88"/>
    <n v="0"/>
    <n v="40"/>
    <n v="40.56"/>
    <n v="25.6"/>
    <s v="TM"/>
    <s v=""/>
    <s v="EGD3328"/>
    <s v="EAZ14EI"/>
    <s v="2024001014"/>
    <x v="607"/>
    <d v="2024-01-05T00:00:00"/>
    <x v="7"/>
    <n v="25.6"/>
    <s v="TM"/>
    <n v="25.68"/>
    <x v="0"/>
    <s v="E_JGARCIAG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4.88"/>
    <s v=""/>
    <x v="0"/>
    <x v="0"/>
    <x v="0"/>
    <s v=""/>
    <x v="0"/>
    <x v="0"/>
    <s v="FABRICA"/>
    <x v="0"/>
    <x v="7"/>
    <x v="0"/>
    <n v="0.43999999999999773"/>
    <x v="0"/>
    <n v="15.280000000000008"/>
    <n v="15.280000000000008"/>
    <n v="1"/>
    <n v="1"/>
    <s v="Positivo"/>
    <n v="25.6"/>
    <s v="TM"/>
    <n v="40.960000000000008"/>
    <n v="3233"/>
    <s v=""/>
    <s v=""/>
    <x v="0"/>
    <s v=""/>
    <s v=""/>
  </r>
  <r>
    <x v="0"/>
    <n v="14.4"/>
    <n v="13.54"/>
    <n v="0"/>
    <n v="40"/>
    <n v="39.32"/>
    <n v="25.6"/>
    <s v="TM"/>
    <s v=""/>
    <s v="EAV45429"/>
    <s v="E27RD36"/>
    <s v="2024001268"/>
    <x v="608"/>
    <d v="2024-01-08T00:00:00"/>
    <x v="7"/>
    <n v="27"/>
    <s v="TM"/>
    <n v="25.78"/>
    <x v="0"/>
    <s v="JROC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3.54"/>
    <s v=""/>
    <x v="0"/>
    <x v="0"/>
    <x v="1"/>
    <s v=""/>
    <x v="0"/>
    <x v="0"/>
    <s v="FABRICA"/>
    <x v="0"/>
    <x v="7"/>
    <x v="0"/>
    <n v="1.6799999999999997"/>
    <x v="0"/>
    <n v="17.420000000000002"/>
    <n v="17.420000000000002"/>
    <n v="1"/>
    <n v="1"/>
    <s v="Positivo"/>
    <n v="27"/>
    <s v="TM"/>
    <n v="43.2"/>
    <n v="3233"/>
    <s v=""/>
    <s v=""/>
    <x v="0"/>
    <s v=""/>
    <s v=""/>
  </r>
  <r>
    <x v="0"/>
    <n v="14.9"/>
    <n v="15.04"/>
    <n v="0"/>
    <n v="40"/>
    <n v="40.700000000000003"/>
    <n v="25.6"/>
    <s v="TM"/>
    <s v=""/>
    <s v="EGD3328"/>
    <s v="EAZ14EI"/>
    <s v="2024000548"/>
    <x v="609"/>
    <d v="2024-01-04T00:00:00"/>
    <x v="7"/>
    <n v="25.4"/>
    <s v="TM"/>
    <n v="25.66"/>
    <x v="0"/>
    <s v="JROC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5.04"/>
    <s v=""/>
    <x v="0"/>
    <x v="0"/>
    <x v="0"/>
    <s v=""/>
    <x v="0"/>
    <x v="0"/>
    <s v="FABRICA"/>
    <x v="0"/>
    <x v="7"/>
    <x v="0"/>
    <n v="0.29999999999999716"/>
    <x v="0"/>
    <n v="14.98"/>
    <n v="14.98"/>
    <n v="1"/>
    <n v="1"/>
    <s v="Positivo"/>
    <n v="25.4"/>
    <s v="TM"/>
    <n v="40.64"/>
    <n v="3233"/>
    <s v=""/>
    <s v=""/>
    <x v="0"/>
    <s v=""/>
    <s v=""/>
  </r>
  <r>
    <x v="0"/>
    <n v="14.9"/>
    <n v="15"/>
    <n v="0"/>
    <n v="40"/>
    <n v="40.619999999999997"/>
    <n v="25.6"/>
    <s v="TM"/>
    <s v=""/>
    <s v="EGD3328"/>
    <s v="EAZ14EI"/>
    <s v="2024000651"/>
    <x v="610"/>
    <d v="2024-01-04T00:00:00"/>
    <x v="7"/>
    <n v="25.6"/>
    <s v="TM"/>
    <n v="25.62"/>
    <x v="0"/>
    <s v="JROC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5"/>
    <s v=""/>
    <x v="0"/>
    <x v="0"/>
    <x v="0"/>
    <s v=""/>
    <x v="0"/>
    <x v="0"/>
    <s v="FABRICA"/>
    <x v="0"/>
    <x v="7"/>
    <x v="0"/>
    <n v="0.38000000000000256"/>
    <x v="0"/>
    <n v="15.340000000000007"/>
    <n v="15.340000000000007"/>
    <n v="1"/>
    <n v="1"/>
    <s v="Positivo"/>
    <n v="25.6"/>
    <s v="TM"/>
    <n v="40.960000000000008"/>
    <n v="3233"/>
    <s v=""/>
    <s v=""/>
    <x v="0"/>
    <s v=""/>
    <s v=""/>
  </r>
  <r>
    <x v="0"/>
    <n v="14.4"/>
    <n v="14.76"/>
    <n v="0"/>
    <n v="40"/>
    <n v="40.44"/>
    <n v="25.68"/>
    <s v="TM"/>
    <s v=""/>
    <s v="ELE4458"/>
    <s v="EBA34RM"/>
    <s v="2024000503"/>
    <x v="611"/>
    <d v="2024-01-03T00:00:00"/>
    <x v="1"/>
    <n v="26.24"/>
    <s v="TM"/>
    <n v="25.68"/>
    <x v="0"/>
    <s v="E_JGARCIAG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5"/>
    <n v="14.76"/>
    <s v=""/>
    <x v="0"/>
    <x v="0"/>
    <x v="0"/>
    <s v=""/>
    <x v="0"/>
    <x v="0"/>
    <s v="FABRICA"/>
    <x v="0"/>
    <x v="1"/>
    <x v="1"/>
    <n v="0.56000000000000227"/>
    <x v="0"/>
    <n v="0.55999999999999872"/>
    <n v="0.55999999999999872"/>
    <n v="1"/>
    <n v="1"/>
    <s v="Positivo"/>
    <n v="26.24"/>
    <s v="TM"/>
    <n v="26.24"/>
    <n v="3228"/>
    <s v=""/>
    <s v=""/>
    <x v="0"/>
    <s v=""/>
    <s v=""/>
  </r>
  <r>
    <x v="0"/>
    <n v="14.1"/>
    <n v="14.12"/>
    <n v="0"/>
    <n v="40"/>
    <n v="40.479999999999997"/>
    <n v="26.36"/>
    <s v="TM"/>
    <s v=""/>
    <s v="EL179230"/>
    <s v="E63UI43"/>
    <s v="2024000505"/>
    <x v="612"/>
    <d v="2024-01-03T00:00:00"/>
    <x v="1"/>
    <n v="26.88"/>
    <s v="TM"/>
    <n v="26.36"/>
    <x v="0"/>
    <s v="OASENSI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4.12"/>
    <s v=""/>
    <x v="0"/>
    <x v="0"/>
    <x v="0"/>
    <s v=""/>
    <x v="0"/>
    <x v="0"/>
    <s v="FABRICA"/>
    <x v="0"/>
    <x v="1"/>
    <x v="1"/>
    <n v="0.52000000000000313"/>
    <x v="0"/>
    <n v="0.51999999999999957"/>
    <n v="0.51999999999999957"/>
    <n v="1"/>
    <n v="1"/>
    <s v="Positivo"/>
    <n v="26.88"/>
    <s v="TM"/>
    <n v="26.88"/>
    <n v="3228"/>
    <s v=""/>
    <s v=""/>
    <x v="0"/>
    <s v=""/>
    <s v=""/>
  </r>
  <r>
    <x v="0"/>
    <n v="12.7"/>
    <n v="12.96"/>
    <n v="0"/>
    <n v="40"/>
    <n v="40.54"/>
    <n v="27.58"/>
    <s v="TM"/>
    <s v=""/>
    <s v="EGD2260"/>
    <s v="E24ZB71"/>
    <s v="2024000640"/>
    <x v="613"/>
    <d v="2024-01-04T00:00:00"/>
    <x v="1"/>
    <n v="28.04"/>
    <s v="TM"/>
    <n v="27.58"/>
    <x v="0"/>
    <s v="E_JGARCIAG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4"/>
    <n v="12.96"/>
    <s v=""/>
    <x v="0"/>
    <x v="0"/>
    <x v="0"/>
    <s v=""/>
    <x v="0"/>
    <x v="0"/>
    <s v="FABRICA"/>
    <x v="0"/>
    <x v="1"/>
    <x v="1"/>
    <n v="0.46000000000000085"/>
    <x v="0"/>
    <n v="0.46000000000000085"/>
    <n v="0.46000000000000085"/>
    <n v="1"/>
    <n v="1"/>
    <s v="Positivo"/>
    <n v="28.04"/>
    <s v="TM"/>
    <n v="28.04"/>
    <n v="3228"/>
    <s v=""/>
    <s v=""/>
    <x v="0"/>
    <s v=""/>
    <s v=""/>
  </r>
  <r>
    <x v="0"/>
    <n v="13.3"/>
    <n v="13.32"/>
    <n v="0"/>
    <n v="40"/>
    <n v="40.6"/>
    <n v="27.28"/>
    <s v="TM"/>
    <s v=""/>
    <s v="ESE10106"/>
    <s v="E39TD89"/>
    <s v="2024000661"/>
    <x v="614"/>
    <d v="2024-01-04T00:00:00"/>
    <x v="1"/>
    <n v="27.68"/>
    <s v="TM"/>
    <n v="27.28"/>
    <x v="0"/>
    <s v="E_JGARCIAG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4"/>
    <n v="13.32"/>
    <s v=""/>
    <x v="0"/>
    <x v="0"/>
    <x v="0"/>
    <s v=""/>
    <x v="0"/>
    <x v="0"/>
    <s v="FABRICA"/>
    <x v="0"/>
    <x v="1"/>
    <x v="1"/>
    <n v="0.39999999999999858"/>
    <x v="0"/>
    <n v="0.39999999999999858"/>
    <n v="0.39999999999999858"/>
    <n v="0"/>
    <n v="1"/>
    <s v=""/>
    <n v="27.68"/>
    <s v="TM"/>
    <n v="27.68"/>
    <n v="3228"/>
    <s v=""/>
    <s v=""/>
    <x v="0"/>
    <s v=""/>
    <s v=""/>
  </r>
  <r>
    <x v="0"/>
    <n v="16.100000000000001"/>
    <n v="15.98"/>
    <n v="0"/>
    <n v="44"/>
    <n v="42.04"/>
    <n v="26.06"/>
    <s v="TM"/>
    <s v=""/>
    <s v="ELE4020"/>
    <s v="E09PL98"/>
    <s v="2024000504"/>
    <x v="615"/>
    <d v="2024-01-03T00:00:00"/>
    <x v="1"/>
    <n v="29.12"/>
    <s v="TM"/>
    <n v="26.06"/>
    <x v="0"/>
    <s v="E_JGARCIAG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5.98"/>
    <s v=""/>
    <x v="0"/>
    <x v="0"/>
    <x v="0"/>
    <s v=""/>
    <x v="0"/>
    <x v="0"/>
    <s v="FABRICA"/>
    <x v="0"/>
    <x v="1"/>
    <x v="1"/>
    <n v="3.0599999999999952"/>
    <x v="0"/>
    <n v="3.0600000000000023"/>
    <n v="3.0600000000000023"/>
    <n v="1"/>
    <n v="1"/>
    <s v="Positivo"/>
    <n v="29.12"/>
    <s v="TM"/>
    <n v="29.12"/>
    <n v="3228"/>
    <s v=""/>
    <s v=""/>
    <x v="0"/>
    <s v=""/>
    <s v=""/>
  </r>
  <r>
    <x v="0"/>
    <n v="14"/>
    <n v="14.12"/>
    <n v="0"/>
    <n v="40"/>
    <n v="40.44"/>
    <n v="26.32"/>
    <s v="TM"/>
    <s v=""/>
    <s v="ELE3983"/>
    <s v="E50VD53"/>
    <s v="2024001005"/>
    <x v="616"/>
    <d v="2024-01-05T00:00:00"/>
    <x v="1"/>
    <n v="26.88"/>
    <s v="TM"/>
    <n v="26.32"/>
    <x v="0"/>
    <s v="E_JGARCIAG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4.12"/>
    <s v=""/>
    <x v="0"/>
    <x v="0"/>
    <x v="0"/>
    <s v=""/>
    <x v="0"/>
    <x v="0"/>
    <s v="FABRICA"/>
    <x v="0"/>
    <x v="1"/>
    <x v="1"/>
    <n v="0.56000000000000227"/>
    <x v="0"/>
    <n v="0.55999999999999872"/>
    <n v="0.55999999999999872"/>
    <n v="1"/>
    <n v="1"/>
    <s v="Positivo"/>
    <n v="26.88"/>
    <s v="TM"/>
    <n v="26.88"/>
    <n v="3228"/>
    <s v=""/>
    <s v=""/>
    <x v="0"/>
    <s v=""/>
    <s v=""/>
  </r>
  <r>
    <x v="0"/>
    <n v="13.14"/>
    <n v="14.04"/>
    <n v="0"/>
    <n v="40"/>
    <n v="40.799999999999997"/>
    <n v="26.6"/>
    <s v="TM"/>
    <s v=""/>
    <s v="ESE2039"/>
    <s v="E00PV24"/>
    <s v="2024000508"/>
    <x v="617"/>
    <d v="2024-01-03T00:00:00"/>
    <x v="0"/>
    <n v="25.6"/>
    <s v="TM"/>
    <n v="26.76"/>
    <x v="0"/>
    <s v="OASENSI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4.04"/>
    <s v=""/>
    <x v="0"/>
    <x v="0"/>
    <x v="0"/>
    <s v=""/>
    <x v="0"/>
    <x v="0"/>
    <s v="FABRICA"/>
    <x v="0"/>
    <x v="0"/>
    <x v="0"/>
    <n v="0.20000000000000284"/>
    <x v="0"/>
    <n v="-1.1600000000000001"/>
    <n v="1.1600000000000001"/>
    <n v="1"/>
    <n v="0"/>
    <s v="Negativo"/>
    <n v="25.6"/>
    <s v="TM"/>
    <n v="25.6"/>
    <n v="3230"/>
    <s v=""/>
    <s v=""/>
    <x v="0"/>
    <s v=""/>
    <s v=""/>
  </r>
  <r>
    <x v="0"/>
    <n v="13"/>
    <n v="12.92"/>
    <n v="0"/>
    <n v="40"/>
    <n v="40.36"/>
    <n v="27.2"/>
    <s v="TM"/>
    <s v=""/>
    <s v="ESE7473"/>
    <s v="E41SX30"/>
    <s v="2024000654"/>
    <x v="618"/>
    <d v="2024-01-04T00:00:00"/>
    <x v="0"/>
    <n v="27.2"/>
    <s v="TM"/>
    <n v="27.44"/>
    <x v="0"/>
    <s v="E_JGARCIAG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2.92"/>
    <s v=""/>
    <x v="0"/>
    <x v="0"/>
    <x v="0"/>
    <s v=""/>
    <x v="0"/>
    <x v="0"/>
    <s v="FABRICA"/>
    <x v="0"/>
    <x v="0"/>
    <x v="0"/>
    <n v="0.64000000000000057"/>
    <x v="0"/>
    <n v="-0.24000000000000199"/>
    <n v="0.24000000000000199"/>
    <n v="0"/>
    <n v="0"/>
    <s v=""/>
    <n v="27.2"/>
    <s v="TM"/>
    <n v="27.2"/>
    <n v="3230"/>
    <s v=""/>
    <s v=""/>
    <x v="0"/>
    <s v=""/>
    <s v=""/>
  </r>
  <r>
    <x v="0"/>
    <n v="14.1"/>
    <n v="14.4"/>
    <n v="0"/>
    <n v="40"/>
    <n v="40.58"/>
    <n v="26.18"/>
    <s v="TM"/>
    <s v=""/>
    <s v="EGD3420"/>
    <s v="E62RX23"/>
    <s v="2024000617"/>
    <x v="619"/>
    <d v="2024-01-04T00:00:00"/>
    <x v="4"/>
    <n v="26.6"/>
    <s v="TM"/>
    <n v="26.18"/>
    <x v="0"/>
    <s v="E_JGARCIAG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4.4"/>
    <s v=""/>
    <x v="0"/>
    <x v="0"/>
    <x v="0"/>
    <s v=""/>
    <x v="0"/>
    <x v="0"/>
    <s v="FABRICA"/>
    <x v="0"/>
    <x v="4"/>
    <x v="1"/>
    <n v="0.42000000000000171"/>
    <x v="0"/>
    <n v="0.42000000000000171"/>
    <n v="0.42000000000000171"/>
    <n v="1"/>
    <n v="1"/>
    <s v="Positivo"/>
    <n v="26.6"/>
    <s v="TM"/>
    <n v="26.6"/>
    <n v="3229"/>
    <s v=""/>
    <s v=""/>
    <x v="0"/>
    <s v=""/>
    <s v=""/>
  </r>
  <r>
    <x v="0"/>
    <n v="13.2"/>
    <n v="13.06"/>
    <n v="0"/>
    <n v="40"/>
    <n v="40.64"/>
    <n v="27.58"/>
    <s v="TM"/>
    <s v=""/>
    <s v="EC63707"/>
    <s v="EAV57RZ"/>
    <s v="2024000618"/>
    <x v="620"/>
    <d v="2024-01-04T00:00:00"/>
    <x v="4"/>
    <n v="27.94"/>
    <s v="TM"/>
    <n v="27.58"/>
    <x v="0"/>
    <s v="E_JGARCIAG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3.06"/>
    <s v=""/>
    <x v="0"/>
    <x v="0"/>
    <x v="0"/>
    <s v=""/>
    <x v="0"/>
    <x v="0"/>
    <s v="FABRICA"/>
    <x v="0"/>
    <x v="4"/>
    <x v="1"/>
    <n v="0.35999999999999943"/>
    <x v="0"/>
    <n v="0.36000000000000298"/>
    <n v="0.36000000000000298"/>
    <n v="0"/>
    <n v="1"/>
    <s v=""/>
    <n v="27.94"/>
    <s v="TM"/>
    <n v="27.94"/>
    <n v="3229"/>
    <s v=""/>
    <s v=""/>
    <x v="0"/>
    <s v=""/>
    <s v=""/>
  </r>
  <r>
    <x v="0"/>
    <n v="13"/>
    <n v="13.22"/>
    <n v="0"/>
    <n v="40"/>
    <n v="40.659999999999997"/>
    <n v="27.44"/>
    <s v="TM"/>
    <s v=""/>
    <s v="EL185739"/>
    <s v="E80MP41"/>
    <s v="2024000621"/>
    <x v="621"/>
    <d v="2024-01-04T00:00:00"/>
    <x v="4"/>
    <n v="27.78"/>
    <s v="TM"/>
    <n v="27.44"/>
    <x v="0"/>
    <s v="E_JGARCIAG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3.22"/>
    <s v=""/>
    <x v="0"/>
    <x v="0"/>
    <x v="0"/>
    <s v=""/>
    <x v="0"/>
    <x v="0"/>
    <s v="FABRICA"/>
    <x v="0"/>
    <x v="4"/>
    <x v="1"/>
    <n v="0.34000000000000341"/>
    <x v="0"/>
    <n v="0.33999999999999986"/>
    <n v="0.33999999999999986"/>
    <n v="0"/>
    <n v="1"/>
    <s v=""/>
    <n v="27.78"/>
    <s v="TM"/>
    <n v="27.78"/>
    <n v="3229"/>
    <s v=""/>
    <s v=""/>
    <x v="0"/>
    <s v=""/>
    <s v=""/>
  </r>
  <r>
    <x v="0"/>
    <n v="12.8"/>
    <n v="13.08"/>
    <n v="0"/>
    <n v="40"/>
    <n v="40.58"/>
    <n v="27.5"/>
    <s v="TM"/>
    <s v=""/>
    <s v="ESE1915"/>
    <s v="E40ZB67"/>
    <s v="2024000760"/>
    <x v="622"/>
    <d v="2024-01-04T00:00:00"/>
    <x v="4"/>
    <n v="27.92"/>
    <s v="TM"/>
    <n v="27.5"/>
    <x v="0"/>
    <s v="OASENSI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3.08"/>
    <s v=""/>
    <x v="0"/>
    <x v="0"/>
    <x v="0"/>
    <s v=""/>
    <x v="0"/>
    <x v="0"/>
    <s v="FABRICA"/>
    <x v="0"/>
    <x v="4"/>
    <x v="1"/>
    <n v="0.42000000000000171"/>
    <x v="0"/>
    <n v="0.42000000000000171"/>
    <n v="0.42000000000000171"/>
    <n v="1"/>
    <n v="1"/>
    <s v="Positivo"/>
    <n v="27.92"/>
    <s v="TM"/>
    <n v="27.92"/>
    <n v="3229"/>
    <s v=""/>
    <s v=""/>
    <x v="0"/>
    <s v=""/>
    <s v=""/>
  </r>
  <r>
    <x v="0"/>
    <n v="14"/>
    <n v="14.18"/>
    <n v="0"/>
    <n v="40"/>
    <n v="40.6"/>
    <n v="26.42"/>
    <s v="TM"/>
    <s v=""/>
    <s v="ELE4655"/>
    <s v="E73XJ41"/>
    <s v="2024000687"/>
    <x v="623"/>
    <d v="2024-01-04T00:00:00"/>
    <x v="4"/>
    <n v="26.82"/>
    <s v="TM"/>
    <n v="26.42"/>
    <x v="0"/>
    <s v="OASENSI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4.18"/>
    <s v=""/>
    <x v="0"/>
    <x v="0"/>
    <x v="0"/>
    <s v=""/>
    <x v="0"/>
    <x v="0"/>
    <s v="FABRICA"/>
    <x v="0"/>
    <x v="4"/>
    <x v="1"/>
    <n v="0.39999999999999858"/>
    <x v="0"/>
    <n v="0.39999999999999858"/>
    <n v="0.39999999999999858"/>
    <n v="0"/>
    <n v="1"/>
    <s v=""/>
    <n v="26.82"/>
    <s v="TM"/>
    <n v="26.82"/>
    <n v="3229"/>
    <s v=""/>
    <s v=""/>
    <x v="0"/>
    <s v=""/>
    <s v=""/>
  </r>
  <r>
    <x v="0"/>
    <n v="13.4"/>
    <n v="13.26"/>
    <n v="0"/>
    <n v="40"/>
    <n v="40.6"/>
    <n v="27.34"/>
    <s v="TM"/>
    <s v=""/>
    <s v="EL185993"/>
    <s v="E07SD41"/>
    <s v="2024000728"/>
    <x v="624"/>
    <d v="2024-01-04T00:00:00"/>
    <x v="4"/>
    <n v="27.74"/>
    <s v="TM"/>
    <n v="27.34"/>
    <x v="0"/>
    <s v="OASENSI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3.26"/>
    <s v=""/>
    <x v="0"/>
    <x v="0"/>
    <x v="0"/>
    <s v=""/>
    <x v="0"/>
    <x v="0"/>
    <s v="FABRICA"/>
    <x v="0"/>
    <x v="4"/>
    <x v="1"/>
    <n v="0.39999999999999858"/>
    <x v="0"/>
    <n v="0.39999999999999858"/>
    <n v="0.39999999999999858"/>
    <n v="0"/>
    <n v="1"/>
    <s v=""/>
    <n v="27.74"/>
    <s v="TM"/>
    <n v="27.74"/>
    <n v="3229"/>
    <s v=""/>
    <s v=""/>
    <x v="0"/>
    <s v=""/>
    <s v=""/>
  </r>
  <r>
    <x v="0"/>
    <n v="14.1"/>
    <n v="14.16"/>
    <n v="0"/>
    <n v="40"/>
    <n v="40.58"/>
    <n v="26.42"/>
    <s v="TM"/>
    <s v=""/>
    <s v="ESE9736"/>
    <s v="E79OX90"/>
    <s v="2024000763"/>
    <x v="625"/>
    <d v="2024-01-04T00:00:00"/>
    <x v="4"/>
    <n v="26.84"/>
    <s v="TM"/>
    <n v="26.42"/>
    <x v="0"/>
    <s v="OASENSI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4.16"/>
    <s v=""/>
    <x v="0"/>
    <x v="0"/>
    <x v="0"/>
    <s v=""/>
    <x v="0"/>
    <x v="0"/>
    <s v="FABRICA"/>
    <x v="0"/>
    <x v="4"/>
    <x v="1"/>
    <n v="0.42000000000000171"/>
    <x v="0"/>
    <n v="0.41999999999999815"/>
    <n v="0.41999999999999815"/>
    <n v="1"/>
    <n v="1"/>
    <s v="Positivo"/>
    <n v="26.84"/>
    <s v="TM"/>
    <n v="26.84"/>
    <n v="3229"/>
    <s v=""/>
    <s v=""/>
    <x v="0"/>
    <s v=""/>
    <s v=""/>
  </r>
  <r>
    <x v="0"/>
    <n v="14.9"/>
    <n v="14.8"/>
    <n v="0"/>
    <n v="40"/>
    <n v="40.56"/>
    <n v="25.76"/>
    <s v="TM"/>
    <s v=""/>
    <s v="E12874"/>
    <s v="EAE07ZQ"/>
    <s v="2024000759"/>
    <x v="626"/>
    <d v="2024-01-04T00:00:00"/>
    <x v="4"/>
    <n v="26.2"/>
    <s v="TM"/>
    <n v="25.76"/>
    <x v="0"/>
    <s v="E_JGARCIAG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4.8"/>
    <s v=""/>
    <x v="0"/>
    <x v="0"/>
    <x v="0"/>
    <s v=""/>
    <x v="0"/>
    <x v="0"/>
    <s v="FABRICA"/>
    <x v="0"/>
    <x v="4"/>
    <x v="1"/>
    <n v="0.43999999999999773"/>
    <x v="0"/>
    <n v="0.43999999999999773"/>
    <n v="0.43999999999999773"/>
    <n v="1"/>
    <n v="1"/>
    <s v="Positivo"/>
    <n v="26.2"/>
    <s v="TM"/>
    <n v="26.2"/>
    <n v="3229"/>
    <s v=""/>
    <s v=""/>
    <x v="0"/>
    <s v=""/>
    <s v=""/>
  </r>
  <r>
    <x v="0"/>
    <n v="13.7"/>
    <n v="13.42"/>
    <n v="0"/>
    <n v="40"/>
    <n v="40.619999999999997"/>
    <n v="27.2"/>
    <s v="TM"/>
    <s v=""/>
    <s v="EL175637"/>
    <s v="E02PL21"/>
    <s v="2024000778"/>
    <x v="627"/>
    <d v="2024-01-04T00:00:00"/>
    <x v="4"/>
    <n v="27.58"/>
    <s v="TM"/>
    <n v="27.2"/>
    <x v="0"/>
    <s v="OASENSI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3.42"/>
    <s v=""/>
    <x v="0"/>
    <x v="0"/>
    <x v="0"/>
    <s v=""/>
    <x v="0"/>
    <x v="0"/>
    <s v="FABRICA"/>
    <x v="0"/>
    <x v="4"/>
    <x v="1"/>
    <n v="0.38000000000000256"/>
    <x v="0"/>
    <n v="0.37999999999999901"/>
    <n v="0.37999999999999901"/>
    <n v="0"/>
    <n v="1"/>
    <s v=""/>
    <n v="27.58"/>
    <s v="TM"/>
    <n v="27.58"/>
    <n v="3229"/>
    <s v=""/>
    <s v=""/>
    <x v="0"/>
    <s v=""/>
    <s v=""/>
  </r>
  <r>
    <x v="0"/>
    <n v="12.84"/>
    <n v="12.76"/>
    <n v="0"/>
    <n v="40"/>
    <n v="40.700000000000003"/>
    <n v="27.94"/>
    <s v="TM"/>
    <s v=""/>
    <s v="EL153999"/>
    <s v="E70JR83"/>
    <s v="2024000780"/>
    <x v="628"/>
    <d v="2024-01-04T00:00:00"/>
    <x v="4"/>
    <n v="28.24"/>
    <s v="TM"/>
    <n v="27.94"/>
    <x v="0"/>
    <s v="OASENSI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2.76"/>
    <s v=""/>
    <x v="0"/>
    <x v="0"/>
    <x v="0"/>
    <s v=""/>
    <x v="0"/>
    <x v="0"/>
    <s v="FABRICA"/>
    <x v="0"/>
    <x v="4"/>
    <x v="1"/>
    <n v="0.29999999999999716"/>
    <x v="0"/>
    <n v="0.29999999999999716"/>
    <n v="0.29999999999999716"/>
    <n v="0"/>
    <n v="1"/>
    <s v=""/>
    <n v="28.24"/>
    <s v="TM"/>
    <n v="28.24"/>
    <n v="3229"/>
    <s v=""/>
    <s v=""/>
    <x v="0"/>
    <s v=""/>
    <s v=""/>
  </r>
  <r>
    <x v="0"/>
    <n v="14"/>
    <n v="14.32"/>
    <n v="0"/>
    <n v="40"/>
    <n v="39.979999999999997"/>
    <n v="25.6"/>
    <s v="TM"/>
    <s v=""/>
    <s v="EL162954"/>
    <s v="EBC27HS"/>
    <s v="2024000652"/>
    <x v="629"/>
    <d v="2024-01-04T00:00:00"/>
    <x v="7"/>
    <n v="25.6"/>
    <s v="TM"/>
    <n v="25.66"/>
    <x v="0"/>
    <s v="JROC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4.32"/>
    <s v=""/>
    <x v="0"/>
    <x v="0"/>
    <x v="0"/>
    <s v=""/>
    <x v="0"/>
    <x v="0"/>
    <s v="FABRICA"/>
    <x v="0"/>
    <x v="7"/>
    <x v="0"/>
    <n v="1.0200000000000031"/>
    <x v="0"/>
    <n v="15.300000000000008"/>
    <n v="15.300000000000008"/>
    <n v="1"/>
    <n v="1"/>
    <s v="Positivo"/>
    <n v="25.6"/>
    <s v="TM"/>
    <n v="40.960000000000008"/>
    <n v="3233"/>
    <s v=""/>
    <s v=""/>
    <x v="0"/>
    <s v=""/>
    <s v=""/>
  </r>
  <r>
    <x v="0"/>
    <n v="13.7"/>
    <n v="13.84"/>
    <n v="0"/>
    <n v="40"/>
    <n v="39.5"/>
    <n v="25.6"/>
    <s v="TM"/>
    <s v=""/>
    <s v="EL180532"/>
    <s v="EBC15HS"/>
    <s v="2024000653"/>
    <x v="630"/>
    <d v="2024-01-04T00:00:00"/>
    <x v="7"/>
    <n v="25.6"/>
    <s v="TM"/>
    <n v="25.66"/>
    <x v="0"/>
    <s v="E_JGARCIAG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3.84"/>
    <s v=""/>
    <x v="0"/>
    <x v="0"/>
    <x v="0"/>
    <s v=""/>
    <x v="0"/>
    <x v="0"/>
    <s v="FABRICA"/>
    <x v="0"/>
    <x v="7"/>
    <x v="0"/>
    <n v="1.5"/>
    <x v="0"/>
    <n v="15.300000000000008"/>
    <n v="15.300000000000008"/>
    <n v="1"/>
    <n v="1"/>
    <s v="Positivo"/>
    <n v="25.6"/>
    <s v="TM"/>
    <n v="40.960000000000008"/>
    <n v="3233"/>
    <s v=""/>
    <s v=""/>
    <x v="0"/>
    <s v=""/>
    <s v=""/>
  </r>
  <r>
    <x v="0"/>
    <n v="13"/>
    <n v="13.32"/>
    <n v="0"/>
    <n v="40"/>
    <n v="40.799999999999997"/>
    <n v="27.2"/>
    <s v="TM"/>
    <s v=""/>
    <s v="ESE7473"/>
    <s v="E41SX30"/>
    <s v="2024001273"/>
    <x v="631"/>
    <d v="2024-01-08T00:00:00"/>
    <x v="0"/>
    <n v="27.2"/>
    <s v="TM"/>
    <n v="27.48"/>
    <x v="0"/>
    <s v="JROC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3.32"/>
    <s v=""/>
    <x v="0"/>
    <x v="0"/>
    <x v="1"/>
    <s v=""/>
    <x v="0"/>
    <x v="0"/>
    <s v="FABRICA"/>
    <x v="0"/>
    <x v="0"/>
    <x v="0"/>
    <n v="0.20000000000000284"/>
    <x v="0"/>
    <n v="-0.28000000000000114"/>
    <n v="0.28000000000000114"/>
    <n v="0"/>
    <n v="0"/>
    <s v=""/>
    <n v="27.2"/>
    <s v="TM"/>
    <n v="27.2"/>
    <n v="3230"/>
    <s v=""/>
    <s v=""/>
    <x v="0"/>
    <s v=""/>
    <s v=""/>
  </r>
  <r>
    <x v="0"/>
    <n v="13.6"/>
    <n v="13.44"/>
    <n v="0"/>
    <n v="40"/>
    <n v="40.86"/>
    <n v="27"/>
    <s v="TM"/>
    <s v=""/>
    <s v="EL193037"/>
    <s v="E53XL24"/>
    <s v="2024000740"/>
    <x v="632"/>
    <d v="2024-01-04T00:00:00"/>
    <x v="0"/>
    <n v="27"/>
    <s v="TM"/>
    <n v="27.42"/>
    <x v="0"/>
    <s v="OASENSI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3.44"/>
    <s v=""/>
    <x v="0"/>
    <x v="0"/>
    <x v="0"/>
    <s v=""/>
    <x v="0"/>
    <x v="0"/>
    <s v="FABRICA"/>
    <x v="0"/>
    <x v="0"/>
    <x v="0"/>
    <n v="0.14000000000000057"/>
    <x v="0"/>
    <n v="-0.42000000000000171"/>
    <n v="0.42000000000000171"/>
    <n v="1"/>
    <n v="0"/>
    <s v="Negativo"/>
    <n v="27"/>
    <s v="TM"/>
    <n v="27"/>
    <n v="3230"/>
    <s v=""/>
    <s v=""/>
    <x v="0"/>
    <s v=""/>
    <s v=""/>
  </r>
  <r>
    <x v="0"/>
    <n v="13.22"/>
    <n v="13.08"/>
    <n v="0"/>
    <n v="40"/>
    <n v="40.46"/>
    <n v="27.38"/>
    <s v="TM"/>
    <s v=""/>
    <s v="EBR10380"/>
    <s v="E87TE32"/>
    <s v="2024000688"/>
    <x v="633"/>
    <d v="2024-01-04T00:00:00"/>
    <x v="1"/>
    <n v="27.92"/>
    <s v="TM"/>
    <n v="27.38"/>
    <x v="0"/>
    <s v="OASENSI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08"/>
    <s v=""/>
    <x v="0"/>
    <x v="0"/>
    <x v="0"/>
    <s v=""/>
    <x v="0"/>
    <x v="0"/>
    <s v="FABRICA"/>
    <x v="0"/>
    <x v="1"/>
    <x v="1"/>
    <n v="0.53999999999999915"/>
    <x v="0"/>
    <n v="0.5400000000000027"/>
    <n v="0.5400000000000027"/>
    <n v="1"/>
    <n v="1"/>
    <s v="Positivo"/>
    <n v="27.92"/>
    <s v="TM"/>
    <n v="27.92"/>
    <n v="3228"/>
    <s v=""/>
    <s v=""/>
    <x v="0"/>
    <s v=""/>
    <s v=""/>
  </r>
  <r>
    <x v="0"/>
    <n v="13.4"/>
    <n v="13.76"/>
    <n v="0"/>
    <n v="40"/>
    <n v="40.42"/>
    <n v="26.66"/>
    <s v="TM"/>
    <s v=""/>
    <s v="ESE11981"/>
    <s v="EAS55TN"/>
    <s v="2024000711"/>
    <x v="634"/>
    <d v="2024-01-04T00:00:00"/>
    <x v="1"/>
    <n v="27.24"/>
    <s v="TM"/>
    <n v="26.66"/>
    <x v="0"/>
    <s v="E_JGARCIAG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4"/>
    <n v="13.76"/>
    <s v=""/>
    <x v="0"/>
    <x v="0"/>
    <x v="0"/>
    <s v=""/>
    <x v="0"/>
    <x v="0"/>
    <s v="FABRICA"/>
    <x v="0"/>
    <x v="1"/>
    <x v="1"/>
    <n v="0.57999999999999829"/>
    <x v="0"/>
    <n v="0.57999999999999829"/>
    <n v="0.57999999999999829"/>
    <n v="1"/>
    <n v="1"/>
    <s v="Positivo"/>
    <n v="27.24"/>
    <s v="TM"/>
    <n v="27.24"/>
    <n v="3228"/>
    <s v=""/>
    <s v=""/>
    <x v="0"/>
    <s v=""/>
    <s v=""/>
  </r>
  <r>
    <x v="0"/>
    <n v="13.1"/>
    <n v="13.34"/>
    <n v="0"/>
    <n v="40"/>
    <n v="40.46"/>
    <n v="27.12"/>
    <s v="TM"/>
    <s v=""/>
    <s v="EGD3437"/>
    <s v="E37UL03"/>
    <s v="2024000823"/>
    <x v="635"/>
    <d v="2024-01-05T00:00:00"/>
    <x v="1"/>
    <n v="27.66"/>
    <s v="TM"/>
    <n v="27.12"/>
    <x v="0"/>
    <s v="E_JGARCIAG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4"/>
    <n v="13.34"/>
    <s v=""/>
    <x v="0"/>
    <x v="0"/>
    <x v="0"/>
    <s v=""/>
    <x v="0"/>
    <x v="0"/>
    <s v="FABRICA"/>
    <x v="0"/>
    <x v="1"/>
    <x v="1"/>
    <n v="0.53999999999999915"/>
    <x v="0"/>
    <n v="0.53999999999999915"/>
    <n v="0.53999999999999915"/>
    <n v="1"/>
    <n v="1"/>
    <s v="Positivo"/>
    <n v="27.66"/>
    <s v="TM"/>
    <n v="27.66"/>
    <n v="3228"/>
    <s v=""/>
    <s v=""/>
    <x v="0"/>
    <s v=""/>
    <s v=""/>
  </r>
  <r>
    <x v="0"/>
    <n v="14.1"/>
    <n v="13.86"/>
    <n v="0"/>
    <n v="40"/>
    <n v="40.380000000000003"/>
    <n v="26.52"/>
    <s v="TM"/>
    <s v=""/>
    <s v="EGD3902"/>
    <s v="EAJ68DG"/>
    <s v="2024000954"/>
    <x v="636"/>
    <d v="2024-01-05T00:00:00"/>
    <x v="1"/>
    <n v="27.14"/>
    <s v="TM"/>
    <n v="26.52"/>
    <x v="0"/>
    <s v="E_JGARCIAG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86"/>
    <s v=""/>
    <x v="0"/>
    <x v="0"/>
    <x v="0"/>
    <s v=""/>
    <x v="0"/>
    <x v="0"/>
    <s v="FABRICA"/>
    <x v="0"/>
    <x v="1"/>
    <x v="1"/>
    <n v="0.61999999999999744"/>
    <x v="0"/>
    <n v="0.62000000000000099"/>
    <n v="0.62000000000000099"/>
    <n v="1"/>
    <n v="1"/>
    <s v="Positivo"/>
    <n v="27.14"/>
    <s v="TM"/>
    <n v="27.14"/>
    <n v="3228"/>
    <s v=""/>
    <s v=""/>
    <x v="0"/>
    <s v=""/>
    <s v=""/>
  </r>
  <r>
    <x v="0"/>
    <n v="16.559999999999999"/>
    <n v="16.2"/>
    <n v="0"/>
    <n v="44"/>
    <n v="43.84"/>
    <n v="27.64"/>
    <s v="TM"/>
    <s v=""/>
    <s v="ELE4020"/>
    <s v="E16ZX22"/>
    <s v="2024000779"/>
    <x v="637"/>
    <d v="2024-01-04T00:00:00"/>
    <x v="1"/>
    <n v="28.9"/>
    <s v="TM"/>
    <n v="27.64"/>
    <x v="0"/>
    <s v="OASENSI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6.2"/>
    <s v=""/>
    <x v="0"/>
    <x v="0"/>
    <x v="0"/>
    <s v=""/>
    <x v="0"/>
    <x v="0"/>
    <s v="FABRICA"/>
    <x v="0"/>
    <x v="1"/>
    <x v="1"/>
    <n v="1.2599999999999909"/>
    <x v="0"/>
    <n v="1.259999999999998"/>
    <n v="1.259999999999998"/>
    <n v="1"/>
    <n v="1"/>
    <s v="Positivo"/>
    <n v="28.9"/>
    <s v="TM"/>
    <n v="28.9"/>
    <n v="3228"/>
    <s v=""/>
    <s v=""/>
    <x v="0"/>
    <s v=""/>
    <s v=""/>
  </r>
  <r>
    <x v="0"/>
    <n v="14"/>
    <n v="14.2"/>
    <n v="0"/>
    <n v="40"/>
    <n v="39.9"/>
    <n v="25.6"/>
    <s v="TM"/>
    <s v=""/>
    <s v="EL162954"/>
    <s v="EBC27HS"/>
    <s v="2024000756"/>
    <x v="638"/>
    <d v="2024-01-04T00:00:00"/>
    <x v="7"/>
    <n v="25.6"/>
    <s v="TM"/>
    <n v="25.7"/>
    <x v="0"/>
    <s v="OASENSI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4.2"/>
    <s v=""/>
    <x v="0"/>
    <x v="0"/>
    <x v="0"/>
    <s v=""/>
    <x v="0"/>
    <x v="0"/>
    <s v="FABRICA"/>
    <x v="0"/>
    <x v="7"/>
    <x v="0"/>
    <n v="1.1000000000000014"/>
    <x v="0"/>
    <n v="15.260000000000009"/>
    <n v="15.260000000000009"/>
    <n v="1"/>
    <n v="1"/>
    <s v="Positivo"/>
    <n v="25.6"/>
    <s v="TM"/>
    <n v="40.960000000000008"/>
    <n v="3233"/>
    <s v=""/>
    <s v=""/>
    <x v="0"/>
    <s v=""/>
    <s v=""/>
  </r>
  <r>
    <x v="0"/>
    <n v="14"/>
    <n v="14.18"/>
    <n v="0"/>
    <n v="40"/>
    <n v="39.880000000000003"/>
    <n v="25.6"/>
    <s v="TM"/>
    <s v=""/>
    <s v="EL162954"/>
    <s v="EBC27HS"/>
    <s v="2024000859"/>
    <x v="639"/>
    <d v="2024-01-05T00:00:00"/>
    <x v="7"/>
    <n v="25.6"/>
    <s v="TM"/>
    <n v="25.7"/>
    <x v="0"/>
    <s v="E_JGARCIAG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4.18"/>
    <s v=""/>
    <x v="0"/>
    <x v="0"/>
    <x v="0"/>
    <s v=""/>
    <x v="0"/>
    <x v="0"/>
    <s v="FABRICA"/>
    <x v="0"/>
    <x v="7"/>
    <x v="0"/>
    <n v="1.1199999999999974"/>
    <x v="0"/>
    <n v="15.260000000000009"/>
    <n v="15.260000000000009"/>
    <n v="1"/>
    <n v="1"/>
    <s v="Positivo"/>
    <n v="25.6"/>
    <s v="TM"/>
    <n v="40.960000000000008"/>
    <n v="3233"/>
    <s v=""/>
    <s v=""/>
    <x v="0"/>
    <s v=""/>
    <s v=""/>
  </r>
  <r>
    <x v="0"/>
    <n v="14.9"/>
    <n v="14.9"/>
    <n v="0"/>
    <n v="40"/>
    <n v="40.6"/>
    <n v="25.6"/>
    <s v="TM"/>
    <s v=""/>
    <s v="EGD3328"/>
    <s v="EAZ14EI"/>
    <s v="2024000867"/>
    <x v="640"/>
    <d v="2024-01-05T00:00:00"/>
    <x v="7"/>
    <n v="25.6"/>
    <s v="TM"/>
    <n v="25.7"/>
    <x v="0"/>
    <s v="JROC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4.9"/>
    <s v=""/>
    <x v="0"/>
    <x v="0"/>
    <x v="0"/>
    <s v=""/>
    <x v="0"/>
    <x v="0"/>
    <s v="FABRICA"/>
    <x v="0"/>
    <x v="7"/>
    <x v="0"/>
    <n v="0.39999999999999858"/>
    <x v="0"/>
    <n v="15.260000000000009"/>
    <n v="15.260000000000009"/>
    <n v="1"/>
    <n v="1"/>
    <s v="Positivo"/>
    <n v="25.6"/>
    <s v="TM"/>
    <n v="40.960000000000008"/>
    <n v="3233"/>
    <s v=""/>
    <s v=""/>
    <x v="0"/>
    <s v=""/>
    <s v=""/>
  </r>
  <r>
    <x v="0"/>
    <n v="14"/>
    <n v="14.32"/>
    <n v="0"/>
    <n v="40"/>
    <n v="40.08"/>
    <n v="25.6"/>
    <s v="TM"/>
    <s v=""/>
    <s v="EL162954"/>
    <s v="EBC27HS"/>
    <s v="2024001015"/>
    <x v="641"/>
    <d v="2024-01-05T00:00:00"/>
    <x v="7"/>
    <n v="25.6"/>
    <s v="TM"/>
    <n v="25.76"/>
    <x v="0"/>
    <s v="E_JGARCIAG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4.32"/>
    <s v=""/>
    <x v="0"/>
    <x v="0"/>
    <x v="0"/>
    <s v=""/>
    <x v="0"/>
    <x v="0"/>
    <s v="FABRICA"/>
    <x v="0"/>
    <x v="7"/>
    <x v="0"/>
    <n v="0.92000000000000171"/>
    <x v="0"/>
    <n v="15.200000000000006"/>
    <n v="15.200000000000006"/>
    <n v="1"/>
    <n v="1"/>
    <s v="Positivo"/>
    <n v="25.6"/>
    <s v="TM"/>
    <n v="40.960000000000008"/>
    <n v="3233"/>
    <s v=""/>
    <s v=""/>
    <x v="0"/>
    <s v=""/>
    <s v=""/>
  </r>
  <r>
    <x v="0"/>
    <n v="14.3"/>
    <n v="14.34"/>
    <n v="0"/>
    <n v="40"/>
    <n v="40.58"/>
    <n v="26.24"/>
    <s v="TM"/>
    <s v=""/>
    <s v="ELE4663"/>
    <s v="EBA89QS"/>
    <s v="2024000872"/>
    <x v="642"/>
    <d v="2024-01-05T00:00:00"/>
    <x v="4"/>
    <n v="26.66"/>
    <s v="TM"/>
    <n v="26.24"/>
    <x v="0"/>
    <s v="E_JGARCIAG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4.34"/>
    <s v=""/>
    <x v="0"/>
    <x v="0"/>
    <x v="0"/>
    <s v=""/>
    <x v="0"/>
    <x v="0"/>
    <s v="FABRICA"/>
    <x v="0"/>
    <x v="4"/>
    <x v="1"/>
    <n v="0.42000000000000171"/>
    <x v="0"/>
    <n v="0.42000000000000171"/>
    <n v="0.42000000000000171"/>
    <n v="1"/>
    <n v="1"/>
    <s v="Positivo"/>
    <n v="26.66"/>
    <s v="TM"/>
    <n v="26.66"/>
    <n v="3229"/>
    <s v=""/>
    <s v=""/>
    <x v="0"/>
    <s v=""/>
    <s v=""/>
  </r>
  <r>
    <x v="0"/>
    <n v="13.8"/>
    <n v="13.9"/>
    <n v="0"/>
    <n v="40"/>
    <n v="40.56"/>
    <n v="26.66"/>
    <s v="TM"/>
    <s v=""/>
    <s v="EL162313"/>
    <s v="E24QH94"/>
    <s v="2024000930"/>
    <x v="643"/>
    <d v="2024-01-05T00:00:00"/>
    <x v="4"/>
    <n v="27.1"/>
    <s v="TM"/>
    <n v="26.66"/>
    <x v="0"/>
    <s v="JROC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3.9"/>
    <s v=""/>
    <x v="0"/>
    <x v="0"/>
    <x v="0"/>
    <s v=""/>
    <x v="0"/>
    <x v="0"/>
    <s v="FABRICA"/>
    <x v="0"/>
    <x v="4"/>
    <x v="1"/>
    <n v="0.43999999999999773"/>
    <x v="0"/>
    <n v="0.44000000000000128"/>
    <n v="0.44000000000000128"/>
    <n v="1"/>
    <n v="1"/>
    <s v="Positivo"/>
    <n v="27.1"/>
    <s v="TM"/>
    <n v="27.1"/>
    <n v="3229"/>
    <s v=""/>
    <s v=""/>
    <x v="0"/>
    <s v=""/>
    <s v=""/>
  </r>
  <r>
    <x v="0"/>
    <n v="12.6"/>
    <n v="12.72"/>
    <n v="0"/>
    <n v="40"/>
    <n v="40.56"/>
    <n v="27.84"/>
    <s v="TM"/>
    <s v=""/>
    <s v="EGD3432"/>
    <s v="EAN25XE"/>
    <s v="2024000962"/>
    <x v="644"/>
    <d v="2024-01-05T00:00:00"/>
    <x v="4"/>
    <n v="28.28"/>
    <s v="TM"/>
    <n v="27.84"/>
    <x v="0"/>
    <s v="E_JGARCIAG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2.72"/>
    <s v=""/>
    <x v="0"/>
    <x v="0"/>
    <x v="0"/>
    <s v=""/>
    <x v="0"/>
    <x v="0"/>
    <s v="FABRICA"/>
    <x v="0"/>
    <x v="4"/>
    <x v="1"/>
    <n v="0.43999999999999773"/>
    <x v="0"/>
    <n v="0.44000000000000128"/>
    <n v="0.44000000000000128"/>
    <n v="1"/>
    <n v="1"/>
    <s v="Positivo"/>
    <n v="28.28"/>
    <s v="TM"/>
    <n v="28.28"/>
    <n v="3229"/>
    <s v=""/>
    <s v=""/>
    <x v="0"/>
    <s v=""/>
    <s v=""/>
  </r>
  <r>
    <x v="0"/>
    <n v="13.5"/>
    <n v="13.54"/>
    <n v="0"/>
    <n v="40"/>
    <n v="40.619999999999997"/>
    <n v="27.08"/>
    <s v="TM"/>
    <s v=""/>
    <s v="EL162360"/>
    <s v="E20QU33"/>
    <s v="2024000964"/>
    <x v="645"/>
    <d v="2024-01-05T00:00:00"/>
    <x v="4"/>
    <n v="27.46"/>
    <s v="TM"/>
    <n v="27.08"/>
    <x v="0"/>
    <s v="E_JGARCIAG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3.54"/>
    <s v=""/>
    <x v="0"/>
    <x v="0"/>
    <x v="0"/>
    <s v=""/>
    <x v="0"/>
    <x v="0"/>
    <s v="FABRICA"/>
    <x v="0"/>
    <x v="4"/>
    <x v="1"/>
    <n v="0.38000000000000256"/>
    <x v="0"/>
    <n v="0.38000000000000256"/>
    <n v="0.38000000000000256"/>
    <n v="0"/>
    <n v="1"/>
    <s v=""/>
    <n v="27.46"/>
    <s v="TM"/>
    <n v="27.46"/>
    <n v="3229"/>
    <s v=""/>
    <s v=""/>
    <x v="0"/>
    <s v=""/>
    <s v=""/>
  </r>
  <r>
    <x v="0"/>
    <n v="13.4"/>
    <n v="13.26"/>
    <n v="0"/>
    <n v="40"/>
    <n v="40.56"/>
    <n v="27.3"/>
    <s v="TM"/>
    <s v=""/>
    <s v="EGD3810"/>
    <s v="EAR70XV"/>
    <s v="2024000983"/>
    <x v="646"/>
    <d v="2024-01-05T00:00:00"/>
    <x v="4"/>
    <n v="27.74"/>
    <s v="TM"/>
    <n v="27.3"/>
    <x v="0"/>
    <s v="E_JGARCIAG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3.26"/>
    <s v=""/>
    <x v="0"/>
    <x v="0"/>
    <x v="0"/>
    <s v=""/>
    <x v="0"/>
    <x v="0"/>
    <s v="FABRICA"/>
    <x v="0"/>
    <x v="4"/>
    <x v="1"/>
    <n v="0.43999999999999773"/>
    <x v="0"/>
    <n v="0.43999999999999773"/>
    <n v="0.43999999999999773"/>
    <n v="1"/>
    <n v="1"/>
    <s v="Positivo"/>
    <n v="27.74"/>
    <s v="TM"/>
    <n v="27.74"/>
    <n v="3229"/>
    <s v=""/>
    <s v=""/>
    <x v="0"/>
    <s v=""/>
    <s v=""/>
  </r>
  <r>
    <x v="0"/>
    <n v="13.85"/>
    <n v="14.04"/>
    <n v="0"/>
    <n v="40"/>
    <n v="40.56"/>
    <n v="26.52"/>
    <s v="TM"/>
    <s v=""/>
    <s v="ESE7607"/>
    <s v="E41UX54"/>
    <s v="2024001034"/>
    <x v="647"/>
    <d v="2024-01-05T00:00:00"/>
    <x v="4"/>
    <n v="26.96"/>
    <s v="TM"/>
    <n v="26.52"/>
    <x v="0"/>
    <s v="OASENSI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4.04"/>
    <s v=""/>
    <x v="0"/>
    <x v="0"/>
    <x v="0"/>
    <s v=""/>
    <x v="0"/>
    <x v="0"/>
    <s v="FABRICA"/>
    <x v="0"/>
    <x v="4"/>
    <x v="1"/>
    <n v="0.43999999999999773"/>
    <x v="0"/>
    <n v="0.44000000000000128"/>
    <n v="0.44000000000000128"/>
    <n v="1"/>
    <n v="1"/>
    <s v="Positivo"/>
    <n v="26.96"/>
    <s v="TM"/>
    <n v="26.96"/>
    <n v="3229"/>
    <s v=""/>
    <s v=""/>
    <x v="0"/>
    <s v=""/>
    <s v=""/>
  </r>
  <r>
    <x v="0"/>
    <n v="12.84"/>
    <n v="12.82"/>
    <n v="0"/>
    <n v="40"/>
    <n v="40.58"/>
    <n v="27.76"/>
    <s v="TM"/>
    <s v=""/>
    <s v="EL153999"/>
    <s v="E70JR83"/>
    <s v="2024001224"/>
    <x v="648"/>
    <d v="2024-01-08T00:00:00"/>
    <x v="4"/>
    <n v="28.18"/>
    <s v="TM"/>
    <n v="27.76"/>
    <x v="0"/>
    <s v="VGARCI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2.82"/>
    <s v=""/>
    <x v="0"/>
    <x v="0"/>
    <x v="1"/>
    <s v=""/>
    <x v="0"/>
    <x v="0"/>
    <s v="FABRICA"/>
    <x v="0"/>
    <x v="4"/>
    <x v="1"/>
    <n v="0.42000000000000171"/>
    <x v="0"/>
    <n v="0.41999999999999815"/>
    <n v="0.41999999999999815"/>
    <n v="1"/>
    <n v="1"/>
    <s v="Positivo"/>
    <n v="28.18"/>
    <s v="TM"/>
    <n v="28.18"/>
    <n v="3229"/>
    <s v=""/>
    <s v=""/>
    <x v="0"/>
    <s v=""/>
    <s v=""/>
  </r>
  <r>
    <x v="0"/>
    <n v="12.8"/>
    <n v="13.04"/>
    <n v="0"/>
    <n v="40"/>
    <n v="40.6"/>
    <n v="27.56"/>
    <s v="TM"/>
    <s v=""/>
    <s v="ESE1915"/>
    <s v="E40ZB67"/>
    <s v="2024001250"/>
    <x v="649"/>
    <d v="2024-01-08T00:00:00"/>
    <x v="4"/>
    <n v="27.96"/>
    <s v="TM"/>
    <n v="27.56"/>
    <x v="0"/>
    <s v="JROC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3.04"/>
    <s v=""/>
    <x v="0"/>
    <x v="0"/>
    <x v="1"/>
    <s v=""/>
    <x v="0"/>
    <x v="0"/>
    <s v="FABRICA"/>
    <x v="0"/>
    <x v="4"/>
    <x v="1"/>
    <n v="0.39999999999999858"/>
    <x v="0"/>
    <n v="0.40000000000000213"/>
    <n v="0.40000000000000213"/>
    <n v="1"/>
    <n v="1"/>
    <s v="Positivo"/>
    <n v="27.96"/>
    <s v="TM"/>
    <n v="27.96"/>
    <n v="3229"/>
    <s v=""/>
    <s v=""/>
    <x v="0"/>
    <s v=""/>
    <s v=""/>
  </r>
  <r>
    <x v="0"/>
    <n v="13.9"/>
    <n v="13.96"/>
    <n v="0"/>
    <n v="40"/>
    <n v="40.68"/>
    <n v="26.72"/>
    <s v="TM"/>
    <s v=""/>
    <s v="ESE11475"/>
    <s v="E11RE48"/>
    <s v="2024001251"/>
    <x v="650"/>
    <d v="2024-01-08T00:00:00"/>
    <x v="4"/>
    <n v="27.04"/>
    <s v="TM"/>
    <n v="26.72"/>
    <x v="0"/>
    <s v="JROC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3.96"/>
    <s v=""/>
    <x v="0"/>
    <x v="0"/>
    <x v="1"/>
    <s v=""/>
    <x v="0"/>
    <x v="0"/>
    <s v="FABRICA"/>
    <x v="0"/>
    <x v="4"/>
    <x v="1"/>
    <n v="0.32000000000000028"/>
    <x v="0"/>
    <n v="0.32000000000000028"/>
    <n v="0.32000000000000028"/>
    <n v="0"/>
    <n v="1"/>
    <s v=""/>
    <n v="27.04"/>
    <s v="TM"/>
    <n v="27.04"/>
    <n v="3229"/>
    <s v=""/>
    <s v=""/>
    <x v="0"/>
    <s v=""/>
    <s v=""/>
  </r>
  <r>
    <x v="0"/>
    <n v="15"/>
    <n v="15.34"/>
    <n v="0"/>
    <n v="40"/>
    <n v="39.56"/>
    <n v="24"/>
    <s v="TM"/>
    <s v=""/>
    <s v="ER6795BDD"/>
    <s v="E6418MFZ"/>
    <s v="2024001031"/>
    <x v="651"/>
    <d v="2024-01-05T00:00:00"/>
    <x v="0"/>
    <n v="24"/>
    <s v="TM"/>
    <n v="24.22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5.34"/>
    <s v=""/>
    <x v="0"/>
    <x v="0"/>
    <x v="0"/>
    <s v=""/>
    <x v="0"/>
    <x v="0"/>
    <s v="FABRICA"/>
    <x v="0"/>
    <x v="0"/>
    <x v="0"/>
    <n v="1.4399999999999977"/>
    <x v="0"/>
    <n v="-0.21999999999999886"/>
    <n v="0.21999999999999886"/>
    <n v="0"/>
    <n v="0"/>
    <s v=""/>
    <n v="24"/>
    <s v="TM"/>
    <n v="24"/>
    <n v="3230"/>
    <s v=""/>
    <s v=""/>
    <x v="0"/>
    <s v=""/>
    <s v=""/>
  </r>
  <r>
    <x v="0"/>
    <n v="13.68"/>
    <n v="14.02"/>
    <n v="0"/>
    <n v="40"/>
    <n v="39.86"/>
    <n v="25.6"/>
    <s v="TM"/>
    <s v=""/>
    <s v="EJ01057R"/>
    <s v="E2544FHJ"/>
    <s v="2024001124"/>
    <x v="652"/>
    <d v="2024-01-08T00:00:00"/>
    <x v="0"/>
    <n v="25.6"/>
    <s v="TM"/>
    <n v="25.84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4.02"/>
    <s v=""/>
    <x v="0"/>
    <x v="0"/>
    <x v="1"/>
    <s v=""/>
    <x v="0"/>
    <x v="0"/>
    <s v="FABRICA"/>
    <x v="0"/>
    <x v="0"/>
    <x v="0"/>
    <n v="1.1400000000000006"/>
    <x v="0"/>
    <n v="-0.23999999999999844"/>
    <n v="0.23999999999999844"/>
    <n v="0"/>
    <n v="0"/>
    <s v=""/>
    <n v="25.6"/>
    <s v="TM"/>
    <n v="25.6"/>
    <n v="3230"/>
    <s v=""/>
    <s v=""/>
    <x v="0"/>
    <s v=""/>
    <s v=""/>
  </r>
  <r>
    <x v="0"/>
    <n v="14.9"/>
    <n v="14.56"/>
    <n v="0"/>
    <n v="40"/>
    <n v="40.56"/>
    <n v="25.6"/>
    <s v="TM"/>
    <s v=""/>
    <s v="EGD3328"/>
    <s v="EAZ14EI"/>
    <s v="2024001407"/>
    <x v="653"/>
    <d v="2024-01-09T00:00:00"/>
    <x v="7"/>
    <n v="25.6"/>
    <s v="TM"/>
    <n v="26"/>
    <x v="0"/>
    <s v="VGARCI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4.56"/>
    <s v=""/>
    <x v="0"/>
    <x v="0"/>
    <x v="1"/>
    <s v=""/>
    <x v="0"/>
    <x v="0"/>
    <s v="FABRICA"/>
    <x v="0"/>
    <x v="7"/>
    <x v="0"/>
    <n v="0.43999999999999773"/>
    <x v="0"/>
    <n v="14.960000000000008"/>
    <n v="14.960000000000008"/>
    <n v="1"/>
    <n v="1"/>
    <s v="Positivo"/>
    <n v="25.6"/>
    <s v="TM"/>
    <n v="40.960000000000008"/>
    <n v="3233"/>
    <s v=""/>
    <s v=""/>
    <x v="0"/>
    <s v=""/>
    <s v=""/>
  </r>
  <r>
    <x v="0"/>
    <n v="14.9"/>
    <n v="14.98"/>
    <n v="0"/>
    <n v="40"/>
    <n v="40.86"/>
    <n v="25.6"/>
    <s v="TM"/>
    <s v=""/>
    <s v="EGD3328"/>
    <s v="EAZ14EI"/>
    <s v="2024001497"/>
    <x v="654"/>
    <d v="2024-01-09T00:00:00"/>
    <x v="7"/>
    <n v="25.6"/>
    <s v="TM"/>
    <n v="25.88"/>
    <x v="0"/>
    <s v="JROC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4.98"/>
    <s v=""/>
    <x v="0"/>
    <x v="0"/>
    <x v="1"/>
    <s v=""/>
    <x v="0"/>
    <x v="0"/>
    <s v="FABRICA"/>
    <x v="0"/>
    <x v="7"/>
    <x v="0"/>
    <n v="0.14000000000000057"/>
    <x v="0"/>
    <n v="15.080000000000009"/>
    <n v="15.080000000000009"/>
    <n v="1"/>
    <n v="1"/>
    <s v="Positivo"/>
    <n v="25.6"/>
    <s v="TM"/>
    <n v="40.960000000000008"/>
    <n v="3233"/>
    <s v=""/>
    <s v=""/>
    <x v="0"/>
    <s v=""/>
    <s v=""/>
  </r>
  <r>
    <x v="0"/>
    <n v="13"/>
    <n v="13.44"/>
    <n v="0"/>
    <n v="40"/>
    <n v="40.94"/>
    <n v="27.2"/>
    <s v="TM"/>
    <s v=""/>
    <s v="E13075"/>
    <s v="E59VU54"/>
    <s v="2024001255"/>
    <x v="655"/>
    <d v="2024-01-08T00:00:00"/>
    <x v="0"/>
    <n v="27"/>
    <s v="TM"/>
    <n v="27.5"/>
    <x v="0"/>
    <s v="JROC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3.44"/>
    <s v=""/>
    <x v="0"/>
    <x v="0"/>
    <x v="1"/>
    <s v=""/>
    <x v="0"/>
    <x v="0"/>
    <s v="FABRICA"/>
    <x v="0"/>
    <x v="0"/>
    <x v="0"/>
    <n v="6.0000000000002274E-2"/>
    <x v="0"/>
    <n v="-0.5"/>
    <n v="0.5"/>
    <n v="1"/>
    <n v="0"/>
    <s v="Negativo"/>
    <n v="27"/>
    <s v="TM"/>
    <n v="27"/>
    <n v="3230"/>
    <s v=""/>
    <s v=""/>
    <x v="0"/>
    <s v=""/>
    <s v=""/>
  </r>
  <r>
    <x v="0"/>
    <n v="13.5"/>
    <n v="13.78"/>
    <n v="0"/>
    <n v="40"/>
    <n v="40.98"/>
    <n v="27"/>
    <s v="TM"/>
    <s v=""/>
    <s v="EL136328"/>
    <s v="E26VE91"/>
    <s v="2024001252"/>
    <x v="656"/>
    <d v="2024-01-08T00:00:00"/>
    <x v="0"/>
    <n v="25.6"/>
    <s v="TM"/>
    <n v="27.2"/>
    <x v="0"/>
    <s v="JROC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3.78"/>
    <s v=""/>
    <x v="0"/>
    <x v="0"/>
    <x v="1"/>
    <s v=""/>
    <x v="0"/>
    <x v="0"/>
    <s v="FABRICA"/>
    <x v="0"/>
    <x v="0"/>
    <x v="0"/>
    <n v="2.0000000000003126E-2"/>
    <x v="0"/>
    <n v="-1.5999999999999979"/>
    <n v="1.5999999999999979"/>
    <n v="1"/>
    <n v="0"/>
    <s v="Negativo"/>
    <n v="25.6"/>
    <s v="TM"/>
    <n v="25.6"/>
    <n v="3230"/>
    <s v=""/>
    <s v=""/>
    <x v="0"/>
    <s v=""/>
    <s v=""/>
  </r>
  <r>
    <x v="0"/>
    <n v="13.54"/>
    <n v="13.22"/>
    <n v="0"/>
    <n v="40"/>
    <n v="40.619999999999997"/>
    <n v="27.2"/>
    <s v="TM"/>
    <s v=""/>
    <s v="EL156220"/>
    <s v="E54XL56"/>
    <s v="2024001258"/>
    <x v="657"/>
    <d v="2024-01-08T00:00:00"/>
    <x v="0"/>
    <n v="27.2"/>
    <s v="TM"/>
    <n v="27.4"/>
    <x v="0"/>
    <s v="JROC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3.22"/>
    <s v=""/>
    <x v="0"/>
    <x v="0"/>
    <x v="1"/>
    <s v=""/>
    <x v="0"/>
    <x v="0"/>
    <s v="FABRICA"/>
    <x v="0"/>
    <x v="0"/>
    <x v="0"/>
    <n v="0.38000000000000256"/>
    <x v="0"/>
    <n v="-0.19999999999999929"/>
    <n v="0.19999999999999929"/>
    <n v="0"/>
    <n v="0"/>
    <s v=""/>
    <n v="27.2"/>
    <s v="TM"/>
    <n v="27.2"/>
    <n v="3230"/>
    <s v=""/>
    <s v=""/>
    <x v="0"/>
    <s v=""/>
    <s v=""/>
  </r>
  <r>
    <x v="0"/>
    <n v="15.2"/>
    <n v="15.68"/>
    <n v="0"/>
    <n v="40"/>
    <n v="40.619999999999997"/>
    <n v="24.8"/>
    <s v="TM"/>
    <s v="REASIGNACION"/>
    <s v="ER1075BCY"/>
    <s v="E4766KYT"/>
    <s v="2024001196"/>
    <x v="658"/>
    <d v="2024-01-08T00:00:00"/>
    <x v="0"/>
    <n v="24"/>
    <s v="TM"/>
    <n v="24.94"/>
    <x v="0"/>
    <s v="ELOPEZ1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5.68"/>
    <s v=""/>
    <x v="0"/>
    <x v="0"/>
    <x v="1"/>
    <s v=""/>
    <x v="0"/>
    <x v="0"/>
    <s v="FABRICA"/>
    <x v="0"/>
    <x v="0"/>
    <x v="0"/>
    <n v="0.38000000000000256"/>
    <x v="0"/>
    <n v="-0.94000000000000128"/>
    <n v="0.94000000000000128"/>
    <n v="1"/>
    <n v="0"/>
    <s v="Negativo"/>
    <n v="24"/>
    <s v="TM"/>
    <n v="24"/>
    <n v="3230"/>
    <s v=""/>
    <s v=""/>
    <x v="0"/>
    <s v=""/>
    <s v=""/>
  </r>
  <r>
    <x v="0"/>
    <n v="13.22"/>
    <n v="13.4"/>
    <n v="0"/>
    <n v="40"/>
    <n v="40.32"/>
    <n v="26.92"/>
    <s v="TM"/>
    <s v=""/>
    <s v="EBR10380"/>
    <s v="E87TE32"/>
    <s v="2024001217"/>
    <x v="659"/>
    <d v="2024-01-08T00:00:00"/>
    <x v="1"/>
    <n v="27.6"/>
    <s v="TM"/>
    <n v="26.92"/>
    <x v="0"/>
    <s v="MBORRACHER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5"/>
    <n v="13.4"/>
    <s v=""/>
    <x v="0"/>
    <x v="0"/>
    <x v="1"/>
    <s v=""/>
    <x v="0"/>
    <x v="0"/>
    <s v="FABRICA"/>
    <x v="0"/>
    <x v="1"/>
    <x v="1"/>
    <n v="0.67999999999999972"/>
    <x v="0"/>
    <n v="0.67999999999999972"/>
    <n v="0.67999999999999972"/>
    <n v="1"/>
    <n v="1"/>
    <s v="Positivo"/>
    <n v="27.6"/>
    <s v="TM"/>
    <n v="27.6"/>
    <n v="3228"/>
    <s v=""/>
    <s v=""/>
    <x v="0"/>
    <s v=""/>
    <s v=""/>
  </r>
  <r>
    <x v="0"/>
    <n v="14"/>
    <n v="14.28"/>
    <n v="0"/>
    <n v="40"/>
    <n v="40.4"/>
    <n v="26.12"/>
    <s v="TM"/>
    <s v=""/>
    <s v="ESE4964"/>
    <s v="E04OR69"/>
    <s v="2024001300"/>
    <x v="660"/>
    <d v="2024-01-08T00:00:00"/>
    <x v="1"/>
    <n v="26.72"/>
    <s v="TM"/>
    <n v="26.12"/>
    <x v="0"/>
    <s v="MBORRACHER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5"/>
    <n v="14.28"/>
    <s v=""/>
    <x v="0"/>
    <x v="0"/>
    <x v="1"/>
    <s v=""/>
    <x v="0"/>
    <x v="0"/>
    <s v="FABRICA"/>
    <x v="0"/>
    <x v="1"/>
    <x v="1"/>
    <n v="0.60000000000000142"/>
    <x v="0"/>
    <n v="0.59999999999999787"/>
    <n v="0.59999999999999787"/>
    <n v="1"/>
    <n v="1"/>
    <s v="Positivo"/>
    <n v="26.72"/>
    <s v="TM"/>
    <n v="26.72"/>
    <n v="3228"/>
    <s v=""/>
    <s v=""/>
    <x v="0"/>
    <s v=""/>
    <s v=""/>
  </r>
  <r>
    <x v="0"/>
    <n v="13.22"/>
    <n v="13.24"/>
    <n v="0"/>
    <n v="40"/>
    <n v="40.56"/>
    <n v="27.32"/>
    <s v="TM"/>
    <s v=""/>
    <s v="EBR10380"/>
    <s v="E87TE32"/>
    <s v="2024001429"/>
    <x v="661"/>
    <d v="2024-01-09T00:00:00"/>
    <x v="1"/>
    <n v="27.76"/>
    <s v="TM"/>
    <n v="27.32"/>
    <x v="0"/>
    <s v="MBORRACHER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4"/>
    <n v="13.24"/>
    <s v=""/>
    <x v="0"/>
    <x v="0"/>
    <x v="1"/>
    <s v=""/>
    <x v="0"/>
    <x v="0"/>
    <s v="FABRICA"/>
    <x v="0"/>
    <x v="1"/>
    <x v="1"/>
    <n v="0.43999999999999773"/>
    <x v="0"/>
    <n v="0.44000000000000128"/>
    <n v="0.44000000000000128"/>
    <n v="1"/>
    <n v="1"/>
    <s v="Positivo"/>
    <n v="27.76"/>
    <s v="TM"/>
    <n v="27.76"/>
    <n v="3228"/>
    <s v=""/>
    <s v=""/>
    <x v="0"/>
    <s v=""/>
    <s v=""/>
  </r>
  <r>
    <x v="0"/>
    <n v="13.3"/>
    <n v="13"/>
    <n v="0"/>
    <n v="40"/>
    <n v="40.479999999999997"/>
    <n v="27.48"/>
    <s v="TM"/>
    <s v=""/>
    <s v="ESE10106"/>
    <s v="E39TD89"/>
    <s v="2024001458"/>
    <x v="662"/>
    <d v="2024-01-09T00:00:00"/>
    <x v="1"/>
    <n v="28"/>
    <s v="TM"/>
    <n v="27.48"/>
    <x v="0"/>
    <s v="VGARCI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5"/>
    <n v="13"/>
    <s v=""/>
    <x v="0"/>
    <x v="0"/>
    <x v="1"/>
    <s v=""/>
    <x v="0"/>
    <x v="0"/>
    <s v="FABRICA"/>
    <x v="0"/>
    <x v="1"/>
    <x v="1"/>
    <n v="0.52000000000000313"/>
    <x v="0"/>
    <n v="0.51999999999999957"/>
    <n v="0.51999999999999957"/>
    <n v="1"/>
    <n v="1"/>
    <s v="Positivo"/>
    <n v="28"/>
    <s v="TM"/>
    <n v="28"/>
    <n v="3228"/>
    <s v=""/>
    <s v=""/>
    <x v="0"/>
    <s v=""/>
    <s v=""/>
  </r>
  <r>
    <x v="0"/>
    <n v="13.9"/>
    <n v="13.66"/>
    <n v="0"/>
    <n v="40"/>
    <n v="40.479999999999997"/>
    <n v="26.82"/>
    <s v="TM"/>
    <s v=""/>
    <s v="ESE11475"/>
    <s v="E11RE48"/>
    <s v="2024001703"/>
    <x v="663"/>
    <d v="2024-01-10T00:00:00"/>
    <x v="1"/>
    <n v="27.34"/>
    <s v="TM"/>
    <n v="26.82"/>
    <x v="0"/>
    <s v="MBORRACHER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66"/>
    <s v=""/>
    <x v="0"/>
    <x v="0"/>
    <x v="1"/>
    <s v=""/>
    <x v="0"/>
    <x v="0"/>
    <s v="FABRICA"/>
    <x v="0"/>
    <x v="1"/>
    <x v="1"/>
    <n v="0.52000000000000313"/>
    <x v="0"/>
    <n v="0.51999999999999957"/>
    <n v="0.51999999999999957"/>
    <n v="1"/>
    <n v="1"/>
    <s v="Positivo"/>
    <n v="27.34"/>
    <s v="TM"/>
    <n v="27.34"/>
    <n v="3228"/>
    <s v=""/>
    <s v=""/>
    <x v="0"/>
    <s v=""/>
    <s v=""/>
  </r>
  <r>
    <x v="0"/>
    <n v="13.5"/>
    <n v="13.56"/>
    <n v="0"/>
    <n v="40"/>
    <n v="40.56"/>
    <n v="27"/>
    <s v="TM"/>
    <s v=""/>
    <s v="ESE9048"/>
    <s v="E37UL03"/>
    <s v="2024001275"/>
    <x v="664"/>
    <d v="2024-01-08T00:00:00"/>
    <x v="4"/>
    <n v="27.44"/>
    <s v="TM"/>
    <n v="27"/>
    <x v="0"/>
    <s v="JROC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3.56"/>
    <s v=""/>
    <x v="0"/>
    <x v="0"/>
    <x v="1"/>
    <s v=""/>
    <x v="0"/>
    <x v="0"/>
    <s v="FABRICA"/>
    <x v="0"/>
    <x v="4"/>
    <x v="1"/>
    <n v="0.43999999999999773"/>
    <x v="0"/>
    <n v="0.44000000000000128"/>
    <n v="0.44000000000000128"/>
    <n v="1"/>
    <n v="1"/>
    <s v="Positivo"/>
    <n v="27.44"/>
    <s v="TM"/>
    <n v="27.44"/>
    <n v="3229"/>
    <s v=""/>
    <s v=""/>
    <x v="0"/>
    <s v=""/>
    <s v=""/>
  </r>
  <r>
    <x v="0"/>
    <n v="13.4"/>
    <n v="13.36"/>
    <n v="0"/>
    <n v="40"/>
    <n v="40.700000000000003"/>
    <n v="27.34"/>
    <s v="TM"/>
    <s v=""/>
    <s v="EL185993"/>
    <s v="E07SD41"/>
    <s v="2024001280"/>
    <x v="665"/>
    <d v="2024-01-08T00:00:00"/>
    <x v="4"/>
    <n v="27.64"/>
    <s v="TM"/>
    <n v="27.34"/>
    <x v="0"/>
    <s v="JROC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3.36"/>
    <s v=""/>
    <x v="0"/>
    <x v="0"/>
    <x v="1"/>
    <s v=""/>
    <x v="0"/>
    <x v="0"/>
    <s v="FABRICA"/>
    <x v="0"/>
    <x v="4"/>
    <x v="1"/>
    <n v="0.29999999999999716"/>
    <x v="0"/>
    <n v="0.30000000000000071"/>
    <n v="0.30000000000000071"/>
    <n v="0"/>
    <n v="1"/>
    <s v=""/>
    <n v="27.64"/>
    <s v="TM"/>
    <n v="27.64"/>
    <n v="3229"/>
    <s v=""/>
    <s v=""/>
    <x v="0"/>
    <s v=""/>
    <s v=""/>
  </r>
  <r>
    <x v="0"/>
    <n v="14.1"/>
    <n v="14.3"/>
    <n v="0"/>
    <n v="40"/>
    <n v="40.58"/>
    <n v="26.28"/>
    <s v="TM"/>
    <s v=""/>
    <s v="ESE9736"/>
    <s v="E79OX90"/>
    <s v="2024001298"/>
    <x v="666"/>
    <d v="2024-01-08T00:00:00"/>
    <x v="4"/>
    <n v="26.7"/>
    <s v="TM"/>
    <n v="26.28"/>
    <x v="0"/>
    <s v="JROC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4.3"/>
    <s v=""/>
    <x v="0"/>
    <x v="0"/>
    <x v="1"/>
    <s v=""/>
    <x v="0"/>
    <x v="0"/>
    <s v="FABRICA"/>
    <x v="0"/>
    <x v="4"/>
    <x v="1"/>
    <n v="0.42000000000000171"/>
    <x v="0"/>
    <n v="0.41999999999999815"/>
    <n v="0.41999999999999815"/>
    <n v="1"/>
    <n v="1"/>
    <s v="Positivo"/>
    <n v="26.7"/>
    <s v="TM"/>
    <n v="26.7"/>
    <n v="3229"/>
    <s v=""/>
    <s v=""/>
    <x v="0"/>
    <s v=""/>
    <s v=""/>
  </r>
  <r>
    <x v="0"/>
    <n v="14.1"/>
    <n v="14.12"/>
    <n v="0"/>
    <n v="40"/>
    <n v="40.5"/>
    <n v="26.38"/>
    <s v="TM"/>
    <s v=""/>
    <s v="ELE4381"/>
    <s v="E80ZI49"/>
    <s v="2024001350"/>
    <x v="667"/>
    <d v="2024-01-09T00:00:00"/>
    <x v="4"/>
    <n v="26.88"/>
    <s v="TM"/>
    <n v="26.38"/>
    <x v="0"/>
    <s v="VGARCI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4.12"/>
    <s v=""/>
    <x v="0"/>
    <x v="0"/>
    <x v="1"/>
    <s v=""/>
    <x v="0"/>
    <x v="0"/>
    <s v="FABRICA"/>
    <x v="0"/>
    <x v="4"/>
    <x v="1"/>
    <n v="0.5"/>
    <x v="0"/>
    <n v="0.5"/>
    <n v="0.5"/>
    <n v="1"/>
    <n v="1"/>
    <s v="Positivo"/>
    <n v="26.88"/>
    <s v="TM"/>
    <n v="26.88"/>
    <n v="3229"/>
    <s v=""/>
    <s v=""/>
    <x v="0"/>
    <s v=""/>
    <s v=""/>
  </r>
  <r>
    <x v="0"/>
    <n v="12.64"/>
    <n v="12.98"/>
    <n v="0"/>
    <n v="40"/>
    <n v="40.700000000000003"/>
    <n v="27.72"/>
    <s v="TM"/>
    <s v=""/>
    <s v="EGD4140"/>
    <s v="EAQ15FM"/>
    <s v="2024001304"/>
    <x v="668"/>
    <d v="2024-01-08T00:00:00"/>
    <x v="4"/>
    <n v="28.02"/>
    <s v="TM"/>
    <n v="27.72"/>
    <x v="0"/>
    <s v="JROC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2.98"/>
    <s v=""/>
    <x v="0"/>
    <x v="0"/>
    <x v="1"/>
    <s v=""/>
    <x v="0"/>
    <x v="0"/>
    <s v="FABRICA"/>
    <x v="0"/>
    <x v="4"/>
    <x v="1"/>
    <n v="0.29999999999999716"/>
    <x v="0"/>
    <n v="0.30000000000000071"/>
    <n v="0.30000000000000071"/>
    <n v="0"/>
    <n v="1"/>
    <s v=""/>
    <n v="28.02"/>
    <s v="TM"/>
    <n v="28.02"/>
    <n v="3229"/>
    <s v=""/>
    <s v=""/>
    <x v="0"/>
    <s v=""/>
    <s v=""/>
  </r>
  <r>
    <x v="0"/>
    <n v="14.5"/>
    <n v="14.62"/>
    <n v="0"/>
    <n v="40"/>
    <n v="40.700000000000003"/>
    <n v="26.08"/>
    <s v="TM"/>
    <s v=""/>
    <s v="ESE6566"/>
    <s v="E89UO81"/>
    <s v="2024001305"/>
    <x v="669"/>
    <d v="2024-01-08T00:00:00"/>
    <x v="4"/>
    <n v="26.38"/>
    <s v="TM"/>
    <n v="26.08"/>
    <x v="0"/>
    <s v="JROC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4.62"/>
    <s v=""/>
    <x v="0"/>
    <x v="0"/>
    <x v="1"/>
    <s v=""/>
    <x v="0"/>
    <x v="0"/>
    <s v="FABRICA"/>
    <x v="0"/>
    <x v="4"/>
    <x v="1"/>
    <n v="0.29999999999999716"/>
    <x v="0"/>
    <n v="0.30000000000000071"/>
    <n v="0.30000000000000071"/>
    <n v="0"/>
    <n v="1"/>
    <s v=""/>
    <n v="26.38"/>
    <s v="TM"/>
    <n v="26.38"/>
    <n v="3229"/>
    <s v=""/>
    <s v=""/>
    <x v="0"/>
    <s v=""/>
    <s v=""/>
  </r>
  <r>
    <x v="0"/>
    <n v="13.46"/>
    <n v="13.1"/>
    <n v="0"/>
    <n v="40"/>
    <n v="40.58"/>
    <n v="27.2"/>
    <s v="TM"/>
    <s v=""/>
    <s v="EVI10070"/>
    <s v="EAH40MN"/>
    <s v="2024001339"/>
    <x v="670"/>
    <d v="2024-01-09T00:00:00"/>
    <x v="0"/>
    <n v="27.2"/>
    <s v="TM"/>
    <n v="27.48"/>
    <x v="0"/>
    <s v="VGARCI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3.1"/>
    <s v=""/>
    <x v="0"/>
    <x v="0"/>
    <x v="1"/>
    <s v=""/>
    <x v="0"/>
    <x v="0"/>
    <s v="FABRICA"/>
    <x v="0"/>
    <x v="0"/>
    <x v="0"/>
    <n v="0.42000000000000171"/>
    <x v="0"/>
    <n v="-0.28000000000000114"/>
    <n v="0.28000000000000114"/>
    <n v="0"/>
    <n v="0"/>
    <s v=""/>
    <n v="27.2"/>
    <s v="TM"/>
    <n v="27.2"/>
    <n v="3230"/>
    <s v=""/>
    <s v=""/>
    <x v="0"/>
    <s v=""/>
    <s v=""/>
  </r>
  <r>
    <x v="0"/>
    <n v="13.5"/>
    <n v="12.88"/>
    <n v="0"/>
    <n v="40"/>
    <n v="40.28"/>
    <n v="27.2"/>
    <s v="TM"/>
    <s v=""/>
    <s v="EL193158"/>
    <s v="EAV24EQ"/>
    <s v="2024001398"/>
    <x v="671"/>
    <d v="2024-01-09T00:00:00"/>
    <x v="0"/>
    <n v="27.2"/>
    <s v="TM"/>
    <n v="27.4"/>
    <x v="0"/>
    <s v="MBORRACHER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3.48"/>
    <s v=""/>
    <x v="0"/>
    <x v="0"/>
    <x v="1"/>
    <s v=""/>
    <x v="0"/>
    <x v="0"/>
    <s v="FABRICA"/>
    <x v="0"/>
    <x v="0"/>
    <x v="0"/>
    <n v="0.71999999999999886"/>
    <x v="0"/>
    <n v="-0.19999999999999929"/>
    <n v="0.19999999999999929"/>
    <n v="0"/>
    <n v="0"/>
    <s v=""/>
    <n v="27.2"/>
    <s v="TM"/>
    <n v="27.2"/>
    <n v="3230"/>
    <s v=""/>
    <s v=""/>
    <x v="0"/>
    <s v=""/>
    <s v=""/>
  </r>
  <r>
    <x v="0"/>
    <n v="13.6"/>
    <n v="13.18"/>
    <n v="0"/>
    <n v="40"/>
    <n v="40.64"/>
    <n v="27.2"/>
    <s v="TM"/>
    <s v=""/>
    <s v="EL193037"/>
    <s v="E53XL24"/>
    <s v="2024001355"/>
    <x v="672"/>
    <d v="2024-01-09T00:00:00"/>
    <x v="0"/>
    <n v="27.2"/>
    <s v="TM"/>
    <n v="27.46"/>
    <x v="0"/>
    <s v="VGARCI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3.18"/>
    <s v=""/>
    <x v="0"/>
    <x v="0"/>
    <x v="1"/>
    <s v=""/>
    <x v="0"/>
    <x v="0"/>
    <s v="FABRICA"/>
    <x v="0"/>
    <x v="0"/>
    <x v="0"/>
    <n v="0.35999999999999943"/>
    <x v="0"/>
    <n v="-0.26000000000000156"/>
    <n v="0.26000000000000156"/>
    <n v="0"/>
    <n v="0"/>
    <s v=""/>
    <n v="27.2"/>
    <s v="TM"/>
    <n v="27.2"/>
    <n v="3230"/>
    <s v=""/>
    <s v=""/>
    <x v="0"/>
    <s v=""/>
    <s v=""/>
  </r>
  <r>
    <x v="0"/>
    <n v="14.4"/>
    <n v="13.36"/>
    <n v="0"/>
    <n v="40"/>
    <n v="39.24"/>
    <n v="25.6"/>
    <s v="TM"/>
    <s v=""/>
    <s v="EAV45429"/>
    <s v="E27RD36"/>
    <s v="2024001753"/>
    <x v="673"/>
    <d v="2024-01-10T00:00:00"/>
    <x v="7"/>
    <n v="27"/>
    <s v="TM"/>
    <n v="25.88"/>
    <x v="0"/>
    <s v="JROC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3.36"/>
    <s v=""/>
    <x v="0"/>
    <x v="0"/>
    <x v="1"/>
    <s v=""/>
    <x v="0"/>
    <x v="0"/>
    <s v="FABRICA"/>
    <x v="0"/>
    <x v="7"/>
    <x v="0"/>
    <n v="1.759999999999998"/>
    <x v="0"/>
    <n v="17.320000000000004"/>
    <n v="17.320000000000004"/>
    <n v="1"/>
    <n v="1"/>
    <s v="Positivo"/>
    <n v="27"/>
    <s v="TM"/>
    <n v="43.2"/>
    <n v="3233"/>
    <s v=""/>
    <s v=""/>
    <x v="0"/>
    <s v=""/>
    <s v=""/>
  </r>
  <r>
    <x v="0"/>
    <n v="13.3"/>
    <n v="12.94"/>
    <n v="0"/>
    <n v="40"/>
    <n v="40.5"/>
    <n v="27.2"/>
    <s v="TM"/>
    <s v=""/>
    <s v="EL189358"/>
    <s v="E66UC63"/>
    <s v="2024001482"/>
    <x v="674"/>
    <d v="2024-01-09T00:00:00"/>
    <x v="0"/>
    <n v="27.2"/>
    <s v="TM"/>
    <n v="27.56"/>
    <x v="0"/>
    <s v="JROC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3.24"/>
    <s v=""/>
    <x v="0"/>
    <x v="0"/>
    <x v="1"/>
    <s v=""/>
    <x v="0"/>
    <x v="0"/>
    <s v="FABRICA"/>
    <x v="0"/>
    <x v="0"/>
    <x v="0"/>
    <n v="0.5"/>
    <x v="0"/>
    <n v="-0.35999999999999943"/>
    <n v="0.35999999999999943"/>
    <n v="0"/>
    <n v="0"/>
    <s v=""/>
    <n v="27.2"/>
    <s v="TM"/>
    <n v="27.2"/>
    <n v="3230"/>
    <s v=""/>
    <s v=""/>
    <x v="0"/>
    <s v=""/>
    <s v=""/>
  </r>
  <r>
    <x v="0"/>
    <n v="14"/>
    <n v="13.84"/>
    <n v="0"/>
    <n v="40"/>
    <n v="39.76"/>
    <n v="25.6"/>
    <s v="TM"/>
    <s v=""/>
    <s v="EL162954"/>
    <s v="EBC27HS"/>
    <s v="2024001408"/>
    <x v="675"/>
    <d v="2024-01-09T00:00:00"/>
    <x v="7"/>
    <n v="25.6"/>
    <s v="TM"/>
    <n v="25.92"/>
    <x v="0"/>
    <s v="VGARCI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3.84"/>
    <s v=""/>
    <x v="0"/>
    <x v="0"/>
    <x v="1"/>
    <s v=""/>
    <x v="0"/>
    <x v="0"/>
    <s v="FABRICA"/>
    <x v="0"/>
    <x v="7"/>
    <x v="0"/>
    <n v="1.240000000000002"/>
    <x v="0"/>
    <n v="15.040000000000006"/>
    <n v="15.040000000000006"/>
    <n v="1"/>
    <n v="1"/>
    <s v="Positivo"/>
    <n v="25.6"/>
    <s v="TM"/>
    <n v="40.960000000000008"/>
    <n v="3233"/>
    <s v=""/>
    <s v=""/>
    <x v="0"/>
    <s v=""/>
    <s v=""/>
  </r>
  <r>
    <x v="0"/>
    <n v="14"/>
    <n v="14.18"/>
    <n v="0"/>
    <n v="40"/>
    <n v="40.04"/>
    <n v="25.6"/>
    <s v="TM"/>
    <s v=""/>
    <s v="EL162954"/>
    <s v="EBC27HS"/>
    <s v="2024001498"/>
    <x v="676"/>
    <d v="2024-01-09T00:00:00"/>
    <x v="7"/>
    <n v="25.6"/>
    <s v="TM"/>
    <n v="25.86"/>
    <x v="0"/>
    <s v="JROC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4.18"/>
    <s v=""/>
    <x v="0"/>
    <x v="0"/>
    <x v="1"/>
    <s v=""/>
    <x v="0"/>
    <x v="0"/>
    <s v="FABRICA"/>
    <x v="0"/>
    <x v="7"/>
    <x v="0"/>
    <n v="0.96000000000000085"/>
    <x v="0"/>
    <n v="15.100000000000009"/>
    <n v="15.100000000000009"/>
    <n v="1"/>
    <n v="1"/>
    <s v="Positivo"/>
    <n v="25.6"/>
    <s v="TM"/>
    <n v="40.960000000000008"/>
    <n v="3233"/>
    <s v=""/>
    <s v=""/>
    <x v="0"/>
    <s v=""/>
    <s v=""/>
  </r>
  <r>
    <x v="0"/>
    <n v="15.1"/>
    <n v="14.72"/>
    <n v="0"/>
    <n v="40"/>
    <n v="40.479999999999997"/>
    <n v="25.76"/>
    <s v="TM"/>
    <s v=""/>
    <s v="EL125138"/>
    <s v="E57SG35"/>
    <s v="2024001400"/>
    <x v="677"/>
    <d v="2024-01-09T00:00:00"/>
    <x v="4"/>
    <n v="26.28"/>
    <s v="TM"/>
    <n v="25.76"/>
    <x v="0"/>
    <s v="MBORRACHER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4.72"/>
    <s v=""/>
    <x v="0"/>
    <x v="0"/>
    <x v="1"/>
    <s v=""/>
    <x v="0"/>
    <x v="0"/>
    <s v="FABRICA"/>
    <x v="0"/>
    <x v="4"/>
    <x v="1"/>
    <n v="0.52000000000000313"/>
    <x v="0"/>
    <n v="0.51999999999999957"/>
    <n v="0.51999999999999957"/>
    <n v="1"/>
    <n v="1"/>
    <s v="Positivo"/>
    <n v="26.28"/>
    <s v="TM"/>
    <n v="26.28"/>
    <n v="3229"/>
    <s v=""/>
    <s v=""/>
    <x v="0"/>
    <s v=""/>
    <s v=""/>
  </r>
  <r>
    <x v="0"/>
    <n v="13.3"/>
    <n v="13.06"/>
    <n v="0"/>
    <n v="40"/>
    <n v="40.54"/>
    <n v="27.48"/>
    <s v="TM"/>
    <s v=""/>
    <s v="EP107789"/>
    <s v="EAS09TE"/>
    <s v="2024001401"/>
    <x v="678"/>
    <d v="2024-01-09T00:00:00"/>
    <x v="4"/>
    <n v="27.94"/>
    <s v="TM"/>
    <n v="27.48"/>
    <x v="0"/>
    <s v="MBORRACHER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3.06"/>
    <s v=""/>
    <x v="0"/>
    <x v="0"/>
    <x v="1"/>
    <s v=""/>
    <x v="0"/>
    <x v="0"/>
    <s v="FABRICA"/>
    <x v="0"/>
    <x v="4"/>
    <x v="1"/>
    <n v="0.46000000000000085"/>
    <x v="0"/>
    <n v="0.46000000000000085"/>
    <n v="0.46000000000000085"/>
    <n v="1"/>
    <n v="1"/>
    <s v="Positivo"/>
    <n v="27.94"/>
    <s v="TM"/>
    <n v="27.94"/>
    <n v="3229"/>
    <s v=""/>
    <s v=""/>
    <x v="0"/>
    <s v=""/>
    <s v=""/>
  </r>
  <r>
    <x v="0"/>
    <n v="12.76"/>
    <n v="12.96"/>
    <n v="0"/>
    <n v="40"/>
    <n v="40.54"/>
    <n v="27.58"/>
    <s v="TM"/>
    <s v=""/>
    <s v="EGD3437"/>
    <s v="EAN25XE"/>
    <s v="2024001423"/>
    <x v="679"/>
    <d v="2024-01-09T00:00:00"/>
    <x v="4"/>
    <n v="28.04"/>
    <s v="TM"/>
    <n v="27.58"/>
    <x v="0"/>
    <s v="VGARCI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2.96"/>
    <s v=""/>
    <x v="0"/>
    <x v="0"/>
    <x v="1"/>
    <s v=""/>
    <x v="0"/>
    <x v="0"/>
    <s v="FABRICA"/>
    <x v="0"/>
    <x v="4"/>
    <x v="1"/>
    <n v="0.46000000000000085"/>
    <x v="0"/>
    <n v="0.46000000000000085"/>
    <n v="0.46000000000000085"/>
    <n v="1"/>
    <n v="1"/>
    <s v="Positivo"/>
    <n v="28.04"/>
    <s v="TM"/>
    <n v="28.04"/>
    <n v="3229"/>
    <s v=""/>
    <s v=""/>
    <x v="0"/>
    <s v=""/>
    <s v=""/>
  </r>
  <r>
    <x v="0"/>
    <n v="12.7"/>
    <n v="13.02"/>
    <n v="0"/>
    <n v="40"/>
    <n v="40.64"/>
    <n v="27.62"/>
    <s v="TM"/>
    <s v=""/>
    <s v="EGD2260"/>
    <s v="E24ZB71"/>
    <s v="2024001476"/>
    <x v="680"/>
    <d v="2024-01-09T00:00:00"/>
    <x v="4"/>
    <n v="27.98"/>
    <s v="TM"/>
    <n v="27.62"/>
    <x v="0"/>
    <s v="MBORRACHER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3.02"/>
    <s v=""/>
    <x v="0"/>
    <x v="0"/>
    <x v="1"/>
    <s v=""/>
    <x v="0"/>
    <x v="0"/>
    <s v="FABRICA"/>
    <x v="0"/>
    <x v="4"/>
    <x v="1"/>
    <n v="0.35999999999999943"/>
    <x v="0"/>
    <n v="0.35999999999999943"/>
    <n v="0.35999999999999943"/>
    <n v="0"/>
    <n v="1"/>
    <s v=""/>
    <n v="27.98"/>
    <s v="TM"/>
    <n v="27.98"/>
    <n v="3229"/>
    <s v=""/>
    <s v=""/>
    <x v="0"/>
    <s v=""/>
    <s v=""/>
  </r>
  <r>
    <x v="0"/>
    <n v="14.2"/>
    <n v="14.34"/>
    <n v="0"/>
    <n v="40"/>
    <n v="40.58"/>
    <n v="26.24"/>
    <s v="TM"/>
    <s v=""/>
    <s v="ELE4298"/>
    <s v="E07RF64"/>
    <s v="2024001478"/>
    <x v="681"/>
    <d v="2024-01-09T00:00:00"/>
    <x v="4"/>
    <n v="26.66"/>
    <s v="TM"/>
    <n v="26.24"/>
    <x v="0"/>
    <s v="MBORRACHER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4.34"/>
    <s v=""/>
    <x v="0"/>
    <x v="0"/>
    <x v="1"/>
    <s v=""/>
    <x v="0"/>
    <x v="0"/>
    <s v="FABRICA"/>
    <x v="0"/>
    <x v="4"/>
    <x v="1"/>
    <n v="0.42000000000000171"/>
    <x v="0"/>
    <n v="0.42000000000000171"/>
    <n v="0.42000000000000171"/>
    <n v="1"/>
    <n v="1"/>
    <s v="Positivo"/>
    <n v="26.66"/>
    <s v="TM"/>
    <n v="26.66"/>
    <n v="3229"/>
    <s v=""/>
    <s v=""/>
    <x v="0"/>
    <s v=""/>
    <s v=""/>
  </r>
  <r>
    <x v="0"/>
    <n v="13"/>
    <n v="13.095000000000001"/>
    <n v="0"/>
    <n v="40"/>
    <n v="40.78"/>
    <n v="27.2"/>
    <s v="TM"/>
    <s v=""/>
    <s v="ESE7473"/>
    <s v="E41SX30"/>
    <s v="2024001471"/>
    <x v="682"/>
    <d v="2024-01-09T00:00:00"/>
    <x v="0"/>
    <n v="27.2"/>
    <s v="TM"/>
    <n v="27.684999999999999"/>
    <x v="0"/>
    <s v="MBORRACHER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3.42"/>
    <s v=""/>
    <x v="0"/>
    <x v="0"/>
    <x v="1"/>
    <s v=""/>
    <x v="0"/>
    <x v="0"/>
    <s v="FABRICA"/>
    <x v="0"/>
    <x v="0"/>
    <x v="0"/>
    <n v="0.21999999999999886"/>
    <x v="0"/>
    <n v="-0.48499999999999943"/>
    <n v="0.48499999999999943"/>
    <n v="1"/>
    <n v="0"/>
    <s v="Negativo"/>
    <n v="27.2"/>
    <s v="TM"/>
    <n v="27.2"/>
    <n v="3230"/>
    <s v=""/>
    <s v=""/>
    <x v="0"/>
    <s v=""/>
    <s v=""/>
  </r>
  <r>
    <x v="0"/>
    <n v="13.14"/>
    <n v="13.38"/>
    <n v="0"/>
    <n v="40"/>
    <n v="40.799999999999997"/>
    <n v="27"/>
    <s v="TM"/>
    <s v=""/>
    <s v="ESE2039"/>
    <s v="E00PV24"/>
    <s v="2024001505"/>
    <x v="683"/>
    <d v="2024-01-09T00:00:00"/>
    <x v="0"/>
    <n v="27"/>
    <s v="TM"/>
    <n v="27.42"/>
    <x v="0"/>
    <s v="MBORRACHER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3.38"/>
    <s v=""/>
    <x v="0"/>
    <x v="0"/>
    <x v="1"/>
    <s v=""/>
    <x v="0"/>
    <x v="0"/>
    <s v="FABRICA"/>
    <x v="0"/>
    <x v="0"/>
    <x v="0"/>
    <n v="0.20000000000000284"/>
    <x v="0"/>
    <n v="-0.42000000000000171"/>
    <n v="0.42000000000000171"/>
    <n v="1"/>
    <n v="0"/>
    <s v="Negativo"/>
    <n v="27"/>
    <s v="TM"/>
    <n v="27"/>
    <n v="3230"/>
    <s v=""/>
    <s v=""/>
    <x v="0"/>
    <s v=""/>
    <s v=""/>
  </r>
  <r>
    <x v="0"/>
    <n v="13.3"/>
    <n v="13.38"/>
    <n v="0"/>
    <n v="40"/>
    <n v="40.98"/>
    <n v="27.2"/>
    <s v="TM"/>
    <s v=""/>
    <s v="EVI10106"/>
    <s v="EAV11BG"/>
    <s v="2024001506"/>
    <x v="684"/>
    <d v="2024-01-09T00:00:00"/>
    <x v="0"/>
    <n v="27"/>
    <s v="TM"/>
    <n v="27.6"/>
    <x v="0"/>
    <s v="MBORRACHER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3.38"/>
    <s v=""/>
    <x v="0"/>
    <x v="0"/>
    <x v="1"/>
    <s v=""/>
    <x v="0"/>
    <x v="0"/>
    <s v="FABRICA"/>
    <x v="0"/>
    <x v="0"/>
    <x v="0"/>
    <n v="2.0000000000003126E-2"/>
    <x v="0"/>
    <n v="-0.60000000000000142"/>
    <n v="0.60000000000000142"/>
    <n v="1"/>
    <n v="0"/>
    <s v="Negativo"/>
    <n v="27"/>
    <s v="TM"/>
    <n v="27"/>
    <n v="3230"/>
    <s v=""/>
    <s v=""/>
    <x v="0"/>
    <s v=""/>
    <s v=""/>
  </r>
  <r>
    <x v="0"/>
    <n v="13.2"/>
    <n v="13.26"/>
    <n v="0"/>
    <n v="40"/>
    <n v="40.78"/>
    <n v="27.2"/>
    <s v="TM"/>
    <s v=""/>
    <s v="EVI10071"/>
    <s v="EAL72MD"/>
    <s v="2024001552"/>
    <x v="685"/>
    <d v="2024-01-09T00:00:00"/>
    <x v="0"/>
    <n v="27.2"/>
    <s v="TM"/>
    <n v="27.52"/>
    <x v="0"/>
    <s v="JROC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3.26"/>
    <s v=""/>
    <x v="0"/>
    <x v="0"/>
    <x v="1"/>
    <s v=""/>
    <x v="0"/>
    <x v="0"/>
    <s v="FABRICA"/>
    <x v="0"/>
    <x v="0"/>
    <x v="0"/>
    <n v="0.21999999999999886"/>
    <x v="0"/>
    <n v="-0.32000000000000028"/>
    <n v="0.32000000000000028"/>
    <n v="0"/>
    <n v="0"/>
    <s v=""/>
    <n v="27.2"/>
    <s v="TM"/>
    <n v="27.2"/>
    <n v="3230"/>
    <s v=""/>
    <s v=""/>
    <x v="0"/>
    <s v=""/>
    <s v=""/>
  </r>
  <r>
    <x v="0"/>
    <n v="14.4"/>
    <n v="13.515000000000001"/>
    <n v="0"/>
    <n v="40"/>
    <n v="39.42"/>
    <n v="25.6"/>
    <s v="TM"/>
    <s v=""/>
    <s v="EAV45429"/>
    <s v="E27RD36"/>
    <s v="2024001504"/>
    <x v="686"/>
    <d v="2024-01-09T00:00:00"/>
    <x v="7"/>
    <n v="27"/>
    <s v="TM"/>
    <n v="25.905000000000001"/>
    <x v="0"/>
    <s v="JROC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4.04"/>
    <s v=""/>
    <x v="0"/>
    <x v="0"/>
    <x v="1"/>
    <s v=""/>
    <x v="0"/>
    <x v="0"/>
    <s v="FABRICA"/>
    <x v="0"/>
    <x v="7"/>
    <x v="0"/>
    <n v="1.5799999999999983"/>
    <x v="0"/>
    <n v="17.295000000000002"/>
    <n v="17.295000000000002"/>
    <n v="1"/>
    <n v="1"/>
    <s v="Positivo"/>
    <n v="27"/>
    <s v="TM"/>
    <n v="43.2"/>
    <n v="3233"/>
    <s v=""/>
    <s v=""/>
    <x v="0"/>
    <s v=""/>
    <s v=""/>
  </r>
  <r>
    <x v="0"/>
    <n v="14.1"/>
    <n v="14.48"/>
    <n v="0"/>
    <n v="40"/>
    <n v="40.56"/>
    <n v="26.08"/>
    <s v="TM"/>
    <s v=""/>
    <s v="ESE9736"/>
    <s v="E79OX90"/>
    <s v="2024001537"/>
    <x v="687"/>
    <d v="2024-01-09T00:00:00"/>
    <x v="4"/>
    <n v="26.52"/>
    <s v="TM"/>
    <n v="26.08"/>
    <x v="0"/>
    <s v="MBORRACHER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4.48"/>
    <s v=""/>
    <x v="0"/>
    <x v="0"/>
    <x v="1"/>
    <s v=""/>
    <x v="0"/>
    <x v="0"/>
    <s v="FABRICA"/>
    <x v="0"/>
    <x v="4"/>
    <x v="1"/>
    <n v="0.43999999999999773"/>
    <x v="0"/>
    <n v="0.44000000000000128"/>
    <n v="0.44000000000000128"/>
    <n v="1"/>
    <n v="1"/>
    <s v="Positivo"/>
    <n v="26.52"/>
    <s v="TM"/>
    <n v="26.52"/>
    <n v="3229"/>
    <s v=""/>
    <s v=""/>
    <x v="0"/>
    <s v=""/>
    <s v=""/>
  </r>
  <r>
    <x v="0"/>
    <n v="14.5"/>
    <n v="14.52"/>
    <n v="0"/>
    <n v="40"/>
    <n v="40.56"/>
    <n v="26.04"/>
    <s v="TM"/>
    <s v=""/>
    <s v="ESE9754"/>
    <s v="E65QD41"/>
    <s v="2024001539"/>
    <x v="688"/>
    <d v="2024-01-09T00:00:00"/>
    <x v="4"/>
    <n v="26.48"/>
    <s v="TM"/>
    <n v="26.04"/>
    <x v="0"/>
    <s v="MBORRACHER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4.52"/>
    <s v=""/>
    <x v="0"/>
    <x v="0"/>
    <x v="1"/>
    <s v=""/>
    <x v="0"/>
    <x v="0"/>
    <s v="FABRICA"/>
    <x v="0"/>
    <x v="4"/>
    <x v="1"/>
    <n v="0.43999999999999773"/>
    <x v="0"/>
    <n v="0.44000000000000128"/>
    <n v="0.44000000000000128"/>
    <n v="1"/>
    <n v="1"/>
    <s v="Positivo"/>
    <n v="26.48"/>
    <s v="TM"/>
    <n v="26.48"/>
    <n v="3229"/>
    <s v=""/>
    <s v=""/>
    <x v="0"/>
    <s v=""/>
    <s v=""/>
  </r>
  <r>
    <x v="0"/>
    <n v="13.9"/>
    <n v="14.06"/>
    <n v="0"/>
    <n v="40"/>
    <n v="40.619999999999997"/>
    <n v="26.56"/>
    <s v="TM"/>
    <s v=""/>
    <s v="EL131876"/>
    <s v="E70JR81"/>
    <s v="2024001541"/>
    <x v="689"/>
    <d v="2024-01-09T00:00:00"/>
    <x v="4"/>
    <n v="26.94"/>
    <s v="TM"/>
    <n v="26.56"/>
    <x v="0"/>
    <s v="MBORRACHER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4.06"/>
    <s v=""/>
    <x v="0"/>
    <x v="0"/>
    <x v="1"/>
    <s v=""/>
    <x v="0"/>
    <x v="0"/>
    <s v="FABRICA"/>
    <x v="0"/>
    <x v="4"/>
    <x v="1"/>
    <n v="0.38000000000000256"/>
    <x v="0"/>
    <n v="0.38000000000000256"/>
    <n v="0.38000000000000256"/>
    <n v="0"/>
    <n v="1"/>
    <s v=""/>
    <n v="26.94"/>
    <s v="TM"/>
    <n v="26.94"/>
    <n v="3229"/>
    <s v=""/>
    <s v=""/>
    <x v="0"/>
    <s v=""/>
    <s v=""/>
  </r>
  <r>
    <x v="0"/>
    <n v="14.8"/>
    <n v="14.52"/>
    <n v="0"/>
    <n v="40"/>
    <n v="40.479999999999997"/>
    <n v="25.96"/>
    <s v="TM"/>
    <s v=""/>
    <s v="ESE1525"/>
    <s v="E39SX74"/>
    <s v="2024001536"/>
    <x v="690"/>
    <d v="2024-01-09T00:00:00"/>
    <x v="4"/>
    <n v="26.48"/>
    <s v="TM"/>
    <n v="25.96"/>
    <x v="0"/>
    <s v="MBORRACHER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4.52"/>
    <s v=""/>
    <x v="0"/>
    <x v="0"/>
    <x v="1"/>
    <s v=""/>
    <x v="0"/>
    <x v="0"/>
    <s v="FABRICA"/>
    <x v="0"/>
    <x v="4"/>
    <x v="1"/>
    <n v="0.52000000000000313"/>
    <x v="0"/>
    <n v="0.51999999999999957"/>
    <n v="0.51999999999999957"/>
    <n v="1"/>
    <n v="1"/>
    <s v="Positivo"/>
    <n v="26.48"/>
    <s v="TM"/>
    <n v="26.48"/>
    <n v="3229"/>
    <s v=""/>
    <s v=""/>
    <x v="0"/>
    <s v=""/>
    <s v=""/>
  </r>
  <r>
    <x v="0"/>
    <n v="12.84"/>
    <n v="12.82"/>
    <n v="0"/>
    <n v="40"/>
    <n v="40.64"/>
    <n v="27.82"/>
    <s v="TM"/>
    <s v=""/>
    <s v="EL153999"/>
    <s v="E70JR83"/>
    <s v="2024001546"/>
    <x v="691"/>
    <d v="2024-01-09T00:00:00"/>
    <x v="4"/>
    <n v="28.18"/>
    <s v="TM"/>
    <n v="27.82"/>
    <x v="0"/>
    <s v="MBORRACHER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2.82"/>
    <s v=""/>
    <x v="0"/>
    <x v="0"/>
    <x v="1"/>
    <s v=""/>
    <x v="0"/>
    <x v="0"/>
    <s v="FABRICA"/>
    <x v="0"/>
    <x v="4"/>
    <x v="1"/>
    <n v="0.35999999999999943"/>
    <x v="0"/>
    <n v="0.35999999999999943"/>
    <n v="0.35999999999999943"/>
    <n v="0"/>
    <n v="1"/>
    <s v=""/>
    <n v="28.18"/>
    <s v="TM"/>
    <n v="28.18"/>
    <n v="3229"/>
    <s v=""/>
    <s v=""/>
    <x v="0"/>
    <s v=""/>
    <s v=""/>
  </r>
  <r>
    <x v="0"/>
    <n v="14.4"/>
    <n v="13.46"/>
    <n v="0"/>
    <n v="40"/>
    <n v="39.44"/>
    <n v="25.6"/>
    <s v="TM"/>
    <s v=""/>
    <s v="EAV45429"/>
    <s v="E27RD36"/>
    <s v="2024001616"/>
    <x v="692"/>
    <d v="2024-01-10T00:00:00"/>
    <x v="7"/>
    <n v="27"/>
    <s v="TM"/>
    <n v="25.98"/>
    <x v="0"/>
    <s v="OASENSI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3.46"/>
    <s v=""/>
    <x v="0"/>
    <x v="0"/>
    <x v="1"/>
    <s v=""/>
    <x v="0"/>
    <x v="0"/>
    <s v="FABRICA"/>
    <x v="0"/>
    <x v="7"/>
    <x v="0"/>
    <n v="1.5600000000000023"/>
    <x v="0"/>
    <n v="17.220000000000002"/>
    <n v="17.220000000000002"/>
    <n v="1"/>
    <n v="1"/>
    <s v="Positivo"/>
    <n v="27"/>
    <s v="TM"/>
    <n v="43.2"/>
    <n v="3233"/>
    <s v=""/>
    <s v=""/>
    <x v="0"/>
    <s v=""/>
    <s v=""/>
  </r>
  <r>
    <x v="0"/>
    <n v="14"/>
    <n v="14.1"/>
    <n v="0"/>
    <n v="40"/>
    <n v="40"/>
    <n v="25.6"/>
    <s v="TM"/>
    <s v=""/>
    <s v="EL162954"/>
    <s v="EBC27HS"/>
    <s v="2024001564"/>
    <x v="693"/>
    <d v="2024-01-10T00:00:00"/>
    <x v="7"/>
    <n v="25.6"/>
    <s v="TM"/>
    <n v="25.9"/>
    <x v="0"/>
    <s v="OASENSI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4.1"/>
    <s v=""/>
    <x v="0"/>
    <x v="0"/>
    <x v="1"/>
    <s v=""/>
    <x v="0"/>
    <x v="0"/>
    <s v="FABRICA"/>
    <x v="0"/>
    <x v="7"/>
    <x v="0"/>
    <n v="1"/>
    <x v="0"/>
    <n v="15.060000000000009"/>
    <n v="15.060000000000009"/>
    <n v="1"/>
    <n v="1"/>
    <s v="Positivo"/>
    <n v="25.6"/>
    <s v="TM"/>
    <n v="40.960000000000008"/>
    <n v="3233"/>
    <s v=""/>
    <s v=""/>
    <x v="0"/>
    <s v=""/>
    <s v=""/>
  </r>
  <r>
    <x v="0"/>
    <n v="14"/>
    <n v="14.04"/>
    <n v="0"/>
    <n v="40"/>
    <n v="39.979999999999997"/>
    <n v="25.6"/>
    <s v="TM"/>
    <s v=""/>
    <s v="EL162954"/>
    <s v="EBC27HS"/>
    <s v="2024001648"/>
    <x v="694"/>
    <d v="2024-01-10T00:00:00"/>
    <x v="7"/>
    <n v="25.6"/>
    <s v="TM"/>
    <n v="25.94"/>
    <x v="0"/>
    <s v="MBORRACHER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4.04"/>
    <s v=""/>
    <x v="0"/>
    <x v="0"/>
    <x v="1"/>
    <s v=""/>
    <x v="0"/>
    <x v="0"/>
    <s v="FABRICA"/>
    <x v="0"/>
    <x v="7"/>
    <x v="0"/>
    <n v="1.0200000000000031"/>
    <x v="0"/>
    <n v="15.020000000000007"/>
    <n v="15.020000000000007"/>
    <n v="1"/>
    <n v="1"/>
    <s v="Positivo"/>
    <n v="25.6"/>
    <s v="TM"/>
    <n v="40.960000000000008"/>
    <n v="3233"/>
    <s v=""/>
    <s v=""/>
    <x v="0"/>
    <s v=""/>
    <s v=""/>
  </r>
  <r>
    <x v="0"/>
    <n v="14.9"/>
    <n v="14.92"/>
    <n v="0"/>
    <n v="40"/>
    <n v="40.799999999999997"/>
    <n v="25.6"/>
    <s v="TM"/>
    <s v=""/>
    <s v="EGD3328"/>
    <s v="EAZ14EI"/>
    <s v="2024001563"/>
    <x v="695"/>
    <d v="2024-01-10T00:00:00"/>
    <x v="7"/>
    <n v="25.6"/>
    <s v="TM"/>
    <n v="25.88"/>
    <x v="0"/>
    <s v="OASENSI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4.92"/>
    <s v=""/>
    <x v="0"/>
    <x v="0"/>
    <x v="1"/>
    <s v=""/>
    <x v="0"/>
    <x v="0"/>
    <s v="FABRICA"/>
    <x v="0"/>
    <x v="7"/>
    <x v="0"/>
    <n v="0.20000000000000284"/>
    <x v="0"/>
    <n v="15.080000000000009"/>
    <n v="15.080000000000009"/>
    <n v="1"/>
    <n v="1"/>
    <s v="Positivo"/>
    <n v="25.6"/>
    <s v="TM"/>
    <n v="40.960000000000008"/>
    <n v="3233"/>
    <s v=""/>
    <s v=""/>
    <x v="0"/>
    <s v=""/>
    <s v=""/>
  </r>
  <r>
    <x v="0"/>
    <n v="14.9"/>
    <n v="14.84"/>
    <n v="0"/>
    <n v="40"/>
    <n v="40.74"/>
    <n v="25.6"/>
    <s v="TM"/>
    <s v=""/>
    <s v="EGD3328"/>
    <s v="EAZ14EI"/>
    <s v="2024001646"/>
    <x v="696"/>
    <d v="2024-01-10T00:00:00"/>
    <x v="7"/>
    <n v="25.6"/>
    <s v="TM"/>
    <n v="25.9"/>
    <x v="0"/>
    <s v="MBORRACHER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4.84"/>
    <s v=""/>
    <x v="0"/>
    <x v="0"/>
    <x v="1"/>
    <s v=""/>
    <x v="0"/>
    <x v="0"/>
    <s v="FABRICA"/>
    <x v="0"/>
    <x v="7"/>
    <x v="0"/>
    <n v="0.25999999999999801"/>
    <x v="0"/>
    <n v="15.060000000000009"/>
    <n v="15.060000000000009"/>
    <n v="1"/>
    <n v="1"/>
    <s v="Positivo"/>
    <n v="25.6"/>
    <s v="TM"/>
    <n v="40.960000000000008"/>
    <n v="3233"/>
    <s v=""/>
    <s v=""/>
    <x v="0"/>
    <s v=""/>
    <s v=""/>
  </r>
  <r>
    <x v="0"/>
    <n v="15.8"/>
    <n v="15.76"/>
    <n v="0"/>
    <n v="40"/>
    <n v="40.28"/>
    <n v="24"/>
    <s v="TM"/>
    <s v=""/>
    <s v="ER8870BCY"/>
    <s v="E8858LDT"/>
    <s v="2024001682"/>
    <x v="697"/>
    <d v="2024-01-10T00:00:00"/>
    <x v="0"/>
    <n v="24"/>
    <s v="TM"/>
    <n v="24.52"/>
    <x v="0"/>
    <s v="MBORRACHER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5.76"/>
    <s v=""/>
    <x v="0"/>
    <x v="0"/>
    <x v="1"/>
    <s v=""/>
    <x v="0"/>
    <x v="0"/>
    <s v="FABRICA"/>
    <x v="0"/>
    <x v="0"/>
    <x v="0"/>
    <n v="0.71999999999999886"/>
    <x v="0"/>
    <n v="-0.51999999999999957"/>
    <n v="0.51999999999999957"/>
    <n v="1"/>
    <n v="0"/>
    <s v="Negativo"/>
    <n v="24"/>
    <s v="TM"/>
    <n v="24"/>
    <n v="3230"/>
    <s v=""/>
    <s v=""/>
    <x v="0"/>
    <s v=""/>
    <s v=""/>
  </r>
  <r>
    <x v="0"/>
    <n v="13"/>
    <n v="13.28"/>
    <n v="0"/>
    <n v="40"/>
    <n v="40.68"/>
    <n v="27.4"/>
    <s v="TM"/>
    <s v=""/>
    <s v="EL185739"/>
    <s v="E80MP41"/>
    <s v="2024001693"/>
    <x v="698"/>
    <d v="2024-01-10T00:00:00"/>
    <x v="4"/>
    <n v="27.72"/>
    <s v="TM"/>
    <n v="27.4"/>
    <x v="0"/>
    <s v="MBORRACHER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3.28"/>
    <s v=""/>
    <x v="0"/>
    <x v="0"/>
    <x v="1"/>
    <s v=""/>
    <x v="0"/>
    <x v="0"/>
    <s v="FABRICA"/>
    <x v="0"/>
    <x v="4"/>
    <x v="1"/>
    <n v="0.32000000000000028"/>
    <x v="0"/>
    <n v="0.32000000000000028"/>
    <n v="0.32000000000000028"/>
    <n v="0"/>
    <n v="1"/>
    <s v=""/>
    <n v="27.72"/>
    <s v="TM"/>
    <n v="27.72"/>
    <n v="3229"/>
    <s v=""/>
    <s v=""/>
    <x v="0"/>
    <s v=""/>
    <s v=""/>
  </r>
  <r>
    <x v="0"/>
    <n v="12.5"/>
    <n v="12.66"/>
    <n v="0"/>
    <n v="40"/>
    <n v="40.56"/>
    <n v="27.9"/>
    <s v="TM"/>
    <s v=""/>
    <s v="EGD3432"/>
    <s v="E80TX42"/>
    <s v="2024001701"/>
    <x v="699"/>
    <d v="2024-01-10T00:00:00"/>
    <x v="4"/>
    <n v="28.34"/>
    <s v="TM"/>
    <n v="27.9"/>
    <x v="0"/>
    <s v="MBORRACHER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2.66"/>
    <s v=""/>
    <x v="0"/>
    <x v="0"/>
    <x v="1"/>
    <s v=""/>
    <x v="0"/>
    <x v="0"/>
    <s v="FABRICA"/>
    <x v="0"/>
    <x v="4"/>
    <x v="1"/>
    <n v="0.43999999999999773"/>
    <x v="0"/>
    <n v="0.44000000000000128"/>
    <n v="0.44000000000000128"/>
    <n v="1"/>
    <n v="1"/>
    <s v="Positivo"/>
    <n v="28.34"/>
    <s v="TM"/>
    <n v="28.34"/>
    <n v="3229"/>
    <s v=""/>
    <s v=""/>
    <x v="0"/>
    <s v=""/>
    <s v=""/>
  </r>
  <r>
    <x v="0"/>
    <n v="14"/>
    <n v="13.96"/>
    <n v="0"/>
    <n v="40"/>
    <n v="39.82"/>
    <n v="25.6"/>
    <s v="TM"/>
    <s v=""/>
    <s v="EL162954"/>
    <s v="EBC27HS"/>
    <s v="2024001749"/>
    <x v="700"/>
    <d v="2024-01-10T00:00:00"/>
    <x v="7"/>
    <n v="25.6"/>
    <s v="TM"/>
    <n v="25.86"/>
    <x v="0"/>
    <s v="JROC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3.96"/>
    <s v=""/>
    <x v="0"/>
    <x v="0"/>
    <x v="1"/>
    <s v=""/>
    <x v="0"/>
    <x v="0"/>
    <s v="FABRICA"/>
    <x v="0"/>
    <x v="7"/>
    <x v="0"/>
    <n v="1.1799999999999997"/>
    <x v="0"/>
    <n v="15.100000000000009"/>
    <n v="15.100000000000009"/>
    <n v="1"/>
    <n v="1"/>
    <s v="Positivo"/>
    <n v="25.6"/>
    <s v="TM"/>
    <n v="40.960000000000008"/>
    <n v="3233"/>
    <s v=""/>
    <s v=""/>
    <x v="0"/>
    <s v=""/>
    <s v=""/>
  </r>
  <r>
    <x v="0"/>
    <n v="14.9"/>
    <n v="14.78"/>
    <n v="0"/>
    <n v="40"/>
    <n v="40.64"/>
    <n v="25.6"/>
    <s v="TM"/>
    <s v=""/>
    <s v="EGD3328"/>
    <s v="EAZ14EI"/>
    <s v="2024001733"/>
    <x v="701"/>
    <d v="2024-01-10T00:00:00"/>
    <x v="7"/>
    <n v="25.6"/>
    <s v="TM"/>
    <n v="25.86"/>
    <x v="0"/>
    <s v="JROC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4.78"/>
    <s v=""/>
    <x v="0"/>
    <x v="0"/>
    <x v="1"/>
    <s v=""/>
    <x v="0"/>
    <x v="0"/>
    <s v="FABRICA"/>
    <x v="0"/>
    <x v="7"/>
    <x v="0"/>
    <n v="0.35999999999999943"/>
    <x v="0"/>
    <n v="15.100000000000009"/>
    <n v="15.100000000000009"/>
    <n v="1"/>
    <n v="1"/>
    <s v="Positivo"/>
    <n v="25.6"/>
    <s v="TM"/>
    <n v="40.960000000000008"/>
    <n v="3233"/>
    <s v=""/>
    <s v=""/>
    <x v="0"/>
    <s v=""/>
    <s v=""/>
  </r>
  <r>
    <x v="0"/>
    <n v="13"/>
    <n v="12.82"/>
    <n v="0"/>
    <n v="40"/>
    <n v="40.479999999999997"/>
    <n v="27.2"/>
    <s v="TM"/>
    <s v=""/>
    <s v="E13075"/>
    <s v="E59VU54"/>
    <s v="2024001806"/>
    <x v="702"/>
    <d v="2024-01-10T00:00:00"/>
    <x v="0"/>
    <n v="27.2"/>
    <s v="TM"/>
    <n v="27.66"/>
    <x v="0"/>
    <s v="MBORRACHER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2.82"/>
    <s v=""/>
    <x v="0"/>
    <x v="0"/>
    <x v="1"/>
    <s v=""/>
    <x v="0"/>
    <x v="0"/>
    <s v="FABRICA"/>
    <x v="0"/>
    <x v="0"/>
    <x v="0"/>
    <n v="0.52000000000000313"/>
    <x v="0"/>
    <n v="-0.46000000000000085"/>
    <n v="0.46000000000000085"/>
    <n v="1"/>
    <n v="0"/>
    <s v="Negativo"/>
    <n v="27.2"/>
    <s v="TM"/>
    <n v="27.2"/>
    <n v="3230"/>
    <s v=""/>
    <s v=""/>
    <x v="0"/>
    <s v=""/>
    <s v=""/>
  </r>
  <r>
    <x v="0"/>
    <n v="12.8"/>
    <n v="12.84"/>
    <n v="0"/>
    <n v="40"/>
    <n v="40.58"/>
    <n v="27.74"/>
    <s v="TM"/>
    <s v=""/>
    <s v="ESE1915"/>
    <s v="E40ZB67"/>
    <s v="2024001766"/>
    <x v="703"/>
    <d v="2024-01-10T00:00:00"/>
    <x v="4"/>
    <n v="28.16"/>
    <s v="TM"/>
    <n v="27.74"/>
    <x v="0"/>
    <s v="JROC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2.84"/>
    <s v=""/>
    <x v="0"/>
    <x v="0"/>
    <x v="1"/>
    <s v=""/>
    <x v="0"/>
    <x v="0"/>
    <s v="FABRICA"/>
    <x v="0"/>
    <x v="4"/>
    <x v="1"/>
    <n v="0.42000000000000171"/>
    <x v="0"/>
    <n v="0.42000000000000171"/>
    <n v="0.42000000000000171"/>
    <n v="1"/>
    <n v="1"/>
    <s v="Positivo"/>
    <n v="28.16"/>
    <s v="TM"/>
    <n v="28.16"/>
    <n v="3229"/>
    <s v=""/>
    <s v=""/>
    <x v="0"/>
    <s v=""/>
    <s v=""/>
  </r>
  <r>
    <x v="0"/>
    <n v="13.7"/>
    <n v="13.78"/>
    <n v="0"/>
    <n v="40"/>
    <n v="40.44"/>
    <n v="26.66"/>
    <s v="TM"/>
    <s v=""/>
    <s v="EL163809"/>
    <s v="EAF35HH"/>
    <s v="2024001791"/>
    <x v="704"/>
    <d v="2024-01-10T00:00:00"/>
    <x v="1"/>
    <n v="27.22"/>
    <s v="TM"/>
    <n v="26.66"/>
    <x v="0"/>
    <s v="JROC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5"/>
    <n v="13.78"/>
    <s v=""/>
    <x v="0"/>
    <x v="0"/>
    <x v="1"/>
    <s v=""/>
    <x v="0"/>
    <x v="0"/>
    <s v="FABRICA"/>
    <x v="0"/>
    <x v="1"/>
    <x v="1"/>
    <n v="0.56000000000000227"/>
    <x v="0"/>
    <n v="0.55999999999999872"/>
    <n v="0.55999999999999872"/>
    <n v="1"/>
    <n v="1"/>
    <s v="Positivo"/>
    <n v="27.22"/>
    <s v="TM"/>
    <n v="27.22"/>
    <n v="3228"/>
    <s v=""/>
    <s v=""/>
    <x v="0"/>
    <s v=""/>
    <s v=""/>
  </r>
  <r>
    <x v="0"/>
    <n v="12.64"/>
    <n v="12.82"/>
    <n v="0"/>
    <n v="40"/>
    <n v="40.659999999999997"/>
    <n v="27.84"/>
    <s v="TM"/>
    <s v=""/>
    <s v="EGD4140"/>
    <s v="EAQ15FM"/>
    <s v="2024001792"/>
    <x v="705"/>
    <d v="2024-01-10T00:00:00"/>
    <x v="1"/>
    <n v="28.18"/>
    <s v="TM"/>
    <n v="27.84"/>
    <x v="0"/>
    <s v="JROC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4"/>
    <n v="12.82"/>
    <s v=""/>
    <x v="0"/>
    <x v="0"/>
    <x v="1"/>
    <s v=""/>
    <x v="0"/>
    <x v="0"/>
    <s v="FABRICA"/>
    <x v="0"/>
    <x v="1"/>
    <x v="1"/>
    <n v="0.34000000000000341"/>
    <x v="0"/>
    <n v="0.33999999999999986"/>
    <n v="0.33999999999999986"/>
    <n v="0"/>
    <n v="1"/>
    <s v=""/>
    <n v="28.18"/>
    <s v="TM"/>
    <n v="28.18"/>
    <n v="3228"/>
    <s v=""/>
    <s v=""/>
    <x v="0"/>
    <s v=""/>
    <s v=""/>
  </r>
  <r>
    <x v="0"/>
    <n v="14.1"/>
    <n v="13.76"/>
    <n v="0"/>
    <n v="40"/>
    <n v="40.42"/>
    <n v="26.66"/>
    <s v="TM"/>
    <s v=""/>
    <s v="ELE4381"/>
    <s v="E80ZI49"/>
    <s v="2024001799"/>
    <x v="706"/>
    <d v="2024-01-10T00:00:00"/>
    <x v="1"/>
    <n v="27.24"/>
    <s v="TM"/>
    <n v="26.66"/>
    <x v="0"/>
    <s v="MBORRACHER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76"/>
    <s v=""/>
    <x v="0"/>
    <x v="0"/>
    <x v="1"/>
    <s v=""/>
    <x v="0"/>
    <x v="0"/>
    <s v="FABRICA"/>
    <x v="0"/>
    <x v="1"/>
    <x v="1"/>
    <n v="0.57999999999999829"/>
    <x v="0"/>
    <n v="0.57999999999999829"/>
    <n v="0.57999999999999829"/>
    <n v="1"/>
    <n v="1"/>
    <s v="Positivo"/>
    <n v="27.24"/>
    <s v="TM"/>
    <n v="27.24"/>
    <n v="3228"/>
    <s v=""/>
    <s v=""/>
    <x v="0"/>
    <s v=""/>
    <s v=""/>
  </r>
  <r>
    <x v="0"/>
    <n v="14.1"/>
    <n v="14.26"/>
    <n v="0"/>
    <n v="40"/>
    <n v="40.58"/>
    <n v="26.32"/>
    <s v="TM"/>
    <s v=""/>
    <s v="ESE9736"/>
    <s v="E79OX90"/>
    <s v="2024001809"/>
    <x v="707"/>
    <d v="2024-01-10T00:00:00"/>
    <x v="4"/>
    <n v="26.74"/>
    <s v="TM"/>
    <n v="26.32"/>
    <x v="0"/>
    <s v="MBORRACHER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4.26"/>
    <s v=""/>
    <x v="0"/>
    <x v="0"/>
    <x v="1"/>
    <s v=""/>
    <x v="0"/>
    <x v="0"/>
    <s v="FABRICA"/>
    <x v="0"/>
    <x v="4"/>
    <x v="1"/>
    <n v="0.42000000000000171"/>
    <x v="0"/>
    <n v="0.41999999999999815"/>
    <n v="0.41999999999999815"/>
    <n v="1"/>
    <n v="1"/>
    <s v="Positivo"/>
    <n v="26.74"/>
    <s v="TM"/>
    <n v="26.74"/>
    <n v="3229"/>
    <s v=""/>
    <s v=""/>
    <x v="0"/>
    <s v=""/>
    <s v=""/>
  </r>
  <r>
    <x v="0"/>
    <n v="14.4"/>
    <n v="14.4"/>
    <n v="0"/>
    <n v="40"/>
    <n v="40.700000000000003"/>
    <n v="26.3"/>
    <s v="TM"/>
    <s v=""/>
    <s v="EL151114"/>
    <s v="E65QD42"/>
    <s v="2024001810"/>
    <x v="708"/>
    <d v="2024-01-10T00:00:00"/>
    <x v="4"/>
    <n v="26.6"/>
    <s v="TM"/>
    <n v="26.3"/>
    <x v="0"/>
    <s v="MBORRACHER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4.4"/>
    <s v=""/>
    <x v="0"/>
    <x v="0"/>
    <x v="1"/>
    <s v=""/>
    <x v="0"/>
    <x v="0"/>
    <s v="FABRICA"/>
    <x v="0"/>
    <x v="4"/>
    <x v="1"/>
    <n v="0.29999999999999716"/>
    <x v="0"/>
    <n v="0.30000000000000071"/>
    <n v="0.30000000000000071"/>
    <n v="0"/>
    <n v="1"/>
    <s v=""/>
    <n v="26.6"/>
    <s v="TM"/>
    <n v="26.6"/>
    <n v="3229"/>
    <s v=""/>
    <s v=""/>
    <x v="0"/>
    <s v=""/>
    <s v=""/>
  </r>
  <r>
    <x v="0"/>
    <n v="14.7"/>
    <n v="14.74"/>
    <n v="0"/>
    <n v="40"/>
    <n v="40.58"/>
    <n v="25.84"/>
    <s v="TM"/>
    <s v=""/>
    <s v="E14664"/>
    <s v="E16XN13"/>
    <s v="2024001811"/>
    <x v="709"/>
    <d v="2024-01-10T00:00:00"/>
    <x v="4"/>
    <n v="26.26"/>
    <s v="TM"/>
    <n v="25.84"/>
    <x v="0"/>
    <s v="MBORRACHER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4.74"/>
    <s v=""/>
    <x v="0"/>
    <x v="0"/>
    <x v="1"/>
    <s v=""/>
    <x v="0"/>
    <x v="0"/>
    <s v="FABRICA"/>
    <x v="0"/>
    <x v="4"/>
    <x v="1"/>
    <n v="0.42000000000000171"/>
    <x v="0"/>
    <n v="0.42000000000000171"/>
    <n v="0.42000000000000171"/>
    <n v="1"/>
    <n v="1"/>
    <s v="Positivo"/>
    <n v="26.26"/>
    <s v="TM"/>
    <n v="26.26"/>
    <n v="3229"/>
    <s v=""/>
    <s v=""/>
    <x v="0"/>
    <s v=""/>
    <s v=""/>
  </r>
  <r>
    <x v="0"/>
    <n v="13.3"/>
    <n v="13.2"/>
    <n v="0"/>
    <n v="40"/>
    <n v="40.58"/>
    <n v="27.38"/>
    <s v="TM"/>
    <s v=""/>
    <s v="EP106881"/>
    <s v="EAI74AZ"/>
    <s v="2024001812"/>
    <x v="710"/>
    <d v="2024-01-10T00:00:00"/>
    <x v="4"/>
    <n v="27.8"/>
    <s v="TM"/>
    <n v="27.38"/>
    <x v="0"/>
    <s v="MBORRACHER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3.2"/>
    <s v=""/>
    <x v="0"/>
    <x v="0"/>
    <x v="1"/>
    <s v=""/>
    <x v="0"/>
    <x v="0"/>
    <s v="FABRICA"/>
    <x v="0"/>
    <x v="4"/>
    <x v="1"/>
    <n v="0.42000000000000171"/>
    <x v="0"/>
    <n v="0.42000000000000171"/>
    <n v="0.42000000000000171"/>
    <n v="1"/>
    <n v="1"/>
    <s v="Positivo"/>
    <n v="27.8"/>
    <s v="TM"/>
    <n v="27.8"/>
    <n v="3229"/>
    <s v=""/>
    <s v=""/>
    <x v="0"/>
    <s v=""/>
    <s v=""/>
  </r>
  <r>
    <x v="0"/>
    <n v="14.5"/>
    <n v="14.18"/>
    <n v="0"/>
    <n v="40"/>
    <n v="40.44"/>
    <n v="26.26"/>
    <s v="TM"/>
    <s v=""/>
    <s v="ESE9754"/>
    <s v="E65QD41"/>
    <s v="2024001813"/>
    <x v="711"/>
    <d v="2024-01-10T00:00:00"/>
    <x v="4"/>
    <n v="26.82"/>
    <s v="TM"/>
    <n v="26.26"/>
    <x v="0"/>
    <s v="JROC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4.18"/>
    <s v=""/>
    <x v="0"/>
    <x v="0"/>
    <x v="1"/>
    <s v=""/>
    <x v="0"/>
    <x v="0"/>
    <s v="FABRICA"/>
    <x v="0"/>
    <x v="4"/>
    <x v="1"/>
    <n v="0.56000000000000227"/>
    <x v="0"/>
    <n v="0.55999999999999872"/>
    <n v="0.55999999999999872"/>
    <n v="1"/>
    <n v="1"/>
    <s v="Positivo"/>
    <n v="26.82"/>
    <s v="TM"/>
    <n v="26.82"/>
    <n v="3229"/>
    <s v=""/>
    <s v=""/>
    <x v="0"/>
    <s v=""/>
    <s v=""/>
  </r>
  <r>
    <x v="0"/>
    <n v="12.84"/>
    <n v="12.8"/>
    <n v="0"/>
    <n v="40"/>
    <n v="40.58"/>
    <n v="27.78"/>
    <s v="TM"/>
    <s v=""/>
    <s v="EL153999"/>
    <s v="E70JR83"/>
    <s v="2024001821"/>
    <x v="712"/>
    <d v="2024-01-10T00:00:00"/>
    <x v="4"/>
    <n v="28.2"/>
    <s v="TM"/>
    <n v="27.78"/>
    <x v="0"/>
    <s v="JROC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2.8"/>
    <s v=""/>
    <x v="0"/>
    <x v="0"/>
    <x v="1"/>
    <s v=""/>
    <x v="0"/>
    <x v="0"/>
    <s v="FABRICA"/>
    <x v="0"/>
    <x v="4"/>
    <x v="1"/>
    <n v="0.42000000000000171"/>
    <x v="0"/>
    <n v="0.41999999999999815"/>
    <n v="0.41999999999999815"/>
    <n v="1"/>
    <n v="1"/>
    <s v="Positivo"/>
    <n v="28.2"/>
    <s v="TM"/>
    <n v="28.2"/>
    <n v="3229"/>
    <s v=""/>
    <s v=""/>
    <x v="0"/>
    <s v=""/>
    <s v=""/>
  </r>
  <r>
    <x v="1"/>
    <n v="21.3"/>
    <n v="21.3"/>
    <n v="0"/>
    <n v="32"/>
    <n v="30.175000000000001"/>
    <n v="5"/>
    <s v="FAR"/>
    <s v=""/>
    <s v="E9265HTG"/>
    <s v=""/>
    <s v=""/>
    <x v="713"/>
    <d v="2024-01-03T00:00:00"/>
    <x v="9"/>
    <n v="5"/>
    <s v="FAR"/>
    <n v="8.875"/>
    <x v="0"/>
    <s v="FCASTELO"/>
    <x v="0"/>
    <s v=""/>
    <x v="1"/>
    <x v="1"/>
    <x v="1"/>
    <x v="0"/>
    <s v="ES190103"/>
    <d v="2024-01-03T08:46:26"/>
    <s v="FCASTELO"/>
    <x v="1"/>
    <x v="1"/>
    <x v="1"/>
    <x v="0"/>
    <s v="ES190103"/>
    <d v="2024-01-03T08:47:16"/>
    <s v="FCASTELO"/>
    <s v=""/>
    <s v=""/>
    <n v="0"/>
    <s v=""/>
    <x v="0"/>
    <x v="0"/>
    <x v="0"/>
    <s v="ZZ"/>
    <x v="0"/>
    <x v="1"/>
    <s v="P. EXPEDIDIÓN G+E"/>
    <x v="0"/>
    <x v="9"/>
    <x v="0"/>
    <n v="2.6249999999999964"/>
    <x v="0"/>
    <n v="0"/>
    <n v="0"/>
    <n v="0"/>
    <n v="1"/>
    <s v=""/>
    <n v="5"/>
    <s v="FAR"/>
    <n v="8.875"/>
    <n v="2906"/>
    <s v="ZZ"/>
    <s v=""/>
    <x v="0"/>
    <s v="ZZ"/>
    <s v="ZZ"/>
  </r>
  <r>
    <x v="1"/>
    <n v="13"/>
    <n v="13"/>
    <n v="0"/>
    <n v="18"/>
    <n v="14.775"/>
    <n v="1"/>
    <s v="FAR"/>
    <s v=""/>
    <s v="E8742CML"/>
    <s v=""/>
    <s v=""/>
    <x v="714"/>
    <d v="2024-01-02T00:00:00"/>
    <x v="9"/>
    <n v="1"/>
    <s v="FAR"/>
    <n v="1.7749999999999999"/>
    <x v="0"/>
    <s v="FCASTELO"/>
    <x v="0"/>
    <s v=""/>
    <x v="1"/>
    <x v="1"/>
    <x v="1"/>
    <x v="0"/>
    <s v="ES190103"/>
    <d v="2024-01-02T09:20:34"/>
    <s v="FCASTELO"/>
    <x v="1"/>
    <x v="1"/>
    <x v="1"/>
    <x v="0"/>
    <s v="ES190103"/>
    <d v="2024-01-02T09:21:09"/>
    <s v="FCASTELO"/>
    <s v=""/>
    <s v=""/>
    <n v="0"/>
    <s v=""/>
    <x v="0"/>
    <x v="0"/>
    <x v="0"/>
    <s v="ZZ"/>
    <x v="0"/>
    <x v="1"/>
    <s v="P. EXPEDIDIÓN G+E"/>
    <x v="0"/>
    <x v="9"/>
    <x v="0"/>
    <n v="3.6749999999999989"/>
    <x v="0"/>
    <n v="0"/>
    <n v="0"/>
    <n v="0"/>
    <n v="1"/>
    <s v=""/>
    <n v="1"/>
    <s v="FAR"/>
    <n v="1.7749999999999999"/>
    <n v="2906"/>
    <s v="ZZ"/>
    <s v=""/>
    <x v="0"/>
    <s v="ZZ"/>
    <s v="ZZ"/>
  </r>
  <r>
    <x v="1"/>
    <n v="9.9"/>
    <n v="9.9"/>
    <n v="0"/>
    <n v="18"/>
    <n v="13.45"/>
    <n v="2"/>
    <s v="FAR"/>
    <s v=""/>
    <s v="E2177FFP"/>
    <s v=""/>
    <s v=""/>
    <x v="715"/>
    <d v="2024-01-02T00:00:00"/>
    <x v="9"/>
    <n v="2"/>
    <s v="FAR"/>
    <n v="3.55"/>
    <x v="0"/>
    <s v="FCASTELO"/>
    <x v="0"/>
    <s v=""/>
    <x v="1"/>
    <x v="1"/>
    <x v="1"/>
    <x v="0"/>
    <s v="ES190103"/>
    <d v="2024-01-02T10:16:01"/>
    <s v="FCASTELO"/>
    <x v="1"/>
    <x v="1"/>
    <x v="1"/>
    <x v="0"/>
    <s v="ES190103"/>
    <d v="2024-01-02T10:17:06"/>
    <s v="FCASTELO"/>
    <s v=""/>
    <s v=""/>
    <n v="0"/>
    <s v=""/>
    <x v="0"/>
    <x v="0"/>
    <x v="0"/>
    <s v="ZZ"/>
    <x v="0"/>
    <x v="1"/>
    <s v="P. EXPEDIDIÓN G+E"/>
    <x v="0"/>
    <x v="9"/>
    <x v="0"/>
    <n v="5"/>
    <x v="0"/>
    <n v="0"/>
    <n v="0"/>
    <n v="0"/>
    <n v="1"/>
    <s v=""/>
    <n v="2"/>
    <s v="FAR"/>
    <n v="3.55"/>
    <n v="2906"/>
    <s v="ZZ"/>
    <s v=""/>
    <x v="0"/>
    <s v="ZZ"/>
    <s v="ZZ"/>
  </r>
  <r>
    <x v="1"/>
    <n v="6.46"/>
    <n v="6.46"/>
    <n v="0"/>
    <n v="13"/>
    <n v="11.785"/>
    <n v="3"/>
    <s v="FAR"/>
    <s v=""/>
    <s v="E9054CRM"/>
    <s v=""/>
    <s v=""/>
    <x v="716"/>
    <d v="2024-01-02T00:00:00"/>
    <x v="9"/>
    <n v="3"/>
    <s v="FAR"/>
    <n v="5.3250000000000002"/>
    <x v="0"/>
    <s v="FCASTELO"/>
    <x v="0"/>
    <s v=""/>
    <x v="1"/>
    <x v="1"/>
    <x v="1"/>
    <x v="0"/>
    <s v="ES190103"/>
    <d v="2024-01-02T11:37:20"/>
    <s v="FCASTELO"/>
    <x v="1"/>
    <x v="1"/>
    <x v="1"/>
    <x v="0"/>
    <s v="ES190103"/>
    <d v="2024-01-02T11:38:45"/>
    <s v="FCASTELO"/>
    <s v=""/>
    <s v=""/>
    <n v="0"/>
    <s v=""/>
    <x v="0"/>
    <x v="0"/>
    <x v="0"/>
    <s v="ZZ"/>
    <x v="0"/>
    <x v="1"/>
    <s v="P. EXPEDIDIÓN G+E"/>
    <x v="0"/>
    <x v="9"/>
    <x v="0"/>
    <n v="1.5399999999999991"/>
    <x v="0"/>
    <n v="0"/>
    <n v="0"/>
    <n v="0"/>
    <n v="1"/>
    <s v=""/>
    <n v="3"/>
    <s v="FAR"/>
    <n v="5.3249999999999993"/>
    <n v="2906"/>
    <s v="ZZ"/>
    <s v=""/>
    <x v="0"/>
    <s v="ZZ"/>
    <s v="ZZ"/>
  </r>
  <r>
    <x v="1"/>
    <n v="15.1"/>
    <n v="15.1"/>
    <n v="0"/>
    <n v="26"/>
    <n v="25.75"/>
    <n v="6"/>
    <s v="FAR"/>
    <s v=""/>
    <s v="E1262BZF"/>
    <s v=""/>
    <s v=""/>
    <x v="717"/>
    <d v="2024-01-02T00:00:00"/>
    <x v="9"/>
    <n v="6"/>
    <s v="FAR"/>
    <n v="10.65"/>
    <x v="0"/>
    <s v="FCASTELO"/>
    <x v="0"/>
    <s v=""/>
    <x v="1"/>
    <x v="1"/>
    <x v="1"/>
    <x v="0"/>
    <s v="ES190103"/>
    <d v="2024-01-02T15:06:20"/>
    <s v="FCASTELO"/>
    <x v="1"/>
    <x v="1"/>
    <x v="1"/>
    <x v="0"/>
    <s v="ES190103"/>
    <d v="2024-01-02T15:06:54"/>
    <s v="FCASTELO"/>
    <s v=""/>
    <s v=""/>
    <n v="0"/>
    <s v=""/>
    <x v="0"/>
    <x v="0"/>
    <x v="0"/>
    <s v="ZZ"/>
    <x v="0"/>
    <x v="1"/>
    <s v="P. EXPEDIDIÓN G+E"/>
    <x v="0"/>
    <x v="9"/>
    <x v="0"/>
    <n v="0.89999999999999858"/>
    <x v="0"/>
    <n v="0"/>
    <n v="0"/>
    <n v="0"/>
    <n v="1"/>
    <s v=""/>
    <n v="6"/>
    <s v="FAR"/>
    <n v="10.649999999999999"/>
    <n v="2906"/>
    <s v="ZZ"/>
    <s v=""/>
    <x v="0"/>
    <s v="ZZ"/>
    <s v="ZZ"/>
  </r>
  <r>
    <x v="1"/>
    <n v="12.7"/>
    <n v="12.7"/>
    <n v="0"/>
    <n v="25.5"/>
    <n v="25.125"/>
    <n v="7"/>
    <s v="FAR"/>
    <s v=""/>
    <s v="EC6520BS"/>
    <s v=""/>
    <s v=""/>
    <x v="718"/>
    <d v="2024-01-02T00:00:00"/>
    <x v="9"/>
    <n v="7"/>
    <s v="FAR"/>
    <n v="12.425000000000001"/>
    <x v="0"/>
    <s v="FCASTELO"/>
    <x v="0"/>
    <s v=""/>
    <x v="1"/>
    <x v="1"/>
    <x v="1"/>
    <x v="0"/>
    <s v="ES190103"/>
    <d v="2024-01-02T15:08:39"/>
    <s v="FCASTELO"/>
    <x v="1"/>
    <x v="1"/>
    <x v="1"/>
    <x v="0"/>
    <s v="ES190103"/>
    <d v="2024-01-02T15:13:18"/>
    <s v="FCASTELO"/>
    <s v=""/>
    <s v=""/>
    <n v="0"/>
    <s v=""/>
    <x v="0"/>
    <x v="0"/>
    <x v="0"/>
    <s v="ZZ"/>
    <x v="0"/>
    <x v="1"/>
    <s v="P. EXPEDIDIÓN G+E"/>
    <x v="0"/>
    <x v="9"/>
    <x v="0"/>
    <n v="1.0124999999999993"/>
    <x v="0"/>
    <n v="0"/>
    <n v="0"/>
    <n v="0"/>
    <n v="1"/>
    <s v=""/>
    <n v="7"/>
    <s v="FAR"/>
    <n v="12.424999999999999"/>
    <n v="2906"/>
    <s v="ZZ"/>
    <s v=""/>
    <x v="0"/>
    <s v="ZZ"/>
    <s v="ZZ"/>
  </r>
  <r>
    <x v="1"/>
    <n v="15.1"/>
    <n v="15.1"/>
    <n v="0"/>
    <n v="26"/>
    <n v="25.75"/>
    <n v="6"/>
    <s v="FAR"/>
    <s v=""/>
    <s v="E1262BZF"/>
    <s v=""/>
    <s v=""/>
    <x v="719"/>
    <d v="2024-01-02T00:00:00"/>
    <x v="9"/>
    <n v="6"/>
    <s v="FAR"/>
    <n v="10.65"/>
    <x v="0"/>
    <s v="FCASTELO"/>
    <x v="0"/>
    <s v=""/>
    <x v="1"/>
    <x v="1"/>
    <x v="1"/>
    <x v="0"/>
    <s v="ES190103"/>
    <d v="2024-01-02T16:05:09"/>
    <s v="FCASTELO"/>
    <x v="1"/>
    <x v="1"/>
    <x v="1"/>
    <x v="0"/>
    <s v="ES190103"/>
    <d v="2024-01-02T16:05:59"/>
    <s v="FCASTELO"/>
    <s v=""/>
    <s v=""/>
    <n v="0"/>
    <s v=""/>
    <x v="0"/>
    <x v="0"/>
    <x v="0"/>
    <s v="ZZ"/>
    <x v="0"/>
    <x v="1"/>
    <s v="P. EXPEDIDIÓN G+E"/>
    <x v="0"/>
    <x v="9"/>
    <x v="0"/>
    <n v="0.89999999999999858"/>
    <x v="0"/>
    <n v="0"/>
    <n v="0"/>
    <n v="0"/>
    <n v="1"/>
    <s v=""/>
    <n v="6"/>
    <s v="FAR"/>
    <n v="10.649999999999999"/>
    <n v="2906"/>
    <s v="ZZ"/>
    <s v=""/>
    <x v="0"/>
    <s v="ZZ"/>
    <s v="ZZ"/>
  </r>
  <r>
    <x v="1"/>
    <n v="13.1"/>
    <n v="13.04"/>
    <n v="0"/>
    <n v="40"/>
    <n v="40.28"/>
    <n v="27.24"/>
    <s v="TM"/>
    <s v=""/>
    <s v="E1219KPG"/>
    <s v="ER9087BBZ"/>
    <s v="2024000001"/>
    <x v="720"/>
    <d v="2024-01-03T00:00:00"/>
    <x v="10"/>
    <n v="27.76"/>
    <s v="TM"/>
    <n v="27.24"/>
    <x v="0"/>
    <s v="E_LANDRE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0"/>
    <s v=""/>
    <x v="0"/>
    <x v="0"/>
    <x v="0"/>
    <s v=""/>
    <x v="0"/>
    <x v="1"/>
    <s v="P. EXPEDIDIÓN G+E"/>
    <x v="0"/>
    <x v="10"/>
    <x v="1"/>
    <n v="0.71999999999999886"/>
    <x v="0"/>
    <n v="0.52000000000000313"/>
    <n v="0.52000000000000313"/>
    <n v="1"/>
    <n v="1"/>
    <s v="Positivo"/>
    <n v="27.76"/>
    <s v="TM"/>
    <n v="27.76"/>
    <n v="3042"/>
    <s v=""/>
    <s v=""/>
    <x v="0"/>
    <s v=""/>
    <s v=""/>
  </r>
  <r>
    <x v="1"/>
    <n v="13"/>
    <n v="13"/>
    <n v="0"/>
    <n v="18"/>
    <n v="16.55"/>
    <n v="2"/>
    <s v="FAR"/>
    <s v=""/>
    <s v="E8742CML"/>
    <s v=""/>
    <s v=""/>
    <x v="721"/>
    <d v="2024-01-03T00:00:00"/>
    <x v="9"/>
    <n v="2"/>
    <s v="FAR"/>
    <n v="3.55"/>
    <x v="0"/>
    <s v="FCASTELO"/>
    <x v="0"/>
    <s v=""/>
    <x v="1"/>
    <x v="1"/>
    <x v="1"/>
    <x v="0"/>
    <s v="ES190103"/>
    <d v="2024-01-03T09:00:26"/>
    <s v="FCASTELO"/>
    <x v="1"/>
    <x v="1"/>
    <x v="1"/>
    <x v="0"/>
    <s v="ES190103"/>
    <d v="2024-01-03T09:01:10"/>
    <s v="FCASTELO"/>
    <s v=""/>
    <s v=""/>
    <n v="0"/>
    <s v=""/>
    <x v="0"/>
    <x v="0"/>
    <x v="0"/>
    <s v="ZZ"/>
    <x v="0"/>
    <x v="1"/>
    <s v="P. EXPEDIDIÓN G+E"/>
    <x v="0"/>
    <x v="9"/>
    <x v="0"/>
    <n v="1.8999999999999986"/>
    <x v="0"/>
    <n v="0"/>
    <n v="0"/>
    <n v="0"/>
    <n v="1"/>
    <s v=""/>
    <n v="2"/>
    <s v="FAR"/>
    <n v="3.55"/>
    <n v="2906"/>
    <s v="ZZ"/>
    <s v=""/>
    <x v="0"/>
    <s v="ZZ"/>
    <s v="ZZ"/>
  </r>
  <r>
    <x v="1"/>
    <n v="11.98"/>
    <n v="11.98"/>
    <n v="0"/>
    <n v="40"/>
    <n v="40.46"/>
    <n v="28.48"/>
    <s v="TM"/>
    <s v=""/>
    <s v="E3111DXK"/>
    <s v="ER9540BCB"/>
    <s v="2023002025"/>
    <x v="722"/>
    <d v="2024-01-03T00:00:00"/>
    <x v="11"/>
    <n v="28.82"/>
    <s v="TM"/>
    <n v="28.48"/>
    <x v="0"/>
    <s v="JPOMB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3"/>
    <n v="0"/>
    <s v=""/>
    <x v="0"/>
    <x v="0"/>
    <x v="0"/>
    <s v=""/>
    <x v="0"/>
    <x v="1"/>
    <s v="P. EXPEDIDIÓN G+E"/>
    <x v="0"/>
    <x v="11"/>
    <x v="1"/>
    <n v="0.53999999999999915"/>
    <x v="0"/>
    <n v="0.33999999999999986"/>
    <n v="0.33999999999999986"/>
    <n v="0"/>
    <n v="1"/>
    <s v=""/>
    <n v="28.82"/>
    <s v="TM"/>
    <n v="28.82"/>
    <n v="55"/>
    <s v=""/>
    <s v=""/>
    <x v="0"/>
    <s v=""/>
    <s v=""/>
  </r>
  <r>
    <x v="1"/>
    <n v="13.1"/>
    <n v="13.02"/>
    <n v="0"/>
    <n v="40"/>
    <n v="40.68"/>
    <n v="27.66"/>
    <s v="TM"/>
    <s v=""/>
    <s v="E1219KPG"/>
    <s v="ER9087BBZ"/>
    <s v="2024000003"/>
    <x v="723"/>
    <d v="2024-01-04T00:00:00"/>
    <x v="11"/>
    <n v="27.78"/>
    <s v="TM"/>
    <n v="27.66"/>
    <x v="0"/>
    <s v="JPOMB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3"/>
    <n v="0"/>
    <s v=""/>
    <x v="0"/>
    <x v="0"/>
    <x v="0"/>
    <s v=""/>
    <x v="0"/>
    <x v="1"/>
    <s v="P. EXPEDIDIÓN G+E"/>
    <x v="0"/>
    <x v="11"/>
    <x v="1"/>
    <n v="0.32000000000000028"/>
    <x v="0"/>
    <n v="0.12000000000000099"/>
    <n v="0.12000000000000099"/>
    <n v="0"/>
    <n v="1"/>
    <s v=""/>
    <n v="27.78"/>
    <s v="TM"/>
    <n v="27.78"/>
    <n v="55"/>
    <s v=""/>
    <s v=""/>
    <x v="0"/>
    <s v=""/>
    <s v=""/>
  </r>
  <r>
    <x v="1"/>
    <n v="11.98"/>
    <n v="11.94"/>
    <n v="0"/>
    <n v="40"/>
    <n v="40.44"/>
    <n v="28.5"/>
    <s v="TM"/>
    <s v=""/>
    <s v="E3111DXK"/>
    <s v="ER9540BCB"/>
    <s v="2024000002"/>
    <x v="724"/>
    <d v="2024-01-04T00:00:00"/>
    <x v="11"/>
    <n v="28.86"/>
    <s v="TM"/>
    <n v="28.5"/>
    <x v="0"/>
    <s v="JPOMB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3"/>
    <n v="0"/>
    <s v=""/>
    <x v="0"/>
    <x v="0"/>
    <x v="0"/>
    <s v=""/>
    <x v="0"/>
    <x v="1"/>
    <s v="P. EXPEDIDIÓN G+E"/>
    <x v="0"/>
    <x v="11"/>
    <x v="1"/>
    <n v="0.56000000000000227"/>
    <x v="0"/>
    <n v="0.35999999999999943"/>
    <n v="0.35999999999999943"/>
    <n v="0"/>
    <n v="1"/>
    <s v=""/>
    <n v="28.86"/>
    <s v="TM"/>
    <n v="28.86"/>
    <n v="55"/>
    <s v=""/>
    <s v=""/>
    <x v="0"/>
    <s v=""/>
    <s v=""/>
  </r>
  <r>
    <x v="1"/>
    <n v="13.1"/>
    <n v="13"/>
    <n v="0"/>
    <n v="40"/>
    <n v="40.04"/>
    <n v="27.04"/>
    <s v="TM"/>
    <s v=""/>
    <s v="E1219KPG"/>
    <s v="ER9087BBZ"/>
    <s v="2024000005"/>
    <x v="725"/>
    <d v="2024-01-08T00:00:00"/>
    <x v="11"/>
    <n v="27.8"/>
    <s v="TM"/>
    <n v="27.04"/>
    <x v="0"/>
    <s v="CDES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3"/>
    <n v="0"/>
    <s v=""/>
    <x v="0"/>
    <x v="0"/>
    <x v="1"/>
    <s v=""/>
    <x v="0"/>
    <x v="1"/>
    <s v="P. EXPEDIDIÓN G+E"/>
    <x v="0"/>
    <x v="11"/>
    <x v="1"/>
    <n v="0.96000000000000085"/>
    <x v="0"/>
    <n v="0.76000000000000156"/>
    <n v="0.76000000000000156"/>
    <n v="1"/>
    <n v="1"/>
    <s v="Positivo"/>
    <n v="27.8"/>
    <s v="TM"/>
    <n v="27.8"/>
    <n v="55"/>
    <s v=""/>
    <s v=""/>
    <x v="0"/>
    <s v=""/>
    <s v=""/>
  </r>
  <r>
    <x v="1"/>
    <n v="11.98"/>
    <n v="12.02"/>
    <n v="0"/>
    <n v="40"/>
    <n v="40.340000000000003"/>
    <n v="28.32"/>
    <s v="TM"/>
    <s v=""/>
    <s v="E3111DXK"/>
    <s v="ER9540BCB"/>
    <s v="2024000006"/>
    <x v="726"/>
    <d v="2024-01-08T00:00:00"/>
    <x v="11"/>
    <n v="28.78"/>
    <s v="TM"/>
    <n v="28.32"/>
    <x v="0"/>
    <s v="JPOMB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3"/>
    <n v="0"/>
    <s v=""/>
    <x v="0"/>
    <x v="0"/>
    <x v="1"/>
    <s v=""/>
    <x v="0"/>
    <x v="1"/>
    <s v="P. EXPEDIDIÓN G+E"/>
    <x v="0"/>
    <x v="11"/>
    <x v="1"/>
    <n v="0.65999999999999659"/>
    <x v="0"/>
    <n v="0.46000000000000085"/>
    <n v="0.46000000000000085"/>
    <n v="1"/>
    <n v="1"/>
    <s v="Positivo"/>
    <n v="28.78"/>
    <s v="TM"/>
    <n v="28.78"/>
    <n v="55"/>
    <s v=""/>
    <s v=""/>
    <x v="0"/>
    <s v=""/>
    <s v=""/>
  </r>
  <r>
    <x v="1"/>
    <n v="11.98"/>
    <n v="12.06"/>
    <n v="0"/>
    <n v="40"/>
    <n v="40.28"/>
    <n v="28.22"/>
    <s v="TM"/>
    <s v=""/>
    <s v="E3111DXK"/>
    <s v="ER9540BCB"/>
    <s v="2024000004"/>
    <x v="727"/>
    <d v="2024-01-08T00:00:00"/>
    <x v="11"/>
    <n v="28.74"/>
    <s v="TM"/>
    <n v="28.22"/>
    <x v="0"/>
    <s v="CDES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3"/>
    <n v="0"/>
    <s v=""/>
    <x v="0"/>
    <x v="0"/>
    <x v="1"/>
    <s v=""/>
    <x v="0"/>
    <x v="1"/>
    <s v="P. EXPEDIDIÓN G+E"/>
    <x v="0"/>
    <x v="11"/>
    <x v="1"/>
    <n v="0.71999999999999886"/>
    <x v="0"/>
    <n v="0.51999999999999957"/>
    <n v="0.51999999999999957"/>
    <n v="1"/>
    <n v="1"/>
    <s v="Positivo"/>
    <n v="28.74"/>
    <s v="TM"/>
    <n v="28.74"/>
    <n v="55"/>
    <s v=""/>
    <s v=""/>
    <x v="0"/>
    <s v=""/>
    <s v=""/>
  </r>
  <r>
    <x v="1"/>
    <n v="8"/>
    <n v="8"/>
    <n v="0"/>
    <n v="18"/>
    <n v="15.1"/>
    <n v="4"/>
    <s v="FAR"/>
    <s v=""/>
    <s v="E6312GJP"/>
    <s v=""/>
    <s v=""/>
    <x v="728"/>
    <d v="2024-01-05T00:00:00"/>
    <x v="9"/>
    <n v="4"/>
    <s v="FAR"/>
    <n v="7.1"/>
    <x v="0"/>
    <s v="FCASTELO"/>
    <x v="0"/>
    <s v=""/>
    <x v="1"/>
    <x v="1"/>
    <x v="1"/>
    <x v="0"/>
    <s v="ES190103"/>
    <d v="2024-01-05T10:36:33"/>
    <s v="FCASTELO"/>
    <x v="1"/>
    <x v="1"/>
    <x v="1"/>
    <x v="0"/>
    <s v="ES190103"/>
    <d v="2024-01-05T10:41:33"/>
    <s v="FCASTELO"/>
    <s v=""/>
    <s v=""/>
    <n v="0"/>
    <s v=""/>
    <x v="0"/>
    <x v="0"/>
    <x v="0"/>
    <s v="ZZ"/>
    <x v="0"/>
    <x v="1"/>
    <s v="P. EXPEDIDIÓN G+E"/>
    <x v="0"/>
    <x v="9"/>
    <x v="0"/>
    <n v="3.3499999999999996"/>
    <x v="0"/>
    <n v="0"/>
    <n v="0"/>
    <n v="0"/>
    <n v="1"/>
    <s v=""/>
    <n v="4"/>
    <s v="FAR"/>
    <n v="7.1"/>
    <n v="2906"/>
    <s v="ZZ"/>
    <s v=""/>
    <x v="0"/>
    <s v="ZZ"/>
    <s v="ZZ"/>
  </r>
  <r>
    <x v="1"/>
    <n v="12.7"/>
    <n v="12.7"/>
    <n v="0"/>
    <n v="25.5"/>
    <n v="23.35"/>
    <n v="6"/>
    <s v="FAR"/>
    <s v=""/>
    <s v="EC6520BS"/>
    <s v=""/>
    <s v=""/>
    <x v="729"/>
    <d v="2024-01-05T00:00:00"/>
    <x v="9"/>
    <n v="6"/>
    <s v="FAR"/>
    <n v="10.65"/>
    <x v="0"/>
    <s v="FCASTELO"/>
    <x v="0"/>
    <s v=""/>
    <x v="1"/>
    <x v="1"/>
    <x v="1"/>
    <x v="0"/>
    <s v="ES190103"/>
    <d v="2024-01-05T15:19:21"/>
    <s v="FCASTELO"/>
    <x v="1"/>
    <x v="1"/>
    <x v="1"/>
    <x v="0"/>
    <s v="ES190103"/>
    <d v="2024-01-05T15:21:07"/>
    <s v="FCASTELO"/>
    <s v=""/>
    <s v=""/>
    <n v="0"/>
    <s v=""/>
    <x v="0"/>
    <x v="0"/>
    <x v="0"/>
    <s v="ZZ"/>
    <x v="0"/>
    <x v="1"/>
    <s v="P. EXPEDIDIÓN G+E"/>
    <x v="0"/>
    <x v="9"/>
    <x v="0"/>
    <n v="2.7874999999999979"/>
    <x v="0"/>
    <n v="0"/>
    <n v="0"/>
    <n v="0"/>
    <n v="1"/>
    <s v=""/>
    <n v="6"/>
    <s v="FAR"/>
    <n v="10.649999999999999"/>
    <n v="2906"/>
    <s v="ZZ"/>
    <s v=""/>
    <x v="0"/>
    <s v="ZZ"/>
    <s v="ZZ"/>
  </r>
  <r>
    <x v="1"/>
    <n v="21.3"/>
    <n v="21.3"/>
    <n v="0"/>
    <n v="32"/>
    <n v="28.4"/>
    <n v="4"/>
    <s v="FAR"/>
    <s v=""/>
    <s v="E9265HTG"/>
    <s v=""/>
    <s v=""/>
    <x v="730"/>
    <d v="2024-01-08T00:00:00"/>
    <x v="9"/>
    <n v="4"/>
    <s v="FAR"/>
    <n v="7.1"/>
    <x v="0"/>
    <s v="FCASTELO"/>
    <x v="0"/>
    <s v=""/>
    <x v="1"/>
    <x v="1"/>
    <x v="1"/>
    <x v="0"/>
    <s v="ES190103"/>
    <d v="2024-01-08T07:35:29"/>
    <s v="FCASTELO"/>
    <x v="1"/>
    <x v="1"/>
    <x v="1"/>
    <x v="0"/>
    <s v="ES190103"/>
    <d v="2024-01-08T07:37:54"/>
    <s v="FCASTELO"/>
    <s v=""/>
    <s v=""/>
    <n v="0"/>
    <s v=""/>
    <x v="0"/>
    <x v="0"/>
    <x v="1"/>
    <s v="ZZ"/>
    <x v="0"/>
    <x v="1"/>
    <s v="P. EXPEDIDIÓN G+E"/>
    <x v="0"/>
    <x v="9"/>
    <x v="0"/>
    <n v="4.3999999999999986"/>
    <x v="0"/>
    <n v="0"/>
    <n v="0"/>
    <n v="0"/>
    <n v="1"/>
    <s v=""/>
    <n v="4"/>
    <s v="FAR"/>
    <n v="7.1"/>
    <n v="2906"/>
    <s v="ZZ"/>
    <s v=""/>
    <x v="0"/>
    <s v="ZZ"/>
    <s v="ZZ"/>
  </r>
  <r>
    <x v="1"/>
    <n v="21.3"/>
    <n v="21.3"/>
    <n v="0"/>
    <n v="32"/>
    <n v="31.95"/>
    <n v="6"/>
    <s v="FAR"/>
    <s v=""/>
    <s v="E9265HTG"/>
    <s v=""/>
    <s v=""/>
    <x v="731"/>
    <d v="2024-01-08T00:00:00"/>
    <x v="9"/>
    <n v="6"/>
    <s v="FAR"/>
    <n v="10.65"/>
    <x v="0"/>
    <s v="FCASTELO"/>
    <x v="0"/>
    <s v=""/>
    <x v="1"/>
    <x v="1"/>
    <x v="1"/>
    <x v="0"/>
    <s v="ES190103"/>
    <d v="2024-01-08T08:41:50"/>
    <s v="FCASTELO"/>
    <x v="1"/>
    <x v="1"/>
    <x v="1"/>
    <x v="0"/>
    <s v="ES190103"/>
    <d v="2024-01-08T08:43:02"/>
    <s v="FCASTELO"/>
    <s v=""/>
    <s v=""/>
    <n v="0"/>
    <s v=""/>
    <x v="0"/>
    <x v="0"/>
    <x v="1"/>
    <s v="ZZ"/>
    <x v="0"/>
    <x v="1"/>
    <s v="P. EXPEDIDIÓN G+E"/>
    <x v="0"/>
    <x v="9"/>
    <x v="0"/>
    <n v="0.84999999999999787"/>
    <x v="0"/>
    <n v="0"/>
    <n v="0"/>
    <n v="0"/>
    <n v="1"/>
    <s v=""/>
    <n v="6"/>
    <s v="FAR"/>
    <n v="10.649999999999999"/>
    <n v="2906"/>
    <s v="ZZ"/>
    <s v=""/>
    <x v="0"/>
    <s v="ZZ"/>
    <s v="ZZ"/>
  </r>
  <r>
    <x v="1"/>
    <n v="12.14"/>
    <n v="12.14"/>
    <n v="0"/>
    <n v="26"/>
    <n v="19.239999999999998"/>
    <n v="4"/>
    <s v="FAR"/>
    <s v=""/>
    <s v="EC4114BT"/>
    <s v=""/>
    <s v=""/>
    <x v="732"/>
    <d v="2024-01-08T00:00:00"/>
    <x v="9"/>
    <n v="4"/>
    <s v="FAR"/>
    <n v="7.1"/>
    <x v="0"/>
    <s v="FCASTELO"/>
    <x v="0"/>
    <s v=""/>
    <x v="1"/>
    <x v="1"/>
    <x v="1"/>
    <x v="0"/>
    <s v="ES190103"/>
    <d v="2024-01-08T08:38:39"/>
    <s v="FCASTELO"/>
    <x v="1"/>
    <x v="1"/>
    <x v="1"/>
    <x v="0"/>
    <s v="ES190103"/>
    <d v="2024-01-08T08:39:53"/>
    <s v="FCASTELO"/>
    <s v=""/>
    <s v=""/>
    <n v="0"/>
    <s v=""/>
    <x v="0"/>
    <x v="0"/>
    <x v="1"/>
    <s v="ZZ"/>
    <x v="0"/>
    <x v="1"/>
    <s v="P. EXPEDIDIÓN G+E"/>
    <x v="0"/>
    <x v="9"/>
    <x v="0"/>
    <n v="7.41"/>
    <x v="0"/>
    <n v="0"/>
    <n v="0"/>
    <n v="0"/>
    <n v="1"/>
    <s v=""/>
    <n v="4"/>
    <s v="FAR"/>
    <n v="7.1"/>
    <n v="2906"/>
    <s v="ZZ"/>
    <s v=""/>
    <x v="0"/>
    <s v="ZZ"/>
    <s v="ZZ"/>
  </r>
  <r>
    <x v="1"/>
    <n v="8.3000000000000007"/>
    <n v="8.3000000000000007"/>
    <n v="0"/>
    <n v="16"/>
    <n v="15.4"/>
    <n v="4"/>
    <s v="FAR"/>
    <s v=""/>
    <s v="E3765CLT"/>
    <s v=""/>
    <s v=""/>
    <x v="733"/>
    <d v="2024-01-09T00:00:00"/>
    <x v="9"/>
    <n v="4"/>
    <s v="FAR"/>
    <n v="7.1"/>
    <x v="0"/>
    <s v="FCASTELO"/>
    <x v="0"/>
    <s v=""/>
    <x v="1"/>
    <x v="1"/>
    <x v="1"/>
    <x v="0"/>
    <s v="ES190103"/>
    <d v="2024-01-09T10:01:31"/>
    <s v="FCASTELO"/>
    <x v="1"/>
    <x v="1"/>
    <x v="1"/>
    <x v="0"/>
    <s v="ES190103"/>
    <d v="2024-01-09T10:03:19"/>
    <s v="FCASTELO"/>
    <s v=""/>
    <s v=""/>
    <n v="0"/>
    <s v=""/>
    <x v="0"/>
    <x v="0"/>
    <x v="1"/>
    <s v="ZZ"/>
    <x v="0"/>
    <x v="1"/>
    <s v="P. EXPEDIDIÓN G+E"/>
    <x v="0"/>
    <x v="9"/>
    <x v="0"/>
    <n v="0.99999999999999822"/>
    <x v="0"/>
    <n v="0"/>
    <n v="0"/>
    <n v="0"/>
    <n v="1"/>
    <s v=""/>
    <n v="4"/>
    <s v="FAR"/>
    <n v="7.1"/>
    <n v="2906"/>
    <s v="ZZ"/>
    <s v=""/>
    <x v="0"/>
    <s v="ZZ"/>
    <s v="ZZ"/>
  </r>
  <r>
    <x v="1"/>
    <n v="8.3000000000000007"/>
    <n v="8.3000000000000007"/>
    <n v="0"/>
    <n v="16"/>
    <n v="10.074999999999999"/>
    <n v="1"/>
    <s v="FAR"/>
    <s v=""/>
    <s v="E3765CLT"/>
    <s v=""/>
    <s v=""/>
    <x v="734"/>
    <d v="2024-01-09T00:00:00"/>
    <x v="9"/>
    <n v="1"/>
    <s v="FAR"/>
    <n v="1.7749999999999999"/>
    <x v="0"/>
    <s v="FCASTELO"/>
    <x v="0"/>
    <s v=""/>
    <x v="1"/>
    <x v="1"/>
    <x v="1"/>
    <x v="0"/>
    <s v="ES190103"/>
    <d v="2024-01-09T10:46:15"/>
    <s v="FCASTELO"/>
    <x v="1"/>
    <x v="1"/>
    <x v="1"/>
    <x v="0"/>
    <s v="ES190103"/>
    <d v="2024-01-09T10:47:05"/>
    <s v="FCASTELO"/>
    <s v=""/>
    <s v=""/>
    <n v="0"/>
    <s v=""/>
    <x v="0"/>
    <x v="0"/>
    <x v="1"/>
    <s v="ZZ"/>
    <x v="0"/>
    <x v="1"/>
    <s v="P. EXPEDIDIÓN G+E"/>
    <x v="0"/>
    <x v="9"/>
    <x v="0"/>
    <n v="6.3249999999999993"/>
    <x v="0"/>
    <n v="0"/>
    <n v="0"/>
    <n v="0"/>
    <n v="1"/>
    <s v=""/>
    <n v="1"/>
    <s v="FAR"/>
    <n v="1.7749999999999999"/>
    <n v="2906"/>
    <s v="ZZ"/>
    <s v=""/>
    <x v="0"/>
    <s v="ZZ"/>
    <s v="ZZ"/>
  </r>
  <r>
    <x v="1"/>
    <n v="21.3"/>
    <n v="21.3"/>
    <n v="0"/>
    <n v="32"/>
    <n v="30.175000000000001"/>
    <n v="5"/>
    <s v="FAR"/>
    <s v=""/>
    <s v="E9265HTG"/>
    <s v=""/>
    <s v=""/>
    <x v="735"/>
    <d v="2024-01-10T00:00:00"/>
    <x v="9"/>
    <n v="5"/>
    <s v="FAR"/>
    <n v="8.875"/>
    <x v="0"/>
    <s v="FCASTELO"/>
    <x v="0"/>
    <s v=""/>
    <x v="1"/>
    <x v="1"/>
    <x v="1"/>
    <x v="0"/>
    <s v="ES190103"/>
    <d v="2024-01-10T10:30:31"/>
    <s v="FCASTELO"/>
    <x v="1"/>
    <x v="1"/>
    <x v="1"/>
    <x v="0"/>
    <s v="ES190103"/>
    <d v="2024-01-10T10:31:16"/>
    <s v="FCASTELO"/>
    <s v=""/>
    <s v=""/>
    <n v="0"/>
    <s v=""/>
    <x v="0"/>
    <x v="0"/>
    <x v="1"/>
    <s v="ZZ"/>
    <x v="0"/>
    <x v="1"/>
    <s v="P. EXPEDIDIÓN G+E"/>
    <x v="0"/>
    <x v="9"/>
    <x v="0"/>
    <n v="2.6249999999999964"/>
    <x v="0"/>
    <n v="0"/>
    <n v="0"/>
    <n v="0"/>
    <n v="1"/>
    <s v=""/>
    <n v="5"/>
    <s v="FAR"/>
    <n v="8.875"/>
    <n v="2906"/>
    <s v="ZZ"/>
    <s v=""/>
    <x v="0"/>
    <s v="ZZ"/>
    <s v="ZZ"/>
  </r>
  <r>
    <x v="1"/>
    <n v="21.3"/>
    <n v="21.3"/>
    <n v="0"/>
    <n v="32"/>
    <n v="21.8"/>
    <n v="20"/>
    <s v="SAC"/>
    <s v=""/>
    <s v="E9265HTG"/>
    <s v=""/>
    <s v=""/>
    <x v="736"/>
    <d v="2024-01-08T00:00:00"/>
    <x v="12"/>
    <n v="20"/>
    <s v="SAC"/>
    <n v="0.5"/>
    <x v="0"/>
    <s v="FCASTELO"/>
    <x v="0"/>
    <s v=""/>
    <x v="1"/>
    <x v="1"/>
    <x v="1"/>
    <x v="0"/>
    <s v="ES190103"/>
    <d v="2024-01-08T08:40:26"/>
    <s v="FCASTELO"/>
    <x v="1"/>
    <x v="1"/>
    <x v="1"/>
    <x v="0"/>
    <s v="ES190103"/>
    <d v="2024-01-08T08:41:10"/>
    <s v="FCASTELO"/>
    <s v=""/>
    <s v=""/>
    <n v="0"/>
    <s v=""/>
    <x v="0"/>
    <x v="0"/>
    <x v="1"/>
    <s v="ZZ"/>
    <x v="0"/>
    <x v="1"/>
    <s v="P. EXPEDIDIÓN G+E"/>
    <x v="0"/>
    <x v="12"/>
    <x v="0"/>
    <n v="10.999999999999996"/>
    <x v="0"/>
    <n v="0"/>
    <n v="0"/>
    <n v="0"/>
    <n v="1"/>
    <s v=""/>
    <n v="20"/>
    <s v="SAC"/>
    <n v="0.5"/>
    <n v="2916"/>
    <s v="ZZ"/>
    <s v=""/>
    <x v="0"/>
    <s v="ZZ"/>
    <s v="ZZ"/>
  </r>
  <r>
    <x v="1"/>
    <n v="14.2"/>
    <n v="14.2"/>
    <n v="0"/>
    <n v="26"/>
    <n v="19.524999999999999"/>
    <n v="3"/>
    <s v="FAR"/>
    <s v=""/>
    <s v="E4287GLZ"/>
    <s v=""/>
    <s v=""/>
    <x v="737"/>
    <d v="2024-01-08T00:00:00"/>
    <x v="13"/>
    <n v="3"/>
    <s v="FAR"/>
    <n v="5.3250000000000002"/>
    <x v="0"/>
    <s v="FCASTELO"/>
    <x v="0"/>
    <s v=""/>
    <x v="1"/>
    <x v="1"/>
    <x v="1"/>
    <x v="0"/>
    <s v="ES190103"/>
    <d v="2024-01-08T08:28:47"/>
    <s v="FCASTELO"/>
    <x v="1"/>
    <x v="1"/>
    <x v="1"/>
    <x v="0"/>
    <s v="ES190103"/>
    <d v="2024-01-08T08:29:23"/>
    <s v="FCASTELO"/>
    <s v=""/>
    <s v=""/>
    <n v="0"/>
    <s v=""/>
    <x v="0"/>
    <x v="0"/>
    <x v="1"/>
    <s v="ZZ"/>
    <x v="0"/>
    <x v="1"/>
    <s v="P. EXPEDIDIÓN G+E"/>
    <x v="0"/>
    <x v="13"/>
    <x v="0"/>
    <n v="7.125"/>
    <x v="0"/>
    <n v="0"/>
    <n v="0"/>
    <n v="0"/>
    <n v="1"/>
    <s v=""/>
    <n v="3"/>
    <s v="FAR"/>
    <n v="5.3249999999999993"/>
    <n v="3091"/>
    <s v="ZZ"/>
    <s v=""/>
    <x v="0"/>
    <s v="ZZ"/>
    <s v="ZZ"/>
  </r>
  <r>
    <x v="1"/>
    <n v="9.9"/>
    <n v="9.9"/>
    <n v="0"/>
    <n v="18"/>
    <n v="17"/>
    <n v="4"/>
    <s v="FAR"/>
    <s v=""/>
    <s v="E2177FFP"/>
    <s v=""/>
    <s v=""/>
    <x v="738"/>
    <d v="2024-01-08T00:00:00"/>
    <x v="9"/>
    <n v="4"/>
    <s v="FAR"/>
    <n v="7.1"/>
    <x v="0"/>
    <s v="FCASTELO"/>
    <x v="0"/>
    <s v=""/>
    <x v="1"/>
    <x v="1"/>
    <x v="1"/>
    <x v="0"/>
    <s v="ES190103"/>
    <d v="2024-01-08T10:00:53"/>
    <s v="FCASTELO"/>
    <x v="1"/>
    <x v="1"/>
    <x v="1"/>
    <x v="0"/>
    <s v="ES190103"/>
    <d v="2024-01-08T10:01:35"/>
    <s v="FCASTELO"/>
    <s v=""/>
    <s v=""/>
    <n v="0"/>
    <s v=""/>
    <x v="0"/>
    <x v="0"/>
    <x v="1"/>
    <s v="ZZ"/>
    <x v="0"/>
    <x v="1"/>
    <s v="P. EXPEDIDIÓN G+E"/>
    <x v="0"/>
    <x v="9"/>
    <x v="0"/>
    <n v="1.4499999999999993"/>
    <x v="0"/>
    <n v="0"/>
    <n v="0"/>
    <n v="0"/>
    <n v="1"/>
    <s v=""/>
    <n v="4"/>
    <s v="FAR"/>
    <n v="7.1"/>
    <n v="2906"/>
    <s v="ZZ"/>
    <s v=""/>
    <x v="0"/>
    <s v="ZZ"/>
    <s v="ZZ"/>
  </r>
  <r>
    <x v="1"/>
    <n v="1.5"/>
    <n v="1.5"/>
    <n v="0"/>
    <n v="2.5"/>
    <n v="2"/>
    <n v="20"/>
    <s v="SAC"/>
    <s v=""/>
    <s v="EPO1216AV"/>
    <s v=""/>
    <s v=""/>
    <x v="739"/>
    <d v="2024-01-08T00:00:00"/>
    <x v="12"/>
    <n v="20"/>
    <s v="SAC"/>
    <n v="0.5"/>
    <x v="0"/>
    <s v="FCASTELO"/>
    <x v="0"/>
    <s v=""/>
    <x v="1"/>
    <x v="1"/>
    <x v="1"/>
    <x v="0"/>
    <s v="ES190103"/>
    <d v="2024-01-08T10:06:30"/>
    <s v="FCASTELO"/>
    <x v="1"/>
    <x v="1"/>
    <x v="1"/>
    <x v="0"/>
    <s v="ES190103"/>
    <d v="2024-01-08T11:02:44"/>
    <s v="FCASTELO"/>
    <s v=""/>
    <s v=""/>
    <n v="0"/>
    <s v=""/>
    <x v="0"/>
    <x v="0"/>
    <x v="1"/>
    <s v="ZZ"/>
    <x v="0"/>
    <x v="1"/>
    <s v="P. EXPEDIDIÓN G+E"/>
    <x v="0"/>
    <x v="12"/>
    <x v="0"/>
    <n v="0.5625"/>
    <x v="0"/>
    <n v="0"/>
    <n v="0"/>
    <n v="0"/>
    <n v="1"/>
    <s v=""/>
    <n v="20"/>
    <s v="SAC"/>
    <n v="0.5"/>
    <n v="2916"/>
    <s v="ZZ"/>
    <s v=""/>
    <x v="0"/>
    <s v="ZZ"/>
    <s v="ZZ"/>
  </r>
  <r>
    <x v="1"/>
    <n v="13.1"/>
    <n v="12.98"/>
    <n v="0"/>
    <n v="40"/>
    <n v="40.4"/>
    <n v="27.42"/>
    <s v="TM"/>
    <s v=""/>
    <s v="E1219KPG"/>
    <s v="ER9087BBZ"/>
    <s v="2024000007"/>
    <x v="740"/>
    <d v="2024-01-08T00:00:00"/>
    <x v="11"/>
    <n v="27.82"/>
    <s v="TM"/>
    <n v="27.42"/>
    <x v="0"/>
    <s v="JPOMB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3"/>
    <n v="0"/>
    <s v=""/>
    <x v="0"/>
    <x v="0"/>
    <x v="1"/>
    <s v=""/>
    <x v="0"/>
    <x v="1"/>
    <s v="P. EXPEDIDIÓN G+E"/>
    <x v="0"/>
    <x v="11"/>
    <x v="1"/>
    <n v="0.60000000000000142"/>
    <x v="0"/>
    <n v="0.39999999999999858"/>
    <n v="0.39999999999999858"/>
    <n v="0"/>
    <n v="1"/>
    <s v=""/>
    <n v="27.82"/>
    <s v="TM"/>
    <n v="27.82"/>
    <n v="55"/>
    <s v=""/>
    <s v=""/>
    <x v="0"/>
    <s v=""/>
    <s v=""/>
  </r>
  <r>
    <x v="1"/>
    <n v="13.1"/>
    <n v="12.96"/>
    <n v="0"/>
    <n v="40"/>
    <n v="39.6"/>
    <n v="26.64"/>
    <s v="TM"/>
    <s v=""/>
    <s v="E1219KPG"/>
    <s v="ER9087BBZ"/>
    <s v="2024000009"/>
    <x v="741"/>
    <d v="2024-01-09T00:00:00"/>
    <x v="10"/>
    <n v="27.84"/>
    <s v="TM"/>
    <n v="26.64"/>
    <x v="0"/>
    <s v="JPOMB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0"/>
    <s v=""/>
    <x v="0"/>
    <x v="0"/>
    <x v="1"/>
    <s v=""/>
    <x v="0"/>
    <x v="1"/>
    <s v="P. EXPEDIDIÓN G+E"/>
    <x v="0"/>
    <x v="10"/>
    <x v="1"/>
    <n v="1.3999999999999986"/>
    <x v="0"/>
    <n v="1.1999999999999993"/>
    <n v="1.1999999999999993"/>
    <n v="1"/>
    <n v="1"/>
    <s v="Positivo"/>
    <n v="27.84"/>
    <s v="TM"/>
    <n v="27.84"/>
    <n v="3042"/>
    <s v=""/>
    <s v=""/>
    <x v="0"/>
    <s v=""/>
    <s v=""/>
  </r>
  <r>
    <x v="1"/>
    <n v="11.98"/>
    <n v="11.98"/>
    <n v="0"/>
    <n v="40"/>
    <n v="40.479999999999997"/>
    <n v="28.5"/>
    <s v="TM"/>
    <s v=""/>
    <s v="E3111DXK"/>
    <s v="ER9540BCB"/>
    <s v="2024000010"/>
    <x v="742"/>
    <d v="2024-01-09T00:00:00"/>
    <x v="10"/>
    <n v="28.82"/>
    <s v="TM"/>
    <n v="28.5"/>
    <x v="0"/>
    <s v="JPOMB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0"/>
    <s v=""/>
    <x v="0"/>
    <x v="0"/>
    <x v="1"/>
    <s v=""/>
    <x v="0"/>
    <x v="1"/>
    <s v="P. EXPEDIDIÓN G+E"/>
    <x v="0"/>
    <x v="10"/>
    <x v="1"/>
    <n v="0.52000000000000313"/>
    <x v="0"/>
    <n v="0.32000000000000028"/>
    <n v="0.32000000000000028"/>
    <n v="0"/>
    <n v="1"/>
    <s v=""/>
    <n v="28.82"/>
    <s v="TM"/>
    <n v="28.82"/>
    <n v="3042"/>
    <s v=""/>
    <s v=""/>
    <x v="0"/>
    <s v=""/>
    <s v=""/>
  </r>
  <r>
    <x v="1"/>
    <n v="13.1"/>
    <n v="12.9"/>
    <n v="0"/>
    <n v="40"/>
    <n v="40.380000000000003"/>
    <n v="27.48"/>
    <s v="TM"/>
    <s v=""/>
    <s v="E1219KPG"/>
    <s v="ER9087BBZ"/>
    <s v="2024000013"/>
    <x v="743"/>
    <d v="2024-01-09T00:00:00"/>
    <x v="10"/>
    <n v="27.9"/>
    <s v="TM"/>
    <n v="27.48"/>
    <x v="0"/>
    <s v="FMARTINEZV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0"/>
    <s v=""/>
    <x v="0"/>
    <x v="0"/>
    <x v="1"/>
    <s v=""/>
    <x v="0"/>
    <x v="1"/>
    <s v="P. EXPEDIDIÓN G+E"/>
    <x v="0"/>
    <x v="10"/>
    <x v="1"/>
    <n v="0.61999999999999744"/>
    <x v="0"/>
    <n v="0.41999999999999815"/>
    <n v="0.41999999999999815"/>
    <n v="1"/>
    <n v="1"/>
    <s v="Positivo"/>
    <n v="27.9"/>
    <s v="TM"/>
    <n v="27.9"/>
    <n v="3042"/>
    <s v=""/>
    <s v=""/>
    <x v="0"/>
    <s v=""/>
    <s v=""/>
  </r>
  <r>
    <x v="1"/>
    <n v="11.6"/>
    <n v="11.6"/>
    <n v="0"/>
    <n v="18"/>
    <n v="15.15"/>
    <n v="2"/>
    <s v="FAR"/>
    <s v=""/>
    <s v="E0621DNX"/>
    <s v=""/>
    <s v=""/>
    <x v="744"/>
    <d v="2024-01-08T00:00:00"/>
    <x v="13"/>
    <n v="2"/>
    <s v="FAR"/>
    <n v="3.55"/>
    <x v="0"/>
    <s v="FCASTELO"/>
    <x v="0"/>
    <s v=""/>
    <x v="1"/>
    <x v="1"/>
    <x v="1"/>
    <x v="0"/>
    <s v="ES190103"/>
    <d v="2024-01-08T15:40:53"/>
    <s v="FCASTELO"/>
    <x v="1"/>
    <x v="1"/>
    <x v="1"/>
    <x v="0"/>
    <s v="ES190103"/>
    <d v="2024-01-08T15:41:40"/>
    <s v="FCASTELO"/>
    <s v=""/>
    <s v=""/>
    <n v="0"/>
    <s v=""/>
    <x v="0"/>
    <x v="0"/>
    <x v="1"/>
    <s v="ZZ"/>
    <x v="0"/>
    <x v="1"/>
    <s v="P. EXPEDIDIÓN G+E"/>
    <x v="0"/>
    <x v="13"/>
    <x v="0"/>
    <n v="3.2999999999999989"/>
    <x v="0"/>
    <n v="0"/>
    <n v="0"/>
    <n v="0"/>
    <n v="1"/>
    <s v=""/>
    <n v="2"/>
    <s v="FAR"/>
    <n v="3.55"/>
    <n v="3091"/>
    <s v="ZZ"/>
    <s v=""/>
    <x v="0"/>
    <s v="ZZ"/>
    <s v="ZZ"/>
  </r>
  <r>
    <x v="1"/>
    <n v="11.98"/>
    <n v="12.02"/>
    <n v="0"/>
    <n v="40"/>
    <n v="40.32"/>
    <n v="28.3"/>
    <s v="TM"/>
    <s v=""/>
    <s v="E3111DXK"/>
    <s v="ER9540BCB"/>
    <s v="2024000008"/>
    <x v="745"/>
    <d v="2024-01-09T00:00:00"/>
    <x v="10"/>
    <n v="28.78"/>
    <s v="TM"/>
    <n v="28.3"/>
    <x v="0"/>
    <s v="FMARTINEZV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0"/>
    <s v=""/>
    <x v="0"/>
    <x v="0"/>
    <x v="1"/>
    <s v=""/>
    <x v="0"/>
    <x v="1"/>
    <s v="P. EXPEDIDIÓN G+E"/>
    <x v="0"/>
    <x v="10"/>
    <x v="1"/>
    <n v="0.67999999999999972"/>
    <x v="0"/>
    <n v="0.48000000000000043"/>
    <n v="0.48000000000000043"/>
    <n v="1"/>
    <n v="1"/>
    <s v="Positivo"/>
    <n v="28.78"/>
    <s v="TM"/>
    <n v="28.78"/>
    <n v="3042"/>
    <s v=""/>
    <s v=""/>
    <x v="0"/>
    <s v=""/>
    <s v=""/>
  </r>
  <r>
    <x v="1"/>
    <n v="13.1"/>
    <n v="12.94"/>
    <n v="0"/>
    <n v="40"/>
    <n v="40.72"/>
    <n v="27.78"/>
    <s v="TM"/>
    <s v=""/>
    <s v="E1219KPG"/>
    <s v="ER9087BBZ"/>
    <s v="2024000021"/>
    <x v="746"/>
    <d v="2024-01-10T00:00:00"/>
    <x v="11"/>
    <n v="27.86"/>
    <s v="TM"/>
    <n v="27.78"/>
    <x v="0"/>
    <s v="E_LANDRE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3"/>
    <n v="0"/>
    <s v=""/>
    <x v="0"/>
    <x v="0"/>
    <x v="1"/>
    <s v=""/>
    <x v="0"/>
    <x v="1"/>
    <s v="P. EXPEDIDIÓN G+E"/>
    <x v="0"/>
    <x v="11"/>
    <x v="1"/>
    <n v="0.28000000000000114"/>
    <x v="0"/>
    <n v="7.9999999999998295E-2"/>
    <n v="7.9999999999998295E-2"/>
    <n v="0"/>
    <n v="1"/>
    <s v=""/>
    <n v="27.86"/>
    <s v="TM"/>
    <n v="27.86"/>
    <n v="55"/>
    <s v=""/>
    <s v=""/>
    <x v="0"/>
    <s v=""/>
    <s v=""/>
  </r>
  <r>
    <x v="1"/>
    <n v="10.7"/>
    <n v="10.7"/>
    <n v="0"/>
    <n v="26"/>
    <n v="19.574999999999999"/>
    <n v="5"/>
    <s v="FAR"/>
    <s v=""/>
    <s v="E0326BZW"/>
    <s v=""/>
    <s v=""/>
    <x v="747"/>
    <d v="2024-01-09T00:00:00"/>
    <x v="9"/>
    <n v="5"/>
    <s v="FAR"/>
    <n v="8.875"/>
    <x v="0"/>
    <s v="FCASTELO"/>
    <x v="0"/>
    <s v=""/>
    <x v="1"/>
    <x v="1"/>
    <x v="1"/>
    <x v="0"/>
    <s v="ES190103"/>
    <d v="2024-01-09T09:31:29"/>
    <s v="FCASTELO"/>
    <x v="1"/>
    <x v="1"/>
    <x v="1"/>
    <x v="0"/>
    <s v="ES190103"/>
    <d v="2024-01-09T09:33:26"/>
    <s v="FCASTELO"/>
    <s v=""/>
    <s v=""/>
    <n v="0"/>
    <s v=""/>
    <x v="0"/>
    <x v="0"/>
    <x v="1"/>
    <s v="ZZ"/>
    <x v="0"/>
    <x v="1"/>
    <s v="P. EXPEDIDIÓN G+E"/>
    <x v="0"/>
    <x v="9"/>
    <x v="0"/>
    <n v="7.0749999999999993"/>
    <x v="0"/>
    <n v="0"/>
    <n v="0"/>
    <n v="0"/>
    <n v="1"/>
    <s v=""/>
    <n v="5"/>
    <s v="FAR"/>
    <n v="8.875"/>
    <n v="2906"/>
    <s v="ZZ"/>
    <s v=""/>
    <x v="0"/>
    <s v="ZZ"/>
    <s v="ZZ"/>
  </r>
  <r>
    <x v="1"/>
    <n v="14.3"/>
    <n v="14.3"/>
    <n v="0"/>
    <n v="28"/>
    <n v="24.95"/>
    <n v="6"/>
    <s v="FAR"/>
    <s v=""/>
    <s v="E8920LSF"/>
    <s v=""/>
    <s v=""/>
    <x v="748"/>
    <d v="2024-01-09T00:00:00"/>
    <x v="9"/>
    <n v="6"/>
    <s v="FAR"/>
    <n v="10.65"/>
    <x v="0"/>
    <s v="FCASTELO"/>
    <x v="0"/>
    <s v=""/>
    <x v="1"/>
    <x v="1"/>
    <x v="1"/>
    <x v="0"/>
    <s v="ES190103"/>
    <d v="2024-01-09T10:30:39"/>
    <s v="FCASTELO"/>
    <x v="1"/>
    <x v="1"/>
    <x v="1"/>
    <x v="0"/>
    <s v="ES190103"/>
    <d v="2024-01-09T10:36:18"/>
    <s v="FCASTELO"/>
    <s v=""/>
    <s v=""/>
    <n v="0"/>
    <s v=""/>
    <x v="0"/>
    <x v="0"/>
    <x v="1"/>
    <s v="ZZ"/>
    <x v="0"/>
    <x v="1"/>
    <s v="P. EXPEDIDIÓN G+E"/>
    <x v="0"/>
    <x v="9"/>
    <x v="0"/>
    <n v="3.7499999999999964"/>
    <x v="0"/>
    <n v="0"/>
    <n v="0"/>
    <n v="0"/>
    <n v="1"/>
    <s v=""/>
    <n v="6"/>
    <s v="FAR"/>
    <n v="10.649999999999999"/>
    <n v="2906"/>
    <s v="ZZ"/>
    <s v=""/>
    <x v="0"/>
    <s v="ZZ"/>
    <s v="ZZ"/>
  </r>
  <r>
    <x v="1"/>
    <n v="11.98"/>
    <n v="12.04"/>
    <n v="0"/>
    <n v="40"/>
    <n v="40.64"/>
    <n v="28.6"/>
    <s v="TM"/>
    <s v=""/>
    <s v="E3111DXK"/>
    <s v="ER9540BCB"/>
    <s v="2024000016"/>
    <x v="749"/>
    <d v="2024-01-10T00:00:00"/>
    <x v="11"/>
    <n v="28.76"/>
    <s v="TM"/>
    <n v="28.6"/>
    <x v="0"/>
    <s v="FMARTINEZV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3"/>
    <n v="0"/>
    <s v=""/>
    <x v="0"/>
    <x v="0"/>
    <x v="1"/>
    <s v=""/>
    <x v="0"/>
    <x v="1"/>
    <s v="P. EXPEDIDIÓN G+E"/>
    <x v="0"/>
    <x v="11"/>
    <x v="1"/>
    <n v="0.35999999999999943"/>
    <x v="0"/>
    <n v="0.16000000000000014"/>
    <n v="0.16000000000000014"/>
    <n v="0"/>
    <n v="1"/>
    <s v=""/>
    <n v="28.76"/>
    <s v="TM"/>
    <n v="28.76"/>
    <n v="55"/>
    <s v=""/>
    <s v=""/>
    <x v="0"/>
    <s v=""/>
    <s v=""/>
  </r>
  <r>
    <x v="1"/>
    <n v="13.1"/>
    <n v="12.92"/>
    <n v="0"/>
    <n v="40"/>
    <n v="40.159999999999997"/>
    <n v="27.24"/>
    <s v="TM"/>
    <s v=""/>
    <s v="E1219KPG"/>
    <s v="ER9087BBZ"/>
    <s v="2024000011"/>
    <x v="750"/>
    <d v="2024-01-09T00:00:00"/>
    <x v="11"/>
    <n v="27.88"/>
    <s v="TM"/>
    <n v="27.24"/>
    <x v="0"/>
    <s v="FMARTINEZV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0"/>
    <s v=""/>
    <x v="0"/>
    <x v="0"/>
    <x v="1"/>
    <s v=""/>
    <x v="0"/>
    <x v="1"/>
    <s v="P. EXPEDIDIÓN G+E"/>
    <x v="0"/>
    <x v="11"/>
    <x v="1"/>
    <n v="0.84000000000000341"/>
    <x v="0"/>
    <n v="0.64000000000000057"/>
    <n v="0.64000000000000057"/>
    <n v="1"/>
    <n v="1"/>
    <s v="Positivo"/>
    <n v="27.88"/>
    <s v="TM"/>
    <n v="27.88"/>
    <n v="55"/>
    <s v=""/>
    <s v=""/>
    <x v="0"/>
    <s v=""/>
    <s v=""/>
  </r>
  <r>
    <x v="1"/>
    <n v="11.98"/>
    <n v="11.94"/>
    <n v="0"/>
    <n v="40"/>
    <n v="40.200000000000003"/>
    <n v="28.26"/>
    <s v="TM"/>
    <s v=""/>
    <s v="E3111DXK"/>
    <s v="ER9540BCB"/>
    <s v="2024000012"/>
    <x v="751"/>
    <d v="2024-01-09T00:00:00"/>
    <x v="11"/>
    <n v="28.86"/>
    <s v="TM"/>
    <n v="28.26"/>
    <x v="0"/>
    <s v="FMARTINEZV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0"/>
    <s v=""/>
    <x v="0"/>
    <x v="0"/>
    <x v="1"/>
    <s v=""/>
    <x v="0"/>
    <x v="1"/>
    <s v="P. EXPEDIDIÓN G+E"/>
    <x v="0"/>
    <x v="11"/>
    <x v="1"/>
    <n v="0.79999999999999716"/>
    <x v="0"/>
    <n v="0.59999999999999787"/>
    <n v="0.59999999999999787"/>
    <n v="1"/>
    <n v="1"/>
    <s v="Positivo"/>
    <n v="28.86"/>
    <s v="TM"/>
    <n v="28.86"/>
    <n v="55"/>
    <s v=""/>
    <s v=""/>
    <x v="0"/>
    <s v=""/>
    <s v=""/>
  </r>
  <r>
    <x v="1"/>
    <n v="13.1"/>
    <n v="13"/>
    <n v="0"/>
    <n v="40"/>
    <n v="40.159999999999997"/>
    <n v="27.16"/>
    <s v="TM"/>
    <s v=""/>
    <s v="E1219KPG"/>
    <s v="ER9087BBZ"/>
    <s v="2024000019"/>
    <x v="752"/>
    <d v="2024-01-10T00:00:00"/>
    <x v="10"/>
    <n v="27.8"/>
    <s v="TM"/>
    <n v="27.16"/>
    <x v="0"/>
    <s v="FMARTINEZV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0"/>
    <s v=""/>
    <x v="0"/>
    <x v="0"/>
    <x v="1"/>
    <s v=""/>
    <x v="0"/>
    <x v="1"/>
    <s v="P. EXPEDIDIÓN G+E"/>
    <x v="0"/>
    <x v="10"/>
    <x v="1"/>
    <n v="0.84000000000000341"/>
    <x v="0"/>
    <n v="0.64000000000000057"/>
    <n v="0.64000000000000057"/>
    <n v="1"/>
    <n v="1"/>
    <s v="Positivo"/>
    <n v="27.8"/>
    <s v="TM"/>
    <n v="27.8"/>
    <n v="3042"/>
    <s v=""/>
    <s v=""/>
    <x v="0"/>
    <s v=""/>
    <s v=""/>
  </r>
  <r>
    <x v="1"/>
    <n v="11.98"/>
    <n v="11.94"/>
    <n v="0"/>
    <n v="40"/>
    <n v="40.32"/>
    <n v="28.38"/>
    <s v="TM"/>
    <s v=""/>
    <s v="E3111DXK"/>
    <s v="ER9540BCB"/>
    <s v="2024000014"/>
    <x v="753"/>
    <d v="2024-01-09T00:00:00"/>
    <x v="10"/>
    <n v="28.86"/>
    <s v="TM"/>
    <n v="28.38"/>
    <x v="0"/>
    <s v="FMARTINEZV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0"/>
    <s v=""/>
    <x v="0"/>
    <x v="0"/>
    <x v="1"/>
    <s v=""/>
    <x v="0"/>
    <x v="1"/>
    <s v="P. EXPEDIDIÓN G+E"/>
    <x v="0"/>
    <x v="10"/>
    <x v="1"/>
    <n v="0.67999999999999972"/>
    <x v="0"/>
    <n v="0.48000000000000043"/>
    <n v="0.48000000000000043"/>
    <n v="1"/>
    <n v="1"/>
    <s v="Positivo"/>
    <n v="28.86"/>
    <s v="TM"/>
    <n v="28.86"/>
    <n v="3042"/>
    <s v=""/>
    <s v=""/>
    <x v="0"/>
    <s v=""/>
    <s v=""/>
  </r>
  <r>
    <x v="1"/>
    <n v="14.98"/>
    <n v="14.98"/>
    <n v="0"/>
    <n v="26"/>
    <n v="16.754999999999999"/>
    <n v="1"/>
    <s v="FAR"/>
    <s v=""/>
    <s v="E9035LZX"/>
    <s v=""/>
    <s v=""/>
    <x v="754"/>
    <d v="2024-01-10T00:00:00"/>
    <x v="9"/>
    <n v="1"/>
    <s v="FAR"/>
    <n v="1.7749999999999999"/>
    <x v="0"/>
    <s v="RPUMAREGA"/>
    <x v="0"/>
    <s v=""/>
    <x v="1"/>
    <x v="1"/>
    <x v="1"/>
    <x v="0"/>
    <s v="ES190103"/>
    <d v="2024-01-10T14:17:37"/>
    <s v="RPUMAREGA"/>
    <x v="1"/>
    <x v="1"/>
    <x v="1"/>
    <x v="0"/>
    <s v="ES190103"/>
    <d v="2024-01-10T14:18:20"/>
    <s v="RPUMAREGA"/>
    <s v=""/>
    <s v=""/>
    <n v="0"/>
    <s v=""/>
    <x v="0"/>
    <x v="0"/>
    <x v="1"/>
    <s v="ZZ"/>
    <x v="0"/>
    <x v="1"/>
    <s v="P. EXPEDIDIÓN G+E"/>
    <x v="0"/>
    <x v="9"/>
    <x v="0"/>
    <n v="9.8949999999999996"/>
    <x v="0"/>
    <n v="0"/>
    <n v="0"/>
    <n v="0"/>
    <n v="1"/>
    <s v=""/>
    <n v="1"/>
    <s v="FAR"/>
    <n v="1.7749999999999999"/>
    <n v="2906"/>
    <s v="ZZ"/>
    <s v=""/>
    <x v="0"/>
    <s v="ZZ"/>
    <s v="ZZ"/>
  </r>
  <r>
    <x v="1"/>
    <n v="8.1"/>
    <n v="8.1"/>
    <n v="0"/>
    <n v="13"/>
    <n v="11.65"/>
    <n v="2"/>
    <s v="FAR"/>
    <s v=""/>
    <s v="EC9364BL"/>
    <s v=""/>
    <s v=""/>
    <x v="755"/>
    <d v="2024-01-09T00:00:00"/>
    <x v="9"/>
    <n v="2"/>
    <s v="FAR"/>
    <n v="3.55"/>
    <x v="0"/>
    <s v="FCASTELO"/>
    <x v="0"/>
    <s v=""/>
    <x v="1"/>
    <x v="1"/>
    <x v="1"/>
    <x v="0"/>
    <s v="ES190103"/>
    <d v="2024-01-09T16:38:25"/>
    <s v="FCASTELO"/>
    <x v="1"/>
    <x v="1"/>
    <x v="1"/>
    <x v="0"/>
    <s v="ES190103"/>
    <d v="2024-01-09T16:38:56"/>
    <s v="FCASTELO"/>
    <s v=""/>
    <s v=""/>
    <n v="0"/>
    <s v=""/>
    <x v="0"/>
    <x v="0"/>
    <x v="1"/>
    <s v="ZZ"/>
    <x v="0"/>
    <x v="1"/>
    <s v="P. EXPEDIDIÓN G+E"/>
    <x v="0"/>
    <x v="9"/>
    <x v="0"/>
    <n v="1.6749999999999989"/>
    <x v="0"/>
    <n v="0"/>
    <n v="0"/>
    <n v="0"/>
    <n v="1"/>
    <s v=""/>
    <n v="2"/>
    <s v="FAR"/>
    <n v="3.55"/>
    <n v="2906"/>
    <s v="ZZ"/>
    <s v=""/>
    <x v="0"/>
    <s v="ZZ"/>
    <s v="ZZ"/>
  </r>
  <r>
    <x v="1"/>
    <n v="13.1"/>
    <n v="12.9"/>
    <n v="0"/>
    <n v="40"/>
    <n v="39.880000000000003"/>
    <n v="26.98"/>
    <s v="TM"/>
    <s v=""/>
    <s v="E1219KPG"/>
    <s v="ER9087BBZ"/>
    <s v="2024000015"/>
    <x v="756"/>
    <d v="2024-01-10T00:00:00"/>
    <x v="11"/>
    <n v="27.9"/>
    <s v="TM"/>
    <n v="26.98"/>
    <x v="0"/>
    <s v="NRODRIGU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0"/>
    <s v=""/>
    <x v="0"/>
    <x v="0"/>
    <x v="1"/>
    <s v=""/>
    <x v="0"/>
    <x v="1"/>
    <s v="P. EXPEDIDIÓN G+E"/>
    <x v="0"/>
    <x v="11"/>
    <x v="1"/>
    <n v="1.1199999999999974"/>
    <x v="0"/>
    <n v="0.91999999999999815"/>
    <n v="0.91999999999999815"/>
    <n v="1"/>
    <n v="1"/>
    <s v="Positivo"/>
    <n v="27.9"/>
    <s v="TM"/>
    <n v="27.9"/>
    <n v="55"/>
    <s v=""/>
    <s v=""/>
    <x v="0"/>
    <s v=""/>
    <s v=""/>
  </r>
  <r>
    <x v="1"/>
    <n v="11.98"/>
    <n v="12.04"/>
    <n v="0"/>
    <n v="40"/>
    <n v="40.4"/>
    <n v="28.36"/>
    <s v="TM"/>
    <s v=""/>
    <s v="E3111DXK"/>
    <s v="ER9540BCB"/>
    <s v="2024000018"/>
    <x v="757"/>
    <d v="2024-01-10T00:00:00"/>
    <x v="10"/>
    <n v="28.76"/>
    <s v="TM"/>
    <n v="28.36"/>
    <x v="0"/>
    <s v="JPOMB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0"/>
    <s v=""/>
    <x v="0"/>
    <x v="0"/>
    <x v="1"/>
    <s v=""/>
    <x v="0"/>
    <x v="1"/>
    <s v="P. EXPEDIDIÓN G+E"/>
    <x v="0"/>
    <x v="10"/>
    <x v="1"/>
    <n v="0.60000000000000142"/>
    <x v="0"/>
    <n v="0.40000000000000213"/>
    <n v="0.40000000000000213"/>
    <n v="1"/>
    <n v="1"/>
    <s v="Positivo"/>
    <n v="28.76"/>
    <s v="TM"/>
    <n v="28.76"/>
    <n v="3042"/>
    <s v=""/>
    <s v=""/>
    <x v="0"/>
    <s v=""/>
    <s v=""/>
  </r>
  <r>
    <x v="1"/>
    <n v="13.1"/>
    <n v="12.88"/>
    <n v="0"/>
    <n v="40"/>
    <n v="40.299999999999997"/>
    <n v="27.42"/>
    <s v="TM"/>
    <s v=""/>
    <s v="E1219KPG"/>
    <s v="ER9087BBZ"/>
    <s v="2024000017"/>
    <x v="758"/>
    <d v="2024-01-10T00:00:00"/>
    <x v="10"/>
    <n v="27.92"/>
    <s v="TM"/>
    <n v="27.42"/>
    <x v="0"/>
    <s v="FMARTINEZV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0"/>
    <s v=""/>
    <x v="0"/>
    <x v="0"/>
    <x v="1"/>
    <s v=""/>
    <x v="0"/>
    <x v="1"/>
    <s v="P. EXPEDIDIÓN G+E"/>
    <x v="0"/>
    <x v="10"/>
    <x v="1"/>
    <n v="0.70000000000000284"/>
    <x v="0"/>
    <n v="0.5"/>
    <n v="0.5"/>
    <n v="1"/>
    <n v="1"/>
    <s v="Positivo"/>
    <n v="27.92"/>
    <s v="TM"/>
    <n v="27.92"/>
    <n v="3042"/>
    <s v=""/>
    <s v=""/>
    <x v="0"/>
    <s v=""/>
    <s v=""/>
  </r>
  <r>
    <x v="1"/>
    <n v="11.98"/>
    <n v="11.98"/>
    <n v="0"/>
    <n v="40"/>
    <n v="40.44"/>
    <n v="28.46"/>
    <s v="TM"/>
    <s v=""/>
    <s v="E3111DXK"/>
    <s v="ER9540BCB"/>
    <s v="2024000020"/>
    <x v="759"/>
    <d v="2024-01-10T00:00:00"/>
    <x v="10"/>
    <n v="28.82"/>
    <s v="TM"/>
    <n v="28.46"/>
    <x v="0"/>
    <s v="FMARTINEZV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0"/>
    <s v=""/>
    <x v="0"/>
    <x v="0"/>
    <x v="1"/>
    <s v=""/>
    <x v="0"/>
    <x v="1"/>
    <s v="P. EXPEDIDIÓN G+E"/>
    <x v="0"/>
    <x v="10"/>
    <x v="1"/>
    <n v="0.56000000000000227"/>
    <x v="0"/>
    <n v="0.35999999999999943"/>
    <n v="0.35999999999999943"/>
    <n v="0"/>
    <n v="1"/>
    <s v=""/>
    <n v="28.82"/>
    <s v="TM"/>
    <n v="28.82"/>
    <n v="3042"/>
    <s v=""/>
    <s v=""/>
    <x v="0"/>
    <s v=""/>
    <s v=""/>
  </r>
  <r>
    <x v="1"/>
    <n v="13.1"/>
    <n v="12.88"/>
    <n v="0"/>
    <n v="40"/>
    <n v="0"/>
    <n v="0"/>
    <s v="TM"/>
    <s v=""/>
    <s v="E1219KPG"/>
    <s v="ER9087BBZ"/>
    <s v="2024000017"/>
    <x v="760"/>
    <d v="2024-01-10T00:00:00"/>
    <x v="10"/>
    <n v="27.92"/>
    <s v="TM"/>
    <n v="0"/>
    <x v="0"/>
    <s v="FMARTINEZV"/>
    <x v="0"/>
    <s v=""/>
    <x v="0"/>
    <x v="0"/>
    <x v="0"/>
    <x v="0"/>
    <s v=""/>
    <d v="1899-12-30T00:00:00"/>
    <s v=""/>
    <x v="0"/>
    <x v="0"/>
    <x v="1"/>
    <x v="0"/>
    <s v=""/>
    <d v="1899-12-30T00:00:00"/>
    <s v=""/>
    <s v=""/>
    <s v=""/>
    <n v="0"/>
    <s v=""/>
    <x v="0"/>
    <x v="0"/>
    <x v="1"/>
    <s v=""/>
    <x v="0"/>
    <x v="1"/>
    <s v="P. EXPEDIDIÓN G+E"/>
    <x v="0"/>
    <x v="10"/>
    <x v="1"/>
    <n v="41"/>
    <x v="0"/>
    <n v="27.92"/>
    <n v="27.92"/>
    <n v="1"/>
    <n v="1"/>
    <s v="Positivo"/>
    <n v="27.92"/>
    <s v="TM"/>
    <n v="27.92"/>
    <n v="3042"/>
    <s v=""/>
    <s v=""/>
    <x v="0"/>
    <s v=""/>
    <s v=""/>
  </r>
  <r>
    <x v="1"/>
    <n v="9"/>
    <n v="9"/>
    <n v="0"/>
    <n v="18"/>
    <n v="12.55"/>
    <n v="2"/>
    <s v="FAR"/>
    <s v=""/>
    <s v="E6384LZK"/>
    <s v=""/>
    <s v=""/>
    <x v="761"/>
    <d v="2024-01-10T00:00:00"/>
    <x v="9"/>
    <n v="2"/>
    <s v="FAR"/>
    <n v="3.55"/>
    <x v="0"/>
    <s v="FCASTELO"/>
    <x v="0"/>
    <s v=""/>
    <x v="1"/>
    <x v="1"/>
    <x v="1"/>
    <x v="0"/>
    <s v="ES190103"/>
    <d v="2024-01-10T10:10:55"/>
    <s v="FCASTELO"/>
    <x v="1"/>
    <x v="1"/>
    <x v="1"/>
    <x v="0"/>
    <s v="ES190103"/>
    <d v="2024-01-10T10:11:42"/>
    <s v="FCASTELO"/>
    <s v=""/>
    <s v=""/>
    <n v="0"/>
    <s v=""/>
    <x v="0"/>
    <x v="0"/>
    <x v="1"/>
    <s v="ZZ"/>
    <x v="0"/>
    <x v="1"/>
    <s v="P. EXPEDIDIÓN G+E"/>
    <x v="0"/>
    <x v="9"/>
    <x v="0"/>
    <n v="5.8999999999999986"/>
    <x v="0"/>
    <n v="0"/>
    <n v="0"/>
    <n v="0"/>
    <n v="1"/>
    <s v=""/>
    <n v="2"/>
    <s v="FAR"/>
    <n v="3.55"/>
    <n v="2906"/>
    <s v="ZZ"/>
    <s v=""/>
    <x v="0"/>
    <s v="ZZ"/>
    <s v="ZZ"/>
  </r>
  <r>
    <x v="1"/>
    <n v="13.7"/>
    <n v="13.7"/>
    <n v="0"/>
    <n v="26"/>
    <n v="19.024999999999999"/>
    <n v="3"/>
    <s v="FAR"/>
    <s v=""/>
    <s v="E7181BZF"/>
    <s v=""/>
    <s v=""/>
    <x v="762"/>
    <d v="2024-01-10T00:00:00"/>
    <x v="9"/>
    <n v="3"/>
    <s v="FAR"/>
    <n v="5.3250000000000002"/>
    <x v="0"/>
    <s v="FCASTELO"/>
    <x v="0"/>
    <s v=""/>
    <x v="1"/>
    <x v="1"/>
    <x v="1"/>
    <x v="0"/>
    <s v="ES190103"/>
    <d v="2024-01-10T10:06:44"/>
    <s v="FCASTELO"/>
    <x v="1"/>
    <x v="1"/>
    <x v="1"/>
    <x v="0"/>
    <s v="ES190103"/>
    <d v="2024-01-10T10:07:23"/>
    <s v="FCASTELO"/>
    <s v=""/>
    <s v=""/>
    <n v="0"/>
    <s v=""/>
    <x v="0"/>
    <x v="0"/>
    <x v="1"/>
    <s v="ZZ"/>
    <x v="0"/>
    <x v="1"/>
    <s v="P. EXPEDIDIÓN G+E"/>
    <x v="0"/>
    <x v="9"/>
    <x v="0"/>
    <n v="7.625"/>
    <x v="0"/>
    <n v="0"/>
    <n v="0"/>
    <n v="0"/>
    <n v="1"/>
    <s v=""/>
    <n v="3"/>
    <s v="FAR"/>
    <n v="5.3249999999999993"/>
    <n v="2906"/>
    <s v="ZZ"/>
    <s v=""/>
    <x v="0"/>
    <s v="ZZ"/>
    <s v="ZZ"/>
  </r>
  <r>
    <x v="1"/>
    <n v="9.56"/>
    <n v="9.56"/>
    <n v="0"/>
    <n v="18"/>
    <n v="11.335000000000001"/>
    <n v="1"/>
    <s v="FAR"/>
    <s v=""/>
    <s v="E7739BWG"/>
    <s v=""/>
    <s v=""/>
    <x v="763"/>
    <d v="2024-01-10T00:00:00"/>
    <x v="9"/>
    <n v="1"/>
    <s v="FAR"/>
    <n v="1.7749999999999999"/>
    <x v="0"/>
    <s v="FCASTELO"/>
    <x v="0"/>
    <s v=""/>
    <x v="1"/>
    <x v="1"/>
    <x v="1"/>
    <x v="0"/>
    <s v="ES190103"/>
    <d v="2024-01-10T11:08:31"/>
    <s v="FCASTELO"/>
    <x v="1"/>
    <x v="1"/>
    <x v="1"/>
    <x v="0"/>
    <s v="ES190103"/>
    <d v="2024-01-10T11:09:05"/>
    <s v="FCASTELO"/>
    <s v=""/>
    <s v=""/>
    <n v="0"/>
    <s v=""/>
    <x v="0"/>
    <x v="0"/>
    <x v="1"/>
    <s v="ZZ"/>
    <x v="0"/>
    <x v="1"/>
    <s v="P. EXPEDIDIÓN G+E"/>
    <x v="0"/>
    <x v="9"/>
    <x v="0"/>
    <n v="7.1149999999999984"/>
    <x v="0"/>
    <n v="0"/>
    <n v="0"/>
    <n v="0"/>
    <n v="1"/>
    <s v=""/>
    <n v="1"/>
    <s v="FAR"/>
    <n v="1.7749999999999999"/>
    <n v="2906"/>
    <s v="ZZ"/>
    <s v=""/>
    <x v="0"/>
    <s v="ZZ"/>
    <s v="ZZ"/>
  </r>
  <r>
    <x v="1"/>
    <n v="9.26"/>
    <n v="9.26"/>
    <n v="0"/>
    <n v="17"/>
    <n v="12.81"/>
    <n v="2"/>
    <s v="FAR"/>
    <s v=""/>
    <s v="EC0261CJ"/>
    <s v=""/>
    <s v=""/>
    <x v="764"/>
    <d v="2024-01-10T00:00:00"/>
    <x v="13"/>
    <n v="2"/>
    <s v="FAR"/>
    <n v="3.55"/>
    <x v="0"/>
    <s v="RPUMAREGA"/>
    <x v="0"/>
    <s v=""/>
    <x v="1"/>
    <x v="1"/>
    <x v="1"/>
    <x v="0"/>
    <s v="ES190103"/>
    <d v="2024-01-10T14:55:14"/>
    <s v="RPUMAREGA"/>
    <x v="1"/>
    <x v="1"/>
    <x v="1"/>
    <x v="0"/>
    <s v="ES190103"/>
    <d v="2024-01-10T14:59:37"/>
    <s v="RPUMAREGA"/>
    <s v=""/>
    <s v=""/>
    <n v="0"/>
    <s v=""/>
    <x v="0"/>
    <x v="0"/>
    <x v="1"/>
    <s v="ZZ"/>
    <x v="0"/>
    <x v="1"/>
    <s v="P. EXPEDIDIÓN G+E"/>
    <x v="0"/>
    <x v="13"/>
    <x v="0"/>
    <n v="4.6149999999999967"/>
    <x v="0"/>
    <n v="0"/>
    <n v="0"/>
    <n v="0"/>
    <n v="1"/>
    <s v=""/>
    <n v="2"/>
    <s v="FAR"/>
    <n v="3.55"/>
    <n v="3091"/>
    <s v="ZZ"/>
    <s v=""/>
    <x v="0"/>
    <s v="ZZ"/>
    <s v="ZZ"/>
  </r>
  <r>
    <x v="1"/>
    <n v="12.7"/>
    <n v="12.7"/>
    <n v="0"/>
    <n v="25.5"/>
    <n v="16.25"/>
    <n v="2"/>
    <s v="FAR"/>
    <s v=""/>
    <s v="EC6520BS"/>
    <s v=""/>
    <s v=""/>
    <x v="765"/>
    <d v="2024-01-10T00:00:00"/>
    <x v="9"/>
    <n v="2"/>
    <s v="FAR"/>
    <n v="3.55"/>
    <x v="0"/>
    <s v="RPUMAREGA"/>
    <x v="0"/>
    <s v=""/>
    <x v="1"/>
    <x v="1"/>
    <x v="1"/>
    <x v="0"/>
    <s v="ES190103"/>
    <d v="2024-01-10T15:57:54"/>
    <s v="RPUMAREGA"/>
    <x v="1"/>
    <x v="1"/>
    <x v="1"/>
    <x v="0"/>
    <s v="ES190103"/>
    <d v="2024-01-10T15:58:26"/>
    <s v="RPUMAREGA"/>
    <s v=""/>
    <s v=""/>
    <n v="0"/>
    <s v=""/>
    <x v="0"/>
    <x v="0"/>
    <x v="1"/>
    <s v="ZZ"/>
    <x v="0"/>
    <x v="1"/>
    <s v="P. EXPEDIDIÓN G+E"/>
    <x v="0"/>
    <x v="9"/>
    <x v="0"/>
    <n v="9.8874999999999993"/>
    <x v="0"/>
    <n v="0"/>
    <n v="0"/>
    <n v="0"/>
    <n v="1"/>
    <s v=""/>
    <n v="2"/>
    <s v="FAR"/>
    <n v="3.55"/>
    <n v="2906"/>
    <s v="ZZ"/>
    <s v=""/>
    <x v="0"/>
    <s v="ZZ"/>
    <s v="ZZ"/>
  </r>
  <r>
    <x v="2"/>
    <n v="13.94"/>
    <n v="13.94"/>
    <n v="0"/>
    <n v="40"/>
    <n v="30.25"/>
    <n v="10"/>
    <s v="PAL"/>
    <s v=""/>
    <s v="EZ05426R"/>
    <s v="E7715CBS"/>
    <s v="2024000009"/>
    <x v="766"/>
    <d v="2024-01-02T00:00:00"/>
    <x v="14"/>
    <n v="10"/>
    <s v="PAL"/>
    <n v="16.309999999999999"/>
    <x v="0"/>
    <s v="E_EGARCI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0"/>
    <s v=""/>
    <x v="0"/>
    <x v="0"/>
    <x v="0"/>
    <s v="ZZ"/>
    <x v="0"/>
    <x v="2"/>
    <s v="MOLIENDA"/>
    <x v="0"/>
    <x v="14"/>
    <x v="0"/>
    <n v="10.75"/>
    <x v="0"/>
    <n v="-0.30999999999999872"/>
    <n v="0.30999999999999872"/>
    <n v="0"/>
    <n v="0"/>
    <s v=""/>
    <n v="10"/>
    <s v="PAL"/>
    <n v="16"/>
    <n v="2693"/>
    <s v=""/>
    <s v="ZZ"/>
    <x v="0"/>
    <s v=""/>
    <s v=""/>
  </r>
  <r>
    <x v="2"/>
    <n v="14.5"/>
    <n v="14.02"/>
    <n v="0"/>
    <n v="40"/>
    <n v="38.299999999999997"/>
    <n v="24.28"/>
    <s v="TM"/>
    <s v=""/>
    <s v="EM11486R"/>
    <s v="E8779HVG"/>
    <s v=""/>
    <x v="767"/>
    <d v="2024-01-02T00:00:00"/>
    <x v="15"/>
    <n v="25"/>
    <s v="TM"/>
    <n v="24.28"/>
    <x v="0"/>
    <s v="E_JPEREZ1"/>
    <x v="0"/>
    <s v="P"/>
    <x v="1"/>
    <x v="2"/>
    <x v="0"/>
    <x v="0"/>
    <s v="ES190236"/>
    <d v="2024-01-02T18:35:53"/>
    <s v="E_JPEREZ1"/>
    <x v="1"/>
    <x v="2"/>
    <x v="1"/>
    <x v="0"/>
    <s v="ES190236"/>
    <d v="2024-01-02T19:03:18"/>
    <s v="E_JPEREZ1"/>
    <s v=""/>
    <s v="PA"/>
    <n v="0"/>
    <s v=""/>
    <x v="0"/>
    <x v="0"/>
    <x v="0"/>
    <s v="PM"/>
    <x v="0"/>
    <x v="2"/>
    <s v="MOLIENDA"/>
    <x v="0"/>
    <x v="15"/>
    <x v="1"/>
    <n v="2.7000000000000028"/>
    <x v="0"/>
    <n v="0.71999999999999886"/>
    <n v="0.71999999999999886"/>
    <n v="1"/>
    <n v="1"/>
    <s v="Positivo"/>
    <n v="25"/>
    <s v="TM"/>
    <n v="25"/>
    <n v="3126"/>
    <s v="PM"/>
    <s v=""/>
    <x v="0"/>
    <s v="PM"/>
    <s v="PM"/>
  </r>
  <r>
    <x v="2"/>
    <n v="12.3"/>
    <n v="12.5"/>
    <n v="0"/>
    <n v="40"/>
    <n v="40.6"/>
    <n v="28.1"/>
    <s v="TM"/>
    <s v=""/>
    <s v="ER6669BBL"/>
    <s v="E4911KHZ"/>
    <s v="2024000044"/>
    <x v="768"/>
    <d v="2024-01-03T00:00:00"/>
    <x v="16"/>
    <n v="28.3"/>
    <s v="TM"/>
    <n v="28.1"/>
    <x v="0"/>
    <s v="E_EGARCI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6H"/>
    <n v="12.5"/>
    <s v=""/>
    <x v="0"/>
    <x v="0"/>
    <x v="0"/>
    <s v=""/>
    <x v="0"/>
    <x v="2"/>
    <s v="MOLIENDA"/>
    <x v="0"/>
    <x v="16"/>
    <x v="1"/>
    <n v="0.39999999999999858"/>
    <x v="0"/>
    <n v="0.19999999999999929"/>
    <n v="0.19999999999999929"/>
    <n v="0"/>
    <n v="1"/>
    <s v=""/>
    <n v="28.3"/>
    <s v="TM"/>
    <n v="28.3"/>
    <n v="2649"/>
    <s v=""/>
    <s v=""/>
    <x v="0"/>
    <s v=""/>
    <s v=""/>
  </r>
  <r>
    <x v="2"/>
    <n v="13.06"/>
    <n v="13.3"/>
    <n v="0"/>
    <n v="40"/>
    <n v="40.56"/>
    <n v="27.26"/>
    <s v="TM"/>
    <s v=""/>
    <s v="ER6732BBT"/>
    <s v="E8727HJH"/>
    <s v=""/>
    <x v="769"/>
    <d v="2024-01-03T00:00:00"/>
    <x v="16"/>
    <n v="27.5"/>
    <s v="TM"/>
    <n v="27.26"/>
    <x v="0"/>
    <s v="E_EGARCIA"/>
    <x v="0"/>
    <s v="P"/>
    <x v="1"/>
    <x v="2"/>
    <x v="0"/>
    <x v="0"/>
    <s v="ES190236"/>
    <d v="2024-01-03T06:39:14"/>
    <s v="E_EGARCIA"/>
    <x v="1"/>
    <x v="2"/>
    <x v="1"/>
    <x v="0"/>
    <s v="ES190236"/>
    <d v="2024-01-03T07:22:27"/>
    <s v="E_EGARCIA"/>
    <s v=""/>
    <s v="S6H"/>
    <n v="0"/>
    <s v=""/>
    <x v="0"/>
    <x v="0"/>
    <x v="0"/>
    <s v="PM"/>
    <x v="0"/>
    <x v="2"/>
    <s v="MOLIENDA"/>
    <x v="0"/>
    <x v="16"/>
    <x v="1"/>
    <n v="0.43999999999999773"/>
    <x v="0"/>
    <n v="0.23999999999999844"/>
    <n v="0.23999999999999844"/>
    <n v="0"/>
    <n v="1"/>
    <s v=""/>
    <n v="27.5"/>
    <s v="TM"/>
    <n v="27.5"/>
    <n v="2649"/>
    <s v="PM"/>
    <s v=""/>
    <x v="0"/>
    <s v="PM"/>
    <s v="PM"/>
  </r>
  <r>
    <x v="2"/>
    <n v="12.3"/>
    <n v="12.3"/>
    <n v="0"/>
    <n v="40"/>
    <n v="38.396000000000001"/>
    <n v="16"/>
    <s v="PAL"/>
    <s v=""/>
    <s v="ESS04259R"/>
    <s v="E5208JYX"/>
    <s v=""/>
    <x v="770"/>
    <d v="2024-01-02T00:00:00"/>
    <x v="17"/>
    <n v="16"/>
    <s v="PAL"/>
    <n v="26.096"/>
    <x v="0"/>
    <s v="E_EGARCIA"/>
    <x v="0"/>
    <s v=""/>
    <x v="1"/>
    <x v="2"/>
    <x v="0"/>
    <x v="0"/>
    <s v="ES190236"/>
    <d v="2024-01-02T06:20:41"/>
    <s v="E_EGARCIA"/>
    <x v="1"/>
    <x v="2"/>
    <x v="1"/>
    <x v="0"/>
    <s v="ES190236"/>
    <d v="2024-01-02T06:21:08"/>
    <s v="E_EGARCIA"/>
    <s v=""/>
    <s v=""/>
    <n v="0"/>
    <s v=""/>
    <x v="0"/>
    <x v="0"/>
    <x v="0"/>
    <s v="ZZ"/>
    <x v="0"/>
    <x v="2"/>
    <s v="MOLIENDA"/>
    <x v="0"/>
    <x v="17"/>
    <x v="0"/>
    <n v="2.6039999999999992"/>
    <x v="0"/>
    <n v="-0.49599999999999866"/>
    <n v="0.49599999999999866"/>
    <n v="1"/>
    <n v="0"/>
    <s v="Negativo"/>
    <n v="16"/>
    <s v="PAL"/>
    <n v="25.6"/>
    <n v="3208"/>
    <s v="PM"/>
    <s v="ZZ"/>
    <x v="0"/>
    <s v="PM"/>
    <s v="PM"/>
  </r>
  <r>
    <x v="2"/>
    <n v="12.56"/>
    <n v="12.56"/>
    <n v="0"/>
    <n v="40"/>
    <n v="40.286999999999999"/>
    <n v="17"/>
    <s v="PAL"/>
    <s v=""/>
    <s v="ER7388BBY"/>
    <s v="E8951HTB"/>
    <s v=""/>
    <x v="771"/>
    <d v="2024-01-04T00:00:00"/>
    <x v="14"/>
    <n v="17"/>
    <s v="PAL"/>
    <n v="27.727"/>
    <x v="0"/>
    <s v="E_EGARCIA"/>
    <x v="0"/>
    <s v=""/>
    <x v="1"/>
    <x v="2"/>
    <x v="1"/>
    <x v="0"/>
    <s v="ES190236"/>
    <d v="2024-01-04T13:41:28"/>
    <s v="E_EGARCIA"/>
    <x v="1"/>
    <x v="2"/>
    <x v="1"/>
    <x v="0"/>
    <s v="ES190236"/>
    <d v="2024-01-04T13:43:10"/>
    <s v="E_EGARCIA"/>
    <s v=""/>
    <s v=""/>
    <n v="0"/>
    <s v=""/>
    <x v="0"/>
    <x v="0"/>
    <x v="0"/>
    <s v="ZZ"/>
    <x v="0"/>
    <x v="2"/>
    <s v="MOLIENDA"/>
    <x v="0"/>
    <x v="14"/>
    <x v="0"/>
    <n v="0.71300000000000097"/>
    <x v="0"/>
    <n v="-0.52699999999999747"/>
    <n v="0.52699999999999747"/>
    <n v="1"/>
    <n v="0"/>
    <s v="Negativo"/>
    <n v="17"/>
    <s v="PAL"/>
    <n v="27.200000000000003"/>
    <n v="2693"/>
    <s v="PM"/>
    <s v="ZZ"/>
    <x v="0"/>
    <s v="PM"/>
    <s v="PM"/>
  </r>
  <r>
    <x v="2"/>
    <n v="13.06"/>
    <n v="13.3"/>
    <n v="0"/>
    <n v="40"/>
    <n v="40.479999999999997"/>
    <n v="27.18"/>
    <s v="TM"/>
    <s v=""/>
    <s v="ER6732BBT"/>
    <s v="E8727HJH"/>
    <s v="2024000003"/>
    <x v="772"/>
    <d v="2024-01-02T00:00:00"/>
    <x v="15"/>
    <n v="27.5"/>
    <s v="TM"/>
    <n v="27.18"/>
    <x v="0"/>
    <s v="SCASTILL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D"/>
    <n v="13.3"/>
    <s v=""/>
    <x v="0"/>
    <x v="0"/>
    <x v="0"/>
    <s v=""/>
    <x v="0"/>
    <x v="2"/>
    <s v="MOLIENDA"/>
    <x v="0"/>
    <x v="15"/>
    <x v="1"/>
    <n v="0.52000000000000313"/>
    <x v="0"/>
    <n v="0.32000000000000028"/>
    <n v="0.32000000000000028"/>
    <n v="0"/>
    <n v="1"/>
    <s v=""/>
    <n v="27.5"/>
    <s v="TM"/>
    <n v="27.5"/>
    <n v="3126"/>
    <s v=""/>
    <s v=""/>
    <x v="0"/>
    <s v=""/>
    <s v=""/>
  </r>
  <r>
    <x v="2"/>
    <n v="13.1"/>
    <n v="13.1"/>
    <n v="0"/>
    <n v="40"/>
    <n v="39.195999999999998"/>
    <n v="16"/>
    <s v="PAL"/>
    <s v="STATUS 4"/>
    <s v="EV14314R"/>
    <s v="E8951HTB"/>
    <s v=""/>
    <x v="773"/>
    <d v="2024-01-02T00:00:00"/>
    <x v="14"/>
    <n v="16"/>
    <s v="PAL"/>
    <n v="26.096"/>
    <x v="0"/>
    <s v="E_EGARCIA"/>
    <x v="0"/>
    <s v=""/>
    <x v="1"/>
    <x v="2"/>
    <x v="1"/>
    <x v="0"/>
    <s v="ES190236"/>
    <d v="2024-01-02T13:15:38"/>
    <s v="E_EGARCIA"/>
    <x v="1"/>
    <x v="2"/>
    <x v="1"/>
    <x v="0"/>
    <s v="ES190236"/>
    <d v="2024-01-02T13:22:10"/>
    <s v="E_EGARCIA"/>
    <s v=""/>
    <s v=""/>
    <n v="0"/>
    <s v=""/>
    <x v="0"/>
    <x v="0"/>
    <x v="0"/>
    <s v="ZZ"/>
    <x v="0"/>
    <x v="2"/>
    <s v="MOLIENDA"/>
    <x v="0"/>
    <x v="14"/>
    <x v="0"/>
    <n v="1.804000000000002"/>
    <x v="0"/>
    <n v="-0.49599999999999866"/>
    <n v="0.49599999999999866"/>
    <n v="1"/>
    <n v="0"/>
    <s v="Negativo"/>
    <n v="16"/>
    <s v="PAL"/>
    <n v="25.6"/>
    <n v="2693"/>
    <s v="PM"/>
    <s v="ZZ"/>
    <x v="0"/>
    <s v="PM"/>
    <s v="PM"/>
  </r>
  <r>
    <x v="2"/>
    <n v="4.3"/>
    <n v="4.3"/>
    <n v="0"/>
    <n v="7.5"/>
    <n v="7.5620000000000003"/>
    <n v="2"/>
    <s v="PAL"/>
    <s v=""/>
    <s v="E5608KZV"/>
    <s v=""/>
    <s v=""/>
    <x v="774"/>
    <d v="2024-01-04T00:00:00"/>
    <x v="14"/>
    <n v="2"/>
    <s v="PAL"/>
    <n v="3.262"/>
    <x v="0"/>
    <s v="E_JAZCONA"/>
    <x v="0"/>
    <s v=""/>
    <x v="1"/>
    <x v="2"/>
    <x v="0"/>
    <x v="0"/>
    <s v="ES190236"/>
    <d v="2024-01-04T15:41:54"/>
    <s v="E_JAZCONA"/>
    <x v="1"/>
    <x v="2"/>
    <x v="1"/>
    <x v="0"/>
    <s v="ES190236"/>
    <d v="2024-01-04T15:43:02"/>
    <s v="E_JAZCONA"/>
    <s v=""/>
    <s v=""/>
    <n v="0"/>
    <s v=""/>
    <x v="0"/>
    <x v="0"/>
    <x v="0"/>
    <s v="ZZ"/>
    <x v="0"/>
    <x v="2"/>
    <s v="MOLIENDA"/>
    <x v="0"/>
    <x v="14"/>
    <x v="0"/>
    <n v="0.12549999999999883"/>
    <x v="0"/>
    <n v="-6.1999999999999833E-2"/>
    <n v="6.1999999999999833E-2"/>
    <n v="0"/>
    <n v="0"/>
    <s v=""/>
    <n v="2"/>
    <s v="PAL"/>
    <n v="3.2"/>
    <n v="2693"/>
    <s v="PM"/>
    <s v="ZZ"/>
    <x v="0"/>
    <s v="PM"/>
    <s v="PM"/>
  </r>
  <r>
    <x v="2"/>
    <n v="14"/>
    <n v="14.14"/>
    <n v="0"/>
    <n v="40"/>
    <n v="40.42"/>
    <n v="26.28"/>
    <s v="TM"/>
    <s v=""/>
    <s v="ER3517BBK"/>
    <s v="E9201LDT"/>
    <s v="2024000010"/>
    <x v="775"/>
    <d v="2024-01-02T00:00:00"/>
    <x v="15"/>
    <n v="26.66"/>
    <s v="TM"/>
    <n v="26.28"/>
    <x v="0"/>
    <s v="SCASTILL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D"/>
    <n v="14.14"/>
    <s v=""/>
    <x v="0"/>
    <x v="0"/>
    <x v="0"/>
    <s v=""/>
    <x v="0"/>
    <x v="2"/>
    <s v="MOLIENDA"/>
    <x v="0"/>
    <x v="15"/>
    <x v="1"/>
    <n v="0.57999999999999829"/>
    <x v="0"/>
    <n v="0.37999999999999901"/>
    <n v="0.37999999999999901"/>
    <n v="0"/>
    <n v="1"/>
    <s v=""/>
    <n v="26.66"/>
    <s v="TM"/>
    <n v="26.66"/>
    <n v="3126"/>
    <s v=""/>
    <s v=""/>
    <x v="0"/>
    <s v=""/>
    <s v=""/>
  </r>
  <r>
    <x v="2"/>
    <n v="14"/>
    <n v="14.42"/>
    <n v="0"/>
    <n v="40"/>
    <n v="40.340000000000003"/>
    <n v="25.92"/>
    <s v="TM"/>
    <s v=""/>
    <s v="ER3517BBK"/>
    <s v="E9201LDT"/>
    <s v=""/>
    <x v="776"/>
    <d v="2024-01-03T00:00:00"/>
    <x v="15"/>
    <n v="26.38"/>
    <s v="TM"/>
    <n v="25.92"/>
    <x v="0"/>
    <s v="SCASTILLA"/>
    <x v="0"/>
    <s v="P"/>
    <x v="1"/>
    <x v="2"/>
    <x v="0"/>
    <x v="0"/>
    <s v="ES190298"/>
    <d v="2024-01-03T07:38:38"/>
    <s v="SCASTILLA"/>
    <x v="1"/>
    <x v="2"/>
    <x v="1"/>
    <x v="0"/>
    <s v="ES190298"/>
    <d v="2024-01-03T07:59:50"/>
    <s v="SCASTILLA"/>
    <s v=""/>
    <s v="S2D"/>
    <n v="0"/>
    <s v=""/>
    <x v="0"/>
    <x v="0"/>
    <x v="0"/>
    <s v="PM"/>
    <x v="0"/>
    <x v="2"/>
    <s v="MOLIENDA"/>
    <x v="0"/>
    <x v="15"/>
    <x v="1"/>
    <n v="0.65999999999999659"/>
    <x v="0"/>
    <n v="0.4599999999999973"/>
    <n v="0.4599999999999973"/>
    <n v="1"/>
    <n v="1"/>
    <s v="Positivo"/>
    <n v="26.38"/>
    <s v="TM"/>
    <n v="26.38"/>
    <n v="3126"/>
    <s v="PM"/>
    <s v=""/>
    <x v="0"/>
    <s v="PM"/>
    <s v="PM"/>
  </r>
  <r>
    <x v="2"/>
    <n v="14"/>
    <n v="14.52"/>
    <n v="0"/>
    <n v="40"/>
    <n v="40.340000000000003"/>
    <n v="25.82"/>
    <s v="TM"/>
    <s v=""/>
    <s v="ER3517BBK"/>
    <s v="E9201LDT"/>
    <s v=""/>
    <x v="777"/>
    <d v="2024-01-10T00:00:00"/>
    <x v="15"/>
    <n v="26.28"/>
    <s v="TM"/>
    <n v="25.82"/>
    <x v="0"/>
    <s v="SCASTILLA"/>
    <x v="0"/>
    <s v="P"/>
    <x v="1"/>
    <x v="2"/>
    <x v="0"/>
    <x v="0"/>
    <s v="ES190298"/>
    <d v="2024-01-10T07:34:32"/>
    <s v="SCASTILLA"/>
    <x v="1"/>
    <x v="2"/>
    <x v="1"/>
    <x v="0"/>
    <s v="ES190298"/>
    <d v="2024-01-10T07:46:03"/>
    <s v="SCASTILLA"/>
    <s v=""/>
    <s v="S2D"/>
    <n v="0"/>
    <s v=""/>
    <x v="0"/>
    <x v="0"/>
    <x v="1"/>
    <s v="PM"/>
    <x v="0"/>
    <x v="2"/>
    <s v="MOLIENDA"/>
    <x v="0"/>
    <x v="15"/>
    <x v="1"/>
    <n v="0.65999999999999659"/>
    <x v="0"/>
    <n v="0.46000000000000085"/>
    <n v="0.46000000000000085"/>
    <n v="1"/>
    <n v="1"/>
    <s v="Positivo"/>
    <n v="26.28"/>
    <s v="TM"/>
    <n v="26.28"/>
    <n v="3126"/>
    <s v="PM"/>
    <s v=""/>
    <x v="0"/>
    <s v="PM"/>
    <s v="PM"/>
  </r>
  <r>
    <x v="2"/>
    <n v="12.3"/>
    <n v="12.3"/>
    <n v="0"/>
    <n v="40"/>
    <n v="38.396000000000001"/>
    <n v="2"/>
    <s v="PAL"/>
    <s v=""/>
    <s v="ESS04259R"/>
    <s v="E5208JYX"/>
    <s v=""/>
    <x v="778"/>
    <d v="2024-01-02T00:00:00"/>
    <x v="14"/>
    <n v="2"/>
    <s v="PAL"/>
    <n v="26.096"/>
    <x v="0"/>
    <s v="E_EGARCIA"/>
    <x v="0"/>
    <s v=""/>
    <x v="1"/>
    <x v="2"/>
    <x v="0"/>
    <x v="0"/>
    <s v="ES190236"/>
    <d v="2024-01-02T10:31:10"/>
    <s v="E_EGARCIA"/>
    <x v="1"/>
    <x v="2"/>
    <x v="1"/>
    <x v="0"/>
    <s v="ES190236"/>
    <d v="2024-01-02T10:31:38"/>
    <s v="E_EGARCIA"/>
    <s v=""/>
    <s v=""/>
    <n v="0"/>
    <s v=""/>
    <x v="0"/>
    <x v="0"/>
    <x v="0"/>
    <s v="ZZ"/>
    <x v="0"/>
    <x v="2"/>
    <s v="MOLIENDA"/>
    <x v="0"/>
    <x v="14"/>
    <x v="0"/>
    <n v="2.6039999999999992"/>
    <x v="0"/>
    <n v="-22.896000000000001"/>
    <n v="22.896000000000001"/>
    <n v="1"/>
    <n v="0"/>
    <s v="Negativo"/>
    <n v="2"/>
    <s v="PAL"/>
    <n v="3.2"/>
    <n v="2693"/>
    <s v="PM"/>
    <s v="ZZ"/>
    <x v="0"/>
    <s v="PM"/>
    <s v="PM"/>
  </r>
  <r>
    <x v="2"/>
    <n v="12.3"/>
    <n v="12.3"/>
    <n v="0"/>
    <n v="40"/>
    <n v="38.396000000000001"/>
    <n v="14"/>
    <s v="PAL"/>
    <s v=""/>
    <s v="ESS04259R"/>
    <s v="E5208JYX"/>
    <s v=""/>
    <x v="778"/>
    <d v="2024-01-02T00:00:00"/>
    <x v="17"/>
    <n v="14"/>
    <s v="PAL"/>
    <n v="26.096"/>
    <x v="0"/>
    <s v="E_EGARCIA"/>
    <x v="0"/>
    <s v=""/>
    <x v="1"/>
    <x v="2"/>
    <x v="0"/>
    <x v="0"/>
    <s v="ES190236"/>
    <d v="2024-01-02T10:31:10"/>
    <s v="E_EGARCIA"/>
    <x v="1"/>
    <x v="2"/>
    <x v="1"/>
    <x v="0"/>
    <s v="ES190236"/>
    <d v="2024-01-02T10:31:38"/>
    <s v="E_EGARCIA"/>
    <s v=""/>
    <s v=""/>
    <n v="0"/>
    <s v=""/>
    <x v="0"/>
    <x v="0"/>
    <x v="0"/>
    <s v="ZZ"/>
    <x v="0"/>
    <x v="2"/>
    <s v="MOLIENDA"/>
    <x v="0"/>
    <x v="17"/>
    <x v="0"/>
    <n v="2.6039999999999992"/>
    <x v="0"/>
    <n v="-3.695999999999998"/>
    <n v="3.695999999999998"/>
    <n v="1"/>
    <n v="0"/>
    <s v="Negativo"/>
    <n v="14"/>
    <s v="PAL"/>
    <n v="22.400000000000002"/>
    <n v="3208"/>
    <s v="PM"/>
    <s v="ZZ"/>
    <x v="0"/>
    <s v="PM"/>
    <s v="PM"/>
  </r>
  <r>
    <x v="2"/>
    <n v="12.5"/>
    <n v="12.18"/>
    <n v="0"/>
    <n v="40"/>
    <n v="39.979999999999997"/>
    <n v="27.8"/>
    <s v="TM"/>
    <s v=""/>
    <s v="ER8051BBH"/>
    <s v="E0285KKX"/>
    <s v="2024000007"/>
    <x v="779"/>
    <d v="2024-01-02T00:00:00"/>
    <x v="15"/>
    <n v="28.62"/>
    <s v="TM"/>
    <n v="27.8"/>
    <x v="0"/>
    <s v="SCASTILL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D"/>
    <n v="12.18"/>
    <s v=""/>
    <x v="0"/>
    <x v="0"/>
    <x v="0"/>
    <s v=""/>
    <x v="0"/>
    <x v="2"/>
    <s v="MOLIENDA"/>
    <x v="0"/>
    <x v="15"/>
    <x v="1"/>
    <n v="1.0200000000000031"/>
    <x v="0"/>
    <n v="0.82000000000000028"/>
    <n v="0.82000000000000028"/>
    <n v="1"/>
    <n v="1"/>
    <s v="Positivo"/>
    <n v="28.62"/>
    <s v="TM"/>
    <n v="28.62"/>
    <n v="3126"/>
    <s v=""/>
    <s v=""/>
    <x v="0"/>
    <s v=""/>
    <s v=""/>
  </r>
  <r>
    <x v="2"/>
    <n v="12.3"/>
    <n v="12.3"/>
    <n v="0"/>
    <n v="40"/>
    <n v="38.396000000000001"/>
    <n v="16"/>
    <s v="PAL"/>
    <s v=""/>
    <s v="ESS04259R"/>
    <s v="E5208JYX"/>
    <s v=""/>
    <x v="780"/>
    <d v="2024-01-02T00:00:00"/>
    <x v="17"/>
    <n v="16"/>
    <s v="PAL"/>
    <n v="26.096"/>
    <x v="0"/>
    <s v="E_EGARCIA"/>
    <x v="0"/>
    <s v=""/>
    <x v="1"/>
    <x v="2"/>
    <x v="0"/>
    <x v="0"/>
    <s v="ES190236"/>
    <d v="2024-01-02T13:56:33"/>
    <s v="E_EGARCIA"/>
    <x v="1"/>
    <x v="2"/>
    <x v="1"/>
    <x v="0"/>
    <s v="ES190236"/>
    <d v="2024-01-02T13:57:20"/>
    <s v="E_EGARCIA"/>
    <s v=""/>
    <s v=""/>
    <n v="0"/>
    <s v=""/>
    <x v="0"/>
    <x v="0"/>
    <x v="0"/>
    <s v="ZZ"/>
    <x v="0"/>
    <x v="2"/>
    <s v="MOLIENDA"/>
    <x v="0"/>
    <x v="17"/>
    <x v="0"/>
    <n v="2.6039999999999992"/>
    <x v="0"/>
    <n v="-0.49599999999999866"/>
    <n v="0.49599999999999866"/>
    <n v="1"/>
    <n v="0"/>
    <s v="Negativo"/>
    <n v="16"/>
    <s v="PAL"/>
    <n v="25.6"/>
    <n v="3208"/>
    <s v="PM"/>
    <s v="ZZ"/>
    <x v="0"/>
    <s v="PM"/>
    <s v="PM"/>
  </r>
  <r>
    <x v="2"/>
    <n v="13.6"/>
    <n v="13.6"/>
    <n v="0"/>
    <n v="40"/>
    <n v="39.695999999999998"/>
    <n v="16"/>
    <s v="PAL"/>
    <s v=""/>
    <s v="ER7591BBZ"/>
    <s v="E5866LGS"/>
    <s v="2024000063"/>
    <x v="781"/>
    <d v="2024-01-03T00:00:00"/>
    <x v="17"/>
    <n v="16"/>
    <s v="PAL"/>
    <n v="26.096"/>
    <x v="0"/>
    <s v="E_EGARCI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0"/>
    <s v=""/>
    <x v="0"/>
    <x v="0"/>
    <x v="0"/>
    <s v="ZZ"/>
    <x v="0"/>
    <x v="2"/>
    <s v="MOLIENDA"/>
    <x v="0"/>
    <x v="17"/>
    <x v="0"/>
    <n v="1.304000000000002"/>
    <x v="0"/>
    <n v="-0.49599999999999866"/>
    <n v="0.49599999999999866"/>
    <n v="1"/>
    <n v="0"/>
    <s v="Negativo"/>
    <n v="16"/>
    <s v="PAL"/>
    <n v="25.6"/>
    <n v="3208"/>
    <s v=""/>
    <s v="ZZ"/>
    <x v="0"/>
    <s v=""/>
    <s v=""/>
  </r>
  <r>
    <x v="2"/>
    <n v="13.6"/>
    <n v="13.6"/>
    <n v="0"/>
    <n v="40"/>
    <n v="39.695999999999998"/>
    <n v="16"/>
    <s v="PAL"/>
    <s v=""/>
    <s v="ER7591BBZ"/>
    <s v="E5866LGS"/>
    <s v="2024000185"/>
    <x v="782"/>
    <d v="2024-01-08T00:00:00"/>
    <x v="17"/>
    <n v="16"/>
    <s v="PAL"/>
    <n v="26.096"/>
    <x v="0"/>
    <s v="E_EGARCI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0"/>
    <s v=""/>
    <x v="0"/>
    <x v="0"/>
    <x v="1"/>
    <s v="ZZ"/>
    <x v="0"/>
    <x v="2"/>
    <s v="MOLIENDA"/>
    <x v="0"/>
    <x v="17"/>
    <x v="0"/>
    <n v="1.304000000000002"/>
    <x v="0"/>
    <n v="-0.49599999999999866"/>
    <n v="0.49599999999999866"/>
    <n v="1"/>
    <n v="0"/>
    <s v="Negativo"/>
    <n v="16"/>
    <s v="PAL"/>
    <n v="25.6"/>
    <n v="3208"/>
    <s v=""/>
    <s v="ZZ"/>
    <x v="0"/>
    <s v=""/>
    <s v=""/>
  </r>
  <r>
    <x v="2"/>
    <n v="12"/>
    <n v="12"/>
    <n v="0"/>
    <n v="36"/>
    <n v="18.524000000000001"/>
    <n v="4"/>
    <s v="PAL"/>
    <s v=""/>
    <s v="ETF02294R"/>
    <s v="E0184KJL"/>
    <s v="2024000023"/>
    <x v="783"/>
    <d v="2024-01-02T00:00:00"/>
    <x v="17"/>
    <n v="4"/>
    <s v="PAL"/>
    <n v="6.524"/>
    <x v="0"/>
    <s v="E_EGARCI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0"/>
    <s v=""/>
    <x v="0"/>
    <x v="0"/>
    <x v="0"/>
    <s v="ZZ"/>
    <x v="0"/>
    <x v="2"/>
    <s v="MOLIENDA"/>
    <x v="0"/>
    <x v="17"/>
    <x v="0"/>
    <n v="18.375999999999998"/>
    <x v="0"/>
    <n v="-0.12399999999999967"/>
    <n v="0.12399999999999967"/>
    <n v="0"/>
    <n v="0"/>
    <s v=""/>
    <n v="4"/>
    <s v="PAL"/>
    <n v="6.4"/>
    <n v="3208"/>
    <s v=""/>
    <s v="ZZ"/>
    <x v="0"/>
    <s v=""/>
    <s v=""/>
  </r>
  <r>
    <x v="2"/>
    <n v="11.46"/>
    <n v="11.46"/>
    <n v="0"/>
    <n v="36"/>
    <n v="17.984000000000002"/>
    <n v="4"/>
    <s v="PAL"/>
    <s v=""/>
    <s v="ER8437BBF"/>
    <s v="E8383LSW"/>
    <s v="2024000108"/>
    <x v="784"/>
    <d v="2024-01-04T00:00:00"/>
    <x v="17"/>
    <n v="4"/>
    <s v="PAL"/>
    <n v="6.524"/>
    <x v="0"/>
    <s v="E_EGARCI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0"/>
    <s v=""/>
    <x v="0"/>
    <x v="0"/>
    <x v="0"/>
    <s v="ZZ"/>
    <x v="0"/>
    <x v="2"/>
    <s v="MOLIENDA"/>
    <x v="0"/>
    <x v="17"/>
    <x v="0"/>
    <n v="18.915999999999997"/>
    <x v="0"/>
    <n v="-0.12399999999999967"/>
    <n v="0.12399999999999967"/>
    <n v="0"/>
    <n v="0"/>
    <s v=""/>
    <n v="4"/>
    <s v="PAL"/>
    <n v="6.4"/>
    <n v="3208"/>
    <s v=""/>
    <s v="ZZ"/>
    <x v="0"/>
    <s v=""/>
    <s v=""/>
  </r>
  <r>
    <x v="2"/>
    <n v="13.6"/>
    <n v="13.6"/>
    <n v="0"/>
    <n v="40"/>
    <n v="39.695999999999998"/>
    <n v="16"/>
    <s v="PAL"/>
    <s v=""/>
    <s v="ER7591BBZ"/>
    <s v="E5866LGS"/>
    <s v=""/>
    <x v="785"/>
    <d v="2024-01-03T00:00:00"/>
    <x v="14"/>
    <n v="16"/>
    <s v="PAL"/>
    <n v="26.096"/>
    <x v="0"/>
    <s v="E_EGARCIA"/>
    <x v="0"/>
    <s v=""/>
    <x v="1"/>
    <x v="2"/>
    <x v="0"/>
    <x v="0"/>
    <s v="ES190236"/>
    <d v="2024-01-03T06:11:53"/>
    <s v="E_EGARCIA"/>
    <x v="1"/>
    <x v="2"/>
    <x v="1"/>
    <x v="0"/>
    <s v="ES190236"/>
    <d v="2024-01-03T06:12:20"/>
    <s v="E_EGARCIA"/>
    <s v=""/>
    <s v=""/>
    <n v="0"/>
    <s v=""/>
    <x v="0"/>
    <x v="0"/>
    <x v="0"/>
    <s v="ZZ"/>
    <x v="0"/>
    <x v="2"/>
    <s v="MOLIENDA"/>
    <x v="0"/>
    <x v="14"/>
    <x v="0"/>
    <n v="1.304000000000002"/>
    <x v="0"/>
    <n v="-0.49599999999999866"/>
    <n v="0.49599999999999866"/>
    <n v="1"/>
    <n v="0"/>
    <s v="Negativo"/>
    <n v="16"/>
    <s v="PAL"/>
    <n v="25.6"/>
    <n v="2693"/>
    <s v="PM"/>
    <s v="ZZ"/>
    <x v="0"/>
    <s v="PM"/>
    <s v="PM"/>
  </r>
  <r>
    <x v="2"/>
    <n v="14.56"/>
    <n v="14.56"/>
    <n v="0"/>
    <n v="40"/>
    <n v="40.655999999999999"/>
    <n v="7"/>
    <s v="PAL"/>
    <s v=""/>
    <s v="ER6743BBR"/>
    <s v="E5005KYF"/>
    <s v="2024000024"/>
    <x v="786"/>
    <d v="2024-01-02T00:00:00"/>
    <x v="14"/>
    <n v="7"/>
    <s v="PAL"/>
    <n v="26.096"/>
    <x v="0"/>
    <s v="E_EGARCI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0"/>
    <s v=""/>
    <x v="0"/>
    <x v="0"/>
    <x v="0"/>
    <s v="ZZ"/>
    <x v="0"/>
    <x v="2"/>
    <s v="MOLIENDA"/>
    <x v="0"/>
    <x v="14"/>
    <x v="0"/>
    <n v="0.34400000000000119"/>
    <x v="0"/>
    <n v="-14.895999999999999"/>
    <n v="14.895999999999999"/>
    <n v="1"/>
    <n v="0"/>
    <s v="Negativo"/>
    <n v="7"/>
    <s v="PAL"/>
    <n v="11.200000000000001"/>
    <n v="2693"/>
    <s v=""/>
    <s v="ZZ"/>
    <x v="0"/>
    <s v=""/>
    <s v=""/>
  </r>
  <r>
    <x v="2"/>
    <n v="14.56"/>
    <n v="14.56"/>
    <n v="0"/>
    <n v="40"/>
    <n v="40.655999999999999"/>
    <n v="9"/>
    <s v="PAL"/>
    <s v=""/>
    <s v="ER6743BBR"/>
    <s v="E5005KYF"/>
    <s v="2024000024"/>
    <x v="786"/>
    <d v="2024-01-02T00:00:00"/>
    <x v="17"/>
    <n v="9"/>
    <s v="PAL"/>
    <n v="26.096"/>
    <x v="0"/>
    <s v="E_EGARCI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0"/>
    <s v=""/>
    <x v="0"/>
    <x v="0"/>
    <x v="0"/>
    <s v="ZZ"/>
    <x v="0"/>
    <x v="2"/>
    <s v="MOLIENDA"/>
    <x v="0"/>
    <x v="17"/>
    <x v="0"/>
    <n v="0.34400000000000119"/>
    <x v="0"/>
    <n v="-11.696"/>
    <n v="11.696"/>
    <n v="1"/>
    <n v="0"/>
    <s v="Negativo"/>
    <n v="9"/>
    <s v="PAL"/>
    <n v="14.4"/>
    <n v="3208"/>
    <s v=""/>
    <s v="ZZ"/>
    <x v="0"/>
    <s v=""/>
    <s v=""/>
  </r>
  <r>
    <x v="2"/>
    <n v="12.3"/>
    <n v="12.52"/>
    <n v="0"/>
    <n v="40"/>
    <n v="40.5"/>
    <n v="27.98"/>
    <s v="TM"/>
    <s v=""/>
    <s v="ER6669BBL"/>
    <s v="E4911KHZ"/>
    <s v="2024000020"/>
    <x v="787"/>
    <d v="2024-01-02T00:00:00"/>
    <x v="15"/>
    <n v="28.28"/>
    <s v="TM"/>
    <n v="27.98"/>
    <x v="0"/>
    <s v="SCASTILL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D"/>
    <n v="12.52"/>
    <s v=""/>
    <x v="0"/>
    <x v="0"/>
    <x v="0"/>
    <s v=""/>
    <x v="0"/>
    <x v="2"/>
    <s v="MOLIENDA"/>
    <x v="0"/>
    <x v="15"/>
    <x v="1"/>
    <n v="0.5"/>
    <x v="0"/>
    <n v="0.30000000000000071"/>
    <n v="0.30000000000000071"/>
    <n v="0"/>
    <n v="1"/>
    <s v=""/>
    <n v="28.28"/>
    <s v="TM"/>
    <n v="28.28"/>
    <n v="3126"/>
    <s v=""/>
    <s v=""/>
    <x v="0"/>
    <s v=""/>
    <s v=""/>
  </r>
  <r>
    <x v="2"/>
    <n v="12.3"/>
    <n v="12.54"/>
    <n v="0"/>
    <n v="40"/>
    <n v="40.5"/>
    <n v="27.96"/>
    <s v="TM"/>
    <s v=""/>
    <s v="ER6669BBL"/>
    <s v="E4911KHZ"/>
    <s v="2024000012"/>
    <x v="788"/>
    <d v="2024-01-02T00:00:00"/>
    <x v="15"/>
    <n v="28.26"/>
    <s v="TM"/>
    <n v="27.96"/>
    <x v="0"/>
    <s v="SCASTILL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D"/>
    <n v="12.54"/>
    <s v=""/>
    <x v="0"/>
    <x v="0"/>
    <x v="0"/>
    <s v=""/>
    <x v="0"/>
    <x v="2"/>
    <s v="MOLIENDA"/>
    <x v="0"/>
    <x v="15"/>
    <x v="1"/>
    <n v="0.5"/>
    <x v="0"/>
    <n v="0.30000000000000071"/>
    <n v="0.30000000000000071"/>
    <n v="0"/>
    <n v="1"/>
    <s v=""/>
    <n v="28.26"/>
    <s v="TM"/>
    <n v="28.26"/>
    <n v="3126"/>
    <s v=""/>
    <s v=""/>
    <x v="0"/>
    <s v=""/>
    <s v=""/>
  </r>
  <r>
    <x v="2"/>
    <n v="12.64"/>
    <n v="12.64"/>
    <n v="0"/>
    <n v="40"/>
    <n v="40.64"/>
    <n v="28"/>
    <s v="TM"/>
    <s v=""/>
    <s v="ER8050BBH"/>
    <s v="E8369HJH"/>
    <s v="2024000031"/>
    <x v="789"/>
    <d v="2024-01-02T00:00:00"/>
    <x v="15"/>
    <n v="28.16"/>
    <s v="TM"/>
    <n v="28"/>
    <x v="0"/>
    <s v="SCASTILL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D"/>
    <n v="12.64"/>
    <s v=""/>
    <x v="0"/>
    <x v="0"/>
    <x v="0"/>
    <s v=""/>
    <x v="0"/>
    <x v="2"/>
    <s v="MOLIENDA"/>
    <x v="0"/>
    <x v="15"/>
    <x v="1"/>
    <n v="0.35999999999999943"/>
    <x v="0"/>
    <n v="0.16000000000000014"/>
    <n v="0.16000000000000014"/>
    <n v="0"/>
    <n v="1"/>
    <s v=""/>
    <n v="28.16"/>
    <s v="TM"/>
    <n v="28.16"/>
    <n v="3126"/>
    <s v=""/>
    <s v=""/>
    <x v="0"/>
    <s v=""/>
    <s v=""/>
  </r>
  <r>
    <x v="2"/>
    <n v="12.64"/>
    <n v="12.58"/>
    <n v="0"/>
    <n v="40"/>
    <n v="40.46"/>
    <n v="27.88"/>
    <s v="TM"/>
    <s v=""/>
    <s v="ER8050BBH"/>
    <s v="E8369HJH"/>
    <s v="2024000015"/>
    <x v="790"/>
    <d v="2024-01-02T00:00:00"/>
    <x v="15"/>
    <n v="28.22"/>
    <s v="TM"/>
    <n v="27.88"/>
    <x v="0"/>
    <s v="SCASTILL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D"/>
    <n v="12.58"/>
    <s v=""/>
    <x v="0"/>
    <x v="0"/>
    <x v="0"/>
    <s v=""/>
    <x v="0"/>
    <x v="2"/>
    <s v="MOLIENDA"/>
    <x v="0"/>
    <x v="15"/>
    <x v="1"/>
    <n v="0.53999999999999915"/>
    <x v="0"/>
    <n v="0.33999999999999986"/>
    <n v="0.33999999999999986"/>
    <n v="0"/>
    <n v="1"/>
    <s v=""/>
    <n v="28.22"/>
    <s v="TM"/>
    <n v="28.22"/>
    <n v="3126"/>
    <s v=""/>
    <s v=""/>
    <x v="0"/>
    <s v=""/>
    <s v=""/>
  </r>
  <r>
    <x v="2"/>
    <n v="13.06"/>
    <n v="13.26"/>
    <n v="0"/>
    <n v="40"/>
    <n v="40.42"/>
    <n v="27.16"/>
    <s v="TM"/>
    <s v=""/>
    <s v="ER6732BBT"/>
    <s v="E8727HJH"/>
    <s v="2024000018"/>
    <x v="791"/>
    <d v="2024-01-02T00:00:00"/>
    <x v="15"/>
    <n v="27.54"/>
    <s v="TM"/>
    <n v="27.16"/>
    <x v="0"/>
    <s v="SCASTILL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D"/>
    <n v="13.26"/>
    <s v=""/>
    <x v="0"/>
    <x v="0"/>
    <x v="0"/>
    <s v=""/>
    <x v="0"/>
    <x v="2"/>
    <s v="MOLIENDA"/>
    <x v="0"/>
    <x v="15"/>
    <x v="1"/>
    <n v="0.57999999999999829"/>
    <x v="0"/>
    <n v="0.37999999999999901"/>
    <n v="0.37999999999999901"/>
    <n v="0"/>
    <n v="1"/>
    <s v=""/>
    <n v="27.54"/>
    <s v="TM"/>
    <n v="27.54"/>
    <n v="3126"/>
    <s v=""/>
    <s v=""/>
    <x v="0"/>
    <s v=""/>
    <s v=""/>
  </r>
  <r>
    <x v="2"/>
    <n v="12"/>
    <n v="12"/>
    <n v="0"/>
    <n v="36"/>
    <n v="15.262"/>
    <n v="2"/>
    <s v="PAL"/>
    <s v=""/>
    <s v="ETF02294R"/>
    <s v="E0184KJL"/>
    <s v="2024000026"/>
    <x v="792"/>
    <d v="2024-01-02T00:00:00"/>
    <x v="14"/>
    <n v="2"/>
    <s v="PAL"/>
    <n v="3.262"/>
    <x v="0"/>
    <s v="E_EGARCI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0"/>
    <s v=""/>
    <x v="0"/>
    <x v="0"/>
    <x v="0"/>
    <s v="ZZ"/>
    <x v="0"/>
    <x v="2"/>
    <s v="MOLIENDA"/>
    <x v="0"/>
    <x v="14"/>
    <x v="0"/>
    <n v="21.637999999999998"/>
    <x v="0"/>
    <n v="-6.1999999999999833E-2"/>
    <n v="6.1999999999999833E-2"/>
    <n v="0"/>
    <n v="0"/>
    <s v=""/>
    <n v="2"/>
    <s v="PAL"/>
    <n v="3.2"/>
    <n v="2693"/>
    <s v=""/>
    <s v="ZZ"/>
    <x v="0"/>
    <s v=""/>
    <s v=""/>
  </r>
  <r>
    <x v="2"/>
    <n v="13.72"/>
    <n v="13.72"/>
    <n v="0"/>
    <n v="40"/>
    <n v="39.816000000000003"/>
    <n v="10"/>
    <s v="PAL"/>
    <s v=""/>
    <s v="EBI04712R"/>
    <s v="E4704FLG"/>
    <s v="2024000001"/>
    <x v="793"/>
    <d v="2024-01-02T00:00:00"/>
    <x v="17"/>
    <n v="10"/>
    <s v="PAL"/>
    <n v="26.096"/>
    <x v="0"/>
    <s v="E_EGARCI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0"/>
    <s v=""/>
    <x v="0"/>
    <x v="0"/>
    <x v="0"/>
    <s v="ZZ"/>
    <x v="0"/>
    <x v="2"/>
    <s v="MOLIENDA"/>
    <x v="0"/>
    <x v="17"/>
    <x v="0"/>
    <n v="1.1839999999999975"/>
    <x v="0"/>
    <n v="-10.096"/>
    <n v="10.096"/>
    <n v="1"/>
    <n v="0"/>
    <s v="Negativo"/>
    <n v="10"/>
    <s v="PAL"/>
    <n v="16"/>
    <n v="3208"/>
    <s v=""/>
    <s v="ZZ"/>
    <x v="0"/>
    <s v=""/>
    <s v=""/>
  </r>
  <r>
    <x v="2"/>
    <n v="13.72"/>
    <n v="13.72"/>
    <n v="0"/>
    <n v="40"/>
    <n v="39.816000000000003"/>
    <n v="6"/>
    <s v="PAL"/>
    <s v=""/>
    <s v="EBI04712R"/>
    <s v="E4704FLG"/>
    <s v="2024000001"/>
    <x v="793"/>
    <d v="2024-01-02T00:00:00"/>
    <x v="14"/>
    <n v="6"/>
    <s v="PAL"/>
    <n v="26.096"/>
    <x v="0"/>
    <s v="E_EGARCI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0"/>
    <s v=""/>
    <x v="0"/>
    <x v="0"/>
    <x v="0"/>
    <s v="ZZ"/>
    <x v="0"/>
    <x v="2"/>
    <s v="MOLIENDA"/>
    <x v="0"/>
    <x v="14"/>
    <x v="0"/>
    <n v="1.1839999999999975"/>
    <x v="0"/>
    <n v="-16.495999999999999"/>
    <n v="16.495999999999999"/>
    <n v="1"/>
    <n v="0"/>
    <s v="Negativo"/>
    <n v="6"/>
    <s v="PAL"/>
    <n v="9.6000000000000014"/>
    <n v="2693"/>
    <s v=""/>
    <s v="ZZ"/>
    <x v="0"/>
    <s v=""/>
    <s v=""/>
  </r>
  <r>
    <x v="2"/>
    <n v="13.5"/>
    <n v="13.5"/>
    <n v="0"/>
    <n v="40"/>
    <n v="39.595999999999997"/>
    <n v="16"/>
    <s v="PAL"/>
    <s v=""/>
    <s v="ER6368BBZ"/>
    <s v="E4704FLG"/>
    <s v=""/>
    <x v="794"/>
    <d v="2024-01-02T00:00:00"/>
    <x v="17"/>
    <n v="16"/>
    <s v="PAL"/>
    <n v="26.096"/>
    <x v="0"/>
    <s v="E_JPEREZ1"/>
    <x v="0"/>
    <s v=""/>
    <x v="1"/>
    <x v="2"/>
    <x v="0"/>
    <x v="0"/>
    <s v="ES190236"/>
    <d v="2024-01-02T14:53:06"/>
    <s v="E_JPEREZ1"/>
    <x v="1"/>
    <x v="2"/>
    <x v="1"/>
    <x v="0"/>
    <s v="ES190236"/>
    <d v="2024-01-02T14:54:47"/>
    <s v="E_JPEREZ1"/>
    <s v=""/>
    <s v=""/>
    <n v="0"/>
    <s v=""/>
    <x v="0"/>
    <x v="0"/>
    <x v="0"/>
    <s v="ZZ"/>
    <x v="0"/>
    <x v="2"/>
    <s v="MOLIENDA"/>
    <x v="0"/>
    <x v="17"/>
    <x v="0"/>
    <n v="1.4040000000000035"/>
    <x v="0"/>
    <n v="-0.49599999999999866"/>
    <n v="0.49599999999999866"/>
    <n v="1"/>
    <n v="0"/>
    <s v="Negativo"/>
    <n v="16"/>
    <s v="PAL"/>
    <n v="25.6"/>
    <n v="3208"/>
    <s v="PM"/>
    <s v="ZZ"/>
    <x v="0"/>
    <s v="PM"/>
    <s v="PM"/>
  </r>
  <r>
    <x v="2"/>
    <n v="12"/>
    <n v="12"/>
    <n v="0"/>
    <n v="36"/>
    <n v="21.786000000000001"/>
    <n v="6"/>
    <s v="PAL"/>
    <s v=""/>
    <s v="ETF02294R"/>
    <s v="E0184KJL"/>
    <s v="2024000008"/>
    <x v="795"/>
    <d v="2024-01-02T00:00:00"/>
    <x v="14"/>
    <n v="6"/>
    <s v="PAL"/>
    <n v="9.7859999999999996"/>
    <x v="0"/>
    <s v="E_EGARCI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0"/>
    <s v=""/>
    <x v="0"/>
    <x v="0"/>
    <x v="0"/>
    <s v="ZZ"/>
    <x v="0"/>
    <x v="2"/>
    <s v="MOLIENDA"/>
    <x v="0"/>
    <x v="14"/>
    <x v="0"/>
    <n v="15.113999999999997"/>
    <x v="0"/>
    <n v="-0.18599999999999817"/>
    <n v="0.18599999999999817"/>
    <n v="0"/>
    <n v="0"/>
    <s v=""/>
    <n v="6"/>
    <s v="PAL"/>
    <n v="9.6000000000000014"/>
    <n v="2693"/>
    <s v=""/>
    <s v="ZZ"/>
    <x v="0"/>
    <s v=""/>
    <s v=""/>
  </r>
  <r>
    <x v="2"/>
    <n v="12"/>
    <n v="12"/>
    <n v="0"/>
    <n v="36"/>
    <n v="21.786000000000001"/>
    <n v="6"/>
    <s v="PAL"/>
    <s v=""/>
    <s v="ETF02294R"/>
    <s v="E0184KJL"/>
    <s v="2024000029"/>
    <x v="796"/>
    <d v="2024-01-02T00:00:00"/>
    <x v="17"/>
    <n v="6"/>
    <s v="PAL"/>
    <n v="9.7859999999999996"/>
    <x v="0"/>
    <s v="E_EGARCI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0"/>
    <s v=""/>
    <x v="0"/>
    <x v="0"/>
    <x v="0"/>
    <s v="ZZ"/>
    <x v="0"/>
    <x v="2"/>
    <s v="MOLIENDA"/>
    <x v="0"/>
    <x v="17"/>
    <x v="0"/>
    <n v="15.113999999999997"/>
    <x v="0"/>
    <n v="-0.18599999999999817"/>
    <n v="0.18599999999999817"/>
    <n v="0"/>
    <n v="0"/>
    <s v=""/>
    <n v="6"/>
    <s v="PAL"/>
    <n v="9.6000000000000014"/>
    <n v="3208"/>
    <s v=""/>
    <s v="ZZ"/>
    <x v="0"/>
    <s v=""/>
    <s v=""/>
  </r>
  <r>
    <x v="2"/>
    <n v="12"/>
    <n v="12"/>
    <n v="0"/>
    <n v="36"/>
    <n v="18.524000000000001"/>
    <n v="4"/>
    <s v="PAL"/>
    <s v=""/>
    <s v="ETF02294R"/>
    <s v="E0184KJL"/>
    <s v="2024000023"/>
    <x v="797"/>
    <d v="2024-01-02T00:00:00"/>
    <x v="17"/>
    <n v="4"/>
    <s v="PAL"/>
    <n v="6.524"/>
    <x v="0"/>
    <s v="E_EGARCIA"/>
    <x v="0"/>
    <s v=""/>
    <x v="0"/>
    <x v="0"/>
    <x v="1"/>
    <x v="0"/>
    <s v=""/>
    <d v="1899-12-30T00:00:00"/>
    <s v=""/>
    <x v="0"/>
    <x v="0"/>
    <x v="1"/>
    <x v="0"/>
    <s v=""/>
    <d v="1899-12-30T00:00:00"/>
    <s v=""/>
    <s v=""/>
    <s v="PA"/>
    <n v="0"/>
    <s v=""/>
    <x v="0"/>
    <x v="0"/>
    <x v="0"/>
    <s v="ZZ"/>
    <x v="0"/>
    <x v="2"/>
    <s v="MOLIENDA"/>
    <x v="0"/>
    <x v="17"/>
    <x v="0"/>
    <n v="18.375999999999998"/>
    <x v="0"/>
    <n v="-0.12399999999999967"/>
    <n v="0.12399999999999967"/>
    <n v="0"/>
    <n v="0"/>
    <s v=""/>
    <n v="4"/>
    <s v="PAL"/>
    <n v="6.4"/>
    <n v="3208"/>
    <s v=""/>
    <s v="ZZ"/>
    <x v="0"/>
    <s v=""/>
    <s v=""/>
  </r>
  <r>
    <x v="2"/>
    <n v="12.64"/>
    <n v="12.56"/>
    <n v="0"/>
    <n v="40"/>
    <n v="40.46"/>
    <n v="27.9"/>
    <s v="TM"/>
    <s v=""/>
    <s v="ER8050BBH"/>
    <s v="E8369HJH"/>
    <s v="2024000057"/>
    <x v="798"/>
    <d v="2024-01-03T00:00:00"/>
    <x v="15"/>
    <n v="28.24"/>
    <s v="TM"/>
    <n v="27.9"/>
    <x v="0"/>
    <s v="SCASTILL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D"/>
    <n v="12.56"/>
    <s v=""/>
    <x v="0"/>
    <x v="0"/>
    <x v="0"/>
    <s v=""/>
    <x v="0"/>
    <x v="2"/>
    <s v="MOLIENDA"/>
    <x v="0"/>
    <x v="15"/>
    <x v="1"/>
    <n v="0.53999999999999915"/>
    <x v="0"/>
    <n v="0.33999999999999986"/>
    <n v="0.33999999999999986"/>
    <n v="0"/>
    <n v="1"/>
    <s v=""/>
    <n v="28.24"/>
    <s v="TM"/>
    <n v="28.24"/>
    <n v="3126"/>
    <s v=""/>
    <s v=""/>
    <x v="0"/>
    <s v=""/>
    <s v=""/>
  </r>
  <r>
    <x v="2"/>
    <n v="12"/>
    <n v="12"/>
    <n v="0"/>
    <n v="36"/>
    <n v="15.262"/>
    <n v="2"/>
    <s v="PAL"/>
    <s v=""/>
    <s v="ETF02294R"/>
    <s v="E0184KJL"/>
    <s v="2024000095"/>
    <x v="799"/>
    <d v="2024-01-04T00:00:00"/>
    <x v="14"/>
    <n v="2"/>
    <s v="PAL"/>
    <n v="3.262"/>
    <x v="0"/>
    <s v="E_EGARCI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0"/>
    <s v=""/>
    <x v="0"/>
    <x v="0"/>
    <x v="0"/>
    <s v="ZZ"/>
    <x v="0"/>
    <x v="2"/>
    <s v="MOLIENDA"/>
    <x v="0"/>
    <x v="14"/>
    <x v="0"/>
    <n v="21.637999999999998"/>
    <x v="0"/>
    <n v="-6.1999999999999833E-2"/>
    <n v="6.1999999999999833E-2"/>
    <n v="0"/>
    <n v="0"/>
    <s v=""/>
    <n v="2"/>
    <s v="PAL"/>
    <n v="3.2"/>
    <n v="2693"/>
    <s v=""/>
    <s v="ZZ"/>
    <x v="0"/>
    <s v=""/>
    <s v=""/>
  </r>
  <r>
    <x v="2"/>
    <n v="13.3"/>
    <n v="13.34"/>
    <n v="0"/>
    <n v="40"/>
    <n v="40.46"/>
    <n v="27.12"/>
    <s v="TM"/>
    <s v=""/>
    <s v="ER0623BBL"/>
    <s v="E1897LJW"/>
    <s v="2024000042"/>
    <x v="800"/>
    <d v="2024-01-03T00:00:00"/>
    <x v="15"/>
    <n v="27.46"/>
    <s v="TM"/>
    <n v="27.12"/>
    <x v="0"/>
    <s v="SCASTILL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D"/>
    <n v="13.34"/>
    <s v=""/>
    <x v="0"/>
    <x v="0"/>
    <x v="0"/>
    <s v=""/>
    <x v="0"/>
    <x v="2"/>
    <s v="MOLIENDA"/>
    <x v="0"/>
    <x v="15"/>
    <x v="1"/>
    <n v="0.53999999999999915"/>
    <x v="0"/>
    <n v="0.33999999999999986"/>
    <n v="0.33999999999999986"/>
    <n v="0"/>
    <n v="1"/>
    <s v=""/>
    <n v="27.46"/>
    <s v="TM"/>
    <n v="27.46"/>
    <n v="3126"/>
    <s v=""/>
    <s v=""/>
    <x v="0"/>
    <s v=""/>
    <s v=""/>
  </r>
  <r>
    <x v="2"/>
    <n v="12"/>
    <n v="12"/>
    <n v="0"/>
    <n v="36"/>
    <n v="18.524000000000001"/>
    <n v="4"/>
    <s v="PAL"/>
    <s v=""/>
    <s v="ETF02294R"/>
    <s v="E0184KJL"/>
    <s v="2024000027"/>
    <x v="801"/>
    <d v="2024-01-02T00:00:00"/>
    <x v="17"/>
    <n v="4"/>
    <s v="PAL"/>
    <n v="6.524"/>
    <x v="0"/>
    <s v="E_EGARCI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0"/>
    <s v=""/>
    <x v="0"/>
    <x v="0"/>
    <x v="0"/>
    <s v="ZZ"/>
    <x v="0"/>
    <x v="2"/>
    <s v="MOLIENDA"/>
    <x v="0"/>
    <x v="17"/>
    <x v="0"/>
    <n v="18.375999999999998"/>
    <x v="0"/>
    <n v="-0.12399999999999967"/>
    <n v="0.12399999999999967"/>
    <n v="0"/>
    <n v="0"/>
    <s v=""/>
    <n v="4"/>
    <s v="PAL"/>
    <n v="6.4"/>
    <n v="3208"/>
    <s v=""/>
    <s v="ZZ"/>
    <x v="0"/>
    <s v=""/>
    <s v=""/>
  </r>
  <r>
    <x v="2"/>
    <n v="13.6"/>
    <n v="13.6"/>
    <n v="0"/>
    <n v="40"/>
    <n v="39.695999999999998"/>
    <n v="11"/>
    <s v="PAL"/>
    <s v=""/>
    <s v="ER7591BBZ"/>
    <s v="E5866LGS"/>
    <s v=""/>
    <x v="802"/>
    <d v="2024-01-03T00:00:00"/>
    <x v="17"/>
    <n v="11"/>
    <s v="PAL"/>
    <n v="26.096"/>
    <x v="0"/>
    <s v="E_EGARCIA"/>
    <x v="0"/>
    <s v=""/>
    <x v="1"/>
    <x v="2"/>
    <x v="0"/>
    <x v="0"/>
    <s v="ES190236"/>
    <d v="2024-01-03T12:53:54"/>
    <s v="E_EGARCIA"/>
    <x v="1"/>
    <x v="2"/>
    <x v="1"/>
    <x v="0"/>
    <s v="ES190236"/>
    <d v="2024-01-03T12:54:53"/>
    <s v="E_EGARCIA"/>
    <s v=""/>
    <s v=""/>
    <n v="0"/>
    <s v=""/>
    <x v="0"/>
    <x v="0"/>
    <x v="0"/>
    <s v="ZZ"/>
    <x v="0"/>
    <x v="2"/>
    <s v="MOLIENDA"/>
    <x v="0"/>
    <x v="17"/>
    <x v="0"/>
    <n v="1.304000000000002"/>
    <x v="0"/>
    <n v="-8.4959999999999987"/>
    <n v="8.4959999999999987"/>
    <n v="1"/>
    <n v="0"/>
    <s v="Negativo"/>
    <n v="11"/>
    <s v="PAL"/>
    <n v="17.600000000000001"/>
    <n v="3208"/>
    <s v="PM"/>
    <s v="ZZ"/>
    <x v="0"/>
    <s v="PM"/>
    <s v="PM"/>
  </r>
  <r>
    <x v="2"/>
    <n v="13.6"/>
    <n v="13.6"/>
    <n v="0"/>
    <n v="40"/>
    <n v="39.695999999999998"/>
    <n v="5"/>
    <s v="PAL"/>
    <s v=""/>
    <s v="ER7591BBZ"/>
    <s v="E5866LGS"/>
    <s v=""/>
    <x v="802"/>
    <d v="2024-01-03T00:00:00"/>
    <x v="14"/>
    <n v="5"/>
    <s v="PAL"/>
    <n v="26.096"/>
    <x v="0"/>
    <s v="E_EGARCIA"/>
    <x v="0"/>
    <s v=""/>
    <x v="1"/>
    <x v="2"/>
    <x v="0"/>
    <x v="0"/>
    <s v="ES190236"/>
    <d v="2024-01-03T12:53:54"/>
    <s v="E_EGARCIA"/>
    <x v="1"/>
    <x v="2"/>
    <x v="1"/>
    <x v="0"/>
    <s v="ES190236"/>
    <d v="2024-01-03T12:54:53"/>
    <s v="E_EGARCIA"/>
    <s v=""/>
    <s v=""/>
    <n v="0"/>
    <s v=""/>
    <x v="0"/>
    <x v="0"/>
    <x v="0"/>
    <s v="ZZ"/>
    <x v="0"/>
    <x v="2"/>
    <s v="MOLIENDA"/>
    <x v="0"/>
    <x v="14"/>
    <x v="0"/>
    <n v="1.304000000000002"/>
    <x v="0"/>
    <n v="-18.096"/>
    <n v="18.096"/>
    <n v="1"/>
    <n v="0"/>
    <s v="Negativo"/>
    <n v="5"/>
    <s v="PAL"/>
    <n v="8"/>
    <n v="2693"/>
    <s v="PM"/>
    <s v="ZZ"/>
    <x v="0"/>
    <s v="PM"/>
    <s v="PM"/>
  </r>
  <r>
    <x v="2"/>
    <n v="12.5"/>
    <n v="12.2"/>
    <n v="0"/>
    <n v="40"/>
    <n v="40.78"/>
    <n v="28.58"/>
    <s v="TM"/>
    <s v=""/>
    <s v="ER7636BBJ"/>
    <s v="E5208JYX"/>
    <s v="2024000040"/>
    <x v="803"/>
    <d v="2024-01-02T00:00:00"/>
    <x v="18"/>
    <n v="28.6"/>
    <s v="TM"/>
    <n v="28.58"/>
    <x v="0"/>
    <s v="E_JPEREZ1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G"/>
    <n v="12.2"/>
    <s v=""/>
    <x v="0"/>
    <x v="0"/>
    <x v="0"/>
    <s v=""/>
    <x v="0"/>
    <x v="2"/>
    <s v="MOLIENDA"/>
    <x v="0"/>
    <x v="18"/>
    <x v="1"/>
    <n v="0.21999999999999886"/>
    <x v="0"/>
    <n v="2.0000000000003126E-2"/>
    <n v="2.0000000000003126E-2"/>
    <n v="0"/>
    <n v="1"/>
    <s v=""/>
    <n v="28.6"/>
    <s v="TM"/>
    <n v="28.6"/>
    <n v="2692"/>
    <s v=""/>
    <s v=""/>
    <x v="0"/>
    <s v=""/>
    <s v=""/>
  </r>
  <r>
    <x v="2"/>
    <n v="14"/>
    <n v="14.6"/>
    <n v="0"/>
    <n v="40"/>
    <n v="40.4"/>
    <n v="25.8"/>
    <s v="TM"/>
    <s v=""/>
    <s v="ER3517BBK"/>
    <s v="E9201LDT"/>
    <s v=""/>
    <x v="804"/>
    <d v="2024-01-02T00:00:00"/>
    <x v="15"/>
    <n v="26.2"/>
    <s v="TM"/>
    <n v="25.8"/>
    <x v="0"/>
    <s v="SCASTILLA"/>
    <x v="0"/>
    <s v="P"/>
    <x v="1"/>
    <x v="2"/>
    <x v="0"/>
    <x v="0"/>
    <s v="ES190298"/>
    <d v="2024-01-02T11:11:33"/>
    <s v="SCASTILLA"/>
    <x v="1"/>
    <x v="2"/>
    <x v="1"/>
    <x v="0"/>
    <s v="ES190298"/>
    <d v="2024-01-02T11:43:08"/>
    <s v="SCASTILLA"/>
    <s v=""/>
    <s v="S2D"/>
    <n v="0"/>
    <s v=""/>
    <x v="0"/>
    <x v="0"/>
    <x v="0"/>
    <s v="PM"/>
    <x v="0"/>
    <x v="2"/>
    <s v="MOLIENDA"/>
    <x v="0"/>
    <x v="15"/>
    <x v="1"/>
    <n v="0.60000000000000142"/>
    <x v="0"/>
    <n v="0.39999999999999858"/>
    <n v="0.39999999999999858"/>
    <n v="0"/>
    <n v="1"/>
    <s v=""/>
    <n v="26.2"/>
    <s v="TM"/>
    <n v="26.2"/>
    <n v="3126"/>
    <s v="PM"/>
    <s v=""/>
    <x v="0"/>
    <s v="PM"/>
    <s v="PM"/>
  </r>
  <r>
    <x v="2"/>
    <n v="13.3"/>
    <n v="13.24"/>
    <n v="0"/>
    <n v="40"/>
    <n v="40.58"/>
    <n v="27.34"/>
    <s v="TM"/>
    <s v=""/>
    <s v="ER0623BBL"/>
    <s v="E1897LJW"/>
    <s v="2024000078"/>
    <x v="805"/>
    <d v="2024-01-03T00:00:00"/>
    <x v="18"/>
    <n v="27.56"/>
    <s v="TM"/>
    <n v="27.34"/>
    <x v="0"/>
    <s v="E_EGARCIA"/>
    <x v="0"/>
    <s v="P"/>
    <x v="0"/>
    <x v="0"/>
    <x v="0"/>
    <x v="0"/>
    <s v=""/>
    <d v="1899-12-30T00:00:00"/>
    <s v=""/>
    <x v="1"/>
    <x v="2"/>
    <x v="1"/>
    <x v="0"/>
    <s v="ES190236"/>
    <d v="2024-01-03T13:43:54"/>
    <s v="E_EGARCIA"/>
    <s v=""/>
    <s v="PA"/>
    <n v="0"/>
    <s v=""/>
    <x v="0"/>
    <x v="0"/>
    <x v="0"/>
    <s v="PM"/>
    <x v="0"/>
    <x v="2"/>
    <s v="MOLIENDA"/>
    <x v="0"/>
    <x v="18"/>
    <x v="1"/>
    <n v="0.42000000000000171"/>
    <x v="0"/>
    <n v="0.21999999999999886"/>
    <n v="0.21999999999999886"/>
    <n v="0"/>
    <n v="1"/>
    <s v=""/>
    <n v="27.56"/>
    <s v="TM"/>
    <n v="27.56"/>
    <n v="2692"/>
    <s v=""/>
    <s v=""/>
    <x v="0"/>
    <s v="PM"/>
    <s v="PM"/>
  </r>
  <r>
    <x v="2"/>
    <n v="13.3"/>
    <n v="13.26"/>
    <n v="0"/>
    <n v="40"/>
    <n v="40.380000000000003"/>
    <n v="27.12"/>
    <s v="TM"/>
    <s v=""/>
    <s v="ER0623BBL"/>
    <s v="E1897LJW"/>
    <s v="2024000058"/>
    <x v="806"/>
    <d v="2024-01-03T00:00:00"/>
    <x v="15"/>
    <n v="27.54"/>
    <s v="TM"/>
    <n v="27.12"/>
    <x v="0"/>
    <s v="SCASTILLA"/>
    <x v="0"/>
    <s v="P"/>
    <x v="0"/>
    <x v="0"/>
    <x v="0"/>
    <x v="0"/>
    <s v=""/>
    <d v="1899-12-30T00:00:00"/>
    <s v=""/>
    <x v="1"/>
    <x v="2"/>
    <x v="1"/>
    <x v="0"/>
    <s v="ES190298"/>
    <d v="2024-01-03T09:43:10"/>
    <s v="SCASTILLA"/>
    <s v=""/>
    <s v="S2D"/>
    <n v="0"/>
    <s v=""/>
    <x v="0"/>
    <x v="0"/>
    <x v="0"/>
    <s v="PM"/>
    <x v="0"/>
    <x v="2"/>
    <s v="MOLIENDA"/>
    <x v="0"/>
    <x v="15"/>
    <x v="1"/>
    <n v="0.61999999999999744"/>
    <x v="0"/>
    <n v="0.41999999999999815"/>
    <n v="0.41999999999999815"/>
    <n v="1"/>
    <n v="1"/>
    <s v="Positivo"/>
    <n v="27.54"/>
    <s v="TM"/>
    <n v="27.54"/>
    <n v="3126"/>
    <s v=""/>
    <s v=""/>
    <x v="0"/>
    <s v="PM"/>
    <s v="PM"/>
  </r>
  <r>
    <x v="2"/>
    <n v="12.5"/>
    <n v="12.34"/>
    <n v="0"/>
    <n v="40"/>
    <n v="40.44"/>
    <n v="28.1"/>
    <s v="TM"/>
    <s v=""/>
    <s v="ER1863BBJ"/>
    <s v="E8383LSW"/>
    <s v="2024000308"/>
    <x v="807"/>
    <d v="2024-01-09T00:00:00"/>
    <x v="15"/>
    <n v="28.46"/>
    <s v="TM"/>
    <n v="28.1"/>
    <x v="0"/>
    <s v="SCASTILL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D"/>
    <n v="12.34"/>
    <s v=""/>
    <x v="0"/>
    <x v="0"/>
    <x v="1"/>
    <s v=""/>
    <x v="0"/>
    <x v="2"/>
    <s v="MOLIENDA"/>
    <x v="0"/>
    <x v="15"/>
    <x v="1"/>
    <n v="0.56000000000000227"/>
    <x v="0"/>
    <n v="0.35999999999999943"/>
    <n v="0.35999999999999943"/>
    <n v="0"/>
    <n v="1"/>
    <s v=""/>
    <n v="28.46"/>
    <s v="TM"/>
    <n v="28.46"/>
    <n v="3126"/>
    <s v=""/>
    <s v=""/>
    <x v="0"/>
    <s v=""/>
    <s v=""/>
  </r>
  <r>
    <x v="2"/>
    <n v="11.46"/>
    <n v="11.46"/>
    <n v="0"/>
    <n v="36"/>
    <n v="31.032"/>
    <n v="12"/>
    <s v="PAL"/>
    <s v=""/>
    <s v="ER8437BBF"/>
    <s v="E8383LSW"/>
    <s v="2024000049"/>
    <x v="808"/>
    <d v="2024-01-03T00:00:00"/>
    <x v="14"/>
    <n v="12"/>
    <s v="PAL"/>
    <n v="19.571999999999999"/>
    <x v="0"/>
    <s v="E_EGARCI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0"/>
    <s v=""/>
    <x v="0"/>
    <x v="0"/>
    <x v="0"/>
    <s v="ZZ"/>
    <x v="0"/>
    <x v="2"/>
    <s v="MOLIENDA"/>
    <x v="0"/>
    <x v="14"/>
    <x v="0"/>
    <n v="5.8679999999999986"/>
    <x v="0"/>
    <n v="-0.37199999999999633"/>
    <n v="0.37199999999999633"/>
    <n v="0"/>
    <n v="0"/>
    <s v=""/>
    <n v="12"/>
    <s v="PAL"/>
    <n v="19.200000000000003"/>
    <n v="2693"/>
    <s v=""/>
    <s v="ZZ"/>
    <x v="0"/>
    <s v=""/>
    <s v=""/>
  </r>
  <r>
    <x v="2"/>
    <n v="12"/>
    <n v="12"/>
    <n v="0"/>
    <n v="36"/>
    <n v="21.786000000000001"/>
    <n v="5"/>
    <s v="PAL"/>
    <s v=""/>
    <s v="ETF02294R"/>
    <s v="E0184KJL"/>
    <s v="2024000097"/>
    <x v="809"/>
    <d v="2024-01-04T00:00:00"/>
    <x v="14"/>
    <n v="5"/>
    <s v="PAL"/>
    <n v="9.7859999999999996"/>
    <x v="0"/>
    <s v="E_EGARCI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0"/>
    <s v=""/>
    <x v="0"/>
    <x v="0"/>
    <x v="0"/>
    <s v="ZZ"/>
    <x v="0"/>
    <x v="2"/>
    <s v="MOLIENDA"/>
    <x v="0"/>
    <x v="14"/>
    <x v="0"/>
    <n v="15.113999999999997"/>
    <x v="0"/>
    <n v="-1.7859999999999996"/>
    <n v="1.7859999999999996"/>
    <n v="1"/>
    <n v="0"/>
    <s v="Negativo"/>
    <n v="5"/>
    <s v="PAL"/>
    <n v="8"/>
    <n v="2693"/>
    <s v=""/>
    <s v="ZZ"/>
    <x v="0"/>
    <s v=""/>
    <s v=""/>
  </r>
  <r>
    <x v="2"/>
    <n v="12"/>
    <n v="12"/>
    <n v="0"/>
    <n v="36"/>
    <n v="21.786000000000001"/>
    <n v="1"/>
    <s v="PAL"/>
    <s v=""/>
    <s v="ETF02294R"/>
    <s v="E0184KJL"/>
    <s v="2024000097"/>
    <x v="809"/>
    <d v="2024-01-04T00:00:00"/>
    <x v="17"/>
    <n v="1"/>
    <s v="PAL"/>
    <n v="9.7859999999999996"/>
    <x v="0"/>
    <s v="E_EGARCI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0"/>
    <s v=""/>
    <x v="0"/>
    <x v="0"/>
    <x v="0"/>
    <s v="ZZ"/>
    <x v="0"/>
    <x v="2"/>
    <s v="MOLIENDA"/>
    <x v="0"/>
    <x v="17"/>
    <x v="0"/>
    <n v="15.113999999999997"/>
    <x v="0"/>
    <n v="-8.1859999999999999"/>
    <n v="8.1859999999999999"/>
    <n v="1"/>
    <n v="0"/>
    <s v="Negativo"/>
    <n v="1"/>
    <s v="PAL"/>
    <n v="1.6"/>
    <n v="3208"/>
    <s v=""/>
    <s v="ZZ"/>
    <x v="0"/>
    <s v=""/>
    <s v=""/>
  </r>
  <r>
    <x v="2"/>
    <n v="8.64"/>
    <n v="8.3919999999999995"/>
    <n v="0"/>
    <n v="18"/>
    <n v="16.547000000000001"/>
    <n v="5"/>
    <s v="PAL"/>
    <s v=""/>
    <s v="E5042DCP"/>
    <s v=""/>
    <s v="2024000033"/>
    <x v="810"/>
    <d v="2024-01-02T00:00:00"/>
    <x v="17"/>
    <n v="5"/>
    <s v="PAL"/>
    <n v="8.1549999999999994"/>
    <x v="0"/>
    <s v="E_EGARCI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0"/>
    <s v=""/>
    <x v="0"/>
    <x v="0"/>
    <x v="0"/>
    <s v="ZZ"/>
    <x v="0"/>
    <x v="2"/>
    <s v="MOLIENDA"/>
    <x v="0"/>
    <x v="17"/>
    <x v="0"/>
    <n v="1.9029999999999987"/>
    <x v="0"/>
    <n v="-0.15499999999999936"/>
    <n v="0.15499999999999936"/>
    <n v="0"/>
    <n v="0"/>
    <s v=""/>
    <n v="5"/>
    <s v="PAL"/>
    <n v="8"/>
    <n v="3208"/>
    <s v=""/>
    <s v="ZZ"/>
    <x v="0"/>
    <s v=""/>
    <s v=""/>
  </r>
  <r>
    <x v="2"/>
    <n v="12.5"/>
    <n v="12.38"/>
    <n v="0"/>
    <n v="40"/>
    <n v="40.479999999999997"/>
    <n v="28.1"/>
    <s v="TM"/>
    <s v=""/>
    <s v="ER8051BBH"/>
    <s v="E0285KKX"/>
    <s v="2024000064"/>
    <x v="811"/>
    <d v="2024-01-03T00:00:00"/>
    <x v="16"/>
    <n v="28.42"/>
    <s v="TM"/>
    <n v="28.1"/>
    <x v="0"/>
    <s v="E_EGARCI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6H"/>
    <n v="12.38"/>
    <s v=""/>
    <x v="0"/>
    <x v="0"/>
    <x v="0"/>
    <s v=""/>
    <x v="0"/>
    <x v="2"/>
    <s v="MOLIENDA"/>
    <x v="0"/>
    <x v="16"/>
    <x v="1"/>
    <n v="0.52000000000000313"/>
    <x v="0"/>
    <n v="0.32000000000000028"/>
    <n v="0.32000000000000028"/>
    <n v="0"/>
    <n v="1"/>
    <s v=""/>
    <n v="28.42"/>
    <s v="TM"/>
    <n v="28.42"/>
    <n v="2649"/>
    <s v=""/>
    <s v=""/>
    <x v="0"/>
    <s v=""/>
    <s v=""/>
  </r>
  <r>
    <x v="2"/>
    <n v="13.06"/>
    <n v="13.22"/>
    <n v="0"/>
    <n v="40"/>
    <n v="40.36"/>
    <n v="27.14"/>
    <s v="TM"/>
    <s v=""/>
    <s v="ER6732BBT"/>
    <s v="E8727HJH"/>
    <s v="2024000069"/>
    <x v="812"/>
    <d v="2024-01-03T00:00:00"/>
    <x v="16"/>
    <n v="27.58"/>
    <s v="TM"/>
    <n v="27.14"/>
    <x v="0"/>
    <s v="E_EGARCI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6H"/>
    <n v="13.22"/>
    <s v=""/>
    <x v="0"/>
    <x v="0"/>
    <x v="0"/>
    <s v=""/>
    <x v="0"/>
    <x v="2"/>
    <s v="MOLIENDA"/>
    <x v="0"/>
    <x v="16"/>
    <x v="1"/>
    <n v="0.64000000000000057"/>
    <x v="0"/>
    <n v="0.43999999999999773"/>
    <n v="0.43999999999999773"/>
    <n v="1"/>
    <n v="1"/>
    <s v="Positivo"/>
    <n v="27.58"/>
    <s v="TM"/>
    <n v="27.58"/>
    <n v="2649"/>
    <s v=""/>
    <s v=""/>
    <x v="0"/>
    <s v=""/>
    <s v=""/>
  </r>
  <r>
    <x v="2"/>
    <n v="12.5"/>
    <n v="12.44"/>
    <n v="0"/>
    <n v="40"/>
    <n v="40.44"/>
    <n v="28"/>
    <s v="TM"/>
    <s v=""/>
    <s v="ER8051BBH"/>
    <s v="E0285KKX"/>
    <s v="2024000053"/>
    <x v="813"/>
    <d v="2024-01-03T00:00:00"/>
    <x v="16"/>
    <n v="28"/>
    <s v="TM"/>
    <n v="28"/>
    <x v="0"/>
    <s v="E_EGARCI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6H"/>
    <n v="12.44"/>
    <s v=""/>
    <x v="0"/>
    <x v="0"/>
    <x v="0"/>
    <s v=""/>
    <x v="0"/>
    <x v="2"/>
    <s v="MOLIENDA"/>
    <x v="0"/>
    <x v="16"/>
    <x v="1"/>
    <n v="0.56000000000000227"/>
    <x v="0"/>
    <n v="0"/>
    <n v="0"/>
    <n v="0"/>
    <n v="1"/>
    <s v=""/>
    <n v="28"/>
    <s v="TM"/>
    <n v="28"/>
    <n v="2649"/>
    <s v=""/>
    <s v=""/>
    <x v="0"/>
    <s v=""/>
    <s v=""/>
  </r>
  <r>
    <x v="2"/>
    <n v="12"/>
    <n v="12"/>
    <n v="0"/>
    <n v="36"/>
    <n v="23.417000000000002"/>
    <n v="1"/>
    <s v="PAL"/>
    <s v=""/>
    <s v="ETF02294R"/>
    <s v="E0184KJL"/>
    <s v="2024000131"/>
    <x v="814"/>
    <d v="2024-01-05T00:00:00"/>
    <x v="17"/>
    <n v="1"/>
    <s v="PAL"/>
    <n v="11.417"/>
    <x v="0"/>
    <s v="E_EGARCI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0"/>
    <s v=""/>
    <x v="0"/>
    <x v="0"/>
    <x v="0"/>
    <s v="ZZ"/>
    <x v="0"/>
    <x v="2"/>
    <s v="MOLIENDA"/>
    <x v="0"/>
    <x v="17"/>
    <x v="0"/>
    <n v="13.482999999999997"/>
    <x v="0"/>
    <n v="-9.8170000000000002"/>
    <n v="9.8170000000000002"/>
    <n v="1"/>
    <n v="0"/>
    <s v="Negativo"/>
    <n v="1"/>
    <s v="PAL"/>
    <n v="1.6"/>
    <n v="3208"/>
    <s v=""/>
    <s v="ZZ"/>
    <x v="0"/>
    <s v=""/>
    <s v=""/>
  </r>
  <r>
    <x v="2"/>
    <n v="12"/>
    <n v="12"/>
    <n v="0"/>
    <n v="36"/>
    <n v="23.417000000000002"/>
    <n v="6"/>
    <s v="PAL"/>
    <s v=""/>
    <s v="ETF02294R"/>
    <s v="E0184KJL"/>
    <s v="2024000131"/>
    <x v="814"/>
    <d v="2024-01-05T00:00:00"/>
    <x v="14"/>
    <n v="6"/>
    <s v="PAL"/>
    <n v="11.417"/>
    <x v="0"/>
    <s v="E_EGARCI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0"/>
    <s v=""/>
    <x v="0"/>
    <x v="0"/>
    <x v="0"/>
    <s v="ZZ"/>
    <x v="0"/>
    <x v="2"/>
    <s v="MOLIENDA"/>
    <x v="0"/>
    <x v="14"/>
    <x v="0"/>
    <n v="13.482999999999997"/>
    <x v="0"/>
    <n v="-1.8169999999999984"/>
    <n v="1.8169999999999984"/>
    <n v="1"/>
    <n v="0"/>
    <s v="Negativo"/>
    <n v="6"/>
    <s v="PAL"/>
    <n v="9.6000000000000014"/>
    <n v="2693"/>
    <s v=""/>
    <s v="ZZ"/>
    <x v="0"/>
    <s v=""/>
    <s v=""/>
  </r>
  <r>
    <x v="2"/>
    <n v="12.64"/>
    <n v="12.6"/>
    <n v="0"/>
    <n v="40"/>
    <n v="40.4"/>
    <n v="27.8"/>
    <s v="TM"/>
    <s v=""/>
    <s v="ER8050BBH"/>
    <s v="E8369HJH"/>
    <s v="2024000043"/>
    <x v="815"/>
    <d v="2024-01-03T00:00:00"/>
    <x v="15"/>
    <n v="28.2"/>
    <s v="TM"/>
    <n v="27.8"/>
    <x v="0"/>
    <s v="SCASTILL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D"/>
    <n v="12.6"/>
    <s v=""/>
    <x v="0"/>
    <x v="0"/>
    <x v="0"/>
    <s v=""/>
    <x v="0"/>
    <x v="2"/>
    <s v="MOLIENDA"/>
    <x v="0"/>
    <x v="15"/>
    <x v="1"/>
    <n v="0.60000000000000142"/>
    <x v="0"/>
    <n v="0.39999999999999858"/>
    <n v="0.39999999999999858"/>
    <n v="0"/>
    <n v="1"/>
    <s v=""/>
    <n v="28.2"/>
    <s v="TM"/>
    <n v="28.2"/>
    <n v="3126"/>
    <s v=""/>
    <s v=""/>
    <x v="0"/>
    <s v=""/>
    <s v=""/>
  </r>
  <r>
    <x v="2"/>
    <n v="12"/>
    <n v="12"/>
    <n v="0"/>
    <n v="36"/>
    <n v="20.155000000000001"/>
    <n v="5"/>
    <s v="PAL"/>
    <s v=""/>
    <s v="ETF02294R"/>
    <s v="E0184KJL"/>
    <s v="2024000133"/>
    <x v="816"/>
    <d v="2024-01-05T00:00:00"/>
    <x v="17"/>
    <n v="5"/>
    <s v="PAL"/>
    <n v="8.1549999999999994"/>
    <x v="0"/>
    <s v="E_EGARCI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0"/>
    <s v=""/>
    <x v="0"/>
    <x v="0"/>
    <x v="0"/>
    <s v="ZZ"/>
    <x v="0"/>
    <x v="2"/>
    <s v="MOLIENDA"/>
    <x v="0"/>
    <x v="17"/>
    <x v="0"/>
    <n v="16.744999999999997"/>
    <x v="0"/>
    <n v="-0.15499999999999936"/>
    <n v="0.15499999999999936"/>
    <n v="0"/>
    <n v="0"/>
    <s v=""/>
    <n v="5"/>
    <s v="PAL"/>
    <n v="8"/>
    <n v="3208"/>
    <s v=""/>
    <s v="ZZ"/>
    <x v="0"/>
    <s v=""/>
    <s v=""/>
  </r>
  <r>
    <x v="2"/>
    <n v="12.3"/>
    <n v="12.36"/>
    <n v="0"/>
    <n v="40"/>
    <n v="40.58"/>
    <n v="28.22"/>
    <s v="TM"/>
    <s v=""/>
    <s v="ER6669BBL"/>
    <s v="E4911KHZ"/>
    <s v="2024000065"/>
    <x v="817"/>
    <d v="2024-01-03T00:00:00"/>
    <x v="15"/>
    <n v="28.44"/>
    <s v="TM"/>
    <n v="28.22"/>
    <x v="0"/>
    <s v="SCASTILL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D"/>
    <n v="12.36"/>
    <s v=""/>
    <x v="0"/>
    <x v="0"/>
    <x v="0"/>
    <s v=""/>
    <x v="0"/>
    <x v="2"/>
    <s v="MOLIENDA"/>
    <x v="0"/>
    <x v="15"/>
    <x v="1"/>
    <n v="0.42000000000000171"/>
    <x v="0"/>
    <n v="0.22000000000000242"/>
    <n v="0.22000000000000242"/>
    <n v="0"/>
    <n v="1"/>
    <s v=""/>
    <n v="28.44"/>
    <s v="TM"/>
    <n v="28.44"/>
    <n v="3126"/>
    <s v=""/>
    <s v=""/>
    <x v="0"/>
    <s v=""/>
    <s v=""/>
  </r>
  <r>
    <x v="2"/>
    <n v="13.6"/>
    <n v="13.6"/>
    <n v="0"/>
    <n v="40"/>
    <n v="39.695999999999998"/>
    <n v="15"/>
    <s v="PAL"/>
    <s v=""/>
    <s v="ER7591BBZ"/>
    <s v="E5866LGS"/>
    <s v="2024000115"/>
    <x v="818"/>
    <d v="2024-01-04T00:00:00"/>
    <x v="17"/>
    <n v="15"/>
    <s v="PAL"/>
    <n v="26.096"/>
    <x v="0"/>
    <s v="E_EGARCI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0"/>
    <s v=""/>
    <x v="0"/>
    <x v="0"/>
    <x v="0"/>
    <s v="ZZ"/>
    <x v="0"/>
    <x v="2"/>
    <s v="MOLIENDA"/>
    <x v="0"/>
    <x v="17"/>
    <x v="0"/>
    <n v="1.304000000000002"/>
    <x v="0"/>
    <n v="-2.0960000000000001"/>
    <n v="2.0960000000000001"/>
    <n v="1"/>
    <n v="0"/>
    <s v="Negativo"/>
    <n v="15"/>
    <s v="PAL"/>
    <n v="24"/>
    <n v="3208"/>
    <s v=""/>
    <s v="ZZ"/>
    <x v="0"/>
    <s v=""/>
    <s v=""/>
  </r>
  <r>
    <x v="2"/>
    <n v="13.6"/>
    <n v="13.6"/>
    <n v="0"/>
    <n v="40"/>
    <n v="39.695999999999998"/>
    <n v="1"/>
    <s v="PAL"/>
    <s v=""/>
    <s v="ER7591BBZ"/>
    <s v="E5866LGS"/>
    <s v="2024000115"/>
    <x v="818"/>
    <d v="2024-01-04T00:00:00"/>
    <x v="14"/>
    <n v="1"/>
    <s v="PAL"/>
    <n v="26.096"/>
    <x v="0"/>
    <s v="E_EGARCI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0"/>
    <s v=""/>
    <x v="0"/>
    <x v="0"/>
    <x v="0"/>
    <s v="ZZ"/>
    <x v="0"/>
    <x v="2"/>
    <s v="MOLIENDA"/>
    <x v="0"/>
    <x v="14"/>
    <x v="0"/>
    <n v="1.304000000000002"/>
    <x v="0"/>
    <n v="-24.495999999999999"/>
    <n v="24.495999999999999"/>
    <n v="1"/>
    <n v="0"/>
    <s v="Negativo"/>
    <n v="1"/>
    <s v="PAL"/>
    <n v="1.6"/>
    <n v="2693"/>
    <s v=""/>
    <s v="ZZ"/>
    <x v="0"/>
    <s v=""/>
    <s v=""/>
  </r>
  <r>
    <x v="2"/>
    <n v="12.64"/>
    <n v="12.52"/>
    <n v="0"/>
    <n v="40"/>
    <n v="40.42"/>
    <n v="27.9"/>
    <s v="TM"/>
    <s v=""/>
    <s v="ER8050BBH"/>
    <s v="E8369HJH"/>
    <s v="2024000071"/>
    <x v="819"/>
    <d v="2024-01-03T00:00:00"/>
    <x v="15"/>
    <n v="28.28"/>
    <s v="TM"/>
    <n v="27.9"/>
    <x v="0"/>
    <s v="SCASTILL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D"/>
    <n v="12.52"/>
    <s v=""/>
    <x v="0"/>
    <x v="0"/>
    <x v="0"/>
    <s v=""/>
    <x v="0"/>
    <x v="2"/>
    <s v="MOLIENDA"/>
    <x v="0"/>
    <x v="15"/>
    <x v="1"/>
    <n v="0.57999999999999829"/>
    <x v="0"/>
    <n v="0.38000000000000256"/>
    <n v="0.38000000000000256"/>
    <n v="0"/>
    <n v="1"/>
    <s v=""/>
    <n v="28.28"/>
    <s v="TM"/>
    <n v="28.28"/>
    <n v="3126"/>
    <s v=""/>
    <s v=""/>
    <x v="0"/>
    <s v=""/>
    <s v=""/>
  </r>
  <r>
    <x v="2"/>
    <n v="13.8"/>
    <n v="13.8"/>
    <n v="0"/>
    <n v="40"/>
    <n v="39.896000000000001"/>
    <n v="4"/>
    <s v="PAL"/>
    <s v=""/>
    <s v="ER1414BBD"/>
    <s v="E7874LGC"/>
    <s v=""/>
    <x v="820"/>
    <d v="2024-01-02T00:00:00"/>
    <x v="14"/>
    <n v="4"/>
    <s v="PAL"/>
    <n v="26.096"/>
    <x v="0"/>
    <s v="E_JPEREZ1"/>
    <x v="0"/>
    <s v=""/>
    <x v="1"/>
    <x v="2"/>
    <x v="0"/>
    <x v="0"/>
    <s v="ES190236"/>
    <d v="2024-01-02T16:36:57"/>
    <s v="E_JPEREZ1"/>
    <x v="1"/>
    <x v="2"/>
    <x v="1"/>
    <x v="0"/>
    <s v="ES190236"/>
    <d v="2024-01-02T16:37:33"/>
    <s v="E_JPEREZ1"/>
    <s v=""/>
    <s v=""/>
    <n v="0"/>
    <s v=""/>
    <x v="0"/>
    <x v="0"/>
    <x v="0"/>
    <s v="ZZ"/>
    <x v="0"/>
    <x v="2"/>
    <s v="MOLIENDA"/>
    <x v="0"/>
    <x v="14"/>
    <x v="0"/>
    <n v="1.1039999999999992"/>
    <x v="0"/>
    <n v="-19.695999999999998"/>
    <n v="19.695999999999998"/>
    <n v="1"/>
    <n v="0"/>
    <s v="Negativo"/>
    <n v="4"/>
    <s v="PAL"/>
    <n v="6.4"/>
    <n v="2693"/>
    <s v="PM"/>
    <s v="ZZ"/>
    <x v="0"/>
    <s v="PM"/>
    <s v="PM"/>
  </r>
  <r>
    <x v="2"/>
    <n v="13.8"/>
    <n v="13.8"/>
    <n v="0"/>
    <n v="40"/>
    <n v="39.896000000000001"/>
    <n v="12"/>
    <s v="PAL"/>
    <s v=""/>
    <s v="ER1414BBD"/>
    <s v="E7874LGC"/>
    <s v=""/>
    <x v="820"/>
    <d v="2024-01-02T00:00:00"/>
    <x v="17"/>
    <n v="12"/>
    <s v="PAL"/>
    <n v="26.096"/>
    <x v="0"/>
    <s v="E_JPEREZ1"/>
    <x v="0"/>
    <s v=""/>
    <x v="1"/>
    <x v="2"/>
    <x v="0"/>
    <x v="0"/>
    <s v="ES190236"/>
    <d v="2024-01-02T16:36:57"/>
    <s v="E_JPEREZ1"/>
    <x v="1"/>
    <x v="2"/>
    <x v="1"/>
    <x v="0"/>
    <s v="ES190236"/>
    <d v="2024-01-02T16:37:33"/>
    <s v="E_JPEREZ1"/>
    <s v=""/>
    <s v=""/>
    <n v="0"/>
    <s v=""/>
    <x v="0"/>
    <x v="0"/>
    <x v="0"/>
    <s v="ZZ"/>
    <x v="0"/>
    <x v="2"/>
    <s v="MOLIENDA"/>
    <x v="0"/>
    <x v="17"/>
    <x v="0"/>
    <n v="1.1039999999999992"/>
    <x v="0"/>
    <n v="-6.8959999999999972"/>
    <n v="6.8959999999999972"/>
    <n v="1"/>
    <n v="0"/>
    <s v="Negativo"/>
    <n v="12"/>
    <s v="PAL"/>
    <n v="19.200000000000003"/>
    <n v="3208"/>
    <s v="PM"/>
    <s v="ZZ"/>
    <x v="0"/>
    <s v="PM"/>
    <s v="PM"/>
  </r>
  <r>
    <x v="2"/>
    <n v="13.6"/>
    <n v="13.6"/>
    <n v="0"/>
    <n v="40"/>
    <n v="33.171999999999997"/>
    <n v="12"/>
    <s v="PAL"/>
    <s v=""/>
    <s v="ER7591BBZ"/>
    <s v="E5866LGS"/>
    <s v="2024000091"/>
    <x v="821"/>
    <d v="2024-01-04T00:00:00"/>
    <x v="17"/>
    <n v="12"/>
    <s v="PAL"/>
    <n v="19.571999999999999"/>
    <x v="0"/>
    <s v="E_EGARCI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0"/>
    <s v=""/>
    <x v="0"/>
    <x v="0"/>
    <x v="0"/>
    <s v="ZZ"/>
    <x v="0"/>
    <x v="2"/>
    <s v="MOLIENDA"/>
    <x v="0"/>
    <x v="17"/>
    <x v="0"/>
    <n v="7.828000000000003"/>
    <x v="0"/>
    <n v="-0.37199999999999633"/>
    <n v="0.37199999999999633"/>
    <n v="0"/>
    <n v="0"/>
    <s v=""/>
    <n v="12"/>
    <s v="PAL"/>
    <n v="19.200000000000003"/>
    <n v="3208"/>
    <s v=""/>
    <s v="ZZ"/>
    <x v="0"/>
    <s v=""/>
    <s v=""/>
  </r>
  <r>
    <x v="2"/>
    <n v="13.44"/>
    <n v="11.208"/>
    <n v="0"/>
    <n v="40"/>
    <n v="37.304000000000002"/>
    <n v="3"/>
    <s v="PAL"/>
    <s v=""/>
    <s v="ECR02833R"/>
    <s v="E8421HXX"/>
    <s v="2024000060"/>
    <x v="822"/>
    <d v="2024-01-03T00:00:00"/>
    <x v="14"/>
    <n v="3"/>
    <s v="PAL"/>
    <n v="26.096"/>
    <x v="0"/>
    <s v="E_EGARCI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0"/>
    <s v=""/>
    <x v="0"/>
    <x v="0"/>
    <x v="0"/>
    <s v="ZZ"/>
    <x v="0"/>
    <x v="2"/>
    <s v="MOLIENDA"/>
    <x v="0"/>
    <x v="14"/>
    <x v="0"/>
    <n v="3.695999999999998"/>
    <x v="0"/>
    <n v="-21.295999999999999"/>
    <n v="21.295999999999999"/>
    <n v="1"/>
    <n v="0"/>
    <s v="Negativo"/>
    <n v="3"/>
    <s v="PAL"/>
    <n v="4.8000000000000007"/>
    <n v="2693"/>
    <s v=""/>
    <s v="ZZ"/>
    <x v="0"/>
    <s v=""/>
    <s v=""/>
  </r>
  <r>
    <x v="2"/>
    <n v="13.44"/>
    <n v="11.208"/>
    <n v="0"/>
    <n v="40"/>
    <n v="37.304000000000002"/>
    <n v="13"/>
    <s v="PAL"/>
    <s v=""/>
    <s v="ECR02833R"/>
    <s v="E8421HXX"/>
    <s v="2024000060"/>
    <x v="822"/>
    <d v="2024-01-03T00:00:00"/>
    <x v="17"/>
    <n v="13"/>
    <s v="PAL"/>
    <n v="26.096"/>
    <x v="0"/>
    <s v="E_EGARCI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0"/>
    <s v=""/>
    <x v="0"/>
    <x v="0"/>
    <x v="0"/>
    <s v="ZZ"/>
    <x v="0"/>
    <x v="2"/>
    <s v="MOLIENDA"/>
    <x v="0"/>
    <x v="17"/>
    <x v="0"/>
    <n v="3.695999999999998"/>
    <x v="0"/>
    <n v="-5.2959999999999994"/>
    <n v="5.2959999999999994"/>
    <n v="1"/>
    <n v="0"/>
    <s v="Negativo"/>
    <n v="13"/>
    <s v="PAL"/>
    <n v="20.8"/>
    <n v="3208"/>
    <s v=""/>
    <s v="ZZ"/>
    <x v="0"/>
    <s v=""/>
    <s v=""/>
  </r>
  <r>
    <x v="2"/>
    <n v="13.44"/>
    <n v="13.44"/>
    <n v="0"/>
    <n v="40"/>
    <n v="39.536000000000001"/>
    <n v="16"/>
    <s v="PAL"/>
    <s v=""/>
    <s v="ECR02833R"/>
    <s v="E8421HXX"/>
    <s v="2024000051"/>
    <x v="823"/>
    <d v="2024-01-03T00:00:00"/>
    <x v="17"/>
    <n v="16"/>
    <s v="PAL"/>
    <n v="26.096"/>
    <x v="0"/>
    <s v="E_EGARCI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0"/>
    <s v=""/>
    <x v="0"/>
    <x v="0"/>
    <x v="0"/>
    <s v="ZZ"/>
    <x v="0"/>
    <x v="2"/>
    <s v="MOLIENDA"/>
    <x v="0"/>
    <x v="17"/>
    <x v="0"/>
    <n v="1.4639999999999986"/>
    <x v="0"/>
    <n v="-0.49599999999999866"/>
    <n v="0.49599999999999866"/>
    <n v="1"/>
    <n v="0"/>
    <s v="Negativo"/>
    <n v="16"/>
    <s v="PAL"/>
    <n v="25.6"/>
    <n v="3208"/>
    <s v=""/>
    <s v="ZZ"/>
    <x v="0"/>
    <s v=""/>
    <s v=""/>
  </r>
  <r>
    <x v="2"/>
    <n v="12.66"/>
    <n v="12.66"/>
    <n v="0"/>
    <n v="36"/>
    <n v="28.97"/>
    <n v="10"/>
    <s v="PAL"/>
    <s v=""/>
    <s v="ETF01462R"/>
    <s v="E2860HZP"/>
    <s v=""/>
    <x v="824"/>
    <d v="2024-01-04T00:00:00"/>
    <x v="14"/>
    <n v="10"/>
    <s v="PAL"/>
    <n v="16.309999999999999"/>
    <x v="0"/>
    <s v="E_JAZCONA"/>
    <x v="0"/>
    <s v=""/>
    <x v="1"/>
    <x v="2"/>
    <x v="1"/>
    <x v="0"/>
    <s v="ES190236"/>
    <d v="2024-01-04T15:39:18"/>
    <s v="E_JAZCONA"/>
    <x v="1"/>
    <x v="2"/>
    <x v="1"/>
    <x v="0"/>
    <s v="ES190236"/>
    <d v="2024-01-04T15:40:07"/>
    <s v="E_JAZCONA"/>
    <s v=""/>
    <s v=""/>
    <n v="0"/>
    <s v=""/>
    <x v="0"/>
    <x v="0"/>
    <x v="0"/>
    <s v="ZZ"/>
    <x v="0"/>
    <x v="2"/>
    <s v="MOLIENDA"/>
    <x v="0"/>
    <x v="14"/>
    <x v="0"/>
    <n v="7.93"/>
    <x v="0"/>
    <n v="-0.30999999999999872"/>
    <n v="0.30999999999999872"/>
    <n v="0"/>
    <n v="0"/>
    <s v=""/>
    <n v="10"/>
    <s v="PAL"/>
    <n v="16"/>
    <n v="2693"/>
    <s v="PM"/>
    <s v="ZZ"/>
    <x v="0"/>
    <s v="PM"/>
    <s v="PM"/>
  </r>
  <r>
    <x v="2"/>
    <n v="12.3"/>
    <n v="12.52"/>
    <n v="0"/>
    <n v="40"/>
    <n v="40.46"/>
    <n v="27.94"/>
    <s v="TM"/>
    <s v=""/>
    <s v="ER6669BBL"/>
    <s v="E4911KHZ"/>
    <s v="2024000086"/>
    <x v="825"/>
    <d v="2024-01-04T00:00:00"/>
    <x v="15"/>
    <n v="28.28"/>
    <s v="TM"/>
    <n v="27.94"/>
    <x v="0"/>
    <s v="OMARRER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D"/>
    <n v="12.52"/>
    <s v=""/>
    <x v="0"/>
    <x v="0"/>
    <x v="0"/>
    <s v=""/>
    <x v="0"/>
    <x v="2"/>
    <s v="MOLIENDA"/>
    <x v="0"/>
    <x v="15"/>
    <x v="1"/>
    <n v="0.53999999999999915"/>
    <x v="0"/>
    <n v="0.33999999999999986"/>
    <n v="0.33999999999999986"/>
    <n v="0"/>
    <n v="1"/>
    <s v=""/>
    <n v="28.28"/>
    <s v="TM"/>
    <n v="28.28"/>
    <n v="3126"/>
    <s v=""/>
    <s v=""/>
    <x v="0"/>
    <s v=""/>
    <s v=""/>
  </r>
  <r>
    <x v="2"/>
    <n v="13.5"/>
    <n v="14.1"/>
    <n v="0"/>
    <n v="40"/>
    <n v="40.195999999999998"/>
    <n v="16"/>
    <s v="PAL"/>
    <s v=""/>
    <s v="ER6368BBZ"/>
    <s v="E4704FLG"/>
    <s v="2024000056"/>
    <x v="826"/>
    <d v="2024-01-03T00:00:00"/>
    <x v="17"/>
    <n v="16"/>
    <s v="PAL"/>
    <n v="26.096"/>
    <x v="0"/>
    <s v="E_EGARCI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0"/>
    <s v=""/>
    <x v="0"/>
    <x v="0"/>
    <x v="0"/>
    <s v="ZZ"/>
    <x v="0"/>
    <x v="2"/>
    <s v="MOLIENDA"/>
    <x v="0"/>
    <x v="17"/>
    <x v="0"/>
    <n v="0.80400000000000205"/>
    <x v="0"/>
    <n v="-0.49599999999999866"/>
    <n v="0.49599999999999866"/>
    <n v="1"/>
    <n v="0"/>
    <s v="Negativo"/>
    <n v="16"/>
    <s v="PAL"/>
    <n v="25.6"/>
    <n v="3208"/>
    <s v=""/>
    <s v="ZZ"/>
    <x v="0"/>
    <s v=""/>
    <s v=""/>
  </r>
  <r>
    <x v="2"/>
    <n v="11.46"/>
    <n v="11.46"/>
    <n v="0"/>
    <n v="36"/>
    <n v="21.245999999999999"/>
    <n v="6"/>
    <s v="PAL"/>
    <s v=""/>
    <s v="ER8437BBF"/>
    <s v="E8383LSW"/>
    <s v="2024000066"/>
    <x v="827"/>
    <d v="2024-01-03T00:00:00"/>
    <x v="14"/>
    <n v="6"/>
    <s v="PAL"/>
    <n v="9.7859999999999996"/>
    <x v="0"/>
    <s v="E_EGARCI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0"/>
    <s v=""/>
    <x v="0"/>
    <x v="0"/>
    <x v="0"/>
    <s v="ZZ"/>
    <x v="0"/>
    <x v="2"/>
    <s v="MOLIENDA"/>
    <x v="0"/>
    <x v="14"/>
    <x v="0"/>
    <n v="15.654"/>
    <x v="0"/>
    <n v="-0.18599999999999817"/>
    <n v="0.18599999999999817"/>
    <n v="0"/>
    <n v="0"/>
    <s v=""/>
    <n v="6"/>
    <s v="PAL"/>
    <n v="9.6000000000000014"/>
    <n v="2693"/>
    <s v=""/>
    <s v="ZZ"/>
    <x v="0"/>
    <s v=""/>
    <s v=""/>
  </r>
  <r>
    <x v="2"/>
    <n v="12.64"/>
    <n v="12.56"/>
    <n v="0"/>
    <n v="40"/>
    <n v="39.94"/>
    <n v="27.38"/>
    <s v="TM"/>
    <s v=""/>
    <s v="ER8050BBH"/>
    <s v="E8369HJH"/>
    <s v="2024000092"/>
    <x v="828"/>
    <d v="2024-01-04T00:00:00"/>
    <x v="15"/>
    <n v="28.24"/>
    <s v="TM"/>
    <n v="27.38"/>
    <x v="0"/>
    <s v="OMARRERO"/>
    <x v="0"/>
    <s v="P"/>
    <x v="0"/>
    <x v="0"/>
    <x v="0"/>
    <x v="0"/>
    <s v=""/>
    <d v="1899-12-30T00:00:00"/>
    <s v=""/>
    <x v="1"/>
    <x v="2"/>
    <x v="1"/>
    <x v="0"/>
    <s v="ES190298"/>
    <d v="2024-01-04T06:45:25"/>
    <s v="OMARRERO"/>
    <s v=""/>
    <s v="S2D"/>
    <n v="0"/>
    <s v=""/>
    <x v="0"/>
    <x v="0"/>
    <x v="0"/>
    <s v="PM"/>
    <x v="0"/>
    <x v="2"/>
    <s v="MOLIENDA"/>
    <x v="0"/>
    <x v="15"/>
    <x v="1"/>
    <n v="1.0600000000000023"/>
    <x v="0"/>
    <n v="0.85999999999999943"/>
    <n v="0.85999999999999943"/>
    <n v="1"/>
    <n v="1"/>
    <s v="Positivo"/>
    <n v="28.24"/>
    <s v="TM"/>
    <n v="28.24"/>
    <n v="3126"/>
    <s v=""/>
    <s v=""/>
    <x v="0"/>
    <s v="PM"/>
    <s v="PM"/>
  </r>
  <r>
    <x v="2"/>
    <n v="4.3"/>
    <n v="4.3"/>
    <n v="0"/>
    <n v="7.5"/>
    <n v="7.5620000000000003"/>
    <n v="2"/>
    <s v="PAL"/>
    <s v=""/>
    <s v="E5608KZV"/>
    <s v=""/>
    <s v="2024000061"/>
    <x v="829"/>
    <d v="2024-01-03T00:00:00"/>
    <x v="14"/>
    <n v="2"/>
    <s v="PAL"/>
    <n v="3.262"/>
    <x v="0"/>
    <s v="E_EGARCI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0"/>
    <s v=""/>
    <x v="0"/>
    <x v="0"/>
    <x v="0"/>
    <s v="ZZ"/>
    <x v="0"/>
    <x v="2"/>
    <s v="MOLIENDA"/>
    <x v="0"/>
    <x v="14"/>
    <x v="0"/>
    <n v="0.12549999999999883"/>
    <x v="0"/>
    <n v="-6.1999999999999833E-2"/>
    <n v="6.1999999999999833E-2"/>
    <n v="0"/>
    <n v="0"/>
    <s v=""/>
    <n v="2"/>
    <s v="PAL"/>
    <n v="3.2"/>
    <n v="2693"/>
    <s v=""/>
    <s v="ZZ"/>
    <x v="0"/>
    <s v=""/>
    <s v=""/>
  </r>
  <r>
    <x v="2"/>
    <n v="12"/>
    <n v="12"/>
    <n v="0"/>
    <n v="36"/>
    <n v="31.571999999999999"/>
    <n v="12"/>
    <s v="PAL"/>
    <s v=""/>
    <s v="ETF02294R"/>
    <s v="E0184KJL"/>
    <s v="2024000119"/>
    <x v="830"/>
    <d v="2024-01-04T00:00:00"/>
    <x v="17"/>
    <n v="12"/>
    <s v="PAL"/>
    <n v="19.571999999999999"/>
    <x v="0"/>
    <s v="E_EGARCI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0"/>
    <s v=""/>
    <x v="0"/>
    <x v="0"/>
    <x v="0"/>
    <s v="ZZ"/>
    <x v="0"/>
    <x v="2"/>
    <s v="MOLIENDA"/>
    <x v="0"/>
    <x v="17"/>
    <x v="0"/>
    <n v="5.3279999999999994"/>
    <x v="0"/>
    <n v="-0.37199999999999633"/>
    <n v="0.37199999999999633"/>
    <n v="0"/>
    <n v="0"/>
    <s v=""/>
    <n v="12"/>
    <s v="PAL"/>
    <n v="19.200000000000003"/>
    <n v="3208"/>
    <s v=""/>
    <s v="ZZ"/>
    <x v="0"/>
    <s v=""/>
    <s v=""/>
  </r>
  <r>
    <x v="2"/>
    <n v="13.06"/>
    <n v="13.28"/>
    <n v="0"/>
    <n v="40"/>
    <n v="40.520000000000003"/>
    <n v="27.24"/>
    <s v="TM"/>
    <s v=""/>
    <s v="ER6732BBT"/>
    <s v="E8727HJH"/>
    <s v="2024000084"/>
    <x v="831"/>
    <d v="2024-01-04T00:00:00"/>
    <x v="15"/>
    <n v="27.52"/>
    <s v="TM"/>
    <n v="27.24"/>
    <x v="0"/>
    <s v="OMARRER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D"/>
    <n v="13.28"/>
    <s v=""/>
    <x v="0"/>
    <x v="0"/>
    <x v="0"/>
    <s v=""/>
    <x v="0"/>
    <x v="2"/>
    <s v="MOLIENDA"/>
    <x v="0"/>
    <x v="15"/>
    <x v="1"/>
    <n v="0.47999999999999687"/>
    <x v="0"/>
    <n v="0.28000000000000114"/>
    <n v="0.28000000000000114"/>
    <n v="0"/>
    <n v="1"/>
    <s v=""/>
    <n v="27.52"/>
    <s v="TM"/>
    <n v="27.52"/>
    <n v="3126"/>
    <s v=""/>
    <s v=""/>
    <x v="0"/>
    <s v=""/>
    <s v=""/>
  </r>
  <r>
    <x v="2"/>
    <n v="12"/>
    <n v="12"/>
    <n v="0"/>
    <n v="36"/>
    <n v="16.893000000000001"/>
    <n v="3"/>
    <s v="PAL"/>
    <s v=""/>
    <s v="ETF02294R"/>
    <s v="E0184KJL"/>
    <s v="2024000098"/>
    <x v="832"/>
    <d v="2024-01-04T00:00:00"/>
    <x v="14"/>
    <n v="3"/>
    <s v="PAL"/>
    <n v="4.8929999999999998"/>
    <x v="0"/>
    <s v="E_EGARCI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0"/>
    <s v=""/>
    <x v="0"/>
    <x v="0"/>
    <x v="0"/>
    <s v="ZZ"/>
    <x v="0"/>
    <x v="2"/>
    <s v="MOLIENDA"/>
    <x v="0"/>
    <x v="14"/>
    <x v="0"/>
    <n v="20.006999999999998"/>
    <x v="0"/>
    <n v="-9.2999999999999083E-2"/>
    <n v="9.2999999999999083E-2"/>
    <n v="0"/>
    <n v="0"/>
    <s v=""/>
    <n v="3"/>
    <s v="PAL"/>
    <n v="4.8000000000000007"/>
    <n v="2693"/>
    <s v=""/>
    <s v="ZZ"/>
    <x v="0"/>
    <s v=""/>
    <s v=""/>
  </r>
  <r>
    <x v="2"/>
    <n v="5.0199999999999996"/>
    <n v="5.0199999999999996"/>
    <n v="0"/>
    <n v="7.5"/>
    <n v="6.6509999999999998"/>
    <n v="1"/>
    <s v="PAL"/>
    <s v=""/>
    <s v="E9332LMS"/>
    <s v=""/>
    <s v="2024000068"/>
    <x v="833"/>
    <d v="2024-01-03T00:00:00"/>
    <x v="14"/>
    <n v="1"/>
    <s v="PAL"/>
    <n v="1.631"/>
    <x v="0"/>
    <s v="E_EGARCI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0"/>
    <s v=""/>
    <x v="0"/>
    <x v="0"/>
    <x v="0"/>
    <s v="ZZ"/>
    <x v="0"/>
    <x v="2"/>
    <s v="MOLIENDA"/>
    <x v="0"/>
    <x v="14"/>
    <x v="0"/>
    <n v="1.0364999999999993"/>
    <x v="0"/>
    <n v="-3.0999999999999917E-2"/>
    <n v="3.0999999999999917E-2"/>
    <n v="0"/>
    <n v="0"/>
    <s v=""/>
    <n v="1"/>
    <s v="PAL"/>
    <n v="1.6"/>
    <n v="2693"/>
    <s v=""/>
    <s v="ZZ"/>
    <x v="0"/>
    <s v=""/>
    <s v=""/>
  </r>
  <r>
    <x v="2"/>
    <n v="13.6"/>
    <n v="13.6"/>
    <n v="0"/>
    <n v="40"/>
    <n v="39.695999999999998"/>
    <n v="6"/>
    <s v="PAL"/>
    <s v=""/>
    <s v="ER7591BBZ"/>
    <s v="E5866LGS"/>
    <s v=""/>
    <x v="834"/>
    <d v="2024-01-03T00:00:00"/>
    <x v="14"/>
    <n v="6"/>
    <s v="PAL"/>
    <n v="26.096"/>
    <x v="0"/>
    <s v="E_EGARCIA"/>
    <x v="0"/>
    <s v=""/>
    <x v="1"/>
    <x v="2"/>
    <x v="0"/>
    <x v="0"/>
    <s v="ES190236"/>
    <d v="2024-01-03T10:39:13"/>
    <s v="E_EGARCIA"/>
    <x v="1"/>
    <x v="2"/>
    <x v="1"/>
    <x v="0"/>
    <s v="ES190236"/>
    <d v="2024-01-03T10:39:41"/>
    <s v="E_EGARCIA"/>
    <s v=""/>
    <s v=""/>
    <n v="0"/>
    <s v=""/>
    <x v="0"/>
    <x v="0"/>
    <x v="0"/>
    <s v="ZZ"/>
    <x v="0"/>
    <x v="2"/>
    <s v="MOLIENDA"/>
    <x v="0"/>
    <x v="14"/>
    <x v="0"/>
    <n v="1.304000000000002"/>
    <x v="0"/>
    <n v="-16.495999999999999"/>
    <n v="16.495999999999999"/>
    <n v="1"/>
    <n v="0"/>
    <s v="Negativo"/>
    <n v="6"/>
    <s v="PAL"/>
    <n v="9.6000000000000014"/>
    <n v="2693"/>
    <s v="PM"/>
    <s v="ZZ"/>
    <x v="0"/>
    <s v="PM"/>
    <s v="PM"/>
  </r>
  <r>
    <x v="2"/>
    <n v="13.6"/>
    <n v="13.6"/>
    <n v="0"/>
    <n v="40"/>
    <n v="39.695999999999998"/>
    <n v="10"/>
    <s v="PAL"/>
    <s v=""/>
    <s v="ER7591BBZ"/>
    <s v="E5866LGS"/>
    <s v=""/>
    <x v="834"/>
    <d v="2024-01-03T00:00:00"/>
    <x v="17"/>
    <n v="10"/>
    <s v="PAL"/>
    <n v="26.096"/>
    <x v="0"/>
    <s v="E_EGARCIA"/>
    <x v="0"/>
    <s v=""/>
    <x v="1"/>
    <x v="2"/>
    <x v="0"/>
    <x v="0"/>
    <s v="ES190236"/>
    <d v="2024-01-03T10:39:13"/>
    <s v="E_EGARCIA"/>
    <x v="1"/>
    <x v="2"/>
    <x v="1"/>
    <x v="0"/>
    <s v="ES190236"/>
    <d v="2024-01-03T10:39:41"/>
    <s v="E_EGARCIA"/>
    <s v=""/>
    <s v=""/>
    <n v="0"/>
    <s v=""/>
    <x v="0"/>
    <x v="0"/>
    <x v="0"/>
    <s v="ZZ"/>
    <x v="0"/>
    <x v="2"/>
    <s v="MOLIENDA"/>
    <x v="0"/>
    <x v="17"/>
    <x v="0"/>
    <n v="1.304000000000002"/>
    <x v="0"/>
    <n v="-10.096"/>
    <n v="10.096"/>
    <n v="1"/>
    <n v="0"/>
    <s v="Negativo"/>
    <n v="10"/>
    <s v="PAL"/>
    <n v="16"/>
    <n v="3208"/>
    <s v="PM"/>
    <s v="ZZ"/>
    <x v="0"/>
    <s v="PM"/>
    <s v="PM"/>
  </r>
  <r>
    <x v="2"/>
    <n v="12"/>
    <n v="12"/>
    <n v="0"/>
    <n v="36"/>
    <n v="16.893000000000001"/>
    <n v="2"/>
    <s v="PAL"/>
    <s v=""/>
    <s v="ETF02294R"/>
    <s v="E0184KJL"/>
    <s v="2024000079"/>
    <x v="835"/>
    <d v="2024-01-03T00:00:00"/>
    <x v="14"/>
    <n v="2"/>
    <s v="PAL"/>
    <n v="4.8929999999999998"/>
    <x v="0"/>
    <s v="E_EGARCI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0"/>
    <s v=""/>
    <x v="0"/>
    <x v="0"/>
    <x v="0"/>
    <s v="ZZ"/>
    <x v="0"/>
    <x v="2"/>
    <s v="MOLIENDA"/>
    <x v="0"/>
    <x v="14"/>
    <x v="0"/>
    <n v="20.006999999999998"/>
    <x v="0"/>
    <n v="-1.6929999999999996"/>
    <n v="1.6929999999999996"/>
    <n v="1"/>
    <n v="0"/>
    <s v="Negativo"/>
    <n v="2"/>
    <s v="PAL"/>
    <n v="3.2"/>
    <n v="2693"/>
    <s v=""/>
    <s v="ZZ"/>
    <x v="0"/>
    <s v=""/>
    <s v=""/>
  </r>
  <r>
    <x v="2"/>
    <n v="12"/>
    <n v="12"/>
    <n v="0"/>
    <n v="36"/>
    <n v="16.893000000000001"/>
    <n v="1"/>
    <s v="PAL"/>
    <s v=""/>
    <s v="ETF02294R"/>
    <s v="E0184KJL"/>
    <s v="2024000079"/>
    <x v="835"/>
    <d v="2024-01-03T00:00:00"/>
    <x v="17"/>
    <n v="1"/>
    <s v="PAL"/>
    <n v="4.8929999999999998"/>
    <x v="0"/>
    <s v="E_EGARCI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0"/>
    <s v=""/>
    <x v="0"/>
    <x v="0"/>
    <x v="0"/>
    <s v="ZZ"/>
    <x v="0"/>
    <x v="2"/>
    <s v="MOLIENDA"/>
    <x v="0"/>
    <x v="17"/>
    <x v="0"/>
    <n v="20.006999999999998"/>
    <x v="0"/>
    <n v="-3.2929999999999997"/>
    <n v="3.2929999999999997"/>
    <n v="1"/>
    <n v="0"/>
    <s v="Negativo"/>
    <n v="1"/>
    <s v="PAL"/>
    <n v="1.6"/>
    <n v="3208"/>
    <s v=""/>
    <s v="ZZ"/>
    <x v="0"/>
    <s v=""/>
    <s v=""/>
  </r>
  <r>
    <x v="2"/>
    <n v="11.46"/>
    <n v="11.46"/>
    <n v="0"/>
    <n v="36"/>
    <n v="31.032"/>
    <n v="3"/>
    <s v="PAL"/>
    <s v=""/>
    <s v="ER8437BBF"/>
    <s v="E8383LSW"/>
    <s v="2024000088"/>
    <x v="836"/>
    <d v="2024-01-04T00:00:00"/>
    <x v="19"/>
    <n v="3"/>
    <s v="PAL"/>
    <n v="19.571999999999999"/>
    <x v="0"/>
    <s v="E_EGARCI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0"/>
    <s v=""/>
    <x v="0"/>
    <x v="0"/>
    <x v="0"/>
    <s v="ZZ"/>
    <x v="0"/>
    <x v="2"/>
    <s v="MOLIENDA"/>
    <x v="0"/>
    <x v="19"/>
    <x v="0"/>
    <n v="5.8679999999999986"/>
    <x v="0"/>
    <n v="-14.771999999999998"/>
    <n v="14.771999999999998"/>
    <n v="1"/>
    <n v="0"/>
    <s v="Negativo"/>
    <n v="3"/>
    <s v="PAL"/>
    <n v="4.8000000000000007"/>
    <n v="2758"/>
    <s v=""/>
    <s v="ZZ"/>
    <x v="0"/>
    <s v=""/>
    <s v=""/>
  </r>
  <r>
    <x v="2"/>
    <n v="11.46"/>
    <n v="11.46"/>
    <n v="0"/>
    <n v="36"/>
    <n v="31.032"/>
    <n v="9"/>
    <s v="PAL"/>
    <s v=""/>
    <s v="ER8437BBF"/>
    <s v="E8383LSW"/>
    <s v="2024000088"/>
    <x v="836"/>
    <d v="2024-01-04T00:00:00"/>
    <x v="14"/>
    <n v="9"/>
    <s v="PAL"/>
    <n v="19.571999999999999"/>
    <x v="0"/>
    <s v="E_EGARCI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0"/>
    <s v=""/>
    <x v="0"/>
    <x v="0"/>
    <x v="0"/>
    <s v="ZZ"/>
    <x v="0"/>
    <x v="2"/>
    <s v="MOLIENDA"/>
    <x v="0"/>
    <x v="14"/>
    <x v="0"/>
    <n v="5.8679999999999986"/>
    <x v="0"/>
    <n v="-5.1719999999999988"/>
    <n v="5.1719999999999988"/>
    <n v="1"/>
    <n v="0"/>
    <s v="Negativo"/>
    <n v="9"/>
    <s v="PAL"/>
    <n v="14.4"/>
    <n v="2693"/>
    <s v=""/>
    <s v="ZZ"/>
    <x v="0"/>
    <s v=""/>
    <s v=""/>
  </r>
  <r>
    <x v="2"/>
    <n v="14"/>
    <n v="14.38"/>
    <n v="0"/>
    <n v="40"/>
    <n v="40.479999999999997"/>
    <n v="26.1"/>
    <s v="TM"/>
    <s v=""/>
    <s v="ER3517BBK"/>
    <s v="E9201LDT"/>
    <s v="2024000072"/>
    <x v="837"/>
    <d v="2024-01-03T00:00:00"/>
    <x v="15"/>
    <n v="26.42"/>
    <s v="TM"/>
    <n v="26.1"/>
    <x v="0"/>
    <s v="SCASTILL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D"/>
    <n v="14.38"/>
    <s v=""/>
    <x v="0"/>
    <x v="0"/>
    <x v="0"/>
    <s v=""/>
    <x v="0"/>
    <x v="2"/>
    <s v="MOLIENDA"/>
    <x v="0"/>
    <x v="15"/>
    <x v="1"/>
    <n v="0.52000000000000313"/>
    <x v="0"/>
    <n v="0.32000000000000028"/>
    <n v="0.32000000000000028"/>
    <n v="0"/>
    <n v="1"/>
    <s v=""/>
    <n v="26.42"/>
    <s v="TM"/>
    <n v="26.42"/>
    <n v="3126"/>
    <s v=""/>
    <s v=""/>
    <x v="0"/>
    <s v=""/>
    <s v=""/>
  </r>
  <r>
    <x v="2"/>
    <n v="12.3"/>
    <n v="12.34"/>
    <n v="0"/>
    <n v="40"/>
    <n v="40.799999999999997"/>
    <n v="28.46"/>
    <s v="TM"/>
    <s v=""/>
    <s v="ER6669BBL"/>
    <s v="E4911KHZ"/>
    <s v="2024000226"/>
    <x v="838"/>
    <d v="2024-01-08T00:00:00"/>
    <x v="18"/>
    <n v="28.46"/>
    <s v="TM"/>
    <n v="28.46"/>
    <x v="0"/>
    <s v="E_JAZCON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G"/>
    <n v="12.34"/>
    <s v=""/>
    <x v="0"/>
    <x v="0"/>
    <x v="1"/>
    <s v=""/>
    <x v="0"/>
    <x v="2"/>
    <s v="MOLIENDA"/>
    <x v="0"/>
    <x v="18"/>
    <x v="1"/>
    <n v="0.20000000000000284"/>
    <x v="0"/>
    <n v="0"/>
    <n v="0"/>
    <n v="0"/>
    <n v="1"/>
    <s v=""/>
    <n v="28.46"/>
    <s v="TM"/>
    <n v="28.46"/>
    <n v="2692"/>
    <s v=""/>
    <s v=""/>
    <x v="0"/>
    <s v=""/>
    <s v=""/>
  </r>
  <r>
    <x v="2"/>
    <n v="11.34"/>
    <n v="11.34"/>
    <n v="0"/>
    <n v="18"/>
    <n v="17.864000000000001"/>
    <n v="4"/>
    <s v="PAL"/>
    <s v=""/>
    <s v="E4620MJS"/>
    <s v=""/>
    <s v=""/>
    <x v="839"/>
    <d v="2024-01-03T00:00:00"/>
    <x v="17"/>
    <n v="4"/>
    <s v="PAL"/>
    <n v="6.524"/>
    <x v="0"/>
    <s v="EPRESA"/>
    <x v="0"/>
    <s v=""/>
    <x v="1"/>
    <x v="2"/>
    <x v="0"/>
    <x v="0"/>
    <s v="ESTNF23027"/>
    <d v="2024-01-03T16:40:33"/>
    <s v="EPRESA"/>
    <x v="1"/>
    <x v="2"/>
    <x v="1"/>
    <x v="0"/>
    <s v="ESTNF23027"/>
    <d v="2024-01-03T16:42:05"/>
    <s v="EPRESA"/>
    <s v=""/>
    <s v=""/>
    <n v="0"/>
    <s v=""/>
    <x v="0"/>
    <x v="0"/>
    <x v="0"/>
    <s v="ZZ"/>
    <x v="0"/>
    <x v="2"/>
    <s v="MOLIENDA"/>
    <x v="0"/>
    <x v="17"/>
    <x v="0"/>
    <n v="0.58599999999999852"/>
    <x v="0"/>
    <n v="-0.12399999999999967"/>
    <n v="0.12399999999999967"/>
    <n v="0"/>
    <n v="0"/>
    <s v=""/>
    <n v="4"/>
    <s v="PAL"/>
    <n v="6.4"/>
    <n v="3208"/>
    <s v="PM"/>
    <s v="ZZ"/>
    <x v="0"/>
    <s v="PM"/>
    <s v="PM"/>
  </r>
  <r>
    <x v="2"/>
    <n v="12.3"/>
    <n v="12.52"/>
    <n v="0"/>
    <n v="40"/>
    <n v="40.5"/>
    <n v="27.98"/>
    <s v="TM"/>
    <s v=""/>
    <s v="ER6669BBL"/>
    <s v="E4911KHZ"/>
    <s v="2024000104"/>
    <x v="840"/>
    <d v="2024-01-04T00:00:00"/>
    <x v="16"/>
    <n v="28.28"/>
    <s v="TM"/>
    <n v="27.98"/>
    <x v="0"/>
    <s v="E_EGARCI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6H"/>
    <n v="12.52"/>
    <s v=""/>
    <x v="0"/>
    <x v="0"/>
    <x v="0"/>
    <s v=""/>
    <x v="0"/>
    <x v="2"/>
    <s v="MOLIENDA"/>
    <x v="0"/>
    <x v="16"/>
    <x v="1"/>
    <n v="0.5"/>
    <x v="0"/>
    <n v="0.30000000000000071"/>
    <n v="0.30000000000000071"/>
    <n v="0"/>
    <n v="1"/>
    <s v=""/>
    <n v="28.28"/>
    <s v="TM"/>
    <n v="28.28"/>
    <n v="2649"/>
    <s v=""/>
    <s v=""/>
    <x v="0"/>
    <s v=""/>
    <s v=""/>
  </r>
  <r>
    <x v="2"/>
    <n v="12.5"/>
    <n v="12.26"/>
    <n v="0"/>
    <n v="40"/>
    <n v="40.520000000000003"/>
    <n v="28.26"/>
    <s v="TM"/>
    <s v=""/>
    <s v="ER8051BBH"/>
    <s v="E0285KKX"/>
    <s v="2024000094"/>
    <x v="841"/>
    <d v="2024-01-04T00:00:00"/>
    <x v="15"/>
    <n v="28.54"/>
    <s v="TM"/>
    <n v="28.26"/>
    <x v="0"/>
    <s v="OMARRER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D"/>
    <n v="12.26"/>
    <s v=""/>
    <x v="0"/>
    <x v="0"/>
    <x v="0"/>
    <s v=""/>
    <x v="0"/>
    <x v="2"/>
    <s v="MOLIENDA"/>
    <x v="0"/>
    <x v="15"/>
    <x v="1"/>
    <n v="0.47999999999999687"/>
    <x v="0"/>
    <n v="0.27999999999999758"/>
    <n v="0.27999999999999758"/>
    <n v="0"/>
    <n v="1"/>
    <s v=""/>
    <n v="28.54"/>
    <s v="TM"/>
    <n v="28.54"/>
    <n v="3126"/>
    <s v=""/>
    <s v=""/>
    <x v="0"/>
    <s v=""/>
    <s v=""/>
  </r>
  <r>
    <x v="2"/>
    <n v="13.3"/>
    <n v="13.28"/>
    <n v="0"/>
    <n v="40"/>
    <n v="40.54"/>
    <n v="27.26"/>
    <s v="TM"/>
    <s v=""/>
    <s v="ER0623BBL"/>
    <s v="E1897LJW"/>
    <s v="2024000110"/>
    <x v="842"/>
    <d v="2024-01-04T00:00:00"/>
    <x v="15"/>
    <n v="27.52"/>
    <s v="TM"/>
    <n v="27.26"/>
    <x v="0"/>
    <s v="OMARRER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D"/>
    <n v="13.28"/>
    <s v=""/>
    <x v="0"/>
    <x v="0"/>
    <x v="0"/>
    <s v=""/>
    <x v="0"/>
    <x v="2"/>
    <s v="MOLIENDA"/>
    <x v="0"/>
    <x v="15"/>
    <x v="1"/>
    <n v="0.46000000000000085"/>
    <x v="0"/>
    <n v="0.25999999999999801"/>
    <n v="0.25999999999999801"/>
    <n v="0"/>
    <n v="1"/>
    <s v=""/>
    <n v="27.52"/>
    <s v="TM"/>
    <n v="27.52"/>
    <n v="3126"/>
    <s v=""/>
    <s v=""/>
    <x v="0"/>
    <s v=""/>
    <s v=""/>
  </r>
  <r>
    <x v="2"/>
    <n v="13.92"/>
    <n v="13.92"/>
    <n v="0"/>
    <n v="40"/>
    <n v="30.23"/>
    <n v="10"/>
    <s v="PAL"/>
    <s v="CAMBIO DE CANTIDADES"/>
    <s v="ENA3002R"/>
    <s v="E4760MCV"/>
    <s v=""/>
    <x v="843"/>
    <d v="2024-01-03T00:00:00"/>
    <x v="14"/>
    <n v="10"/>
    <s v="PAL"/>
    <n v="16.309999999999999"/>
    <x v="0"/>
    <s v="EPRESA"/>
    <x v="0"/>
    <s v=""/>
    <x v="1"/>
    <x v="2"/>
    <x v="0"/>
    <x v="0"/>
    <s v="ESTNF23027"/>
    <d v="2024-01-03T17:18:19"/>
    <s v="EPRESA"/>
    <x v="1"/>
    <x v="2"/>
    <x v="1"/>
    <x v="0"/>
    <s v="ESTNF23027"/>
    <d v="2024-01-03T17:43:08"/>
    <s v="EPRESA"/>
    <s v=""/>
    <s v=""/>
    <n v="0"/>
    <s v=""/>
    <x v="0"/>
    <x v="0"/>
    <x v="0"/>
    <s v="ZZ"/>
    <x v="0"/>
    <x v="2"/>
    <s v="MOLIENDA"/>
    <x v="0"/>
    <x v="14"/>
    <x v="0"/>
    <n v="10.77"/>
    <x v="0"/>
    <n v="-0.30999999999999872"/>
    <n v="0.30999999999999872"/>
    <n v="0"/>
    <n v="0"/>
    <s v=""/>
    <n v="10"/>
    <s v="PAL"/>
    <n v="16"/>
    <n v="2693"/>
    <s v="PM"/>
    <s v="ZZ"/>
    <x v="0"/>
    <s v="PM"/>
    <s v="PM"/>
  </r>
  <r>
    <x v="2"/>
    <n v="13.093999999999999"/>
    <n v="12.474"/>
    <n v="0"/>
    <n v="40"/>
    <n v="25.521999999999998"/>
    <n v="8"/>
    <s v="PAL"/>
    <s v=""/>
    <s v="ER4702BCK"/>
    <s v="E1671HGL"/>
    <s v="2024000093"/>
    <x v="844"/>
    <d v="2024-01-04T00:00:00"/>
    <x v="17"/>
    <n v="8"/>
    <s v="PAL"/>
    <n v="13.048"/>
    <x v="0"/>
    <s v="E_EGARCI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0"/>
    <s v=""/>
    <x v="0"/>
    <x v="0"/>
    <x v="0"/>
    <s v="ZZ"/>
    <x v="0"/>
    <x v="2"/>
    <s v="MOLIENDA"/>
    <x v="0"/>
    <x v="17"/>
    <x v="0"/>
    <n v="15.478000000000002"/>
    <x v="0"/>
    <n v="-0.24799999999999933"/>
    <n v="0.24799999999999933"/>
    <n v="0"/>
    <n v="0"/>
    <s v=""/>
    <n v="8"/>
    <s v="PAL"/>
    <n v="12.8"/>
    <n v="3208"/>
    <s v=""/>
    <s v="ZZ"/>
    <x v="0"/>
    <s v=""/>
    <s v=""/>
  </r>
  <r>
    <x v="2"/>
    <n v="12"/>
    <n v="12"/>
    <n v="0"/>
    <n v="36"/>
    <n v="31.571999999999999"/>
    <n v="12"/>
    <s v="PAL"/>
    <s v=""/>
    <s v="ETF02294R"/>
    <s v="E0184KJL"/>
    <s v="2024000111"/>
    <x v="845"/>
    <d v="2024-01-04T00:00:00"/>
    <x v="17"/>
    <n v="12"/>
    <s v="PAL"/>
    <n v="19.571999999999999"/>
    <x v="0"/>
    <s v="E_EGARCI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0"/>
    <s v=""/>
    <x v="0"/>
    <x v="0"/>
    <x v="0"/>
    <s v="ZZ"/>
    <x v="0"/>
    <x v="2"/>
    <s v="MOLIENDA"/>
    <x v="0"/>
    <x v="17"/>
    <x v="0"/>
    <n v="5.3279999999999994"/>
    <x v="0"/>
    <n v="-0.37199999999999633"/>
    <n v="0.37199999999999633"/>
    <n v="0"/>
    <n v="0"/>
    <s v=""/>
    <n v="12"/>
    <s v="PAL"/>
    <n v="19.200000000000003"/>
    <n v="3208"/>
    <s v=""/>
    <s v="ZZ"/>
    <x v="0"/>
    <s v=""/>
    <s v=""/>
  </r>
  <r>
    <x v="2"/>
    <n v="13.3"/>
    <n v="13.36"/>
    <n v="0"/>
    <n v="40"/>
    <n v="40.44"/>
    <n v="27.08"/>
    <s v="TM"/>
    <s v=""/>
    <s v="ER0623BBL"/>
    <s v="E1897LJW"/>
    <s v="2024000085"/>
    <x v="846"/>
    <d v="2024-01-04T00:00:00"/>
    <x v="15"/>
    <n v="27.44"/>
    <s v="TM"/>
    <n v="27.08"/>
    <x v="0"/>
    <s v="OMARRER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D"/>
    <n v="13.36"/>
    <s v=""/>
    <x v="0"/>
    <x v="0"/>
    <x v="0"/>
    <s v=""/>
    <x v="0"/>
    <x v="2"/>
    <s v="MOLIENDA"/>
    <x v="0"/>
    <x v="15"/>
    <x v="1"/>
    <n v="0.56000000000000227"/>
    <x v="0"/>
    <n v="0.36000000000000298"/>
    <n v="0.36000000000000298"/>
    <n v="0"/>
    <n v="1"/>
    <s v=""/>
    <n v="27.44"/>
    <s v="TM"/>
    <n v="27.44"/>
    <n v="3126"/>
    <s v=""/>
    <s v=""/>
    <x v="0"/>
    <s v=""/>
    <s v=""/>
  </r>
  <r>
    <x v="2"/>
    <n v="13.3"/>
    <n v="13.38"/>
    <n v="0"/>
    <n v="40"/>
    <n v="40.5"/>
    <n v="27.12"/>
    <s v="TM"/>
    <s v=""/>
    <s v="ER0623BBL"/>
    <s v="E1897LJW"/>
    <s v="2024000153"/>
    <x v="847"/>
    <d v="2024-01-08T00:00:00"/>
    <x v="15"/>
    <n v="27.42"/>
    <s v="TM"/>
    <n v="27.12"/>
    <x v="0"/>
    <s v="SCASTILL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D"/>
    <n v="13.38"/>
    <s v=""/>
    <x v="0"/>
    <x v="0"/>
    <x v="1"/>
    <s v=""/>
    <x v="0"/>
    <x v="2"/>
    <s v="MOLIENDA"/>
    <x v="0"/>
    <x v="15"/>
    <x v="1"/>
    <n v="0.5"/>
    <x v="0"/>
    <n v="0.30000000000000071"/>
    <n v="0.30000000000000071"/>
    <n v="0"/>
    <n v="1"/>
    <s v=""/>
    <n v="27.42"/>
    <s v="TM"/>
    <n v="27.42"/>
    <n v="3126"/>
    <s v=""/>
    <s v=""/>
    <x v="0"/>
    <s v=""/>
    <s v=""/>
  </r>
  <r>
    <x v="2"/>
    <n v="13.06"/>
    <n v="13.3"/>
    <n v="0"/>
    <n v="40"/>
    <n v="40.64"/>
    <n v="27.34"/>
    <s v="TM"/>
    <s v=""/>
    <s v="ER6732BBT"/>
    <s v="E8727HJH"/>
    <s v="2024000107"/>
    <x v="848"/>
    <d v="2024-01-04T00:00:00"/>
    <x v="16"/>
    <n v="27.5"/>
    <s v="TM"/>
    <n v="27.34"/>
    <x v="0"/>
    <s v="E_EGARCI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6H"/>
    <n v="13.3"/>
    <s v=""/>
    <x v="0"/>
    <x v="0"/>
    <x v="0"/>
    <s v=""/>
    <x v="0"/>
    <x v="2"/>
    <s v="MOLIENDA"/>
    <x v="0"/>
    <x v="16"/>
    <x v="1"/>
    <n v="0.35999999999999943"/>
    <x v="0"/>
    <n v="0.16000000000000014"/>
    <n v="0.16000000000000014"/>
    <n v="0"/>
    <n v="1"/>
    <s v=""/>
    <n v="27.5"/>
    <s v="TM"/>
    <n v="27.5"/>
    <n v="2649"/>
    <s v=""/>
    <s v=""/>
    <x v="0"/>
    <s v=""/>
    <s v=""/>
  </r>
  <r>
    <x v="2"/>
    <n v="12.64"/>
    <n v="12.54"/>
    <n v="0"/>
    <n v="40"/>
    <n v="40.54"/>
    <n v="28"/>
    <s v="TM"/>
    <s v=""/>
    <s v="ER8050BBH"/>
    <s v="E8369HJH"/>
    <s v="2024000114"/>
    <x v="849"/>
    <d v="2024-01-04T00:00:00"/>
    <x v="16"/>
    <n v="28.26"/>
    <s v="TM"/>
    <n v="28"/>
    <x v="0"/>
    <s v="E_EGARCI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6H"/>
    <n v="12.54"/>
    <s v=""/>
    <x v="0"/>
    <x v="0"/>
    <x v="0"/>
    <s v=""/>
    <x v="0"/>
    <x v="2"/>
    <s v="MOLIENDA"/>
    <x v="0"/>
    <x v="16"/>
    <x v="1"/>
    <n v="0.46000000000000085"/>
    <x v="0"/>
    <n v="0.26000000000000156"/>
    <n v="0.26000000000000156"/>
    <n v="0"/>
    <n v="1"/>
    <s v=""/>
    <n v="28.26"/>
    <s v="TM"/>
    <n v="28.26"/>
    <n v="2649"/>
    <s v=""/>
    <s v=""/>
    <x v="0"/>
    <s v=""/>
    <s v=""/>
  </r>
  <r>
    <x v="2"/>
    <n v="12.5"/>
    <n v="12.44"/>
    <n v="0"/>
    <n v="40"/>
    <n v="40.68"/>
    <n v="28.24"/>
    <s v="TM"/>
    <s v=""/>
    <s v="ER7636BBJ"/>
    <s v="E5208JYX"/>
    <s v="2024000151"/>
    <x v="850"/>
    <d v="2024-01-05T00:00:00"/>
    <x v="16"/>
    <n v="28.36"/>
    <s v="TM"/>
    <n v="28.24"/>
    <x v="0"/>
    <s v="E_JAZCON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6H"/>
    <n v="12.44"/>
    <s v=""/>
    <x v="0"/>
    <x v="0"/>
    <x v="0"/>
    <s v=""/>
    <x v="0"/>
    <x v="2"/>
    <s v="MOLIENDA"/>
    <x v="0"/>
    <x v="16"/>
    <x v="1"/>
    <n v="0.32000000000000028"/>
    <x v="0"/>
    <n v="0.12000000000000099"/>
    <n v="0.12000000000000099"/>
    <n v="0"/>
    <n v="1"/>
    <s v=""/>
    <n v="28.36"/>
    <s v="TM"/>
    <n v="28.36"/>
    <n v="2649"/>
    <s v=""/>
    <s v=""/>
    <x v="0"/>
    <s v=""/>
    <s v=""/>
  </r>
  <r>
    <x v="2"/>
    <n v="12.5"/>
    <n v="12.4"/>
    <n v="0"/>
    <n v="40"/>
    <n v="40.72"/>
    <n v="28.32"/>
    <s v="TM"/>
    <s v=""/>
    <s v="ER8051BBH"/>
    <s v="E0285KKX"/>
    <s v="2024000146"/>
    <x v="851"/>
    <d v="2024-01-05T00:00:00"/>
    <x v="16"/>
    <n v="28.4"/>
    <s v="TM"/>
    <n v="28.32"/>
    <x v="0"/>
    <s v="E_EGARCI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6H"/>
    <n v="12.4"/>
    <s v=""/>
    <x v="0"/>
    <x v="0"/>
    <x v="0"/>
    <s v=""/>
    <x v="0"/>
    <x v="2"/>
    <s v="MOLIENDA"/>
    <x v="0"/>
    <x v="16"/>
    <x v="1"/>
    <n v="0.28000000000000114"/>
    <x v="0"/>
    <n v="7.9999999999998295E-2"/>
    <n v="7.9999999999998295E-2"/>
    <n v="0"/>
    <n v="1"/>
    <s v=""/>
    <n v="28.4"/>
    <s v="TM"/>
    <n v="28.4"/>
    <n v="2649"/>
    <s v=""/>
    <s v=""/>
    <x v="0"/>
    <s v=""/>
    <s v=""/>
  </r>
  <r>
    <x v="2"/>
    <n v="11.46"/>
    <n v="11.46"/>
    <n v="0"/>
    <n v="36"/>
    <n v="21.245999999999999"/>
    <n v="6"/>
    <s v="PAL"/>
    <s v=""/>
    <s v="ER8437BBF"/>
    <s v="E8383LSW"/>
    <s v="2024000109"/>
    <x v="852"/>
    <d v="2024-01-04T00:00:00"/>
    <x v="17"/>
    <n v="6"/>
    <s v="PAL"/>
    <n v="9.7859999999999996"/>
    <x v="0"/>
    <s v="E_EGARCI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0"/>
    <s v=""/>
    <x v="0"/>
    <x v="0"/>
    <x v="0"/>
    <s v="ZZ"/>
    <x v="0"/>
    <x v="2"/>
    <s v="MOLIENDA"/>
    <x v="0"/>
    <x v="17"/>
    <x v="0"/>
    <n v="15.654"/>
    <x v="0"/>
    <n v="-0.18599999999999817"/>
    <n v="0.18599999999999817"/>
    <n v="0"/>
    <n v="0"/>
    <s v=""/>
    <n v="6"/>
    <s v="PAL"/>
    <n v="9.6000000000000014"/>
    <n v="3208"/>
    <s v=""/>
    <s v="ZZ"/>
    <x v="0"/>
    <s v=""/>
    <s v=""/>
  </r>
  <r>
    <x v="2"/>
    <n v="11.46"/>
    <n v="11.46"/>
    <n v="0"/>
    <n v="36"/>
    <n v="14.722"/>
    <n v="2"/>
    <s v="PAL"/>
    <s v=""/>
    <s v="ER8437BBF"/>
    <s v="E8383LSW"/>
    <s v="2024000141"/>
    <x v="853"/>
    <d v="2024-01-05T00:00:00"/>
    <x v="17"/>
    <n v="2"/>
    <s v="PAL"/>
    <n v="3.262"/>
    <x v="0"/>
    <s v="E_EGARCI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0"/>
    <s v=""/>
    <x v="0"/>
    <x v="0"/>
    <x v="0"/>
    <s v="ZZ"/>
    <x v="0"/>
    <x v="2"/>
    <s v="MOLIENDA"/>
    <x v="0"/>
    <x v="17"/>
    <x v="0"/>
    <n v="22.177999999999997"/>
    <x v="0"/>
    <n v="-6.1999999999999833E-2"/>
    <n v="6.1999999999999833E-2"/>
    <n v="0"/>
    <n v="0"/>
    <s v=""/>
    <n v="2"/>
    <s v="PAL"/>
    <n v="3.2"/>
    <n v="3208"/>
    <s v=""/>
    <s v="ZZ"/>
    <x v="0"/>
    <s v=""/>
    <s v=""/>
  </r>
  <r>
    <x v="2"/>
    <n v="14.56"/>
    <n v="14.56"/>
    <n v="0"/>
    <n v="40"/>
    <n v="40.655999999999999"/>
    <n v="13"/>
    <s v="PAL"/>
    <s v=""/>
    <s v="ER6743BBR"/>
    <s v="E5005KYF"/>
    <s v="2024000103"/>
    <x v="854"/>
    <d v="2024-01-04T00:00:00"/>
    <x v="17"/>
    <n v="13"/>
    <s v="PAL"/>
    <n v="26.096"/>
    <x v="0"/>
    <s v="E_EGARCI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0"/>
    <s v=""/>
    <x v="0"/>
    <x v="0"/>
    <x v="0"/>
    <s v="ZZ"/>
    <x v="0"/>
    <x v="2"/>
    <s v="MOLIENDA"/>
    <x v="0"/>
    <x v="17"/>
    <x v="0"/>
    <n v="0.34400000000000119"/>
    <x v="0"/>
    <n v="-5.2959999999999994"/>
    <n v="5.2959999999999994"/>
    <n v="1"/>
    <n v="0"/>
    <s v="Negativo"/>
    <n v="13"/>
    <s v="PAL"/>
    <n v="20.8"/>
    <n v="3208"/>
    <s v=""/>
    <s v="ZZ"/>
    <x v="0"/>
    <s v=""/>
    <s v=""/>
  </r>
  <r>
    <x v="2"/>
    <n v="14.56"/>
    <n v="14.56"/>
    <n v="0"/>
    <n v="40"/>
    <n v="40.655999999999999"/>
    <n v="3"/>
    <s v="PAL"/>
    <s v=""/>
    <s v="ER6743BBR"/>
    <s v="E5005KYF"/>
    <s v="2024000103"/>
    <x v="854"/>
    <d v="2024-01-04T00:00:00"/>
    <x v="14"/>
    <n v="3"/>
    <s v="PAL"/>
    <n v="26.096"/>
    <x v="0"/>
    <s v="E_EGARCI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0"/>
    <s v=""/>
    <x v="0"/>
    <x v="0"/>
    <x v="0"/>
    <s v="ZZ"/>
    <x v="0"/>
    <x v="2"/>
    <s v="MOLIENDA"/>
    <x v="0"/>
    <x v="14"/>
    <x v="0"/>
    <n v="0.34400000000000119"/>
    <x v="0"/>
    <n v="-21.295999999999999"/>
    <n v="21.295999999999999"/>
    <n v="1"/>
    <n v="0"/>
    <s v="Negativo"/>
    <n v="3"/>
    <s v="PAL"/>
    <n v="4.8000000000000007"/>
    <n v="2693"/>
    <s v=""/>
    <s v="ZZ"/>
    <x v="0"/>
    <s v=""/>
    <s v=""/>
  </r>
  <r>
    <x v="2"/>
    <n v="9.7200000000000006"/>
    <n v="9.7200000000000006"/>
    <n v="0"/>
    <n v="18"/>
    <n v="16.244"/>
    <n v="4"/>
    <s v="PAL"/>
    <s v=""/>
    <s v="E6409FHY"/>
    <s v=""/>
    <s v=""/>
    <x v="855"/>
    <d v="2024-01-04T00:00:00"/>
    <x v="17"/>
    <n v="4"/>
    <s v="PAL"/>
    <n v="6.524"/>
    <x v="0"/>
    <s v="E_EGARCIA"/>
    <x v="0"/>
    <s v=""/>
    <x v="1"/>
    <x v="2"/>
    <x v="1"/>
    <x v="0"/>
    <s v="ES190236"/>
    <d v="2024-01-04T08:52:14"/>
    <s v="E_EGARCIA"/>
    <x v="1"/>
    <x v="2"/>
    <x v="1"/>
    <x v="0"/>
    <s v="ES190236"/>
    <d v="2024-01-04T08:52:59"/>
    <s v="E_EGARCIA"/>
    <s v=""/>
    <s v=""/>
    <n v="0"/>
    <s v=""/>
    <x v="0"/>
    <x v="0"/>
    <x v="0"/>
    <s v="ZZ"/>
    <x v="0"/>
    <x v="2"/>
    <s v="MOLIENDA"/>
    <x v="0"/>
    <x v="17"/>
    <x v="0"/>
    <n v="2.2059999999999995"/>
    <x v="0"/>
    <n v="-0.12399999999999967"/>
    <n v="0.12399999999999967"/>
    <n v="0"/>
    <n v="0"/>
    <s v=""/>
    <n v="4"/>
    <s v="PAL"/>
    <n v="6.4"/>
    <n v="3208"/>
    <s v="PM"/>
    <s v="ZZ"/>
    <x v="0"/>
    <s v="PM"/>
    <s v="PM"/>
  </r>
  <r>
    <x v="2"/>
    <n v="13.06"/>
    <n v="13.1"/>
    <n v="0"/>
    <n v="40"/>
    <n v="39.64"/>
    <n v="26.54"/>
    <s v="TM"/>
    <s v=""/>
    <s v="ER6732BBT"/>
    <s v="E8727HJH"/>
    <s v="2024000207"/>
    <x v="856"/>
    <d v="2024-01-08T00:00:00"/>
    <x v="18"/>
    <n v="27.7"/>
    <s v="TM"/>
    <n v="26.54"/>
    <x v="0"/>
    <s v="E_EGARCI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G"/>
    <n v="13.1"/>
    <s v=""/>
    <x v="0"/>
    <x v="0"/>
    <x v="1"/>
    <s v=""/>
    <x v="0"/>
    <x v="2"/>
    <s v="MOLIENDA"/>
    <x v="0"/>
    <x v="18"/>
    <x v="1"/>
    <n v="1.3599999999999994"/>
    <x v="0"/>
    <n v="1.1600000000000001"/>
    <n v="1.1600000000000001"/>
    <n v="1"/>
    <n v="1"/>
    <s v="Positivo"/>
    <n v="27.7"/>
    <s v="TM"/>
    <n v="27.7"/>
    <n v="2692"/>
    <s v=""/>
    <s v=""/>
    <x v="0"/>
    <s v=""/>
    <s v=""/>
  </r>
  <r>
    <x v="2"/>
    <n v="13.06"/>
    <n v="13.22"/>
    <n v="0"/>
    <n v="40"/>
    <n v="40.5"/>
    <n v="27.28"/>
    <s v="TM"/>
    <s v=""/>
    <s v="ER6732BBT"/>
    <s v="E8727HJH"/>
    <s v="2024000159"/>
    <x v="857"/>
    <d v="2024-01-08T00:00:00"/>
    <x v="15"/>
    <n v="27.58"/>
    <s v="TM"/>
    <n v="27.28"/>
    <x v="0"/>
    <s v="SCASTILL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D"/>
    <n v="13.22"/>
    <s v=""/>
    <x v="0"/>
    <x v="0"/>
    <x v="1"/>
    <s v=""/>
    <x v="0"/>
    <x v="2"/>
    <s v="MOLIENDA"/>
    <x v="0"/>
    <x v="15"/>
    <x v="1"/>
    <n v="0.5"/>
    <x v="0"/>
    <n v="0.29999999999999716"/>
    <n v="0.29999999999999716"/>
    <n v="0"/>
    <n v="1"/>
    <s v=""/>
    <n v="27.58"/>
    <s v="TM"/>
    <n v="27.58"/>
    <n v="3126"/>
    <s v=""/>
    <s v=""/>
    <x v="0"/>
    <s v=""/>
    <s v=""/>
  </r>
  <r>
    <x v="2"/>
    <n v="12.5"/>
    <n v="12.26"/>
    <n v="0"/>
    <n v="40"/>
    <n v="40.5"/>
    <n v="28.24"/>
    <s v="TM"/>
    <s v=""/>
    <s v="ER8051BBH"/>
    <s v="E0285KKX"/>
    <s v="2024000161"/>
    <x v="858"/>
    <d v="2024-01-08T00:00:00"/>
    <x v="15"/>
    <n v="28.54"/>
    <s v="TM"/>
    <n v="28.24"/>
    <x v="0"/>
    <s v="SCASTILL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D"/>
    <n v="12.26"/>
    <s v=""/>
    <x v="0"/>
    <x v="0"/>
    <x v="1"/>
    <s v=""/>
    <x v="0"/>
    <x v="2"/>
    <s v="MOLIENDA"/>
    <x v="0"/>
    <x v="15"/>
    <x v="1"/>
    <n v="0.5"/>
    <x v="0"/>
    <n v="0.30000000000000071"/>
    <n v="0.30000000000000071"/>
    <n v="0"/>
    <n v="1"/>
    <s v=""/>
    <n v="28.54"/>
    <s v="TM"/>
    <n v="28.54"/>
    <n v="3126"/>
    <s v=""/>
    <s v=""/>
    <x v="0"/>
    <s v=""/>
    <s v=""/>
  </r>
  <r>
    <x v="2"/>
    <n v="13.06"/>
    <n v="13.18"/>
    <n v="0"/>
    <n v="40"/>
    <n v="40.5"/>
    <n v="27.32"/>
    <s v="TM"/>
    <s v=""/>
    <s v="ER6732BBT"/>
    <s v="E8727HJH"/>
    <s v="2024000180"/>
    <x v="859"/>
    <d v="2024-01-08T00:00:00"/>
    <x v="15"/>
    <n v="27.62"/>
    <s v="TM"/>
    <n v="27.32"/>
    <x v="0"/>
    <s v="SCASTILL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D"/>
    <n v="13.18"/>
    <s v=""/>
    <x v="0"/>
    <x v="0"/>
    <x v="1"/>
    <s v=""/>
    <x v="0"/>
    <x v="2"/>
    <s v="MOLIENDA"/>
    <x v="0"/>
    <x v="15"/>
    <x v="1"/>
    <n v="0.5"/>
    <x v="0"/>
    <n v="0.30000000000000071"/>
    <n v="0.30000000000000071"/>
    <n v="0"/>
    <n v="1"/>
    <s v=""/>
    <n v="27.62"/>
    <s v="TM"/>
    <n v="27.62"/>
    <n v="3126"/>
    <s v=""/>
    <s v=""/>
    <x v="0"/>
    <s v=""/>
    <s v=""/>
  </r>
  <r>
    <x v="2"/>
    <n v="12.56"/>
    <n v="12.56"/>
    <n v="0"/>
    <n v="26"/>
    <n v="22.346"/>
    <n v="1"/>
    <s v="PAL"/>
    <s v=""/>
    <s v="E6823MLJ"/>
    <s v=""/>
    <s v=""/>
    <x v="860"/>
    <d v="2024-01-04T00:00:00"/>
    <x v="14"/>
    <n v="1"/>
    <s v="PAL"/>
    <n v="9.7859999999999996"/>
    <x v="0"/>
    <s v="E_EGARCIA"/>
    <x v="0"/>
    <s v=""/>
    <x v="1"/>
    <x v="2"/>
    <x v="0"/>
    <x v="0"/>
    <s v="ES190236"/>
    <d v="2024-01-04T11:29:25"/>
    <s v="E_EGARCIA"/>
    <x v="1"/>
    <x v="2"/>
    <x v="1"/>
    <x v="0"/>
    <s v="ES190236"/>
    <d v="2024-01-04T11:30:53"/>
    <s v="E_EGARCIA"/>
    <s v=""/>
    <s v=""/>
    <n v="0"/>
    <s v=""/>
    <x v="0"/>
    <x v="0"/>
    <x v="0"/>
    <s v="ZZ"/>
    <x v="0"/>
    <x v="2"/>
    <s v="MOLIENDA"/>
    <x v="0"/>
    <x v="14"/>
    <x v="0"/>
    <n v="4.3039999999999985"/>
    <x v="0"/>
    <n v="-8.1859999999999999"/>
    <n v="8.1859999999999999"/>
    <n v="1"/>
    <n v="0"/>
    <s v="Negativo"/>
    <n v="1"/>
    <s v="PAL"/>
    <n v="1.6"/>
    <n v="2693"/>
    <s v="PM"/>
    <s v="ZZ"/>
    <x v="0"/>
    <s v="PM"/>
    <s v="PM"/>
  </r>
  <r>
    <x v="2"/>
    <n v="12.56"/>
    <n v="12.56"/>
    <n v="0"/>
    <n v="26"/>
    <n v="22.346"/>
    <n v="5"/>
    <s v="PAL"/>
    <s v=""/>
    <s v="E6823MLJ"/>
    <s v=""/>
    <s v=""/>
    <x v="860"/>
    <d v="2024-01-04T00:00:00"/>
    <x v="17"/>
    <n v="5"/>
    <s v="PAL"/>
    <n v="9.7859999999999996"/>
    <x v="0"/>
    <s v="E_EGARCIA"/>
    <x v="0"/>
    <s v=""/>
    <x v="1"/>
    <x v="2"/>
    <x v="0"/>
    <x v="0"/>
    <s v="ES190236"/>
    <d v="2024-01-04T11:29:25"/>
    <s v="E_EGARCIA"/>
    <x v="1"/>
    <x v="2"/>
    <x v="1"/>
    <x v="0"/>
    <s v="ES190236"/>
    <d v="2024-01-04T11:30:53"/>
    <s v="E_EGARCIA"/>
    <s v=""/>
    <s v=""/>
    <n v="0"/>
    <s v=""/>
    <x v="0"/>
    <x v="0"/>
    <x v="0"/>
    <s v="ZZ"/>
    <x v="0"/>
    <x v="2"/>
    <s v="MOLIENDA"/>
    <x v="0"/>
    <x v="17"/>
    <x v="0"/>
    <n v="4.3039999999999985"/>
    <x v="0"/>
    <n v="-1.7859999999999996"/>
    <n v="1.7859999999999996"/>
    <n v="1"/>
    <n v="0"/>
    <s v="Negativo"/>
    <n v="5"/>
    <s v="PAL"/>
    <n v="8"/>
    <n v="3208"/>
    <s v="PM"/>
    <s v="ZZ"/>
    <x v="0"/>
    <s v="PM"/>
    <s v="PM"/>
  </r>
  <r>
    <x v="2"/>
    <n v="22.28"/>
    <n v="22.28"/>
    <n v="0"/>
    <n v="40"/>
    <n v="31.88"/>
    <n v="6"/>
    <s v="PAL"/>
    <s v=""/>
    <s v="E4183BDH"/>
    <s v="E4843JPN"/>
    <s v=""/>
    <x v="861"/>
    <d v="2024-01-04T00:00:00"/>
    <x v="17"/>
    <n v="6"/>
    <s v="PAL"/>
    <n v="9.6"/>
    <x v="0"/>
    <s v="E_EGARCIA"/>
    <x v="0"/>
    <s v=""/>
    <x v="1"/>
    <x v="2"/>
    <x v="1"/>
    <x v="0"/>
    <s v="ES190236"/>
    <d v="2024-01-04T11:37:28"/>
    <s v="E_EGARCIA"/>
    <x v="1"/>
    <x v="2"/>
    <x v="1"/>
    <x v="0"/>
    <s v="ES190236"/>
    <d v="2024-01-04T11:37:49"/>
    <s v="E_EGARCIA"/>
    <s v=""/>
    <s v=""/>
    <n v="0"/>
    <s v=""/>
    <x v="0"/>
    <x v="0"/>
    <x v="0"/>
    <s v="ZZ"/>
    <x v="0"/>
    <x v="2"/>
    <s v="MOLIENDA"/>
    <x v="0"/>
    <x v="17"/>
    <x v="0"/>
    <n v="9.120000000000001"/>
    <x v="0"/>
    <n v="0"/>
    <n v="0"/>
    <n v="0"/>
    <n v="1"/>
    <s v=""/>
    <n v="6"/>
    <s v="PAL"/>
    <n v="9.6000000000000014"/>
    <n v="3208"/>
    <s v="PM"/>
    <s v="ZZ"/>
    <x v="0"/>
    <s v="PM"/>
    <s v="PM"/>
  </r>
  <r>
    <x v="2"/>
    <n v="12.3"/>
    <n v="12.44"/>
    <n v="0"/>
    <n v="40"/>
    <n v="40.44"/>
    <n v="28"/>
    <s v="TM"/>
    <s v=""/>
    <s v="ER6669BBL"/>
    <s v="E4911KHZ"/>
    <s v="2024000160"/>
    <x v="862"/>
    <d v="2024-01-08T00:00:00"/>
    <x v="15"/>
    <n v="28.36"/>
    <s v="TM"/>
    <n v="28"/>
    <x v="0"/>
    <s v="SCASTILL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D"/>
    <n v="12.44"/>
    <s v=""/>
    <x v="0"/>
    <x v="0"/>
    <x v="1"/>
    <s v=""/>
    <x v="0"/>
    <x v="2"/>
    <s v="MOLIENDA"/>
    <x v="0"/>
    <x v="15"/>
    <x v="1"/>
    <n v="0.56000000000000227"/>
    <x v="0"/>
    <n v="0.35999999999999943"/>
    <n v="0.35999999999999943"/>
    <n v="0"/>
    <n v="1"/>
    <s v=""/>
    <n v="28.36"/>
    <s v="TM"/>
    <n v="28.36"/>
    <n v="3126"/>
    <s v=""/>
    <s v=""/>
    <x v="0"/>
    <s v=""/>
    <s v=""/>
  </r>
  <r>
    <x v="2"/>
    <n v="13.3"/>
    <n v="13.32"/>
    <n v="0"/>
    <n v="40"/>
    <n v="40.42"/>
    <n v="27.1"/>
    <s v="TM"/>
    <s v=""/>
    <s v="ER0623BBL"/>
    <s v="E1897LJW"/>
    <s v="2024000182"/>
    <x v="863"/>
    <d v="2024-01-08T00:00:00"/>
    <x v="15"/>
    <n v="27.48"/>
    <s v="TM"/>
    <n v="27.1"/>
    <x v="0"/>
    <s v="SCASTILL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D"/>
    <n v="13.32"/>
    <s v=""/>
    <x v="0"/>
    <x v="0"/>
    <x v="1"/>
    <s v=""/>
    <x v="0"/>
    <x v="2"/>
    <s v="MOLIENDA"/>
    <x v="0"/>
    <x v="15"/>
    <x v="1"/>
    <n v="0.57999999999999829"/>
    <x v="0"/>
    <n v="0.37999999999999901"/>
    <n v="0.37999999999999901"/>
    <n v="0"/>
    <n v="1"/>
    <s v=""/>
    <n v="27.48"/>
    <s v="TM"/>
    <n v="27.48"/>
    <n v="3126"/>
    <s v=""/>
    <s v=""/>
    <x v="0"/>
    <s v=""/>
    <s v=""/>
  </r>
  <r>
    <x v="2"/>
    <n v="13.58"/>
    <n v="13.58"/>
    <n v="0"/>
    <n v="40"/>
    <n v="39.676000000000002"/>
    <n v="10"/>
    <s v="PAL"/>
    <s v=""/>
    <s v="ER1414BBD"/>
    <s v="E3092FNZ"/>
    <s v="2024000126"/>
    <x v="864"/>
    <d v="2024-01-04T00:00:00"/>
    <x v="17"/>
    <n v="10"/>
    <s v="PAL"/>
    <n v="26.096"/>
    <x v="0"/>
    <s v="E_JAZCON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0"/>
    <s v=""/>
    <x v="0"/>
    <x v="0"/>
    <x v="0"/>
    <s v="ZZ"/>
    <x v="0"/>
    <x v="2"/>
    <s v="MOLIENDA"/>
    <x v="0"/>
    <x v="17"/>
    <x v="0"/>
    <n v="1.3239999999999981"/>
    <x v="0"/>
    <n v="-10.096"/>
    <n v="10.096"/>
    <n v="1"/>
    <n v="0"/>
    <s v="Negativo"/>
    <n v="10"/>
    <s v="PAL"/>
    <n v="16"/>
    <n v="3208"/>
    <s v=""/>
    <s v="ZZ"/>
    <x v="0"/>
    <s v=""/>
    <s v=""/>
  </r>
  <r>
    <x v="2"/>
    <n v="13.58"/>
    <n v="13.58"/>
    <n v="0"/>
    <n v="40"/>
    <n v="39.676000000000002"/>
    <n v="6"/>
    <s v="PAL"/>
    <s v=""/>
    <s v="ER1414BBD"/>
    <s v="E3092FNZ"/>
    <s v="2024000126"/>
    <x v="864"/>
    <d v="2024-01-04T00:00:00"/>
    <x v="14"/>
    <n v="6"/>
    <s v="PAL"/>
    <n v="26.096"/>
    <x v="0"/>
    <s v="E_JAZCON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0"/>
    <s v=""/>
    <x v="0"/>
    <x v="0"/>
    <x v="0"/>
    <s v="ZZ"/>
    <x v="0"/>
    <x v="2"/>
    <s v="MOLIENDA"/>
    <x v="0"/>
    <x v="14"/>
    <x v="0"/>
    <n v="1.3239999999999981"/>
    <x v="0"/>
    <n v="-16.495999999999999"/>
    <n v="16.495999999999999"/>
    <n v="1"/>
    <n v="0"/>
    <s v="Negativo"/>
    <n v="6"/>
    <s v="PAL"/>
    <n v="9.6000000000000014"/>
    <n v="2693"/>
    <s v=""/>
    <s v="ZZ"/>
    <x v="0"/>
    <s v=""/>
    <s v=""/>
  </r>
  <r>
    <x v="2"/>
    <n v="13.6"/>
    <n v="13.6"/>
    <n v="0"/>
    <n v="40"/>
    <n v="39.695999999999998"/>
    <n v="2"/>
    <s v="PAL"/>
    <s v=""/>
    <s v="ER7591BBZ"/>
    <s v="E5866LGS"/>
    <s v="2024000158"/>
    <x v="865"/>
    <d v="2024-01-08T00:00:00"/>
    <x v="14"/>
    <n v="2"/>
    <s v="PAL"/>
    <n v="26.096"/>
    <x v="0"/>
    <s v="E_EGARCI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0"/>
    <s v=""/>
    <x v="0"/>
    <x v="0"/>
    <x v="1"/>
    <s v="ZZ"/>
    <x v="0"/>
    <x v="2"/>
    <s v="MOLIENDA"/>
    <x v="0"/>
    <x v="14"/>
    <x v="0"/>
    <n v="1.304000000000002"/>
    <x v="0"/>
    <n v="-22.896000000000001"/>
    <n v="22.896000000000001"/>
    <n v="1"/>
    <n v="0"/>
    <s v="Negativo"/>
    <n v="2"/>
    <s v="PAL"/>
    <n v="3.2"/>
    <n v="2693"/>
    <s v=""/>
    <s v="ZZ"/>
    <x v="0"/>
    <s v=""/>
    <s v=""/>
  </r>
  <r>
    <x v="2"/>
    <n v="13.6"/>
    <n v="13.6"/>
    <n v="0"/>
    <n v="40"/>
    <n v="39.695999999999998"/>
    <n v="14"/>
    <s v="PAL"/>
    <s v=""/>
    <s v="ER7591BBZ"/>
    <s v="E5866LGS"/>
    <s v="2024000158"/>
    <x v="865"/>
    <d v="2024-01-08T00:00:00"/>
    <x v="17"/>
    <n v="14"/>
    <s v="PAL"/>
    <n v="26.096"/>
    <x v="0"/>
    <s v="E_EGARCI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0"/>
    <s v=""/>
    <x v="0"/>
    <x v="0"/>
    <x v="1"/>
    <s v="ZZ"/>
    <x v="0"/>
    <x v="2"/>
    <s v="MOLIENDA"/>
    <x v="0"/>
    <x v="17"/>
    <x v="0"/>
    <n v="1.304000000000002"/>
    <x v="0"/>
    <n v="-3.695999999999998"/>
    <n v="3.695999999999998"/>
    <n v="1"/>
    <n v="0"/>
    <s v="Negativo"/>
    <n v="14"/>
    <s v="PAL"/>
    <n v="22.400000000000002"/>
    <n v="3208"/>
    <s v=""/>
    <s v="ZZ"/>
    <x v="0"/>
    <s v=""/>
    <s v=""/>
  </r>
  <r>
    <x v="2"/>
    <n v="11.46"/>
    <n v="11.46"/>
    <n v="0"/>
    <n v="36"/>
    <n v="16.353000000000002"/>
    <n v="3"/>
    <s v="PAL"/>
    <s v=""/>
    <s v="ER8437BBF"/>
    <s v="E8383LSW"/>
    <s v="2024000140"/>
    <x v="866"/>
    <d v="2024-01-05T00:00:00"/>
    <x v="17"/>
    <n v="3"/>
    <s v="PAL"/>
    <n v="4.8929999999999998"/>
    <x v="0"/>
    <s v="E_EGARCI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0"/>
    <s v=""/>
    <x v="0"/>
    <x v="0"/>
    <x v="0"/>
    <s v="ZZ"/>
    <x v="0"/>
    <x v="2"/>
    <s v="MOLIENDA"/>
    <x v="0"/>
    <x v="17"/>
    <x v="0"/>
    <n v="20.546999999999997"/>
    <x v="0"/>
    <n v="-9.2999999999999083E-2"/>
    <n v="9.2999999999999083E-2"/>
    <n v="0"/>
    <n v="0"/>
    <s v=""/>
    <n v="3"/>
    <s v="PAL"/>
    <n v="4.8000000000000007"/>
    <n v="3208"/>
    <s v=""/>
    <s v="ZZ"/>
    <x v="0"/>
    <s v=""/>
    <s v=""/>
  </r>
  <r>
    <x v="2"/>
    <n v="12.64"/>
    <n v="12.56"/>
    <n v="0"/>
    <n v="40"/>
    <n v="32.380000000000003"/>
    <n v="19.82"/>
    <s v="TM"/>
    <s v=""/>
    <s v="ER8050BBH"/>
    <s v="E8369HJH"/>
    <s v="2024000152"/>
    <x v="867"/>
    <d v="2024-01-08T00:00:00"/>
    <x v="15"/>
    <n v="20"/>
    <s v="TM"/>
    <n v="19.82"/>
    <x v="0"/>
    <s v="SCASTILL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D"/>
    <n v="12.56"/>
    <s v=""/>
    <x v="0"/>
    <x v="0"/>
    <x v="1"/>
    <s v=""/>
    <x v="0"/>
    <x v="2"/>
    <s v="MOLIENDA"/>
    <x v="0"/>
    <x v="15"/>
    <x v="1"/>
    <n v="8.6199999999999974"/>
    <x v="0"/>
    <n v="0.17999999999999972"/>
    <n v="0.17999999999999972"/>
    <n v="0"/>
    <n v="1"/>
    <s v=""/>
    <n v="20"/>
    <s v="TM"/>
    <n v="20"/>
    <n v="3126"/>
    <s v=""/>
    <s v=""/>
    <x v="0"/>
    <s v=""/>
    <s v=""/>
  </r>
  <r>
    <x v="2"/>
    <n v="12.64"/>
    <n v="12.46"/>
    <n v="0"/>
    <n v="40"/>
    <n v="40.46"/>
    <n v="28"/>
    <s v="TM"/>
    <s v=""/>
    <s v="ER8050BBH"/>
    <s v="E8369HJH"/>
    <s v="2024000208"/>
    <x v="868"/>
    <d v="2024-01-08T00:00:00"/>
    <x v="15"/>
    <n v="28.34"/>
    <s v="TM"/>
    <n v="28"/>
    <x v="0"/>
    <s v="SCASTILL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D"/>
    <n v="12.46"/>
    <s v=""/>
    <x v="0"/>
    <x v="0"/>
    <x v="1"/>
    <s v=""/>
    <x v="0"/>
    <x v="2"/>
    <s v="MOLIENDA"/>
    <x v="0"/>
    <x v="15"/>
    <x v="1"/>
    <n v="0.53999999999999915"/>
    <x v="0"/>
    <n v="0.33999999999999986"/>
    <n v="0.33999999999999986"/>
    <n v="0"/>
    <n v="1"/>
    <s v=""/>
    <n v="28.34"/>
    <s v="TM"/>
    <n v="28.34"/>
    <n v="3126"/>
    <s v=""/>
    <s v=""/>
    <x v="0"/>
    <s v=""/>
    <s v=""/>
  </r>
  <r>
    <x v="2"/>
    <n v="4.3"/>
    <n v="4.3"/>
    <n v="0"/>
    <n v="7.5"/>
    <n v="7.5620000000000003"/>
    <n v="2"/>
    <s v="PAL"/>
    <s v=""/>
    <s v="E5608KZV"/>
    <s v=""/>
    <s v=""/>
    <x v="869"/>
    <d v="2024-01-09T00:00:00"/>
    <x v="14"/>
    <n v="2"/>
    <s v="PAL"/>
    <n v="3.262"/>
    <x v="0"/>
    <s v="E_JAZCONA"/>
    <x v="0"/>
    <s v=""/>
    <x v="1"/>
    <x v="2"/>
    <x v="0"/>
    <x v="0"/>
    <s v="ES190236"/>
    <d v="2024-01-09T16:36:11"/>
    <s v="E_JAZCONA"/>
    <x v="1"/>
    <x v="2"/>
    <x v="1"/>
    <x v="0"/>
    <s v="ES190236"/>
    <d v="2024-01-09T16:36:53"/>
    <s v="E_JAZCONA"/>
    <s v=""/>
    <s v=""/>
    <n v="0"/>
    <s v=""/>
    <x v="0"/>
    <x v="0"/>
    <x v="1"/>
    <s v="ZZ"/>
    <x v="0"/>
    <x v="2"/>
    <s v="MOLIENDA"/>
    <x v="0"/>
    <x v="14"/>
    <x v="0"/>
    <n v="0.12549999999999883"/>
    <x v="0"/>
    <n v="-6.1999999999999833E-2"/>
    <n v="6.1999999999999833E-2"/>
    <n v="0"/>
    <n v="0"/>
    <s v=""/>
    <n v="2"/>
    <s v="PAL"/>
    <n v="3.2"/>
    <n v="2693"/>
    <s v="PM"/>
    <s v="ZZ"/>
    <x v="0"/>
    <s v="PM"/>
    <s v="PM"/>
  </r>
  <r>
    <x v="2"/>
    <n v="11.68"/>
    <n v="11.68"/>
    <n v="0"/>
    <n v="26"/>
    <n v="24.728000000000002"/>
    <n v="4"/>
    <s v="PAL"/>
    <s v=""/>
    <s v="E4554BNV"/>
    <s v=""/>
    <s v="2024000132"/>
    <x v="870"/>
    <d v="2024-01-05T00:00:00"/>
    <x v="17"/>
    <n v="4"/>
    <s v="PAL"/>
    <n v="13.048"/>
    <x v="0"/>
    <s v="E_EGARCI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0"/>
    <s v=""/>
    <x v="0"/>
    <x v="0"/>
    <x v="0"/>
    <s v="ZZ"/>
    <x v="0"/>
    <x v="2"/>
    <s v="MOLIENDA"/>
    <x v="0"/>
    <x v="17"/>
    <x v="0"/>
    <n v="1.921999999999997"/>
    <x v="0"/>
    <n v="-6.6479999999999997"/>
    <n v="6.6479999999999997"/>
    <n v="1"/>
    <n v="0"/>
    <s v="Negativo"/>
    <n v="4"/>
    <s v="PAL"/>
    <n v="6.4"/>
    <n v="3208"/>
    <s v=""/>
    <s v="ZZ"/>
    <x v="0"/>
    <s v=""/>
    <s v=""/>
  </r>
  <r>
    <x v="2"/>
    <n v="11.68"/>
    <n v="11.68"/>
    <n v="0"/>
    <n v="26"/>
    <n v="24.728000000000002"/>
    <n v="4"/>
    <s v="PAL"/>
    <s v=""/>
    <s v="E4554BNV"/>
    <s v=""/>
    <s v="2024000132"/>
    <x v="870"/>
    <d v="2024-01-05T00:00:00"/>
    <x v="14"/>
    <n v="4"/>
    <s v="PAL"/>
    <n v="13.048"/>
    <x v="0"/>
    <s v="E_EGARCI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0"/>
    <s v=""/>
    <x v="0"/>
    <x v="0"/>
    <x v="0"/>
    <s v="ZZ"/>
    <x v="0"/>
    <x v="2"/>
    <s v="MOLIENDA"/>
    <x v="0"/>
    <x v="14"/>
    <x v="0"/>
    <n v="1.921999999999997"/>
    <x v="0"/>
    <n v="-6.6479999999999997"/>
    <n v="6.6479999999999997"/>
    <n v="1"/>
    <n v="0"/>
    <s v="Negativo"/>
    <n v="4"/>
    <s v="PAL"/>
    <n v="6.4"/>
    <n v="2693"/>
    <s v=""/>
    <s v="ZZ"/>
    <x v="0"/>
    <s v=""/>
    <s v=""/>
  </r>
  <r>
    <x v="2"/>
    <n v="14.5"/>
    <n v="14.5"/>
    <n v="0"/>
    <n v="40"/>
    <n v="40.595999999999997"/>
    <n v="16"/>
    <s v="PAL"/>
    <s v=""/>
    <s v="ER6743BBR"/>
    <s v="E1160JXP"/>
    <s v="2024000171"/>
    <x v="871"/>
    <d v="2024-01-08T00:00:00"/>
    <x v="17"/>
    <n v="16"/>
    <s v="PAL"/>
    <n v="26.096"/>
    <x v="0"/>
    <s v="E_EGARCI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0"/>
    <s v=""/>
    <x v="0"/>
    <x v="0"/>
    <x v="1"/>
    <s v="ZZ"/>
    <x v="0"/>
    <x v="2"/>
    <s v="MOLIENDA"/>
    <x v="0"/>
    <x v="17"/>
    <x v="0"/>
    <n v="0.40400000000000347"/>
    <x v="0"/>
    <n v="-0.49599999999999866"/>
    <n v="0.49599999999999866"/>
    <n v="1"/>
    <n v="0"/>
    <s v="Negativo"/>
    <n v="16"/>
    <s v="PAL"/>
    <n v="25.6"/>
    <n v="3208"/>
    <s v=""/>
    <s v="ZZ"/>
    <x v="0"/>
    <s v=""/>
    <s v=""/>
  </r>
  <r>
    <x v="2"/>
    <n v="12.25"/>
    <n v="12.25"/>
    <n v="0"/>
    <n v="36"/>
    <n v="13.881"/>
    <n v="1"/>
    <s v="PAL"/>
    <s v=""/>
    <s v="ER8437BBF"/>
    <s v="E8087HNJ"/>
    <s v="2024000341"/>
    <x v="872"/>
    <d v="2024-01-10T00:00:00"/>
    <x v="17"/>
    <n v="1"/>
    <s v="PAL"/>
    <n v="1.631"/>
    <x v="0"/>
    <s v="E_EGARCI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0"/>
    <s v=""/>
    <x v="0"/>
    <x v="0"/>
    <x v="1"/>
    <s v="ZZ"/>
    <x v="0"/>
    <x v="2"/>
    <s v="MOLIENDA"/>
    <x v="0"/>
    <x v="17"/>
    <x v="0"/>
    <n v="23.018999999999998"/>
    <x v="0"/>
    <n v="-3.0999999999999917E-2"/>
    <n v="3.0999999999999917E-2"/>
    <n v="0"/>
    <n v="0"/>
    <s v=""/>
    <n v="1"/>
    <s v="PAL"/>
    <n v="1.6"/>
    <n v="3208"/>
    <s v=""/>
    <s v="ZZ"/>
    <x v="0"/>
    <s v=""/>
    <s v=""/>
  </r>
  <r>
    <x v="2"/>
    <n v="13.6"/>
    <n v="13.6"/>
    <n v="0"/>
    <n v="40"/>
    <n v="39.695999999999998"/>
    <n v="16"/>
    <s v="PAL"/>
    <s v=""/>
    <s v="ER7591BBZ"/>
    <s v="E5866LGS"/>
    <s v="2024000138"/>
    <x v="873"/>
    <d v="2024-01-05T00:00:00"/>
    <x v="17"/>
    <n v="16"/>
    <s v="PAL"/>
    <n v="26.096"/>
    <x v="0"/>
    <s v="E_EGARCI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0"/>
    <s v=""/>
    <x v="0"/>
    <x v="0"/>
    <x v="0"/>
    <s v="ZZ"/>
    <x v="0"/>
    <x v="2"/>
    <s v="MOLIENDA"/>
    <x v="0"/>
    <x v="17"/>
    <x v="0"/>
    <n v="1.304000000000002"/>
    <x v="0"/>
    <n v="-0.49599999999999866"/>
    <n v="0.49599999999999866"/>
    <n v="1"/>
    <n v="0"/>
    <s v="Negativo"/>
    <n v="16"/>
    <s v="PAL"/>
    <n v="25.6"/>
    <n v="3208"/>
    <s v=""/>
    <s v="ZZ"/>
    <x v="0"/>
    <s v=""/>
    <s v=""/>
  </r>
  <r>
    <x v="2"/>
    <n v="14.5"/>
    <n v="14.5"/>
    <n v="0"/>
    <n v="40"/>
    <n v="40.595999999999997"/>
    <n v="16"/>
    <s v="PAL"/>
    <s v=""/>
    <s v="ER6743BBR"/>
    <s v="E1160JXP"/>
    <s v="2024000144"/>
    <x v="874"/>
    <d v="2024-01-05T00:00:00"/>
    <x v="17"/>
    <n v="16"/>
    <s v="PAL"/>
    <n v="26.096"/>
    <x v="0"/>
    <s v="E_EGARCI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0"/>
    <s v=""/>
    <x v="0"/>
    <x v="0"/>
    <x v="0"/>
    <s v="ZZ"/>
    <x v="0"/>
    <x v="2"/>
    <s v="MOLIENDA"/>
    <x v="0"/>
    <x v="17"/>
    <x v="0"/>
    <n v="0.40400000000000347"/>
    <x v="0"/>
    <n v="-0.49599999999999866"/>
    <n v="0.49599999999999866"/>
    <n v="1"/>
    <n v="0"/>
    <s v="Negativo"/>
    <n v="16"/>
    <s v="PAL"/>
    <n v="25.6"/>
    <n v="3208"/>
    <s v=""/>
    <s v="ZZ"/>
    <x v="0"/>
    <s v=""/>
    <s v=""/>
  </r>
  <r>
    <x v="2"/>
    <n v="12.5"/>
    <n v="12.48"/>
    <n v="0"/>
    <n v="40"/>
    <n v="40.479999999999997"/>
    <n v="28"/>
    <s v="TM"/>
    <s v=""/>
    <s v="ER1863BBJ"/>
    <s v="E8383LSW"/>
    <s v="2024000162"/>
    <x v="875"/>
    <d v="2024-01-08T00:00:00"/>
    <x v="15"/>
    <n v="28.32"/>
    <s v="TM"/>
    <n v="28"/>
    <x v="0"/>
    <s v="SCASTILL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D"/>
    <n v="12.48"/>
    <s v=""/>
    <x v="0"/>
    <x v="0"/>
    <x v="1"/>
    <s v=""/>
    <x v="0"/>
    <x v="2"/>
    <s v="MOLIENDA"/>
    <x v="0"/>
    <x v="15"/>
    <x v="1"/>
    <n v="0.52000000000000313"/>
    <x v="0"/>
    <n v="0.32000000000000028"/>
    <n v="0.32000000000000028"/>
    <n v="0"/>
    <n v="1"/>
    <s v=""/>
    <n v="28.32"/>
    <s v="TM"/>
    <n v="28.32"/>
    <n v="3126"/>
    <s v=""/>
    <s v=""/>
    <x v="0"/>
    <s v=""/>
    <s v=""/>
  </r>
  <r>
    <x v="2"/>
    <n v="12"/>
    <n v="12"/>
    <n v="0"/>
    <n v="36"/>
    <n v="21.786000000000001"/>
    <n v="6"/>
    <s v="PAL"/>
    <s v=""/>
    <s v="ETF02294R"/>
    <s v="E0184KJL"/>
    <s v="2024000163"/>
    <x v="876"/>
    <d v="2024-01-08T00:00:00"/>
    <x v="14"/>
    <n v="6"/>
    <s v="PAL"/>
    <n v="9.7859999999999996"/>
    <x v="0"/>
    <s v="E_EGARCI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0"/>
    <s v=""/>
    <x v="0"/>
    <x v="0"/>
    <x v="1"/>
    <s v="ZZ"/>
    <x v="0"/>
    <x v="2"/>
    <s v="MOLIENDA"/>
    <x v="0"/>
    <x v="14"/>
    <x v="0"/>
    <n v="15.113999999999997"/>
    <x v="0"/>
    <n v="-0.18599999999999817"/>
    <n v="0.18599999999999817"/>
    <n v="0"/>
    <n v="0"/>
    <s v=""/>
    <n v="6"/>
    <s v="PAL"/>
    <n v="9.6000000000000014"/>
    <n v="2693"/>
    <s v=""/>
    <s v="ZZ"/>
    <x v="0"/>
    <s v=""/>
    <s v=""/>
  </r>
  <r>
    <x v="2"/>
    <n v="12.25"/>
    <n v="12.25"/>
    <n v="0"/>
    <n v="36"/>
    <n v="22.036000000000001"/>
    <n v="6"/>
    <s v="PAL"/>
    <s v=""/>
    <s v="ER8437BBF"/>
    <s v="E8087HNJ"/>
    <s v="2024000164"/>
    <x v="877"/>
    <d v="2024-01-08T00:00:00"/>
    <x v="17"/>
    <n v="6"/>
    <s v="PAL"/>
    <n v="9.7859999999999996"/>
    <x v="0"/>
    <s v="E_EGARCI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0"/>
    <s v=""/>
    <x v="0"/>
    <x v="0"/>
    <x v="1"/>
    <s v="ZZ"/>
    <x v="0"/>
    <x v="2"/>
    <s v="MOLIENDA"/>
    <x v="0"/>
    <x v="17"/>
    <x v="0"/>
    <n v="14.863999999999997"/>
    <x v="0"/>
    <n v="-0.18599999999999817"/>
    <n v="0.18599999999999817"/>
    <n v="0"/>
    <n v="0"/>
    <s v=""/>
    <n v="6"/>
    <s v="PAL"/>
    <n v="9.6000000000000014"/>
    <n v="3208"/>
    <s v=""/>
    <s v="ZZ"/>
    <x v="0"/>
    <s v=""/>
    <s v=""/>
  </r>
  <r>
    <x v="2"/>
    <n v="13.68"/>
    <n v="13.68"/>
    <n v="0"/>
    <n v="40"/>
    <n v="39.776000000000003"/>
    <n v="16"/>
    <s v="PAL"/>
    <s v=""/>
    <s v="ER4259BBX"/>
    <s v="E1993MJC"/>
    <s v=""/>
    <x v="878"/>
    <d v="2024-01-05T00:00:00"/>
    <x v="17"/>
    <n v="16"/>
    <s v="PAL"/>
    <n v="26.096"/>
    <x v="0"/>
    <s v="E_EGARCIA"/>
    <x v="0"/>
    <s v=""/>
    <x v="1"/>
    <x v="2"/>
    <x v="0"/>
    <x v="0"/>
    <s v="ES190236"/>
    <d v="2024-01-05T13:09:25"/>
    <s v="E_EGARCIA"/>
    <x v="1"/>
    <x v="2"/>
    <x v="1"/>
    <x v="0"/>
    <s v="ES190236"/>
    <d v="2024-01-05T13:09:43"/>
    <s v="E_EGARCIA"/>
    <s v=""/>
    <s v=""/>
    <n v="0"/>
    <s v=""/>
    <x v="0"/>
    <x v="0"/>
    <x v="0"/>
    <s v="ZZ"/>
    <x v="0"/>
    <x v="2"/>
    <s v="MOLIENDA"/>
    <x v="0"/>
    <x v="17"/>
    <x v="0"/>
    <n v="1.2239999999999966"/>
    <x v="0"/>
    <n v="-0.49599999999999866"/>
    <n v="0.49599999999999866"/>
    <n v="1"/>
    <n v="0"/>
    <s v="Negativo"/>
    <n v="16"/>
    <s v="PAL"/>
    <n v="25.6"/>
    <n v="3208"/>
    <s v="PM"/>
    <s v="ZZ"/>
    <x v="0"/>
    <s v="PM"/>
    <s v="PM"/>
  </r>
  <r>
    <x v="2"/>
    <n v="14.04"/>
    <n v="14.04"/>
    <n v="0"/>
    <n v="26"/>
    <n v="22.04"/>
    <n v="8"/>
    <s v="TM"/>
    <s v=""/>
    <s v="EGC8412CL"/>
    <s v=""/>
    <s v=""/>
    <x v="879"/>
    <d v="2024-01-05T00:00:00"/>
    <x v="17"/>
    <n v="8"/>
    <s v="TM"/>
    <n v="8"/>
    <x v="0"/>
    <s v="E_EGARCIA"/>
    <x v="0"/>
    <s v=""/>
    <x v="1"/>
    <x v="2"/>
    <x v="1"/>
    <x v="0"/>
    <s v="ES190236"/>
    <d v="2024-01-05T13:35:15"/>
    <s v="E_EGARCIA"/>
    <x v="1"/>
    <x v="2"/>
    <x v="1"/>
    <x v="0"/>
    <s v="ES190236"/>
    <d v="2024-01-05T13:45:19"/>
    <s v="E_EGARCIA"/>
    <s v=""/>
    <s v=""/>
    <n v="0"/>
    <s v=""/>
    <x v="0"/>
    <x v="0"/>
    <x v="0"/>
    <s v="ZZ"/>
    <x v="0"/>
    <x v="2"/>
    <s v="MOLIENDA"/>
    <x v="0"/>
    <x v="17"/>
    <x v="0"/>
    <n v="4.6099999999999994"/>
    <x v="0"/>
    <n v="4.8000000000000007"/>
    <n v="4.8000000000000007"/>
    <n v="1"/>
    <n v="1"/>
    <s v="Positivo"/>
    <n v="8"/>
    <s v="TM"/>
    <n v="12.8"/>
    <n v="3208"/>
    <s v="PM"/>
    <s v="ZZ"/>
    <x v="0"/>
    <s v="PM"/>
    <s v="PM"/>
  </r>
  <r>
    <x v="2"/>
    <n v="16.2"/>
    <n v="16.2"/>
    <n v="0"/>
    <n v="40"/>
    <n v="39.033999999999999"/>
    <n v="10"/>
    <s v="PAL"/>
    <s v=""/>
    <s v="ER6524BBY"/>
    <s v="E3092FNZ"/>
    <s v=""/>
    <x v="880"/>
    <d v="2024-01-09T00:00:00"/>
    <x v="17"/>
    <n v="10"/>
    <s v="PAL"/>
    <n v="22.834"/>
    <x v="0"/>
    <s v="E_EGARCIA"/>
    <x v="0"/>
    <s v=""/>
    <x v="1"/>
    <x v="2"/>
    <x v="0"/>
    <x v="0"/>
    <s v="ES190236"/>
    <d v="2024-01-09T13:16:21"/>
    <s v="E_EGARCIA"/>
    <x v="1"/>
    <x v="2"/>
    <x v="1"/>
    <x v="0"/>
    <s v="ES190236"/>
    <d v="2024-01-09T13:17:05"/>
    <s v="E_EGARCIA"/>
    <s v=""/>
    <s v=""/>
    <n v="0"/>
    <s v=""/>
    <x v="0"/>
    <x v="0"/>
    <x v="1"/>
    <s v="ZZ"/>
    <x v="0"/>
    <x v="2"/>
    <s v="MOLIENDA"/>
    <x v="0"/>
    <x v="17"/>
    <x v="0"/>
    <n v="1.9660000000000011"/>
    <x v="0"/>
    <n v="-6.8339999999999996"/>
    <n v="6.8339999999999996"/>
    <n v="1"/>
    <n v="0"/>
    <s v="Negativo"/>
    <n v="10"/>
    <s v="PAL"/>
    <n v="16"/>
    <n v="3208"/>
    <s v="PM"/>
    <s v="ZZ"/>
    <x v="0"/>
    <s v="PM"/>
    <s v="PM"/>
  </r>
  <r>
    <x v="2"/>
    <n v="16.2"/>
    <n v="16.2"/>
    <n v="0"/>
    <n v="40"/>
    <n v="39.033999999999999"/>
    <n v="4"/>
    <s v="PAL"/>
    <s v=""/>
    <s v="ER6524BBY"/>
    <s v="E3092FNZ"/>
    <s v=""/>
    <x v="880"/>
    <d v="2024-01-09T00:00:00"/>
    <x v="14"/>
    <n v="4"/>
    <s v="PAL"/>
    <n v="22.834"/>
    <x v="0"/>
    <s v="E_EGARCIA"/>
    <x v="0"/>
    <s v=""/>
    <x v="1"/>
    <x v="2"/>
    <x v="0"/>
    <x v="0"/>
    <s v="ES190236"/>
    <d v="2024-01-09T13:16:21"/>
    <s v="E_EGARCIA"/>
    <x v="1"/>
    <x v="2"/>
    <x v="1"/>
    <x v="0"/>
    <s v="ES190236"/>
    <d v="2024-01-09T13:17:05"/>
    <s v="E_EGARCIA"/>
    <s v=""/>
    <s v=""/>
    <n v="0"/>
    <s v=""/>
    <x v="0"/>
    <x v="0"/>
    <x v="1"/>
    <s v="ZZ"/>
    <x v="0"/>
    <x v="2"/>
    <s v="MOLIENDA"/>
    <x v="0"/>
    <x v="14"/>
    <x v="0"/>
    <n v="1.9660000000000011"/>
    <x v="0"/>
    <n v="-16.433999999999997"/>
    <n v="16.433999999999997"/>
    <n v="1"/>
    <n v="0"/>
    <s v="Negativo"/>
    <n v="4"/>
    <s v="PAL"/>
    <n v="6.4"/>
    <n v="2693"/>
    <s v="PM"/>
    <s v="ZZ"/>
    <x v="0"/>
    <s v="PM"/>
    <s v="PM"/>
  </r>
  <r>
    <x v="2"/>
    <n v="12.3"/>
    <n v="12.42"/>
    <n v="0"/>
    <n v="40"/>
    <n v="40.6"/>
    <n v="28.18"/>
    <s v="TM"/>
    <s v=""/>
    <s v="ER6669BBL"/>
    <s v="E4911KHZ"/>
    <s v="2024000183"/>
    <x v="881"/>
    <d v="2024-01-08T00:00:00"/>
    <x v="16"/>
    <n v="28"/>
    <s v="TM"/>
    <n v="28.18"/>
    <x v="0"/>
    <s v="E_EGARCI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6H"/>
    <n v="12.42"/>
    <s v=""/>
    <x v="0"/>
    <x v="0"/>
    <x v="1"/>
    <s v=""/>
    <x v="0"/>
    <x v="2"/>
    <s v="MOLIENDA"/>
    <x v="0"/>
    <x v="16"/>
    <x v="1"/>
    <n v="0.39999999999999858"/>
    <x v="0"/>
    <n v="-0.17999999999999972"/>
    <n v="0.17999999999999972"/>
    <n v="0"/>
    <n v="0"/>
    <s v=""/>
    <n v="28"/>
    <s v="TM"/>
    <n v="28"/>
    <n v="2649"/>
    <s v=""/>
    <s v=""/>
    <x v="0"/>
    <s v=""/>
    <s v=""/>
  </r>
  <r>
    <x v="2"/>
    <n v="12.5"/>
    <n v="12.24"/>
    <n v="0"/>
    <n v="40"/>
    <n v="40.46"/>
    <n v="28.22"/>
    <s v="TM"/>
    <s v=""/>
    <s v="ER8051BBH"/>
    <s v="E0285KKX"/>
    <s v="2024000177"/>
    <x v="882"/>
    <d v="2024-01-08T00:00:00"/>
    <x v="16"/>
    <n v="28.56"/>
    <s v="TM"/>
    <n v="28.22"/>
    <x v="0"/>
    <s v="E_EGARCI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6H"/>
    <n v="12.24"/>
    <s v=""/>
    <x v="0"/>
    <x v="0"/>
    <x v="1"/>
    <s v=""/>
    <x v="0"/>
    <x v="2"/>
    <s v="MOLIENDA"/>
    <x v="0"/>
    <x v="16"/>
    <x v="1"/>
    <n v="0.53999999999999915"/>
    <x v="0"/>
    <n v="0.33999999999999986"/>
    <n v="0.33999999999999986"/>
    <n v="0"/>
    <n v="1"/>
    <s v=""/>
    <n v="28.56"/>
    <s v="TM"/>
    <n v="28.56"/>
    <n v="2649"/>
    <s v=""/>
    <s v=""/>
    <x v="0"/>
    <s v=""/>
    <s v=""/>
  </r>
  <r>
    <x v="2"/>
    <n v="12.5"/>
    <n v="12.52"/>
    <n v="0"/>
    <n v="40"/>
    <n v="40.4"/>
    <n v="27.88"/>
    <s v="TM"/>
    <s v=""/>
    <s v="ER1863BBJ"/>
    <s v="E8383LSW"/>
    <s v="2024000197"/>
    <x v="883"/>
    <d v="2024-01-08T00:00:00"/>
    <x v="16"/>
    <n v="28.28"/>
    <s v="TM"/>
    <n v="27.88"/>
    <x v="0"/>
    <s v="E_EGARCI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6H"/>
    <n v="12.52"/>
    <s v=""/>
    <x v="0"/>
    <x v="0"/>
    <x v="1"/>
    <s v=""/>
    <x v="0"/>
    <x v="2"/>
    <s v="MOLIENDA"/>
    <x v="0"/>
    <x v="16"/>
    <x v="1"/>
    <n v="0.60000000000000142"/>
    <x v="0"/>
    <n v="0.40000000000000213"/>
    <n v="0.40000000000000213"/>
    <n v="1"/>
    <n v="1"/>
    <s v="Positivo"/>
    <n v="28.28"/>
    <s v="TM"/>
    <n v="28.28"/>
    <n v="2649"/>
    <s v=""/>
    <s v=""/>
    <x v="0"/>
    <s v=""/>
    <s v=""/>
  </r>
  <r>
    <x v="2"/>
    <n v="13.3"/>
    <n v="13.24"/>
    <n v="0"/>
    <n v="40"/>
    <n v="40.479999999999997"/>
    <n v="27.24"/>
    <s v="TM"/>
    <s v=""/>
    <s v="ER0623BBL"/>
    <s v="E1897LJW"/>
    <s v="2024000219"/>
    <x v="884"/>
    <d v="2024-01-08T00:00:00"/>
    <x v="16"/>
    <n v="27.56"/>
    <s v="TM"/>
    <n v="27.24"/>
    <x v="0"/>
    <s v="E_EGARCI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6H"/>
    <n v="13.24"/>
    <s v=""/>
    <x v="0"/>
    <x v="0"/>
    <x v="1"/>
    <s v=""/>
    <x v="0"/>
    <x v="2"/>
    <s v="MOLIENDA"/>
    <x v="0"/>
    <x v="16"/>
    <x v="1"/>
    <n v="0.52000000000000313"/>
    <x v="0"/>
    <n v="0.32000000000000028"/>
    <n v="0.32000000000000028"/>
    <n v="0"/>
    <n v="1"/>
    <s v=""/>
    <n v="27.56"/>
    <s v="TM"/>
    <n v="27.56"/>
    <n v="2649"/>
    <s v=""/>
    <s v=""/>
    <x v="0"/>
    <s v=""/>
    <s v=""/>
  </r>
  <r>
    <x v="2"/>
    <n v="12.64"/>
    <n v="12.56"/>
    <n v="0"/>
    <n v="40"/>
    <n v="40.5"/>
    <n v="27.94"/>
    <s v="TM"/>
    <s v=""/>
    <s v="ER8050BBH"/>
    <s v="E8369HJH"/>
    <s v=""/>
    <x v="885"/>
    <d v="2024-01-08T00:00:00"/>
    <x v="15"/>
    <n v="28.24"/>
    <s v="TM"/>
    <n v="27.94"/>
    <x v="0"/>
    <s v="SCASTILLA"/>
    <x v="0"/>
    <s v="P"/>
    <x v="1"/>
    <x v="2"/>
    <x v="0"/>
    <x v="0"/>
    <s v="ES190298"/>
    <d v="2024-01-08T08:37:17"/>
    <s v="SCASTILLA"/>
    <x v="1"/>
    <x v="2"/>
    <x v="1"/>
    <x v="0"/>
    <s v="ES190298"/>
    <d v="2024-01-08T08:38:30"/>
    <s v="SCASTILLA"/>
    <s v=""/>
    <s v="S2D"/>
    <n v="0"/>
    <s v=""/>
    <x v="0"/>
    <x v="0"/>
    <x v="1"/>
    <s v="PM"/>
    <x v="0"/>
    <x v="2"/>
    <s v="MOLIENDA"/>
    <x v="0"/>
    <x v="15"/>
    <x v="1"/>
    <n v="0.5"/>
    <x v="0"/>
    <n v="0.29999999999999716"/>
    <n v="0.29999999999999716"/>
    <n v="0"/>
    <n v="1"/>
    <s v=""/>
    <n v="28.24"/>
    <s v="TM"/>
    <n v="28.24"/>
    <n v="3126"/>
    <s v="PM"/>
    <s v=""/>
    <x v="0"/>
    <s v="PM"/>
    <s v="PM"/>
  </r>
  <r>
    <x v="2"/>
    <n v="13.8"/>
    <n v="13.52"/>
    <n v="0"/>
    <n v="38"/>
    <n v="32.4"/>
    <n v="18.88"/>
    <s v="TM"/>
    <s v=""/>
    <s v="ETF00307R"/>
    <s v="E7091MFN"/>
    <s v="2024000186"/>
    <x v="886"/>
    <d v="2024-01-08T00:00:00"/>
    <x v="15"/>
    <n v="19"/>
    <s v="TM"/>
    <n v="18.88"/>
    <x v="0"/>
    <s v="SCASTILL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D"/>
    <n v="13.52"/>
    <s v=""/>
    <x v="0"/>
    <x v="0"/>
    <x v="1"/>
    <s v=""/>
    <x v="0"/>
    <x v="2"/>
    <s v="MOLIENDA"/>
    <x v="0"/>
    <x v="15"/>
    <x v="1"/>
    <n v="6.5499999999999972"/>
    <x v="0"/>
    <n v="0.12000000000000099"/>
    <n v="0.12000000000000099"/>
    <n v="0"/>
    <n v="1"/>
    <s v=""/>
    <n v="19"/>
    <s v="TM"/>
    <n v="19"/>
    <n v="3126"/>
    <s v=""/>
    <s v=""/>
    <x v="0"/>
    <s v=""/>
    <s v=""/>
  </r>
  <r>
    <x v="2"/>
    <n v="13.6"/>
    <n v="13.6"/>
    <n v="0"/>
    <n v="40"/>
    <n v="39.695999999999998"/>
    <n v="16"/>
    <s v="PAL"/>
    <s v=""/>
    <s v="ER7591BBZ"/>
    <s v="E5866LGS"/>
    <s v="2024000257"/>
    <x v="887"/>
    <d v="2024-01-09T00:00:00"/>
    <x v="17"/>
    <n v="16"/>
    <s v="PAL"/>
    <n v="26.096"/>
    <x v="0"/>
    <s v="E_EGARCI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0"/>
    <s v=""/>
    <x v="0"/>
    <x v="0"/>
    <x v="1"/>
    <s v="ZZ"/>
    <x v="0"/>
    <x v="2"/>
    <s v="MOLIENDA"/>
    <x v="0"/>
    <x v="17"/>
    <x v="0"/>
    <n v="1.304000000000002"/>
    <x v="0"/>
    <n v="-0.49599999999999866"/>
    <n v="0.49599999999999866"/>
    <n v="1"/>
    <n v="0"/>
    <s v="Negativo"/>
    <n v="16"/>
    <s v="PAL"/>
    <n v="25.6"/>
    <n v="3208"/>
    <s v=""/>
    <s v="ZZ"/>
    <x v="0"/>
    <s v=""/>
    <s v=""/>
  </r>
  <r>
    <x v="2"/>
    <n v="13.06"/>
    <n v="13.26"/>
    <n v="0"/>
    <n v="40"/>
    <n v="40.479999999999997"/>
    <n v="27.22"/>
    <s v="TM"/>
    <s v=""/>
    <s v="ER6732BBT"/>
    <s v="E8727HJH"/>
    <s v="2024000275"/>
    <x v="888"/>
    <d v="2024-01-09T00:00:00"/>
    <x v="15"/>
    <n v="27.54"/>
    <s v="TM"/>
    <n v="27.22"/>
    <x v="0"/>
    <s v="SCASTILL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D"/>
    <n v="13.26"/>
    <s v=""/>
    <x v="0"/>
    <x v="0"/>
    <x v="1"/>
    <s v=""/>
    <x v="0"/>
    <x v="2"/>
    <s v="MOLIENDA"/>
    <x v="0"/>
    <x v="15"/>
    <x v="1"/>
    <n v="0.52000000000000313"/>
    <x v="0"/>
    <n v="0.32000000000000028"/>
    <n v="0.32000000000000028"/>
    <n v="0"/>
    <n v="1"/>
    <s v=""/>
    <n v="27.54"/>
    <s v="TM"/>
    <n v="27.54"/>
    <n v="3126"/>
    <s v=""/>
    <s v=""/>
    <x v="0"/>
    <s v=""/>
    <s v=""/>
  </r>
  <r>
    <x v="2"/>
    <n v="13.3"/>
    <n v="13.36"/>
    <n v="0"/>
    <n v="40"/>
    <n v="40.4"/>
    <n v="27.04"/>
    <s v="TM"/>
    <s v=""/>
    <s v="ER0623BBL"/>
    <s v="E1897LJW"/>
    <s v="2024000250"/>
    <x v="889"/>
    <d v="2024-01-09T00:00:00"/>
    <x v="15"/>
    <n v="27.44"/>
    <s v="TM"/>
    <n v="27.04"/>
    <x v="0"/>
    <s v="SCASTILL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D"/>
    <n v="13.36"/>
    <s v=""/>
    <x v="0"/>
    <x v="0"/>
    <x v="1"/>
    <s v=""/>
    <x v="0"/>
    <x v="2"/>
    <s v="MOLIENDA"/>
    <x v="0"/>
    <x v="15"/>
    <x v="1"/>
    <n v="0.60000000000000142"/>
    <x v="0"/>
    <n v="0.40000000000000213"/>
    <n v="0.40000000000000213"/>
    <n v="1"/>
    <n v="1"/>
    <s v="Positivo"/>
    <n v="27.44"/>
    <s v="TM"/>
    <n v="27.44"/>
    <n v="3126"/>
    <s v=""/>
    <s v=""/>
    <x v="0"/>
    <s v=""/>
    <s v=""/>
  </r>
  <r>
    <x v="2"/>
    <n v="12.3"/>
    <n v="12.46"/>
    <n v="0"/>
    <n v="40"/>
    <n v="40.22"/>
    <n v="27.76"/>
    <s v="TM"/>
    <s v=""/>
    <s v="ER6669BBL"/>
    <s v="E4911KHZ"/>
    <s v="2024000251"/>
    <x v="890"/>
    <d v="2024-01-09T00:00:00"/>
    <x v="15"/>
    <n v="28.34"/>
    <s v="TM"/>
    <n v="27.76"/>
    <x v="0"/>
    <s v="SCASTILL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D"/>
    <n v="12.46"/>
    <s v=""/>
    <x v="0"/>
    <x v="0"/>
    <x v="1"/>
    <s v=""/>
    <x v="0"/>
    <x v="2"/>
    <s v="MOLIENDA"/>
    <x v="0"/>
    <x v="15"/>
    <x v="1"/>
    <n v="0.78000000000000114"/>
    <x v="0"/>
    <n v="0.57999999999999829"/>
    <n v="0.57999999999999829"/>
    <n v="1"/>
    <n v="1"/>
    <s v="Positivo"/>
    <n v="28.34"/>
    <s v="TM"/>
    <n v="28.34"/>
    <n v="3126"/>
    <s v=""/>
    <s v=""/>
    <x v="0"/>
    <s v=""/>
    <s v=""/>
  </r>
  <r>
    <x v="2"/>
    <n v="15.66"/>
    <n v="16.04"/>
    <n v="0"/>
    <n v="40"/>
    <n v="40.42"/>
    <n v="24.38"/>
    <s v="TM"/>
    <s v=""/>
    <s v="ER9625BBG"/>
    <s v="ETF9484BU"/>
    <s v=""/>
    <x v="891"/>
    <d v="2024-01-08T00:00:00"/>
    <x v="15"/>
    <n v="24.76"/>
    <s v="TM"/>
    <n v="24.38"/>
    <x v="0"/>
    <s v="SCASTILLA"/>
    <x v="0"/>
    <s v="P"/>
    <x v="1"/>
    <x v="2"/>
    <x v="0"/>
    <x v="0"/>
    <s v="ES190298"/>
    <d v="2024-01-08T11:43:46"/>
    <s v="SCASTILLA"/>
    <x v="1"/>
    <x v="2"/>
    <x v="1"/>
    <x v="0"/>
    <s v="ES190298"/>
    <d v="2024-01-08T12:09:16"/>
    <s v="SCASTILLA"/>
    <s v=""/>
    <s v="S2D"/>
    <n v="0"/>
    <s v=""/>
    <x v="0"/>
    <x v="0"/>
    <x v="1"/>
    <s v="PM"/>
    <x v="0"/>
    <x v="2"/>
    <s v="MOLIENDA"/>
    <x v="0"/>
    <x v="15"/>
    <x v="1"/>
    <n v="0.57999999999999829"/>
    <x v="0"/>
    <n v="0.38000000000000256"/>
    <n v="0.38000000000000256"/>
    <n v="0"/>
    <n v="1"/>
    <s v=""/>
    <n v="24.76"/>
    <s v="TM"/>
    <n v="24.76"/>
    <n v="3126"/>
    <s v="PM"/>
    <s v=""/>
    <x v="0"/>
    <s v="PM"/>
    <s v="PM"/>
  </r>
  <r>
    <x v="2"/>
    <n v="11.48"/>
    <n v="11.48"/>
    <n v="0"/>
    <n v="36"/>
    <n v="24.062999999999999"/>
    <n v="6"/>
    <s v="PAL"/>
    <s v=""/>
    <s v="ETF02347R"/>
    <s v="E8425FKW"/>
    <s v="2024000399"/>
    <x v="892"/>
    <d v="2024-01-10T00:00:00"/>
    <x v="14"/>
    <n v="8"/>
    <s v="PAL"/>
    <n v="12.583"/>
    <x v="0"/>
    <s v="E_EGARCIA"/>
    <x v="0"/>
    <s v=""/>
    <x v="0"/>
    <x v="0"/>
    <x v="0"/>
    <x v="0"/>
    <s v=""/>
    <d v="1899-12-30T00:00:00"/>
    <s v=""/>
    <x v="1"/>
    <x v="2"/>
    <x v="1"/>
    <x v="0"/>
    <s v="ES190236"/>
    <d v="2024-01-10T12:18:13"/>
    <s v="E_EGARCIA"/>
    <s v=""/>
    <s v=""/>
    <n v="0"/>
    <s v=""/>
    <x v="0"/>
    <x v="0"/>
    <x v="1"/>
    <s v="ZZ"/>
    <x v="0"/>
    <x v="2"/>
    <s v="MOLIENDA"/>
    <x v="0"/>
    <x v="14"/>
    <x v="0"/>
    <n v="12.837"/>
    <x v="0"/>
    <n v="0.21700000000000053"/>
    <n v="0.21700000000000053"/>
    <n v="0"/>
    <n v="1"/>
    <s v=""/>
    <n v="8"/>
    <s v="PAL"/>
    <n v="12.8"/>
    <n v="2693"/>
    <s v=""/>
    <s v="ZZ"/>
    <x v="0"/>
    <s v="PM"/>
    <s v="PM"/>
  </r>
  <r>
    <x v="2"/>
    <n v="16.3"/>
    <n v="16.3"/>
    <n v="0"/>
    <n v="40"/>
    <n v="39.134"/>
    <n v="10"/>
    <s v="PAL"/>
    <s v=""/>
    <s v="ER6524BBY"/>
    <s v="E4704FLG"/>
    <s v=""/>
    <x v="893"/>
    <d v="2024-01-08T00:00:00"/>
    <x v="17"/>
    <n v="10"/>
    <s v="PAL"/>
    <n v="22.834"/>
    <x v="0"/>
    <s v="E_JAZCONA"/>
    <x v="0"/>
    <s v=""/>
    <x v="1"/>
    <x v="2"/>
    <x v="0"/>
    <x v="0"/>
    <s v="ES190236"/>
    <d v="2024-01-08T14:28:14"/>
    <s v="E_JAZCONA"/>
    <x v="1"/>
    <x v="2"/>
    <x v="1"/>
    <x v="0"/>
    <s v="ES190236"/>
    <d v="2024-01-08T14:28:59"/>
    <s v="E_JAZCONA"/>
    <s v=""/>
    <s v=""/>
    <n v="0"/>
    <s v=""/>
    <x v="0"/>
    <x v="0"/>
    <x v="1"/>
    <s v="ZZ"/>
    <x v="0"/>
    <x v="2"/>
    <s v="MOLIENDA"/>
    <x v="0"/>
    <x v="17"/>
    <x v="0"/>
    <n v="1.8659999999999997"/>
    <x v="0"/>
    <n v="-6.8339999999999996"/>
    <n v="6.8339999999999996"/>
    <n v="1"/>
    <n v="0"/>
    <s v="Negativo"/>
    <n v="10"/>
    <s v="PAL"/>
    <n v="16"/>
    <n v="3208"/>
    <s v="PM"/>
    <s v="ZZ"/>
    <x v="0"/>
    <s v="PM"/>
    <s v="PM"/>
  </r>
  <r>
    <x v="2"/>
    <n v="16.3"/>
    <n v="16.3"/>
    <n v="0"/>
    <n v="40"/>
    <n v="39.134"/>
    <n v="4"/>
    <s v="PAL"/>
    <s v=""/>
    <s v="ER6524BBY"/>
    <s v="E4704FLG"/>
    <s v=""/>
    <x v="893"/>
    <d v="2024-01-08T00:00:00"/>
    <x v="14"/>
    <n v="4"/>
    <s v="PAL"/>
    <n v="22.834"/>
    <x v="0"/>
    <s v="E_JAZCONA"/>
    <x v="0"/>
    <s v=""/>
    <x v="1"/>
    <x v="2"/>
    <x v="0"/>
    <x v="0"/>
    <s v="ES190236"/>
    <d v="2024-01-08T14:28:14"/>
    <s v="E_JAZCONA"/>
    <x v="1"/>
    <x v="2"/>
    <x v="1"/>
    <x v="0"/>
    <s v="ES190236"/>
    <d v="2024-01-08T14:28:59"/>
    <s v="E_JAZCONA"/>
    <s v=""/>
    <s v=""/>
    <n v="0"/>
    <s v=""/>
    <x v="0"/>
    <x v="0"/>
    <x v="1"/>
    <s v="ZZ"/>
    <x v="0"/>
    <x v="2"/>
    <s v="MOLIENDA"/>
    <x v="0"/>
    <x v="14"/>
    <x v="0"/>
    <n v="1.8659999999999997"/>
    <x v="0"/>
    <n v="-16.433999999999997"/>
    <n v="16.433999999999997"/>
    <n v="1"/>
    <n v="0"/>
    <s v="Negativo"/>
    <n v="4"/>
    <s v="PAL"/>
    <n v="6.4"/>
    <n v="2693"/>
    <s v="PM"/>
    <s v="ZZ"/>
    <x v="0"/>
    <s v="PM"/>
    <s v="PM"/>
  </r>
  <r>
    <x v="2"/>
    <n v="11.36"/>
    <n v="11.36"/>
    <n v="0"/>
    <n v="24"/>
    <n v="16.253"/>
    <n v="3"/>
    <s v="PAL"/>
    <s v=""/>
    <s v="E0244BWY"/>
    <s v=""/>
    <s v=""/>
    <x v="894"/>
    <d v="2024-01-08T00:00:00"/>
    <x v="17"/>
    <n v="3"/>
    <s v="PAL"/>
    <n v="4.8929999999999998"/>
    <x v="0"/>
    <s v="E_JAZCONA"/>
    <x v="0"/>
    <s v=""/>
    <x v="1"/>
    <x v="2"/>
    <x v="0"/>
    <x v="0"/>
    <s v="ES190236"/>
    <d v="2024-01-08T13:58:35"/>
    <s v="E_JAZCONA"/>
    <x v="1"/>
    <x v="2"/>
    <x v="1"/>
    <x v="0"/>
    <s v="ES190236"/>
    <d v="2024-01-08T13:59:11"/>
    <s v="E_JAZCONA"/>
    <s v=""/>
    <s v=""/>
    <n v="0"/>
    <s v=""/>
    <x v="0"/>
    <x v="0"/>
    <x v="1"/>
    <s v="ZZ"/>
    <x v="0"/>
    <x v="2"/>
    <s v="MOLIENDA"/>
    <x v="0"/>
    <x v="17"/>
    <x v="0"/>
    <n v="8.3469999999999978"/>
    <x v="0"/>
    <n v="-9.2999999999999083E-2"/>
    <n v="9.2999999999999083E-2"/>
    <n v="0"/>
    <n v="0"/>
    <s v=""/>
    <n v="3"/>
    <s v="PAL"/>
    <n v="4.8000000000000007"/>
    <n v="3208"/>
    <s v="PM"/>
    <s v="ZZ"/>
    <x v="0"/>
    <s v="PM"/>
    <s v="PM"/>
  </r>
  <r>
    <x v="2"/>
    <n v="12.5"/>
    <n v="12.34"/>
    <n v="0"/>
    <n v="40"/>
    <n v="40.659999999999997"/>
    <n v="28.32"/>
    <s v="TM"/>
    <s v=""/>
    <s v="ER1863BBJ"/>
    <s v="E8383LSW"/>
    <s v="2024000237"/>
    <x v="895"/>
    <d v="2024-01-08T00:00:00"/>
    <x v="16"/>
    <n v="28.46"/>
    <s v="TM"/>
    <n v="28.32"/>
    <x v="0"/>
    <s v="E_JAZCON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6H"/>
    <n v="12.34"/>
    <s v=""/>
    <x v="0"/>
    <x v="0"/>
    <x v="1"/>
    <s v=""/>
    <x v="0"/>
    <x v="2"/>
    <s v="MOLIENDA"/>
    <x v="0"/>
    <x v="16"/>
    <x v="1"/>
    <n v="0.34000000000000341"/>
    <x v="0"/>
    <n v="0.14000000000000057"/>
    <n v="0.14000000000000057"/>
    <n v="0"/>
    <n v="1"/>
    <s v=""/>
    <n v="28.46"/>
    <s v="TM"/>
    <n v="28.46"/>
    <n v="2649"/>
    <s v=""/>
    <s v=""/>
    <x v="0"/>
    <s v=""/>
    <s v=""/>
  </r>
  <r>
    <x v="2"/>
    <n v="12.64"/>
    <n v="12.66"/>
    <n v="0"/>
    <n v="40"/>
    <n v="40.479999999999997"/>
    <n v="27.82"/>
    <s v="TM"/>
    <s v=""/>
    <s v="ER8050BBH"/>
    <s v="E8369HJH"/>
    <s v="2024000253"/>
    <x v="896"/>
    <d v="2024-01-09T00:00:00"/>
    <x v="16"/>
    <n v="28.14"/>
    <s v="TM"/>
    <n v="27.82"/>
    <x v="0"/>
    <s v="E_EGARCI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6H"/>
    <n v="12.66"/>
    <s v=""/>
    <x v="0"/>
    <x v="0"/>
    <x v="1"/>
    <s v=""/>
    <x v="0"/>
    <x v="2"/>
    <s v="MOLIENDA"/>
    <x v="0"/>
    <x v="16"/>
    <x v="1"/>
    <n v="0.52000000000000313"/>
    <x v="0"/>
    <n v="0.32000000000000028"/>
    <n v="0.32000000000000028"/>
    <n v="0"/>
    <n v="1"/>
    <s v=""/>
    <n v="28.14"/>
    <s v="TM"/>
    <n v="28.14"/>
    <n v="2649"/>
    <s v=""/>
    <s v=""/>
    <x v="0"/>
    <s v=""/>
    <s v=""/>
  </r>
  <r>
    <x v="2"/>
    <n v="13.3"/>
    <n v="13.3"/>
    <n v="0"/>
    <n v="40"/>
    <n v="40.46"/>
    <n v="27.16"/>
    <s v="TM"/>
    <s v=""/>
    <s v="ER0623BBL"/>
    <s v="E1897LJW"/>
    <s v="2024000276"/>
    <x v="897"/>
    <d v="2024-01-09T00:00:00"/>
    <x v="16"/>
    <n v="27.5"/>
    <s v="TM"/>
    <n v="27.16"/>
    <x v="0"/>
    <s v="E_EGARCI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6H"/>
    <n v="13.3"/>
    <s v=""/>
    <x v="0"/>
    <x v="0"/>
    <x v="1"/>
    <s v=""/>
    <x v="0"/>
    <x v="2"/>
    <s v="MOLIENDA"/>
    <x v="0"/>
    <x v="16"/>
    <x v="1"/>
    <n v="0.53999999999999915"/>
    <x v="0"/>
    <n v="0.33999999999999986"/>
    <n v="0.33999999999999986"/>
    <n v="0"/>
    <n v="1"/>
    <s v=""/>
    <n v="27.5"/>
    <s v="TM"/>
    <n v="27.5"/>
    <n v="2649"/>
    <s v=""/>
    <s v=""/>
    <x v="0"/>
    <s v=""/>
    <s v=""/>
  </r>
  <r>
    <x v="2"/>
    <n v="12.5"/>
    <n v="12.34"/>
    <n v="0"/>
    <n v="40"/>
    <n v="40.479999999999997"/>
    <n v="28.14"/>
    <s v="TM"/>
    <s v=""/>
    <s v="ER8051BBH"/>
    <s v="E0285KKX"/>
    <s v="2024000260"/>
    <x v="898"/>
    <d v="2024-01-09T00:00:00"/>
    <x v="15"/>
    <n v="28.46"/>
    <s v="TM"/>
    <n v="28.14"/>
    <x v="0"/>
    <s v="SCASTILL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D"/>
    <n v="12.34"/>
    <s v=""/>
    <x v="0"/>
    <x v="0"/>
    <x v="1"/>
    <s v=""/>
    <x v="0"/>
    <x v="2"/>
    <s v="MOLIENDA"/>
    <x v="0"/>
    <x v="15"/>
    <x v="1"/>
    <n v="0.52000000000000313"/>
    <x v="0"/>
    <n v="0.32000000000000028"/>
    <n v="0.32000000000000028"/>
    <n v="0"/>
    <n v="1"/>
    <s v=""/>
    <n v="28.46"/>
    <s v="TM"/>
    <n v="28.46"/>
    <n v="3126"/>
    <s v=""/>
    <s v=""/>
    <x v="0"/>
    <s v=""/>
    <s v=""/>
  </r>
  <r>
    <x v="2"/>
    <n v="13.06"/>
    <n v="13.2"/>
    <n v="0"/>
    <n v="40"/>
    <n v="40.4"/>
    <n v="27.2"/>
    <s v="TM"/>
    <s v=""/>
    <s v="ER6732BBT"/>
    <s v="E8727HJH"/>
    <s v="2024000317"/>
    <x v="899"/>
    <d v="2024-01-09T00:00:00"/>
    <x v="15"/>
    <n v="27.6"/>
    <s v="TM"/>
    <n v="27.2"/>
    <x v="0"/>
    <s v="SCASTILL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D"/>
    <n v="13.2"/>
    <s v=""/>
    <x v="0"/>
    <x v="0"/>
    <x v="1"/>
    <s v=""/>
    <x v="0"/>
    <x v="2"/>
    <s v="MOLIENDA"/>
    <x v="0"/>
    <x v="15"/>
    <x v="1"/>
    <n v="0.60000000000000142"/>
    <x v="0"/>
    <n v="0.40000000000000213"/>
    <n v="0.40000000000000213"/>
    <n v="1"/>
    <n v="1"/>
    <s v="Positivo"/>
    <n v="27.6"/>
    <s v="TM"/>
    <n v="27.6"/>
    <n v="3126"/>
    <s v=""/>
    <s v=""/>
    <x v="0"/>
    <s v=""/>
    <s v=""/>
  </r>
  <r>
    <x v="2"/>
    <n v="13.8"/>
    <n v="13.8"/>
    <n v="0"/>
    <n v="40"/>
    <n v="39.896000000000001"/>
    <n v="16"/>
    <s v="PAL"/>
    <s v=""/>
    <s v="ER1414BBD"/>
    <s v="E7874LGC"/>
    <s v=""/>
    <x v="900"/>
    <d v="2024-01-08T00:00:00"/>
    <x v="17"/>
    <n v="16"/>
    <s v="PAL"/>
    <n v="26.096"/>
    <x v="0"/>
    <s v="E_JAZCONA"/>
    <x v="0"/>
    <s v=""/>
    <x v="1"/>
    <x v="2"/>
    <x v="0"/>
    <x v="0"/>
    <s v="ES190236"/>
    <d v="2024-01-08T18:19:51"/>
    <s v="E_JAZCONA"/>
    <x v="1"/>
    <x v="2"/>
    <x v="1"/>
    <x v="0"/>
    <s v="ES190236"/>
    <d v="2024-01-08T18:20:41"/>
    <s v="E_JAZCONA"/>
    <s v=""/>
    <s v=""/>
    <n v="0"/>
    <s v=""/>
    <x v="0"/>
    <x v="0"/>
    <x v="1"/>
    <s v="ZZ"/>
    <x v="0"/>
    <x v="2"/>
    <s v="MOLIENDA"/>
    <x v="0"/>
    <x v="17"/>
    <x v="0"/>
    <n v="1.1039999999999992"/>
    <x v="0"/>
    <n v="-0.49599999999999866"/>
    <n v="0.49599999999999866"/>
    <n v="1"/>
    <n v="0"/>
    <s v="Negativo"/>
    <n v="16"/>
    <s v="PAL"/>
    <n v="25.6"/>
    <n v="3208"/>
    <s v="PM"/>
    <s v="ZZ"/>
    <x v="0"/>
    <s v="PM"/>
    <s v="PM"/>
  </r>
  <r>
    <x v="2"/>
    <n v="12.5"/>
    <n v="12.28"/>
    <n v="0"/>
    <n v="40"/>
    <n v="40.5"/>
    <n v="28.22"/>
    <s v="TM"/>
    <s v=""/>
    <s v="ER8051BBH"/>
    <s v="E0285KKX"/>
    <s v="2024000291"/>
    <x v="901"/>
    <d v="2024-01-09T00:00:00"/>
    <x v="15"/>
    <n v="28.52"/>
    <s v="TM"/>
    <n v="28.22"/>
    <x v="0"/>
    <s v="SCASTILL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D"/>
    <n v="12.28"/>
    <s v=""/>
    <x v="0"/>
    <x v="0"/>
    <x v="1"/>
    <s v=""/>
    <x v="0"/>
    <x v="2"/>
    <s v="MOLIENDA"/>
    <x v="0"/>
    <x v="15"/>
    <x v="1"/>
    <n v="0.5"/>
    <x v="0"/>
    <n v="0.30000000000000071"/>
    <n v="0.30000000000000071"/>
    <n v="0"/>
    <n v="1"/>
    <s v=""/>
    <n v="28.52"/>
    <s v="TM"/>
    <n v="28.52"/>
    <n v="3126"/>
    <s v=""/>
    <s v=""/>
    <x v="0"/>
    <s v=""/>
    <s v=""/>
  </r>
  <r>
    <x v="2"/>
    <n v="13.06"/>
    <n v="13.3"/>
    <n v="0"/>
    <n v="40"/>
    <n v="40.479999999999997"/>
    <n v="27.18"/>
    <s v="TM"/>
    <s v=""/>
    <s v="ER6732BBT"/>
    <s v="E8727HJH"/>
    <s v="2024000258"/>
    <x v="902"/>
    <d v="2024-01-09T00:00:00"/>
    <x v="15"/>
    <n v="27.5"/>
    <s v="TM"/>
    <n v="27.18"/>
    <x v="0"/>
    <s v="SCASTILL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D"/>
    <n v="13.3"/>
    <s v=""/>
    <x v="0"/>
    <x v="0"/>
    <x v="1"/>
    <s v=""/>
    <x v="0"/>
    <x v="2"/>
    <s v="MOLIENDA"/>
    <x v="0"/>
    <x v="15"/>
    <x v="1"/>
    <n v="0.52000000000000313"/>
    <x v="0"/>
    <n v="0.32000000000000028"/>
    <n v="0.32000000000000028"/>
    <n v="0"/>
    <n v="1"/>
    <s v=""/>
    <n v="27.5"/>
    <s v="TM"/>
    <n v="27.5"/>
    <n v="3126"/>
    <s v=""/>
    <s v=""/>
    <x v="0"/>
    <s v=""/>
    <s v=""/>
  </r>
  <r>
    <x v="2"/>
    <n v="12.3"/>
    <n v="12.48"/>
    <n v="0"/>
    <n v="40"/>
    <n v="40.58"/>
    <n v="28.1"/>
    <s v="TM"/>
    <s v=""/>
    <s v="ER6669BBL"/>
    <s v="E4911KHZ"/>
    <s v="2024000270"/>
    <x v="903"/>
    <d v="2024-01-09T00:00:00"/>
    <x v="15"/>
    <n v="28.32"/>
    <s v="TM"/>
    <n v="28.1"/>
    <x v="0"/>
    <s v="SCASTILL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D"/>
    <n v="12.48"/>
    <s v=""/>
    <x v="0"/>
    <x v="0"/>
    <x v="1"/>
    <s v=""/>
    <x v="0"/>
    <x v="2"/>
    <s v="MOLIENDA"/>
    <x v="0"/>
    <x v="15"/>
    <x v="1"/>
    <n v="0.42000000000000171"/>
    <x v="0"/>
    <n v="0.21999999999999886"/>
    <n v="0.21999999999999886"/>
    <n v="0"/>
    <n v="1"/>
    <s v=""/>
    <n v="28.32"/>
    <s v="TM"/>
    <n v="28.32"/>
    <n v="3126"/>
    <s v=""/>
    <s v=""/>
    <x v="0"/>
    <s v=""/>
    <s v=""/>
  </r>
  <r>
    <x v="2"/>
    <n v="12.5"/>
    <n v="12.32"/>
    <n v="0"/>
    <n v="40"/>
    <n v="40.44"/>
    <n v="28.12"/>
    <s v="TM"/>
    <s v=""/>
    <s v="ER1863BBJ"/>
    <s v="E8383LSW"/>
    <s v="2024000286"/>
    <x v="904"/>
    <d v="2024-01-09T00:00:00"/>
    <x v="15"/>
    <n v="28.48"/>
    <s v="TM"/>
    <n v="28.12"/>
    <x v="0"/>
    <s v="SCASTILL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D"/>
    <n v="12.32"/>
    <s v=""/>
    <x v="0"/>
    <x v="0"/>
    <x v="1"/>
    <s v=""/>
    <x v="0"/>
    <x v="2"/>
    <s v="MOLIENDA"/>
    <x v="0"/>
    <x v="15"/>
    <x v="1"/>
    <n v="0.56000000000000227"/>
    <x v="0"/>
    <n v="0.35999999999999943"/>
    <n v="0.35999999999999943"/>
    <n v="0"/>
    <n v="1"/>
    <s v=""/>
    <n v="28.48"/>
    <s v="TM"/>
    <n v="28.48"/>
    <n v="3126"/>
    <s v=""/>
    <s v=""/>
    <x v="0"/>
    <s v=""/>
    <s v=""/>
  </r>
  <r>
    <x v="2"/>
    <n v="12.25"/>
    <n v="12.25"/>
    <n v="0"/>
    <n v="36"/>
    <n v="20.405000000000001"/>
    <n v="5"/>
    <s v="PAL"/>
    <s v=""/>
    <s v="ER8437BBF"/>
    <s v="E8087HNJ"/>
    <s v="2024000343"/>
    <x v="905"/>
    <d v="2024-01-10T00:00:00"/>
    <x v="17"/>
    <n v="5"/>
    <s v="PAL"/>
    <n v="8.1549999999999994"/>
    <x v="0"/>
    <s v="E_EGARCI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0"/>
    <s v=""/>
    <x v="0"/>
    <x v="0"/>
    <x v="1"/>
    <s v="ZZ"/>
    <x v="0"/>
    <x v="2"/>
    <s v="MOLIENDA"/>
    <x v="0"/>
    <x v="17"/>
    <x v="0"/>
    <n v="16.494999999999997"/>
    <x v="0"/>
    <n v="-0.15499999999999936"/>
    <n v="0.15499999999999936"/>
    <n v="0"/>
    <n v="0"/>
    <s v=""/>
    <n v="5"/>
    <s v="PAL"/>
    <n v="8"/>
    <n v="3208"/>
    <s v=""/>
    <s v="ZZ"/>
    <x v="0"/>
    <s v=""/>
    <s v=""/>
  </r>
  <r>
    <x v="2"/>
    <n v="12.5"/>
    <n v="12.48"/>
    <n v="0"/>
    <n v="40"/>
    <n v="40.22"/>
    <n v="27.74"/>
    <s v="TM"/>
    <s v=""/>
    <s v="ER7636BBJ"/>
    <s v="E5208JYX"/>
    <s v="2024000259"/>
    <x v="906"/>
    <d v="2024-01-09T00:00:00"/>
    <x v="15"/>
    <n v="28.32"/>
    <s v="TM"/>
    <n v="27.74"/>
    <x v="0"/>
    <s v="SCASTILL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D"/>
    <n v="12.48"/>
    <s v=""/>
    <x v="0"/>
    <x v="0"/>
    <x v="1"/>
    <s v=""/>
    <x v="0"/>
    <x v="2"/>
    <s v="MOLIENDA"/>
    <x v="0"/>
    <x v="15"/>
    <x v="1"/>
    <n v="0.78000000000000114"/>
    <x v="0"/>
    <n v="0.58000000000000185"/>
    <n v="0.58000000000000185"/>
    <n v="1"/>
    <n v="1"/>
    <s v="Positivo"/>
    <n v="28.32"/>
    <s v="TM"/>
    <n v="28.32"/>
    <n v="3126"/>
    <s v=""/>
    <s v=""/>
    <x v="0"/>
    <s v=""/>
    <s v=""/>
  </r>
  <r>
    <x v="2"/>
    <n v="12"/>
    <n v="12"/>
    <n v="0"/>
    <n v="36"/>
    <n v="31.571999999999999"/>
    <n v="12"/>
    <s v="PAL"/>
    <s v=""/>
    <s v="ETF02294R"/>
    <s v="E0184KJL"/>
    <s v="2024000262"/>
    <x v="907"/>
    <d v="2024-01-09T00:00:00"/>
    <x v="17"/>
    <n v="12"/>
    <s v="PAL"/>
    <n v="19.571999999999999"/>
    <x v="0"/>
    <s v="E_EGARCI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0"/>
    <s v=""/>
    <x v="0"/>
    <x v="0"/>
    <x v="1"/>
    <s v="ZZ"/>
    <x v="0"/>
    <x v="2"/>
    <s v="MOLIENDA"/>
    <x v="0"/>
    <x v="17"/>
    <x v="0"/>
    <n v="5.3279999999999994"/>
    <x v="0"/>
    <n v="-0.37199999999999633"/>
    <n v="0.37199999999999633"/>
    <n v="0"/>
    <n v="0"/>
    <s v=""/>
    <n v="12"/>
    <s v="PAL"/>
    <n v="19.200000000000003"/>
    <n v="3208"/>
    <s v=""/>
    <s v="ZZ"/>
    <x v="0"/>
    <s v=""/>
    <s v=""/>
  </r>
  <r>
    <x v="2"/>
    <n v="4.3"/>
    <n v="4.3"/>
    <n v="0"/>
    <n v="7.5"/>
    <n v="7.2210000000000001"/>
    <n v="2"/>
    <s v="PAL"/>
    <s v=""/>
    <s v="E5608KZV"/>
    <s v=""/>
    <s v=""/>
    <x v="908"/>
    <d v="2024-01-08T00:00:00"/>
    <x v="14"/>
    <n v="2"/>
    <s v="PAL"/>
    <n v="2.9209999999999998"/>
    <x v="0"/>
    <s v="E_JAZCONA"/>
    <x v="0"/>
    <s v=""/>
    <x v="1"/>
    <x v="2"/>
    <x v="0"/>
    <x v="0"/>
    <s v="ES190236"/>
    <d v="2024-01-08T16:26:42"/>
    <s v="E_JAZCONA"/>
    <x v="1"/>
    <x v="2"/>
    <x v="1"/>
    <x v="0"/>
    <s v="ES190236"/>
    <d v="2024-01-08T16:28:43"/>
    <s v="E_JAZCONA"/>
    <s v=""/>
    <s v=""/>
    <n v="0"/>
    <s v=""/>
    <x v="0"/>
    <x v="0"/>
    <x v="1"/>
    <s v="ZZ"/>
    <x v="0"/>
    <x v="2"/>
    <s v="MOLIENDA"/>
    <x v="0"/>
    <x v="14"/>
    <x v="0"/>
    <n v="0.46649999999999903"/>
    <x v="0"/>
    <n v="0.27900000000000036"/>
    <n v="0.27900000000000036"/>
    <n v="0"/>
    <n v="1"/>
    <s v=""/>
    <n v="2"/>
    <s v="PAL"/>
    <n v="3.2"/>
    <n v="2693"/>
    <s v="PM"/>
    <s v="ZZ"/>
    <x v="0"/>
    <s v="PM"/>
    <s v="PM"/>
  </r>
  <r>
    <x v="2"/>
    <n v="12.25"/>
    <n v="12.25"/>
    <n v="0"/>
    <n v="36"/>
    <n v="22.036000000000001"/>
    <n v="4"/>
    <s v="PAL"/>
    <s v=""/>
    <s v="ER8437BBF"/>
    <s v="E8087HNJ"/>
    <s v="2024000313"/>
    <x v="909"/>
    <d v="2024-01-09T00:00:00"/>
    <x v="14"/>
    <n v="4"/>
    <s v="PAL"/>
    <n v="9.7859999999999996"/>
    <x v="0"/>
    <s v="E_EGARCI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0"/>
    <s v=""/>
    <x v="0"/>
    <x v="0"/>
    <x v="1"/>
    <s v="ZZ"/>
    <x v="0"/>
    <x v="2"/>
    <s v="MOLIENDA"/>
    <x v="0"/>
    <x v="14"/>
    <x v="0"/>
    <n v="14.863999999999997"/>
    <x v="0"/>
    <n v="-3.3859999999999992"/>
    <n v="3.3859999999999992"/>
    <n v="1"/>
    <n v="0"/>
    <s v="Negativo"/>
    <n v="4"/>
    <s v="PAL"/>
    <n v="6.4"/>
    <n v="2693"/>
    <s v=""/>
    <s v="ZZ"/>
    <x v="0"/>
    <s v=""/>
    <s v=""/>
  </r>
  <r>
    <x v="2"/>
    <n v="12.25"/>
    <n v="12.25"/>
    <n v="0"/>
    <n v="36"/>
    <n v="22.036000000000001"/>
    <n v="2"/>
    <s v="PAL"/>
    <s v=""/>
    <s v="ER8437BBF"/>
    <s v="E8087HNJ"/>
    <s v="2024000313"/>
    <x v="909"/>
    <d v="2024-01-09T00:00:00"/>
    <x v="17"/>
    <n v="2"/>
    <s v="PAL"/>
    <n v="9.7859999999999996"/>
    <x v="0"/>
    <s v="E_EGARCI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0"/>
    <s v=""/>
    <x v="0"/>
    <x v="0"/>
    <x v="1"/>
    <s v="ZZ"/>
    <x v="0"/>
    <x v="2"/>
    <s v="MOLIENDA"/>
    <x v="0"/>
    <x v="17"/>
    <x v="0"/>
    <n v="14.863999999999997"/>
    <x v="0"/>
    <n v="-6.5859999999999994"/>
    <n v="6.5859999999999994"/>
    <n v="1"/>
    <n v="0"/>
    <s v="Negativo"/>
    <n v="2"/>
    <s v="PAL"/>
    <n v="3.2"/>
    <n v="3208"/>
    <s v=""/>
    <s v="ZZ"/>
    <x v="0"/>
    <s v=""/>
    <s v=""/>
  </r>
  <r>
    <x v="2"/>
    <n v="13.62"/>
    <n v="13.62"/>
    <n v="0"/>
    <n v="40"/>
    <n v="39.716000000000001"/>
    <n v="16"/>
    <s v="PAL"/>
    <s v=""/>
    <s v="ETF02434R"/>
    <s v="E1787HSX"/>
    <s v="2024000298"/>
    <x v="910"/>
    <d v="2024-01-09T00:00:00"/>
    <x v="17"/>
    <n v="16"/>
    <s v="PAL"/>
    <n v="26.096"/>
    <x v="0"/>
    <s v="E_EGARCI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0"/>
    <s v=""/>
    <x v="0"/>
    <x v="0"/>
    <x v="1"/>
    <s v="ZZ"/>
    <x v="0"/>
    <x v="2"/>
    <s v="MOLIENDA"/>
    <x v="0"/>
    <x v="17"/>
    <x v="0"/>
    <n v="1.2839999999999989"/>
    <x v="0"/>
    <n v="-0.49599999999999866"/>
    <n v="0.49599999999999866"/>
    <n v="1"/>
    <n v="0"/>
    <s v="Negativo"/>
    <n v="16"/>
    <s v="PAL"/>
    <n v="25.6"/>
    <n v="3208"/>
    <s v=""/>
    <s v="ZZ"/>
    <x v="0"/>
    <s v=""/>
    <s v=""/>
  </r>
  <r>
    <x v="2"/>
    <n v="4.45"/>
    <n v="4.45"/>
    <n v="0"/>
    <n v="8.4"/>
    <n v="7.7119999999999997"/>
    <n v="2"/>
    <s v="PAL"/>
    <s v=""/>
    <s v="E0225BZZ"/>
    <s v=""/>
    <s v=""/>
    <x v="911"/>
    <d v="2024-01-09T00:00:00"/>
    <x v="17"/>
    <n v="2"/>
    <s v="PAL"/>
    <n v="3.262"/>
    <x v="0"/>
    <s v="E_EGARCIA"/>
    <x v="0"/>
    <s v=""/>
    <x v="1"/>
    <x v="2"/>
    <x v="0"/>
    <x v="0"/>
    <s v="ES190236"/>
    <d v="2024-01-09T08:02:03"/>
    <s v="E_EGARCIA"/>
    <x v="1"/>
    <x v="2"/>
    <x v="1"/>
    <x v="0"/>
    <s v="ES190236"/>
    <d v="2024-01-09T08:02:22"/>
    <s v="E_EGARCIA"/>
    <s v=""/>
    <s v=""/>
    <n v="0"/>
    <s v=""/>
    <x v="0"/>
    <x v="0"/>
    <x v="1"/>
    <s v="ZZ"/>
    <x v="0"/>
    <x v="2"/>
    <s v="MOLIENDA"/>
    <x v="0"/>
    <x v="17"/>
    <x v="0"/>
    <n v="0.89799999999999969"/>
    <x v="0"/>
    <n v="-6.1999999999999833E-2"/>
    <n v="6.1999999999999833E-2"/>
    <n v="0"/>
    <n v="0"/>
    <s v=""/>
    <n v="2"/>
    <s v="PAL"/>
    <n v="3.2"/>
    <n v="3208"/>
    <s v="PM"/>
    <s v="ZZ"/>
    <x v="0"/>
    <s v="PM"/>
    <s v="PM"/>
  </r>
  <r>
    <x v="2"/>
    <n v="11.32"/>
    <n v="9.6950000000000003"/>
    <n v="0"/>
    <n v="18"/>
    <n v="12.957000000000001"/>
    <n v="2"/>
    <s v="PAL"/>
    <s v=""/>
    <s v="E4126CFD"/>
    <s v=""/>
    <s v="2024000263"/>
    <x v="912"/>
    <d v="2024-01-09T00:00:00"/>
    <x v="17"/>
    <n v="2"/>
    <s v="PAL"/>
    <n v="3.262"/>
    <x v="0"/>
    <s v="E_EGARCI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0"/>
    <s v=""/>
    <x v="0"/>
    <x v="0"/>
    <x v="1"/>
    <s v="ZZ"/>
    <x v="0"/>
    <x v="2"/>
    <s v="MOLIENDA"/>
    <x v="0"/>
    <x v="17"/>
    <x v="0"/>
    <n v="5.4929999999999986"/>
    <x v="0"/>
    <n v="-6.1999999999999833E-2"/>
    <n v="6.1999999999999833E-2"/>
    <n v="0"/>
    <n v="0"/>
    <s v=""/>
    <n v="2"/>
    <s v="PAL"/>
    <n v="3.2"/>
    <n v="3208"/>
    <s v=""/>
    <s v="ZZ"/>
    <x v="0"/>
    <s v=""/>
    <s v=""/>
  </r>
  <r>
    <x v="2"/>
    <n v="12.5"/>
    <n v="12.16"/>
    <n v="0"/>
    <n v="40"/>
    <n v="40.04"/>
    <n v="27.88"/>
    <s v="TM"/>
    <s v=""/>
    <s v="ER8051BBH"/>
    <s v="E0285KKX"/>
    <s v="2024000339"/>
    <x v="913"/>
    <d v="2024-01-10T00:00:00"/>
    <x v="15"/>
    <n v="28"/>
    <s v="TM"/>
    <n v="27.88"/>
    <x v="0"/>
    <s v="SCASTILL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D"/>
    <n v="12.16"/>
    <s v=""/>
    <x v="0"/>
    <x v="0"/>
    <x v="1"/>
    <s v=""/>
    <x v="0"/>
    <x v="2"/>
    <s v="MOLIENDA"/>
    <x v="0"/>
    <x v="15"/>
    <x v="1"/>
    <n v="0.96000000000000085"/>
    <x v="0"/>
    <n v="0.12000000000000099"/>
    <n v="0.12000000000000099"/>
    <n v="0"/>
    <n v="1"/>
    <s v=""/>
    <n v="28"/>
    <s v="TM"/>
    <n v="28"/>
    <n v="3126"/>
    <s v=""/>
    <s v=""/>
    <x v="0"/>
    <s v=""/>
    <s v=""/>
  </r>
  <r>
    <x v="2"/>
    <n v="13.3"/>
    <n v="13.22"/>
    <n v="0"/>
    <n v="40"/>
    <n v="40.44"/>
    <n v="27.22"/>
    <s v="TM"/>
    <s v=""/>
    <s v="ER0623BBL"/>
    <s v="E1897LJW"/>
    <s v="2024000330"/>
    <x v="914"/>
    <d v="2024-01-09T00:00:00"/>
    <x v="15"/>
    <n v="27.58"/>
    <s v="TM"/>
    <n v="27.22"/>
    <x v="0"/>
    <s v="SCASTILL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D"/>
    <n v="13.22"/>
    <s v=""/>
    <x v="0"/>
    <x v="0"/>
    <x v="1"/>
    <s v=""/>
    <x v="0"/>
    <x v="2"/>
    <s v="MOLIENDA"/>
    <x v="0"/>
    <x v="15"/>
    <x v="1"/>
    <n v="0.56000000000000227"/>
    <x v="0"/>
    <n v="0.35999999999999943"/>
    <n v="0.35999999999999943"/>
    <n v="0"/>
    <n v="1"/>
    <s v=""/>
    <n v="27.58"/>
    <s v="TM"/>
    <n v="27.58"/>
    <n v="3126"/>
    <s v=""/>
    <s v=""/>
    <x v="0"/>
    <s v=""/>
    <s v=""/>
  </r>
  <r>
    <x v="2"/>
    <n v="12"/>
    <n v="12"/>
    <n v="0"/>
    <n v="36"/>
    <n v="21.786000000000001"/>
    <n v="6"/>
    <s v="PAL"/>
    <s v=""/>
    <s v="ETF02294R"/>
    <s v="E0184KJL"/>
    <s v="2024000279"/>
    <x v="915"/>
    <d v="2024-01-09T00:00:00"/>
    <x v="17"/>
    <n v="6"/>
    <s v="PAL"/>
    <n v="9.7859999999999996"/>
    <x v="0"/>
    <s v="E_EGARCI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0"/>
    <s v=""/>
    <x v="0"/>
    <x v="0"/>
    <x v="1"/>
    <s v="ZZ"/>
    <x v="0"/>
    <x v="2"/>
    <s v="MOLIENDA"/>
    <x v="0"/>
    <x v="17"/>
    <x v="0"/>
    <n v="15.113999999999997"/>
    <x v="0"/>
    <n v="-0.18599999999999817"/>
    <n v="0.18599999999999817"/>
    <n v="0"/>
    <n v="0"/>
    <s v=""/>
    <n v="6"/>
    <s v="PAL"/>
    <n v="9.6000000000000014"/>
    <n v="3208"/>
    <s v=""/>
    <s v="ZZ"/>
    <x v="0"/>
    <s v=""/>
    <s v=""/>
  </r>
  <r>
    <x v="2"/>
    <n v="12.3"/>
    <n v="12.5"/>
    <n v="0"/>
    <n v="40"/>
    <n v="39.94"/>
    <n v="27.44"/>
    <s v="TM"/>
    <s v=""/>
    <s v="ER6669BBL"/>
    <s v="E4911KHZ"/>
    <s v="2024000332"/>
    <x v="916"/>
    <d v="2024-01-10T00:00:00"/>
    <x v="15"/>
    <n v="28.3"/>
    <s v="TM"/>
    <n v="27.44"/>
    <x v="0"/>
    <s v="SCASTILL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D"/>
    <n v="12.5"/>
    <s v=""/>
    <x v="0"/>
    <x v="0"/>
    <x v="1"/>
    <s v=""/>
    <x v="0"/>
    <x v="2"/>
    <s v="MOLIENDA"/>
    <x v="0"/>
    <x v="15"/>
    <x v="1"/>
    <n v="1.0600000000000023"/>
    <x v="0"/>
    <n v="0.85999999999999943"/>
    <n v="0.85999999999999943"/>
    <n v="1"/>
    <n v="1"/>
    <s v="Positivo"/>
    <n v="28.3"/>
    <s v="TM"/>
    <n v="28.3"/>
    <n v="3126"/>
    <s v=""/>
    <s v=""/>
    <x v="0"/>
    <s v=""/>
    <s v=""/>
  </r>
  <r>
    <x v="2"/>
    <n v="12.25"/>
    <n v="12.25"/>
    <n v="0"/>
    <n v="36"/>
    <n v="28.56"/>
    <n v="3"/>
    <s v="PAL"/>
    <s v=""/>
    <s v="ER8437BBF"/>
    <s v="E8087HNJ"/>
    <s v="2024000271"/>
    <x v="917"/>
    <d v="2024-01-09T00:00:00"/>
    <x v="14"/>
    <n v="3"/>
    <s v="PAL"/>
    <n v="16.309999999999999"/>
    <x v="0"/>
    <s v="E_EGARCI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0"/>
    <s v=""/>
    <x v="0"/>
    <x v="0"/>
    <x v="1"/>
    <s v="ZZ"/>
    <x v="0"/>
    <x v="2"/>
    <s v="MOLIENDA"/>
    <x v="0"/>
    <x v="14"/>
    <x v="0"/>
    <n v="8.34"/>
    <x v="0"/>
    <n v="-11.509999999999998"/>
    <n v="11.509999999999998"/>
    <n v="1"/>
    <n v="0"/>
    <s v="Negativo"/>
    <n v="3"/>
    <s v="PAL"/>
    <n v="4.8000000000000007"/>
    <n v="2693"/>
    <s v=""/>
    <s v="ZZ"/>
    <x v="0"/>
    <s v=""/>
    <s v=""/>
  </r>
  <r>
    <x v="2"/>
    <n v="12.25"/>
    <n v="12.25"/>
    <n v="0"/>
    <n v="36"/>
    <n v="28.56"/>
    <n v="5"/>
    <s v="PAL"/>
    <s v=""/>
    <s v="ER8437BBF"/>
    <s v="E8087HNJ"/>
    <s v="2024000271"/>
    <x v="917"/>
    <d v="2024-01-09T00:00:00"/>
    <x v="17"/>
    <n v="5"/>
    <s v="PAL"/>
    <n v="16.309999999999999"/>
    <x v="0"/>
    <s v="E_EGARCI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0"/>
    <s v=""/>
    <x v="0"/>
    <x v="0"/>
    <x v="1"/>
    <s v="ZZ"/>
    <x v="0"/>
    <x v="2"/>
    <s v="MOLIENDA"/>
    <x v="0"/>
    <x v="17"/>
    <x v="0"/>
    <n v="8.34"/>
    <x v="0"/>
    <n v="-8.3099999999999987"/>
    <n v="8.3099999999999987"/>
    <n v="1"/>
    <n v="0"/>
    <s v="Negativo"/>
    <n v="5"/>
    <s v="PAL"/>
    <n v="8"/>
    <n v="3208"/>
    <s v=""/>
    <s v="ZZ"/>
    <x v="0"/>
    <s v=""/>
    <s v=""/>
  </r>
  <r>
    <x v="2"/>
    <n v="12.25"/>
    <n v="12.25"/>
    <n v="0"/>
    <n v="36"/>
    <n v="28.56"/>
    <n v="2"/>
    <s v="PAL"/>
    <s v=""/>
    <s v="ER8437BBF"/>
    <s v="E8087HNJ"/>
    <s v="2024000271"/>
    <x v="917"/>
    <d v="2024-01-09T00:00:00"/>
    <x v="19"/>
    <n v="2"/>
    <s v="PAL"/>
    <n v="16.309999999999999"/>
    <x v="0"/>
    <s v="E_EGARCI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0"/>
    <s v=""/>
    <x v="0"/>
    <x v="0"/>
    <x v="1"/>
    <s v="ZZ"/>
    <x v="0"/>
    <x v="2"/>
    <s v="MOLIENDA"/>
    <x v="0"/>
    <x v="19"/>
    <x v="0"/>
    <n v="8.34"/>
    <x v="0"/>
    <n v="-13.11"/>
    <n v="13.11"/>
    <n v="1"/>
    <n v="0"/>
    <s v="Negativo"/>
    <n v="2"/>
    <s v="PAL"/>
    <n v="3.2"/>
    <n v="2758"/>
    <s v=""/>
    <s v="ZZ"/>
    <x v="0"/>
    <s v=""/>
    <s v=""/>
  </r>
  <r>
    <x v="2"/>
    <n v="12.3"/>
    <n v="12.56"/>
    <n v="0"/>
    <n v="40"/>
    <n v="40.659999999999997"/>
    <n v="28.1"/>
    <s v="TM"/>
    <s v=""/>
    <s v="ER6669BBL"/>
    <s v="E4911KHZ"/>
    <s v="2024000416"/>
    <x v="918"/>
    <d v="2024-01-10T00:00:00"/>
    <x v="18"/>
    <n v="28.24"/>
    <s v="TM"/>
    <n v="28.1"/>
    <x v="0"/>
    <s v="E_JAZCON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G"/>
    <n v="12.56"/>
    <s v=""/>
    <x v="0"/>
    <x v="0"/>
    <x v="1"/>
    <s v=""/>
    <x v="0"/>
    <x v="2"/>
    <s v="MOLIENDA"/>
    <x v="0"/>
    <x v="18"/>
    <x v="1"/>
    <n v="0.34000000000000341"/>
    <x v="0"/>
    <n v="0.13999999999999702"/>
    <n v="0.13999999999999702"/>
    <n v="0"/>
    <n v="1"/>
    <s v=""/>
    <n v="28.24"/>
    <s v="TM"/>
    <n v="28.24"/>
    <n v="2692"/>
    <s v=""/>
    <s v=""/>
    <x v="0"/>
    <s v=""/>
    <s v=""/>
  </r>
  <r>
    <x v="2"/>
    <n v="13.3"/>
    <n v="13.32"/>
    <n v="0"/>
    <n v="40"/>
    <n v="40.799999999999997"/>
    <n v="27.48"/>
    <s v="TM"/>
    <s v=""/>
    <s v="ER0623BBL"/>
    <s v="E1897LJW"/>
    <s v="2024000357"/>
    <x v="919"/>
    <d v="2024-01-10T00:00:00"/>
    <x v="16"/>
    <n v="27.48"/>
    <s v="TM"/>
    <n v="27.48"/>
    <x v="0"/>
    <s v="E_EGARCI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6H"/>
    <n v="13.32"/>
    <s v=""/>
    <x v="0"/>
    <x v="0"/>
    <x v="1"/>
    <s v=""/>
    <x v="0"/>
    <x v="2"/>
    <s v="MOLIENDA"/>
    <x v="0"/>
    <x v="16"/>
    <x v="1"/>
    <n v="0.20000000000000284"/>
    <x v="0"/>
    <n v="0"/>
    <n v="0"/>
    <n v="0"/>
    <n v="1"/>
    <s v=""/>
    <n v="27.48"/>
    <s v="TM"/>
    <n v="27.48"/>
    <n v="2649"/>
    <s v=""/>
    <s v=""/>
    <x v="0"/>
    <s v=""/>
    <s v=""/>
  </r>
  <r>
    <x v="2"/>
    <n v="12.25"/>
    <n v="12.25"/>
    <n v="0"/>
    <n v="36"/>
    <n v="22.036000000000001"/>
    <n v="3"/>
    <s v="PAL"/>
    <s v=""/>
    <s v="ER8437BBF"/>
    <s v="E8087HNJ"/>
    <s v="2024000309"/>
    <x v="920"/>
    <d v="2024-01-09T00:00:00"/>
    <x v="14"/>
    <n v="3"/>
    <s v="PAL"/>
    <n v="9.7859999999999996"/>
    <x v="0"/>
    <s v="E_EGARCI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0"/>
    <s v=""/>
    <x v="0"/>
    <x v="0"/>
    <x v="1"/>
    <s v="ZZ"/>
    <x v="0"/>
    <x v="2"/>
    <s v="MOLIENDA"/>
    <x v="0"/>
    <x v="14"/>
    <x v="0"/>
    <n v="14.863999999999997"/>
    <x v="0"/>
    <n v="-4.9859999999999989"/>
    <n v="4.9859999999999989"/>
    <n v="1"/>
    <n v="0"/>
    <s v="Negativo"/>
    <n v="3"/>
    <s v="PAL"/>
    <n v="4.8000000000000007"/>
    <n v="2693"/>
    <s v=""/>
    <s v="ZZ"/>
    <x v="0"/>
    <s v=""/>
    <s v=""/>
  </r>
  <r>
    <x v="2"/>
    <n v="12.25"/>
    <n v="12.25"/>
    <n v="0"/>
    <n v="36"/>
    <n v="22.036000000000001"/>
    <n v="3"/>
    <s v="PAL"/>
    <s v=""/>
    <s v="ER8437BBF"/>
    <s v="E8087HNJ"/>
    <s v="2024000309"/>
    <x v="920"/>
    <d v="2024-01-09T00:00:00"/>
    <x v="17"/>
    <n v="3"/>
    <s v="PAL"/>
    <n v="9.7859999999999996"/>
    <x v="0"/>
    <s v="E_EGARCI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0"/>
    <s v=""/>
    <x v="0"/>
    <x v="0"/>
    <x v="1"/>
    <s v="ZZ"/>
    <x v="0"/>
    <x v="2"/>
    <s v="MOLIENDA"/>
    <x v="0"/>
    <x v="17"/>
    <x v="0"/>
    <n v="14.863999999999997"/>
    <x v="0"/>
    <n v="-4.9859999999999989"/>
    <n v="4.9859999999999989"/>
    <n v="1"/>
    <n v="0"/>
    <s v="Negativo"/>
    <n v="3"/>
    <s v="PAL"/>
    <n v="4.8000000000000007"/>
    <n v="3208"/>
    <s v=""/>
    <s v="ZZ"/>
    <x v="0"/>
    <s v=""/>
    <s v=""/>
  </r>
  <r>
    <x v="2"/>
    <n v="12.25"/>
    <n v="12.25"/>
    <n v="0"/>
    <n v="36"/>
    <n v="17.143000000000001"/>
    <n v="3"/>
    <s v="PAL"/>
    <s v=""/>
    <s v="ER8437BBF"/>
    <s v="E8087HNJ"/>
    <s v="2024000346"/>
    <x v="921"/>
    <d v="2024-01-10T00:00:00"/>
    <x v="14"/>
    <n v="3"/>
    <s v="PAL"/>
    <n v="4.8929999999999998"/>
    <x v="0"/>
    <s v="E_EGARCI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0"/>
    <s v=""/>
    <x v="0"/>
    <x v="0"/>
    <x v="1"/>
    <s v="ZZ"/>
    <x v="0"/>
    <x v="2"/>
    <s v="MOLIENDA"/>
    <x v="0"/>
    <x v="14"/>
    <x v="0"/>
    <n v="19.756999999999998"/>
    <x v="0"/>
    <n v="-9.2999999999999083E-2"/>
    <n v="9.2999999999999083E-2"/>
    <n v="0"/>
    <n v="0"/>
    <s v=""/>
    <n v="3"/>
    <s v="PAL"/>
    <n v="4.8000000000000007"/>
    <n v="2693"/>
    <s v=""/>
    <s v="ZZ"/>
    <x v="0"/>
    <s v=""/>
    <s v=""/>
  </r>
  <r>
    <x v="2"/>
    <n v="12.25"/>
    <n v="12.25"/>
    <n v="0"/>
    <n v="36"/>
    <n v="15.512"/>
    <n v="2"/>
    <s v="PAL"/>
    <s v=""/>
    <s v="ER8437BBF"/>
    <s v="E8727HJH"/>
    <s v=""/>
    <x v="922"/>
    <d v="2024-01-09T00:00:00"/>
    <x v="14"/>
    <n v="2"/>
    <s v="PAL"/>
    <n v="3.262"/>
    <x v="0"/>
    <s v="E_EGARCIA"/>
    <x v="0"/>
    <s v=""/>
    <x v="1"/>
    <x v="2"/>
    <x v="1"/>
    <x v="0"/>
    <s v="ES190236"/>
    <d v="2024-01-09T12:32:58"/>
    <s v="E_EGARCIA"/>
    <x v="1"/>
    <x v="2"/>
    <x v="1"/>
    <x v="0"/>
    <s v="ES190236"/>
    <d v="2024-01-09T12:34:51"/>
    <s v="E_EGARCIA"/>
    <s v=""/>
    <s v=""/>
    <n v="0"/>
    <s v=""/>
    <x v="0"/>
    <x v="0"/>
    <x v="1"/>
    <s v="ZZ"/>
    <x v="0"/>
    <x v="2"/>
    <s v="MOLIENDA"/>
    <x v="0"/>
    <x v="14"/>
    <x v="0"/>
    <n v="21.387999999999998"/>
    <x v="0"/>
    <n v="-6.1999999999999833E-2"/>
    <n v="6.1999999999999833E-2"/>
    <n v="0"/>
    <n v="0"/>
    <s v=""/>
    <n v="2"/>
    <s v="PAL"/>
    <n v="3.2"/>
    <n v="2693"/>
    <s v="PM"/>
    <s v="ZZ"/>
    <x v="0"/>
    <s v="PM"/>
    <s v="PM"/>
  </r>
  <r>
    <x v="2"/>
    <n v="12.5"/>
    <n v="12.48"/>
    <n v="0"/>
    <n v="40"/>
    <n v="40.74"/>
    <n v="28.26"/>
    <s v="TM"/>
    <s v=""/>
    <s v="ER7636BBJ"/>
    <s v="E5208JYX"/>
    <s v="2024000325"/>
    <x v="923"/>
    <d v="2024-01-09T00:00:00"/>
    <x v="16"/>
    <n v="28.32"/>
    <s v="TM"/>
    <n v="28.26"/>
    <x v="0"/>
    <s v="E_JAZCONA"/>
    <x v="0"/>
    <s v="P"/>
    <x v="0"/>
    <x v="0"/>
    <x v="0"/>
    <x v="0"/>
    <s v=""/>
    <d v="1899-12-30T00:00:00"/>
    <s v=""/>
    <x v="1"/>
    <x v="2"/>
    <x v="1"/>
    <x v="0"/>
    <s v="ES190236"/>
    <d v="2024-01-09T14:14:59"/>
    <s v="E_JAZCONA"/>
    <s v=""/>
    <s v="S6H"/>
    <n v="0"/>
    <s v=""/>
    <x v="0"/>
    <x v="0"/>
    <x v="1"/>
    <s v="PM"/>
    <x v="0"/>
    <x v="2"/>
    <s v="MOLIENDA"/>
    <x v="0"/>
    <x v="16"/>
    <x v="1"/>
    <n v="0.25999999999999801"/>
    <x v="0"/>
    <n v="5.9999999999998721E-2"/>
    <n v="5.9999999999998721E-2"/>
    <n v="0"/>
    <n v="1"/>
    <s v=""/>
    <n v="28.32"/>
    <s v="TM"/>
    <n v="28.32"/>
    <n v="2649"/>
    <s v=""/>
    <s v=""/>
    <x v="0"/>
    <s v="PM"/>
    <s v="PM"/>
  </r>
  <r>
    <x v="2"/>
    <n v="12.64"/>
    <n v="12.62"/>
    <n v="0"/>
    <n v="40"/>
    <n v="40.799999999999997"/>
    <n v="28.18"/>
    <s v="TM"/>
    <s v=""/>
    <s v="ER8050BBH"/>
    <s v="E8369HJH"/>
    <s v="2024000334"/>
    <x v="924"/>
    <d v="2024-01-10T00:00:00"/>
    <x v="16"/>
    <n v="28.18"/>
    <s v="TM"/>
    <n v="28.18"/>
    <x v="0"/>
    <s v="E_EGARCI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6H"/>
    <n v="12.62"/>
    <s v=""/>
    <x v="0"/>
    <x v="0"/>
    <x v="1"/>
    <s v=""/>
    <x v="0"/>
    <x v="2"/>
    <s v="MOLIENDA"/>
    <x v="0"/>
    <x v="16"/>
    <x v="1"/>
    <n v="0.20000000000000284"/>
    <x v="0"/>
    <n v="0"/>
    <n v="0"/>
    <n v="0"/>
    <n v="1"/>
    <s v=""/>
    <n v="28.18"/>
    <s v="TM"/>
    <n v="28.18"/>
    <n v="2649"/>
    <s v=""/>
    <s v=""/>
    <x v="0"/>
    <s v=""/>
    <s v=""/>
  </r>
  <r>
    <x v="2"/>
    <n v="13.06"/>
    <n v="13.28"/>
    <n v="0"/>
    <n v="40"/>
    <n v="40.479999999999997"/>
    <n v="27.2"/>
    <s v="TM"/>
    <s v=""/>
    <s v="ER6732BBT"/>
    <s v="E8727HJH"/>
    <s v="2024000331"/>
    <x v="925"/>
    <d v="2024-01-10T00:00:00"/>
    <x v="15"/>
    <n v="27.52"/>
    <s v="TM"/>
    <n v="27.2"/>
    <x v="0"/>
    <s v="SCASTILL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D"/>
    <n v="13.28"/>
    <s v=""/>
    <x v="0"/>
    <x v="0"/>
    <x v="1"/>
    <s v=""/>
    <x v="0"/>
    <x v="2"/>
    <s v="MOLIENDA"/>
    <x v="0"/>
    <x v="15"/>
    <x v="1"/>
    <n v="0.52000000000000313"/>
    <x v="0"/>
    <n v="0.32000000000000028"/>
    <n v="0.32000000000000028"/>
    <n v="0"/>
    <n v="1"/>
    <s v=""/>
    <n v="27.52"/>
    <s v="TM"/>
    <n v="27.52"/>
    <n v="3126"/>
    <s v=""/>
    <s v=""/>
    <x v="0"/>
    <s v=""/>
    <s v=""/>
  </r>
  <r>
    <x v="2"/>
    <n v="12.3"/>
    <n v="12.34"/>
    <n v="0"/>
    <n v="40"/>
    <n v="40.54"/>
    <n v="28.2"/>
    <s v="TM"/>
    <s v=""/>
    <s v="ER6669BBL"/>
    <s v="E4911KHZ"/>
    <s v=""/>
    <x v="926"/>
    <d v="2024-01-10T00:00:00"/>
    <x v="16"/>
    <n v="28.46"/>
    <s v="TM"/>
    <n v="28.2"/>
    <x v="0"/>
    <s v="E_EGARCIA"/>
    <x v="0"/>
    <s v="P"/>
    <x v="1"/>
    <x v="2"/>
    <x v="0"/>
    <x v="0"/>
    <s v="ES190236"/>
    <d v="2024-01-10T10:02:23"/>
    <s v="E_EGARCIA"/>
    <x v="1"/>
    <x v="2"/>
    <x v="1"/>
    <x v="0"/>
    <s v="ES190236"/>
    <d v="2024-01-10T10:11:46"/>
    <s v="E_EGARCIA"/>
    <s v=""/>
    <s v="S6H"/>
    <n v="0"/>
    <s v=""/>
    <x v="0"/>
    <x v="0"/>
    <x v="1"/>
    <s v="PM"/>
    <x v="0"/>
    <x v="2"/>
    <s v="MOLIENDA"/>
    <x v="0"/>
    <x v="16"/>
    <x v="1"/>
    <n v="0.46000000000000085"/>
    <x v="0"/>
    <n v="0.26000000000000156"/>
    <n v="0.26000000000000156"/>
    <n v="0"/>
    <n v="1"/>
    <s v=""/>
    <n v="28.46"/>
    <s v="TM"/>
    <n v="28.46"/>
    <n v="2649"/>
    <s v="PM"/>
    <s v=""/>
    <x v="0"/>
    <s v="PM"/>
    <s v="PM"/>
  </r>
  <r>
    <x v="2"/>
    <n v="12.5"/>
    <n v="12.38"/>
    <n v="0"/>
    <n v="40"/>
    <n v="40.78"/>
    <n v="28.4"/>
    <s v="TM"/>
    <s v=""/>
    <s v="ER7636BBJ"/>
    <s v="E5208JYX"/>
    <s v="2024000400"/>
    <x v="927"/>
    <d v="2024-01-10T00:00:00"/>
    <x v="16"/>
    <n v="28.42"/>
    <s v="TM"/>
    <n v="28.4"/>
    <x v="0"/>
    <s v="E_EGARCI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6H"/>
    <n v="12.38"/>
    <s v=""/>
    <x v="0"/>
    <x v="0"/>
    <x v="1"/>
    <s v=""/>
    <x v="0"/>
    <x v="2"/>
    <s v="MOLIENDA"/>
    <x v="0"/>
    <x v="16"/>
    <x v="1"/>
    <n v="0.21999999999999886"/>
    <x v="0"/>
    <n v="2.0000000000003126E-2"/>
    <n v="2.0000000000003126E-2"/>
    <n v="0"/>
    <n v="1"/>
    <s v=""/>
    <n v="28.42"/>
    <s v="TM"/>
    <n v="28.42"/>
    <n v="2649"/>
    <s v=""/>
    <s v=""/>
    <x v="0"/>
    <s v=""/>
    <s v=""/>
  </r>
  <r>
    <x v="2"/>
    <n v="12"/>
    <n v="10.977"/>
    <n v="0"/>
    <n v="32"/>
    <n v="30.548999999999999"/>
    <n v="4"/>
    <s v="PAL"/>
    <s v=""/>
    <s v="ETF01267R"/>
    <s v="E5707BDC"/>
    <s v="2024000340"/>
    <x v="928"/>
    <d v="2024-01-10T00:00:00"/>
    <x v="17"/>
    <n v="4"/>
    <s v="PAL"/>
    <n v="19.571999999999999"/>
    <x v="0"/>
    <s v="E_EGARCI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0"/>
    <s v=""/>
    <x v="0"/>
    <x v="0"/>
    <x v="1"/>
    <s v="ZZ"/>
    <x v="0"/>
    <x v="2"/>
    <s v="MOLIENDA"/>
    <x v="0"/>
    <x v="17"/>
    <x v="0"/>
    <n v="2.2509999999999977"/>
    <x v="0"/>
    <n v="-13.171999999999999"/>
    <n v="13.171999999999999"/>
    <n v="1"/>
    <n v="0"/>
    <s v="Negativo"/>
    <n v="4"/>
    <s v="PAL"/>
    <n v="6.4"/>
    <n v="3208"/>
    <s v=""/>
    <s v="ZZ"/>
    <x v="0"/>
    <s v=""/>
    <s v=""/>
  </r>
  <r>
    <x v="2"/>
    <n v="12"/>
    <n v="10.977"/>
    <n v="0"/>
    <n v="32"/>
    <n v="30.548999999999999"/>
    <n v="8"/>
    <s v="PAL"/>
    <s v=""/>
    <s v="ETF01267R"/>
    <s v="E5707BDC"/>
    <s v="2024000340"/>
    <x v="928"/>
    <d v="2024-01-10T00:00:00"/>
    <x v="14"/>
    <n v="8"/>
    <s v="PAL"/>
    <n v="19.571999999999999"/>
    <x v="0"/>
    <s v="E_EGARCI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0"/>
    <s v=""/>
    <x v="0"/>
    <x v="0"/>
    <x v="1"/>
    <s v="ZZ"/>
    <x v="0"/>
    <x v="2"/>
    <s v="MOLIENDA"/>
    <x v="0"/>
    <x v="14"/>
    <x v="0"/>
    <n v="2.2509999999999977"/>
    <x v="0"/>
    <n v="-6.7719999999999985"/>
    <n v="6.7719999999999985"/>
    <n v="1"/>
    <n v="0"/>
    <s v="Negativo"/>
    <n v="8"/>
    <s v="PAL"/>
    <n v="12.8"/>
    <n v="2693"/>
    <s v=""/>
    <s v="ZZ"/>
    <x v="0"/>
    <s v=""/>
    <s v=""/>
  </r>
  <r>
    <x v="2"/>
    <n v="12"/>
    <n v="12"/>
    <n v="0"/>
    <n v="36"/>
    <n v="28.31"/>
    <n v="10"/>
    <s v="PAL"/>
    <s v=""/>
    <s v="ETF02294R"/>
    <s v="E0184KJL"/>
    <s v="2024000382"/>
    <x v="929"/>
    <d v="2024-01-10T00:00:00"/>
    <x v="17"/>
    <n v="10"/>
    <s v="PAL"/>
    <n v="16.309999999999999"/>
    <x v="0"/>
    <s v="E_EGARCI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0"/>
    <s v=""/>
    <x v="0"/>
    <x v="0"/>
    <x v="1"/>
    <s v="ZZ"/>
    <x v="0"/>
    <x v="2"/>
    <s v="MOLIENDA"/>
    <x v="0"/>
    <x v="17"/>
    <x v="0"/>
    <n v="8.59"/>
    <x v="0"/>
    <n v="-0.30999999999999872"/>
    <n v="0.30999999999999872"/>
    <n v="0"/>
    <n v="0"/>
    <s v=""/>
    <n v="10"/>
    <s v="PAL"/>
    <n v="16"/>
    <n v="3208"/>
    <s v=""/>
    <s v="ZZ"/>
    <x v="0"/>
    <s v=""/>
    <s v=""/>
  </r>
  <r>
    <x v="2"/>
    <n v="12.5"/>
    <n v="12.34"/>
    <n v="0"/>
    <n v="40"/>
    <n v="40.119999999999997"/>
    <n v="27.78"/>
    <s v="TM"/>
    <s v=""/>
    <s v="ER7636BBJ"/>
    <s v="E5208JYX"/>
    <s v="2024000381"/>
    <x v="930"/>
    <d v="2024-01-10T00:00:00"/>
    <x v="15"/>
    <n v="28.46"/>
    <s v="TM"/>
    <n v="27.78"/>
    <x v="0"/>
    <s v="SCASTILL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D"/>
    <n v="12.34"/>
    <s v=""/>
    <x v="0"/>
    <x v="0"/>
    <x v="1"/>
    <s v=""/>
    <x v="0"/>
    <x v="2"/>
    <s v="MOLIENDA"/>
    <x v="0"/>
    <x v="15"/>
    <x v="1"/>
    <n v="0.88000000000000256"/>
    <x v="0"/>
    <n v="0.67999999999999972"/>
    <n v="0.67999999999999972"/>
    <n v="1"/>
    <n v="1"/>
    <s v="Positivo"/>
    <n v="28.46"/>
    <s v="TM"/>
    <n v="28.46"/>
    <n v="3126"/>
    <s v=""/>
    <s v=""/>
    <x v="0"/>
    <s v=""/>
    <s v=""/>
  </r>
  <r>
    <x v="2"/>
    <n v="12.5"/>
    <n v="12.18"/>
    <n v="0"/>
    <n v="40"/>
    <n v="40.520000000000003"/>
    <n v="28.34"/>
    <s v="TM"/>
    <s v=""/>
    <s v="ER8051BBH"/>
    <s v="E0285KKX"/>
    <s v="2024000383"/>
    <x v="931"/>
    <d v="2024-01-10T00:00:00"/>
    <x v="15"/>
    <n v="28.62"/>
    <s v="TM"/>
    <n v="28.34"/>
    <x v="0"/>
    <s v="SCASTILL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D"/>
    <n v="12.18"/>
    <s v=""/>
    <x v="0"/>
    <x v="0"/>
    <x v="1"/>
    <s v=""/>
    <x v="0"/>
    <x v="2"/>
    <s v="MOLIENDA"/>
    <x v="0"/>
    <x v="15"/>
    <x v="1"/>
    <n v="0.47999999999999687"/>
    <x v="0"/>
    <n v="0.28000000000000114"/>
    <n v="0.28000000000000114"/>
    <n v="0"/>
    <n v="1"/>
    <s v=""/>
    <n v="28.62"/>
    <s v="TM"/>
    <n v="28.62"/>
    <n v="3126"/>
    <s v=""/>
    <s v=""/>
    <x v="0"/>
    <s v=""/>
    <s v=""/>
  </r>
  <r>
    <x v="2"/>
    <n v="14.5"/>
    <n v="14.5"/>
    <n v="0"/>
    <n v="40"/>
    <n v="38.965000000000003"/>
    <n v="8"/>
    <s v="PAL"/>
    <s v=""/>
    <s v="ER6743BBR"/>
    <s v="E1160JXP"/>
    <s v="2024000418"/>
    <x v="932"/>
    <d v="2024-01-10T00:00:00"/>
    <x v="14"/>
    <n v="8"/>
    <s v="PAL"/>
    <n v="24.465"/>
    <x v="0"/>
    <s v="E_JAZCON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0"/>
    <s v=""/>
    <x v="0"/>
    <x v="0"/>
    <x v="1"/>
    <s v="ZZ"/>
    <x v="0"/>
    <x v="2"/>
    <s v="MOLIENDA"/>
    <x v="0"/>
    <x v="14"/>
    <x v="0"/>
    <n v="2.0349999999999966"/>
    <x v="0"/>
    <n v="-11.664999999999999"/>
    <n v="11.664999999999999"/>
    <n v="1"/>
    <n v="0"/>
    <s v="Negativo"/>
    <n v="8"/>
    <s v="PAL"/>
    <n v="12.8"/>
    <n v="2693"/>
    <s v=""/>
    <s v="ZZ"/>
    <x v="0"/>
    <s v=""/>
    <s v=""/>
  </r>
  <r>
    <x v="2"/>
    <n v="14.5"/>
    <n v="14.5"/>
    <n v="0"/>
    <n v="40"/>
    <n v="38.965000000000003"/>
    <n v="7"/>
    <s v="PAL"/>
    <s v=""/>
    <s v="ER6743BBR"/>
    <s v="E1160JXP"/>
    <s v="2024000418"/>
    <x v="932"/>
    <d v="2024-01-10T00:00:00"/>
    <x v="17"/>
    <n v="7"/>
    <s v="PAL"/>
    <n v="24.465"/>
    <x v="0"/>
    <s v="E_JAZCON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0"/>
    <s v=""/>
    <x v="0"/>
    <x v="0"/>
    <x v="1"/>
    <s v="ZZ"/>
    <x v="0"/>
    <x v="2"/>
    <s v="MOLIENDA"/>
    <x v="0"/>
    <x v="17"/>
    <x v="0"/>
    <n v="2.0349999999999966"/>
    <x v="0"/>
    <n v="-13.264999999999999"/>
    <n v="13.264999999999999"/>
    <n v="1"/>
    <n v="0"/>
    <s v="Negativo"/>
    <n v="7"/>
    <s v="PAL"/>
    <n v="11.200000000000001"/>
    <n v="3208"/>
    <s v=""/>
    <s v="ZZ"/>
    <x v="0"/>
    <s v=""/>
    <s v=""/>
  </r>
  <r>
    <x v="2"/>
    <n v="12"/>
    <n v="12"/>
    <n v="0"/>
    <n v="36"/>
    <n v="25.047999999999998"/>
    <n v="8"/>
    <s v="PAL"/>
    <s v=""/>
    <s v="ETF02294R"/>
    <s v="E0184KJL"/>
    <s v="2024000344"/>
    <x v="933"/>
    <d v="2024-01-10T00:00:00"/>
    <x v="14"/>
    <n v="8"/>
    <s v="PAL"/>
    <n v="13.048"/>
    <x v="0"/>
    <s v="E_EGARCI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0"/>
    <s v=""/>
    <x v="0"/>
    <x v="0"/>
    <x v="1"/>
    <s v="ZZ"/>
    <x v="0"/>
    <x v="2"/>
    <s v="MOLIENDA"/>
    <x v="0"/>
    <x v="14"/>
    <x v="0"/>
    <n v="11.852"/>
    <x v="0"/>
    <n v="-0.24799999999999933"/>
    <n v="0.24799999999999933"/>
    <n v="0"/>
    <n v="0"/>
    <s v=""/>
    <n v="8"/>
    <s v="PAL"/>
    <n v="12.8"/>
    <n v="2693"/>
    <s v=""/>
    <s v="ZZ"/>
    <x v="0"/>
    <s v=""/>
    <s v=""/>
  </r>
  <r>
    <x v="2"/>
    <n v="11.36"/>
    <n v="11.36"/>
    <n v="0"/>
    <n v="24"/>
    <n v="16.253"/>
    <n v="3"/>
    <s v="PAL"/>
    <s v=""/>
    <s v="E0244BWY"/>
    <s v=""/>
    <s v=""/>
    <x v="934"/>
    <d v="2024-01-10T00:00:00"/>
    <x v="17"/>
    <n v="3"/>
    <s v="PAL"/>
    <n v="4.8929999999999998"/>
    <x v="0"/>
    <s v="E_EGARCIA"/>
    <x v="0"/>
    <s v=""/>
    <x v="1"/>
    <x v="2"/>
    <x v="0"/>
    <x v="0"/>
    <s v="ES190236"/>
    <d v="2024-01-10T07:55:35"/>
    <s v="E_EGARCIA"/>
    <x v="1"/>
    <x v="2"/>
    <x v="1"/>
    <x v="0"/>
    <s v="ES190236"/>
    <d v="2024-01-10T07:55:57"/>
    <s v="E_EGARCIA"/>
    <s v=""/>
    <s v=""/>
    <n v="0"/>
    <s v=""/>
    <x v="0"/>
    <x v="0"/>
    <x v="1"/>
    <s v="ZZ"/>
    <x v="0"/>
    <x v="2"/>
    <s v="MOLIENDA"/>
    <x v="0"/>
    <x v="17"/>
    <x v="0"/>
    <n v="8.3469999999999978"/>
    <x v="0"/>
    <n v="-9.2999999999999083E-2"/>
    <n v="9.2999999999999083E-2"/>
    <n v="0"/>
    <n v="0"/>
    <s v=""/>
    <n v="3"/>
    <s v="PAL"/>
    <n v="4.8000000000000007"/>
    <n v="3208"/>
    <s v="PM"/>
    <s v="ZZ"/>
    <x v="0"/>
    <s v="PM"/>
    <s v="PM"/>
  </r>
  <r>
    <x v="2"/>
    <n v="13.06"/>
    <n v="13.24"/>
    <n v="0"/>
    <n v="40"/>
    <n v="40.46"/>
    <n v="27.22"/>
    <s v="TM"/>
    <s v=""/>
    <s v="ER6732BBT"/>
    <s v="E8727HJH"/>
    <s v="2024000376"/>
    <x v="935"/>
    <d v="2024-01-10T00:00:00"/>
    <x v="15"/>
    <n v="27.56"/>
    <s v="TM"/>
    <n v="27.22"/>
    <x v="0"/>
    <s v="GRAMOS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D"/>
    <n v="13.24"/>
    <s v=""/>
    <x v="0"/>
    <x v="0"/>
    <x v="1"/>
    <s v=""/>
    <x v="0"/>
    <x v="2"/>
    <s v="MOLIENDA"/>
    <x v="0"/>
    <x v="15"/>
    <x v="1"/>
    <n v="0.53999999999999915"/>
    <x v="0"/>
    <n v="0.33999999999999986"/>
    <n v="0.33999999999999986"/>
    <n v="0"/>
    <n v="1"/>
    <s v=""/>
    <n v="27.56"/>
    <s v="TM"/>
    <n v="27.56"/>
    <n v="3126"/>
    <s v=""/>
    <s v=""/>
    <x v="0"/>
    <s v=""/>
    <s v=""/>
  </r>
  <r>
    <x v="2"/>
    <n v="13.6"/>
    <n v="13.6"/>
    <n v="0"/>
    <n v="40"/>
    <n v="39.695999999999998"/>
    <n v="13"/>
    <s v="PAL"/>
    <s v=""/>
    <s v="ER7591BBZ"/>
    <s v="E5866LGS"/>
    <s v="2024000347"/>
    <x v="936"/>
    <d v="2024-01-10T00:00:00"/>
    <x v="17"/>
    <n v="13"/>
    <s v="PAL"/>
    <n v="26.096"/>
    <x v="0"/>
    <s v="E_EGARCI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0"/>
    <s v=""/>
    <x v="0"/>
    <x v="0"/>
    <x v="1"/>
    <s v="ZZ"/>
    <x v="0"/>
    <x v="2"/>
    <s v="MOLIENDA"/>
    <x v="0"/>
    <x v="17"/>
    <x v="0"/>
    <n v="1.304000000000002"/>
    <x v="0"/>
    <n v="-5.2959999999999994"/>
    <n v="5.2959999999999994"/>
    <n v="1"/>
    <n v="0"/>
    <s v="Negativo"/>
    <n v="13"/>
    <s v="PAL"/>
    <n v="20.8"/>
    <n v="3208"/>
    <s v=""/>
    <s v="ZZ"/>
    <x v="0"/>
    <s v=""/>
    <s v=""/>
  </r>
  <r>
    <x v="2"/>
    <n v="13.6"/>
    <n v="13.6"/>
    <n v="0"/>
    <n v="40"/>
    <n v="39.695999999999998"/>
    <n v="3"/>
    <s v="PAL"/>
    <s v=""/>
    <s v="ER7591BBZ"/>
    <s v="E5866LGS"/>
    <s v="2024000347"/>
    <x v="936"/>
    <d v="2024-01-10T00:00:00"/>
    <x v="14"/>
    <n v="3"/>
    <s v="PAL"/>
    <n v="26.096"/>
    <x v="0"/>
    <s v="E_EGARCI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0"/>
    <s v=""/>
    <x v="0"/>
    <x v="0"/>
    <x v="1"/>
    <s v="ZZ"/>
    <x v="0"/>
    <x v="2"/>
    <s v="MOLIENDA"/>
    <x v="0"/>
    <x v="14"/>
    <x v="0"/>
    <n v="1.304000000000002"/>
    <x v="0"/>
    <n v="-21.295999999999999"/>
    <n v="21.295999999999999"/>
    <n v="1"/>
    <n v="0"/>
    <s v="Negativo"/>
    <n v="3"/>
    <s v="PAL"/>
    <n v="4.8000000000000007"/>
    <n v="2693"/>
    <s v=""/>
    <s v="ZZ"/>
    <x v="0"/>
    <s v=""/>
    <s v=""/>
  </r>
  <r>
    <x v="2"/>
    <n v="3.5"/>
    <n v="3.5"/>
    <n v="0"/>
    <n v="12"/>
    <n v="5.1310000000000002"/>
    <n v="1"/>
    <s v="PAL"/>
    <s v=""/>
    <s v="E7412LXV"/>
    <s v=""/>
    <s v=""/>
    <x v="937"/>
    <d v="2024-01-10T00:00:00"/>
    <x v="14"/>
    <n v="1"/>
    <s v="PAL"/>
    <n v="1.631"/>
    <x v="0"/>
    <s v="E_EGARCIA"/>
    <x v="0"/>
    <s v=""/>
    <x v="1"/>
    <x v="2"/>
    <x v="0"/>
    <x v="0"/>
    <s v="ES190236"/>
    <d v="2024-01-10T09:48:51"/>
    <s v="E_EGARCIA"/>
    <x v="1"/>
    <x v="2"/>
    <x v="1"/>
    <x v="0"/>
    <s v="ES190236"/>
    <d v="2024-01-10T09:49:11"/>
    <s v="E_EGARCIA"/>
    <s v=""/>
    <s v=""/>
    <n v="0"/>
    <s v=""/>
    <x v="0"/>
    <x v="0"/>
    <x v="1"/>
    <s v="ZZ"/>
    <x v="0"/>
    <x v="2"/>
    <s v="MOLIENDA"/>
    <x v="0"/>
    <x v="14"/>
    <x v="0"/>
    <n v="7.1689999999999987"/>
    <x v="0"/>
    <n v="-3.0999999999999917E-2"/>
    <n v="3.0999999999999917E-2"/>
    <n v="0"/>
    <n v="0"/>
    <s v=""/>
    <n v="1"/>
    <s v="PAL"/>
    <n v="1.6"/>
    <n v="2693"/>
    <s v="PM"/>
    <s v="ZZ"/>
    <x v="0"/>
    <s v="PM"/>
    <s v="PM"/>
  </r>
  <r>
    <x v="2"/>
    <n v="13.6"/>
    <n v="13.6"/>
    <n v="0"/>
    <n v="40"/>
    <n v="39.695999999999998"/>
    <n v="16"/>
    <s v="PAL"/>
    <s v=""/>
    <s v="ER7591BBZ"/>
    <s v="E5866LGS"/>
    <s v="2024000393"/>
    <x v="938"/>
    <d v="2024-01-10T00:00:00"/>
    <x v="14"/>
    <n v="16"/>
    <s v="PAL"/>
    <n v="26.096"/>
    <x v="0"/>
    <s v="E_EGARCI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0"/>
    <s v=""/>
    <x v="0"/>
    <x v="0"/>
    <x v="1"/>
    <s v="ZZ"/>
    <x v="0"/>
    <x v="2"/>
    <s v="MOLIENDA"/>
    <x v="0"/>
    <x v="14"/>
    <x v="0"/>
    <n v="1.304000000000002"/>
    <x v="0"/>
    <n v="-0.49599999999999866"/>
    <n v="0.49599999999999866"/>
    <n v="1"/>
    <n v="0"/>
    <s v="Negativo"/>
    <n v="16"/>
    <s v="PAL"/>
    <n v="25.6"/>
    <n v="2693"/>
    <s v=""/>
    <s v="ZZ"/>
    <x v="0"/>
    <s v=""/>
    <s v=""/>
  </r>
  <r>
    <x v="2"/>
    <n v="14.82"/>
    <n v="14.82"/>
    <n v="0"/>
    <n v="26"/>
    <n v="26.236999999999998"/>
    <n v="7"/>
    <s v="PAL"/>
    <s v=""/>
    <s v="E8818DVB"/>
    <s v=""/>
    <s v=""/>
    <x v="939"/>
    <d v="2024-01-10T00:00:00"/>
    <x v="17"/>
    <n v="7"/>
    <s v="PAL"/>
    <n v="11.417"/>
    <x v="0"/>
    <s v="E_EGARCIA"/>
    <x v="0"/>
    <s v=""/>
    <x v="1"/>
    <x v="2"/>
    <x v="0"/>
    <x v="0"/>
    <s v="ES190236"/>
    <d v="2024-01-10T08:56:32"/>
    <s v="E_EGARCIA"/>
    <x v="1"/>
    <x v="2"/>
    <x v="1"/>
    <x v="0"/>
    <s v="ES190236"/>
    <d v="2024-01-10T08:56:54"/>
    <s v="E_EGARCIA"/>
    <s v=""/>
    <s v=""/>
    <n v="0"/>
    <s v=""/>
    <x v="0"/>
    <x v="0"/>
    <x v="1"/>
    <s v="ZZ"/>
    <x v="0"/>
    <x v="2"/>
    <s v="MOLIENDA"/>
    <x v="0"/>
    <x v="17"/>
    <x v="0"/>
    <n v="0.41300000000000026"/>
    <x v="0"/>
    <n v="-0.21699999999999875"/>
    <n v="0.21699999999999875"/>
    <n v="0"/>
    <n v="0"/>
    <s v=""/>
    <n v="7"/>
    <s v="PAL"/>
    <n v="11.200000000000001"/>
    <n v="3208"/>
    <s v="PM"/>
    <s v="ZZ"/>
    <x v="0"/>
    <s v="PM"/>
    <s v="PM"/>
  </r>
  <r>
    <x v="2"/>
    <n v="13.3"/>
    <n v="13.3"/>
    <n v="0"/>
    <n v="40"/>
    <n v="40.479999999999997"/>
    <n v="27.18"/>
    <s v="TM"/>
    <s v=""/>
    <s v="ER0623BBL"/>
    <s v="E1897LJW"/>
    <s v="2024000407"/>
    <x v="940"/>
    <d v="2024-01-10T00:00:00"/>
    <x v="15"/>
    <n v="27.5"/>
    <s v="TM"/>
    <n v="27.18"/>
    <x v="0"/>
    <s v="SCASTILL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D"/>
    <n v="13.3"/>
    <s v=""/>
    <x v="0"/>
    <x v="0"/>
    <x v="1"/>
    <s v=""/>
    <x v="0"/>
    <x v="2"/>
    <s v="MOLIENDA"/>
    <x v="0"/>
    <x v="15"/>
    <x v="1"/>
    <n v="0.52000000000000313"/>
    <x v="0"/>
    <n v="0.32000000000000028"/>
    <n v="0.32000000000000028"/>
    <n v="0"/>
    <n v="1"/>
    <s v=""/>
    <n v="27.5"/>
    <s v="TM"/>
    <n v="27.5"/>
    <n v="3126"/>
    <s v=""/>
    <s v=""/>
    <x v="0"/>
    <s v=""/>
    <s v=""/>
  </r>
  <r>
    <x v="2"/>
    <n v="10.199999999999999"/>
    <n v="10.199999999999999"/>
    <n v="0"/>
    <n v="18"/>
    <n v="16.724"/>
    <n v="4"/>
    <s v="PAL"/>
    <s v=""/>
    <s v="ETF8637CC"/>
    <s v=""/>
    <s v="2024000362"/>
    <x v="941"/>
    <d v="2024-01-10T00:00:00"/>
    <x v="17"/>
    <n v="4"/>
    <s v="PAL"/>
    <n v="6.524"/>
    <x v="0"/>
    <s v="E_EGARCI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0"/>
    <s v=""/>
    <x v="0"/>
    <x v="0"/>
    <x v="1"/>
    <s v="ZZ"/>
    <x v="0"/>
    <x v="2"/>
    <s v="MOLIENDA"/>
    <x v="0"/>
    <x v="17"/>
    <x v="0"/>
    <n v="1.7259999999999991"/>
    <x v="0"/>
    <n v="-0.12399999999999967"/>
    <n v="0.12399999999999967"/>
    <n v="0"/>
    <n v="0"/>
    <s v=""/>
    <n v="4"/>
    <s v="PAL"/>
    <n v="6.4"/>
    <n v="3208"/>
    <s v=""/>
    <s v="ZZ"/>
    <x v="0"/>
    <s v=""/>
    <s v=""/>
  </r>
  <r>
    <x v="2"/>
    <n v="13.2"/>
    <n v="13.2"/>
    <n v="0"/>
    <n v="40"/>
    <n v="39.295999999999999"/>
    <n v="16"/>
    <s v="PAL"/>
    <s v=""/>
    <s v="ES03098R"/>
    <s v="E1993MJC"/>
    <s v=""/>
    <x v="942"/>
    <d v="2024-01-10T00:00:00"/>
    <x v="17"/>
    <n v="16"/>
    <s v="PAL"/>
    <n v="26.096"/>
    <x v="0"/>
    <s v="E_JAZCONA"/>
    <x v="0"/>
    <s v=""/>
    <x v="1"/>
    <x v="2"/>
    <x v="0"/>
    <x v="0"/>
    <s v="ES190236"/>
    <d v="2024-01-10T14:13:43"/>
    <s v="E_JAZCONA"/>
    <x v="1"/>
    <x v="2"/>
    <x v="1"/>
    <x v="0"/>
    <s v="ES190236"/>
    <d v="2024-01-10T14:14:41"/>
    <s v="E_JAZCONA"/>
    <s v=""/>
    <s v=""/>
    <n v="0"/>
    <s v=""/>
    <x v="0"/>
    <x v="0"/>
    <x v="1"/>
    <s v="ZZ"/>
    <x v="0"/>
    <x v="2"/>
    <s v="MOLIENDA"/>
    <x v="0"/>
    <x v="17"/>
    <x v="0"/>
    <n v="1.7040000000000006"/>
    <x v="0"/>
    <n v="-0.49599999999999866"/>
    <n v="0.49599999999999866"/>
    <n v="1"/>
    <n v="0"/>
    <s v="Negativo"/>
    <n v="16"/>
    <s v="PAL"/>
    <n v="25.6"/>
    <n v="3208"/>
    <s v="PM"/>
    <s v="ZZ"/>
    <x v="0"/>
    <s v="PM"/>
    <s v="PM"/>
  </r>
  <r>
    <x v="2"/>
    <n v="20.22"/>
    <n v="20.22"/>
    <n v="0"/>
    <n v="36"/>
    <n v="25.113"/>
    <n v="3"/>
    <s v="PAL"/>
    <s v=""/>
    <s v="ET00793R"/>
    <s v="E9770KPD"/>
    <s v=""/>
    <x v="943"/>
    <d v="2024-01-10T00:00:00"/>
    <x v="17"/>
    <n v="3"/>
    <s v="PAL"/>
    <n v="4.8929999999999998"/>
    <x v="0"/>
    <s v="E_EGARCIA"/>
    <x v="0"/>
    <s v=""/>
    <x v="1"/>
    <x v="2"/>
    <x v="1"/>
    <x v="0"/>
    <s v="ES190236"/>
    <d v="2024-01-10T11:52:37"/>
    <s v="E_EGARCIA"/>
    <x v="1"/>
    <x v="2"/>
    <x v="1"/>
    <x v="0"/>
    <s v="ES190236"/>
    <d v="2024-01-10T11:52:57"/>
    <s v="E_EGARCIA"/>
    <s v=""/>
    <s v=""/>
    <n v="0"/>
    <s v=""/>
    <x v="0"/>
    <x v="0"/>
    <x v="1"/>
    <s v="ZZ"/>
    <x v="0"/>
    <x v="2"/>
    <s v="MOLIENDA"/>
    <x v="0"/>
    <x v="17"/>
    <x v="0"/>
    <n v="11.786999999999999"/>
    <x v="0"/>
    <n v="-9.2999999999999083E-2"/>
    <n v="9.2999999999999083E-2"/>
    <n v="0"/>
    <n v="0"/>
    <s v=""/>
    <n v="3"/>
    <s v="PAL"/>
    <n v="4.8000000000000007"/>
    <n v="3208"/>
    <s v="PM"/>
    <s v="ZZ"/>
    <x v="0"/>
    <s v="PM"/>
    <s v="PM"/>
  </r>
  <r>
    <x v="2"/>
    <n v="13.8"/>
    <n v="13.8"/>
    <n v="0"/>
    <n v="40"/>
    <n v="39.896000000000001"/>
    <n v="16"/>
    <s v="PAL"/>
    <s v=""/>
    <s v="ER4259BBX"/>
    <s v="E7874LGC"/>
    <s v=""/>
    <x v="944"/>
    <d v="2024-01-10T00:00:00"/>
    <x v="17"/>
    <n v="16"/>
    <s v="PAL"/>
    <n v="26.096"/>
    <x v="0"/>
    <s v="E_JAZCONA"/>
    <x v="0"/>
    <s v=""/>
    <x v="1"/>
    <x v="2"/>
    <x v="1"/>
    <x v="0"/>
    <s v="ES190236"/>
    <d v="2024-01-10T14:46:00"/>
    <s v="E_JAZCONA"/>
    <x v="1"/>
    <x v="2"/>
    <x v="1"/>
    <x v="0"/>
    <s v="ES190236"/>
    <d v="2024-01-10T14:53:19"/>
    <s v="E_JAZCONA"/>
    <s v=""/>
    <s v=""/>
    <n v="0"/>
    <s v=""/>
    <x v="0"/>
    <x v="0"/>
    <x v="1"/>
    <s v="ZZ"/>
    <x v="0"/>
    <x v="2"/>
    <s v="MOLIENDA"/>
    <x v="0"/>
    <x v="17"/>
    <x v="0"/>
    <n v="1.1039999999999992"/>
    <x v="0"/>
    <n v="-0.49599999999999866"/>
    <n v="0.49599999999999866"/>
    <n v="1"/>
    <n v="0"/>
    <s v="Negativo"/>
    <n v="16"/>
    <s v="PAL"/>
    <n v="25.6"/>
    <n v="3208"/>
    <s v="PM"/>
    <s v="ZZ"/>
    <x v="0"/>
    <s v="PM"/>
    <s v="PM"/>
  </r>
  <r>
    <x v="3"/>
    <n v="13.3"/>
    <n v="13.3"/>
    <n v="0"/>
    <n v="26"/>
    <n v="15.074999999999999"/>
    <n v="1"/>
    <s v="FAR"/>
    <s v=""/>
    <s v="E6352CYJ"/>
    <s v=""/>
    <s v=""/>
    <x v="945"/>
    <d v="2024-01-03T00:00:00"/>
    <x v="9"/>
    <n v="1"/>
    <s v="FAR"/>
    <n v="1.7749999999999999"/>
    <x v="0"/>
    <s v="FSANTACREU"/>
    <x v="0"/>
    <s v=""/>
    <x v="1"/>
    <x v="1"/>
    <x v="1"/>
    <x v="0"/>
    <s v="ESVG23031"/>
    <d v="2024-01-03T08:04:04"/>
    <s v="FSANTACREU"/>
    <x v="1"/>
    <x v="1"/>
    <x v="1"/>
    <x v="0"/>
    <s v="ESVG23031"/>
    <d v="2024-01-03T08:05:00"/>
    <s v="FSANTACREU"/>
    <s v=""/>
    <s v=""/>
    <n v="0"/>
    <s v=""/>
    <x v="0"/>
    <x v="0"/>
    <x v="0"/>
    <s v="ZZ"/>
    <x v="0"/>
    <x v="1"/>
    <s v="P. EXPEDIDIÓN G+E"/>
    <x v="0"/>
    <x v="9"/>
    <x v="0"/>
    <n v="11.574999999999999"/>
    <x v="0"/>
    <n v="0"/>
    <n v="0"/>
    <n v="0"/>
    <n v="1"/>
    <s v=""/>
    <n v="1"/>
    <s v="FAR"/>
    <n v="1.7749999999999999"/>
    <n v="2906"/>
    <s v="ZZ"/>
    <s v=""/>
    <x v="0"/>
    <s v="ZZ"/>
    <s v="ZZ"/>
  </r>
  <r>
    <x v="3"/>
    <n v="13.3"/>
    <n v="13.3"/>
    <n v="0"/>
    <n v="26"/>
    <n v="23.95"/>
    <n v="6"/>
    <s v="FAR"/>
    <s v=""/>
    <s v="E6352CYJ"/>
    <s v=""/>
    <s v=""/>
    <x v="946"/>
    <d v="2024-01-03T00:00:00"/>
    <x v="9"/>
    <n v="6"/>
    <s v="FAR"/>
    <n v="10.65"/>
    <x v="0"/>
    <s v="FSANTACREU"/>
    <x v="0"/>
    <s v=""/>
    <x v="1"/>
    <x v="1"/>
    <x v="1"/>
    <x v="0"/>
    <s v="ESVG23031"/>
    <d v="2024-01-03T10:46:05"/>
    <s v="FSANTACREU"/>
    <x v="1"/>
    <x v="1"/>
    <x v="1"/>
    <x v="0"/>
    <s v="ESVG23031"/>
    <d v="2024-01-03T10:47:14"/>
    <s v="FSANTACREU"/>
    <s v=""/>
    <s v=""/>
    <n v="0"/>
    <s v=""/>
    <x v="0"/>
    <x v="0"/>
    <x v="0"/>
    <s v="ZZ"/>
    <x v="0"/>
    <x v="1"/>
    <s v="P. EXPEDIDIÓN G+E"/>
    <x v="0"/>
    <x v="9"/>
    <x v="0"/>
    <n v="2.6999999999999993"/>
    <x v="0"/>
    <n v="0"/>
    <n v="0"/>
    <n v="0"/>
    <n v="1"/>
    <s v=""/>
    <n v="6"/>
    <s v="FAR"/>
    <n v="10.649999999999999"/>
    <n v="2906"/>
    <s v="ZZ"/>
    <s v=""/>
    <x v="0"/>
    <s v="ZZ"/>
    <s v="ZZ"/>
  </r>
  <r>
    <x v="3"/>
    <n v="6.2"/>
    <n v="6.2"/>
    <n v="0"/>
    <n v="11.99"/>
    <n v="11.525"/>
    <n v="3"/>
    <s v="FAR"/>
    <s v=""/>
    <s v="E7000BWV"/>
    <s v=""/>
    <s v=""/>
    <x v="947"/>
    <d v="2024-01-04T00:00:00"/>
    <x v="9"/>
    <n v="3"/>
    <s v="FAR"/>
    <n v="5.3250000000000002"/>
    <x v="0"/>
    <s v="FSANTACREU"/>
    <x v="0"/>
    <s v=""/>
    <x v="1"/>
    <x v="1"/>
    <x v="1"/>
    <x v="0"/>
    <s v="ESVG23031"/>
    <d v="2024-01-04T11:24:25"/>
    <s v="FSANTACREU"/>
    <x v="1"/>
    <x v="1"/>
    <x v="1"/>
    <x v="0"/>
    <s v="ESVG23031"/>
    <d v="2024-01-04T11:25:02"/>
    <s v="FSANTACREU"/>
    <s v=""/>
    <s v=""/>
    <n v="0"/>
    <s v=""/>
    <x v="0"/>
    <x v="0"/>
    <x v="0"/>
    <s v="ZZ"/>
    <x v="0"/>
    <x v="1"/>
    <s v="P. EXPEDIDIÓN G+E"/>
    <x v="0"/>
    <x v="9"/>
    <x v="0"/>
    <n v="0.76474999999999937"/>
    <x v="0"/>
    <n v="0"/>
    <n v="0"/>
    <n v="0"/>
    <n v="1"/>
    <s v=""/>
    <n v="3"/>
    <s v="FAR"/>
    <n v="5.3249999999999993"/>
    <n v="2906"/>
    <s v="ZZ"/>
    <s v=""/>
    <x v="0"/>
    <s v="ZZ"/>
    <s v="ZZ"/>
  </r>
  <r>
    <x v="3"/>
    <n v="13.3"/>
    <n v="13.3"/>
    <n v="0"/>
    <n v="26"/>
    <n v="25.725000000000001"/>
    <n v="7"/>
    <s v="FAR"/>
    <s v=""/>
    <s v="E6352CYJ"/>
    <s v=""/>
    <s v=""/>
    <x v="948"/>
    <d v="2024-01-04T00:00:00"/>
    <x v="9"/>
    <n v="7"/>
    <s v="FAR"/>
    <n v="12.425000000000001"/>
    <x v="0"/>
    <s v="FSANTACREU"/>
    <x v="0"/>
    <s v=""/>
    <x v="1"/>
    <x v="1"/>
    <x v="1"/>
    <x v="0"/>
    <s v="ESVG23031"/>
    <d v="2024-01-04T14:04:44"/>
    <s v="FSANTACREU"/>
    <x v="1"/>
    <x v="1"/>
    <x v="1"/>
    <x v="0"/>
    <s v="ESVG23031"/>
    <d v="2024-01-04T14:04:59"/>
    <s v="FSANTACREU"/>
    <s v=""/>
    <s v=""/>
    <n v="0"/>
    <s v=""/>
    <x v="0"/>
    <x v="0"/>
    <x v="0"/>
    <s v="ZZ"/>
    <x v="0"/>
    <x v="1"/>
    <s v="P. EXPEDIDIÓN G+E"/>
    <x v="0"/>
    <x v="9"/>
    <x v="0"/>
    <n v="0.92499999999999716"/>
    <x v="0"/>
    <n v="0"/>
    <n v="0"/>
    <n v="0"/>
    <n v="1"/>
    <s v=""/>
    <n v="7"/>
    <s v="FAR"/>
    <n v="12.424999999999999"/>
    <n v="2906"/>
    <s v="ZZ"/>
    <s v=""/>
    <x v="0"/>
    <s v="ZZ"/>
    <s v="ZZ"/>
  </r>
  <r>
    <x v="3"/>
    <n v="13"/>
    <n v="12.98"/>
    <n v="0"/>
    <n v="40"/>
    <n v="40.56"/>
    <n v="27.58"/>
    <s v="TM"/>
    <s v=""/>
    <s v="E0937LCK"/>
    <s v="ER1135BBS"/>
    <s v="2024000003"/>
    <x v="949"/>
    <d v="2024-01-02T00:00:00"/>
    <x v="11"/>
    <n v="27.82"/>
    <s v="TM"/>
    <n v="27.58"/>
    <x v="0"/>
    <s v="FSANTACREU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2.98"/>
    <s v=""/>
    <x v="0"/>
    <x v="0"/>
    <x v="0"/>
    <s v=""/>
    <x v="0"/>
    <x v="1"/>
    <s v="P. EXPEDIDIÓN G+E"/>
    <x v="0"/>
    <x v="11"/>
    <x v="1"/>
    <n v="0.43999999999999773"/>
    <x v="0"/>
    <n v="0.24000000000000199"/>
    <n v="0.24000000000000199"/>
    <n v="0"/>
    <n v="1"/>
    <s v=""/>
    <n v="27.82"/>
    <s v="TM"/>
    <n v="27.82"/>
    <n v="55"/>
    <s v=""/>
    <s v=""/>
    <x v="0"/>
    <s v=""/>
    <s v=""/>
  </r>
  <r>
    <x v="3"/>
    <n v="13"/>
    <n v="13.02"/>
    <n v="0"/>
    <n v="40"/>
    <n v="40.68"/>
    <n v="27.66"/>
    <s v="TM"/>
    <s v=""/>
    <s v="E0937LCK"/>
    <s v="ER1135BBS"/>
    <s v="2024000002"/>
    <x v="950"/>
    <d v="2024-01-02T00:00:00"/>
    <x v="11"/>
    <n v="27.78"/>
    <s v="TM"/>
    <n v="27.66"/>
    <x v="0"/>
    <s v="FSANTACREU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02"/>
    <s v=""/>
    <x v="0"/>
    <x v="0"/>
    <x v="0"/>
    <s v=""/>
    <x v="0"/>
    <x v="1"/>
    <s v="P. EXPEDIDIÓN G+E"/>
    <x v="0"/>
    <x v="11"/>
    <x v="1"/>
    <n v="0.32000000000000028"/>
    <x v="0"/>
    <n v="0.12000000000000099"/>
    <n v="0.12000000000000099"/>
    <n v="0"/>
    <n v="1"/>
    <s v=""/>
    <n v="27.78"/>
    <s v="TM"/>
    <n v="27.78"/>
    <n v="55"/>
    <s v=""/>
    <s v=""/>
    <x v="0"/>
    <s v=""/>
    <s v=""/>
  </r>
  <r>
    <x v="3"/>
    <n v="13"/>
    <n v="12.94"/>
    <n v="0"/>
    <n v="40"/>
    <n v="40.64"/>
    <n v="27.7"/>
    <s v="TM"/>
    <s v=""/>
    <s v="E0937LCK"/>
    <s v="ER1135BBS"/>
    <s v="2024000004"/>
    <x v="951"/>
    <d v="2024-01-02T00:00:00"/>
    <x v="11"/>
    <n v="27.86"/>
    <s v="TM"/>
    <n v="27.7"/>
    <x v="0"/>
    <s v="IVAZQUEZT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2.94"/>
    <s v=""/>
    <x v="0"/>
    <x v="0"/>
    <x v="0"/>
    <s v=""/>
    <x v="0"/>
    <x v="1"/>
    <s v="P. EXPEDIDIÓN G+E"/>
    <x v="0"/>
    <x v="11"/>
    <x v="1"/>
    <n v="0.35999999999999943"/>
    <x v="0"/>
    <n v="0.16000000000000014"/>
    <n v="0.16000000000000014"/>
    <n v="0"/>
    <n v="1"/>
    <s v=""/>
    <n v="27.86"/>
    <s v="TM"/>
    <n v="27.86"/>
    <n v="55"/>
    <s v=""/>
    <s v=""/>
    <x v="0"/>
    <s v=""/>
    <s v=""/>
  </r>
  <r>
    <x v="3"/>
    <n v="7.3"/>
    <n v="7.3"/>
    <n v="0"/>
    <n v="15"/>
    <n v="12.625"/>
    <n v="3"/>
    <s v="FAR"/>
    <s v=""/>
    <s v="E8876BHF"/>
    <s v=""/>
    <s v=""/>
    <x v="952"/>
    <d v="2024-01-02T00:00:00"/>
    <x v="9"/>
    <n v="3"/>
    <s v="FAR"/>
    <n v="5.3250000000000002"/>
    <x v="0"/>
    <s v="FSANTACREU"/>
    <x v="0"/>
    <s v=""/>
    <x v="1"/>
    <x v="1"/>
    <x v="1"/>
    <x v="0"/>
    <s v="ESVG23031"/>
    <d v="2024-01-02T10:42:52"/>
    <s v="FSANTACREU"/>
    <x v="1"/>
    <x v="1"/>
    <x v="1"/>
    <x v="0"/>
    <s v="ESVG23031"/>
    <d v="2024-01-02T10:43:06"/>
    <s v="FSANTACREU"/>
    <s v=""/>
    <s v=""/>
    <n v="0"/>
    <s v=""/>
    <x v="0"/>
    <x v="0"/>
    <x v="0"/>
    <s v="ZZ"/>
    <x v="0"/>
    <x v="1"/>
    <s v="P. EXPEDIDIÓN G+E"/>
    <x v="0"/>
    <x v="9"/>
    <x v="0"/>
    <n v="2.7499999999999982"/>
    <x v="0"/>
    <n v="0"/>
    <n v="0"/>
    <n v="0"/>
    <n v="1"/>
    <s v=""/>
    <n v="3"/>
    <s v="FAR"/>
    <n v="5.3249999999999993"/>
    <n v="2906"/>
    <s v="ZZ"/>
    <s v=""/>
    <x v="0"/>
    <s v="ZZ"/>
    <s v="ZZ"/>
  </r>
  <r>
    <x v="3"/>
    <n v="8.375"/>
    <n v="8.375"/>
    <n v="0"/>
    <n v="18"/>
    <n v="17.25"/>
    <n v="5"/>
    <s v="FAR"/>
    <s v=""/>
    <s v="E0399CZY"/>
    <s v=""/>
    <s v=""/>
    <x v="953"/>
    <d v="2024-01-02T00:00:00"/>
    <x v="9"/>
    <n v="5"/>
    <s v="FAR"/>
    <n v="8.875"/>
    <x v="0"/>
    <s v="FSANTACREU"/>
    <x v="0"/>
    <s v=""/>
    <x v="1"/>
    <x v="1"/>
    <x v="1"/>
    <x v="0"/>
    <s v="ESVG23031"/>
    <d v="2024-01-02T10:30:13"/>
    <s v="FSANTACREU"/>
    <x v="1"/>
    <x v="1"/>
    <x v="1"/>
    <x v="0"/>
    <s v="ESVG23031"/>
    <d v="2024-01-02T10:31:17"/>
    <s v="FSANTACREU"/>
    <s v=""/>
    <s v=""/>
    <n v="0"/>
    <s v=""/>
    <x v="0"/>
    <x v="0"/>
    <x v="0"/>
    <s v="ZZ"/>
    <x v="0"/>
    <x v="1"/>
    <s v="P. EXPEDIDIÓN G+E"/>
    <x v="0"/>
    <x v="9"/>
    <x v="0"/>
    <n v="1.1999999999999993"/>
    <x v="0"/>
    <n v="0"/>
    <n v="0"/>
    <n v="0"/>
    <n v="1"/>
    <s v=""/>
    <n v="5"/>
    <s v="FAR"/>
    <n v="8.875"/>
    <n v="2906"/>
    <s v="ZZ"/>
    <s v=""/>
    <x v="0"/>
    <s v="ZZ"/>
    <s v="ZZ"/>
  </r>
  <r>
    <x v="3"/>
    <n v="12.5"/>
    <n v="12.5"/>
    <n v="0"/>
    <n v="26"/>
    <n v="24.925000000000001"/>
    <n v="7"/>
    <s v="FAR"/>
    <s v=""/>
    <s v="E0030GDS"/>
    <s v=""/>
    <s v=""/>
    <x v="954"/>
    <d v="2024-01-02T00:00:00"/>
    <x v="9"/>
    <n v="7"/>
    <s v="FAR"/>
    <n v="12.425000000000001"/>
    <x v="0"/>
    <s v="FSANTACREU"/>
    <x v="0"/>
    <s v=""/>
    <x v="1"/>
    <x v="1"/>
    <x v="1"/>
    <x v="0"/>
    <s v="ESVG23031"/>
    <d v="2024-01-02T11:13:07"/>
    <s v="FSANTACREU"/>
    <x v="1"/>
    <x v="1"/>
    <x v="1"/>
    <x v="0"/>
    <s v="ESVG23031"/>
    <d v="2024-01-02T11:18:17"/>
    <s v="FSANTACREU"/>
    <s v=""/>
    <s v=""/>
    <n v="0"/>
    <s v=""/>
    <x v="0"/>
    <x v="0"/>
    <x v="0"/>
    <s v="ZZ"/>
    <x v="0"/>
    <x v="1"/>
    <s v="P. EXPEDIDIÓN G+E"/>
    <x v="0"/>
    <x v="9"/>
    <x v="0"/>
    <n v="1.7249999999999979"/>
    <x v="0"/>
    <n v="0"/>
    <n v="0"/>
    <n v="0"/>
    <n v="1"/>
    <s v=""/>
    <n v="7"/>
    <s v="FAR"/>
    <n v="12.424999999999999"/>
    <n v="2906"/>
    <s v="ZZ"/>
    <s v=""/>
    <x v="0"/>
    <s v="ZZ"/>
    <s v="ZZ"/>
  </r>
  <r>
    <x v="3"/>
    <n v="12.9"/>
    <n v="13.1"/>
    <n v="0"/>
    <n v="40"/>
    <n v="40.659999999999997"/>
    <n v="27.56"/>
    <s v="TM"/>
    <s v=""/>
    <s v="E0493JHG"/>
    <s v="EB28476R"/>
    <s v="2024000001"/>
    <x v="955"/>
    <d v="2024-01-02T00:00:00"/>
    <x v="11"/>
    <n v="27.7"/>
    <s v="TM"/>
    <n v="27.56"/>
    <x v="0"/>
    <s v="NRODRIGU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1"/>
    <s v=""/>
    <x v="0"/>
    <x v="0"/>
    <x v="0"/>
    <s v=""/>
    <x v="0"/>
    <x v="1"/>
    <s v="P. EXPEDIDIÓN G+E"/>
    <x v="0"/>
    <x v="11"/>
    <x v="1"/>
    <n v="0.34000000000000341"/>
    <x v="0"/>
    <n v="0.14000000000000057"/>
    <n v="0.14000000000000057"/>
    <n v="0"/>
    <n v="1"/>
    <s v=""/>
    <n v="27.7"/>
    <s v="TM"/>
    <n v="27.7"/>
    <n v="55"/>
    <s v=""/>
    <s v=""/>
    <x v="0"/>
    <s v=""/>
    <s v=""/>
  </r>
  <r>
    <x v="3"/>
    <n v="10.199999999999999"/>
    <n v="10.199999999999999"/>
    <n v="0"/>
    <n v="20"/>
    <n v="19.074999999999999"/>
    <n v="5"/>
    <s v="FAR"/>
    <s v=""/>
    <s v="EOU9307O"/>
    <s v=""/>
    <s v=""/>
    <x v="956"/>
    <d v="2024-01-03T00:00:00"/>
    <x v="9"/>
    <n v="5"/>
    <s v="FAR"/>
    <n v="8.875"/>
    <x v="0"/>
    <s v="FSANTACREU"/>
    <x v="0"/>
    <s v=""/>
    <x v="1"/>
    <x v="1"/>
    <x v="1"/>
    <x v="0"/>
    <s v="ESVG23031"/>
    <d v="2024-01-03T11:43:10"/>
    <s v="FSANTACREU"/>
    <x v="1"/>
    <x v="1"/>
    <x v="1"/>
    <x v="0"/>
    <s v="ESVG23031"/>
    <d v="2024-01-03T11:43:25"/>
    <s v="FSANTACREU"/>
    <s v=""/>
    <s v=""/>
    <n v="0"/>
    <s v=""/>
    <x v="0"/>
    <x v="0"/>
    <x v="0"/>
    <s v="ZZ"/>
    <x v="0"/>
    <x v="1"/>
    <s v="P. EXPEDIDIÓN G+E"/>
    <x v="0"/>
    <x v="9"/>
    <x v="0"/>
    <n v="1.4250000000000007"/>
    <x v="0"/>
    <n v="0"/>
    <n v="0"/>
    <n v="0"/>
    <n v="1"/>
    <s v=""/>
    <n v="5"/>
    <s v="FAR"/>
    <n v="8.875"/>
    <n v="2906"/>
    <s v="ZZ"/>
    <s v=""/>
    <x v="0"/>
    <s v="ZZ"/>
    <s v="ZZ"/>
  </r>
  <r>
    <x v="3"/>
    <n v="7.3"/>
    <n v="7.3"/>
    <n v="0"/>
    <n v="15"/>
    <n v="14.4"/>
    <n v="4"/>
    <s v="FAR"/>
    <s v=""/>
    <s v="E8876BHF"/>
    <s v=""/>
    <s v=""/>
    <x v="957"/>
    <d v="2024-01-03T00:00:00"/>
    <x v="9"/>
    <n v="4"/>
    <s v="FAR"/>
    <n v="7.1"/>
    <x v="0"/>
    <s v="IVAZQUEZT"/>
    <x v="0"/>
    <s v=""/>
    <x v="1"/>
    <x v="1"/>
    <x v="1"/>
    <x v="0"/>
    <s v="ESVG23057L"/>
    <d v="2024-01-03T09:54:18"/>
    <s v="IVAZQUEZT"/>
    <x v="1"/>
    <x v="1"/>
    <x v="1"/>
    <x v="0"/>
    <s v="ESVG23057L"/>
    <d v="2024-01-03T10:07:07"/>
    <s v="IVAZQUEZT"/>
    <s v=""/>
    <s v=""/>
    <n v="0"/>
    <s v=""/>
    <x v="0"/>
    <x v="0"/>
    <x v="0"/>
    <s v="ZZ"/>
    <x v="0"/>
    <x v="1"/>
    <s v="P. EXPEDIDIÓN G+E"/>
    <x v="0"/>
    <x v="9"/>
    <x v="0"/>
    <n v="0.97499999999999787"/>
    <x v="0"/>
    <n v="0"/>
    <n v="0"/>
    <n v="0"/>
    <n v="1"/>
    <s v=""/>
    <n v="4"/>
    <s v="FAR"/>
    <n v="7.1"/>
    <n v="2906"/>
    <s v="ZZ"/>
    <s v=""/>
    <x v="0"/>
    <s v="ZZ"/>
    <s v="ZZ"/>
  </r>
  <r>
    <x v="3"/>
    <n v="15.5"/>
    <n v="15.5"/>
    <n v="0"/>
    <n v="26"/>
    <n v="26.335999999999999"/>
    <n v="6"/>
    <s v="FAR"/>
    <s v=""/>
    <s v="E5145GGR"/>
    <s v=""/>
    <s v=""/>
    <x v="958"/>
    <d v="2024-01-03T00:00:00"/>
    <x v="9"/>
    <n v="6"/>
    <s v="FAR"/>
    <n v="10.836"/>
    <x v="0"/>
    <s v="FSANTACREU"/>
    <x v="0"/>
    <s v=""/>
    <x v="1"/>
    <x v="1"/>
    <x v="1"/>
    <x v="0"/>
    <s v="ESVG23031"/>
    <d v="2024-01-03T14:32:26"/>
    <s v="FSANTACREU"/>
    <x v="1"/>
    <x v="1"/>
    <x v="1"/>
    <x v="0"/>
    <s v="ESVG23031"/>
    <d v="2024-01-03T14:32:51"/>
    <s v="FSANTACREU"/>
    <s v=""/>
    <s v=""/>
    <n v="0"/>
    <s v=""/>
    <x v="0"/>
    <x v="0"/>
    <x v="0"/>
    <s v="ZZ"/>
    <x v="0"/>
    <x v="1"/>
    <s v="P. EXPEDIDIÓN G+E"/>
    <x v="0"/>
    <x v="9"/>
    <x v="0"/>
    <n v="0.31400000000000006"/>
    <x v="0"/>
    <n v="-0.18600000000000172"/>
    <n v="0.18600000000000172"/>
    <n v="0"/>
    <n v="0"/>
    <s v=""/>
    <n v="6"/>
    <s v="FAR"/>
    <n v="10.649999999999999"/>
    <n v="2906"/>
    <s v="ZZ"/>
    <s v=""/>
    <x v="0"/>
    <s v="ZZ"/>
    <s v="ZZ"/>
  </r>
  <r>
    <x v="3"/>
    <n v="13"/>
    <n v="13.06"/>
    <n v="0"/>
    <n v="40"/>
    <n v="40.54"/>
    <n v="27.48"/>
    <s v="TM"/>
    <s v=""/>
    <s v="E5452JTS"/>
    <s v="ER3752BBD"/>
    <s v="2024000006"/>
    <x v="959"/>
    <d v="2024-01-04T00:00:00"/>
    <x v="10"/>
    <n v="27.74"/>
    <s v="TM"/>
    <n v="27.48"/>
    <x v="0"/>
    <s v="E_LANDRE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0"/>
    <s v=""/>
    <x v="0"/>
    <x v="0"/>
    <x v="0"/>
    <s v=""/>
    <x v="0"/>
    <x v="1"/>
    <s v="P. EXPEDIDIÓN G+E"/>
    <x v="0"/>
    <x v="10"/>
    <x v="1"/>
    <n v="0.46000000000000085"/>
    <x v="0"/>
    <n v="0.25999999999999801"/>
    <n v="0.25999999999999801"/>
    <n v="0"/>
    <n v="1"/>
    <s v=""/>
    <n v="27.74"/>
    <s v="TM"/>
    <n v="27.74"/>
    <n v="3042"/>
    <s v=""/>
    <s v=""/>
    <x v="0"/>
    <s v=""/>
    <s v=""/>
  </r>
  <r>
    <x v="3"/>
    <n v="8.375"/>
    <n v="8.375"/>
    <n v="0"/>
    <n v="18"/>
    <n v="17.25"/>
    <n v="5"/>
    <s v="FAR"/>
    <s v=""/>
    <s v="E0399CZY"/>
    <s v=""/>
    <s v=""/>
    <x v="960"/>
    <d v="2024-01-03T00:00:00"/>
    <x v="9"/>
    <n v="5"/>
    <s v="FAR"/>
    <n v="8.875"/>
    <x v="0"/>
    <s v="IVAZQUEZT"/>
    <x v="0"/>
    <s v=""/>
    <x v="1"/>
    <x v="1"/>
    <x v="1"/>
    <x v="0"/>
    <s v="ESVG23057L"/>
    <d v="2024-01-03T15:33:12"/>
    <s v="IVAZQUEZT"/>
    <x v="1"/>
    <x v="1"/>
    <x v="1"/>
    <x v="0"/>
    <s v="ESVG23057L"/>
    <d v="2024-01-03T15:33:25"/>
    <s v="IVAZQUEZT"/>
    <s v=""/>
    <s v=""/>
    <n v="0"/>
    <s v=""/>
    <x v="0"/>
    <x v="0"/>
    <x v="0"/>
    <s v="ZZ"/>
    <x v="0"/>
    <x v="1"/>
    <s v="P. EXPEDIDIÓN G+E"/>
    <x v="0"/>
    <x v="9"/>
    <x v="0"/>
    <n v="1.1999999999999993"/>
    <x v="0"/>
    <n v="0"/>
    <n v="0"/>
    <n v="0"/>
    <n v="1"/>
    <s v=""/>
    <n v="5"/>
    <s v="FAR"/>
    <n v="8.875"/>
    <n v="2906"/>
    <s v="ZZ"/>
    <s v=""/>
    <x v="0"/>
    <s v="ZZ"/>
    <s v="ZZ"/>
  </r>
  <r>
    <x v="3"/>
    <n v="13"/>
    <n v="13.2"/>
    <n v="0"/>
    <n v="40"/>
    <n v="40.72"/>
    <n v="27.52"/>
    <s v="TM"/>
    <s v=""/>
    <s v="E5452JTS"/>
    <s v="ER3752BBD"/>
    <s v="2024000005"/>
    <x v="961"/>
    <d v="2024-01-04T00:00:00"/>
    <x v="11"/>
    <n v="27.6"/>
    <s v="TM"/>
    <n v="27.52"/>
    <x v="0"/>
    <s v="E_LANDRE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2"/>
    <s v=""/>
    <x v="0"/>
    <x v="0"/>
    <x v="0"/>
    <s v=""/>
    <x v="0"/>
    <x v="1"/>
    <s v="P. EXPEDIDIÓN G+E"/>
    <x v="0"/>
    <x v="11"/>
    <x v="1"/>
    <n v="0.28000000000000114"/>
    <x v="0"/>
    <n v="8.0000000000001847E-2"/>
    <n v="8.0000000000001847E-2"/>
    <n v="0"/>
    <n v="1"/>
    <s v=""/>
    <n v="27.6"/>
    <s v="TM"/>
    <n v="27.6"/>
    <n v="55"/>
    <s v=""/>
    <s v=""/>
    <x v="0"/>
    <s v=""/>
    <s v=""/>
  </r>
  <r>
    <x v="3"/>
    <n v="13"/>
    <n v="13.12"/>
    <n v="0"/>
    <n v="40"/>
    <n v="40.700000000000003"/>
    <n v="27.58"/>
    <s v="TM"/>
    <s v=""/>
    <s v="E5452JTS"/>
    <s v="ER3752BBD"/>
    <s v="2024000009"/>
    <x v="962"/>
    <d v="2024-01-05T00:00:00"/>
    <x v="11"/>
    <n v="27.68"/>
    <s v="TM"/>
    <n v="27.58"/>
    <x v="0"/>
    <s v="E_LANDRE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12"/>
    <s v=""/>
    <x v="0"/>
    <x v="0"/>
    <x v="0"/>
    <s v=""/>
    <x v="0"/>
    <x v="1"/>
    <s v="P. EXPEDIDIÓN G+E"/>
    <x v="0"/>
    <x v="11"/>
    <x v="1"/>
    <n v="0.29999999999999716"/>
    <x v="0"/>
    <n v="0.10000000000000142"/>
    <n v="0.10000000000000142"/>
    <n v="0"/>
    <n v="1"/>
    <s v=""/>
    <n v="27.68"/>
    <s v="TM"/>
    <n v="27.68"/>
    <n v="55"/>
    <s v=""/>
    <s v=""/>
    <x v="0"/>
    <s v=""/>
    <s v=""/>
  </r>
  <r>
    <x v="3"/>
    <n v="13.3"/>
    <n v="13.3"/>
    <n v="0"/>
    <n v="26"/>
    <n v="22.175000000000001"/>
    <n v="5"/>
    <s v="FAR"/>
    <s v=""/>
    <s v="E6352CYJ"/>
    <s v=""/>
    <s v=""/>
    <x v="963"/>
    <d v="2024-01-05T00:00:00"/>
    <x v="9"/>
    <n v="5"/>
    <s v="FAR"/>
    <n v="8.875"/>
    <x v="0"/>
    <s v="FSANTACREU"/>
    <x v="0"/>
    <s v=""/>
    <x v="1"/>
    <x v="1"/>
    <x v="1"/>
    <x v="0"/>
    <s v="ESVG23031"/>
    <d v="2024-01-05T14:03:07"/>
    <s v="FSANTACREU"/>
    <x v="1"/>
    <x v="1"/>
    <x v="1"/>
    <x v="0"/>
    <s v="ESVG23031"/>
    <d v="2024-01-05T14:04:23"/>
    <s v="FSANTACREU"/>
    <s v=""/>
    <s v=""/>
    <n v="0"/>
    <s v=""/>
    <x v="0"/>
    <x v="0"/>
    <x v="0"/>
    <s v="ZZ"/>
    <x v="0"/>
    <x v="1"/>
    <s v="P. EXPEDIDIÓN G+E"/>
    <x v="0"/>
    <x v="9"/>
    <x v="0"/>
    <n v="4.4749999999999979"/>
    <x v="0"/>
    <n v="0"/>
    <n v="0"/>
    <n v="0"/>
    <n v="1"/>
    <s v=""/>
    <n v="5"/>
    <s v="FAR"/>
    <n v="8.875"/>
    <n v="2906"/>
    <s v="ZZ"/>
    <s v=""/>
    <x v="0"/>
    <s v="ZZ"/>
    <s v="ZZ"/>
  </r>
  <r>
    <x v="3"/>
    <n v="13.8"/>
    <n v="13.8"/>
    <n v="0"/>
    <n v="40"/>
    <n v="28"/>
    <n v="8"/>
    <s v="FAR"/>
    <s v=""/>
    <s v="E3117JGL"/>
    <s v="ER3421BBL"/>
    <s v=""/>
    <x v="964"/>
    <d v="2024-01-03T00:00:00"/>
    <x v="9"/>
    <n v="8"/>
    <s v="FAR"/>
    <n v="14.2"/>
    <x v="0"/>
    <s v="FSANTACREU"/>
    <x v="0"/>
    <s v=""/>
    <x v="1"/>
    <x v="1"/>
    <x v="1"/>
    <x v="0"/>
    <s v="ESVG23031"/>
    <d v="2024-01-03T16:46:00"/>
    <s v="FSANTACREU"/>
    <x v="1"/>
    <x v="1"/>
    <x v="1"/>
    <x v="0"/>
    <s v="ESVG23031"/>
    <d v="2024-01-03T16:47:03"/>
    <s v="FSANTACREU"/>
    <s v=""/>
    <s v=""/>
    <n v="0"/>
    <s v=""/>
    <x v="0"/>
    <x v="0"/>
    <x v="0"/>
    <s v="ZZ"/>
    <x v="0"/>
    <x v="1"/>
    <s v="P. EXPEDIDIÓN G+E"/>
    <x v="0"/>
    <x v="9"/>
    <x v="0"/>
    <n v="13"/>
    <x v="0"/>
    <n v="0"/>
    <n v="0"/>
    <n v="0"/>
    <n v="1"/>
    <s v=""/>
    <n v="8"/>
    <s v="FAR"/>
    <n v="14.2"/>
    <n v="2906"/>
    <s v="ZZ"/>
    <s v=""/>
    <x v="0"/>
    <s v="ZZ"/>
    <s v="ZZ"/>
  </r>
  <r>
    <x v="3"/>
    <n v="10.199999999999999"/>
    <n v="10.199999999999999"/>
    <n v="0"/>
    <n v="20"/>
    <n v="19.074999999999999"/>
    <n v="5"/>
    <s v="FAR"/>
    <s v=""/>
    <s v="EOU9307O"/>
    <s v=""/>
    <s v=""/>
    <x v="965"/>
    <d v="2024-01-04T00:00:00"/>
    <x v="9"/>
    <n v="5"/>
    <s v="FAR"/>
    <n v="8.875"/>
    <x v="0"/>
    <s v="FSANTACREU"/>
    <x v="0"/>
    <s v=""/>
    <x v="1"/>
    <x v="1"/>
    <x v="1"/>
    <x v="0"/>
    <s v="ESVG23031"/>
    <d v="2024-01-04T16:32:51"/>
    <s v="FSANTACREU"/>
    <x v="1"/>
    <x v="1"/>
    <x v="1"/>
    <x v="0"/>
    <s v="ESVG23031"/>
    <d v="2024-01-04T16:33:08"/>
    <s v="FSANTACREU"/>
    <s v=""/>
    <s v=""/>
    <n v="0"/>
    <s v=""/>
    <x v="0"/>
    <x v="0"/>
    <x v="0"/>
    <s v="ZZ"/>
    <x v="0"/>
    <x v="1"/>
    <s v="P. EXPEDIDIÓN G+E"/>
    <x v="0"/>
    <x v="9"/>
    <x v="0"/>
    <n v="1.4250000000000007"/>
    <x v="0"/>
    <n v="0"/>
    <n v="0"/>
    <n v="0"/>
    <n v="1"/>
    <s v=""/>
    <n v="5"/>
    <s v="FAR"/>
    <n v="8.875"/>
    <n v="2906"/>
    <s v="ZZ"/>
    <s v=""/>
    <x v="0"/>
    <s v="ZZ"/>
    <s v="ZZ"/>
  </r>
  <r>
    <x v="3"/>
    <n v="13"/>
    <n v="13.02"/>
    <n v="0"/>
    <n v="40"/>
    <n v="40.54"/>
    <n v="27.52"/>
    <s v="TM"/>
    <s v=""/>
    <s v="E5452JTS"/>
    <s v="ER3752BBD"/>
    <s v="2024000007"/>
    <x v="966"/>
    <d v="2024-01-04T00:00:00"/>
    <x v="10"/>
    <n v="27.78"/>
    <s v="TM"/>
    <n v="27.52"/>
    <x v="0"/>
    <s v="NRODRIGU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3.02"/>
    <s v=""/>
    <x v="0"/>
    <x v="0"/>
    <x v="0"/>
    <s v=""/>
    <x v="0"/>
    <x v="1"/>
    <s v="P. EXPEDIDIÓN G+E"/>
    <x v="0"/>
    <x v="10"/>
    <x v="1"/>
    <n v="0.46000000000000085"/>
    <x v="0"/>
    <n v="0.26000000000000156"/>
    <n v="0.26000000000000156"/>
    <n v="0"/>
    <n v="1"/>
    <s v=""/>
    <n v="27.78"/>
    <s v="TM"/>
    <n v="27.78"/>
    <n v="3042"/>
    <s v=""/>
    <s v=""/>
    <x v="0"/>
    <s v=""/>
    <s v=""/>
  </r>
  <r>
    <x v="3"/>
    <n v="11"/>
    <n v="11"/>
    <n v="0"/>
    <n v="26"/>
    <n v="21.65"/>
    <n v="6"/>
    <s v="FAR"/>
    <s v=""/>
    <s v="E9877FPT"/>
    <s v=""/>
    <s v=""/>
    <x v="967"/>
    <d v="2024-01-04T00:00:00"/>
    <x v="9"/>
    <n v="6"/>
    <s v="FAR"/>
    <n v="10.65"/>
    <x v="0"/>
    <s v="FSANTACREU"/>
    <x v="0"/>
    <s v=""/>
    <x v="1"/>
    <x v="1"/>
    <x v="1"/>
    <x v="0"/>
    <s v="ESVG23031"/>
    <d v="2024-01-04T09:49:01"/>
    <s v="FSANTACREU"/>
    <x v="1"/>
    <x v="1"/>
    <x v="1"/>
    <x v="0"/>
    <s v="ESVG23031"/>
    <d v="2024-01-04T09:50:37"/>
    <s v="FSANTACREU"/>
    <s v=""/>
    <s v=""/>
    <n v="0"/>
    <s v=""/>
    <x v="0"/>
    <x v="0"/>
    <x v="0"/>
    <s v="ZZ"/>
    <x v="0"/>
    <x v="1"/>
    <s v="P. EXPEDIDIÓN G+E"/>
    <x v="0"/>
    <x v="9"/>
    <x v="0"/>
    <n v="5"/>
    <x v="0"/>
    <n v="0"/>
    <n v="0"/>
    <n v="0"/>
    <n v="1"/>
    <s v=""/>
    <n v="6"/>
    <s v="FAR"/>
    <n v="10.649999999999999"/>
    <n v="2906"/>
    <s v="ZZ"/>
    <s v=""/>
    <x v="0"/>
    <s v="ZZ"/>
    <s v="ZZ"/>
  </r>
  <r>
    <x v="3"/>
    <n v="8"/>
    <n v="8"/>
    <n v="0"/>
    <n v="15"/>
    <n v="13.324999999999999"/>
    <n v="3"/>
    <s v="FAR"/>
    <s v=""/>
    <s v="E4710BNW"/>
    <s v=""/>
    <s v=""/>
    <x v="968"/>
    <d v="2024-01-04T00:00:00"/>
    <x v="9"/>
    <n v="3"/>
    <s v="FAR"/>
    <n v="5.3250000000000002"/>
    <x v="0"/>
    <s v="FSANTACREU"/>
    <x v="0"/>
    <s v=""/>
    <x v="1"/>
    <x v="1"/>
    <x v="1"/>
    <x v="0"/>
    <s v="ESVG23031"/>
    <d v="2024-01-04T11:47:07"/>
    <s v="FSANTACREU"/>
    <x v="1"/>
    <x v="1"/>
    <x v="1"/>
    <x v="0"/>
    <s v="ESVG23031"/>
    <d v="2024-01-04T11:47:27"/>
    <s v="FSANTACREU"/>
    <s v=""/>
    <s v=""/>
    <n v="0"/>
    <s v=""/>
    <x v="0"/>
    <x v="0"/>
    <x v="0"/>
    <s v="ZZ"/>
    <x v="0"/>
    <x v="1"/>
    <s v="P. EXPEDIDIÓN G+E"/>
    <x v="0"/>
    <x v="9"/>
    <x v="0"/>
    <n v="2.0499999999999989"/>
    <x v="0"/>
    <n v="0"/>
    <n v="0"/>
    <n v="0"/>
    <n v="1"/>
    <s v=""/>
    <n v="3"/>
    <s v="FAR"/>
    <n v="5.3249999999999993"/>
    <n v="2906"/>
    <s v="ZZ"/>
    <s v=""/>
    <x v="0"/>
    <s v="ZZ"/>
    <s v="ZZ"/>
  </r>
  <r>
    <x v="3"/>
    <n v="8"/>
    <n v="8"/>
    <n v="0"/>
    <n v="15"/>
    <n v="13.324999999999999"/>
    <n v="3"/>
    <s v="FAR"/>
    <s v=""/>
    <s v="E4710BNW"/>
    <s v=""/>
    <s v=""/>
    <x v="969"/>
    <d v="2024-01-04T00:00:00"/>
    <x v="9"/>
    <n v="3"/>
    <s v="FAR"/>
    <n v="5.3250000000000002"/>
    <x v="0"/>
    <s v="FSANTACREU"/>
    <x v="0"/>
    <s v=""/>
    <x v="1"/>
    <x v="1"/>
    <x v="1"/>
    <x v="0"/>
    <s v="ESVG23031"/>
    <d v="2024-01-04T15:41:32"/>
    <s v="FSANTACREU"/>
    <x v="1"/>
    <x v="1"/>
    <x v="1"/>
    <x v="0"/>
    <s v="ESVG23031"/>
    <d v="2024-01-04T15:42:10"/>
    <s v="FSANTACREU"/>
    <s v=""/>
    <s v=""/>
    <n v="0"/>
    <s v=""/>
    <x v="0"/>
    <x v="0"/>
    <x v="0"/>
    <s v="ZZ"/>
    <x v="0"/>
    <x v="1"/>
    <s v="P. EXPEDIDIÓN G+E"/>
    <x v="0"/>
    <x v="9"/>
    <x v="0"/>
    <n v="2.0499999999999989"/>
    <x v="0"/>
    <n v="0"/>
    <n v="0"/>
    <n v="0"/>
    <n v="1"/>
    <s v=""/>
    <n v="3"/>
    <s v="FAR"/>
    <n v="5.3249999999999993"/>
    <n v="2906"/>
    <s v="ZZ"/>
    <s v=""/>
    <x v="0"/>
    <s v="ZZ"/>
    <s v="ZZ"/>
  </r>
  <r>
    <x v="3"/>
    <n v="10.199999999999999"/>
    <n v="10.199999999999999"/>
    <n v="0"/>
    <n v="20"/>
    <n v="19.074999999999999"/>
    <n v="5"/>
    <s v="FAR"/>
    <s v=""/>
    <s v="EOU9307O"/>
    <s v=""/>
    <s v=""/>
    <x v="970"/>
    <d v="2024-01-05T00:00:00"/>
    <x v="9"/>
    <n v="5"/>
    <s v="FAR"/>
    <n v="8.875"/>
    <x v="0"/>
    <s v="FSANTACREU"/>
    <x v="0"/>
    <s v=""/>
    <x v="1"/>
    <x v="1"/>
    <x v="1"/>
    <x v="0"/>
    <s v="ESVG23031"/>
    <d v="2024-01-05T09:08:32"/>
    <s v="FSANTACREU"/>
    <x v="1"/>
    <x v="1"/>
    <x v="1"/>
    <x v="0"/>
    <s v="ESVG23031"/>
    <d v="2024-01-05T09:09:08"/>
    <s v="FSANTACREU"/>
    <s v=""/>
    <s v=""/>
    <n v="0"/>
    <s v=""/>
    <x v="0"/>
    <x v="0"/>
    <x v="0"/>
    <s v="ZZ"/>
    <x v="0"/>
    <x v="1"/>
    <s v="P. EXPEDIDIÓN G+E"/>
    <x v="0"/>
    <x v="9"/>
    <x v="0"/>
    <n v="1.4250000000000007"/>
    <x v="0"/>
    <n v="0"/>
    <n v="0"/>
    <n v="0"/>
    <n v="1"/>
    <s v=""/>
    <n v="5"/>
    <s v="FAR"/>
    <n v="8.875"/>
    <n v="2906"/>
    <s v="ZZ"/>
    <s v=""/>
    <x v="0"/>
    <s v="ZZ"/>
    <s v="ZZ"/>
  </r>
  <r>
    <x v="3"/>
    <n v="8"/>
    <n v="8"/>
    <n v="0"/>
    <n v="15"/>
    <n v="13.417999999999999"/>
    <n v="3"/>
    <s v="FAR"/>
    <s v=""/>
    <s v="E4710BNW"/>
    <s v=""/>
    <s v=""/>
    <x v="971"/>
    <d v="2024-01-05T00:00:00"/>
    <x v="9"/>
    <n v="3"/>
    <s v="FAR"/>
    <n v="5.4180000000000001"/>
    <x v="0"/>
    <s v="FSANTACREU"/>
    <x v="0"/>
    <s v=""/>
    <x v="1"/>
    <x v="1"/>
    <x v="1"/>
    <x v="0"/>
    <s v="ESVG23031"/>
    <d v="2024-01-05T09:48:09"/>
    <s v="FSANTACREU"/>
    <x v="1"/>
    <x v="1"/>
    <x v="1"/>
    <x v="0"/>
    <s v="ESVG23031"/>
    <d v="2024-01-05T09:49:12"/>
    <s v="FSANTACREU"/>
    <s v=""/>
    <s v=""/>
    <n v="0"/>
    <s v=""/>
    <x v="0"/>
    <x v="0"/>
    <x v="0"/>
    <s v="ZZ"/>
    <x v="0"/>
    <x v="1"/>
    <s v="P. EXPEDIDIÓN G+E"/>
    <x v="0"/>
    <x v="9"/>
    <x v="0"/>
    <n v="1.956999999999999"/>
    <x v="0"/>
    <n v="-9.300000000000086E-2"/>
    <n v="9.300000000000086E-2"/>
    <n v="0"/>
    <n v="0"/>
    <s v=""/>
    <n v="3"/>
    <s v="FAR"/>
    <n v="5.3249999999999993"/>
    <n v="2906"/>
    <s v="ZZ"/>
    <s v=""/>
    <x v="0"/>
    <s v="ZZ"/>
    <s v="ZZ"/>
  </r>
  <r>
    <x v="3"/>
    <n v="13"/>
    <n v="13.18"/>
    <n v="0"/>
    <n v="40"/>
    <n v="40.68"/>
    <n v="27.5"/>
    <s v="TM"/>
    <s v=""/>
    <s v="E5452JTS"/>
    <s v="ER3752BBD"/>
    <s v="2024000008"/>
    <x v="972"/>
    <d v="2024-01-05T00:00:00"/>
    <x v="11"/>
    <n v="27.62"/>
    <s v="TM"/>
    <n v="27.5"/>
    <x v="0"/>
    <s v="JPOMB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18"/>
    <s v=""/>
    <x v="0"/>
    <x v="0"/>
    <x v="0"/>
    <s v=""/>
    <x v="0"/>
    <x v="1"/>
    <s v="P. EXPEDIDIÓN G+E"/>
    <x v="0"/>
    <x v="11"/>
    <x v="1"/>
    <n v="0.32000000000000028"/>
    <x v="0"/>
    <n v="0.12000000000000099"/>
    <n v="0.12000000000000099"/>
    <n v="0"/>
    <n v="1"/>
    <s v=""/>
    <n v="27.62"/>
    <s v="TM"/>
    <n v="27.62"/>
    <n v="55"/>
    <s v=""/>
    <s v=""/>
    <x v="0"/>
    <s v=""/>
    <s v=""/>
  </r>
  <r>
    <x v="3"/>
    <n v="12.9"/>
    <n v="13.04"/>
    <n v="0"/>
    <n v="40"/>
    <n v="40.72"/>
    <n v="27.68"/>
    <s v="TM"/>
    <s v=""/>
    <s v="E0493JHG"/>
    <s v="EB28476R"/>
    <s v="2024000011"/>
    <x v="973"/>
    <d v="2024-01-08T00:00:00"/>
    <x v="11"/>
    <n v="27.76"/>
    <s v="TM"/>
    <n v="27.68"/>
    <x v="0"/>
    <s v="CDES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04"/>
    <s v=""/>
    <x v="0"/>
    <x v="0"/>
    <x v="1"/>
    <s v=""/>
    <x v="0"/>
    <x v="1"/>
    <s v="P. EXPEDIDIÓN G+E"/>
    <x v="0"/>
    <x v="11"/>
    <x v="1"/>
    <n v="0.28000000000000114"/>
    <x v="0"/>
    <n v="8.0000000000001847E-2"/>
    <n v="8.0000000000001847E-2"/>
    <n v="0"/>
    <n v="1"/>
    <s v=""/>
    <n v="27.76"/>
    <s v="TM"/>
    <n v="27.76"/>
    <n v="55"/>
    <s v=""/>
    <s v=""/>
    <x v="0"/>
    <s v=""/>
    <s v=""/>
  </r>
  <r>
    <x v="3"/>
    <n v="8.5"/>
    <n v="8.5"/>
    <n v="0"/>
    <n v="14"/>
    <n v="13.824999999999999"/>
    <n v="3"/>
    <s v="FAR"/>
    <s v=""/>
    <s v="E0328DDD"/>
    <s v=""/>
    <s v=""/>
    <x v="974"/>
    <d v="2024-01-05T00:00:00"/>
    <x v="9"/>
    <n v="3"/>
    <s v="FAR"/>
    <n v="5.3250000000000002"/>
    <x v="0"/>
    <s v="FSANTACREU"/>
    <x v="0"/>
    <s v=""/>
    <x v="1"/>
    <x v="1"/>
    <x v="1"/>
    <x v="0"/>
    <s v="ESVG23031"/>
    <d v="2024-01-05T10:48:51"/>
    <s v="FSANTACREU"/>
    <x v="1"/>
    <x v="1"/>
    <x v="1"/>
    <x v="0"/>
    <s v="ESVG23031"/>
    <d v="2024-01-05T10:49:07"/>
    <s v="FSANTACREU"/>
    <s v=""/>
    <s v=""/>
    <n v="0"/>
    <s v=""/>
    <x v="0"/>
    <x v="0"/>
    <x v="0"/>
    <s v="ZZ"/>
    <x v="0"/>
    <x v="1"/>
    <s v="P. EXPEDIDIÓN G+E"/>
    <x v="0"/>
    <x v="9"/>
    <x v="0"/>
    <n v="0.52499999999999858"/>
    <x v="0"/>
    <n v="0"/>
    <n v="0"/>
    <n v="0"/>
    <n v="1"/>
    <s v=""/>
    <n v="3"/>
    <s v="FAR"/>
    <n v="5.3249999999999993"/>
    <n v="2906"/>
    <s v="ZZ"/>
    <s v=""/>
    <x v="0"/>
    <s v="ZZ"/>
    <s v="ZZ"/>
  </r>
  <r>
    <x v="3"/>
    <n v="10.199999999999999"/>
    <n v="10.199999999999999"/>
    <n v="0"/>
    <n v="20"/>
    <n v="19.074999999999999"/>
    <n v="5"/>
    <s v="FAR"/>
    <s v=""/>
    <s v="EOU9307O"/>
    <s v=""/>
    <s v=""/>
    <x v="975"/>
    <d v="2024-01-05T00:00:00"/>
    <x v="9"/>
    <n v="5"/>
    <s v="FAR"/>
    <n v="8.875"/>
    <x v="0"/>
    <s v="FSANTACREU"/>
    <x v="0"/>
    <s v=""/>
    <x v="1"/>
    <x v="1"/>
    <x v="1"/>
    <x v="0"/>
    <s v="ESVG23031"/>
    <d v="2024-01-05T11:14:40"/>
    <s v="FSANTACREU"/>
    <x v="1"/>
    <x v="1"/>
    <x v="1"/>
    <x v="0"/>
    <s v="ESVG23031"/>
    <d v="2024-01-05T11:14:56"/>
    <s v="FSANTACREU"/>
    <s v=""/>
    <s v=""/>
    <n v="0"/>
    <s v=""/>
    <x v="0"/>
    <x v="0"/>
    <x v="0"/>
    <s v="ZZ"/>
    <x v="0"/>
    <x v="1"/>
    <s v="P. EXPEDIDIÓN G+E"/>
    <x v="0"/>
    <x v="9"/>
    <x v="0"/>
    <n v="1.4250000000000007"/>
    <x v="0"/>
    <n v="0"/>
    <n v="0"/>
    <n v="0"/>
    <n v="1"/>
    <s v=""/>
    <n v="5"/>
    <s v="FAR"/>
    <n v="8.875"/>
    <n v="2906"/>
    <s v="ZZ"/>
    <s v=""/>
    <x v="0"/>
    <s v="ZZ"/>
    <s v="ZZ"/>
  </r>
  <r>
    <x v="3"/>
    <n v="12.5"/>
    <n v="12.5"/>
    <n v="0"/>
    <n v="26"/>
    <n v="24.925000000000001"/>
    <n v="7"/>
    <s v="FAR"/>
    <s v=""/>
    <s v="E0030GDS"/>
    <s v=""/>
    <s v=""/>
    <x v="976"/>
    <d v="2024-01-05T00:00:00"/>
    <x v="9"/>
    <n v="7"/>
    <s v="FAR"/>
    <n v="12.425000000000001"/>
    <x v="0"/>
    <s v="FSANTACREU"/>
    <x v="0"/>
    <s v=""/>
    <x v="1"/>
    <x v="1"/>
    <x v="1"/>
    <x v="0"/>
    <s v="ESVG23031"/>
    <d v="2024-01-05T14:44:35"/>
    <s v="FSANTACREU"/>
    <x v="1"/>
    <x v="1"/>
    <x v="1"/>
    <x v="0"/>
    <s v="ESVG23031"/>
    <d v="2024-01-05T14:45:22"/>
    <s v="FSANTACREU"/>
    <s v=""/>
    <s v=""/>
    <n v="0"/>
    <s v=""/>
    <x v="0"/>
    <x v="0"/>
    <x v="0"/>
    <s v="ZZ"/>
    <x v="0"/>
    <x v="1"/>
    <s v="P. EXPEDIDIÓN G+E"/>
    <x v="0"/>
    <x v="9"/>
    <x v="0"/>
    <n v="1.7249999999999979"/>
    <x v="0"/>
    <n v="0"/>
    <n v="0"/>
    <n v="0"/>
    <n v="1"/>
    <s v=""/>
    <n v="7"/>
    <s v="FAR"/>
    <n v="12.424999999999999"/>
    <n v="2906"/>
    <s v="ZZ"/>
    <s v=""/>
    <x v="0"/>
    <s v="ZZ"/>
    <s v="ZZ"/>
  </r>
  <r>
    <x v="3"/>
    <n v="9.3000000000000007"/>
    <n v="9.3000000000000007"/>
    <n v="0"/>
    <n v="18"/>
    <n v="18.175000000000001"/>
    <n v="5"/>
    <s v="FAR"/>
    <s v=""/>
    <s v="E9959CXZ"/>
    <s v=""/>
    <s v=""/>
    <x v="977"/>
    <d v="2024-01-05T00:00:00"/>
    <x v="9"/>
    <n v="5"/>
    <s v="FAR"/>
    <n v="8.875"/>
    <x v="0"/>
    <s v="FSANTACREU"/>
    <x v="0"/>
    <s v=""/>
    <x v="1"/>
    <x v="1"/>
    <x v="1"/>
    <x v="0"/>
    <s v="ESVG23031"/>
    <d v="2024-01-05T16:02:12"/>
    <s v="FSANTACREU"/>
    <x v="1"/>
    <x v="1"/>
    <x v="1"/>
    <x v="0"/>
    <s v="ESVG23031"/>
    <d v="2024-01-05T16:02:25"/>
    <s v="FSANTACREU"/>
    <s v=""/>
    <s v=""/>
    <n v="0"/>
    <s v=""/>
    <x v="0"/>
    <x v="0"/>
    <x v="0"/>
    <s v="ZZ"/>
    <x v="0"/>
    <x v="1"/>
    <s v="P. EXPEDIDIÓN G+E"/>
    <x v="0"/>
    <x v="9"/>
    <x v="0"/>
    <n v="0.27499999999999858"/>
    <x v="0"/>
    <n v="0"/>
    <n v="0"/>
    <n v="0"/>
    <n v="1"/>
    <s v=""/>
    <n v="5"/>
    <s v="FAR"/>
    <n v="8.875"/>
    <n v="2906"/>
    <s v="ZZ"/>
    <s v=""/>
    <x v="0"/>
    <s v="ZZ"/>
    <s v="ZZ"/>
  </r>
  <r>
    <x v="3"/>
    <n v="5.39"/>
    <n v="5.39"/>
    <n v="0"/>
    <n v="11"/>
    <n v="7.165"/>
    <n v="1"/>
    <s v="FAR"/>
    <s v=""/>
    <s v="E7147LSW"/>
    <s v=""/>
    <s v=""/>
    <x v="978"/>
    <d v="2024-01-05T00:00:00"/>
    <x v="9"/>
    <n v="1"/>
    <s v="FAR"/>
    <n v="1.7749999999999999"/>
    <x v="0"/>
    <s v="FSANTACREU"/>
    <x v="0"/>
    <s v=""/>
    <x v="1"/>
    <x v="1"/>
    <x v="1"/>
    <x v="0"/>
    <s v="ESVG23031"/>
    <d v="2024-01-05T16:04:03"/>
    <s v="FSANTACREU"/>
    <x v="1"/>
    <x v="1"/>
    <x v="1"/>
    <x v="0"/>
    <s v="ESVG23031"/>
    <d v="2024-01-05T16:04:45"/>
    <s v="FSANTACREU"/>
    <s v=""/>
    <s v=""/>
    <n v="0"/>
    <s v=""/>
    <x v="0"/>
    <x v="0"/>
    <x v="0"/>
    <s v="ZZ"/>
    <x v="0"/>
    <x v="1"/>
    <s v="P. EXPEDIDIÓN G+E"/>
    <x v="0"/>
    <x v="9"/>
    <x v="0"/>
    <n v="4.1099999999999985"/>
    <x v="0"/>
    <n v="0"/>
    <n v="0"/>
    <n v="0"/>
    <n v="1"/>
    <s v=""/>
    <n v="1"/>
    <s v="FAR"/>
    <n v="1.7749999999999999"/>
    <n v="2906"/>
    <s v="ZZ"/>
    <s v=""/>
    <x v="0"/>
    <s v="ZZ"/>
    <s v="ZZ"/>
  </r>
  <r>
    <x v="3"/>
    <n v="12.5"/>
    <n v="12.5"/>
    <n v="0"/>
    <n v="26"/>
    <n v="24.925000000000001"/>
    <n v="7"/>
    <s v="FAR"/>
    <s v=""/>
    <s v="E0030GDS"/>
    <s v=""/>
    <s v=""/>
    <x v="979"/>
    <d v="2024-01-05T00:00:00"/>
    <x v="9"/>
    <n v="7"/>
    <s v="FAR"/>
    <n v="12.425000000000001"/>
    <x v="0"/>
    <s v="FSANTACREU"/>
    <x v="0"/>
    <s v=""/>
    <x v="1"/>
    <x v="1"/>
    <x v="1"/>
    <x v="0"/>
    <s v="ESVG23031"/>
    <d v="2024-01-05T16:05:04"/>
    <s v="FSANTACREU"/>
    <x v="1"/>
    <x v="1"/>
    <x v="1"/>
    <x v="0"/>
    <s v="ESVG23031"/>
    <d v="2024-01-05T16:05:38"/>
    <s v="FSANTACREU"/>
    <s v=""/>
    <s v=""/>
    <n v="0"/>
    <s v=""/>
    <x v="0"/>
    <x v="0"/>
    <x v="0"/>
    <s v="ZZ"/>
    <x v="0"/>
    <x v="1"/>
    <s v="P. EXPEDIDIÓN G+E"/>
    <x v="0"/>
    <x v="9"/>
    <x v="0"/>
    <n v="1.7249999999999979"/>
    <x v="0"/>
    <n v="0"/>
    <n v="0"/>
    <n v="0"/>
    <n v="1"/>
    <s v=""/>
    <n v="7"/>
    <s v="FAR"/>
    <n v="12.424999999999999"/>
    <n v="2906"/>
    <s v="ZZ"/>
    <s v=""/>
    <x v="0"/>
    <s v="ZZ"/>
    <s v="ZZ"/>
  </r>
  <r>
    <x v="3"/>
    <n v="13"/>
    <n v="13.2"/>
    <n v="0"/>
    <n v="40"/>
    <n v="40.54"/>
    <n v="27.34"/>
    <s v="TM"/>
    <s v=""/>
    <s v="E5452JTS"/>
    <s v="ER3752BBD"/>
    <s v="2024000012"/>
    <x v="980"/>
    <d v="2024-01-08T00:00:00"/>
    <x v="10"/>
    <n v="27.6"/>
    <s v="TM"/>
    <n v="27.34"/>
    <x v="0"/>
    <s v="E_ELAG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3.2"/>
    <s v=""/>
    <x v="0"/>
    <x v="0"/>
    <x v="1"/>
    <s v=""/>
    <x v="0"/>
    <x v="1"/>
    <s v="P. EXPEDIDIÓN G+E"/>
    <x v="0"/>
    <x v="10"/>
    <x v="1"/>
    <n v="0.46000000000000085"/>
    <x v="0"/>
    <n v="0.26000000000000156"/>
    <n v="0.26000000000000156"/>
    <n v="0"/>
    <n v="1"/>
    <s v=""/>
    <n v="27.6"/>
    <s v="TM"/>
    <n v="27.6"/>
    <n v="3042"/>
    <s v=""/>
    <s v=""/>
    <x v="0"/>
    <s v=""/>
    <s v=""/>
  </r>
  <r>
    <x v="3"/>
    <n v="8"/>
    <n v="8"/>
    <n v="0"/>
    <n v="15"/>
    <n v="13.417999999999999"/>
    <n v="3"/>
    <s v="FAR"/>
    <s v=""/>
    <s v="E4710BNW"/>
    <s v=""/>
    <s v=""/>
    <x v="981"/>
    <d v="2024-01-05T00:00:00"/>
    <x v="9"/>
    <n v="3"/>
    <s v="FAR"/>
    <n v="5.4180000000000001"/>
    <x v="0"/>
    <s v="FSANTACREU"/>
    <x v="0"/>
    <s v=""/>
    <x v="1"/>
    <x v="1"/>
    <x v="1"/>
    <x v="0"/>
    <s v="ESVG23031"/>
    <d v="2024-01-05T14:38:36"/>
    <s v="FSANTACREU"/>
    <x v="1"/>
    <x v="1"/>
    <x v="1"/>
    <x v="0"/>
    <s v="ESVG23031"/>
    <d v="2024-01-05T14:43:09"/>
    <s v="FSANTACREU"/>
    <s v=""/>
    <s v=""/>
    <n v="0"/>
    <s v=""/>
    <x v="0"/>
    <x v="0"/>
    <x v="0"/>
    <s v="ZZ"/>
    <x v="0"/>
    <x v="1"/>
    <s v="P. EXPEDIDIÓN G+E"/>
    <x v="0"/>
    <x v="9"/>
    <x v="0"/>
    <n v="1.956999999999999"/>
    <x v="0"/>
    <n v="-9.300000000000086E-2"/>
    <n v="9.300000000000086E-2"/>
    <n v="0"/>
    <n v="0"/>
    <s v=""/>
    <n v="3"/>
    <s v="FAR"/>
    <n v="5.3249999999999993"/>
    <n v="2906"/>
    <s v="ZZ"/>
    <s v=""/>
    <x v="0"/>
    <s v="ZZ"/>
    <s v="ZZ"/>
  </r>
  <r>
    <x v="3"/>
    <n v="13"/>
    <n v="13.28"/>
    <n v="0"/>
    <n v="40"/>
    <n v="40.799999999999997"/>
    <n v="27.52"/>
    <s v="TM"/>
    <s v=""/>
    <s v="E5452JTS"/>
    <s v="ER3752BBD"/>
    <s v="2024000010"/>
    <x v="982"/>
    <d v="2024-01-05T00:00:00"/>
    <x v="11"/>
    <n v="27.52"/>
    <s v="TM"/>
    <n v="27.52"/>
    <x v="0"/>
    <s v="NRODRIGU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28"/>
    <s v=""/>
    <x v="0"/>
    <x v="0"/>
    <x v="0"/>
    <s v=""/>
    <x v="0"/>
    <x v="1"/>
    <s v="P. EXPEDIDIÓN G+E"/>
    <x v="0"/>
    <x v="11"/>
    <x v="1"/>
    <n v="0.20000000000000284"/>
    <x v="0"/>
    <n v="0"/>
    <n v="0"/>
    <n v="0"/>
    <n v="1"/>
    <s v=""/>
    <n v="27.52"/>
    <s v="TM"/>
    <n v="27.52"/>
    <n v="55"/>
    <s v=""/>
    <s v=""/>
    <x v="0"/>
    <s v=""/>
    <s v=""/>
  </r>
  <r>
    <x v="3"/>
    <n v="13.42"/>
    <n v="13.42"/>
    <n v="0"/>
    <n v="26"/>
    <n v="25.844999999999999"/>
    <n v="7"/>
    <s v="FAR"/>
    <s v=""/>
    <s v="E0421FPS"/>
    <s v=""/>
    <s v=""/>
    <x v="983"/>
    <d v="2024-01-10T00:00:00"/>
    <x v="9"/>
    <n v="7"/>
    <s v="FAR"/>
    <n v="12.425000000000001"/>
    <x v="0"/>
    <s v="FSANTACREU"/>
    <x v="0"/>
    <s v=""/>
    <x v="1"/>
    <x v="1"/>
    <x v="1"/>
    <x v="0"/>
    <s v="ESVG23031"/>
    <d v="2024-01-10T10:24:05"/>
    <s v="FSANTACREU"/>
    <x v="1"/>
    <x v="1"/>
    <x v="1"/>
    <x v="0"/>
    <s v="ESVG23031"/>
    <d v="2024-01-10T10:24:24"/>
    <s v="FSANTACREU"/>
    <s v=""/>
    <s v=""/>
    <n v="0"/>
    <s v=""/>
    <x v="0"/>
    <x v="0"/>
    <x v="1"/>
    <s v="ZZ"/>
    <x v="0"/>
    <x v="1"/>
    <s v="P. EXPEDIDIÓN G+E"/>
    <x v="0"/>
    <x v="9"/>
    <x v="0"/>
    <n v="0.80499999999999972"/>
    <x v="0"/>
    <n v="0"/>
    <n v="0"/>
    <n v="0"/>
    <n v="1"/>
    <s v=""/>
    <n v="7"/>
    <s v="FAR"/>
    <n v="12.424999999999999"/>
    <n v="2906"/>
    <s v="ZZ"/>
    <s v=""/>
    <x v="0"/>
    <s v="ZZ"/>
    <s v="ZZ"/>
  </r>
  <r>
    <x v="3"/>
    <n v="12.9"/>
    <n v="13"/>
    <n v="0"/>
    <n v="40"/>
    <n v="40.5"/>
    <n v="27.5"/>
    <s v="TM"/>
    <s v=""/>
    <s v="E0493JHG"/>
    <s v="EB28476R"/>
    <s v="2024000013"/>
    <x v="984"/>
    <d v="2024-01-08T00:00:00"/>
    <x v="10"/>
    <n v="27.8"/>
    <s v="TM"/>
    <n v="27.5"/>
    <x v="0"/>
    <s v="JPOMB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3"/>
    <s v=""/>
    <x v="0"/>
    <x v="0"/>
    <x v="1"/>
    <s v=""/>
    <x v="0"/>
    <x v="1"/>
    <s v="P. EXPEDIDIÓN G+E"/>
    <x v="0"/>
    <x v="10"/>
    <x v="1"/>
    <n v="0.5"/>
    <x v="0"/>
    <n v="0.30000000000000071"/>
    <n v="0.30000000000000071"/>
    <n v="0"/>
    <n v="1"/>
    <s v=""/>
    <n v="27.8"/>
    <s v="TM"/>
    <n v="27.8"/>
    <n v="3042"/>
    <s v=""/>
    <s v=""/>
    <x v="0"/>
    <s v=""/>
    <s v=""/>
  </r>
  <r>
    <x v="3"/>
    <n v="13"/>
    <n v="13.16"/>
    <n v="0"/>
    <n v="40"/>
    <n v="40.5"/>
    <n v="27.34"/>
    <s v="TM"/>
    <s v=""/>
    <s v="E5452JTS"/>
    <s v="ER3752BBD"/>
    <s v="2024000014"/>
    <x v="985"/>
    <d v="2024-01-08T00:00:00"/>
    <x v="10"/>
    <n v="27.64"/>
    <s v="TM"/>
    <n v="27.34"/>
    <x v="0"/>
    <s v="E_ELAG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3.16"/>
    <s v=""/>
    <x v="0"/>
    <x v="0"/>
    <x v="1"/>
    <s v=""/>
    <x v="0"/>
    <x v="1"/>
    <s v="P. EXPEDIDIÓN G+E"/>
    <x v="0"/>
    <x v="10"/>
    <x v="1"/>
    <n v="0.5"/>
    <x v="0"/>
    <n v="0.30000000000000071"/>
    <n v="0.30000000000000071"/>
    <n v="0"/>
    <n v="1"/>
    <s v=""/>
    <n v="27.64"/>
    <s v="TM"/>
    <n v="27.64"/>
    <n v="3042"/>
    <s v=""/>
    <s v=""/>
    <x v="0"/>
    <s v=""/>
    <s v=""/>
  </r>
  <r>
    <x v="3"/>
    <n v="6.75"/>
    <n v="6.75"/>
    <n v="0"/>
    <n v="12"/>
    <n v="10.3"/>
    <n v="2"/>
    <s v="FAR"/>
    <s v=""/>
    <s v="E3255BVB"/>
    <s v=""/>
    <s v=""/>
    <x v="986"/>
    <d v="2024-01-08T00:00:00"/>
    <x v="9"/>
    <n v="2"/>
    <s v="FAR"/>
    <n v="3.55"/>
    <x v="0"/>
    <s v="FSANTACREU"/>
    <x v="0"/>
    <s v=""/>
    <x v="1"/>
    <x v="1"/>
    <x v="1"/>
    <x v="0"/>
    <s v="ESVG23031"/>
    <d v="2024-01-08T08:47:56"/>
    <s v="FSANTACREU"/>
    <x v="1"/>
    <x v="1"/>
    <x v="1"/>
    <x v="0"/>
    <s v="ESVG23031"/>
    <d v="2024-01-08T08:48:11"/>
    <s v="FSANTACREU"/>
    <s v=""/>
    <s v=""/>
    <n v="0"/>
    <s v=""/>
    <x v="0"/>
    <x v="0"/>
    <x v="1"/>
    <s v="ZZ"/>
    <x v="0"/>
    <x v="1"/>
    <s v="P. EXPEDIDIÓN G+E"/>
    <x v="0"/>
    <x v="9"/>
    <x v="0"/>
    <n v="1.9999999999999982"/>
    <x v="0"/>
    <n v="0"/>
    <n v="0"/>
    <n v="0"/>
    <n v="1"/>
    <s v=""/>
    <n v="2"/>
    <s v="FAR"/>
    <n v="3.55"/>
    <n v="2906"/>
    <s v="ZZ"/>
    <s v=""/>
    <x v="0"/>
    <s v="ZZ"/>
    <s v="ZZ"/>
  </r>
  <r>
    <x v="3"/>
    <n v="13"/>
    <n v="13.2"/>
    <n v="0"/>
    <n v="40"/>
    <n v="40.56"/>
    <n v="27.36"/>
    <s v="TM"/>
    <s v=""/>
    <s v="E5452JTS"/>
    <s v="ER3752BBD"/>
    <s v="2024000015"/>
    <x v="987"/>
    <d v="2024-01-09T00:00:00"/>
    <x v="10"/>
    <n v="27.6"/>
    <s v="TM"/>
    <n v="27.36"/>
    <x v="0"/>
    <s v="CDES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3.2"/>
    <s v=""/>
    <x v="0"/>
    <x v="0"/>
    <x v="1"/>
    <s v=""/>
    <x v="0"/>
    <x v="1"/>
    <s v="P. EXPEDIDIÓN G+E"/>
    <x v="0"/>
    <x v="10"/>
    <x v="1"/>
    <n v="0.43999999999999773"/>
    <x v="0"/>
    <n v="0.24000000000000199"/>
    <n v="0.24000000000000199"/>
    <n v="0"/>
    <n v="1"/>
    <s v=""/>
    <n v="27.6"/>
    <s v="TM"/>
    <n v="27.6"/>
    <n v="3042"/>
    <s v=""/>
    <s v=""/>
    <x v="0"/>
    <s v=""/>
    <s v=""/>
  </r>
  <r>
    <x v="3"/>
    <n v="12.9"/>
    <n v="13"/>
    <n v="0"/>
    <n v="40"/>
    <n v="40.520000000000003"/>
    <n v="27.52"/>
    <s v="TM"/>
    <s v=""/>
    <s v="E0493JHG"/>
    <s v="EB28476R"/>
    <s v="2024000016"/>
    <x v="988"/>
    <d v="2024-01-09T00:00:00"/>
    <x v="10"/>
    <n v="27.8"/>
    <s v="TM"/>
    <n v="27.52"/>
    <x v="0"/>
    <s v="CDES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3"/>
    <s v=""/>
    <x v="0"/>
    <x v="0"/>
    <x v="1"/>
    <s v=""/>
    <x v="0"/>
    <x v="1"/>
    <s v="P. EXPEDIDIÓN G+E"/>
    <x v="0"/>
    <x v="10"/>
    <x v="1"/>
    <n v="0.47999999999999687"/>
    <x v="0"/>
    <n v="0.28000000000000114"/>
    <n v="0.28000000000000114"/>
    <n v="0"/>
    <n v="1"/>
    <s v=""/>
    <n v="27.8"/>
    <s v="TM"/>
    <n v="27.8"/>
    <n v="3042"/>
    <s v=""/>
    <s v=""/>
    <x v="0"/>
    <s v=""/>
    <s v=""/>
  </r>
  <r>
    <x v="3"/>
    <n v="14.43"/>
    <n v="14.43"/>
    <n v="0"/>
    <n v="40"/>
    <n v="35.729999999999997"/>
    <n v="12"/>
    <s v="FAR"/>
    <s v=""/>
    <s v="EOU6354V"/>
    <s v="ER4134BBC"/>
    <s v=""/>
    <x v="989"/>
    <d v="2024-01-09T00:00:00"/>
    <x v="9"/>
    <n v="12"/>
    <s v="FAR"/>
    <n v="21.3"/>
    <x v="0"/>
    <s v="FSANTACREU"/>
    <x v="0"/>
    <s v=""/>
    <x v="1"/>
    <x v="1"/>
    <x v="1"/>
    <x v="0"/>
    <s v="ESVG23031"/>
    <d v="2024-01-09T09:10:06"/>
    <s v="FSANTACREU"/>
    <x v="1"/>
    <x v="1"/>
    <x v="1"/>
    <x v="0"/>
    <s v="ESVG23031"/>
    <d v="2024-01-09T09:10:27"/>
    <s v="FSANTACREU"/>
    <s v=""/>
    <s v=""/>
    <n v="0"/>
    <s v=""/>
    <x v="0"/>
    <x v="0"/>
    <x v="1"/>
    <s v="ZZ"/>
    <x v="0"/>
    <x v="1"/>
    <s v="P. EXPEDIDIÓN G+E"/>
    <x v="0"/>
    <x v="9"/>
    <x v="0"/>
    <n v="5.2700000000000031"/>
    <x v="0"/>
    <n v="0"/>
    <n v="0"/>
    <n v="0"/>
    <n v="1"/>
    <s v=""/>
    <n v="12"/>
    <s v="FAR"/>
    <n v="21.299999999999997"/>
    <n v="2906"/>
    <s v="ZZ"/>
    <s v=""/>
    <x v="0"/>
    <s v="ZZ"/>
    <s v="ZZ"/>
  </r>
  <r>
    <x v="3"/>
    <n v="12.9"/>
    <n v="12.96"/>
    <n v="0"/>
    <n v="40"/>
    <n v="40.64"/>
    <n v="27.68"/>
    <s v="TM"/>
    <s v=""/>
    <s v="E0493JHG"/>
    <s v="EB28476R"/>
    <s v="2024000017"/>
    <x v="990"/>
    <d v="2024-01-09T00:00:00"/>
    <x v="11"/>
    <n v="27.84"/>
    <s v="TM"/>
    <n v="27.68"/>
    <x v="0"/>
    <s v="CDES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2.96"/>
    <s v=""/>
    <x v="0"/>
    <x v="0"/>
    <x v="1"/>
    <s v=""/>
    <x v="0"/>
    <x v="1"/>
    <s v="P. EXPEDIDIÓN G+E"/>
    <x v="0"/>
    <x v="11"/>
    <x v="1"/>
    <n v="0.35999999999999943"/>
    <x v="0"/>
    <n v="0.16000000000000014"/>
    <n v="0.16000000000000014"/>
    <n v="0"/>
    <n v="1"/>
    <s v=""/>
    <n v="27.84"/>
    <s v="TM"/>
    <n v="27.84"/>
    <n v="55"/>
    <s v=""/>
    <s v=""/>
    <x v="0"/>
    <s v=""/>
    <s v=""/>
  </r>
  <r>
    <x v="3"/>
    <n v="13"/>
    <n v="13.16"/>
    <n v="0"/>
    <n v="40"/>
    <n v="40.5"/>
    <n v="27.34"/>
    <s v="TM"/>
    <s v=""/>
    <s v="E5452JTS"/>
    <s v="ER3752BBD"/>
    <s v="2024000018"/>
    <x v="991"/>
    <d v="2024-01-10T00:00:00"/>
    <x v="10"/>
    <n v="27.64"/>
    <s v="TM"/>
    <n v="27.34"/>
    <x v="0"/>
    <s v="E_ELAG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3.16"/>
    <s v=""/>
    <x v="0"/>
    <x v="0"/>
    <x v="1"/>
    <s v=""/>
    <x v="0"/>
    <x v="1"/>
    <s v="P. EXPEDIDIÓN G+E"/>
    <x v="0"/>
    <x v="10"/>
    <x v="1"/>
    <n v="0.5"/>
    <x v="0"/>
    <n v="0.30000000000000071"/>
    <n v="0.30000000000000071"/>
    <n v="0"/>
    <n v="1"/>
    <s v=""/>
    <n v="27.64"/>
    <s v="TM"/>
    <n v="27.64"/>
    <n v="3042"/>
    <s v=""/>
    <s v=""/>
    <x v="0"/>
    <s v=""/>
    <s v=""/>
  </r>
  <r>
    <x v="3"/>
    <n v="3.7"/>
    <n v="3.7"/>
    <n v="0"/>
    <n v="8"/>
    <n v="7.25"/>
    <n v="2"/>
    <s v="FAR"/>
    <s v=""/>
    <s v="E9959DGB"/>
    <s v=""/>
    <s v=""/>
    <x v="992"/>
    <d v="2024-01-09T00:00:00"/>
    <x v="13"/>
    <n v="2"/>
    <s v="FAR"/>
    <n v="3.55"/>
    <x v="0"/>
    <s v="FSANTACREU"/>
    <x v="0"/>
    <s v=""/>
    <x v="1"/>
    <x v="1"/>
    <x v="1"/>
    <x v="0"/>
    <s v="ESVG23031"/>
    <d v="2024-01-09T15:32:46"/>
    <s v="FSANTACREU"/>
    <x v="1"/>
    <x v="1"/>
    <x v="1"/>
    <x v="0"/>
    <s v="ESVG23031"/>
    <d v="2024-01-09T15:33:23"/>
    <s v="FSANTACREU"/>
    <s v=""/>
    <s v=""/>
    <n v="0"/>
    <s v=""/>
    <x v="0"/>
    <x v="0"/>
    <x v="1"/>
    <s v="ZZ"/>
    <x v="0"/>
    <x v="1"/>
    <s v="P. EXPEDIDIÓN G+E"/>
    <x v="0"/>
    <x v="13"/>
    <x v="0"/>
    <n v="0.94999999999999929"/>
    <x v="0"/>
    <n v="0"/>
    <n v="0"/>
    <n v="0"/>
    <n v="1"/>
    <s v=""/>
    <n v="2"/>
    <s v="FAR"/>
    <n v="3.55"/>
    <n v="3091"/>
    <s v="ZZ"/>
    <s v=""/>
    <x v="0"/>
    <s v="ZZ"/>
    <s v="ZZ"/>
  </r>
  <r>
    <x v="3"/>
    <n v="10.95"/>
    <n v="10.95"/>
    <n v="0"/>
    <n v="18"/>
    <n v="16.274999999999999"/>
    <n v="3"/>
    <s v="FAR"/>
    <s v=""/>
    <s v="E7335KPH"/>
    <s v=""/>
    <s v=""/>
    <x v="993"/>
    <d v="2024-01-09T00:00:00"/>
    <x v="9"/>
    <n v="3"/>
    <s v="FAR"/>
    <n v="5.3250000000000002"/>
    <x v="0"/>
    <s v="FSANTACREU"/>
    <x v="0"/>
    <s v=""/>
    <x v="1"/>
    <x v="1"/>
    <x v="1"/>
    <x v="0"/>
    <s v="ESVG23031"/>
    <d v="2024-01-09T15:53:22"/>
    <s v="FSANTACREU"/>
    <x v="1"/>
    <x v="1"/>
    <x v="1"/>
    <x v="0"/>
    <s v="ESVG23031"/>
    <d v="2024-01-09T15:53:49"/>
    <s v="FSANTACREU"/>
    <s v=""/>
    <s v=""/>
    <n v="0"/>
    <s v=""/>
    <x v="0"/>
    <x v="0"/>
    <x v="1"/>
    <s v="ZZ"/>
    <x v="0"/>
    <x v="1"/>
    <s v="P. EXPEDIDIÓN G+E"/>
    <x v="0"/>
    <x v="9"/>
    <x v="0"/>
    <n v="2.1750000000000007"/>
    <x v="0"/>
    <n v="0"/>
    <n v="0"/>
    <n v="0"/>
    <n v="1"/>
    <s v=""/>
    <n v="3"/>
    <s v="FAR"/>
    <n v="5.3249999999999993"/>
    <n v="2906"/>
    <s v="ZZ"/>
    <s v=""/>
    <x v="0"/>
    <s v="ZZ"/>
    <s v="ZZ"/>
  </r>
  <r>
    <x v="3"/>
    <n v="12.9"/>
    <n v="13.06"/>
    <n v="0"/>
    <n v="40"/>
    <n v="40.36"/>
    <n v="27.3"/>
    <s v="TM"/>
    <s v=""/>
    <s v="E0493JHG"/>
    <s v="EB28476R"/>
    <s v="2024000019"/>
    <x v="994"/>
    <d v="2024-01-10T00:00:00"/>
    <x v="10"/>
    <n v="27.74"/>
    <s v="TM"/>
    <n v="27.3"/>
    <x v="0"/>
    <s v="E_ELAG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3.06"/>
    <s v=""/>
    <x v="0"/>
    <x v="0"/>
    <x v="1"/>
    <s v=""/>
    <x v="0"/>
    <x v="1"/>
    <s v="P. EXPEDIDIÓN G+E"/>
    <x v="0"/>
    <x v="10"/>
    <x v="1"/>
    <n v="0.64000000000000057"/>
    <x v="0"/>
    <n v="0.43999999999999773"/>
    <n v="0.43999999999999773"/>
    <n v="1"/>
    <n v="1"/>
    <s v="Positivo"/>
    <n v="27.74"/>
    <s v="TM"/>
    <n v="27.74"/>
    <n v="3042"/>
    <s v=""/>
    <s v=""/>
    <x v="0"/>
    <s v=""/>
    <s v=""/>
  </r>
  <r>
    <x v="3"/>
    <n v="12.9"/>
    <n v="13.06"/>
    <n v="0"/>
    <n v="40"/>
    <n v="40.46"/>
    <n v="27.4"/>
    <s v="TM"/>
    <s v=""/>
    <s v="E0493JHG"/>
    <s v="EB28476R"/>
    <s v="2024000021"/>
    <x v="995"/>
    <d v="2024-01-10T00:00:00"/>
    <x v="10"/>
    <n v="27.74"/>
    <s v="TM"/>
    <n v="27.4"/>
    <x v="0"/>
    <s v="E_ELAG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3.06"/>
    <s v=""/>
    <x v="0"/>
    <x v="0"/>
    <x v="1"/>
    <s v=""/>
    <x v="0"/>
    <x v="1"/>
    <s v="P. EXPEDIDIÓN G+E"/>
    <x v="0"/>
    <x v="10"/>
    <x v="1"/>
    <n v="0.53999999999999915"/>
    <x v="0"/>
    <n v="0.33999999999999986"/>
    <n v="0.33999999999999986"/>
    <n v="0"/>
    <n v="1"/>
    <s v=""/>
    <n v="27.74"/>
    <s v="TM"/>
    <n v="27.74"/>
    <n v="3042"/>
    <s v=""/>
    <s v=""/>
    <x v="0"/>
    <s v=""/>
    <s v=""/>
  </r>
  <r>
    <x v="3"/>
    <n v="13"/>
    <n v="13.18"/>
    <n v="0"/>
    <n v="40"/>
    <n v="40.78"/>
    <n v="27.6"/>
    <s v="TM"/>
    <s v=""/>
    <s v="E5452JTS"/>
    <s v="ER3752BBD"/>
    <s v="2024000020"/>
    <x v="996"/>
    <d v="2024-01-10T00:00:00"/>
    <x v="11"/>
    <n v="27.62"/>
    <s v="TM"/>
    <n v="27.6"/>
    <x v="0"/>
    <s v="E_ELAG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18"/>
    <s v=""/>
    <x v="0"/>
    <x v="0"/>
    <x v="1"/>
    <s v=""/>
    <x v="0"/>
    <x v="1"/>
    <s v="P. EXPEDIDIÓN G+E"/>
    <x v="0"/>
    <x v="11"/>
    <x v="1"/>
    <n v="0.21999999999999886"/>
    <x v="0"/>
    <n v="1.9999999999999574E-2"/>
    <n v="1.9999999999999574E-2"/>
    <n v="0"/>
    <n v="1"/>
    <s v=""/>
    <n v="27.62"/>
    <s v="TM"/>
    <n v="27.62"/>
    <n v="55"/>
    <s v=""/>
    <s v=""/>
    <x v="0"/>
    <s v=""/>
    <s v=""/>
  </r>
  <r>
    <x v="3"/>
    <n v="3.7"/>
    <n v="3.7"/>
    <n v="0"/>
    <n v="8"/>
    <n v="7.25"/>
    <n v="2"/>
    <s v="FAR"/>
    <s v=""/>
    <s v="E9959DGB"/>
    <s v=""/>
    <s v=""/>
    <x v="997"/>
    <d v="2024-01-10T00:00:00"/>
    <x v="13"/>
    <n v="2"/>
    <s v="FAR"/>
    <n v="3.55"/>
    <x v="0"/>
    <s v="FSANTACREU"/>
    <x v="0"/>
    <s v=""/>
    <x v="1"/>
    <x v="1"/>
    <x v="1"/>
    <x v="0"/>
    <s v="ESVG23031"/>
    <d v="2024-01-10T11:43:18"/>
    <s v="FSANTACREU"/>
    <x v="1"/>
    <x v="1"/>
    <x v="1"/>
    <x v="0"/>
    <s v="ESVG23031"/>
    <d v="2024-01-10T11:45:00"/>
    <s v="FSANTACREU"/>
    <s v=""/>
    <s v=""/>
    <n v="0"/>
    <s v=""/>
    <x v="0"/>
    <x v="0"/>
    <x v="1"/>
    <s v="ZZ"/>
    <x v="0"/>
    <x v="1"/>
    <s v="P. EXPEDIDIÓN G+E"/>
    <x v="0"/>
    <x v="13"/>
    <x v="0"/>
    <n v="0.94999999999999929"/>
    <x v="0"/>
    <n v="0"/>
    <n v="0"/>
    <n v="0"/>
    <n v="1"/>
    <s v=""/>
    <n v="2"/>
    <s v="FAR"/>
    <n v="3.55"/>
    <n v="3091"/>
    <s v="ZZ"/>
    <s v=""/>
    <x v="0"/>
    <s v="ZZ"/>
    <s v="ZZ"/>
  </r>
  <r>
    <x v="3"/>
    <n v="13"/>
    <n v="13.14"/>
    <n v="0"/>
    <n v="40"/>
    <n v="40.659999999999997"/>
    <n v="27.52"/>
    <s v="TM"/>
    <s v=""/>
    <s v="E5452JTS"/>
    <s v="ER3752BBD"/>
    <s v="2024000022"/>
    <x v="998"/>
    <d v="2024-01-10T00:00:00"/>
    <x v="11"/>
    <n v="27.66"/>
    <s v="TM"/>
    <n v="27.52"/>
    <x v="0"/>
    <s v="E_ELAG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14"/>
    <s v=""/>
    <x v="0"/>
    <x v="0"/>
    <x v="1"/>
    <s v=""/>
    <x v="0"/>
    <x v="1"/>
    <s v="P. EXPEDIDIÓN G+E"/>
    <x v="0"/>
    <x v="11"/>
    <x v="1"/>
    <n v="0.34000000000000341"/>
    <x v="0"/>
    <n v="0.14000000000000057"/>
    <n v="0.14000000000000057"/>
    <n v="0"/>
    <n v="1"/>
    <s v=""/>
    <n v="27.66"/>
    <s v="TM"/>
    <n v="27.66"/>
    <n v="55"/>
    <s v=""/>
    <s v=""/>
    <x v="0"/>
    <s v=""/>
    <s v=""/>
  </r>
  <r>
    <x v="3"/>
    <n v="13"/>
    <n v="13.26"/>
    <n v="0"/>
    <n v="40"/>
    <n v="40.56"/>
    <n v="27.3"/>
    <s v="TM"/>
    <s v=""/>
    <s v="E5452JTS"/>
    <s v="ER3752BBD"/>
    <s v="2024000024"/>
    <x v="999"/>
    <d v="2024-01-10T00:00:00"/>
    <x v="10"/>
    <n v="27.54"/>
    <s v="TM"/>
    <n v="27.3"/>
    <x v="0"/>
    <s v="E_LANDRE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3.26"/>
    <s v=""/>
    <x v="0"/>
    <x v="0"/>
    <x v="1"/>
    <s v=""/>
    <x v="0"/>
    <x v="1"/>
    <s v="P. EXPEDIDIÓN G+E"/>
    <x v="0"/>
    <x v="10"/>
    <x v="1"/>
    <n v="0.43999999999999773"/>
    <x v="0"/>
    <n v="0.23999999999999844"/>
    <n v="0.23999999999999844"/>
    <n v="0"/>
    <n v="1"/>
    <s v=""/>
    <n v="27.54"/>
    <s v="TM"/>
    <n v="27.54"/>
    <n v="3042"/>
    <s v=""/>
    <s v=""/>
    <x v="0"/>
    <s v=""/>
    <s v=""/>
  </r>
  <r>
    <x v="3"/>
    <n v="12.9"/>
    <n v="13.06"/>
    <n v="0"/>
    <n v="40"/>
    <n v="40.72"/>
    <n v="27.66"/>
    <s v="TM"/>
    <s v=""/>
    <s v="E0493JHG"/>
    <s v="EB28476R"/>
    <s v="2024000023"/>
    <x v="1000"/>
    <d v="2024-01-10T00:00:00"/>
    <x v="10"/>
    <n v="27.74"/>
    <s v="TM"/>
    <n v="27.66"/>
    <x v="0"/>
    <s v="FMARTINEZV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3.06"/>
    <s v=""/>
    <x v="0"/>
    <x v="0"/>
    <x v="1"/>
    <s v=""/>
    <x v="0"/>
    <x v="1"/>
    <s v="P. EXPEDIDIÓN G+E"/>
    <x v="0"/>
    <x v="10"/>
    <x v="1"/>
    <n v="0.28000000000000114"/>
    <x v="0"/>
    <n v="7.9999999999998295E-2"/>
    <n v="7.9999999999998295E-2"/>
    <n v="0"/>
    <n v="1"/>
    <s v=""/>
    <n v="27.74"/>
    <s v="TM"/>
    <n v="27.74"/>
    <n v="3042"/>
    <s v=""/>
    <s v=""/>
    <x v="0"/>
    <s v=""/>
    <s v=""/>
  </r>
  <r>
    <x v="3"/>
    <n v="13.5"/>
    <n v="13.5"/>
    <n v="0"/>
    <n v="40"/>
    <n v="33.024999999999999"/>
    <n v="11"/>
    <s v="FAR"/>
    <s v=""/>
    <s v="E9059LCN"/>
    <s v="ER2936BDB"/>
    <s v=""/>
    <x v="1001"/>
    <d v="2024-01-08T00:00:00"/>
    <x v="9"/>
    <n v="11"/>
    <s v="FAR"/>
    <n v="19.524999999999999"/>
    <x v="0"/>
    <s v="FSANTACREU"/>
    <x v="0"/>
    <s v=""/>
    <x v="1"/>
    <x v="1"/>
    <x v="0"/>
    <x v="0"/>
    <s v="ESVG23031"/>
    <d v="2024-01-08T08:15:42"/>
    <s v="FSANTACREU"/>
    <x v="1"/>
    <x v="1"/>
    <x v="1"/>
    <x v="0"/>
    <s v="ESVG23031"/>
    <d v="2024-01-08T08:16:21"/>
    <s v="FSANTACREU"/>
    <s v=""/>
    <s v=""/>
    <n v="0"/>
    <s v=""/>
    <x v="0"/>
    <x v="0"/>
    <x v="1"/>
    <s v="ZZ"/>
    <x v="0"/>
    <x v="1"/>
    <s v="P. EXPEDIDIÓN G+E"/>
    <x v="0"/>
    <x v="9"/>
    <x v="0"/>
    <n v="7.9750000000000014"/>
    <x v="0"/>
    <n v="0"/>
    <n v="0"/>
    <n v="0"/>
    <n v="1"/>
    <s v=""/>
    <n v="11"/>
    <s v="FAR"/>
    <n v="19.524999999999999"/>
    <n v="2906"/>
    <s v="ZZ"/>
    <s v=""/>
    <x v="0"/>
    <s v="ZZ"/>
    <s v="ZZ"/>
  </r>
  <r>
    <x v="4"/>
    <n v="12"/>
    <n v="11.86"/>
    <n v="0"/>
    <n v="18"/>
    <n v="17.3"/>
    <n v="3"/>
    <s v="FAR"/>
    <s v=""/>
    <s v="EGR1450AZ"/>
    <s v=""/>
    <s v="2024000060"/>
    <x v="1002"/>
    <d v="2024-01-04T00:00:00"/>
    <x v="13"/>
    <n v="3"/>
    <s v="FAR"/>
    <n v="5.44"/>
    <x v="0"/>
    <s v="RPUMAREGA"/>
    <x v="0"/>
    <s v=""/>
    <x v="0"/>
    <x v="0"/>
    <x v="0"/>
    <x v="0"/>
    <s v=""/>
    <d v="1899-12-30T00:00:00"/>
    <s v=""/>
    <x v="0"/>
    <x v="0"/>
    <x v="1"/>
    <x v="0"/>
    <s v=""/>
    <d v="1899-12-30T00:00:00"/>
    <s v=""/>
    <s v=""/>
    <s v=""/>
    <n v="0"/>
    <s v=""/>
    <x v="0"/>
    <x v="0"/>
    <x v="0"/>
    <s v="ZZ"/>
    <x v="0"/>
    <x v="3"/>
    <s v="FABRICA + P. E"/>
    <x v="0"/>
    <x v="13"/>
    <x v="0"/>
    <n v="1.1499999999999986"/>
    <x v="0"/>
    <n v="-0.1150000000000011"/>
    <n v="0.1150000000000011"/>
    <n v="0"/>
    <n v="0"/>
    <s v=""/>
    <n v="3"/>
    <s v="FAR"/>
    <n v="5.3249999999999993"/>
    <n v="3091"/>
    <s v=""/>
    <s v="ZZ"/>
    <x v="0"/>
    <s v=""/>
    <s v=""/>
  </r>
  <r>
    <x v="4"/>
    <n v="11.1"/>
    <n v="11.1"/>
    <n v="0"/>
    <n v="18"/>
    <n v="18.2"/>
    <n v="1"/>
    <s v="FAR"/>
    <s v=""/>
    <s v="E9573FCJ"/>
    <s v=""/>
    <s v="2024000014"/>
    <x v="1003"/>
    <d v="2024-01-02T00:00:00"/>
    <x v="13"/>
    <n v="1"/>
    <s v="FAR"/>
    <n v="7.1"/>
    <x v="0"/>
    <s v="RPUMAREGA"/>
    <x v="0"/>
    <s v=""/>
    <x v="0"/>
    <x v="0"/>
    <x v="0"/>
    <x v="0"/>
    <s v=""/>
    <d v="1899-12-30T00:00:00"/>
    <s v=""/>
    <x v="0"/>
    <x v="0"/>
    <x v="1"/>
    <x v="0"/>
    <s v=""/>
    <d v="1899-12-30T00:00:00"/>
    <s v=""/>
    <s v=""/>
    <s v=""/>
    <n v="0"/>
    <s v=""/>
    <x v="0"/>
    <x v="0"/>
    <x v="0"/>
    <s v="ZZ"/>
    <x v="0"/>
    <x v="3"/>
    <s v="FABRICA + P. E"/>
    <x v="0"/>
    <x v="13"/>
    <x v="0"/>
    <n v="0.25"/>
    <x v="0"/>
    <n v="-5.3249999999999993"/>
    <n v="5.3249999999999993"/>
    <n v="1"/>
    <n v="0"/>
    <s v="Negativo"/>
    <n v="1"/>
    <s v="FAR"/>
    <n v="1.7749999999999999"/>
    <n v="3091"/>
    <s v=""/>
    <s v="ZZ"/>
    <x v="0"/>
    <s v=""/>
    <s v=""/>
  </r>
  <r>
    <x v="4"/>
    <n v="11.1"/>
    <n v="11.1"/>
    <n v="0"/>
    <n v="18"/>
    <n v="18.2"/>
    <n v="3"/>
    <s v="FAR"/>
    <s v=""/>
    <s v="E9573FCJ"/>
    <s v=""/>
    <s v="2024000014"/>
    <x v="1003"/>
    <d v="2024-01-02T00:00:00"/>
    <x v="9"/>
    <n v="3"/>
    <s v="FAR"/>
    <n v="7.1"/>
    <x v="0"/>
    <s v="RPUMAREGA"/>
    <x v="0"/>
    <s v=""/>
    <x v="0"/>
    <x v="0"/>
    <x v="0"/>
    <x v="0"/>
    <s v=""/>
    <d v="1899-12-30T00:00:00"/>
    <s v=""/>
    <x v="0"/>
    <x v="0"/>
    <x v="1"/>
    <x v="0"/>
    <s v=""/>
    <d v="1899-12-30T00:00:00"/>
    <s v=""/>
    <s v=""/>
    <s v=""/>
    <n v="0"/>
    <s v=""/>
    <x v="0"/>
    <x v="0"/>
    <x v="0"/>
    <s v="ZZ"/>
    <x v="0"/>
    <x v="3"/>
    <s v="FABRICA + P. E"/>
    <x v="0"/>
    <x v="9"/>
    <x v="0"/>
    <n v="0.25"/>
    <x v="0"/>
    <n v="-1.7750000000000004"/>
    <n v="1.7750000000000004"/>
    <n v="1"/>
    <n v="0"/>
    <s v="Negativo"/>
    <n v="3"/>
    <s v="FAR"/>
    <n v="5.3249999999999993"/>
    <n v="2906"/>
    <s v=""/>
    <s v="ZZ"/>
    <x v="0"/>
    <s v=""/>
    <s v=""/>
  </r>
  <r>
    <x v="4"/>
    <n v="13.12"/>
    <n v="13.12"/>
    <n v="0"/>
    <n v="40"/>
    <n v="39.82"/>
    <n v="15"/>
    <s v="FAR"/>
    <s v=""/>
    <s v="E0938LCK"/>
    <s v="ER0209BCZ"/>
    <s v="2024000018"/>
    <x v="1004"/>
    <d v="2024-01-03T00:00:00"/>
    <x v="13"/>
    <n v="15"/>
    <s v="FAR"/>
    <n v="26.7"/>
    <x v="0"/>
    <s v="RPUMAREGA"/>
    <x v="0"/>
    <s v=""/>
    <x v="0"/>
    <x v="0"/>
    <x v="0"/>
    <x v="0"/>
    <s v=""/>
    <d v="1899-12-30T00:00:00"/>
    <s v=""/>
    <x v="0"/>
    <x v="0"/>
    <x v="1"/>
    <x v="0"/>
    <s v=""/>
    <d v="1899-12-30T00:00:00"/>
    <s v=""/>
    <s v=""/>
    <s v=""/>
    <n v="0"/>
    <s v=""/>
    <x v="0"/>
    <x v="0"/>
    <x v="0"/>
    <s v="ZZ"/>
    <x v="0"/>
    <x v="3"/>
    <s v="FABRICA + P. E"/>
    <x v="0"/>
    <x v="13"/>
    <x v="0"/>
    <n v="1.1799999999999997"/>
    <x v="0"/>
    <n v="-7.4999999999999289E-2"/>
    <n v="7.4999999999999289E-2"/>
    <n v="0"/>
    <n v="0"/>
    <s v=""/>
    <n v="15"/>
    <s v="FAR"/>
    <n v="26.625"/>
    <n v="3091"/>
    <s v=""/>
    <s v="ZZ"/>
    <x v="0"/>
    <s v=""/>
    <s v=""/>
  </r>
  <r>
    <x v="4"/>
    <n v="13.12"/>
    <n v="13.04"/>
    <n v="0"/>
    <n v="40"/>
    <n v="39.76"/>
    <n v="15"/>
    <s v="FAR"/>
    <s v=""/>
    <s v="E0938LCK"/>
    <s v="ER0209BCZ"/>
    <s v="2024000039"/>
    <x v="1005"/>
    <d v="2024-01-03T00:00:00"/>
    <x v="13"/>
    <n v="15"/>
    <s v="FAR"/>
    <n v="26.72"/>
    <x v="0"/>
    <s v="RPUMAREGA"/>
    <x v="0"/>
    <s v=""/>
    <x v="0"/>
    <x v="0"/>
    <x v="0"/>
    <x v="0"/>
    <s v=""/>
    <d v="1899-12-30T00:00:00"/>
    <s v=""/>
    <x v="0"/>
    <x v="0"/>
    <x v="1"/>
    <x v="0"/>
    <s v=""/>
    <d v="1899-12-30T00:00:00"/>
    <s v=""/>
    <s v=""/>
    <s v=""/>
    <n v="0"/>
    <s v=""/>
    <x v="0"/>
    <x v="0"/>
    <x v="0"/>
    <s v="ZZ"/>
    <x v="0"/>
    <x v="3"/>
    <s v="FABRICA + P. E"/>
    <x v="0"/>
    <x v="13"/>
    <x v="0"/>
    <n v="1.240000000000002"/>
    <x v="0"/>
    <n v="-9.4999999999998863E-2"/>
    <n v="9.4999999999998863E-2"/>
    <n v="0"/>
    <n v="0"/>
    <s v=""/>
    <n v="15"/>
    <s v="FAR"/>
    <n v="26.625"/>
    <n v="3091"/>
    <s v=""/>
    <s v="ZZ"/>
    <x v="0"/>
    <s v=""/>
    <s v=""/>
  </r>
  <r>
    <x v="4"/>
    <n v="13.12"/>
    <n v="13.08"/>
    <n v="0"/>
    <n v="40"/>
    <n v="39.74"/>
    <n v="15"/>
    <s v="FAR"/>
    <s v=""/>
    <s v="E0938LCK"/>
    <s v="ER0209BCZ"/>
    <s v="2024000024"/>
    <x v="1006"/>
    <d v="2024-01-03T00:00:00"/>
    <x v="9"/>
    <n v="15"/>
    <s v="FAR"/>
    <n v="26.66"/>
    <x v="0"/>
    <s v="RPUMAREGA"/>
    <x v="0"/>
    <s v=""/>
    <x v="0"/>
    <x v="0"/>
    <x v="0"/>
    <x v="0"/>
    <s v=""/>
    <d v="1899-12-30T00:00:00"/>
    <s v=""/>
    <x v="0"/>
    <x v="0"/>
    <x v="1"/>
    <x v="0"/>
    <s v=""/>
    <d v="1899-12-30T00:00:00"/>
    <s v=""/>
    <s v=""/>
    <s v=""/>
    <n v="0"/>
    <s v=""/>
    <x v="0"/>
    <x v="0"/>
    <x v="0"/>
    <s v="ZZ"/>
    <x v="0"/>
    <x v="3"/>
    <s v="FABRICA + P. E"/>
    <x v="0"/>
    <x v="9"/>
    <x v="0"/>
    <n v="1.259999999999998"/>
    <x v="0"/>
    <n v="-3.5000000000000142E-2"/>
    <n v="3.5000000000000142E-2"/>
    <n v="0"/>
    <n v="0"/>
    <s v=""/>
    <n v="15"/>
    <s v="FAR"/>
    <n v="26.625"/>
    <n v="2906"/>
    <s v=""/>
    <s v="ZZ"/>
    <x v="0"/>
    <s v=""/>
    <s v=""/>
  </r>
  <r>
    <x v="4"/>
    <n v="13.12"/>
    <n v="13"/>
    <n v="0"/>
    <n v="40"/>
    <n v="39.72"/>
    <n v="15"/>
    <s v="FAR"/>
    <s v=""/>
    <s v="E0938LCK"/>
    <s v="ER0209BCZ"/>
    <s v="2024000044"/>
    <x v="1007"/>
    <d v="2024-01-03T00:00:00"/>
    <x v="13"/>
    <n v="15"/>
    <s v="FAR"/>
    <n v="26.72"/>
    <x v="0"/>
    <s v="RPUMAREGA"/>
    <x v="0"/>
    <s v=""/>
    <x v="0"/>
    <x v="0"/>
    <x v="0"/>
    <x v="0"/>
    <s v=""/>
    <d v="1899-12-30T00:00:00"/>
    <s v=""/>
    <x v="0"/>
    <x v="0"/>
    <x v="1"/>
    <x v="0"/>
    <s v=""/>
    <d v="1899-12-30T00:00:00"/>
    <s v=""/>
    <s v=""/>
    <s v=""/>
    <n v="0"/>
    <s v=""/>
    <x v="0"/>
    <x v="0"/>
    <x v="0"/>
    <s v="ZZ"/>
    <x v="0"/>
    <x v="3"/>
    <s v="FABRICA + P. E"/>
    <x v="0"/>
    <x v="13"/>
    <x v="0"/>
    <n v="1.2800000000000011"/>
    <x v="0"/>
    <n v="-9.4999999999998863E-2"/>
    <n v="9.4999999999998863E-2"/>
    <n v="0"/>
    <n v="0"/>
    <s v=""/>
    <n v="15"/>
    <s v="FAR"/>
    <n v="26.625"/>
    <n v="3091"/>
    <s v=""/>
    <s v="ZZ"/>
    <x v="0"/>
    <s v=""/>
    <s v=""/>
  </r>
  <r>
    <x v="4"/>
    <n v="19.100000000000001"/>
    <n v="19.600000000000001"/>
    <n v="0"/>
    <n v="40"/>
    <n v="39.18"/>
    <n v="11"/>
    <s v="FAR"/>
    <s v=""/>
    <s v="E3961FRJ"/>
    <s v="ER0517BCN"/>
    <s v="2024000040"/>
    <x v="1008"/>
    <d v="2024-01-03T00:00:00"/>
    <x v="9"/>
    <n v="11"/>
    <s v="FAR"/>
    <n v="19.579999999999998"/>
    <x v="0"/>
    <s v="RPUMAREGA"/>
    <x v="0"/>
    <s v=""/>
    <x v="0"/>
    <x v="0"/>
    <x v="0"/>
    <x v="0"/>
    <s v=""/>
    <d v="1899-12-30T00:00:00"/>
    <s v=""/>
    <x v="0"/>
    <x v="0"/>
    <x v="1"/>
    <x v="0"/>
    <s v=""/>
    <d v="1899-12-30T00:00:00"/>
    <s v=""/>
    <s v=""/>
    <s v=""/>
    <n v="0"/>
    <s v=""/>
    <x v="0"/>
    <x v="0"/>
    <x v="0"/>
    <s v="ZZ"/>
    <x v="0"/>
    <x v="3"/>
    <s v="FABRICA + P. E"/>
    <x v="0"/>
    <x v="9"/>
    <x v="0"/>
    <n v="1.8200000000000003"/>
    <x v="0"/>
    <n v="-5.4999999999999716E-2"/>
    <n v="5.4999999999999716E-2"/>
    <n v="0"/>
    <n v="0"/>
    <s v=""/>
    <n v="11"/>
    <s v="FAR"/>
    <n v="19.524999999999999"/>
    <n v="2906"/>
    <s v=""/>
    <s v="ZZ"/>
    <x v="0"/>
    <s v=""/>
    <s v=""/>
  </r>
  <r>
    <x v="4"/>
    <n v="9"/>
    <n v="9.34"/>
    <n v="0"/>
    <n v="18"/>
    <n v="11.12"/>
    <n v="1"/>
    <s v="FAR"/>
    <s v=""/>
    <s v="ELU6765U"/>
    <s v=""/>
    <s v="2024000023"/>
    <x v="1009"/>
    <d v="2024-01-03T00:00:00"/>
    <x v="20"/>
    <n v="1"/>
    <s v="FAR"/>
    <n v="1.78"/>
    <x v="0"/>
    <s v="RPUMAREGA"/>
    <x v="0"/>
    <s v=""/>
    <x v="0"/>
    <x v="0"/>
    <x v="0"/>
    <x v="0"/>
    <s v=""/>
    <d v="1899-12-30T00:00:00"/>
    <s v=""/>
    <x v="0"/>
    <x v="0"/>
    <x v="1"/>
    <x v="0"/>
    <s v=""/>
    <d v="1899-12-30T00:00:00"/>
    <s v=""/>
    <s v=""/>
    <s v=""/>
    <n v="0"/>
    <s v=""/>
    <x v="0"/>
    <x v="0"/>
    <x v="0"/>
    <s v="ZZ"/>
    <x v="0"/>
    <x v="3"/>
    <s v="FABRICA + P. E"/>
    <x v="0"/>
    <x v="20"/>
    <x v="0"/>
    <n v="7.33"/>
    <x v="0"/>
    <n v="-5.0000000000001155E-3"/>
    <n v="5.0000000000001155E-3"/>
    <n v="0"/>
    <n v="0"/>
    <s v=""/>
    <n v="1"/>
    <s v="FAR"/>
    <n v="1.7749999999999999"/>
    <n v="3048"/>
    <s v=""/>
    <s v="ZZ"/>
    <x v="0"/>
    <s v=""/>
    <s v=""/>
  </r>
  <r>
    <x v="4"/>
    <n v="13.6"/>
    <n v="13.56"/>
    <n v="0"/>
    <n v="38"/>
    <n v="39"/>
    <n v="14"/>
    <s v="FAR"/>
    <s v=""/>
    <s v="EC8206AC"/>
    <s v=""/>
    <s v="2024000022"/>
    <x v="1010"/>
    <d v="2024-01-03T00:00:00"/>
    <x v="13"/>
    <n v="14"/>
    <s v="FAR"/>
    <n v="25.44"/>
    <x v="0"/>
    <s v="RPUMAREGA"/>
    <x v="0"/>
    <s v=""/>
    <x v="0"/>
    <x v="0"/>
    <x v="0"/>
    <x v="0"/>
    <s v=""/>
    <d v="1899-12-30T00:00:00"/>
    <s v=""/>
    <x v="0"/>
    <x v="0"/>
    <x v="1"/>
    <x v="0"/>
    <s v=""/>
    <d v="1899-12-30T00:00:00"/>
    <s v=""/>
    <s v="E"/>
    <s v=""/>
    <n v="0"/>
    <s v=""/>
    <x v="0"/>
    <x v="0"/>
    <x v="0"/>
    <s v="ZZ"/>
    <x v="0"/>
    <x v="3"/>
    <s v="FABRICA + P. E"/>
    <x v="0"/>
    <x v="13"/>
    <x v="0"/>
    <n v="-5.0000000000004263E-2"/>
    <x v="1"/>
    <n v="-0.59000000000000341"/>
    <n v="0.59000000000000341"/>
    <n v="1"/>
    <n v="0"/>
    <s v="Negativo"/>
    <n v="14"/>
    <s v="FAR"/>
    <n v="24.849999999999998"/>
    <n v="3091"/>
    <s v=""/>
    <s v="ZZ"/>
    <x v="0"/>
    <s v=""/>
    <s v=""/>
  </r>
  <r>
    <x v="4"/>
    <n v="12"/>
    <n v="11.86"/>
    <n v="0"/>
    <n v="18"/>
    <n v="17.34"/>
    <n v="3"/>
    <s v="FAR"/>
    <s v="AÑADIR PALETS"/>
    <s v="EGR1450AZ"/>
    <s v=""/>
    <s v="2024000055"/>
    <x v="1011"/>
    <d v="2024-01-04T00:00:00"/>
    <x v="13"/>
    <n v="3"/>
    <s v="FAR"/>
    <n v="5.48"/>
    <x v="0"/>
    <s v="RPUMAREGA"/>
    <x v="0"/>
    <s v=""/>
    <x v="0"/>
    <x v="0"/>
    <x v="0"/>
    <x v="0"/>
    <s v=""/>
    <d v="1899-12-30T00:00:00"/>
    <s v=""/>
    <x v="0"/>
    <x v="0"/>
    <x v="1"/>
    <x v="0"/>
    <s v=""/>
    <d v="1899-12-30T00:00:00"/>
    <s v=""/>
    <s v=""/>
    <s v=""/>
    <n v="0"/>
    <s v=""/>
    <x v="0"/>
    <x v="0"/>
    <x v="0"/>
    <s v="ZZ"/>
    <x v="0"/>
    <x v="3"/>
    <s v="FABRICA + P. E"/>
    <x v="0"/>
    <x v="13"/>
    <x v="0"/>
    <n v="1.1099999999999994"/>
    <x v="0"/>
    <n v="-0.15500000000000114"/>
    <n v="0.15500000000000114"/>
    <n v="0"/>
    <n v="0"/>
    <s v=""/>
    <n v="3"/>
    <s v="FAR"/>
    <n v="5.3249999999999993"/>
    <n v="3091"/>
    <s v=""/>
    <s v="ZZ"/>
    <x v="0"/>
    <s v=""/>
    <s v=""/>
  </r>
  <r>
    <x v="4"/>
    <n v="11.8"/>
    <n v="12.14"/>
    <n v="0"/>
    <n v="26"/>
    <n v="26.36"/>
    <n v="8"/>
    <s v="FAR"/>
    <s v=""/>
    <s v="E1340KGZ"/>
    <s v=""/>
    <s v="2024000118"/>
    <x v="1012"/>
    <d v="2024-01-08T00:00:00"/>
    <x v="13"/>
    <n v="8"/>
    <s v="FAR"/>
    <n v="14.22"/>
    <x v="0"/>
    <s v="BVALCARCEL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TO"/>
    <n v="12.14"/>
    <s v=""/>
    <x v="0"/>
    <x v="0"/>
    <x v="1"/>
    <s v="ZZ"/>
    <x v="0"/>
    <x v="3"/>
    <s v="FABRICA + P. E"/>
    <x v="0"/>
    <x v="13"/>
    <x v="0"/>
    <n v="0.28999999999999915"/>
    <x v="0"/>
    <n v="-2.000000000000135E-2"/>
    <n v="2.000000000000135E-2"/>
    <n v="0"/>
    <n v="0"/>
    <s v=""/>
    <n v="8"/>
    <s v="FAR"/>
    <n v="14.2"/>
    <n v="3091"/>
    <s v=""/>
    <s v="ZZ"/>
    <x v="0"/>
    <s v=""/>
    <s v=""/>
  </r>
  <r>
    <x v="4"/>
    <n v="14.58"/>
    <n v="14.58"/>
    <n v="0"/>
    <n v="40"/>
    <n v="40.04"/>
    <n v="11"/>
    <s v="FAR"/>
    <s v=""/>
    <s v="E3653MLP"/>
    <s v="ER8962BCW"/>
    <s v="2024000071"/>
    <x v="1013"/>
    <d v="2024-01-05T00:00:00"/>
    <x v="9"/>
    <n v="11"/>
    <s v="FAR"/>
    <n v="25.46"/>
    <x v="0"/>
    <s v="RPUMAREGA"/>
    <x v="0"/>
    <s v=""/>
    <x v="0"/>
    <x v="0"/>
    <x v="0"/>
    <x v="0"/>
    <s v=""/>
    <d v="1899-12-30T00:00:00"/>
    <s v=""/>
    <x v="0"/>
    <x v="0"/>
    <x v="1"/>
    <x v="0"/>
    <s v=""/>
    <d v="1899-12-30T00:00:00"/>
    <s v=""/>
    <s v=""/>
    <s v=""/>
    <n v="0"/>
    <s v=""/>
    <x v="0"/>
    <x v="0"/>
    <x v="0"/>
    <s v="ZZ"/>
    <x v="0"/>
    <x v="3"/>
    <s v="FABRICA + P. E"/>
    <x v="0"/>
    <x v="9"/>
    <x v="0"/>
    <n v="0.96000000000000085"/>
    <x v="0"/>
    <n v="-5.9350000000000023"/>
    <n v="5.9350000000000023"/>
    <n v="1"/>
    <n v="0"/>
    <s v="Negativo"/>
    <n v="11"/>
    <s v="FAR"/>
    <n v="19.524999999999999"/>
    <n v="2906"/>
    <s v=""/>
    <s v="ZZ"/>
    <x v="0"/>
    <s v=""/>
    <s v=""/>
  </r>
  <r>
    <x v="4"/>
    <n v="19.100000000000001"/>
    <n v="19.7"/>
    <n v="0"/>
    <n v="40"/>
    <n v="37.76"/>
    <n v="10"/>
    <s v="FAR"/>
    <s v=""/>
    <s v="E3961FRJ"/>
    <s v="ER0517BCN"/>
    <s v="2024000105"/>
    <x v="1014"/>
    <d v="2024-01-08T00:00:00"/>
    <x v="20"/>
    <n v="10"/>
    <s v="FAR"/>
    <n v="18.059999999999999"/>
    <x v="0"/>
    <s v="BVALCARCEL"/>
    <x v="0"/>
    <s v=""/>
    <x v="0"/>
    <x v="0"/>
    <x v="0"/>
    <x v="0"/>
    <s v=""/>
    <d v="1899-12-30T00:00:00"/>
    <s v=""/>
    <x v="0"/>
    <x v="0"/>
    <x v="1"/>
    <x v="0"/>
    <s v=""/>
    <d v="1899-12-30T00:00:00"/>
    <s v=""/>
    <s v=""/>
    <s v=""/>
    <n v="0"/>
    <s v=""/>
    <x v="0"/>
    <x v="0"/>
    <x v="1"/>
    <s v="ZZ"/>
    <x v="0"/>
    <x v="3"/>
    <s v="FABRICA + P. E"/>
    <x v="0"/>
    <x v="20"/>
    <x v="0"/>
    <n v="3.240000000000002"/>
    <x v="0"/>
    <n v="-0.30999999999999872"/>
    <n v="0.30999999999999872"/>
    <n v="0"/>
    <n v="0"/>
    <s v=""/>
    <n v="10"/>
    <s v="FAR"/>
    <n v="17.75"/>
    <n v="3048"/>
    <s v=""/>
    <s v="ZZ"/>
    <x v="0"/>
    <s v=""/>
    <s v=""/>
  </r>
  <r>
    <x v="4"/>
    <n v="13.12"/>
    <n v="12.96"/>
    <n v="0"/>
    <n v="40"/>
    <n v="40.119999999999997"/>
    <n v="15"/>
    <s v="FAR"/>
    <s v=""/>
    <s v="E0938LCK"/>
    <s v="ER0209BCZ"/>
    <s v="2024000046"/>
    <x v="1015"/>
    <d v="2024-01-04T00:00:00"/>
    <x v="13"/>
    <n v="15"/>
    <s v="FAR"/>
    <n v="27.16"/>
    <x v="0"/>
    <s v="RPUMAREGA"/>
    <x v="0"/>
    <s v=""/>
    <x v="0"/>
    <x v="0"/>
    <x v="0"/>
    <x v="0"/>
    <s v=""/>
    <d v="1899-12-30T00:00:00"/>
    <s v=""/>
    <x v="0"/>
    <x v="0"/>
    <x v="1"/>
    <x v="0"/>
    <s v=""/>
    <d v="1899-12-30T00:00:00"/>
    <s v=""/>
    <s v=""/>
    <s v=""/>
    <n v="0"/>
    <s v=""/>
    <x v="0"/>
    <x v="0"/>
    <x v="0"/>
    <s v="ZZ"/>
    <x v="0"/>
    <x v="3"/>
    <s v="FABRICA + P. E"/>
    <x v="0"/>
    <x v="13"/>
    <x v="0"/>
    <n v="0.88000000000000256"/>
    <x v="0"/>
    <n v="-0.53500000000000014"/>
    <n v="0.53500000000000014"/>
    <n v="1"/>
    <n v="0"/>
    <s v="Negativo"/>
    <n v="15"/>
    <s v="FAR"/>
    <n v="26.625"/>
    <n v="3091"/>
    <s v=""/>
    <s v="ZZ"/>
    <x v="0"/>
    <s v=""/>
    <s v=""/>
  </r>
  <r>
    <x v="4"/>
    <n v="13.12"/>
    <n v="12.94"/>
    <n v="0"/>
    <n v="40"/>
    <n v="37.880000000000003"/>
    <n v="7"/>
    <s v="FAR"/>
    <s v=""/>
    <s v="E0938LCK"/>
    <s v="ER0209BCZ"/>
    <s v="2024000052"/>
    <x v="1016"/>
    <d v="2024-01-04T00:00:00"/>
    <x v="9"/>
    <n v="7"/>
    <s v="FAR"/>
    <n v="24.94"/>
    <x v="0"/>
    <s v="RPUMAREGA"/>
    <x v="0"/>
    <s v=""/>
    <x v="0"/>
    <x v="0"/>
    <x v="0"/>
    <x v="0"/>
    <s v=""/>
    <d v="1899-12-30T00:00:00"/>
    <s v=""/>
    <x v="0"/>
    <x v="0"/>
    <x v="1"/>
    <x v="0"/>
    <s v=""/>
    <d v="1899-12-30T00:00:00"/>
    <s v=""/>
    <s v=""/>
    <s v=""/>
    <n v="0"/>
    <s v=""/>
    <x v="0"/>
    <x v="0"/>
    <x v="0"/>
    <s v="ZZ"/>
    <x v="0"/>
    <x v="3"/>
    <s v="FABRICA + P. E"/>
    <x v="0"/>
    <x v="9"/>
    <x v="0"/>
    <n v="3.1199999999999974"/>
    <x v="0"/>
    <n v="-12.515000000000002"/>
    <n v="12.515000000000002"/>
    <n v="1"/>
    <n v="0"/>
    <s v="Negativo"/>
    <n v="7"/>
    <s v="FAR"/>
    <n v="12.424999999999999"/>
    <n v="2906"/>
    <s v=""/>
    <s v="ZZ"/>
    <x v="0"/>
    <s v=""/>
    <s v=""/>
  </r>
  <r>
    <x v="4"/>
    <n v="13.12"/>
    <n v="12.94"/>
    <n v="0"/>
    <n v="40"/>
    <n v="37.880000000000003"/>
    <n v="7"/>
    <s v="FAR"/>
    <s v=""/>
    <s v="E0938LCK"/>
    <s v="ER0209BCZ"/>
    <s v="2024000052"/>
    <x v="1016"/>
    <d v="2024-01-04T00:00:00"/>
    <x v="13"/>
    <n v="7"/>
    <s v="FAR"/>
    <n v="24.94"/>
    <x v="0"/>
    <s v="RPUMAREGA"/>
    <x v="0"/>
    <s v=""/>
    <x v="0"/>
    <x v="0"/>
    <x v="0"/>
    <x v="0"/>
    <s v=""/>
    <d v="1899-12-30T00:00:00"/>
    <s v=""/>
    <x v="0"/>
    <x v="0"/>
    <x v="1"/>
    <x v="0"/>
    <s v=""/>
    <d v="1899-12-30T00:00:00"/>
    <s v=""/>
    <s v=""/>
    <s v=""/>
    <n v="0"/>
    <s v=""/>
    <x v="0"/>
    <x v="0"/>
    <x v="0"/>
    <s v="ZZ"/>
    <x v="0"/>
    <x v="3"/>
    <s v="FABRICA + P. E"/>
    <x v="0"/>
    <x v="13"/>
    <x v="0"/>
    <n v="3.1199999999999974"/>
    <x v="0"/>
    <n v="-12.515000000000002"/>
    <n v="12.515000000000002"/>
    <n v="1"/>
    <n v="0"/>
    <s v="Negativo"/>
    <n v="7"/>
    <s v="FAR"/>
    <n v="12.424999999999999"/>
    <n v="3091"/>
    <s v=""/>
    <s v="ZZ"/>
    <x v="0"/>
    <s v=""/>
    <s v=""/>
  </r>
  <r>
    <x v="4"/>
    <n v="14"/>
    <n v="14.02"/>
    <n v="0"/>
    <n v="40"/>
    <n v="40.700000000000003"/>
    <n v="12"/>
    <s v="FAR"/>
    <s v=""/>
    <s v="E9704JLT"/>
    <s v="ER3062BBZ"/>
    <s v="2024000049"/>
    <x v="1017"/>
    <d v="2024-01-04T00:00:00"/>
    <x v="13"/>
    <n v="12"/>
    <s v="FAR"/>
    <n v="26.68"/>
    <x v="0"/>
    <s v="RPUMAREGA"/>
    <x v="0"/>
    <s v=""/>
    <x v="0"/>
    <x v="0"/>
    <x v="0"/>
    <x v="0"/>
    <s v=""/>
    <d v="1899-12-30T00:00:00"/>
    <s v=""/>
    <x v="0"/>
    <x v="0"/>
    <x v="1"/>
    <x v="0"/>
    <s v=""/>
    <d v="1899-12-30T00:00:00"/>
    <s v=""/>
    <s v=""/>
    <s v=""/>
    <n v="0"/>
    <s v=""/>
    <x v="0"/>
    <x v="0"/>
    <x v="0"/>
    <s v="ZZ"/>
    <x v="0"/>
    <x v="3"/>
    <s v="FABRICA + P. E"/>
    <x v="0"/>
    <x v="13"/>
    <x v="0"/>
    <n v="0.29999999999999716"/>
    <x v="0"/>
    <n v="-5.3800000000000026"/>
    <n v="5.3800000000000026"/>
    <n v="1"/>
    <n v="0"/>
    <s v="Negativo"/>
    <n v="12"/>
    <s v="FAR"/>
    <n v="21.299999999999997"/>
    <n v="3091"/>
    <s v=""/>
    <s v="ZZ"/>
    <x v="0"/>
    <s v=""/>
    <s v=""/>
  </r>
  <r>
    <x v="4"/>
    <n v="14"/>
    <n v="14"/>
    <n v="0"/>
    <n v="40"/>
    <n v="19.324999999999999"/>
    <n v="3"/>
    <s v="FAR"/>
    <s v=""/>
    <s v="E9704JLT"/>
    <s v="ER3062BBZ"/>
    <s v=""/>
    <x v="1018"/>
    <d v="2024-01-09T00:00:00"/>
    <x v="9"/>
    <n v="3"/>
    <s v="FAR"/>
    <n v="5.3250000000000002"/>
    <x v="0"/>
    <s v="E_LANDRE"/>
    <x v="0"/>
    <s v=""/>
    <x v="1"/>
    <x v="3"/>
    <x v="0"/>
    <x v="0"/>
    <s v="ESVG23084L"/>
    <d v="2024-01-09T18:42:13"/>
    <s v="E_LANDRE"/>
    <x v="1"/>
    <x v="3"/>
    <x v="1"/>
    <x v="0"/>
    <s v="ESVG23084L"/>
    <d v="2024-01-09T18:42:38"/>
    <s v="E_LANDRE"/>
    <s v=""/>
    <s v=""/>
    <n v="0"/>
    <s v=""/>
    <x v="0"/>
    <x v="0"/>
    <x v="1"/>
    <s v="ZZ"/>
    <x v="0"/>
    <x v="3"/>
    <s v="FABRICA + P. E"/>
    <x v="0"/>
    <x v="9"/>
    <x v="0"/>
    <n v="21.675000000000001"/>
    <x v="0"/>
    <n v="0"/>
    <n v="0"/>
    <n v="0"/>
    <n v="1"/>
    <s v=""/>
    <n v="3"/>
    <s v="FAR"/>
    <n v="5.3249999999999993"/>
    <n v="2906"/>
    <s v="AM"/>
    <s v="ZZ"/>
    <x v="0"/>
    <s v="AM"/>
    <s v="AM"/>
  </r>
  <r>
    <x v="4"/>
    <n v="8.1999999999999993"/>
    <n v="8.16"/>
    <n v="0"/>
    <n v="18"/>
    <n v="18.14"/>
    <n v="3"/>
    <s v="FAR"/>
    <s v=""/>
    <s v="ELU9058U"/>
    <s v=""/>
    <s v="2024000051"/>
    <x v="1019"/>
    <d v="2024-01-04T00:00:00"/>
    <x v="9"/>
    <n v="3"/>
    <s v="FAR"/>
    <n v="9.98"/>
    <x v="0"/>
    <s v="RPUMAREGA"/>
    <x v="0"/>
    <s v=""/>
    <x v="0"/>
    <x v="0"/>
    <x v="0"/>
    <x v="0"/>
    <s v=""/>
    <d v="1899-12-30T00:00:00"/>
    <s v=""/>
    <x v="0"/>
    <x v="0"/>
    <x v="1"/>
    <x v="0"/>
    <s v=""/>
    <d v="1899-12-30T00:00:00"/>
    <s v=""/>
    <s v=""/>
    <s v=""/>
    <n v="0"/>
    <s v=""/>
    <x v="0"/>
    <x v="0"/>
    <x v="0"/>
    <s v="ZZ"/>
    <x v="0"/>
    <x v="3"/>
    <s v="FABRICA + P. E"/>
    <x v="0"/>
    <x v="9"/>
    <x v="0"/>
    <n v="0.30999999999999872"/>
    <x v="0"/>
    <n v="-4.6550000000000011"/>
    <n v="4.6550000000000011"/>
    <n v="1"/>
    <n v="0"/>
    <s v="Negativo"/>
    <n v="3"/>
    <s v="FAR"/>
    <n v="5.3249999999999993"/>
    <n v="2906"/>
    <s v=""/>
    <s v="ZZ"/>
    <x v="0"/>
    <s v=""/>
    <s v=""/>
  </r>
  <r>
    <x v="4"/>
    <n v="8.1999999999999993"/>
    <n v="8.16"/>
    <n v="0"/>
    <n v="18"/>
    <n v="18.14"/>
    <n v="1"/>
    <s v="FAR"/>
    <s v=""/>
    <s v="ELU9058U"/>
    <s v=""/>
    <s v="2024000051"/>
    <x v="1019"/>
    <d v="2024-01-04T00:00:00"/>
    <x v="13"/>
    <n v="1"/>
    <s v="FAR"/>
    <n v="9.98"/>
    <x v="0"/>
    <s v="RPUMAREGA"/>
    <x v="0"/>
    <s v=""/>
    <x v="0"/>
    <x v="0"/>
    <x v="0"/>
    <x v="0"/>
    <s v=""/>
    <d v="1899-12-30T00:00:00"/>
    <s v=""/>
    <x v="0"/>
    <x v="0"/>
    <x v="1"/>
    <x v="0"/>
    <s v=""/>
    <d v="1899-12-30T00:00:00"/>
    <s v=""/>
    <s v=""/>
    <s v=""/>
    <n v="0"/>
    <s v=""/>
    <x v="0"/>
    <x v="0"/>
    <x v="0"/>
    <s v="ZZ"/>
    <x v="0"/>
    <x v="3"/>
    <s v="FABRICA + P. E"/>
    <x v="0"/>
    <x v="13"/>
    <x v="0"/>
    <n v="0.30999999999999872"/>
    <x v="0"/>
    <n v="-8.2050000000000001"/>
    <n v="8.2050000000000001"/>
    <n v="1"/>
    <n v="0"/>
    <s v="Negativo"/>
    <n v="1"/>
    <s v="FAR"/>
    <n v="1.7749999999999999"/>
    <n v="3091"/>
    <s v=""/>
    <s v="ZZ"/>
    <x v="0"/>
    <s v=""/>
    <s v=""/>
  </r>
  <r>
    <x v="4"/>
    <n v="12.92"/>
    <n v="12.9"/>
    <n v="0"/>
    <n v="40"/>
    <n v="39.524999999999999"/>
    <n v="15"/>
    <s v="FAR"/>
    <s v=""/>
    <s v="E7029CBZ"/>
    <s v="ER9760BBP"/>
    <s v=""/>
    <x v="1020"/>
    <d v="2024-01-04T00:00:00"/>
    <x v="13"/>
    <n v="15"/>
    <s v="FAR"/>
    <n v="26.625"/>
    <x v="0"/>
    <s v="JPOMBO"/>
    <x v="0"/>
    <s v=""/>
    <x v="0"/>
    <x v="0"/>
    <x v="1"/>
    <x v="0"/>
    <s v=""/>
    <d v="1899-12-30T00:00:00"/>
    <s v=""/>
    <x v="1"/>
    <x v="2"/>
    <x v="1"/>
    <x v="0"/>
    <s v="ESVG22001L"/>
    <d v="2024-01-04T08:16:37"/>
    <s v="JPOMBO"/>
    <s v=""/>
    <s v=""/>
    <n v="0"/>
    <s v=""/>
    <x v="0"/>
    <x v="0"/>
    <x v="0"/>
    <s v="ZZ"/>
    <x v="0"/>
    <x v="3"/>
    <s v="FABRICA + P. E"/>
    <x v="0"/>
    <x v="13"/>
    <x v="0"/>
    <n v="1.4750000000000014"/>
    <x v="0"/>
    <n v="0"/>
    <n v="0"/>
    <n v="0"/>
    <n v="1"/>
    <s v=""/>
    <n v="15"/>
    <s v="FAR"/>
    <n v="26.625"/>
    <n v="3091"/>
    <s v=""/>
    <s v="ZZ"/>
    <x v="0"/>
    <s v="PM"/>
    <s v="PM"/>
  </r>
  <r>
    <x v="4"/>
    <n v="14.24"/>
    <n v="14.3"/>
    <n v="0"/>
    <n v="40"/>
    <n v="39.56"/>
    <n v="14"/>
    <s v="FAR"/>
    <s v=""/>
    <s v="E1246KJW"/>
    <s v="ER2173BCX"/>
    <s v="2024000069"/>
    <x v="1021"/>
    <d v="2024-01-05T00:00:00"/>
    <x v="13"/>
    <n v="14"/>
    <s v="FAR"/>
    <n v="25.26"/>
    <x v="0"/>
    <s v="RPUMAREGA"/>
    <x v="0"/>
    <s v=""/>
    <x v="0"/>
    <x v="0"/>
    <x v="0"/>
    <x v="0"/>
    <s v=""/>
    <d v="1899-12-30T00:00:00"/>
    <s v=""/>
    <x v="0"/>
    <x v="0"/>
    <x v="1"/>
    <x v="0"/>
    <s v=""/>
    <d v="1899-12-30T00:00:00"/>
    <s v=""/>
    <s v=""/>
    <s v=""/>
    <n v="0"/>
    <s v=""/>
    <x v="0"/>
    <x v="0"/>
    <x v="0"/>
    <s v="ZZ"/>
    <x v="0"/>
    <x v="3"/>
    <s v="FABRICA + P. E"/>
    <x v="0"/>
    <x v="13"/>
    <x v="0"/>
    <n v="1.4399999999999977"/>
    <x v="0"/>
    <n v="-0.41000000000000369"/>
    <n v="0.41000000000000369"/>
    <n v="1"/>
    <n v="0"/>
    <s v="Negativo"/>
    <n v="14"/>
    <s v="FAR"/>
    <n v="24.849999999999998"/>
    <n v="3091"/>
    <s v=""/>
    <s v="ZZ"/>
    <x v="0"/>
    <s v=""/>
    <s v=""/>
  </r>
  <r>
    <x v="4"/>
    <n v="10.7"/>
    <n v="10.92"/>
    <n v="0"/>
    <n v="26"/>
    <n v="25.6"/>
    <n v="2"/>
    <s v="FAR"/>
    <s v=""/>
    <s v="E5474BVV"/>
    <s v=""/>
    <s v="2024000064"/>
    <x v="1022"/>
    <d v="2024-01-04T00:00:00"/>
    <x v="13"/>
    <n v="2"/>
    <s v="FAR"/>
    <n v="14.68"/>
    <x v="0"/>
    <s v="RPUMAREGA"/>
    <x v="0"/>
    <s v=""/>
    <x v="0"/>
    <x v="0"/>
    <x v="0"/>
    <x v="0"/>
    <s v=""/>
    <d v="2024-01-04T15:15:57"/>
    <s v="RFCPI"/>
    <x v="0"/>
    <x v="0"/>
    <x v="1"/>
    <x v="0"/>
    <s v=""/>
    <d v="1899-12-30T00:00:00"/>
    <s v=""/>
    <s v=""/>
    <s v=""/>
    <n v="0"/>
    <s v=""/>
    <x v="0"/>
    <x v="0"/>
    <x v="0"/>
    <s v="ZZ"/>
    <x v="0"/>
    <x v="3"/>
    <s v="FABRICA + P. E"/>
    <x v="0"/>
    <x v="13"/>
    <x v="0"/>
    <n v="1.0499999999999972"/>
    <x v="0"/>
    <n v="-11.129999999999999"/>
    <n v="11.129999999999999"/>
    <n v="1"/>
    <n v="0"/>
    <s v="Negativo"/>
    <n v="2"/>
    <s v="FAR"/>
    <n v="3.55"/>
    <n v="3091"/>
    <s v=""/>
    <s v="ZZ"/>
    <x v="0"/>
    <s v=""/>
    <s v=""/>
  </r>
  <r>
    <x v="4"/>
    <n v="14.5"/>
    <n v="14.8"/>
    <n v="0"/>
    <n v="26"/>
    <n v="25.3"/>
    <n v="6"/>
    <s v="FAR"/>
    <s v=""/>
    <s v="E9057FXJ"/>
    <s v=""/>
    <s v="2024000075"/>
    <x v="1023"/>
    <d v="2024-01-05T00:00:00"/>
    <x v="13"/>
    <n v="6"/>
    <s v="FAR"/>
    <n v="10.5"/>
    <x v="0"/>
    <s v="RPUMAREGA"/>
    <x v="0"/>
    <s v=""/>
    <x v="0"/>
    <x v="0"/>
    <x v="0"/>
    <x v="0"/>
    <s v=""/>
    <d v="1899-12-30T00:00:00"/>
    <s v=""/>
    <x v="0"/>
    <x v="0"/>
    <x v="1"/>
    <x v="0"/>
    <s v=""/>
    <d v="1899-12-30T00:00:00"/>
    <s v=""/>
    <s v=""/>
    <s v=""/>
    <n v="0"/>
    <s v=""/>
    <x v="0"/>
    <x v="0"/>
    <x v="0"/>
    <s v="ZZ"/>
    <x v="0"/>
    <x v="3"/>
    <s v="FABRICA + P. E"/>
    <x v="0"/>
    <x v="13"/>
    <x v="0"/>
    <n v="1.3499999999999979"/>
    <x v="0"/>
    <n v="0.14999999999999858"/>
    <n v="0.14999999999999858"/>
    <n v="0"/>
    <n v="1"/>
    <s v=""/>
    <n v="6"/>
    <s v="FAR"/>
    <n v="10.649999999999999"/>
    <n v="3091"/>
    <s v=""/>
    <s v="ZZ"/>
    <x v="0"/>
    <s v=""/>
    <s v=""/>
  </r>
  <r>
    <x v="4"/>
    <n v="12"/>
    <n v="11.86"/>
    <n v="0"/>
    <n v="18"/>
    <n v="17.14"/>
    <n v="3"/>
    <s v="FAR"/>
    <s v="."/>
    <s v="EGR1450AZ"/>
    <s v=""/>
    <s v="2024000056"/>
    <x v="1024"/>
    <d v="2024-01-04T00:00:00"/>
    <x v="13"/>
    <n v="3"/>
    <s v="FAR"/>
    <n v="5.28"/>
    <x v="0"/>
    <s v="FMARTINEZV"/>
    <x v="0"/>
    <s v=""/>
    <x v="0"/>
    <x v="0"/>
    <x v="0"/>
    <x v="0"/>
    <s v=""/>
    <d v="1899-12-30T00:00:00"/>
    <s v=""/>
    <x v="1"/>
    <x v="2"/>
    <x v="1"/>
    <x v="0"/>
    <s v="ESVG23073L"/>
    <d v="2024-01-04T10:36:55"/>
    <s v="FMARTINEZV"/>
    <s v=""/>
    <s v=""/>
    <n v="0"/>
    <s v=""/>
    <x v="0"/>
    <x v="0"/>
    <x v="0"/>
    <s v="ZZ"/>
    <x v="0"/>
    <x v="3"/>
    <s v="FABRICA + P. E"/>
    <x v="0"/>
    <x v="13"/>
    <x v="0"/>
    <n v="1.3099999999999987"/>
    <x v="0"/>
    <n v="4.4999999999999041E-2"/>
    <n v="4.4999999999999041E-2"/>
    <n v="0"/>
    <n v="1"/>
    <s v=""/>
    <n v="3"/>
    <s v="FAR"/>
    <n v="5.3249999999999993"/>
    <n v="3091"/>
    <s v=""/>
    <s v="ZZ"/>
    <x v="0"/>
    <s v="PM"/>
    <s v="PM"/>
  </r>
  <r>
    <x v="4"/>
    <n v="10.08"/>
    <n v="9.98"/>
    <n v="0"/>
    <n v="18"/>
    <n v="17.100000000000001"/>
    <n v="4"/>
    <s v="FAR"/>
    <s v=""/>
    <s v="EB1246UU"/>
    <s v=""/>
    <s v="2024000062"/>
    <x v="1025"/>
    <d v="2024-01-04T00:00:00"/>
    <x v="13"/>
    <n v="4"/>
    <s v="FAR"/>
    <n v="7.12"/>
    <x v="0"/>
    <s v="RPUMAREGA"/>
    <x v="0"/>
    <s v=""/>
    <x v="0"/>
    <x v="0"/>
    <x v="0"/>
    <x v="0"/>
    <s v=""/>
    <d v="1899-12-30T00:00:00"/>
    <s v=""/>
    <x v="0"/>
    <x v="0"/>
    <x v="1"/>
    <x v="0"/>
    <s v=""/>
    <d v="1899-12-30T00:00:00"/>
    <s v=""/>
    <s v=""/>
    <s v=""/>
    <n v="0"/>
    <s v=""/>
    <x v="0"/>
    <x v="0"/>
    <x v="0"/>
    <s v="ZZ"/>
    <x v="0"/>
    <x v="3"/>
    <s v="FABRICA + P. E"/>
    <x v="0"/>
    <x v="13"/>
    <x v="0"/>
    <n v="1.3499999999999979"/>
    <x v="0"/>
    <n v="-2.0000000000000462E-2"/>
    <n v="2.0000000000000462E-2"/>
    <n v="0"/>
    <n v="0"/>
    <s v=""/>
    <n v="4"/>
    <s v="FAR"/>
    <n v="7.1"/>
    <n v="3091"/>
    <s v=""/>
    <s v="ZZ"/>
    <x v="0"/>
    <s v=""/>
    <s v=""/>
  </r>
  <r>
    <x v="4"/>
    <n v="13.12"/>
    <n v="13.3"/>
    <n v="0"/>
    <n v="40"/>
    <n v="40.14"/>
    <n v="15"/>
    <s v="FAR"/>
    <s v="FALTAN PALETS"/>
    <s v="E0938LCK"/>
    <s v="ER0209BCZ"/>
    <s v="2024000081"/>
    <x v="1026"/>
    <d v="2024-01-05T00:00:00"/>
    <x v="13"/>
    <n v="15"/>
    <s v="FAR"/>
    <n v="26.84"/>
    <x v="0"/>
    <s v="RPUMAREGA"/>
    <x v="0"/>
    <s v=""/>
    <x v="0"/>
    <x v="0"/>
    <x v="0"/>
    <x v="0"/>
    <s v=""/>
    <d v="1899-12-30T00:00:00"/>
    <s v=""/>
    <x v="0"/>
    <x v="0"/>
    <x v="1"/>
    <x v="0"/>
    <s v=""/>
    <d v="1899-12-30T00:00:00"/>
    <s v=""/>
    <s v=""/>
    <s v=""/>
    <n v="0"/>
    <s v=""/>
    <x v="0"/>
    <x v="0"/>
    <x v="0"/>
    <s v="ZZ"/>
    <x v="0"/>
    <x v="3"/>
    <s v="FABRICA + P. E"/>
    <x v="0"/>
    <x v="13"/>
    <x v="0"/>
    <n v="0.85999999999999943"/>
    <x v="0"/>
    <n v="-0.21499999999999986"/>
    <n v="0.21499999999999986"/>
    <n v="0"/>
    <n v="0"/>
    <s v=""/>
    <n v="15"/>
    <s v="FAR"/>
    <n v="26.625"/>
    <n v="3091"/>
    <s v=""/>
    <s v="ZZ"/>
    <x v="0"/>
    <s v=""/>
    <s v=""/>
  </r>
  <r>
    <x v="4"/>
    <n v="13.12"/>
    <n v="13.88"/>
    <n v="0"/>
    <n v="40"/>
    <n v="40.14"/>
    <n v="15"/>
    <s v="FAR"/>
    <s v=""/>
    <s v="E0938LCK"/>
    <s v="ER0209BCZ"/>
    <s v="2024000078"/>
    <x v="1027"/>
    <d v="2024-01-05T00:00:00"/>
    <x v="9"/>
    <n v="15"/>
    <s v="FAR"/>
    <n v="26.26"/>
    <x v="0"/>
    <s v="RPUMAREGA"/>
    <x v="0"/>
    <s v=""/>
    <x v="0"/>
    <x v="0"/>
    <x v="0"/>
    <x v="0"/>
    <s v=""/>
    <d v="1899-12-30T00:00:00"/>
    <s v=""/>
    <x v="0"/>
    <x v="0"/>
    <x v="1"/>
    <x v="0"/>
    <s v=""/>
    <d v="1899-12-30T00:00:00"/>
    <s v=""/>
    <s v=""/>
    <s v=""/>
    <n v="0"/>
    <s v=""/>
    <x v="0"/>
    <x v="0"/>
    <x v="0"/>
    <s v="ZZ"/>
    <x v="0"/>
    <x v="3"/>
    <s v="FABRICA + P. E"/>
    <x v="0"/>
    <x v="9"/>
    <x v="0"/>
    <n v="0.85999999999999943"/>
    <x v="0"/>
    <n v="0.36499999999999844"/>
    <n v="0.36499999999999844"/>
    <n v="0"/>
    <n v="1"/>
    <s v=""/>
    <n v="15"/>
    <s v="FAR"/>
    <n v="26.625"/>
    <n v="2906"/>
    <s v=""/>
    <s v="ZZ"/>
    <x v="0"/>
    <s v=""/>
    <s v=""/>
  </r>
  <r>
    <x v="4"/>
    <n v="13.12"/>
    <n v="13.12"/>
    <n v="0"/>
    <n v="40"/>
    <n v="40.28"/>
    <n v="15"/>
    <s v="FAR"/>
    <s v=""/>
    <s v="E0938LCK"/>
    <s v="ER0209BCZ"/>
    <s v="2024000068"/>
    <x v="1028"/>
    <d v="2024-01-05T00:00:00"/>
    <x v="9"/>
    <n v="15"/>
    <s v="FAR"/>
    <n v="27.16"/>
    <x v="0"/>
    <s v="RPUMAREGA"/>
    <x v="0"/>
    <s v=""/>
    <x v="0"/>
    <x v="0"/>
    <x v="0"/>
    <x v="0"/>
    <s v=""/>
    <d v="1899-12-30T00:00:00"/>
    <s v=""/>
    <x v="0"/>
    <x v="0"/>
    <x v="1"/>
    <x v="0"/>
    <s v=""/>
    <d v="1899-12-30T00:00:00"/>
    <s v=""/>
    <s v=""/>
    <s v=""/>
    <n v="0"/>
    <s v=""/>
    <x v="0"/>
    <x v="0"/>
    <x v="0"/>
    <s v="ZZ"/>
    <x v="0"/>
    <x v="3"/>
    <s v="FABRICA + P. E"/>
    <x v="0"/>
    <x v="9"/>
    <x v="0"/>
    <n v="0.71999999999999886"/>
    <x v="0"/>
    <n v="-0.53500000000000014"/>
    <n v="0.53500000000000014"/>
    <n v="1"/>
    <n v="0"/>
    <s v="Negativo"/>
    <n v="15"/>
    <s v="FAR"/>
    <n v="26.625"/>
    <n v="2906"/>
    <s v=""/>
    <s v="ZZ"/>
    <x v="0"/>
    <s v=""/>
    <s v=""/>
  </r>
  <r>
    <x v="4"/>
    <n v="9.9"/>
    <n v="10.02"/>
    <n v="0"/>
    <n v="18"/>
    <n v="17.260000000000002"/>
    <n v="4"/>
    <s v="FAR"/>
    <s v=""/>
    <s v="E8479DSC"/>
    <s v=""/>
    <s v="2024000065"/>
    <x v="1029"/>
    <d v="2024-01-04T00:00:00"/>
    <x v="13"/>
    <n v="4"/>
    <s v="FAR"/>
    <n v="7.24"/>
    <x v="0"/>
    <s v="RPUMAREGA"/>
    <x v="0"/>
    <s v=""/>
    <x v="0"/>
    <x v="0"/>
    <x v="0"/>
    <x v="0"/>
    <s v=""/>
    <d v="1899-12-30T00:00:00"/>
    <s v=""/>
    <x v="0"/>
    <x v="0"/>
    <x v="1"/>
    <x v="0"/>
    <s v=""/>
    <d v="1899-12-30T00:00:00"/>
    <s v=""/>
    <s v=""/>
    <s v=""/>
    <n v="0"/>
    <s v=""/>
    <x v="0"/>
    <x v="0"/>
    <x v="0"/>
    <s v="ZZ"/>
    <x v="0"/>
    <x v="3"/>
    <s v="FABRICA + P. E"/>
    <x v="0"/>
    <x v="13"/>
    <x v="0"/>
    <n v="1.1899999999999977"/>
    <x v="0"/>
    <n v="-0.14000000000000057"/>
    <n v="0.14000000000000057"/>
    <n v="0"/>
    <n v="0"/>
    <s v=""/>
    <n v="4"/>
    <s v="FAR"/>
    <n v="7.1"/>
    <n v="3091"/>
    <s v=""/>
    <s v="ZZ"/>
    <x v="0"/>
    <s v=""/>
    <s v=""/>
  </r>
  <r>
    <x v="4"/>
    <n v="14.7"/>
    <n v="15.02"/>
    <n v="0"/>
    <n v="40"/>
    <n v="39.840000000000003"/>
    <n v="14"/>
    <s v="FAR"/>
    <s v=""/>
    <s v="EC3426CH"/>
    <s v="ER7304BBC"/>
    <s v="2024000083"/>
    <x v="1030"/>
    <d v="2024-01-05T00:00:00"/>
    <x v="9"/>
    <n v="14"/>
    <s v="FAR"/>
    <n v="24.82"/>
    <x v="0"/>
    <s v="RPUMAREGA"/>
    <x v="0"/>
    <s v=""/>
    <x v="0"/>
    <x v="0"/>
    <x v="0"/>
    <x v="0"/>
    <s v=""/>
    <d v="1899-12-30T00:00:00"/>
    <s v=""/>
    <x v="0"/>
    <x v="0"/>
    <x v="1"/>
    <x v="0"/>
    <s v=""/>
    <d v="1899-12-30T00:00:00"/>
    <s v=""/>
    <s v=""/>
    <s v=""/>
    <n v="0"/>
    <s v=""/>
    <x v="0"/>
    <x v="0"/>
    <x v="0"/>
    <s v="ZZ"/>
    <x v="0"/>
    <x v="3"/>
    <s v="FABRICA + P. E"/>
    <x v="0"/>
    <x v="9"/>
    <x v="0"/>
    <n v="1.1599999999999966"/>
    <x v="0"/>
    <n v="2.9999999999997584E-2"/>
    <n v="2.9999999999997584E-2"/>
    <n v="0"/>
    <n v="1"/>
    <s v=""/>
    <n v="14"/>
    <s v="FAR"/>
    <n v="24.849999999999998"/>
    <n v="2906"/>
    <s v=""/>
    <s v="ZZ"/>
    <x v="0"/>
    <s v=""/>
    <s v=""/>
  </r>
  <r>
    <x v="4"/>
    <n v="14"/>
    <n v="14.42"/>
    <n v="0"/>
    <n v="38"/>
    <n v="32.14"/>
    <n v="10"/>
    <s v="FAR"/>
    <s v=""/>
    <s v="E4631FLJ"/>
    <s v="ER1709BBV"/>
    <s v="2024000073"/>
    <x v="1031"/>
    <d v="2024-01-05T00:00:00"/>
    <x v="9"/>
    <n v="10"/>
    <s v="FAR"/>
    <n v="17.72"/>
    <x v="0"/>
    <s v="RPUMAREGA"/>
    <x v="0"/>
    <s v=""/>
    <x v="0"/>
    <x v="0"/>
    <x v="0"/>
    <x v="0"/>
    <s v=""/>
    <d v="1899-12-30T00:00:00"/>
    <s v=""/>
    <x v="0"/>
    <x v="0"/>
    <x v="1"/>
    <x v="0"/>
    <s v=""/>
    <d v="1899-12-30T00:00:00"/>
    <s v=""/>
    <s v=""/>
    <s v=""/>
    <n v="0"/>
    <s v=""/>
    <x v="0"/>
    <x v="0"/>
    <x v="0"/>
    <s v="ZZ"/>
    <x v="0"/>
    <x v="3"/>
    <s v="FABRICA + P. E"/>
    <x v="0"/>
    <x v="9"/>
    <x v="0"/>
    <n v="6.8099999999999952"/>
    <x v="0"/>
    <n v="3.0000000000001137E-2"/>
    <n v="3.0000000000001137E-2"/>
    <n v="0"/>
    <n v="1"/>
    <s v=""/>
    <n v="10"/>
    <s v="FAR"/>
    <n v="17.75"/>
    <n v="2906"/>
    <s v=""/>
    <s v="ZZ"/>
    <x v="0"/>
    <s v=""/>
    <s v=""/>
  </r>
  <r>
    <x v="4"/>
    <n v="19.100000000000001"/>
    <n v="19.66"/>
    <n v="0"/>
    <n v="40"/>
    <n v="39.18"/>
    <n v="11"/>
    <s v="FAR"/>
    <s v=""/>
    <s v="E3961FRJ"/>
    <s v="ER0517BCN"/>
    <s v="2024000080"/>
    <x v="1032"/>
    <d v="2024-01-05T00:00:00"/>
    <x v="13"/>
    <n v="11"/>
    <s v="FAR"/>
    <n v="19.52"/>
    <x v="0"/>
    <s v="RPUMAREGA"/>
    <x v="0"/>
    <s v=""/>
    <x v="0"/>
    <x v="0"/>
    <x v="0"/>
    <x v="0"/>
    <s v=""/>
    <d v="1899-12-30T00:00:00"/>
    <s v=""/>
    <x v="0"/>
    <x v="0"/>
    <x v="1"/>
    <x v="0"/>
    <s v=""/>
    <d v="1899-12-30T00:00:00"/>
    <s v=""/>
    <s v=""/>
    <s v=""/>
    <n v="0"/>
    <s v=""/>
    <x v="0"/>
    <x v="0"/>
    <x v="0"/>
    <s v="ZZ"/>
    <x v="0"/>
    <x v="3"/>
    <s v="FABRICA + P. E"/>
    <x v="0"/>
    <x v="13"/>
    <x v="0"/>
    <n v="1.8200000000000003"/>
    <x v="0"/>
    <n v="4.9999999999990052E-3"/>
    <n v="4.9999999999990052E-3"/>
    <n v="0"/>
    <n v="1"/>
    <s v=""/>
    <n v="11"/>
    <s v="FAR"/>
    <n v="19.524999999999999"/>
    <n v="3091"/>
    <s v=""/>
    <s v="ZZ"/>
    <x v="0"/>
    <s v=""/>
    <s v=""/>
  </r>
  <r>
    <x v="4"/>
    <n v="13.3"/>
    <n v="13.24"/>
    <n v="0"/>
    <n v="40"/>
    <n v="40.64"/>
    <n v="27.4"/>
    <s v="TM"/>
    <s v=""/>
    <s v="E2163JCB"/>
    <s v="ER4667BBH"/>
    <s v="2024000103"/>
    <x v="1033"/>
    <d v="2024-01-08T00:00:00"/>
    <x v="21"/>
    <n v="27.56"/>
    <s v="TM"/>
    <n v="27.4"/>
    <x v="0"/>
    <s v="JPOMB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6"/>
    <n v="13.24"/>
    <s v=""/>
    <x v="0"/>
    <x v="0"/>
    <x v="1"/>
    <s v=""/>
    <x v="0"/>
    <x v="3"/>
    <s v="FABRICA + P. E"/>
    <x v="0"/>
    <x v="21"/>
    <x v="1"/>
    <n v="0.35999999999999943"/>
    <x v="0"/>
    <n v="0.16000000000000014"/>
    <n v="0.16000000000000014"/>
    <n v="0"/>
    <n v="1"/>
    <s v=""/>
    <n v="27.56"/>
    <s v="TM"/>
    <n v="27.56"/>
    <n v="922"/>
    <s v=""/>
    <s v=""/>
    <x v="0"/>
    <s v=""/>
    <s v=""/>
  </r>
  <r>
    <x v="4"/>
    <n v="13"/>
    <n v="13.14"/>
    <n v="0"/>
    <n v="40"/>
    <n v="40.700000000000003"/>
    <n v="27.56"/>
    <s v="TM"/>
    <s v=""/>
    <s v="E7567GYY"/>
    <s v="ER9390BBK"/>
    <s v="2024000117"/>
    <x v="1034"/>
    <d v="2024-01-08T00:00:00"/>
    <x v="21"/>
    <n v="27.66"/>
    <s v="TM"/>
    <n v="27.56"/>
    <x v="0"/>
    <s v="JPOMB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6"/>
    <n v="13.14"/>
    <s v=""/>
    <x v="0"/>
    <x v="0"/>
    <x v="1"/>
    <s v=""/>
    <x v="0"/>
    <x v="3"/>
    <s v="FABRICA + P. E"/>
    <x v="0"/>
    <x v="21"/>
    <x v="1"/>
    <n v="0.29999999999999716"/>
    <x v="0"/>
    <n v="0.10000000000000142"/>
    <n v="0.10000000000000142"/>
    <n v="0"/>
    <n v="1"/>
    <s v=""/>
    <n v="27.66"/>
    <s v="TM"/>
    <n v="27.66"/>
    <n v="922"/>
    <s v=""/>
    <s v=""/>
    <x v="0"/>
    <s v=""/>
    <s v=""/>
  </r>
  <r>
    <x v="4"/>
    <n v="13.4"/>
    <n v="13.38"/>
    <n v="0"/>
    <n v="40"/>
    <n v="40.6"/>
    <n v="27.22"/>
    <s v="TM"/>
    <s v=""/>
    <s v="E5872HZF"/>
    <s v="ER0933BBN"/>
    <s v="2024000136"/>
    <x v="1035"/>
    <d v="2024-01-09T00:00:00"/>
    <x v="22"/>
    <n v="27.42"/>
    <s v="TM"/>
    <n v="27.22"/>
    <x v="0"/>
    <s v="JPOMB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9"/>
    <n v="13.38"/>
    <s v=""/>
    <x v="0"/>
    <x v="0"/>
    <x v="1"/>
    <s v=""/>
    <x v="0"/>
    <x v="3"/>
    <s v="FABRICA + P. E"/>
    <x v="0"/>
    <x v="22"/>
    <x v="1"/>
    <n v="0.39999999999999858"/>
    <x v="0"/>
    <n v="0.20000000000000284"/>
    <n v="0.20000000000000284"/>
    <n v="0"/>
    <n v="1"/>
    <s v=""/>
    <n v="27.42"/>
    <s v="TM"/>
    <n v="27.42"/>
    <n v="1054"/>
    <s v=""/>
    <s v=""/>
    <x v="0"/>
    <s v=""/>
    <s v=""/>
  </r>
  <r>
    <x v="4"/>
    <n v="13.06"/>
    <n v="13.02"/>
    <n v="0"/>
    <n v="40"/>
    <n v="40.56"/>
    <n v="27.54"/>
    <s v="TM"/>
    <s v=""/>
    <s v="E1219LWL"/>
    <s v="ER9678BBK"/>
    <s v="2024000159"/>
    <x v="1036"/>
    <d v="2024-01-10T00:00:00"/>
    <x v="22"/>
    <n v="27.78"/>
    <s v="TM"/>
    <n v="27.54"/>
    <x v="0"/>
    <s v="PROMER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9"/>
    <n v="13.02"/>
    <s v=""/>
    <x v="0"/>
    <x v="0"/>
    <x v="1"/>
    <s v=""/>
    <x v="0"/>
    <x v="3"/>
    <s v="FABRICA + P. E"/>
    <x v="0"/>
    <x v="22"/>
    <x v="1"/>
    <n v="0.43999999999999773"/>
    <x v="0"/>
    <n v="0.24000000000000199"/>
    <n v="0.24000000000000199"/>
    <n v="0"/>
    <n v="1"/>
    <s v=""/>
    <n v="27.78"/>
    <s v="TM"/>
    <n v="27.78"/>
    <n v="1054"/>
    <s v=""/>
    <s v=""/>
    <x v="0"/>
    <s v=""/>
    <s v=""/>
  </r>
  <r>
    <x v="4"/>
    <n v="13.4"/>
    <n v="13.56"/>
    <n v="0"/>
    <n v="40"/>
    <n v="40.56"/>
    <n v="27"/>
    <s v="TM"/>
    <s v=""/>
    <s v="E5872HZF"/>
    <s v="ER0933BBN"/>
    <s v="2024000169"/>
    <x v="1037"/>
    <d v="2024-01-10T00:00:00"/>
    <x v="22"/>
    <n v="27.24"/>
    <s v="TM"/>
    <n v="27"/>
    <x v="0"/>
    <s v="JPOMB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9"/>
    <n v="13.56"/>
    <s v=""/>
    <x v="0"/>
    <x v="0"/>
    <x v="1"/>
    <s v=""/>
    <x v="0"/>
    <x v="3"/>
    <s v="FABRICA + P. E"/>
    <x v="0"/>
    <x v="22"/>
    <x v="1"/>
    <n v="0.43999999999999773"/>
    <x v="0"/>
    <n v="0.23999999999999844"/>
    <n v="0.23999999999999844"/>
    <n v="0"/>
    <n v="1"/>
    <s v=""/>
    <n v="27.24"/>
    <s v="TM"/>
    <n v="27.24"/>
    <n v="1054"/>
    <s v=""/>
    <s v=""/>
    <x v="0"/>
    <s v=""/>
    <s v=""/>
  </r>
  <r>
    <x v="4"/>
    <n v="13"/>
    <n v="13.12"/>
    <n v="0"/>
    <n v="40"/>
    <n v="40.58"/>
    <n v="27.46"/>
    <s v="TM"/>
    <s v=""/>
    <s v="E7567GYY"/>
    <s v="ER9390BBK"/>
    <s v="2024000154"/>
    <x v="1038"/>
    <d v="2024-01-10T00:00:00"/>
    <x v="21"/>
    <n v="27.68"/>
    <s v="TM"/>
    <n v="27.46"/>
    <x v="0"/>
    <s v="PROMER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6"/>
    <n v="13.12"/>
    <s v=""/>
    <x v="0"/>
    <x v="0"/>
    <x v="1"/>
    <s v=""/>
    <x v="0"/>
    <x v="3"/>
    <s v="FABRICA + P. E"/>
    <x v="0"/>
    <x v="21"/>
    <x v="1"/>
    <n v="0.42000000000000171"/>
    <x v="0"/>
    <n v="0.21999999999999886"/>
    <n v="0.21999999999999886"/>
    <n v="0"/>
    <n v="1"/>
    <s v=""/>
    <n v="27.68"/>
    <s v="TM"/>
    <n v="27.68"/>
    <n v="922"/>
    <s v=""/>
    <s v=""/>
    <x v="0"/>
    <s v=""/>
    <s v=""/>
  </r>
  <r>
    <x v="4"/>
    <n v="16.5"/>
    <n v="19.2"/>
    <n v="0"/>
    <n v="40"/>
    <n v="35.24"/>
    <n v="9"/>
    <s v="FAR"/>
    <s v=""/>
    <s v="ELU3931W"/>
    <s v="ER7577BBM"/>
    <s v="2024000173"/>
    <x v="1039"/>
    <d v="2024-01-10T00:00:00"/>
    <x v="13"/>
    <n v="12"/>
    <s v="FAR"/>
    <n v="16.04"/>
    <x v="0"/>
    <s v="BVALCARCEL"/>
    <x v="0"/>
    <s v=""/>
    <x v="0"/>
    <x v="0"/>
    <x v="0"/>
    <x v="0"/>
    <s v=""/>
    <d v="2024-01-10T15:31:39"/>
    <s v="RFCPI"/>
    <x v="0"/>
    <x v="0"/>
    <x v="0"/>
    <x v="0"/>
    <s v=""/>
    <d v="1899-12-30T00:00:00"/>
    <s v=""/>
    <s v=""/>
    <s v="PATO"/>
    <n v="19.2"/>
    <s v=""/>
    <x v="0"/>
    <x v="0"/>
    <x v="1"/>
    <s v="ZZ"/>
    <x v="0"/>
    <x v="3"/>
    <s v="FABRICA + P. E"/>
    <x v="0"/>
    <x v="13"/>
    <x v="0"/>
    <n v="5.759999999999998"/>
    <x v="0"/>
    <n v="5.259999999999998"/>
    <n v="5.259999999999998"/>
    <n v="1"/>
    <n v="1"/>
    <s v="Positivo"/>
    <n v="12"/>
    <s v="FAR"/>
    <n v="21.299999999999997"/>
    <n v="3091"/>
    <s v=""/>
    <s v="ZZ"/>
    <x v="0"/>
    <s v=""/>
    <s v=""/>
  </r>
  <r>
    <x v="4"/>
    <n v="13.4"/>
    <n v="13.54"/>
    <n v="0"/>
    <n v="40"/>
    <n v="40.68"/>
    <n v="27.14"/>
    <s v="TM"/>
    <s v=""/>
    <s v="E5872HZF"/>
    <s v="ER0933BBN"/>
    <s v="2024000162"/>
    <x v="1040"/>
    <d v="2024-01-10T00:00:00"/>
    <x v="21"/>
    <n v="27.26"/>
    <s v="TM"/>
    <n v="27.14"/>
    <x v="0"/>
    <s v="JPOMB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6"/>
    <n v="13.54"/>
    <s v=""/>
    <x v="0"/>
    <x v="0"/>
    <x v="1"/>
    <s v=""/>
    <x v="0"/>
    <x v="3"/>
    <s v="FABRICA + P. E"/>
    <x v="0"/>
    <x v="21"/>
    <x v="1"/>
    <n v="0.32000000000000028"/>
    <x v="0"/>
    <n v="0.12000000000000099"/>
    <n v="0.12000000000000099"/>
    <n v="0"/>
    <n v="1"/>
    <s v=""/>
    <n v="27.26"/>
    <s v="TM"/>
    <n v="27.26"/>
    <n v="922"/>
    <s v=""/>
    <s v=""/>
    <x v="0"/>
    <s v=""/>
    <s v=""/>
  </r>
  <r>
    <x v="4"/>
    <n v="13.4"/>
    <n v="13.44"/>
    <n v="0"/>
    <n v="40"/>
    <n v="40.6"/>
    <n v="27.16"/>
    <s v="TM"/>
    <s v=""/>
    <s v="E5872HZF"/>
    <s v="ER0933BBN"/>
    <s v="2024000174"/>
    <x v="1041"/>
    <d v="2024-01-10T00:00:00"/>
    <x v="22"/>
    <n v="27.36"/>
    <s v="TM"/>
    <n v="27.16"/>
    <x v="0"/>
    <s v="JPOMB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9"/>
    <n v="13.44"/>
    <s v=""/>
    <x v="0"/>
    <x v="0"/>
    <x v="1"/>
    <s v=""/>
    <x v="0"/>
    <x v="3"/>
    <s v="FABRICA + P. E"/>
    <x v="0"/>
    <x v="22"/>
    <x v="1"/>
    <n v="0.39999999999999858"/>
    <x v="0"/>
    <n v="0.19999999999999929"/>
    <n v="0.19999999999999929"/>
    <n v="0"/>
    <n v="1"/>
    <s v=""/>
    <n v="27.36"/>
    <s v="TM"/>
    <n v="27.36"/>
    <n v="1054"/>
    <s v=""/>
    <s v=""/>
    <x v="0"/>
    <s v=""/>
    <s v=""/>
  </r>
  <r>
    <x v="4"/>
    <n v="13"/>
    <n v="13.2"/>
    <n v="0"/>
    <n v="40"/>
    <n v="40.64"/>
    <n v="27.44"/>
    <s v="TM"/>
    <s v=""/>
    <s v="E7567GYY"/>
    <s v="ER9390BBK"/>
    <s v="2024000050"/>
    <x v="1042"/>
    <d v="2024-01-04T00:00:00"/>
    <x v="21"/>
    <n v="27.6"/>
    <s v="TM"/>
    <n v="27.44"/>
    <x v="0"/>
    <s v="JPOMB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6"/>
    <n v="13.2"/>
    <s v=""/>
    <x v="0"/>
    <x v="0"/>
    <x v="0"/>
    <s v=""/>
    <x v="0"/>
    <x v="3"/>
    <s v="FABRICA + P. E"/>
    <x v="0"/>
    <x v="21"/>
    <x v="1"/>
    <n v="0.35999999999999943"/>
    <x v="0"/>
    <n v="0.16000000000000014"/>
    <n v="0.16000000000000014"/>
    <n v="0"/>
    <n v="1"/>
    <s v=""/>
    <n v="27.6"/>
    <s v="TM"/>
    <n v="27.6"/>
    <n v="922"/>
    <s v=""/>
    <s v=""/>
    <x v="0"/>
    <s v=""/>
    <s v=""/>
  </r>
  <r>
    <x v="4"/>
    <n v="16.5"/>
    <n v="16.5"/>
    <n v="0"/>
    <n v="40"/>
    <n v="35.5"/>
    <n v="19"/>
    <s v="TM"/>
    <s v=""/>
    <s v="ELU3931W"/>
    <s v="ER7577BBM"/>
    <s v=""/>
    <x v="1043"/>
    <d v="2024-01-08T00:00:00"/>
    <x v="23"/>
    <n v="24.3"/>
    <s v="TM"/>
    <n v="19"/>
    <x v="0"/>
    <s v="BVALCARCEL"/>
    <x v="0"/>
    <s v="P"/>
    <x v="1"/>
    <x v="2"/>
    <x v="0"/>
    <x v="0"/>
    <s v="ES190403"/>
    <d v="2024-01-08T16:50:17"/>
    <s v="BVALCARCEL"/>
    <x v="1"/>
    <x v="2"/>
    <x v="1"/>
    <x v="0"/>
    <s v="ES190403"/>
    <d v="2024-01-08T16:50:58"/>
    <s v="BVALCARCEL"/>
    <s v=""/>
    <s v="PA"/>
    <n v="0"/>
    <s v=""/>
    <x v="0"/>
    <x v="0"/>
    <x v="1"/>
    <s v="PM"/>
    <x v="0"/>
    <x v="3"/>
    <s v="FABRICA + P. E"/>
    <x v="0"/>
    <x v="23"/>
    <x v="2"/>
    <n v="5.5"/>
    <x v="0"/>
    <n v="5.3000000000000007"/>
    <n v="5.3000000000000007"/>
    <n v="1"/>
    <n v="1"/>
    <s v="Positivo"/>
    <n v="24.3"/>
    <s v="TM"/>
    <n v="24.3"/>
    <n v="395"/>
    <s v="PM"/>
    <s v=""/>
    <x v="0"/>
    <s v="PM"/>
    <s v="PM"/>
  </r>
  <r>
    <x v="4"/>
    <n v="13.4"/>
    <n v="13.38"/>
    <n v="0"/>
    <n v="40"/>
    <n v="39.799999999999997"/>
    <n v="26.42"/>
    <s v="TM"/>
    <s v=""/>
    <s v="E8651FLH"/>
    <s v="ER8538BBG"/>
    <s v="2024000003"/>
    <x v="1044"/>
    <d v="2024-01-02T00:00:00"/>
    <x v="24"/>
    <n v="27.42"/>
    <s v="TM"/>
    <n v="26.42"/>
    <x v="0"/>
    <s v="RPUMAREG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CALF"/>
    <n v="13.38"/>
    <s v=""/>
    <x v="0"/>
    <x v="0"/>
    <x v="0"/>
    <s v=""/>
    <x v="0"/>
    <x v="3"/>
    <s v="FABRICA + P. E"/>
    <x v="0"/>
    <x v="24"/>
    <x v="2"/>
    <n v="1.2000000000000028"/>
    <x v="0"/>
    <n v="1"/>
    <n v="1"/>
    <n v="1"/>
    <n v="1"/>
    <s v="Positivo"/>
    <n v="27.42"/>
    <s v="TM"/>
    <n v="27.42"/>
    <n v="3146"/>
    <s v=""/>
    <s v=""/>
    <x v="0"/>
    <s v=""/>
    <s v=""/>
  </r>
  <r>
    <x v="4"/>
    <n v="13.26"/>
    <n v="13.46"/>
    <n v="0"/>
    <n v="40"/>
    <n v="40.32"/>
    <n v="26.86"/>
    <s v="TM"/>
    <s v=""/>
    <s v="E8651FLH"/>
    <s v="ER8538BBG"/>
    <s v="2024000089"/>
    <x v="1045"/>
    <d v="2024-01-08T00:00:00"/>
    <x v="24"/>
    <n v="27.34"/>
    <s v="TM"/>
    <n v="26.86"/>
    <x v="0"/>
    <s v="BVALCARCEL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CALF"/>
    <n v="13.46"/>
    <s v=""/>
    <x v="0"/>
    <x v="0"/>
    <x v="1"/>
    <s v=""/>
    <x v="0"/>
    <x v="3"/>
    <s v="FABRICA + P. E"/>
    <x v="0"/>
    <x v="24"/>
    <x v="2"/>
    <n v="0.67999999999999972"/>
    <x v="0"/>
    <n v="0.48000000000000043"/>
    <n v="0.48000000000000043"/>
    <n v="1"/>
    <n v="1"/>
    <s v="Positivo"/>
    <n v="27.34"/>
    <s v="TM"/>
    <n v="27.34"/>
    <n v="3146"/>
    <s v=""/>
    <s v=""/>
    <x v="0"/>
    <s v=""/>
    <s v=""/>
  </r>
  <r>
    <x v="4"/>
    <n v="12.56"/>
    <n v="12.6"/>
    <n v="0"/>
    <n v="40"/>
    <n v="39.92"/>
    <n v="27.32"/>
    <s v="TM"/>
    <s v=""/>
    <s v="E6367KCR"/>
    <s v="ER9380BBZ"/>
    <s v="2024000127"/>
    <x v="1046"/>
    <d v="2024-01-08T00:00:00"/>
    <x v="24"/>
    <n v="28.2"/>
    <s v="TM"/>
    <n v="27.32"/>
    <x v="0"/>
    <s v="BVALCARCEL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CALF"/>
    <n v="12.6"/>
    <s v=""/>
    <x v="0"/>
    <x v="0"/>
    <x v="1"/>
    <s v=""/>
    <x v="0"/>
    <x v="3"/>
    <s v="FABRICA + P. E"/>
    <x v="0"/>
    <x v="24"/>
    <x v="2"/>
    <n v="1.0799999999999983"/>
    <x v="0"/>
    <n v="0.87999999999999901"/>
    <n v="0.87999999999999901"/>
    <n v="1"/>
    <n v="1"/>
    <s v="Positivo"/>
    <n v="28.2"/>
    <s v="TM"/>
    <n v="28.2"/>
    <n v="3146"/>
    <s v=""/>
    <s v=""/>
    <x v="0"/>
    <s v=""/>
    <s v=""/>
  </r>
  <r>
    <x v="4"/>
    <n v="13.34"/>
    <n v="13.06"/>
    <n v="0"/>
    <n v="40"/>
    <n v="40.340000000000003"/>
    <n v="27.28"/>
    <s v="TM"/>
    <s v=""/>
    <s v="E9445JTS"/>
    <s v="ER9379BBZ"/>
    <s v="2024000129"/>
    <x v="1047"/>
    <d v="2024-01-08T00:00:00"/>
    <x v="24"/>
    <n v="27.74"/>
    <s v="TM"/>
    <n v="27.28"/>
    <x v="0"/>
    <s v="BVALCARCEL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CALF"/>
    <n v="13.06"/>
    <s v=""/>
    <x v="0"/>
    <x v="0"/>
    <x v="1"/>
    <s v=""/>
    <x v="0"/>
    <x v="3"/>
    <s v="FABRICA + P. E"/>
    <x v="0"/>
    <x v="24"/>
    <x v="2"/>
    <n v="0.65999999999999659"/>
    <x v="0"/>
    <n v="0.4599999999999973"/>
    <n v="0.4599999999999973"/>
    <n v="1"/>
    <n v="1"/>
    <s v="Positivo"/>
    <n v="27.74"/>
    <s v="TM"/>
    <n v="27.74"/>
    <n v="3146"/>
    <s v=""/>
    <s v=""/>
    <x v="0"/>
    <s v=""/>
    <s v=""/>
  </r>
  <r>
    <x v="4"/>
    <n v="12.56"/>
    <n v="12.66"/>
    <n v="0"/>
    <n v="40"/>
    <n v="40.18"/>
    <n v="27.52"/>
    <s v="TM"/>
    <s v=""/>
    <s v="E6367KCR"/>
    <s v="ER9380BBZ"/>
    <s v="2024000132"/>
    <x v="1048"/>
    <d v="2024-01-09T00:00:00"/>
    <x v="24"/>
    <n v="28.14"/>
    <s v="TM"/>
    <n v="27.52"/>
    <x v="0"/>
    <s v="CDES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CALF"/>
    <n v="12.66"/>
    <s v=""/>
    <x v="0"/>
    <x v="0"/>
    <x v="1"/>
    <s v=""/>
    <x v="0"/>
    <x v="3"/>
    <s v="FABRICA + P. E"/>
    <x v="0"/>
    <x v="24"/>
    <x v="2"/>
    <n v="0.82000000000000028"/>
    <x v="0"/>
    <n v="0.62000000000000099"/>
    <n v="0.62000000000000099"/>
    <n v="1"/>
    <n v="1"/>
    <s v="Positivo"/>
    <n v="28.14"/>
    <s v="TM"/>
    <n v="28.14"/>
    <n v="3146"/>
    <s v=""/>
    <s v=""/>
    <x v="0"/>
    <s v=""/>
    <s v=""/>
  </r>
  <r>
    <x v="4"/>
    <n v="13.5"/>
    <n v="13.56"/>
    <n v="0"/>
    <n v="40"/>
    <n v="40.5"/>
    <n v="26.94"/>
    <s v="TM"/>
    <s v=""/>
    <s v="E9604JJP"/>
    <s v="ER1909BBC"/>
    <s v="2024000141"/>
    <x v="1049"/>
    <d v="2024-01-09T00:00:00"/>
    <x v="24"/>
    <n v="27.24"/>
    <s v="TM"/>
    <n v="26.94"/>
    <x v="0"/>
    <s v="BVALCARCEL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CALF"/>
    <n v="13.56"/>
    <s v=""/>
    <x v="0"/>
    <x v="0"/>
    <x v="1"/>
    <s v=""/>
    <x v="0"/>
    <x v="3"/>
    <s v="FABRICA + P. E"/>
    <x v="0"/>
    <x v="24"/>
    <x v="2"/>
    <n v="0.5"/>
    <x v="0"/>
    <n v="0.29999999999999716"/>
    <n v="0.29999999999999716"/>
    <n v="0"/>
    <n v="1"/>
    <s v=""/>
    <n v="27.24"/>
    <s v="TM"/>
    <n v="27.24"/>
    <n v="3146"/>
    <s v=""/>
    <s v=""/>
    <x v="0"/>
    <s v=""/>
    <s v=""/>
  </r>
  <r>
    <x v="4"/>
    <n v="12.56"/>
    <n v="12.58"/>
    <n v="0"/>
    <n v="40"/>
    <n v="40.04"/>
    <n v="27.46"/>
    <s v="TM"/>
    <s v=""/>
    <s v="E6367KCR"/>
    <s v="ER9380BBZ"/>
    <s v="2024000142"/>
    <x v="1050"/>
    <d v="2024-01-09T00:00:00"/>
    <x v="24"/>
    <n v="28.22"/>
    <s v="TM"/>
    <n v="27.46"/>
    <x v="0"/>
    <s v="BVALCARCEL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CALF"/>
    <n v="12.58"/>
    <s v=""/>
    <x v="0"/>
    <x v="0"/>
    <x v="1"/>
    <s v=""/>
    <x v="0"/>
    <x v="3"/>
    <s v="FABRICA + P. E"/>
    <x v="0"/>
    <x v="24"/>
    <x v="2"/>
    <n v="0.96000000000000085"/>
    <x v="0"/>
    <n v="0.75999999999999801"/>
    <n v="0.75999999999999801"/>
    <n v="1"/>
    <n v="1"/>
    <s v="Positivo"/>
    <n v="28.22"/>
    <s v="TM"/>
    <n v="28.22"/>
    <n v="3146"/>
    <s v=""/>
    <s v=""/>
    <x v="0"/>
    <s v=""/>
    <s v=""/>
  </r>
  <r>
    <x v="4"/>
    <n v="13.26"/>
    <n v="13.26"/>
    <n v="0"/>
    <n v="40"/>
    <n v="40.799999999999997"/>
    <n v="27.54"/>
    <s v="TM"/>
    <s v=""/>
    <s v="E8651FLH"/>
    <s v="ER8538BBG"/>
    <s v="2024000149"/>
    <x v="1051"/>
    <d v="2024-01-09T00:00:00"/>
    <x v="24"/>
    <n v="27.54"/>
    <s v="TM"/>
    <n v="27.54"/>
    <x v="0"/>
    <s v="BVALCARCEL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CALF"/>
    <n v="13.26"/>
    <s v=""/>
    <x v="0"/>
    <x v="0"/>
    <x v="1"/>
    <s v=""/>
    <x v="0"/>
    <x v="3"/>
    <s v="FABRICA + P. E"/>
    <x v="0"/>
    <x v="24"/>
    <x v="2"/>
    <n v="0.20000000000000284"/>
    <x v="0"/>
    <n v="0"/>
    <n v="0"/>
    <n v="0"/>
    <n v="1"/>
    <s v=""/>
    <n v="27.54"/>
    <s v="TM"/>
    <n v="27.54"/>
    <n v="3146"/>
    <s v=""/>
    <s v=""/>
    <x v="0"/>
    <s v=""/>
    <s v=""/>
  </r>
  <r>
    <x v="4"/>
    <n v="13.34"/>
    <n v="13.3"/>
    <n v="0"/>
    <n v="40"/>
    <n v="40.520000000000003"/>
    <n v="27.22"/>
    <s v="TM"/>
    <s v=""/>
    <s v="E9445JTS"/>
    <s v="ER9379BBZ"/>
    <s v="2024000151"/>
    <x v="1052"/>
    <d v="2024-01-09T00:00:00"/>
    <x v="24"/>
    <n v="27.5"/>
    <s v="TM"/>
    <n v="27.22"/>
    <x v="0"/>
    <s v="BVALCARCEL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CALF"/>
    <n v="13.3"/>
    <s v=""/>
    <x v="0"/>
    <x v="0"/>
    <x v="1"/>
    <s v=""/>
    <x v="0"/>
    <x v="3"/>
    <s v="FABRICA + P. E"/>
    <x v="0"/>
    <x v="24"/>
    <x v="2"/>
    <n v="0.47999999999999687"/>
    <x v="0"/>
    <n v="0.28000000000000114"/>
    <n v="0.28000000000000114"/>
    <n v="0"/>
    <n v="1"/>
    <s v=""/>
    <n v="27.5"/>
    <s v="TM"/>
    <n v="27.5"/>
    <n v="3146"/>
    <s v=""/>
    <s v=""/>
    <x v="0"/>
    <s v=""/>
    <s v=""/>
  </r>
  <r>
    <x v="4"/>
    <n v="9"/>
    <n v="9"/>
    <n v="0"/>
    <n v="16"/>
    <n v="13"/>
    <n v="4"/>
    <s v="TM"/>
    <s v=""/>
    <s v="E2073BGN"/>
    <s v=""/>
    <s v="2024000017"/>
    <x v="1053"/>
    <d v="2024-01-02T00:00:00"/>
    <x v="25"/>
    <n v="7.32"/>
    <s v="TM"/>
    <n v="4"/>
    <x v="0"/>
    <s v="RPUMAREGA"/>
    <x v="0"/>
    <s v=""/>
    <x v="0"/>
    <x v="0"/>
    <x v="0"/>
    <x v="0"/>
    <s v=""/>
    <d v="2024-01-02T16:40:05"/>
    <s v="RFCPI"/>
    <x v="0"/>
    <x v="0"/>
    <x v="2"/>
    <x v="2"/>
    <s v=""/>
    <d v="2024-01-02T16:42:53"/>
    <s v="RFCPI"/>
    <s v=""/>
    <s v="CALF"/>
    <n v="9"/>
    <s v=""/>
    <x v="0"/>
    <x v="0"/>
    <x v="0"/>
    <s v=""/>
    <x v="0"/>
    <x v="3"/>
    <s v="FABRICA + P. E"/>
    <x v="1"/>
    <x v="25"/>
    <x v="2"/>
    <n v="3.3999999999999986"/>
    <x v="0"/>
    <n v="3.3200000000000003"/>
    <n v="3.3200000000000003"/>
    <n v="1"/>
    <n v="1"/>
    <s v="Positivo"/>
    <n v="7.32"/>
    <s v="TM"/>
    <n v="7.32"/>
    <n v="393"/>
    <s v=""/>
    <s v=""/>
    <x v="0"/>
    <s v=""/>
    <s v=""/>
  </r>
  <r>
    <x v="4"/>
    <n v="13.4"/>
    <n v="13.38"/>
    <n v="0"/>
    <n v="40"/>
    <n v="25.96"/>
    <n v="12.58"/>
    <s v="TM"/>
    <s v=""/>
    <s v="E8651FLH"/>
    <s v="ER8538BBG"/>
    <s v="2024000013"/>
    <x v="1054"/>
    <d v="2024-01-02T00:00:00"/>
    <x v="25"/>
    <n v="27.42"/>
    <s v="TM"/>
    <n v="12.58"/>
    <x v="0"/>
    <s v="RPUMAREG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CALF"/>
    <n v="13.38"/>
    <s v=""/>
    <x v="0"/>
    <x v="0"/>
    <x v="0"/>
    <s v=""/>
    <x v="0"/>
    <x v="3"/>
    <s v="FABRICA + P. E"/>
    <x v="0"/>
    <x v="25"/>
    <x v="2"/>
    <n v="15.04"/>
    <x v="0"/>
    <n v="14.840000000000002"/>
    <n v="14.840000000000002"/>
    <n v="1"/>
    <n v="1"/>
    <s v="Positivo"/>
    <n v="27.42"/>
    <s v="TM"/>
    <n v="27.42"/>
    <n v="393"/>
    <s v=""/>
    <s v=""/>
    <x v="0"/>
    <s v=""/>
    <s v=""/>
  </r>
  <r>
    <x v="4"/>
    <n v="13.2"/>
    <n v="13.5"/>
    <n v="0"/>
    <n v="40"/>
    <n v="40.520000000000003"/>
    <n v="27.02"/>
    <s v="TM"/>
    <s v=""/>
    <s v="E3670HBF"/>
    <s v="ER0850BBR"/>
    <s v="2024000021"/>
    <x v="1055"/>
    <d v="2024-01-03T00:00:00"/>
    <x v="25"/>
    <n v="27.3"/>
    <s v="TM"/>
    <n v="27.02"/>
    <x v="0"/>
    <s v="RPUMAREG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CALF"/>
    <n v="13.5"/>
    <s v=""/>
    <x v="0"/>
    <x v="0"/>
    <x v="0"/>
    <s v=""/>
    <x v="0"/>
    <x v="3"/>
    <s v="FABRICA + P. E"/>
    <x v="0"/>
    <x v="25"/>
    <x v="2"/>
    <n v="0.47999999999999687"/>
    <x v="0"/>
    <n v="0.28000000000000114"/>
    <n v="0.28000000000000114"/>
    <n v="0"/>
    <n v="1"/>
    <s v=""/>
    <n v="27.3"/>
    <s v="TM"/>
    <n v="27.3"/>
    <n v="393"/>
    <s v=""/>
    <s v=""/>
    <x v="0"/>
    <s v=""/>
    <s v=""/>
  </r>
  <r>
    <x v="4"/>
    <n v="13.4"/>
    <n v="13.46"/>
    <n v="0"/>
    <n v="40"/>
    <n v="34.9"/>
    <n v="21.44"/>
    <s v="TM"/>
    <s v=""/>
    <s v="E8651FLH"/>
    <s v="ER8538BBG"/>
    <s v="2024000032"/>
    <x v="1056"/>
    <d v="2024-01-03T00:00:00"/>
    <x v="25"/>
    <n v="27.34"/>
    <s v="TM"/>
    <n v="21.44"/>
    <x v="0"/>
    <s v="RPUMAREG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CALF"/>
    <n v="13.46"/>
    <s v=""/>
    <x v="0"/>
    <x v="0"/>
    <x v="0"/>
    <s v=""/>
    <x v="0"/>
    <x v="3"/>
    <s v="FABRICA + P. E"/>
    <x v="0"/>
    <x v="25"/>
    <x v="2"/>
    <n v="6.1000000000000014"/>
    <x v="0"/>
    <n v="5.8999999999999986"/>
    <n v="5.8999999999999986"/>
    <n v="1"/>
    <n v="1"/>
    <s v="Positivo"/>
    <n v="27.34"/>
    <s v="TM"/>
    <n v="27.34"/>
    <n v="393"/>
    <s v=""/>
    <s v=""/>
    <x v="0"/>
    <s v=""/>
    <s v=""/>
  </r>
  <r>
    <x v="4"/>
    <n v="13.4"/>
    <n v="13.38"/>
    <n v="0"/>
    <n v="40"/>
    <n v="40.479999999999997"/>
    <n v="27.1"/>
    <s v="TM"/>
    <s v=""/>
    <s v="E8651FLH"/>
    <s v="ER8538BBG"/>
    <s v="2024000043"/>
    <x v="1057"/>
    <d v="2024-01-03T00:00:00"/>
    <x v="25"/>
    <n v="27.42"/>
    <s v="TM"/>
    <n v="27.1"/>
    <x v="0"/>
    <s v="RPUMAREG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CALF"/>
    <n v="13.38"/>
    <s v=""/>
    <x v="0"/>
    <x v="0"/>
    <x v="0"/>
    <s v=""/>
    <x v="0"/>
    <x v="3"/>
    <s v="FABRICA + P. E"/>
    <x v="0"/>
    <x v="25"/>
    <x v="2"/>
    <n v="0.52000000000000313"/>
    <x v="0"/>
    <n v="0.32000000000000028"/>
    <n v="0.32000000000000028"/>
    <n v="0"/>
    <n v="1"/>
    <s v=""/>
    <n v="27.42"/>
    <s v="TM"/>
    <n v="27.42"/>
    <n v="393"/>
    <s v=""/>
    <s v=""/>
    <x v="0"/>
    <s v=""/>
    <s v=""/>
  </r>
  <r>
    <x v="4"/>
    <n v="13.7"/>
    <n v="13.7"/>
    <n v="0"/>
    <n v="40"/>
    <n v="39.700000000000003"/>
    <n v="26"/>
    <s v="TM"/>
    <s v=""/>
    <s v="E0429JCB"/>
    <s v="ER0800BBL"/>
    <s v="2024000045"/>
    <x v="1058"/>
    <d v="2024-01-03T00:00:00"/>
    <x v="25"/>
    <n v="27.1"/>
    <s v="TM"/>
    <n v="26"/>
    <x v="0"/>
    <s v="RPUMAREGA"/>
    <x v="0"/>
    <s v=""/>
    <x v="0"/>
    <x v="0"/>
    <x v="0"/>
    <x v="0"/>
    <s v=""/>
    <d v="2024-01-03T16:46:17"/>
    <s v="RFCPI"/>
    <x v="0"/>
    <x v="0"/>
    <x v="2"/>
    <x v="2"/>
    <s v=""/>
    <d v="2024-01-03T16:50:39"/>
    <s v="RFCPI"/>
    <s v=""/>
    <s v="CALF"/>
    <n v="13.7"/>
    <s v=""/>
    <x v="0"/>
    <x v="0"/>
    <x v="0"/>
    <s v=""/>
    <x v="0"/>
    <x v="3"/>
    <s v="FABRICA + P. E"/>
    <x v="1"/>
    <x v="25"/>
    <x v="2"/>
    <n v="1.2999999999999972"/>
    <x v="0"/>
    <n v="1.1000000000000014"/>
    <n v="1.1000000000000014"/>
    <n v="1"/>
    <n v="1"/>
    <s v="Positivo"/>
    <n v="27.1"/>
    <s v="TM"/>
    <n v="27.1"/>
    <n v="393"/>
    <s v=""/>
    <s v=""/>
    <x v="0"/>
    <s v=""/>
    <s v=""/>
  </r>
  <r>
    <x v="4"/>
    <n v="13.4"/>
    <n v="13.36"/>
    <n v="0"/>
    <n v="40"/>
    <n v="40.340000000000003"/>
    <n v="26.98"/>
    <s v="TM"/>
    <s v=""/>
    <s v="E8651FLH"/>
    <s v="ER8538BBG"/>
    <s v="2024000058"/>
    <x v="1059"/>
    <d v="2024-01-04T00:00:00"/>
    <x v="25"/>
    <n v="27.44"/>
    <s v="TM"/>
    <n v="26.98"/>
    <x v="0"/>
    <s v="RPUMAREG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CALF"/>
    <n v="13.36"/>
    <s v=""/>
    <x v="0"/>
    <x v="0"/>
    <x v="0"/>
    <s v=""/>
    <x v="0"/>
    <x v="3"/>
    <s v="FABRICA + P. E"/>
    <x v="0"/>
    <x v="25"/>
    <x v="2"/>
    <n v="0.65999999999999659"/>
    <x v="0"/>
    <n v="0.46000000000000085"/>
    <n v="0.46000000000000085"/>
    <n v="1"/>
    <n v="1"/>
    <s v="Positivo"/>
    <n v="27.44"/>
    <s v="TM"/>
    <n v="27.44"/>
    <n v="393"/>
    <s v=""/>
    <s v=""/>
    <x v="0"/>
    <s v=""/>
    <s v=""/>
  </r>
  <r>
    <x v="4"/>
    <n v="13.6"/>
    <n v="13.6"/>
    <n v="0"/>
    <n v="38"/>
    <n v="29.6"/>
    <n v="16"/>
    <s v="TM"/>
    <s v=""/>
    <s v="EC8206AC"/>
    <s v=""/>
    <s v="2024000067"/>
    <x v="1060"/>
    <d v="2024-01-04T00:00:00"/>
    <x v="25"/>
    <n v="25.16"/>
    <s v="TM"/>
    <n v="16"/>
    <x v="0"/>
    <s v="RPUMAREGA"/>
    <x v="0"/>
    <s v=""/>
    <x v="0"/>
    <x v="0"/>
    <x v="0"/>
    <x v="0"/>
    <s v=""/>
    <d v="2024-01-04T16:41:56"/>
    <s v="RFCPI"/>
    <x v="0"/>
    <x v="0"/>
    <x v="2"/>
    <x v="2"/>
    <s v=""/>
    <d v="2024-01-04T16:46:31"/>
    <s v="RFCPI"/>
    <s v=""/>
    <s v="PA"/>
    <n v="13.6"/>
    <s v=""/>
    <x v="0"/>
    <x v="0"/>
    <x v="0"/>
    <s v=""/>
    <x v="0"/>
    <x v="3"/>
    <s v="FABRICA + P. E"/>
    <x v="1"/>
    <x v="25"/>
    <x v="2"/>
    <n v="9.3499999999999943"/>
    <x v="0"/>
    <n v="9.16"/>
    <n v="9.16"/>
    <n v="1"/>
    <n v="1"/>
    <s v="Positivo"/>
    <n v="25.16"/>
    <s v="TM"/>
    <n v="25.16"/>
    <n v="393"/>
    <s v=""/>
    <s v=""/>
    <x v="0"/>
    <s v=""/>
    <s v=""/>
  </r>
  <r>
    <x v="4"/>
    <n v="13.2"/>
    <n v="13.48"/>
    <n v="0"/>
    <n v="40"/>
    <n v="38.22"/>
    <n v="24.74"/>
    <s v="TM"/>
    <s v=""/>
    <s v="E3670HBF"/>
    <s v="ER0850BBR"/>
    <s v="2024000082"/>
    <x v="1061"/>
    <d v="2024-01-05T00:00:00"/>
    <x v="25"/>
    <n v="27.32"/>
    <s v="TM"/>
    <n v="24.74"/>
    <x v="0"/>
    <s v="RPUMAREG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CALF"/>
    <n v="13.48"/>
    <s v=""/>
    <x v="0"/>
    <x v="0"/>
    <x v="0"/>
    <s v=""/>
    <x v="0"/>
    <x v="3"/>
    <s v="FABRICA + P. E"/>
    <x v="0"/>
    <x v="25"/>
    <x v="2"/>
    <n v="2.7800000000000011"/>
    <x v="0"/>
    <n v="2.5800000000000018"/>
    <n v="2.5800000000000018"/>
    <n v="1"/>
    <n v="1"/>
    <s v="Positivo"/>
    <n v="27.32"/>
    <s v="TM"/>
    <n v="27.32"/>
    <n v="393"/>
    <s v=""/>
    <s v=""/>
    <x v="0"/>
    <s v=""/>
    <s v=""/>
  </r>
  <r>
    <x v="4"/>
    <n v="15.8"/>
    <n v="15.6"/>
    <n v="0"/>
    <n v="40"/>
    <n v="39.6"/>
    <n v="24"/>
    <s v="TM"/>
    <s v=""/>
    <s v="E4243BFS"/>
    <s v="ECC01600R"/>
    <s v="2024000087"/>
    <x v="1062"/>
    <d v="2024-01-05T00:00:00"/>
    <x v="25"/>
    <n v="25.2"/>
    <s v="TM"/>
    <n v="24"/>
    <x v="0"/>
    <s v="RPUMAREGA"/>
    <x v="0"/>
    <s v=""/>
    <x v="0"/>
    <x v="0"/>
    <x v="0"/>
    <x v="0"/>
    <s v=""/>
    <d v="2024-01-05T16:45:49"/>
    <s v="RFCPI"/>
    <x v="0"/>
    <x v="0"/>
    <x v="2"/>
    <x v="2"/>
    <s v=""/>
    <d v="2024-01-05T16:47:28"/>
    <s v="RFCPI"/>
    <s v=""/>
    <s v="CALF"/>
    <n v="15.6"/>
    <s v=""/>
    <x v="0"/>
    <x v="0"/>
    <x v="0"/>
    <s v=""/>
    <x v="0"/>
    <x v="3"/>
    <s v="FABRICA + P. E"/>
    <x v="1"/>
    <x v="25"/>
    <x v="2"/>
    <n v="1.3999999999999986"/>
    <x v="0"/>
    <n v="1.1999999999999993"/>
    <n v="1.1999999999999993"/>
    <n v="1"/>
    <n v="1"/>
    <s v="Positivo"/>
    <n v="25.2"/>
    <s v="TM"/>
    <n v="25.2"/>
    <n v="393"/>
    <s v=""/>
    <s v=""/>
    <x v="0"/>
    <s v=""/>
    <s v=""/>
  </r>
  <r>
    <x v="4"/>
    <n v="13.2"/>
    <n v="13.4"/>
    <n v="0"/>
    <n v="40"/>
    <n v="36.64"/>
    <n v="23.24"/>
    <s v="TM"/>
    <s v=""/>
    <s v="E3670HBF"/>
    <s v="ER0850BBR"/>
    <s v="2024000088"/>
    <x v="1063"/>
    <d v="2024-01-08T00:00:00"/>
    <x v="25"/>
    <n v="27.4"/>
    <s v="TM"/>
    <n v="23.24"/>
    <x v="0"/>
    <s v="BVALCARCEL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CALF"/>
    <n v="13.4"/>
    <s v=""/>
    <x v="0"/>
    <x v="0"/>
    <x v="1"/>
    <s v=""/>
    <x v="0"/>
    <x v="3"/>
    <s v="FABRICA + P. E"/>
    <x v="0"/>
    <x v="25"/>
    <x v="2"/>
    <n v="4.3599999999999994"/>
    <x v="0"/>
    <n v="4.16"/>
    <n v="4.16"/>
    <n v="1"/>
    <n v="1"/>
    <s v="Positivo"/>
    <n v="27.4"/>
    <s v="TM"/>
    <n v="27.4"/>
    <n v="393"/>
    <s v=""/>
    <s v=""/>
    <x v="0"/>
    <s v=""/>
    <s v=""/>
  </r>
  <r>
    <x v="4"/>
    <n v="13.26"/>
    <n v="13.4"/>
    <n v="0"/>
    <n v="40"/>
    <n v="40.36"/>
    <n v="26.96"/>
    <s v="TM"/>
    <s v=""/>
    <s v="E8651FLH"/>
    <s v="ER8538BBG"/>
    <s v="2024000126"/>
    <x v="1064"/>
    <d v="2024-01-08T00:00:00"/>
    <x v="25"/>
    <n v="27.4"/>
    <s v="TM"/>
    <n v="26.96"/>
    <x v="0"/>
    <s v="BVALCARCEL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CALF"/>
    <n v="13.4"/>
    <s v=""/>
    <x v="0"/>
    <x v="0"/>
    <x v="1"/>
    <s v=""/>
    <x v="0"/>
    <x v="3"/>
    <s v="FABRICA + P. E"/>
    <x v="0"/>
    <x v="25"/>
    <x v="2"/>
    <n v="0.64000000000000057"/>
    <x v="0"/>
    <n v="0.43999999999999773"/>
    <n v="0.43999999999999773"/>
    <n v="1"/>
    <n v="1"/>
    <s v="Positivo"/>
    <n v="27.4"/>
    <s v="TM"/>
    <n v="27.4"/>
    <n v="393"/>
    <s v=""/>
    <s v=""/>
    <x v="0"/>
    <s v=""/>
    <s v=""/>
  </r>
  <r>
    <x v="4"/>
    <n v="13.5"/>
    <n v="13.4"/>
    <n v="0"/>
    <n v="40"/>
    <n v="40.4"/>
    <n v="27"/>
    <s v="TM"/>
    <s v=""/>
    <s v="E9604JJP"/>
    <s v="ER1909BBC"/>
    <s v="2024000130"/>
    <x v="1065"/>
    <d v="2024-01-08T00:00:00"/>
    <x v="25"/>
    <n v="27.4"/>
    <s v="TM"/>
    <n v="27"/>
    <x v="0"/>
    <s v="BVALCARCEL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CALF"/>
    <n v="13.4"/>
    <s v=""/>
    <x v="0"/>
    <x v="0"/>
    <x v="1"/>
    <s v=""/>
    <x v="0"/>
    <x v="3"/>
    <s v="FABRICA + P. E"/>
    <x v="0"/>
    <x v="25"/>
    <x v="2"/>
    <n v="0.60000000000000142"/>
    <x v="0"/>
    <n v="0.39999999999999858"/>
    <n v="0.39999999999999858"/>
    <n v="0"/>
    <n v="1"/>
    <s v=""/>
    <n v="27.4"/>
    <s v="TM"/>
    <n v="27.4"/>
    <n v="393"/>
    <s v=""/>
    <s v=""/>
    <x v="0"/>
    <s v=""/>
    <s v=""/>
  </r>
  <r>
    <x v="4"/>
    <n v="11"/>
    <n v="11"/>
    <n v="0"/>
    <n v="26"/>
    <n v="19.2"/>
    <n v="8.1999999999999993"/>
    <s v="TM"/>
    <s v=""/>
    <s v="E4674KFL"/>
    <s v=""/>
    <s v=""/>
    <x v="1066"/>
    <d v="2024-01-08T00:00:00"/>
    <x v="25"/>
    <n v="15.52"/>
    <s v="TM"/>
    <n v="8.1999999999999993"/>
    <x v="0"/>
    <s v="BVALCARCEL"/>
    <x v="0"/>
    <s v="P"/>
    <x v="1"/>
    <x v="2"/>
    <x v="0"/>
    <x v="0"/>
    <s v="ES190403"/>
    <d v="2024-01-08T16:44:11"/>
    <s v="BVALCARCEL"/>
    <x v="1"/>
    <x v="2"/>
    <x v="1"/>
    <x v="0"/>
    <s v="ES190403"/>
    <d v="2024-01-08T16:44:46"/>
    <s v="BVALCARCEL"/>
    <s v=""/>
    <s v="PA"/>
    <n v="0"/>
    <s v=""/>
    <x v="0"/>
    <x v="0"/>
    <x v="1"/>
    <s v="PM"/>
    <x v="0"/>
    <x v="3"/>
    <s v="FABRICA + P. E"/>
    <x v="0"/>
    <x v="25"/>
    <x v="2"/>
    <n v="7.4499999999999993"/>
    <x v="0"/>
    <n v="7.32"/>
    <n v="7.32"/>
    <n v="1"/>
    <n v="1"/>
    <s v="Positivo"/>
    <n v="15.52"/>
    <s v="TM"/>
    <n v="15.52"/>
    <n v="393"/>
    <s v="PM"/>
    <s v=""/>
    <x v="0"/>
    <s v="PM"/>
    <s v="PM"/>
  </r>
  <r>
    <x v="4"/>
    <n v="13.6"/>
    <n v="13.6"/>
    <n v="0"/>
    <n v="38"/>
    <n v="37.6"/>
    <n v="24"/>
    <s v="TM"/>
    <s v=""/>
    <s v="EC8206AC"/>
    <s v=""/>
    <s v=""/>
    <x v="1067"/>
    <d v="2024-01-08T00:00:00"/>
    <x v="25"/>
    <n v="25.16"/>
    <s v="TM"/>
    <n v="24"/>
    <x v="0"/>
    <s v="BVALCARCEL"/>
    <x v="0"/>
    <s v="P"/>
    <x v="1"/>
    <x v="2"/>
    <x v="0"/>
    <x v="0"/>
    <s v="ES190403"/>
    <d v="2024-01-08T16:46:18"/>
    <s v="BVALCARCEL"/>
    <x v="1"/>
    <x v="2"/>
    <x v="1"/>
    <x v="0"/>
    <s v="ES190403"/>
    <d v="2024-01-08T16:46:59"/>
    <s v="BVALCARCEL"/>
    <s v=""/>
    <s v="PA"/>
    <n v="0"/>
    <s v=""/>
    <x v="0"/>
    <x v="0"/>
    <x v="1"/>
    <s v="PM"/>
    <x v="0"/>
    <x v="3"/>
    <s v="FABRICA + P. E"/>
    <x v="0"/>
    <x v="25"/>
    <x v="2"/>
    <n v="1.3499999999999943"/>
    <x v="0"/>
    <n v="1.1600000000000001"/>
    <n v="1.1600000000000001"/>
    <n v="1"/>
    <n v="1"/>
    <s v="Positivo"/>
    <n v="25.16"/>
    <s v="TM"/>
    <n v="25.16"/>
    <n v="393"/>
    <s v="PM"/>
    <s v=""/>
    <x v="0"/>
    <s v="PM"/>
    <s v="PM"/>
  </r>
  <r>
    <x v="4"/>
    <n v="13.2"/>
    <n v="13.5"/>
    <n v="0"/>
    <n v="40"/>
    <n v="40.74"/>
    <n v="27.24"/>
    <s v="TM"/>
    <s v=""/>
    <s v="E3670HBF"/>
    <s v="ER0850BBR"/>
    <s v="2024000133"/>
    <x v="1068"/>
    <d v="2024-01-09T00:00:00"/>
    <x v="25"/>
    <n v="27.3"/>
    <s v="TM"/>
    <n v="27.24"/>
    <x v="0"/>
    <s v="BVALCARCEL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CALF"/>
    <n v="13.5"/>
    <s v=""/>
    <x v="0"/>
    <x v="0"/>
    <x v="1"/>
    <s v=""/>
    <x v="0"/>
    <x v="3"/>
    <s v="FABRICA + P. E"/>
    <x v="0"/>
    <x v="25"/>
    <x v="2"/>
    <n v="0.25999999999999801"/>
    <x v="0"/>
    <n v="6.0000000000002274E-2"/>
    <n v="6.0000000000002274E-2"/>
    <n v="0"/>
    <n v="1"/>
    <s v=""/>
    <n v="27.3"/>
    <s v="TM"/>
    <n v="27.3"/>
    <n v="393"/>
    <s v=""/>
    <s v=""/>
    <x v="0"/>
    <s v=""/>
    <s v=""/>
  </r>
  <r>
    <x v="4"/>
    <n v="13.6"/>
    <n v="13.6"/>
    <n v="0"/>
    <n v="38"/>
    <n v="37.6"/>
    <n v="24"/>
    <s v="TM"/>
    <s v=""/>
    <s v="EC8206AC"/>
    <s v=""/>
    <s v=""/>
    <x v="1069"/>
    <d v="2024-01-09T00:00:00"/>
    <x v="25"/>
    <n v="25.16"/>
    <s v="TM"/>
    <n v="24"/>
    <x v="0"/>
    <s v="BVALCARCEL"/>
    <x v="0"/>
    <s v="P"/>
    <x v="1"/>
    <x v="2"/>
    <x v="0"/>
    <x v="0"/>
    <s v="ES190403"/>
    <d v="2024-01-09T16:34:16"/>
    <s v="BVALCARCEL"/>
    <x v="1"/>
    <x v="2"/>
    <x v="1"/>
    <x v="0"/>
    <s v="ES190403"/>
    <d v="2024-01-09T16:35:02"/>
    <s v="BVALCARCEL"/>
    <s v=""/>
    <s v="PA"/>
    <n v="0"/>
    <s v=""/>
    <x v="0"/>
    <x v="0"/>
    <x v="1"/>
    <s v="PM"/>
    <x v="0"/>
    <x v="3"/>
    <s v="FABRICA + P. E"/>
    <x v="0"/>
    <x v="25"/>
    <x v="2"/>
    <n v="1.3499999999999943"/>
    <x v="0"/>
    <n v="1.1600000000000001"/>
    <n v="1.1600000000000001"/>
    <n v="1"/>
    <n v="1"/>
    <s v="Positivo"/>
    <n v="25.16"/>
    <s v="TM"/>
    <n v="25.16"/>
    <n v="393"/>
    <s v="PM"/>
    <s v=""/>
    <x v="0"/>
    <s v="PM"/>
    <s v="PM"/>
  </r>
  <r>
    <x v="4"/>
    <n v="13.26"/>
    <n v="13.32"/>
    <n v="0"/>
    <n v="40"/>
    <n v="35.24"/>
    <n v="21.92"/>
    <s v="TM"/>
    <s v=""/>
    <s v="E8651FLH"/>
    <s v="ER8538BBG"/>
    <s v="2024000170"/>
    <x v="1070"/>
    <d v="2024-01-10T00:00:00"/>
    <x v="25"/>
    <n v="27.48"/>
    <s v="TM"/>
    <n v="21.92"/>
    <x v="0"/>
    <s v="BVALCARCEL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CALF"/>
    <n v="13.32"/>
    <s v=""/>
    <x v="0"/>
    <x v="0"/>
    <x v="1"/>
    <s v=""/>
    <x v="0"/>
    <x v="3"/>
    <s v="FABRICA + P. E"/>
    <x v="0"/>
    <x v="25"/>
    <x v="2"/>
    <n v="5.759999999999998"/>
    <x v="0"/>
    <n v="5.5599999999999987"/>
    <n v="5.5599999999999987"/>
    <n v="1"/>
    <n v="1"/>
    <s v="Positivo"/>
    <n v="27.48"/>
    <s v="TM"/>
    <n v="27.48"/>
    <n v="393"/>
    <s v=""/>
    <s v=""/>
    <x v="0"/>
    <s v=""/>
    <s v=""/>
  </r>
  <r>
    <x v="4"/>
    <n v="15"/>
    <n v="11"/>
    <n v="0"/>
    <n v="26"/>
    <n v="15.4"/>
    <n v="4.4000000000000004"/>
    <s v="TM"/>
    <s v=""/>
    <s v="E4452DHP"/>
    <s v=""/>
    <s v=""/>
    <x v="1071"/>
    <d v="2024-01-10T00:00:00"/>
    <x v="25"/>
    <n v="15.52"/>
    <s v="TM"/>
    <n v="4.4000000000000004"/>
    <x v="0"/>
    <s v="BVALCARCEL"/>
    <x v="0"/>
    <s v="P"/>
    <x v="1"/>
    <x v="2"/>
    <x v="0"/>
    <x v="0"/>
    <s v="ES190403"/>
    <d v="2024-01-10T16:41:34"/>
    <s v="BVALCARCEL"/>
    <x v="1"/>
    <x v="2"/>
    <x v="1"/>
    <x v="0"/>
    <s v="ES190403"/>
    <d v="2024-01-10T16:42:06"/>
    <s v="BVALCARCEL"/>
    <s v=""/>
    <s v="PA"/>
    <n v="0"/>
    <s v=""/>
    <x v="0"/>
    <x v="0"/>
    <x v="1"/>
    <s v="PM"/>
    <x v="0"/>
    <x v="3"/>
    <s v="FABRICA + P. E"/>
    <x v="0"/>
    <x v="25"/>
    <x v="2"/>
    <n v="11.249999999999998"/>
    <x v="0"/>
    <n v="11.12"/>
    <n v="11.12"/>
    <n v="1"/>
    <n v="1"/>
    <s v="Positivo"/>
    <n v="15.52"/>
    <s v="TM"/>
    <n v="15.52"/>
    <n v="393"/>
    <s v="PM"/>
    <s v=""/>
    <x v="0"/>
    <s v="PM"/>
    <s v="PM"/>
  </r>
  <r>
    <x v="4"/>
    <n v="12.38"/>
    <n v="12.32"/>
    <n v="0"/>
    <n v="40"/>
    <n v="40.479999999999997"/>
    <n v="28.16"/>
    <s v="TM"/>
    <s v=""/>
    <s v="E6231JGH"/>
    <s v="ER8326BCD"/>
    <s v="2024000112"/>
    <x v="1072"/>
    <d v="2024-01-08T00:00:00"/>
    <x v="24"/>
    <n v="28.48"/>
    <s v="TM"/>
    <n v="28.16"/>
    <x v="0"/>
    <s v="BVALCARCEL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CALF"/>
    <n v="12.32"/>
    <s v=""/>
    <x v="0"/>
    <x v="0"/>
    <x v="1"/>
    <s v=""/>
    <x v="0"/>
    <x v="3"/>
    <s v="FABRICA + P. E"/>
    <x v="0"/>
    <x v="24"/>
    <x v="2"/>
    <n v="0.52000000000000313"/>
    <x v="0"/>
    <n v="0.32000000000000028"/>
    <n v="0.32000000000000028"/>
    <n v="0"/>
    <n v="1"/>
    <s v=""/>
    <n v="28.48"/>
    <s v="TM"/>
    <n v="28.48"/>
    <n v="3146"/>
    <s v=""/>
    <s v=""/>
    <x v="0"/>
    <s v=""/>
    <s v=""/>
  </r>
  <r>
    <x v="4"/>
    <n v="12.38"/>
    <n v="12.44"/>
    <n v="0"/>
    <n v="40"/>
    <n v="40.340000000000003"/>
    <n v="27.9"/>
    <s v="TM"/>
    <s v=""/>
    <s v="E6231JGH"/>
    <s v="ER8326BCD"/>
    <s v="2024000086"/>
    <x v="1073"/>
    <d v="2024-01-05T00:00:00"/>
    <x v="26"/>
    <n v="28.36"/>
    <s v="TM"/>
    <n v="27.9"/>
    <x v="0"/>
    <s v="RPUMAREG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2.44"/>
    <s v=""/>
    <x v="0"/>
    <x v="0"/>
    <x v="0"/>
    <s v=""/>
    <x v="0"/>
    <x v="3"/>
    <s v="FABRICA + P. E"/>
    <x v="0"/>
    <x v="26"/>
    <x v="2"/>
    <n v="0.65999999999999659"/>
    <x v="0"/>
    <n v="0.46000000000000085"/>
    <n v="0.46000000000000085"/>
    <n v="1"/>
    <n v="1"/>
    <s v="Positivo"/>
    <n v="28.36"/>
    <s v="TM"/>
    <n v="28.36"/>
    <n v="399"/>
    <s v=""/>
    <s v=""/>
    <x v="0"/>
    <s v=""/>
    <s v=""/>
  </r>
  <r>
    <x v="4"/>
    <n v="12.7"/>
    <n v="13"/>
    <n v="0"/>
    <n v="40"/>
    <n v="40.479999999999997"/>
    <n v="27.48"/>
    <s v="TM"/>
    <s v=""/>
    <s v="E6948KJN"/>
    <s v="ER5980BCD"/>
    <s v="2024000143"/>
    <x v="1074"/>
    <d v="2024-01-09T00:00:00"/>
    <x v="26"/>
    <n v="27.8"/>
    <s v="TM"/>
    <n v="27.48"/>
    <x v="0"/>
    <s v="BVALCARCEL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3"/>
    <s v=""/>
    <x v="0"/>
    <x v="0"/>
    <x v="1"/>
    <s v=""/>
    <x v="0"/>
    <x v="3"/>
    <s v="FABRICA + P. E"/>
    <x v="0"/>
    <x v="26"/>
    <x v="2"/>
    <n v="0.52000000000000313"/>
    <x v="0"/>
    <n v="0.32000000000000028"/>
    <n v="0.32000000000000028"/>
    <n v="0"/>
    <n v="1"/>
    <s v=""/>
    <n v="27.8"/>
    <s v="TM"/>
    <n v="27.8"/>
    <n v="399"/>
    <s v=""/>
    <s v=""/>
    <x v="0"/>
    <s v=""/>
    <s v=""/>
  </r>
  <r>
    <x v="4"/>
    <n v="12.4"/>
    <n v="12.54"/>
    <n v="0"/>
    <n v="40"/>
    <n v="40.619999999999997"/>
    <n v="28.08"/>
    <s v="TM"/>
    <s v=""/>
    <s v="E3024JJY"/>
    <s v="ER5844BCB"/>
    <s v="2024000167"/>
    <x v="1075"/>
    <d v="2024-01-10T00:00:00"/>
    <x v="24"/>
    <n v="28.26"/>
    <s v="TM"/>
    <n v="28.08"/>
    <x v="0"/>
    <s v="BVALCARCEL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CALF"/>
    <n v="12.54"/>
    <s v=""/>
    <x v="0"/>
    <x v="0"/>
    <x v="1"/>
    <s v=""/>
    <x v="0"/>
    <x v="3"/>
    <s v="FABRICA + P. E"/>
    <x v="0"/>
    <x v="24"/>
    <x v="2"/>
    <n v="0.38000000000000256"/>
    <x v="0"/>
    <n v="0.18000000000000327"/>
    <n v="0.18000000000000327"/>
    <n v="0"/>
    <n v="1"/>
    <s v=""/>
    <n v="28.26"/>
    <s v="TM"/>
    <n v="28.26"/>
    <n v="3146"/>
    <s v=""/>
    <s v=""/>
    <x v="0"/>
    <s v=""/>
    <s v=""/>
  </r>
  <r>
    <x v="4"/>
    <n v="12.7"/>
    <n v="12.74"/>
    <n v="0"/>
    <n v="40"/>
    <n v="40.5"/>
    <n v="27.76"/>
    <s v="TM"/>
    <s v=""/>
    <s v="E6948KJN"/>
    <s v="ER5980BCD"/>
    <s v="2024000012"/>
    <x v="1076"/>
    <d v="2024-01-02T00:00:00"/>
    <x v="27"/>
    <n v="28.06"/>
    <s v="TM"/>
    <n v="27.76"/>
    <x v="0"/>
    <s v="RPUMAREG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CALF"/>
    <n v="12.74"/>
    <s v=""/>
    <x v="0"/>
    <x v="0"/>
    <x v="0"/>
    <s v=""/>
    <x v="0"/>
    <x v="3"/>
    <s v="FABRICA + P. E"/>
    <x v="0"/>
    <x v="23"/>
    <x v="1"/>
    <n v="0.5"/>
    <x v="0"/>
    <n v="0.29999999999999716"/>
    <n v="0.29999999999999716"/>
    <n v="0"/>
    <n v="1"/>
    <s v=""/>
    <n v="28.06"/>
    <s v="TM"/>
    <n v="28.06"/>
    <n v="3186"/>
    <s v=""/>
    <s v=""/>
    <x v="0"/>
    <s v=""/>
    <s v=""/>
  </r>
  <r>
    <x v="4"/>
    <n v="12.38"/>
    <n v="12.6"/>
    <n v="0"/>
    <n v="40"/>
    <n v="36.54"/>
    <n v="23.94"/>
    <s v="TM"/>
    <s v=""/>
    <s v="E6231JGH"/>
    <s v="ER8326BCD"/>
    <s v="2024000079"/>
    <x v="1077"/>
    <d v="2024-01-05T00:00:00"/>
    <x v="26"/>
    <n v="28.2"/>
    <s v="TM"/>
    <n v="23.94"/>
    <x v="0"/>
    <s v="RPUMAREG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2.6"/>
    <s v=""/>
    <x v="0"/>
    <x v="0"/>
    <x v="0"/>
    <s v=""/>
    <x v="0"/>
    <x v="3"/>
    <s v="FABRICA + P. E"/>
    <x v="0"/>
    <x v="26"/>
    <x v="2"/>
    <n v="4.4600000000000009"/>
    <x v="0"/>
    <n v="4.259999999999998"/>
    <n v="4.259999999999998"/>
    <n v="1"/>
    <n v="1"/>
    <s v="Positivo"/>
    <n v="28.2"/>
    <s v="TM"/>
    <n v="28.2"/>
    <n v="399"/>
    <s v=""/>
    <s v=""/>
    <x v="0"/>
    <s v=""/>
    <s v=""/>
  </r>
  <r>
    <x v="5"/>
    <n v="10"/>
    <n v="10"/>
    <n v="0"/>
    <n v="18"/>
    <n v="15.324999999999999"/>
    <n v="3"/>
    <s v="FAR"/>
    <s v=""/>
    <s v="E4643FRV"/>
    <s v=""/>
    <s v=""/>
    <x v="1078"/>
    <d v="2024-01-02T00:00:00"/>
    <x v="13"/>
    <n v="3"/>
    <s v="FAR"/>
    <n v="5.3250000000000002"/>
    <x v="0"/>
    <s v="FJPEDRO"/>
    <x v="0"/>
    <s v=""/>
    <x v="1"/>
    <x v="1"/>
    <x v="1"/>
    <x v="0"/>
    <s v="ES190317"/>
    <d v="2024-01-02T07:47:39"/>
    <s v="FJPEDRO"/>
    <x v="1"/>
    <x v="1"/>
    <x v="1"/>
    <x v="0"/>
    <s v="ES190317"/>
    <d v="2024-01-02T07:48:07"/>
    <s v="FJPEDRO"/>
    <s v=""/>
    <s v=""/>
    <n v="0"/>
    <s v=""/>
    <x v="0"/>
    <x v="0"/>
    <x v="0"/>
    <s v="ZZ"/>
    <x v="0"/>
    <x v="1"/>
    <s v="P. EXPEDIDIÓN G+E"/>
    <x v="0"/>
    <x v="13"/>
    <x v="0"/>
    <n v="3.125"/>
    <x v="0"/>
    <n v="0"/>
    <n v="0"/>
    <n v="0"/>
    <n v="1"/>
    <s v=""/>
    <n v="3"/>
    <s v="FAR"/>
    <n v="5.3249999999999993"/>
    <n v="3091"/>
    <s v="ZZ"/>
    <s v=""/>
    <x v="0"/>
    <s v="ZZ"/>
    <s v="ZZ"/>
  </r>
  <r>
    <x v="5"/>
    <n v="13.3"/>
    <n v="13.3"/>
    <n v="0"/>
    <n v="26"/>
    <n v="25.725000000000001"/>
    <n v="7"/>
    <s v="FAR"/>
    <s v=""/>
    <s v="E5392DFH"/>
    <s v=""/>
    <s v=""/>
    <x v="1079"/>
    <d v="2024-01-02T00:00:00"/>
    <x v="13"/>
    <n v="7"/>
    <s v="FAR"/>
    <n v="12.425000000000001"/>
    <x v="0"/>
    <s v="FJPEDRO"/>
    <x v="0"/>
    <s v=""/>
    <x v="1"/>
    <x v="1"/>
    <x v="1"/>
    <x v="0"/>
    <s v="ES190317"/>
    <d v="2024-01-02T14:42:32"/>
    <s v="FJPEDRO"/>
    <x v="1"/>
    <x v="1"/>
    <x v="1"/>
    <x v="0"/>
    <s v="ES190317"/>
    <d v="2024-01-02T14:42:55"/>
    <s v="FJPEDRO"/>
    <s v=""/>
    <s v=""/>
    <n v="0"/>
    <s v=""/>
    <x v="0"/>
    <x v="0"/>
    <x v="0"/>
    <s v="ZZ"/>
    <x v="0"/>
    <x v="1"/>
    <s v="P. EXPEDIDIÓN G+E"/>
    <x v="0"/>
    <x v="13"/>
    <x v="0"/>
    <n v="0.92499999999999716"/>
    <x v="0"/>
    <n v="0"/>
    <n v="0"/>
    <n v="0"/>
    <n v="1"/>
    <s v=""/>
    <n v="7"/>
    <s v="FAR"/>
    <n v="12.424999999999999"/>
    <n v="3091"/>
    <s v="ZZ"/>
    <s v=""/>
    <x v="0"/>
    <s v="ZZ"/>
    <s v="ZZ"/>
  </r>
  <r>
    <x v="5"/>
    <n v="14"/>
    <n v="14"/>
    <n v="0"/>
    <n v="40"/>
    <n v="37.075000000000003"/>
    <n v="13"/>
    <s v="FAR"/>
    <s v=""/>
    <s v="E5392DFH"/>
    <s v="R7516BBS"/>
    <s v=""/>
    <x v="1080"/>
    <d v="2024-01-03T00:00:00"/>
    <x v="13"/>
    <n v="13"/>
    <s v="FAR"/>
    <n v="23.074999999999999"/>
    <x v="0"/>
    <s v="FJPEDRO"/>
    <x v="0"/>
    <s v=""/>
    <x v="1"/>
    <x v="1"/>
    <x v="1"/>
    <x v="0"/>
    <s v="ES190317"/>
    <d v="2024-01-03T08:07:14"/>
    <s v="FJPEDRO"/>
    <x v="1"/>
    <x v="1"/>
    <x v="1"/>
    <x v="0"/>
    <s v="ES190317"/>
    <d v="2024-01-03T08:08:27"/>
    <s v="FJPEDRO"/>
    <s v=""/>
    <s v=""/>
    <n v="0"/>
    <s v=""/>
    <x v="0"/>
    <x v="0"/>
    <x v="0"/>
    <s v="ZZ"/>
    <x v="0"/>
    <x v="1"/>
    <s v="P. EXPEDIDIÓN G+E"/>
    <x v="0"/>
    <x v="13"/>
    <x v="0"/>
    <n v="3.9249999999999972"/>
    <x v="0"/>
    <n v="0"/>
    <n v="0"/>
    <n v="0"/>
    <n v="1"/>
    <s v=""/>
    <n v="13"/>
    <s v="FAR"/>
    <n v="23.074999999999999"/>
    <n v="3091"/>
    <s v="ZZ"/>
    <s v=""/>
    <x v="0"/>
    <s v="ZZ"/>
    <s v="ZZ"/>
  </r>
  <r>
    <x v="5"/>
    <n v="14"/>
    <n v="14"/>
    <n v="0"/>
    <n v="40"/>
    <n v="37.075000000000003"/>
    <n v="13"/>
    <s v="FAR"/>
    <s v=""/>
    <s v="E5392DFH"/>
    <s v="R7516BBS"/>
    <s v=""/>
    <x v="1081"/>
    <d v="2024-01-03T00:00:00"/>
    <x v="13"/>
    <n v="13"/>
    <s v="FAR"/>
    <n v="23.074999999999999"/>
    <x v="0"/>
    <s v="FJPEDRO"/>
    <x v="0"/>
    <s v=""/>
    <x v="1"/>
    <x v="1"/>
    <x v="1"/>
    <x v="0"/>
    <s v="ES190317"/>
    <d v="2024-01-03T14:41:41"/>
    <s v="FJPEDRO"/>
    <x v="1"/>
    <x v="1"/>
    <x v="1"/>
    <x v="0"/>
    <s v="ES190317"/>
    <d v="2024-01-03T14:51:03"/>
    <s v="FJPEDRO"/>
    <s v=""/>
    <s v=""/>
    <n v="0"/>
    <s v=""/>
    <x v="0"/>
    <x v="0"/>
    <x v="0"/>
    <s v="ZZ"/>
    <x v="0"/>
    <x v="1"/>
    <s v="P. EXPEDIDIÓN G+E"/>
    <x v="0"/>
    <x v="13"/>
    <x v="0"/>
    <n v="3.9249999999999972"/>
    <x v="0"/>
    <n v="0"/>
    <n v="0"/>
    <n v="0"/>
    <n v="1"/>
    <s v=""/>
    <n v="13"/>
    <s v="FAR"/>
    <n v="23.074999999999999"/>
    <n v="3091"/>
    <s v="ZZ"/>
    <s v=""/>
    <x v="0"/>
    <s v="ZZ"/>
    <s v="ZZ"/>
  </r>
  <r>
    <x v="5"/>
    <n v="15"/>
    <n v="15"/>
    <n v="0"/>
    <n v="26"/>
    <n v="25.65"/>
    <n v="6"/>
    <s v="FAR"/>
    <s v=""/>
    <s v="E2391GZW"/>
    <s v=""/>
    <s v=""/>
    <x v="1082"/>
    <d v="2024-01-02T00:00:00"/>
    <x v="9"/>
    <n v="6"/>
    <s v="FAR"/>
    <n v="10.65"/>
    <x v="0"/>
    <s v="FJPEDRO"/>
    <x v="0"/>
    <s v=""/>
    <x v="1"/>
    <x v="1"/>
    <x v="1"/>
    <x v="0"/>
    <s v="ES190317"/>
    <d v="2024-01-02T10:38:53"/>
    <s v="FJPEDRO"/>
    <x v="1"/>
    <x v="1"/>
    <x v="1"/>
    <x v="0"/>
    <s v="ES190317"/>
    <d v="2024-01-02T10:39:32"/>
    <s v="FJPEDRO"/>
    <s v=""/>
    <s v=""/>
    <n v="0"/>
    <s v=""/>
    <x v="0"/>
    <x v="0"/>
    <x v="0"/>
    <s v="ZZ"/>
    <x v="0"/>
    <x v="1"/>
    <s v="P. EXPEDIDIÓN G+E"/>
    <x v="0"/>
    <x v="9"/>
    <x v="0"/>
    <n v="1"/>
    <x v="0"/>
    <n v="0"/>
    <n v="0"/>
    <n v="0"/>
    <n v="1"/>
    <s v=""/>
    <n v="6"/>
    <s v="FAR"/>
    <n v="10.649999999999999"/>
    <n v="2906"/>
    <s v="ZZ"/>
    <s v=""/>
    <x v="0"/>
    <s v="ZZ"/>
    <s v="ZZ"/>
  </r>
  <r>
    <x v="5"/>
    <n v="15"/>
    <n v="15"/>
    <n v="0"/>
    <n v="26"/>
    <n v="25.65"/>
    <n v="6"/>
    <s v="FAR"/>
    <s v=""/>
    <s v="E2391GZW"/>
    <s v=""/>
    <s v=""/>
    <x v="1083"/>
    <d v="2024-01-04T00:00:00"/>
    <x v="9"/>
    <n v="6"/>
    <s v="FAR"/>
    <n v="10.65"/>
    <x v="0"/>
    <s v="FJPEDRO"/>
    <x v="0"/>
    <s v=""/>
    <x v="1"/>
    <x v="1"/>
    <x v="1"/>
    <x v="0"/>
    <s v="ES190317"/>
    <d v="2024-01-04T08:05:28"/>
    <s v="FJPEDRO"/>
    <x v="1"/>
    <x v="1"/>
    <x v="1"/>
    <x v="0"/>
    <s v="ES190317"/>
    <d v="2024-01-04T08:05:44"/>
    <s v="FJPEDRO"/>
    <s v=""/>
    <s v=""/>
    <n v="0"/>
    <s v=""/>
    <x v="0"/>
    <x v="0"/>
    <x v="0"/>
    <s v="ZZ"/>
    <x v="0"/>
    <x v="1"/>
    <s v="P. EXPEDIDIÓN G+E"/>
    <x v="0"/>
    <x v="9"/>
    <x v="0"/>
    <n v="1"/>
    <x v="0"/>
    <n v="0"/>
    <n v="0"/>
    <n v="0"/>
    <n v="1"/>
    <s v=""/>
    <n v="6"/>
    <s v="FAR"/>
    <n v="10.649999999999999"/>
    <n v="2906"/>
    <s v="ZZ"/>
    <s v=""/>
    <x v="0"/>
    <s v="ZZ"/>
    <s v="ZZ"/>
  </r>
  <r>
    <x v="5"/>
    <n v="15"/>
    <n v="15"/>
    <n v="0"/>
    <n v="26"/>
    <n v="25.65"/>
    <n v="6"/>
    <s v="FAR"/>
    <s v=""/>
    <s v="E2391GZW"/>
    <s v=""/>
    <s v=""/>
    <x v="1084"/>
    <d v="2024-01-04T00:00:00"/>
    <x v="9"/>
    <n v="6"/>
    <s v="FAR"/>
    <n v="10.65"/>
    <x v="0"/>
    <s v="FJPEDRO"/>
    <x v="0"/>
    <s v=""/>
    <x v="1"/>
    <x v="1"/>
    <x v="1"/>
    <x v="0"/>
    <s v="ES190317"/>
    <d v="2024-01-04T09:57:44"/>
    <s v="FJPEDRO"/>
    <x v="1"/>
    <x v="1"/>
    <x v="1"/>
    <x v="0"/>
    <s v="ES190317"/>
    <d v="2024-01-04T09:59:27"/>
    <s v="FJPEDRO"/>
    <s v=""/>
    <s v=""/>
    <n v="0"/>
    <s v=""/>
    <x v="0"/>
    <x v="0"/>
    <x v="0"/>
    <s v="ZZ"/>
    <x v="0"/>
    <x v="1"/>
    <s v="P. EXPEDIDIÓN G+E"/>
    <x v="0"/>
    <x v="9"/>
    <x v="0"/>
    <n v="1"/>
    <x v="0"/>
    <n v="0"/>
    <n v="0"/>
    <n v="0"/>
    <n v="1"/>
    <s v=""/>
    <n v="6"/>
    <s v="FAR"/>
    <n v="10.649999999999999"/>
    <n v="2906"/>
    <s v="ZZ"/>
    <s v=""/>
    <x v="0"/>
    <s v="ZZ"/>
    <s v="ZZ"/>
  </r>
  <r>
    <x v="5"/>
    <n v="11"/>
    <n v="11"/>
    <n v="0"/>
    <n v="26"/>
    <n v="21.65"/>
    <n v="6"/>
    <s v="FAR"/>
    <s v=""/>
    <s v="E2631FJV"/>
    <s v=""/>
    <s v=""/>
    <x v="1085"/>
    <d v="2024-01-03T00:00:00"/>
    <x v="9"/>
    <n v="6"/>
    <s v="FAR"/>
    <n v="10.65"/>
    <x v="0"/>
    <s v="FJPEDRO"/>
    <x v="0"/>
    <s v=""/>
    <x v="1"/>
    <x v="1"/>
    <x v="1"/>
    <x v="0"/>
    <s v="ES190317"/>
    <d v="2024-01-03T10:23:46"/>
    <s v="FJPEDRO"/>
    <x v="1"/>
    <x v="1"/>
    <x v="1"/>
    <x v="0"/>
    <s v="ES190317"/>
    <d v="2024-01-03T10:47:12"/>
    <s v="FJPEDRO"/>
    <s v=""/>
    <s v=""/>
    <n v="0"/>
    <s v=""/>
    <x v="0"/>
    <x v="0"/>
    <x v="0"/>
    <s v="ZZ"/>
    <x v="0"/>
    <x v="1"/>
    <s v="P. EXPEDIDIÓN G+E"/>
    <x v="0"/>
    <x v="9"/>
    <x v="0"/>
    <n v="5"/>
    <x v="0"/>
    <n v="0"/>
    <n v="0"/>
    <n v="0"/>
    <n v="1"/>
    <s v=""/>
    <n v="6"/>
    <s v="FAR"/>
    <n v="10.649999999999999"/>
    <n v="2906"/>
    <s v="ZZ"/>
    <s v=""/>
    <x v="0"/>
    <s v="ZZ"/>
    <s v="ZZ"/>
  </r>
  <r>
    <x v="5"/>
    <n v="11"/>
    <n v="11"/>
    <n v="0"/>
    <n v="26"/>
    <n v="21.65"/>
    <n v="6"/>
    <s v="FAR"/>
    <s v=""/>
    <s v="E2631FJV"/>
    <s v=""/>
    <s v=""/>
    <x v="1086"/>
    <d v="2024-01-03T00:00:00"/>
    <x v="9"/>
    <n v="6"/>
    <s v="FAR"/>
    <n v="10.65"/>
    <x v="0"/>
    <s v="FJPEDRO"/>
    <x v="0"/>
    <s v=""/>
    <x v="1"/>
    <x v="1"/>
    <x v="1"/>
    <x v="0"/>
    <s v="ES190317"/>
    <d v="2024-01-03T15:08:23"/>
    <s v="FJPEDRO"/>
    <x v="1"/>
    <x v="1"/>
    <x v="1"/>
    <x v="0"/>
    <s v="ES190317"/>
    <d v="2024-01-03T15:08:50"/>
    <s v="FJPEDRO"/>
    <s v=""/>
    <s v=""/>
    <n v="0"/>
    <s v=""/>
    <x v="0"/>
    <x v="0"/>
    <x v="0"/>
    <s v="ZZ"/>
    <x v="0"/>
    <x v="1"/>
    <s v="P. EXPEDIDIÓN G+E"/>
    <x v="0"/>
    <x v="9"/>
    <x v="0"/>
    <n v="5"/>
    <x v="0"/>
    <n v="0"/>
    <n v="0"/>
    <n v="0"/>
    <n v="1"/>
    <s v=""/>
    <n v="6"/>
    <s v="FAR"/>
    <n v="10.649999999999999"/>
    <n v="2906"/>
    <s v="ZZ"/>
    <s v=""/>
    <x v="0"/>
    <s v="ZZ"/>
    <s v="ZZ"/>
  </r>
  <r>
    <x v="5"/>
    <n v="12.6"/>
    <n v="12.8"/>
    <n v="0"/>
    <n v="40"/>
    <n v="40.700000000000003"/>
    <n v="27.9"/>
    <s v="TM"/>
    <s v=""/>
    <s v="E8184JKX"/>
    <s v="ER5435BCD"/>
    <s v="2024000017"/>
    <x v="1087"/>
    <d v="2024-01-05T00:00:00"/>
    <x v="11"/>
    <n v="28"/>
    <s v="TM"/>
    <n v="27.9"/>
    <x v="0"/>
    <s v="FMARTINEZV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2.8"/>
    <s v=""/>
    <x v="0"/>
    <x v="0"/>
    <x v="0"/>
    <s v=""/>
    <x v="0"/>
    <x v="1"/>
    <s v="P. EXPEDIDIÓN G+E"/>
    <x v="0"/>
    <x v="11"/>
    <x v="1"/>
    <n v="0.29999999999999716"/>
    <x v="0"/>
    <n v="0.10000000000000142"/>
    <n v="0.10000000000000142"/>
    <n v="0"/>
    <n v="1"/>
    <s v=""/>
    <n v="28"/>
    <s v="TM"/>
    <n v="28"/>
    <n v="55"/>
    <s v=""/>
    <s v=""/>
    <x v="0"/>
    <s v=""/>
    <s v=""/>
  </r>
  <r>
    <x v="5"/>
    <n v="13.1"/>
    <n v="13.14"/>
    <n v="0"/>
    <n v="40"/>
    <n v="40.78"/>
    <n v="27.64"/>
    <s v="TM"/>
    <s v=""/>
    <s v="E7095HXG"/>
    <s v="ER3519BCD"/>
    <s v="2023002537"/>
    <x v="1088"/>
    <d v="2024-01-02T00:00:00"/>
    <x v="11"/>
    <n v="27.66"/>
    <s v="TM"/>
    <n v="27.64"/>
    <x v="0"/>
    <s v="JPOMB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3.14"/>
    <s v=""/>
    <x v="0"/>
    <x v="0"/>
    <x v="0"/>
    <s v=""/>
    <x v="0"/>
    <x v="1"/>
    <s v="P. EXPEDIDIÓN G+E"/>
    <x v="0"/>
    <x v="11"/>
    <x v="1"/>
    <n v="0.21999999999999886"/>
    <x v="0"/>
    <n v="1.9999999999999574E-2"/>
    <n v="1.9999999999999574E-2"/>
    <n v="0"/>
    <n v="1"/>
    <s v=""/>
    <n v="27.66"/>
    <s v="TM"/>
    <n v="27.66"/>
    <n v="55"/>
    <s v=""/>
    <s v=""/>
    <x v="0"/>
    <s v=""/>
    <s v=""/>
  </r>
  <r>
    <x v="5"/>
    <n v="9.9"/>
    <n v="9.9"/>
    <n v="0"/>
    <n v="18"/>
    <n v="17"/>
    <n v="4"/>
    <s v="FAR"/>
    <s v=""/>
    <s v="E0615DLW"/>
    <s v=""/>
    <s v=""/>
    <x v="1089"/>
    <d v="2024-01-03T00:00:00"/>
    <x v="13"/>
    <n v="4"/>
    <s v="FAR"/>
    <n v="7.1"/>
    <x v="0"/>
    <s v="FJPEDRO"/>
    <x v="0"/>
    <s v=""/>
    <x v="1"/>
    <x v="1"/>
    <x v="1"/>
    <x v="0"/>
    <s v="ES190317"/>
    <d v="2024-01-03T10:04:49"/>
    <s v="FJPEDRO"/>
    <x v="1"/>
    <x v="1"/>
    <x v="1"/>
    <x v="0"/>
    <s v="ES190317"/>
    <d v="2024-01-03T10:05:37"/>
    <s v="FJPEDRO"/>
    <s v=""/>
    <s v=""/>
    <n v="0"/>
    <s v=""/>
    <x v="0"/>
    <x v="0"/>
    <x v="0"/>
    <s v="ZZ"/>
    <x v="0"/>
    <x v="1"/>
    <s v="P. EXPEDIDIÓN G+E"/>
    <x v="0"/>
    <x v="13"/>
    <x v="0"/>
    <n v="1.4499999999999993"/>
    <x v="0"/>
    <n v="0"/>
    <n v="0"/>
    <n v="0"/>
    <n v="1"/>
    <s v=""/>
    <n v="4"/>
    <s v="FAR"/>
    <n v="7.1"/>
    <n v="3091"/>
    <s v="ZZ"/>
    <s v=""/>
    <x v="0"/>
    <s v="ZZ"/>
    <s v="ZZ"/>
  </r>
  <r>
    <x v="5"/>
    <n v="14"/>
    <n v="14"/>
    <n v="0"/>
    <n v="40"/>
    <n v="37.075000000000003"/>
    <n v="13"/>
    <s v="FAR"/>
    <s v=""/>
    <s v="E5392DFH"/>
    <s v="R7516BBS"/>
    <s v=""/>
    <x v="1090"/>
    <d v="2024-01-03T00:00:00"/>
    <x v="13"/>
    <n v="13"/>
    <s v="FAR"/>
    <n v="23.074999999999999"/>
    <x v="0"/>
    <s v="FJPEDRO"/>
    <x v="0"/>
    <s v=""/>
    <x v="1"/>
    <x v="1"/>
    <x v="1"/>
    <x v="0"/>
    <s v="ES190317"/>
    <d v="2024-01-03T10:15:32"/>
    <s v="FJPEDRO"/>
    <x v="1"/>
    <x v="1"/>
    <x v="1"/>
    <x v="0"/>
    <s v="ES190317"/>
    <d v="2024-01-03T10:16:07"/>
    <s v="FJPEDRO"/>
    <s v=""/>
    <s v=""/>
    <n v="0"/>
    <s v=""/>
    <x v="0"/>
    <x v="0"/>
    <x v="0"/>
    <s v="ZZ"/>
    <x v="0"/>
    <x v="1"/>
    <s v="P. EXPEDIDIÓN G+E"/>
    <x v="0"/>
    <x v="13"/>
    <x v="0"/>
    <n v="3.9249999999999972"/>
    <x v="0"/>
    <n v="0"/>
    <n v="0"/>
    <n v="0"/>
    <n v="1"/>
    <s v=""/>
    <n v="13"/>
    <s v="FAR"/>
    <n v="23.074999999999999"/>
    <n v="3091"/>
    <s v="ZZ"/>
    <s v=""/>
    <x v="0"/>
    <s v="ZZ"/>
    <s v="ZZ"/>
  </r>
  <r>
    <x v="5"/>
    <n v="14"/>
    <n v="14"/>
    <n v="0"/>
    <n v="40"/>
    <n v="37.075000000000003"/>
    <n v="13"/>
    <s v="FAR"/>
    <s v=""/>
    <s v="E5392DFH"/>
    <s v="R7516BBS"/>
    <s v=""/>
    <x v="1091"/>
    <d v="2024-01-03T00:00:00"/>
    <x v="13"/>
    <n v="13"/>
    <s v="FAR"/>
    <n v="23.074999999999999"/>
    <x v="0"/>
    <s v="FJPEDRO"/>
    <x v="0"/>
    <s v=""/>
    <x v="1"/>
    <x v="1"/>
    <x v="1"/>
    <x v="0"/>
    <s v="ES190317"/>
    <d v="2024-01-03T11:34:13"/>
    <s v="FJPEDRO"/>
    <x v="1"/>
    <x v="1"/>
    <x v="1"/>
    <x v="0"/>
    <s v="ES190317"/>
    <d v="2024-01-03T11:35:05"/>
    <s v="FJPEDRO"/>
    <s v=""/>
    <s v=""/>
    <n v="0"/>
    <s v=""/>
    <x v="0"/>
    <x v="0"/>
    <x v="0"/>
    <s v="ZZ"/>
    <x v="0"/>
    <x v="1"/>
    <s v="P. EXPEDIDIÓN G+E"/>
    <x v="0"/>
    <x v="13"/>
    <x v="0"/>
    <n v="3.9249999999999972"/>
    <x v="0"/>
    <n v="0"/>
    <n v="0"/>
    <n v="0"/>
    <n v="1"/>
    <s v=""/>
    <n v="13"/>
    <s v="FAR"/>
    <n v="23.074999999999999"/>
    <n v="3091"/>
    <s v="ZZ"/>
    <s v=""/>
    <x v="0"/>
    <s v="ZZ"/>
    <s v="ZZ"/>
  </r>
  <r>
    <x v="5"/>
    <n v="15"/>
    <n v="15"/>
    <n v="0"/>
    <n v="26"/>
    <n v="25.835999999999999"/>
    <n v="6"/>
    <s v="FAR"/>
    <s v=""/>
    <s v="E2391GZW"/>
    <s v=""/>
    <s v=""/>
    <x v="1092"/>
    <d v="2024-01-03T00:00:00"/>
    <x v="9"/>
    <n v="6"/>
    <s v="FAR"/>
    <n v="10.836"/>
    <x v="0"/>
    <s v="FJPEDRO"/>
    <x v="0"/>
    <s v=""/>
    <x v="1"/>
    <x v="1"/>
    <x v="1"/>
    <x v="0"/>
    <s v="ES190317"/>
    <d v="2024-01-03T07:36:55"/>
    <s v="FJPEDRO"/>
    <x v="1"/>
    <x v="1"/>
    <x v="1"/>
    <x v="0"/>
    <s v="ES190317"/>
    <d v="2024-01-03T07:37:36"/>
    <s v="FJPEDRO"/>
    <s v=""/>
    <s v=""/>
    <n v="0"/>
    <s v=""/>
    <x v="0"/>
    <x v="0"/>
    <x v="0"/>
    <s v="ZZ"/>
    <x v="0"/>
    <x v="1"/>
    <s v="P. EXPEDIDIÓN G+E"/>
    <x v="0"/>
    <x v="9"/>
    <x v="0"/>
    <n v="0.81400000000000006"/>
    <x v="0"/>
    <n v="-0.18600000000000172"/>
    <n v="0.18600000000000172"/>
    <n v="0"/>
    <n v="0"/>
    <s v=""/>
    <n v="6"/>
    <s v="FAR"/>
    <n v="10.649999999999999"/>
    <n v="2906"/>
    <s v="ZZ"/>
    <s v=""/>
    <x v="0"/>
    <s v="ZZ"/>
    <s v="ZZ"/>
  </r>
  <r>
    <x v="5"/>
    <n v="13.1"/>
    <n v="13.46"/>
    <n v="0"/>
    <n v="40"/>
    <n v="40.700000000000003"/>
    <n v="27.24"/>
    <s v="TM"/>
    <s v=""/>
    <s v="E6575LRD"/>
    <s v="ER4820BCF"/>
    <s v="2024000003"/>
    <x v="1093"/>
    <d v="2024-01-02T00:00:00"/>
    <x v="11"/>
    <n v="27.34"/>
    <s v="TM"/>
    <n v="27.24"/>
    <x v="0"/>
    <s v="NRODRIGU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3.46"/>
    <s v=""/>
    <x v="0"/>
    <x v="0"/>
    <x v="0"/>
    <s v=""/>
    <x v="0"/>
    <x v="1"/>
    <s v="P. EXPEDIDIÓN G+E"/>
    <x v="0"/>
    <x v="11"/>
    <x v="1"/>
    <n v="0.29999999999999716"/>
    <x v="0"/>
    <n v="0.10000000000000142"/>
    <n v="0.10000000000000142"/>
    <n v="0"/>
    <n v="1"/>
    <s v=""/>
    <n v="27.34"/>
    <s v="TM"/>
    <n v="27.34"/>
    <n v="55"/>
    <s v=""/>
    <s v=""/>
    <x v="0"/>
    <s v=""/>
    <s v=""/>
  </r>
  <r>
    <x v="5"/>
    <n v="8"/>
    <n v="8"/>
    <n v="0"/>
    <n v="18"/>
    <n v="16.875"/>
    <n v="5"/>
    <s v="FAR"/>
    <s v=""/>
    <s v="E3330DPL"/>
    <s v=""/>
    <s v=""/>
    <x v="1094"/>
    <d v="2024-01-02T00:00:00"/>
    <x v="9"/>
    <n v="5"/>
    <s v="FAR"/>
    <n v="8.875"/>
    <x v="0"/>
    <s v="FJPEDRO"/>
    <x v="0"/>
    <s v=""/>
    <x v="1"/>
    <x v="1"/>
    <x v="1"/>
    <x v="0"/>
    <s v="ES190317"/>
    <d v="2024-01-02T16:05:49"/>
    <s v="FJPEDRO"/>
    <x v="1"/>
    <x v="1"/>
    <x v="1"/>
    <x v="0"/>
    <s v="ES190317"/>
    <d v="2024-01-02T16:06:18"/>
    <s v="FJPEDRO"/>
    <s v=""/>
    <s v=""/>
    <n v="0"/>
    <s v=""/>
    <x v="0"/>
    <x v="0"/>
    <x v="0"/>
    <s v="ZZ"/>
    <x v="0"/>
    <x v="1"/>
    <s v="P. EXPEDIDIÓN G+E"/>
    <x v="0"/>
    <x v="9"/>
    <x v="0"/>
    <n v="1.5749999999999993"/>
    <x v="0"/>
    <n v="0"/>
    <n v="0"/>
    <n v="0"/>
    <n v="1"/>
    <s v=""/>
    <n v="5"/>
    <s v="FAR"/>
    <n v="8.875"/>
    <n v="2906"/>
    <s v="ZZ"/>
    <s v=""/>
    <x v="0"/>
    <s v="ZZ"/>
    <s v="ZZ"/>
  </r>
  <r>
    <x v="5"/>
    <n v="12.6"/>
    <n v="12.84"/>
    <n v="0"/>
    <n v="40"/>
    <n v="40.68"/>
    <n v="27.84"/>
    <s v="TM"/>
    <s v=""/>
    <s v="E8184JKX"/>
    <s v="ER5435BCD"/>
    <s v="2024000006"/>
    <x v="1095"/>
    <d v="2024-01-03T00:00:00"/>
    <x v="11"/>
    <n v="27.96"/>
    <s v="TM"/>
    <n v="27.84"/>
    <x v="0"/>
    <s v="JPOMB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2.84"/>
    <s v=""/>
    <x v="0"/>
    <x v="0"/>
    <x v="0"/>
    <s v=""/>
    <x v="0"/>
    <x v="1"/>
    <s v="P. EXPEDIDIÓN G+E"/>
    <x v="0"/>
    <x v="11"/>
    <x v="1"/>
    <n v="0.32000000000000028"/>
    <x v="0"/>
    <n v="0.12000000000000099"/>
    <n v="0.12000000000000099"/>
    <n v="0"/>
    <n v="1"/>
    <s v=""/>
    <n v="27.96"/>
    <s v="TM"/>
    <n v="27.96"/>
    <n v="55"/>
    <s v=""/>
    <s v=""/>
    <x v="0"/>
    <s v=""/>
    <s v=""/>
  </r>
  <r>
    <x v="5"/>
    <n v="7"/>
    <n v="7"/>
    <n v="0"/>
    <n v="26"/>
    <n v="17.463999999999999"/>
    <n v="5"/>
    <s v="FAR"/>
    <s v=""/>
    <s v="E2750CYG"/>
    <s v=""/>
    <s v=""/>
    <x v="1096"/>
    <d v="2024-01-03T00:00:00"/>
    <x v="9"/>
    <n v="5"/>
    <s v="FAR"/>
    <n v="10.464"/>
    <x v="0"/>
    <s v="FJPEDRO"/>
    <x v="0"/>
    <s v=""/>
    <x v="1"/>
    <x v="1"/>
    <x v="1"/>
    <x v="0"/>
    <s v="ES190317"/>
    <d v="2024-01-03T08:23:22"/>
    <s v="FJPEDRO"/>
    <x v="1"/>
    <x v="1"/>
    <x v="1"/>
    <x v="0"/>
    <s v="ES190317"/>
    <d v="2024-01-03T08:24:06"/>
    <s v="FJPEDRO"/>
    <s v=""/>
    <s v=""/>
    <n v="0"/>
    <s v=""/>
    <x v="0"/>
    <x v="0"/>
    <x v="0"/>
    <s v="ZZ"/>
    <x v="0"/>
    <x v="1"/>
    <s v="P. EXPEDIDIÓN G+E"/>
    <x v="0"/>
    <x v="9"/>
    <x v="0"/>
    <n v="9.1859999999999999"/>
    <x v="0"/>
    <n v="-1.5890000000000004"/>
    <n v="1.5890000000000004"/>
    <n v="1"/>
    <n v="0"/>
    <s v="Negativo"/>
    <n v="5"/>
    <s v="FAR"/>
    <n v="8.875"/>
    <n v="2906"/>
    <s v="ZZ"/>
    <s v=""/>
    <x v="0"/>
    <s v="ZZ"/>
    <s v="ZZ"/>
  </r>
  <r>
    <x v="5"/>
    <n v="7"/>
    <n v="7"/>
    <n v="0"/>
    <n v="26"/>
    <n v="17.463999999999999"/>
    <n v="1"/>
    <s v="FAR"/>
    <s v=""/>
    <s v="E2750CYG"/>
    <s v=""/>
    <s v=""/>
    <x v="1096"/>
    <d v="2024-01-03T00:00:00"/>
    <x v="13"/>
    <n v="1"/>
    <s v="FAR"/>
    <n v="10.464"/>
    <x v="0"/>
    <s v="FJPEDRO"/>
    <x v="0"/>
    <s v=""/>
    <x v="1"/>
    <x v="1"/>
    <x v="1"/>
    <x v="0"/>
    <s v="ES190317"/>
    <d v="2024-01-03T08:23:22"/>
    <s v="FJPEDRO"/>
    <x v="1"/>
    <x v="1"/>
    <x v="1"/>
    <x v="0"/>
    <s v="ES190317"/>
    <d v="2024-01-03T08:24:06"/>
    <s v="FJPEDRO"/>
    <s v=""/>
    <s v=""/>
    <n v="0"/>
    <s v=""/>
    <x v="0"/>
    <x v="0"/>
    <x v="0"/>
    <s v="ZZ"/>
    <x v="0"/>
    <x v="1"/>
    <s v="P. EXPEDIDIÓN G+E"/>
    <x v="0"/>
    <x v="13"/>
    <x v="0"/>
    <n v="9.1859999999999999"/>
    <x v="0"/>
    <n v="-8.6890000000000001"/>
    <n v="8.6890000000000001"/>
    <n v="1"/>
    <n v="0"/>
    <s v="Negativo"/>
    <n v="1"/>
    <s v="FAR"/>
    <n v="1.7749999999999999"/>
    <n v="3091"/>
    <s v="ZZ"/>
    <s v=""/>
    <x v="0"/>
    <s v="ZZ"/>
    <s v="ZZ"/>
  </r>
  <r>
    <x v="5"/>
    <n v="15"/>
    <n v="15"/>
    <n v="0"/>
    <n v="40"/>
    <n v="36.671999999999997"/>
    <n v="12"/>
    <s v="FAR"/>
    <s v=""/>
    <s v="E4473MBK"/>
    <s v="ER0028BBV"/>
    <s v=""/>
    <x v="1097"/>
    <d v="2024-01-03T00:00:00"/>
    <x v="9"/>
    <n v="12"/>
    <s v="FAR"/>
    <n v="21.672000000000001"/>
    <x v="0"/>
    <s v="FJPEDRO"/>
    <x v="0"/>
    <s v=""/>
    <x v="1"/>
    <x v="1"/>
    <x v="1"/>
    <x v="0"/>
    <s v="ES190317"/>
    <d v="2024-01-03T07:45:58"/>
    <s v="FJPEDRO"/>
    <x v="1"/>
    <x v="1"/>
    <x v="1"/>
    <x v="0"/>
    <s v="ES190317"/>
    <d v="2024-01-03T08:11:37"/>
    <s v="FJPEDRO"/>
    <s v=""/>
    <s v=""/>
    <n v="0"/>
    <s v=""/>
    <x v="0"/>
    <x v="0"/>
    <x v="0"/>
    <s v="ZZ"/>
    <x v="0"/>
    <x v="1"/>
    <s v="P. EXPEDIDIÓN G+E"/>
    <x v="0"/>
    <x v="9"/>
    <x v="0"/>
    <n v="4.328000000000003"/>
    <x v="0"/>
    <n v="-0.37200000000000344"/>
    <n v="0.37200000000000344"/>
    <n v="0"/>
    <n v="0"/>
    <s v=""/>
    <n v="12"/>
    <s v="FAR"/>
    <n v="21.299999999999997"/>
    <n v="2906"/>
    <s v="ZZ"/>
    <s v=""/>
    <x v="0"/>
    <s v="ZZ"/>
    <s v="ZZ"/>
  </r>
  <r>
    <x v="5"/>
    <n v="13.1"/>
    <n v="13.16"/>
    <n v="0"/>
    <n v="40"/>
    <n v="40.700000000000003"/>
    <n v="27.54"/>
    <s v="TM"/>
    <s v=""/>
    <s v="E7095HXG"/>
    <s v="ER3519BCD"/>
    <s v="2024000007"/>
    <x v="1098"/>
    <d v="2024-01-03T00:00:00"/>
    <x v="11"/>
    <n v="27.64"/>
    <s v="TM"/>
    <n v="27.54"/>
    <x v="0"/>
    <s v="JPOMB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3.16"/>
    <s v=""/>
    <x v="0"/>
    <x v="0"/>
    <x v="0"/>
    <s v=""/>
    <x v="0"/>
    <x v="1"/>
    <s v="P. EXPEDIDIÓN G+E"/>
    <x v="0"/>
    <x v="11"/>
    <x v="1"/>
    <n v="0.29999999999999716"/>
    <x v="0"/>
    <n v="0.10000000000000142"/>
    <n v="0.10000000000000142"/>
    <n v="0"/>
    <n v="1"/>
    <s v=""/>
    <n v="27.64"/>
    <s v="TM"/>
    <n v="27.64"/>
    <n v="55"/>
    <s v=""/>
    <s v=""/>
    <x v="0"/>
    <s v=""/>
    <s v=""/>
  </r>
  <r>
    <x v="5"/>
    <n v="10"/>
    <n v="10"/>
    <n v="0"/>
    <n v="18"/>
    <n v="17.100000000000001"/>
    <n v="4"/>
    <s v="FAR"/>
    <s v=""/>
    <s v="E7225FMP"/>
    <s v=""/>
    <s v=""/>
    <x v="1099"/>
    <d v="2024-01-03T00:00:00"/>
    <x v="9"/>
    <n v="4"/>
    <s v="FAR"/>
    <n v="7.1"/>
    <x v="0"/>
    <s v="FJPEDRO"/>
    <x v="0"/>
    <s v=""/>
    <x v="1"/>
    <x v="1"/>
    <x v="1"/>
    <x v="0"/>
    <s v="ES190317"/>
    <d v="2024-01-03T09:28:20"/>
    <s v="FJPEDRO"/>
    <x v="1"/>
    <x v="1"/>
    <x v="1"/>
    <x v="0"/>
    <s v="ES190317"/>
    <d v="2024-01-03T09:45:16"/>
    <s v="FJPEDRO"/>
    <s v=""/>
    <s v=""/>
    <n v="0"/>
    <s v=""/>
    <x v="0"/>
    <x v="0"/>
    <x v="0"/>
    <s v="ZZ"/>
    <x v="0"/>
    <x v="1"/>
    <s v="P. EXPEDIDIÓN G+E"/>
    <x v="0"/>
    <x v="9"/>
    <x v="0"/>
    <n v="1.3499999999999979"/>
    <x v="0"/>
    <n v="0"/>
    <n v="0"/>
    <n v="0"/>
    <n v="1"/>
    <s v=""/>
    <n v="4"/>
    <s v="FAR"/>
    <n v="7.1"/>
    <n v="2906"/>
    <s v="ZZ"/>
    <s v=""/>
    <x v="0"/>
    <s v="ZZ"/>
    <s v="ZZ"/>
  </r>
  <r>
    <x v="5"/>
    <n v="10"/>
    <n v="10"/>
    <n v="0"/>
    <n v="18"/>
    <n v="17.100000000000001"/>
    <n v="4"/>
    <s v="FAR"/>
    <s v=""/>
    <s v="E7225FMP"/>
    <s v=""/>
    <s v=""/>
    <x v="1100"/>
    <d v="2024-01-03T00:00:00"/>
    <x v="9"/>
    <n v="4"/>
    <s v="FAR"/>
    <n v="7.1"/>
    <x v="0"/>
    <s v="FJPEDRO"/>
    <x v="0"/>
    <s v=""/>
    <x v="1"/>
    <x v="1"/>
    <x v="1"/>
    <x v="0"/>
    <s v="ES190317"/>
    <d v="2024-01-03T10:54:05"/>
    <s v="FJPEDRO"/>
    <x v="1"/>
    <x v="1"/>
    <x v="1"/>
    <x v="0"/>
    <s v="ES190317"/>
    <d v="2024-01-03T10:54:22"/>
    <s v="FJPEDRO"/>
    <s v=""/>
    <s v=""/>
    <n v="0"/>
    <s v=""/>
    <x v="0"/>
    <x v="0"/>
    <x v="0"/>
    <s v="ZZ"/>
    <x v="0"/>
    <x v="1"/>
    <s v="P. EXPEDIDIÓN G+E"/>
    <x v="0"/>
    <x v="9"/>
    <x v="0"/>
    <n v="1.3499999999999979"/>
    <x v="0"/>
    <n v="0"/>
    <n v="0"/>
    <n v="0"/>
    <n v="1"/>
    <s v=""/>
    <n v="4"/>
    <s v="FAR"/>
    <n v="7.1"/>
    <n v="2906"/>
    <s v="ZZ"/>
    <s v=""/>
    <x v="0"/>
    <s v="ZZ"/>
    <s v="ZZ"/>
  </r>
  <r>
    <x v="5"/>
    <n v="15"/>
    <n v="15"/>
    <n v="0"/>
    <n v="40"/>
    <n v="34.866"/>
    <n v="11"/>
    <s v="FAR"/>
    <s v=""/>
    <s v="E4473MBK"/>
    <s v="ER0028BBV"/>
    <s v=""/>
    <x v="1101"/>
    <d v="2024-01-04T00:00:00"/>
    <x v="9"/>
    <n v="11"/>
    <s v="FAR"/>
    <n v="19.866"/>
    <x v="0"/>
    <s v="FJPEDRO"/>
    <x v="0"/>
    <s v=""/>
    <x v="1"/>
    <x v="1"/>
    <x v="1"/>
    <x v="0"/>
    <s v="ES190317"/>
    <d v="2024-01-04T08:22:19"/>
    <s v="FJPEDRO"/>
    <x v="1"/>
    <x v="1"/>
    <x v="1"/>
    <x v="0"/>
    <s v="ES190317"/>
    <d v="2024-01-04T08:23:06"/>
    <s v="FJPEDRO"/>
    <s v=""/>
    <s v=""/>
    <n v="0"/>
    <s v=""/>
    <x v="0"/>
    <x v="0"/>
    <x v="0"/>
    <s v="ZZ"/>
    <x v="0"/>
    <x v="1"/>
    <s v="P. EXPEDIDIÓN G+E"/>
    <x v="0"/>
    <x v="9"/>
    <x v="0"/>
    <n v="6.1340000000000003"/>
    <x v="0"/>
    <n v="-0.34100000000000108"/>
    <n v="0.34100000000000108"/>
    <n v="0"/>
    <n v="0"/>
    <s v=""/>
    <n v="11"/>
    <s v="FAR"/>
    <n v="19.524999999999999"/>
    <n v="2906"/>
    <s v="ZZ"/>
    <s v=""/>
    <x v="0"/>
    <s v="ZZ"/>
    <s v="ZZ"/>
  </r>
  <r>
    <x v="5"/>
    <n v="12.6"/>
    <n v="12.78"/>
    <n v="0"/>
    <n v="40"/>
    <n v="40.659999999999997"/>
    <n v="27.88"/>
    <s v="TM"/>
    <s v=""/>
    <s v="E8184JKX"/>
    <s v="ER5435BCD"/>
    <s v="2024000008"/>
    <x v="1102"/>
    <d v="2024-01-03T00:00:00"/>
    <x v="11"/>
    <n v="28.02"/>
    <s v="TM"/>
    <n v="27.88"/>
    <x v="0"/>
    <s v="JPOMB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2.78"/>
    <s v=""/>
    <x v="0"/>
    <x v="0"/>
    <x v="0"/>
    <s v=""/>
    <x v="0"/>
    <x v="1"/>
    <s v="P. EXPEDIDIÓN G+E"/>
    <x v="0"/>
    <x v="11"/>
    <x v="1"/>
    <n v="0.34000000000000341"/>
    <x v="0"/>
    <n v="0.14000000000000057"/>
    <n v="0.14000000000000057"/>
    <n v="0"/>
    <n v="1"/>
    <s v=""/>
    <n v="28.02"/>
    <s v="TM"/>
    <n v="28.02"/>
    <n v="55"/>
    <s v=""/>
    <s v=""/>
    <x v="0"/>
    <s v=""/>
    <s v=""/>
  </r>
  <r>
    <x v="5"/>
    <n v="10"/>
    <n v="10"/>
    <n v="0"/>
    <n v="18"/>
    <n v="17.100000000000001"/>
    <n v="4"/>
    <s v="FAR"/>
    <s v=""/>
    <s v="E7225FMP"/>
    <s v=""/>
    <s v=""/>
    <x v="1103"/>
    <d v="2024-01-03T00:00:00"/>
    <x v="9"/>
    <n v="4"/>
    <s v="FAR"/>
    <n v="7.1"/>
    <x v="0"/>
    <s v="FJPEDRO"/>
    <x v="0"/>
    <s v=""/>
    <x v="1"/>
    <x v="1"/>
    <x v="1"/>
    <x v="0"/>
    <s v="ES190317"/>
    <d v="2024-01-03T14:54:39"/>
    <s v="FJPEDRO"/>
    <x v="1"/>
    <x v="1"/>
    <x v="1"/>
    <x v="0"/>
    <s v="ES190317"/>
    <d v="2024-01-03T14:54:54"/>
    <s v="FJPEDRO"/>
    <s v=""/>
    <s v=""/>
    <n v="0"/>
    <s v=""/>
    <x v="0"/>
    <x v="0"/>
    <x v="0"/>
    <s v="ZZ"/>
    <x v="0"/>
    <x v="1"/>
    <s v="P. EXPEDIDIÓN G+E"/>
    <x v="0"/>
    <x v="9"/>
    <x v="0"/>
    <n v="1.3499999999999979"/>
    <x v="0"/>
    <n v="0"/>
    <n v="0"/>
    <n v="0"/>
    <n v="1"/>
    <s v=""/>
    <n v="4"/>
    <s v="FAR"/>
    <n v="7.1"/>
    <n v="2906"/>
    <s v="ZZ"/>
    <s v=""/>
    <x v="0"/>
    <s v="ZZ"/>
    <s v="ZZ"/>
  </r>
  <r>
    <x v="5"/>
    <n v="10"/>
    <n v="10"/>
    <n v="0"/>
    <n v="18"/>
    <n v="17.100000000000001"/>
    <n v="4"/>
    <s v="FAR"/>
    <s v=""/>
    <s v="E7225FMP"/>
    <s v=""/>
    <s v=""/>
    <x v="1104"/>
    <d v="2024-01-03T00:00:00"/>
    <x v="9"/>
    <n v="4"/>
    <s v="FAR"/>
    <n v="7.1"/>
    <x v="0"/>
    <s v="FJPEDRO"/>
    <x v="0"/>
    <s v=""/>
    <x v="1"/>
    <x v="1"/>
    <x v="1"/>
    <x v="0"/>
    <s v="ES190317"/>
    <d v="2024-01-03T15:51:58"/>
    <s v="FJPEDRO"/>
    <x v="1"/>
    <x v="1"/>
    <x v="1"/>
    <x v="0"/>
    <s v="ES190317"/>
    <d v="2024-01-03T15:52:18"/>
    <s v="FJPEDRO"/>
    <s v=""/>
    <s v=""/>
    <n v="0"/>
    <s v=""/>
    <x v="0"/>
    <x v="0"/>
    <x v="0"/>
    <s v="ZZ"/>
    <x v="0"/>
    <x v="1"/>
    <s v="P. EXPEDIDIÓN G+E"/>
    <x v="0"/>
    <x v="9"/>
    <x v="0"/>
    <n v="1.3499999999999979"/>
    <x v="0"/>
    <n v="0"/>
    <n v="0"/>
    <n v="0"/>
    <n v="1"/>
    <s v=""/>
    <n v="4"/>
    <s v="FAR"/>
    <n v="7.1"/>
    <n v="2906"/>
    <s v="ZZ"/>
    <s v=""/>
    <x v="0"/>
    <s v="ZZ"/>
    <s v="ZZ"/>
  </r>
  <r>
    <x v="5"/>
    <n v="12"/>
    <n v="12"/>
    <n v="0"/>
    <n v="26"/>
    <n v="22.65"/>
    <n v="6"/>
    <s v="FAR"/>
    <s v=""/>
    <s v="E3974BXS"/>
    <s v=""/>
    <s v=""/>
    <x v="1105"/>
    <d v="2024-01-03T00:00:00"/>
    <x v="9"/>
    <n v="6"/>
    <s v="FAR"/>
    <n v="10.65"/>
    <x v="0"/>
    <s v="FJPEDRO"/>
    <x v="0"/>
    <s v=""/>
    <x v="1"/>
    <x v="1"/>
    <x v="1"/>
    <x v="0"/>
    <s v="ES190317"/>
    <d v="2024-01-03T15:42:27"/>
    <s v="FJPEDRO"/>
    <x v="1"/>
    <x v="1"/>
    <x v="1"/>
    <x v="0"/>
    <s v="ES190317"/>
    <d v="2024-01-03T15:45:16"/>
    <s v="FJPEDRO"/>
    <s v=""/>
    <s v=""/>
    <n v="0"/>
    <s v=""/>
    <x v="0"/>
    <x v="0"/>
    <x v="0"/>
    <s v="ZZ"/>
    <x v="0"/>
    <x v="1"/>
    <s v="P. EXPEDIDIÓN G+E"/>
    <x v="0"/>
    <x v="9"/>
    <x v="0"/>
    <n v="4"/>
    <x v="0"/>
    <n v="0"/>
    <n v="0"/>
    <n v="0"/>
    <n v="1"/>
    <s v=""/>
    <n v="6"/>
    <s v="FAR"/>
    <n v="10.649999999999999"/>
    <n v="2906"/>
    <s v="ZZ"/>
    <s v=""/>
    <x v="0"/>
    <s v="ZZ"/>
    <s v="ZZ"/>
  </r>
  <r>
    <x v="5"/>
    <n v="13"/>
    <n v="13"/>
    <n v="0"/>
    <n v="26"/>
    <n v="16.611999999999998"/>
    <n v="2"/>
    <s v="FAR"/>
    <s v=""/>
    <s v="E3695CDH"/>
    <s v=""/>
    <s v=""/>
    <x v="1106"/>
    <d v="2024-01-04T00:00:00"/>
    <x v="9"/>
    <n v="2"/>
    <s v="FAR"/>
    <n v="3.6120000000000001"/>
    <x v="0"/>
    <s v="FJPEDRO"/>
    <x v="0"/>
    <s v=""/>
    <x v="1"/>
    <x v="1"/>
    <x v="1"/>
    <x v="0"/>
    <s v="ES190317"/>
    <d v="2024-01-04T11:01:04"/>
    <s v="FJPEDRO"/>
    <x v="1"/>
    <x v="1"/>
    <x v="1"/>
    <x v="0"/>
    <s v="ES190317"/>
    <d v="2024-01-04T11:01:31"/>
    <s v="FJPEDRO"/>
    <s v=""/>
    <s v=""/>
    <n v="0"/>
    <s v=""/>
    <x v="0"/>
    <x v="0"/>
    <x v="0"/>
    <s v="ZZ"/>
    <x v="0"/>
    <x v="1"/>
    <s v="P. EXPEDIDIÓN G+E"/>
    <x v="0"/>
    <x v="9"/>
    <x v="0"/>
    <n v="10.038"/>
    <x v="0"/>
    <n v="-6.2000000000000277E-2"/>
    <n v="6.2000000000000277E-2"/>
    <n v="0"/>
    <n v="0"/>
    <s v=""/>
    <n v="2"/>
    <s v="FAR"/>
    <n v="3.55"/>
    <n v="2906"/>
    <s v="ZZ"/>
    <s v=""/>
    <x v="0"/>
    <s v="ZZ"/>
    <s v="ZZ"/>
  </r>
  <r>
    <x v="5"/>
    <n v="12.6"/>
    <n v="12.92"/>
    <n v="0"/>
    <n v="40"/>
    <n v="40.700000000000003"/>
    <n v="27.78"/>
    <s v="TM"/>
    <s v=""/>
    <s v="E8184JKX"/>
    <s v="ER5435BCD"/>
    <s v="2024000011"/>
    <x v="1107"/>
    <d v="2024-01-04T00:00:00"/>
    <x v="11"/>
    <n v="27.88"/>
    <s v="TM"/>
    <n v="27.78"/>
    <x v="0"/>
    <s v="JPOMB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2.92"/>
    <s v=""/>
    <x v="0"/>
    <x v="0"/>
    <x v="0"/>
    <s v=""/>
    <x v="0"/>
    <x v="1"/>
    <s v="P. EXPEDIDIÓN G+E"/>
    <x v="0"/>
    <x v="11"/>
    <x v="1"/>
    <n v="0.29999999999999716"/>
    <x v="0"/>
    <n v="9.9999999999997868E-2"/>
    <n v="9.9999999999997868E-2"/>
    <n v="0"/>
    <n v="1"/>
    <s v=""/>
    <n v="27.88"/>
    <s v="TM"/>
    <n v="27.88"/>
    <n v="55"/>
    <s v=""/>
    <s v=""/>
    <x v="0"/>
    <s v=""/>
    <s v=""/>
  </r>
  <r>
    <x v="5"/>
    <n v="10"/>
    <n v="10"/>
    <n v="0"/>
    <n v="18"/>
    <n v="13.55"/>
    <n v="2"/>
    <s v="FAR"/>
    <s v=""/>
    <s v="E7225FMP"/>
    <s v=""/>
    <s v=""/>
    <x v="1108"/>
    <d v="2024-01-04T00:00:00"/>
    <x v="13"/>
    <n v="2"/>
    <s v="FAR"/>
    <n v="3.55"/>
    <x v="0"/>
    <s v="FJPEDRO"/>
    <x v="0"/>
    <s v=""/>
    <x v="1"/>
    <x v="1"/>
    <x v="1"/>
    <x v="0"/>
    <s v="ES190317"/>
    <d v="2024-01-04T09:37:51"/>
    <s v="FJPEDRO"/>
    <x v="1"/>
    <x v="1"/>
    <x v="1"/>
    <x v="0"/>
    <s v="ES190317"/>
    <d v="2024-01-04T09:38:10"/>
    <s v="FJPEDRO"/>
    <s v=""/>
    <s v=""/>
    <n v="0"/>
    <s v=""/>
    <x v="0"/>
    <x v="0"/>
    <x v="0"/>
    <s v="ZZ"/>
    <x v="0"/>
    <x v="1"/>
    <s v="P. EXPEDIDIÓN G+E"/>
    <x v="0"/>
    <x v="13"/>
    <x v="0"/>
    <n v="4.8999999999999986"/>
    <x v="0"/>
    <n v="0"/>
    <n v="0"/>
    <n v="0"/>
    <n v="1"/>
    <s v=""/>
    <n v="2"/>
    <s v="FAR"/>
    <n v="3.55"/>
    <n v="3091"/>
    <s v="ZZ"/>
    <s v=""/>
    <x v="0"/>
    <s v="ZZ"/>
    <s v="ZZ"/>
  </r>
  <r>
    <x v="5"/>
    <n v="13.5"/>
    <n v="13.5"/>
    <n v="0"/>
    <n v="38"/>
    <n v="35.171999999999997"/>
    <n v="12"/>
    <s v="FAR"/>
    <s v=""/>
    <s v="EPO7824AN"/>
    <s v=""/>
    <s v=""/>
    <x v="1109"/>
    <d v="2024-01-03T00:00:00"/>
    <x v="9"/>
    <n v="12"/>
    <s v="FAR"/>
    <n v="21.672000000000001"/>
    <x v="0"/>
    <s v="FJPEDRO"/>
    <x v="0"/>
    <s v=""/>
    <x v="1"/>
    <x v="1"/>
    <x v="1"/>
    <x v="0"/>
    <s v="ES190317"/>
    <d v="2024-01-03T16:16:15"/>
    <s v="FJPEDRO"/>
    <x v="1"/>
    <x v="1"/>
    <x v="1"/>
    <x v="0"/>
    <s v="ES190317"/>
    <d v="2024-01-03T16:16:32"/>
    <s v="FJPEDRO"/>
    <s v=""/>
    <s v=""/>
    <n v="0"/>
    <s v=""/>
    <x v="0"/>
    <x v="0"/>
    <x v="0"/>
    <s v="ZZ"/>
    <x v="0"/>
    <x v="1"/>
    <s v="P. EXPEDIDIÓN G+E"/>
    <x v="0"/>
    <x v="9"/>
    <x v="0"/>
    <n v="3.7779999999999987"/>
    <x v="0"/>
    <n v="-0.37200000000000344"/>
    <n v="0.37200000000000344"/>
    <n v="0"/>
    <n v="0"/>
    <s v=""/>
    <n v="12"/>
    <s v="FAR"/>
    <n v="21.299999999999997"/>
    <n v="2906"/>
    <s v="ZZ"/>
    <s v=""/>
    <x v="0"/>
    <s v="ZZ"/>
    <s v="ZZ"/>
  </r>
  <r>
    <x v="5"/>
    <n v="10"/>
    <n v="10"/>
    <n v="0"/>
    <n v="18"/>
    <n v="15.324999999999999"/>
    <n v="3"/>
    <s v="FAR"/>
    <s v=""/>
    <s v="E4643FRV"/>
    <s v=""/>
    <s v=""/>
    <x v="1110"/>
    <d v="2024-01-04T00:00:00"/>
    <x v="13"/>
    <n v="3"/>
    <s v="FAR"/>
    <n v="5.3250000000000002"/>
    <x v="0"/>
    <s v="FJPEDRO"/>
    <x v="0"/>
    <s v=""/>
    <x v="1"/>
    <x v="1"/>
    <x v="1"/>
    <x v="0"/>
    <s v="ES190317"/>
    <d v="2024-01-04T07:41:05"/>
    <s v="FJPEDRO"/>
    <x v="1"/>
    <x v="1"/>
    <x v="1"/>
    <x v="0"/>
    <s v="ES190317"/>
    <d v="2024-01-04T07:43:23"/>
    <s v="FJPEDRO"/>
    <s v=""/>
    <s v=""/>
    <n v="0"/>
    <s v=""/>
    <x v="0"/>
    <x v="0"/>
    <x v="0"/>
    <s v="ZZ"/>
    <x v="0"/>
    <x v="1"/>
    <s v="P. EXPEDIDIÓN G+E"/>
    <x v="0"/>
    <x v="13"/>
    <x v="0"/>
    <n v="3.125"/>
    <x v="0"/>
    <n v="0"/>
    <n v="0"/>
    <n v="0"/>
    <n v="1"/>
    <s v=""/>
    <n v="3"/>
    <s v="FAR"/>
    <n v="5.3249999999999993"/>
    <n v="3091"/>
    <s v="ZZ"/>
    <s v=""/>
    <x v="0"/>
    <s v="ZZ"/>
    <s v="ZZ"/>
  </r>
  <r>
    <x v="5"/>
    <n v="14.7"/>
    <n v="14.7"/>
    <n v="0"/>
    <n v="40"/>
    <n v="39.549999999999997"/>
    <n v="14"/>
    <s v="FAR"/>
    <s v=""/>
    <s v="E3706CFR"/>
    <s v="ER7795BBH"/>
    <s v=""/>
    <x v="1111"/>
    <d v="2024-01-09T00:00:00"/>
    <x v="9"/>
    <n v="14"/>
    <s v="FAR"/>
    <n v="24.85"/>
    <x v="0"/>
    <s v="FJPEDRO"/>
    <x v="0"/>
    <s v=""/>
    <x v="1"/>
    <x v="1"/>
    <x v="1"/>
    <x v="0"/>
    <s v="ES190317"/>
    <d v="2024-01-09T09:17:59"/>
    <s v="FJPEDRO"/>
    <x v="1"/>
    <x v="1"/>
    <x v="1"/>
    <x v="0"/>
    <s v="ES190317"/>
    <d v="2024-01-09T09:23:49"/>
    <s v="FJPEDRO"/>
    <s v=""/>
    <s v=""/>
    <n v="0"/>
    <s v=""/>
    <x v="0"/>
    <x v="0"/>
    <x v="1"/>
    <s v="ZZ"/>
    <x v="0"/>
    <x v="1"/>
    <s v="P. EXPEDIDIÓN G+E"/>
    <x v="0"/>
    <x v="9"/>
    <x v="0"/>
    <n v="1.4500000000000028"/>
    <x v="0"/>
    <n v="0"/>
    <n v="0"/>
    <n v="0"/>
    <n v="1"/>
    <s v=""/>
    <n v="14"/>
    <s v="FAR"/>
    <n v="24.849999999999998"/>
    <n v="2906"/>
    <s v="ZZ"/>
    <s v=""/>
    <x v="0"/>
    <s v="ZZ"/>
    <s v="ZZ"/>
  </r>
  <r>
    <x v="5"/>
    <n v="15"/>
    <n v="15"/>
    <n v="0"/>
    <n v="26"/>
    <n v="25.65"/>
    <n v="6"/>
    <s v="FAR"/>
    <s v=""/>
    <s v="E2631FJV"/>
    <s v=""/>
    <s v=""/>
    <x v="1112"/>
    <d v="2024-01-04T00:00:00"/>
    <x v="9"/>
    <n v="6"/>
    <s v="FAR"/>
    <n v="10.65"/>
    <x v="0"/>
    <s v="FJPEDRO"/>
    <x v="0"/>
    <s v=""/>
    <x v="1"/>
    <x v="1"/>
    <x v="1"/>
    <x v="0"/>
    <s v="ES190317"/>
    <d v="2024-01-04T09:18:36"/>
    <s v="FJPEDRO"/>
    <x v="1"/>
    <x v="1"/>
    <x v="1"/>
    <x v="0"/>
    <s v="ES190317"/>
    <d v="2024-01-04T09:19:17"/>
    <s v="FJPEDRO"/>
    <s v=""/>
    <s v=""/>
    <n v="0"/>
    <s v=""/>
    <x v="0"/>
    <x v="0"/>
    <x v="0"/>
    <s v="ZZ"/>
    <x v="0"/>
    <x v="1"/>
    <s v="P. EXPEDIDIÓN G+E"/>
    <x v="0"/>
    <x v="9"/>
    <x v="0"/>
    <n v="1"/>
    <x v="0"/>
    <n v="0"/>
    <n v="0"/>
    <n v="0"/>
    <n v="1"/>
    <s v=""/>
    <n v="6"/>
    <s v="FAR"/>
    <n v="10.649999999999999"/>
    <n v="2906"/>
    <s v="ZZ"/>
    <s v=""/>
    <x v="0"/>
    <s v="ZZ"/>
    <s v="ZZ"/>
  </r>
  <r>
    <x v="5"/>
    <n v="14"/>
    <n v="14"/>
    <n v="0"/>
    <n v="40"/>
    <n v="37.075000000000003"/>
    <n v="13"/>
    <s v="FAR"/>
    <s v=""/>
    <s v="E5392DFH"/>
    <s v="R7516BBS"/>
    <s v=""/>
    <x v="1113"/>
    <d v="2024-01-04T00:00:00"/>
    <x v="13"/>
    <n v="13"/>
    <s v="FAR"/>
    <n v="23.074999999999999"/>
    <x v="0"/>
    <s v="FJPEDRO"/>
    <x v="0"/>
    <s v=""/>
    <x v="1"/>
    <x v="1"/>
    <x v="1"/>
    <x v="0"/>
    <s v="ES190317"/>
    <d v="2024-01-04T07:49:34"/>
    <s v="FJPEDRO"/>
    <x v="1"/>
    <x v="1"/>
    <x v="1"/>
    <x v="0"/>
    <s v="ES190317"/>
    <d v="2024-01-04T07:50:16"/>
    <s v="FJPEDRO"/>
    <s v=""/>
    <s v=""/>
    <n v="0"/>
    <s v=""/>
    <x v="0"/>
    <x v="0"/>
    <x v="0"/>
    <s v="ZZ"/>
    <x v="0"/>
    <x v="1"/>
    <s v="P. EXPEDIDIÓN G+E"/>
    <x v="0"/>
    <x v="13"/>
    <x v="0"/>
    <n v="3.9249999999999972"/>
    <x v="0"/>
    <n v="0"/>
    <n v="0"/>
    <n v="0"/>
    <n v="1"/>
    <s v=""/>
    <n v="13"/>
    <s v="FAR"/>
    <n v="23.074999999999999"/>
    <n v="3091"/>
    <s v="ZZ"/>
    <s v=""/>
    <x v="0"/>
    <s v="ZZ"/>
    <s v="ZZ"/>
  </r>
  <r>
    <x v="5"/>
    <n v="14"/>
    <n v="14"/>
    <n v="0"/>
    <n v="40"/>
    <n v="28.448"/>
    <n v="1"/>
    <s v="FAR"/>
    <s v=""/>
    <s v="E4049DVJ"/>
    <s v="ER3789BBF"/>
    <s v=""/>
    <x v="1114"/>
    <d v="2024-01-04T00:00:00"/>
    <x v="13"/>
    <n v="1"/>
    <s v="FAR"/>
    <n v="14.448"/>
    <x v="0"/>
    <s v="FJPEDRO"/>
    <x v="0"/>
    <s v=""/>
    <x v="1"/>
    <x v="1"/>
    <x v="1"/>
    <x v="0"/>
    <s v="ES190317"/>
    <d v="2024-01-04T15:37:03"/>
    <s v="FJPEDRO"/>
    <x v="1"/>
    <x v="1"/>
    <x v="1"/>
    <x v="0"/>
    <s v="ES190317"/>
    <d v="2024-01-04T15:37:52"/>
    <s v="FJPEDRO"/>
    <s v=""/>
    <s v=""/>
    <n v="0"/>
    <s v=""/>
    <x v="0"/>
    <x v="0"/>
    <x v="0"/>
    <s v="ZZ"/>
    <x v="0"/>
    <x v="1"/>
    <s v="P. EXPEDIDIÓN G+E"/>
    <x v="0"/>
    <x v="13"/>
    <x v="0"/>
    <n v="12.552"/>
    <x v="0"/>
    <n v="-12.673"/>
    <n v="12.673"/>
    <n v="1"/>
    <n v="0"/>
    <s v="Negativo"/>
    <n v="1"/>
    <s v="FAR"/>
    <n v="1.7749999999999999"/>
    <n v="3091"/>
    <s v="ZZ"/>
    <s v=""/>
    <x v="0"/>
    <s v="ZZ"/>
    <s v="ZZ"/>
  </r>
  <r>
    <x v="5"/>
    <n v="14"/>
    <n v="14"/>
    <n v="0"/>
    <n v="40"/>
    <n v="28.448"/>
    <n v="7"/>
    <s v="FAR"/>
    <s v=""/>
    <s v="E4049DVJ"/>
    <s v="ER3789BBF"/>
    <s v=""/>
    <x v="1114"/>
    <d v="2024-01-04T00:00:00"/>
    <x v="9"/>
    <n v="7"/>
    <s v="FAR"/>
    <n v="14.448"/>
    <x v="0"/>
    <s v="FJPEDRO"/>
    <x v="0"/>
    <s v=""/>
    <x v="1"/>
    <x v="1"/>
    <x v="1"/>
    <x v="0"/>
    <s v="ES190317"/>
    <d v="2024-01-04T15:37:03"/>
    <s v="FJPEDRO"/>
    <x v="1"/>
    <x v="1"/>
    <x v="1"/>
    <x v="0"/>
    <s v="ES190317"/>
    <d v="2024-01-04T15:37:52"/>
    <s v="FJPEDRO"/>
    <s v=""/>
    <s v=""/>
    <n v="0"/>
    <s v=""/>
    <x v="0"/>
    <x v="0"/>
    <x v="0"/>
    <s v="ZZ"/>
    <x v="0"/>
    <x v="1"/>
    <s v="P. EXPEDIDIÓN G+E"/>
    <x v="0"/>
    <x v="9"/>
    <x v="0"/>
    <n v="12.552"/>
    <x v="0"/>
    <n v="-2.0230000000000015"/>
    <n v="2.0230000000000015"/>
    <n v="1"/>
    <n v="0"/>
    <s v="Negativo"/>
    <n v="7"/>
    <s v="FAR"/>
    <n v="12.424999999999999"/>
    <n v="2906"/>
    <s v="ZZ"/>
    <s v=""/>
    <x v="0"/>
    <s v="ZZ"/>
    <s v="ZZ"/>
  </r>
  <r>
    <x v="5"/>
    <n v="14"/>
    <n v="14"/>
    <n v="0"/>
    <n v="40"/>
    <n v="21.224"/>
    <n v="4"/>
    <s v="FAR"/>
    <s v=""/>
    <s v="E4049DVJ"/>
    <s v="ER3789BBF"/>
    <s v=""/>
    <x v="1115"/>
    <d v="2024-01-04T00:00:00"/>
    <x v="9"/>
    <n v="4"/>
    <s v="FAR"/>
    <n v="7.2240000000000002"/>
    <x v="0"/>
    <s v="FJPEDRO"/>
    <x v="0"/>
    <s v=""/>
    <x v="1"/>
    <x v="1"/>
    <x v="1"/>
    <x v="0"/>
    <s v="ES190317"/>
    <d v="2024-01-04T15:35:13"/>
    <s v="FJPEDRO"/>
    <x v="1"/>
    <x v="1"/>
    <x v="1"/>
    <x v="0"/>
    <s v="ES190317"/>
    <d v="2024-01-04T15:36:27"/>
    <s v="FJPEDRO"/>
    <s v=""/>
    <s v=""/>
    <n v="0"/>
    <s v=""/>
    <x v="0"/>
    <x v="0"/>
    <x v="0"/>
    <s v="ZZ"/>
    <x v="0"/>
    <x v="1"/>
    <s v="P. EXPEDIDIÓN G+E"/>
    <x v="0"/>
    <x v="9"/>
    <x v="0"/>
    <n v="19.776"/>
    <x v="0"/>
    <n v="-0.12400000000000055"/>
    <n v="0.12400000000000055"/>
    <n v="0"/>
    <n v="0"/>
    <s v=""/>
    <n v="4"/>
    <s v="FAR"/>
    <n v="7.1"/>
    <n v="2906"/>
    <s v="ZZ"/>
    <s v=""/>
    <x v="0"/>
    <s v="ZZ"/>
    <s v="ZZ"/>
  </r>
  <r>
    <x v="5"/>
    <n v="15"/>
    <n v="15"/>
    <n v="0"/>
    <n v="26"/>
    <n v="25.65"/>
    <n v="6"/>
    <s v="FAR"/>
    <s v=""/>
    <s v="E2631FJV"/>
    <s v=""/>
    <s v=""/>
    <x v="1116"/>
    <d v="2024-01-03T00:00:00"/>
    <x v="9"/>
    <n v="6"/>
    <s v="FAR"/>
    <n v="10.65"/>
    <x v="0"/>
    <s v="FJPEDRO"/>
    <x v="0"/>
    <s v=""/>
    <x v="1"/>
    <x v="1"/>
    <x v="1"/>
    <x v="0"/>
    <s v="ES190317"/>
    <d v="2024-01-03T16:46:13"/>
    <s v="FJPEDRO"/>
    <x v="1"/>
    <x v="1"/>
    <x v="1"/>
    <x v="0"/>
    <s v="ES190317"/>
    <d v="2024-01-03T16:47:05"/>
    <s v="FJPEDRO"/>
    <s v=""/>
    <s v=""/>
    <n v="0"/>
    <s v=""/>
    <x v="0"/>
    <x v="0"/>
    <x v="0"/>
    <s v="ZZ"/>
    <x v="0"/>
    <x v="1"/>
    <s v="P. EXPEDIDIÓN G+E"/>
    <x v="0"/>
    <x v="9"/>
    <x v="0"/>
    <n v="1"/>
    <x v="0"/>
    <n v="0"/>
    <n v="0"/>
    <n v="0"/>
    <n v="1"/>
    <s v=""/>
    <n v="6"/>
    <s v="FAR"/>
    <n v="10.649999999999999"/>
    <n v="2906"/>
    <s v="ZZ"/>
    <s v=""/>
    <x v="0"/>
    <s v="ZZ"/>
    <s v="ZZ"/>
  </r>
  <r>
    <x v="5"/>
    <n v="8"/>
    <n v="8"/>
    <n v="0"/>
    <n v="18"/>
    <n v="15.1"/>
    <n v="4"/>
    <s v="FAR"/>
    <s v=""/>
    <s v="EPO4853AP"/>
    <s v=""/>
    <s v=""/>
    <x v="1117"/>
    <d v="2024-01-04T00:00:00"/>
    <x v="9"/>
    <n v="4"/>
    <s v="FAR"/>
    <n v="7.1"/>
    <x v="0"/>
    <s v="FJPEDRO"/>
    <x v="0"/>
    <s v=""/>
    <x v="1"/>
    <x v="1"/>
    <x v="1"/>
    <x v="0"/>
    <s v="ES190317"/>
    <d v="2024-01-04T09:52:40"/>
    <s v="FJPEDRO"/>
    <x v="1"/>
    <x v="1"/>
    <x v="1"/>
    <x v="0"/>
    <s v="ES190317"/>
    <d v="2024-01-04T09:53:51"/>
    <s v="FJPEDRO"/>
    <s v=""/>
    <s v=""/>
    <n v="0"/>
    <s v=""/>
    <x v="0"/>
    <x v="0"/>
    <x v="0"/>
    <s v="ZZ"/>
    <x v="0"/>
    <x v="1"/>
    <s v="P. EXPEDIDIÓN G+E"/>
    <x v="0"/>
    <x v="9"/>
    <x v="0"/>
    <n v="3.3499999999999996"/>
    <x v="0"/>
    <n v="0"/>
    <n v="0"/>
    <n v="0"/>
    <n v="1"/>
    <s v=""/>
    <n v="4"/>
    <s v="FAR"/>
    <n v="7.1"/>
    <n v="2906"/>
    <s v="ZZ"/>
    <s v=""/>
    <x v="0"/>
    <s v="ZZ"/>
    <s v="ZZ"/>
  </r>
  <r>
    <x v="5"/>
    <n v="13.5"/>
    <n v="13.5"/>
    <n v="0"/>
    <n v="38"/>
    <n v="35.171999999999997"/>
    <n v="12"/>
    <s v="FAR"/>
    <s v=""/>
    <s v="EPO7824AN"/>
    <s v=""/>
    <s v=""/>
    <x v="1118"/>
    <d v="2024-01-04T00:00:00"/>
    <x v="9"/>
    <n v="12"/>
    <s v="FAR"/>
    <n v="21.672000000000001"/>
    <x v="0"/>
    <s v="FJPEDRO"/>
    <x v="0"/>
    <s v=""/>
    <x v="1"/>
    <x v="1"/>
    <x v="1"/>
    <x v="0"/>
    <s v="ES190317"/>
    <d v="2024-01-04T08:18:21"/>
    <s v="FJPEDRO"/>
    <x v="1"/>
    <x v="1"/>
    <x v="1"/>
    <x v="0"/>
    <s v="ES190317"/>
    <d v="2024-01-04T08:18:43"/>
    <s v="FJPEDRO"/>
    <s v=""/>
    <s v=""/>
    <n v="0"/>
    <s v=""/>
    <x v="0"/>
    <x v="0"/>
    <x v="0"/>
    <s v="ZZ"/>
    <x v="0"/>
    <x v="1"/>
    <s v="P. EXPEDIDIÓN G+E"/>
    <x v="0"/>
    <x v="9"/>
    <x v="0"/>
    <n v="3.7779999999999987"/>
    <x v="0"/>
    <n v="-0.37200000000000344"/>
    <n v="0.37200000000000344"/>
    <n v="0"/>
    <n v="0"/>
    <s v=""/>
    <n v="12"/>
    <s v="FAR"/>
    <n v="21.299999999999997"/>
    <n v="2906"/>
    <s v="ZZ"/>
    <s v=""/>
    <x v="0"/>
    <s v="ZZ"/>
    <s v="ZZ"/>
  </r>
  <r>
    <x v="5"/>
    <n v="13.5"/>
    <n v="13.5"/>
    <n v="0"/>
    <n v="38"/>
    <n v="34.799999999999997"/>
    <n v="12"/>
    <s v="FAR"/>
    <s v=""/>
    <s v="EPO7824AN"/>
    <s v=""/>
    <s v=""/>
    <x v="1119"/>
    <d v="2024-01-04T00:00:00"/>
    <x v="9"/>
    <n v="12"/>
    <s v="FAR"/>
    <n v="21.3"/>
    <x v="0"/>
    <s v="FJPEDRO"/>
    <x v="0"/>
    <s v=""/>
    <x v="1"/>
    <x v="1"/>
    <x v="1"/>
    <x v="0"/>
    <s v="ES190317"/>
    <d v="2024-01-04T10:41:58"/>
    <s v="FJPEDRO"/>
    <x v="1"/>
    <x v="1"/>
    <x v="1"/>
    <x v="0"/>
    <s v="ES190317"/>
    <d v="2024-01-04T10:42:35"/>
    <s v="FJPEDRO"/>
    <s v=""/>
    <s v=""/>
    <n v="0"/>
    <s v=""/>
    <x v="0"/>
    <x v="0"/>
    <x v="0"/>
    <s v="ZZ"/>
    <x v="0"/>
    <x v="1"/>
    <s v="P. EXPEDIDIÓN G+E"/>
    <x v="0"/>
    <x v="9"/>
    <x v="0"/>
    <n v="4.1499999999999986"/>
    <x v="0"/>
    <n v="0"/>
    <n v="0"/>
    <n v="0"/>
    <n v="1"/>
    <s v=""/>
    <n v="12"/>
    <s v="FAR"/>
    <n v="21.299999999999997"/>
    <n v="2906"/>
    <s v="ZZ"/>
    <s v=""/>
    <x v="0"/>
    <s v="ZZ"/>
    <s v="ZZ"/>
  </r>
  <r>
    <x v="5"/>
    <n v="13.1"/>
    <n v="13.32"/>
    <n v="0"/>
    <n v="40"/>
    <n v="40.68"/>
    <n v="27.36"/>
    <s v="TM"/>
    <s v=""/>
    <s v="E6575LRD"/>
    <s v="ER4820BCF"/>
    <s v="2024000012"/>
    <x v="1120"/>
    <d v="2024-01-04T00:00:00"/>
    <x v="11"/>
    <n v="27.48"/>
    <s v="TM"/>
    <n v="27.36"/>
    <x v="0"/>
    <s v="JPOMB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3.32"/>
    <s v=""/>
    <x v="0"/>
    <x v="0"/>
    <x v="0"/>
    <s v=""/>
    <x v="0"/>
    <x v="1"/>
    <s v="P. EXPEDIDIÓN G+E"/>
    <x v="0"/>
    <x v="11"/>
    <x v="1"/>
    <n v="0.32000000000000028"/>
    <x v="0"/>
    <n v="0.12000000000000099"/>
    <n v="0.12000000000000099"/>
    <n v="0"/>
    <n v="1"/>
    <s v=""/>
    <n v="27.48"/>
    <s v="TM"/>
    <n v="27.48"/>
    <n v="55"/>
    <s v=""/>
    <s v=""/>
    <x v="0"/>
    <s v=""/>
    <s v=""/>
  </r>
  <r>
    <x v="5"/>
    <n v="8"/>
    <n v="8"/>
    <n v="0"/>
    <n v="16"/>
    <n v="15.224"/>
    <n v="4"/>
    <s v="FAR"/>
    <s v=""/>
    <s v="E7472BKT"/>
    <s v=""/>
    <s v=""/>
    <x v="1121"/>
    <d v="2024-01-04T00:00:00"/>
    <x v="13"/>
    <n v="4"/>
    <s v="FAR"/>
    <n v="7.2240000000000002"/>
    <x v="0"/>
    <s v="FJPEDRO"/>
    <x v="0"/>
    <s v=""/>
    <x v="1"/>
    <x v="1"/>
    <x v="1"/>
    <x v="0"/>
    <s v="ES190317"/>
    <d v="2024-01-04T08:57:02"/>
    <s v="FJPEDRO"/>
    <x v="1"/>
    <x v="1"/>
    <x v="1"/>
    <x v="0"/>
    <s v="ES190317"/>
    <d v="2024-01-04T08:57:29"/>
    <s v="FJPEDRO"/>
    <s v=""/>
    <s v=""/>
    <n v="0"/>
    <s v=""/>
    <x v="0"/>
    <x v="0"/>
    <x v="0"/>
    <s v="ZZ"/>
    <x v="0"/>
    <x v="1"/>
    <s v="P. EXPEDIDIÓN G+E"/>
    <x v="0"/>
    <x v="13"/>
    <x v="0"/>
    <n v="1.1759999999999984"/>
    <x v="0"/>
    <n v="-0.12400000000000055"/>
    <n v="0.12400000000000055"/>
    <n v="0"/>
    <n v="0"/>
    <s v=""/>
    <n v="4"/>
    <s v="FAR"/>
    <n v="7.1"/>
    <n v="3091"/>
    <s v="ZZ"/>
    <s v=""/>
    <x v="0"/>
    <s v="ZZ"/>
    <s v="ZZ"/>
  </r>
  <r>
    <x v="5"/>
    <n v="8"/>
    <n v="8"/>
    <n v="0"/>
    <n v="16"/>
    <n v="15.1"/>
    <n v="4"/>
    <s v="FAR"/>
    <s v=""/>
    <s v="E7472BKT"/>
    <s v=""/>
    <s v=""/>
    <x v="1122"/>
    <d v="2024-01-04T00:00:00"/>
    <x v="13"/>
    <n v="4"/>
    <s v="FAR"/>
    <n v="7.1"/>
    <x v="0"/>
    <s v="FJPEDRO"/>
    <x v="0"/>
    <s v=""/>
    <x v="1"/>
    <x v="1"/>
    <x v="1"/>
    <x v="0"/>
    <s v="ES190317"/>
    <d v="2024-01-04T10:56:33"/>
    <s v="FJPEDRO"/>
    <x v="1"/>
    <x v="1"/>
    <x v="1"/>
    <x v="0"/>
    <s v="ES190317"/>
    <d v="2024-01-04T10:57:16"/>
    <s v="FJPEDRO"/>
    <s v=""/>
    <s v=""/>
    <n v="0"/>
    <s v=""/>
    <x v="0"/>
    <x v="0"/>
    <x v="0"/>
    <s v="ZZ"/>
    <x v="0"/>
    <x v="1"/>
    <s v="P. EXPEDIDIÓN G+E"/>
    <x v="0"/>
    <x v="13"/>
    <x v="0"/>
    <n v="1.2999999999999989"/>
    <x v="0"/>
    <n v="0"/>
    <n v="0"/>
    <n v="0"/>
    <n v="1"/>
    <s v=""/>
    <n v="4"/>
    <s v="FAR"/>
    <n v="7.1"/>
    <n v="3091"/>
    <s v="ZZ"/>
    <s v=""/>
    <x v="0"/>
    <s v="ZZ"/>
    <s v="ZZ"/>
  </r>
  <r>
    <x v="5"/>
    <n v="8"/>
    <n v="8"/>
    <n v="0"/>
    <n v="18"/>
    <n v="17.03"/>
    <n v="5"/>
    <s v="FAR"/>
    <s v=""/>
    <s v="E3330DPL"/>
    <s v=""/>
    <s v=""/>
    <x v="1123"/>
    <d v="2024-01-04T00:00:00"/>
    <x v="9"/>
    <n v="5"/>
    <s v="FAR"/>
    <n v="9.0299999999999994"/>
    <x v="0"/>
    <s v="FJPEDRO"/>
    <x v="0"/>
    <s v=""/>
    <x v="1"/>
    <x v="1"/>
    <x v="1"/>
    <x v="0"/>
    <s v="ES190317"/>
    <d v="2024-01-04T09:33:17"/>
    <s v="FJPEDRO"/>
    <x v="1"/>
    <x v="1"/>
    <x v="1"/>
    <x v="0"/>
    <s v="ES190317"/>
    <d v="2024-01-04T09:33:53"/>
    <s v="FJPEDRO"/>
    <s v=""/>
    <s v=""/>
    <n v="0"/>
    <s v=""/>
    <x v="0"/>
    <x v="0"/>
    <x v="0"/>
    <s v="ZZ"/>
    <x v="0"/>
    <x v="1"/>
    <s v="P. EXPEDIDIÓN G+E"/>
    <x v="0"/>
    <x v="9"/>
    <x v="0"/>
    <n v="1.4199999999999982"/>
    <x v="0"/>
    <n v="-0.15499999999999936"/>
    <n v="0.15499999999999936"/>
    <n v="0"/>
    <n v="0"/>
    <s v=""/>
    <n v="5"/>
    <s v="FAR"/>
    <n v="8.875"/>
    <n v="2906"/>
    <s v="ZZ"/>
    <s v=""/>
    <x v="0"/>
    <s v="ZZ"/>
    <s v="ZZ"/>
  </r>
  <r>
    <x v="5"/>
    <n v="10"/>
    <n v="10"/>
    <n v="0"/>
    <n v="26"/>
    <n v="20.835999999999999"/>
    <n v="6"/>
    <s v="FAR"/>
    <s v=""/>
    <s v="E7469BTL"/>
    <s v=""/>
    <s v=""/>
    <x v="1124"/>
    <d v="2024-01-08T00:00:00"/>
    <x v="13"/>
    <n v="6"/>
    <s v="FAR"/>
    <n v="10.836"/>
    <x v="0"/>
    <s v="FJPEDRO"/>
    <x v="0"/>
    <s v=""/>
    <x v="1"/>
    <x v="1"/>
    <x v="1"/>
    <x v="0"/>
    <s v="ES190317"/>
    <d v="2024-01-08T09:01:24"/>
    <s v="FJPEDRO"/>
    <x v="1"/>
    <x v="1"/>
    <x v="1"/>
    <x v="0"/>
    <s v="ES190317"/>
    <d v="2024-01-08T09:01:43"/>
    <s v="FJPEDRO"/>
    <s v=""/>
    <s v=""/>
    <n v="0"/>
    <s v=""/>
    <x v="0"/>
    <x v="0"/>
    <x v="1"/>
    <s v="ZZ"/>
    <x v="0"/>
    <x v="1"/>
    <s v="P. EXPEDIDIÓN G+E"/>
    <x v="0"/>
    <x v="13"/>
    <x v="0"/>
    <n v="5.8140000000000001"/>
    <x v="0"/>
    <n v="-0.18600000000000172"/>
    <n v="0.18600000000000172"/>
    <n v="0"/>
    <n v="0"/>
    <s v=""/>
    <n v="6"/>
    <s v="FAR"/>
    <n v="10.649999999999999"/>
    <n v="3091"/>
    <s v="ZZ"/>
    <s v=""/>
    <x v="0"/>
    <s v="ZZ"/>
    <s v="ZZ"/>
  </r>
  <r>
    <x v="5"/>
    <n v="13"/>
    <n v="13"/>
    <n v="0"/>
    <n v="26"/>
    <n v="21.347999999999999"/>
    <n v="5"/>
    <s v="FAR"/>
    <s v=""/>
    <s v="E3695CDH"/>
    <s v=""/>
    <s v=""/>
    <x v="1125"/>
    <d v="2024-01-04T00:00:00"/>
    <x v="9"/>
    <n v="5"/>
    <s v="FAR"/>
    <n v="8.3480000000000008"/>
    <x v="0"/>
    <s v="FJPEDRO"/>
    <x v="0"/>
    <s v=""/>
    <x v="1"/>
    <x v="1"/>
    <x v="1"/>
    <x v="0"/>
    <s v="ES190317"/>
    <d v="2024-01-04T10:59:23"/>
    <s v="FJPEDRO"/>
    <x v="1"/>
    <x v="1"/>
    <x v="1"/>
    <x v="0"/>
    <s v="ES190317"/>
    <d v="2024-01-04T11:00:05"/>
    <s v="FJPEDRO"/>
    <s v=""/>
    <s v=""/>
    <n v="0"/>
    <s v=""/>
    <x v="0"/>
    <x v="0"/>
    <x v="0"/>
    <s v="ZZ"/>
    <x v="0"/>
    <x v="1"/>
    <s v="P. EXPEDIDIÓN G+E"/>
    <x v="0"/>
    <x v="9"/>
    <x v="0"/>
    <n v="5.3019999999999996"/>
    <x v="0"/>
    <n v="0.52699999999999925"/>
    <n v="0.52699999999999925"/>
    <n v="1"/>
    <n v="1"/>
    <s v="Positivo"/>
    <n v="5"/>
    <s v="FAR"/>
    <n v="8.875"/>
    <n v="2906"/>
    <s v="ZZ"/>
    <s v=""/>
    <x v="0"/>
    <s v="ZZ"/>
    <s v="ZZ"/>
  </r>
  <r>
    <x v="5"/>
    <n v="13.5"/>
    <n v="13.5"/>
    <n v="0"/>
    <n v="38"/>
    <n v="35.171999999999997"/>
    <n v="12"/>
    <s v="FAR"/>
    <s v=""/>
    <s v="EPO7824AN"/>
    <s v=""/>
    <s v=""/>
    <x v="1126"/>
    <d v="2024-01-04T00:00:00"/>
    <x v="9"/>
    <n v="12"/>
    <s v="FAR"/>
    <n v="21.672000000000001"/>
    <x v="0"/>
    <s v="FJPEDRO"/>
    <x v="0"/>
    <s v=""/>
    <x v="1"/>
    <x v="1"/>
    <x v="1"/>
    <x v="0"/>
    <s v="ES190317"/>
    <d v="2024-01-04T15:20:14"/>
    <s v="FJPEDRO"/>
    <x v="1"/>
    <x v="1"/>
    <x v="1"/>
    <x v="0"/>
    <s v="ES190317"/>
    <d v="2024-01-04T15:20:32"/>
    <s v="FJPEDRO"/>
    <s v=""/>
    <s v=""/>
    <n v="0"/>
    <s v=""/>
    <x v="0"/>
    <x v="0"/>
    <x v="0"/>
    <s v="ZZ"/>
    <x v="0"/>
    <x v="1"/>
    <s v="P. EXPEDIDIÓN G+E"/>
    <x v="0"/>
    <x v="9"/>
    <x v="0"/>
    <n v="3.7779999999999987"/>
    <x v="0"/>
    <n v="-0.37200000000000344"/>
    <n v="0.37200000000000344"/>
    <n v="0"/>
    <n v="0"/>
    <s v=""/>
    <n v="12"/>
    <s v="FAR"/>
    <n v="21.299999999999997"/>
    <n v="2906"/>
    <s v="ZZ"/>
    <s v=""/>
    <x v="0"/>
    <s v="ZZ"/>
    <s v="ZZ"/>
  </r>
  <r>
    <x v="5"/>
    <n v="12"/>
    <n v="12"/>
    <n v="0"/>
    <n v="27"/>
    <n v="22.154"/>
    <n v="6"/>
    <s v="FAR"/>
    <s v=""/>
    <s v="E2641CFY"/>
    <s v=""/>
    <s v=""/>
    <x v="1127"/>
    <d v="2024-01-04T00:00:00"/>
    <x v="9"/>
    <n v="6"/>
    <s v="FAR"/>
    <n v="10.154"/>
    <x v="0"/>
    <s v="FJPEDRO"/>
    <x v="0"/>
    <s v=""/>
    <x v="1"/>
    <x v="1"/>
    <x v="1"/>
    <x v="0"/>
    <s v="ES190317"/>
    <d v="2024-01-04T16:18:39"/>
    <s v="FJPEDRO"/>
    <x v="1"/>
    <x v="1"/>
    <x v="1"/>
    <x v="0"/>
    <s v="ES190317"/>
    <d v="2024-01-04T16:24:47"/>
    <s v="FJPEDRO"/>
    <s v=""/>
    <s v=""/>
    <n v="0"/>
    <s v=""/>
    <x v="0"/>
    <x v="0"/>
    <x v="0"/>
    <s v="ZZ"/>
    <x v="0"/>
    <x v="1"/>
    <s v="P. EXPEDIDIÓN G+E"/>
    <x v="0"/>
    <x v="9"/>
    <x v="0"/>
    <n v="5.5209999999999972"/>
    <x v="0"/>
    <n v="0.49599999999999866"/>
    <n v="0.49599999999999866"/>
    <n v="1"/>
    <n v="1"/>
    <s v="Positivo"/>
    <n v="6"/>
    <s v="FAR"/>
    <n v="10.649999999999999"/>
    <n v="2906"/>
    <s v="ZZ"/>
    <s v=""/>
    <x v="0"/>
    <s v="ZZ"/>
    <s v="ZZ"/>
  </r>
  <r>
    <x v="5"/>
    <n v="15.4"/>
    <n v="15.4"/>
    <n v="0"/>
    <n v="40"/>
    <n v="40.25"/>
    <n v="14"/>
    <s v="FAR"/>
    <s v=""/>
    <s v="E2806CSZ"/>
    <s v="EPO02238R"/>
    <s v=""/>
    <x v="1128"/>
    <d v="2024-01-05T00:00:00"/>
    <x v="9"/>
    <n v="14"/>
    <s v="FAR"/>
    <n v="24.85"/>
    <x v="0"/>
    <s v="FJPEDRO"/>
    <x v="0"/>
    <s v=""/>
    <x v="1"/>
    <x v="1"/>
    <x v="1"/>
    <x v="0"/>
    <s v="ES190317"/>
    <d v="2024-01-05T08:30:17"/>
    <s v="FJPEDRO"/>
    <x v="1"/>
    <x v="1"/>
    <x v="1"/>
    <x v="0"/>
    <s v="ES190317"/>
    <d v="2024-01-05T08:30:38"/>
    <s v="FJPEDRO"/>
    <s v=""/>
    <s v=""/>
    <n v="0"/>
    <s v=""/>
    <x v="0"/>
    <x v="0"/>
    <x v="0"/>
    <s v="ZZ"/>
    <x v="0"/>
    <x v="1"/>
    <s v="P. EXPEDIDIÓN G+E"/>
    <x v="0"/>
    <x v="9"/>
    <x v="0"/>
    <n v="0.75"/>
    <x v="0"/>
    <n v="0"/>
    <n v="0"/>
    <n v="0"/>
    <n v="1"/>
    <s v=""/>
    <n v="14"/>
    <s v="FAR"/>
    <n v="24.849999999999998"/>
    <n v="2906"/>
    <s v="ZZ"/>
    <s v=""/>
    <x v="0"/>
    <s v="ZZ"/>
    <s v="ZZ"/>
  </r>
  <r>
    <x v="5"/>
    <n v="15.4"/>
    <n v="15.4"/>
    <n v="0"/>
    <n v="40"/>
    <n v="40.25"/>
    <n v="14"/>
    <s v="FAR"/>
    <s v=""/>
    <s v="E2806CSZ"/>
    <s v="EPO02238R"/>
    <s v=""/>
    <x v="1129"/>
    <d v="2024-01-05T00:00:00"/>
    <x v="9"/>
    <n v="14"/>
    <s v="FAR"/>
    <n v="24.85"/>
    <x v="0"/>
    <s v="FJPEDRO"/>
    <x v="0"/>
    <s v=""/>
    <x v="1"/>
    <x v="1"/>
    <x v="1"/>
    <x v="0"/>
    <s v="ES190317"/>
    <d v="2024-01-05T10:22:41"/>
    <s v="FJPEDRO"/>
    <x v="1"/>
    <x v="1"/>
    <x v="1"/>
    <x v="0"/>
    <s v="ES190317"/>
    <d v="2024-01-05T10:22:56"/>
    <s v="FJPEDRO"/>
    <s v=""/>
    <s v=""/>
    <n v="0"/>
    <s v=""/>
    <x v="0"/>
    <x v="0"/>
    <x v="0"/>
    <s v="ZZ"/>
    <x v="0"/>
    <x v="1"/>
    <s v="P. EXPEDIDIÓN G+E"/>
    <x v="0"/>
    <x v="9"/>
    <x v="0"/>
    <n v="0.75"/>
    <x v="0"/>
    <n v="0"/>
    <n v="0"/>
    <n v="0"/>
    <n v="1"/>
    <s v=""/>
    <n v="14"/>
    <s v="FAR"/>
    <n v="24.849999999999998"/>
    <n v="2906"/>
    <s v="ZZ"/>
    <s v=""/>
    <x v="0"/>
    <s v="ZZ"/>
    <s v="ZZ"/>
  </r>
  <r>
    <x v="5"/>
    <n v="13.1"/>
    <n v="13.26"/>
    <n v="0"/>
    <n v="40"/>
    <n v="40.72"/>
    <n v="27.46"/>
    <s v="TM"/>
    <s v=""/>
    <s v="E6575LRD"/>
    <s v="ER4820BCF"/>
    <s v="2024000015"/>
    <x v="1130"/>
    <d v="2024-01-05T00:00:00"/>
    <x v="11"/>
    <n v="27.54"/>
    <s v="TM"/>
    <n v="27.46"/>
    <x v="0"/>
    <s v="JPOMB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3.26"/>
    <s v=""/>
    <x v="0"/>
    <x v="0"/>
    <x v="0"/>
    <s v=""/>
    <x v="0"/>
    <x v="1"/>
    <s v="P. EXPEDIDIÓN G+E"/>
    <x v="0"/>
    <x v="11"/>
    <x v="1"/>
    <n v="0.28000000000000114"/>
    <x v="0"/>
    <n v="7.9999999999998295E-2"/>
    <n v="7.9999999999998295E-2"/>
    <n v="0"/>
    <n v="1"/>
    <s v=""/>
    <n v="27.54"/>
    <s v="TM"/>
    <n v="27.54"/>
    <n v="55"/>
    <s v=""/>
    <s v=""/>
    <x v="0"/>
    <s v=""/>
    <s v=""/>
  </r>
  <r>
    <x v="5"/>
    <n v="13.1"/>
    <n v="13.3"/>
    <n v="0"/>
    <n v="40"/>
    <n v="40.72"/>
    <n v="27.42"/>
    <s v="TM"/>
    <s v=""/>
    <s v="E6575LRD"/>
    <s v="ER4820BCF"/>
    <s v="2024000018"/>
    <x v="1131"/>
    <d v="2024-01-08T00:00:00"/>
    <x v="11"/>
    <n v="27.5"/>
    <s v="TM"/>
    <n v="27.42"/>
    <x v="0"/>
    <s v="JPOMB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3.3"/>
    <s v=""/>
    <x v="0"/>
    <x v="0"/>
    <x v="1"/>
    <s v=""/>
    <x v="0"/>
    <x v="1"/>
    <s v="P. EXPEDIDIÓN G+E"/>
    <x v="0"/>
    <x v="11"/>
    <x v="1"/>
    <n v="0.28000000000000114"/>
    <x v="0"/>
    <n v="7.9999999999998295E-2"/>
    <n v="7.9999999999998295E-2"/>
    <n v="0"/>
    <n v="1"/>
    <s v=""/>
    <n v="27.5"/>
    <s v="TM"/>
    <n v="27.5"/>
    <n v="55"/>
    <s v=""/>
    <s v=""/>
    <x v="0"/>
    <s v=""/>
    <s v=""/>
  </r>
  <r>
    <x v="5"/>
    <n v="12.6"/>
    <n v="12.94"/>
    <n v="0"/>
    <n v="40"/>
    <n v="40.68"/>
    <n v="27.74"/>
    <s v="TM"/>
    <s v=""/>
    <s v="E8184JKX"/>
    <s v="ER5435BCD"/>
    <s v="2024000019"/>
    <x v="1132"/>
    <d v="2024-01-08T00:00:00"/>
    <x v="11"/>
    <n v="27.86"/>
    <s v="TM"/>
    <n v="27.74"/>
    <x v="0"/>
    <s v="E_ELAG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2.94"/>
    <s v=""/>
    <x v="0"/>
    <x v="0"/>
    <x v="1"/>
    <s v=""/>
    <x v="0"/>
    <x v="1"/>
    <s v="P. EXPEDIDIÓN G+E"/>
    <x v="0"/>
    <x v="11"/>
    <x v="1"/>
    <n v="0.32000000000000028"/>
    <x v="0"/>
    <n v="0.12000000000000099"/>
    <n v="0.12000000000000099"/>
    <n v="0"/>
    <n v="1"/>
    <s v=""/>
    <n v="27.86"/>
    <s v="TM"/>
    <n v="27.86"/>
    <n v="55"/>
    <s v=""/>
    <s v=""/>
    <x v="0"/>
    <s v=""/>
    <s v=""/>
  </r>
  <r>
    <x v="5"/>
    <n v="5"/>
    <n v="5"/>
    <n v="0"/>
    <n v="11"/>
    <n v="10.417999999999999"/>
    <n v="3"/>
    <s v="FAR"/>
    <s v=""/>
    <s v="EPO5355BN"/>
    <s v=""/>
    <s v=""/>
    <x v="1133"/>
    <d v="2024-01-05T00:00:00"/>
    <x v="9"/>
    <n v="3"/>
    <s v="FAR"/>
    <n v="5.4180000000000001"/>
    <x v="0"/>
    <s v="FJPEDRO"/>
    <x v="0"/>
    <s v=""/>
    <x v="1"/>
    <x v="1"/>
    <x v="1"/>
    <x v="0"/>
    <s v="ES190317"/>
    <d v="2024-01-05T07:29:13"/>
    <s v="FJPEDRO"/>
    <x v="1"/>
    <x v="1"/>
    <x v="1"/>
    <x v="0"/>
    <s v="ES190317"/>
    <d v="2024-01-05T07:29:57"/>
    <s v="FJPEDRO"/>
    <s v=""/>
    <s v=""/>
    <n v="0"/>
    <s v=""/>
    <x v="0"/>
    <x v="0"/>
    <x v="0"/>
    <s v="ZZ"/>
    <x v="0"/>
    <x v="1"/>
    <s v="P. EXPEDIDIÓN G+E"/>
    <x v="0"/>
    <x v="9"/>
    <x v="0"/>
    <n v="0.85699999999999932"/>
    <x v="0"/>
    <n v="-9.300000000000086E-2"/>
    <n v="9.300000000000086E-2"/>
    <n v="0"/>
    <n v="0"/>
    <s v=""/>
    <n v="3"/>
    <s v="FAR"/>
    <n v="5.3249999999999993"/>
    <n v="2906"/>
    <s v="ZZ"/>
    <s v=""/>
    <x v="0"/>
    <s v="ZZ"/>
    <s v="ZZ"/>
  </r>
  <r>
    <x v="5"/>
    <n v="4"/>
    <n v="4"/>
    <n v="0"/>
    <n v="10"/>
    <n v="9.3249999999999993"/>
    <n v="3"/>
    <s v="FAR"/>
    <s v=""/>
    <s v="E8262DMV"/>
    <s v=""/>
    <s v=""/>
    <x v="1134"/>
    <d v="2024-01-05T00:00:00"/>
    <x v="13"/>
    <n v="3"/>
    <s v="FAR"/>
    <n v="5.3250000000000002"/>
    <x v="0"/>
    <s v="FJPEDRO"/>
    <x v="0"/>
    <s v=""/>
    <x v="1"/>
    <x v="1"/>
    <x v="1"/>
    <x v="0"/>
    <s v="ES190317"/>
    <d v="2024-01-05T11:00:48"/>
    <s v="FJPEDRO"/>
    <x v="1"/>
    <x v="1"/>
    <x v="1"/>
    <x v="0"/>
    <s v="ES190317"/>
    <d v="2024-01-05T11:01:10"/>
    <s v="FJPEDRO"/>
    <s v=""/>
    <s v=""/>
    <n v="0"/>
    <s v=""/>
    <x v="0"/>
    <x v="0"/>
    <x v="0"/>
    <s v="ZZ"/>
    <x v="0"/>
    <x v="1"/>
    <s v="P. EXPEDIDIÓN G+E"/>
    <x v="0"/>
    <x v="13"/>
    <x v="0"/>
    <n v="0.92500000000000071"/>
    <x v="0"/>
    <n v="0"/>
    <n v="0"/>
    <n v="0"/>
    <n v="1"/>
    <s v=""/>
    <n v="3"/>
    <s v="FAR"/>
    <n v="5.3249999999999993"/>
    <n v="3091"/>
    <s v="ZZ"/>
    <s v=""/>
    <x v="0"/>
    <s v="ZZ"/>
    <s v="ZZ"/>
  </r>
  <r>
    <x v="5"/>
    <n v="9"/>
    <n v="9"/>
    <n v="0"/>
    <n v="18"/>
    <n v="17.875"/>
    <n v="5"/>
    <s v="FAR"/>
    <s v=""/>
    <s v="E2007FLG"/>
    <s v=""/>
    <s v=""/>
    <x v="1135"/>
    <d v="2024-01-05T00:00:00"/>
    <x v="9"/>
    <n v="5"/>
    <s v="FAR"/>
    <n v="8.875"/>
    <x v="0"/>
    <s v="FJPEDRO"/>
    <x v="0"/>
    <s v=""/>
    <x v="1"/>
    <x v="1"/>
    <x v="1"/>
    <x v="0"/>
    <s v="ES190317"/>
    <d v="2024-01-05T15:53:27"/>
    <s v="FJPEDRO"/>
    <x v="1"/>
    <x v="1"/>
    <x v="1"/>
    <x v="0"/>
    <s v="ES190317"/>
    <d v="2024-01-05T15:53:41"/>
    <s v="FJPEDRO"/>
    <s v=""/>
    <s v=""/>
    <n v="0"/>
    <s v=""/>
    <x v="0"/>
    <x v="0"/>
    <x v="0"/>
    <s v="ZZ"/>
    <x v="0"/>
    <x v="1"/>
    <s v="P. EXPEDIDIÓN G+E"/>
    <x v="0"/>
    <x v="9"/>
    <x v="0"/>
    <n v="0.57499999999999929"/>
    <x v="0"/>
    <n v="0"/>
    <n v="0"/>
    <n v="0"/>
    <n v="1"/>
    <s v=""/>
    <n v="5"/>
    <s v="FAR"/>
    <n v="8.875"/>
    <n v="2906"/>
    <s v="ZZ"/>
    <s v=""/>
    <x v="0"/>
    <s v="ZZ"/>
    <s v="ZZ"/>
  </r>
  <r>
    <x v="5"/>
    <n v="6.5"/>
    <n v="6.5"/>
    <n v="0"/>
    <n v="13.3"/>
    <n v="11.917999999999999"/>
    <n v="2"/>
    <s v="FAR"/>
    <s v=""/>
    <s v="E3646LHJ"/>
    <s v=""/>
    <s v=""/>
    <x v="1136"/>
    <d v="2024-01-05T00:00:00"/>
    <x v="13"/>
    <n v="2"/>
    <s v="FAR"/>
    <n v="5.4180000000000001"/>
    <x v="0"/>
    <s v="FJPEDRO"/>
    <x v="0"/>
    <s v=""/>
    <x v="1"/>
    <x v="1"/>
    <x v="1"/>
    <x v="0"/>
    <s v="ES190317"/>
    <d v="2024-01-05T15:15:30"/>
    <s v="FJPEDRO"/>
    <x v="1"/>
    <x v="1"/>
    <x v="1"/>
    <x v="0"/>
    <s v="ES190317"/>
    <d v="2024-01-05T15:16:12"/>
    <s v="FJPEDRO"/>
    <s v=""/>
    <s v=""/>
    <n v="0"/>
    <s v=""/>
    <x v="0"/>
    <x v="0"/>
    <x v="0"/>
    <s v="ZZ"/>
    <x v="0"/>
    <x v="1"/>
    <s v="P. EXPEDIDIÓN G+E"/>
    <x v="0"/>
    <x v="13"/>
    <x v="0"/>
    <n v="1.714500000000001"/>
    <x v="0"/>
    <n v="-1.8680000000000003"/>
    <n v="1.8680000000000003"/>
    <n v="1"/>
    <n v="0"/>
    <s v="Negativo"/>
    <n v="2"/>
    <s v="FAR"/>
    <n v="3.55"/>
    <n v="3091"/>
    <s v="ZZ"/>
    <s v=""/>
    <x v="0"/>
    <s v="ZZ"/>
    <s v="ZZ"/>
  </r>
  <r>
    <x v="5"/>
    <n v="6.5"/>
    <n v="6.5"/>
    <n v="0"/>
    <n v="13.3"/>
    <n v="10.112"/>
    <n v="2"/>
    <s v="FAR"/>
    <s v=""/>
    <s v="E3646LHJ"/>
    <s v=""/>
    <s v=""/>
    <x v="1137"/>
    <d v="2024-01-05T00:00:00"/>
    <x v="9"/>
    <n v="2"/>
    <s v="FAR"/>
    <n v="3.6120000000000001"/>
    <x v="0"/>
    <s v="FJPEDRO"/>
    <x v="0"/>
    <s v=""/>
    <x v="1"/>
    <x v="1"/>
    <x v="1"/>
    <x v="0"/>
    <s v="ES190317"/>
    <d v="2024-01-05T11:50:31"/>
    <s v="FJPEDRO"/>
    <x v="1"/>
    <x v="1"/>
    <x v="1"/>
    <x v="0"/>
    <s v="ES190317"/>
    <d v="2024-01-05T11:54:54"/>
    <s v="FJPEDRO"/>
    <s v=""/>
    <s v=""/>
    <n v="0"/>
    <s v=""/>
    <x v="0"/>
    <x v="0"/>
    <x v="0"/>
    <s v="ZZ"/>
    <x v="0"/>
    <x v="1"/>
    <s v="P. EXPEDIDIÓN G+E"/>
    <x v="0"/>
    <x v="9"/>
    <x v="0"/>
    <n v="3.5205000000000002"/>
    <x v="0"/>
    <n v="-6.2000000000000277E-2"/>
    <n v="6.2000000000000277E-2"/>
    <n v="0"/>
    <n v="0"/>
    <s v=""/>
    <n v="2"/>
    <s v="FAR"/>
    <n v="3.55"/>
    <n v="2906"/>
    <s v="ZZ"/>
    <s v=""/>
    <x v="0"/>
    <s v="ZZ"/>
    <s v="ZZ"/>
  </r>
  <r>
    <x v="5"/>
    <n v="6.5"/>
    <n v="6.5"/>
    <n v="0"/>
    <n v="13.3"/>
    <n v="10.112"/>
    <n v="2"/>
    <s v="FAR"/>
    <s v=""/>
    <s v="E3646LHJ"/>
    <s v=""/>
    <s v=""/>
    <x v="1138"/>
    <d v="2024-01-05T00:00:00"/>
    <x v="9"/>
    <n v="2"/>
    <s v="FAR"/>
    <n v="3.6120000000000001"/>
    <x v="0"/>
    <s v="FJPEDRO"/>
    <x v="0"/>
    <s v=""/>
    <x v="1"/>
    <x v="1"/>
    <x v="1"/>
    <x v="0"/>
    <s v="ES190317"/>
    <d v="2024-01-05T11:55:26"/>
    <s v="FJPEDRO"/>
    <x v="1"/>
    <x v="1"/>
    <x v="1"/>
    <x v="0"/>
    <s v="ES190317"/>
    <d v="2024-01-05T11:56:07"/>
    <s v="FJPEDRO"/>
    <s v=""/>
    <s v=""/>
    <n v="0"/>
    <s v=""/>
    <x v="0"/>
    <x v="0"/>
    <x v="0"/>
    <s v="ZZ"/>
    <x v="0"/>
    <x v="1"/>
    <s v="P. EXPEDIDIÓN G+E"/>
    <x v="0"/>
    <x v="9"/>
    <x v="0"/>
    <n v="3.5205000000000002"/>
    <x v="0"/>
    <n v="-6.2000000000000277E-2"/>
    <n v="6.2000000000000277E-2"/>
    <n v="0"/>
    <n v="0"/>
    <s v=""/>
    <n v="2"/>
    <s v="FAR"/>
    <n v="3.55"/>
    <n v="2906"/>
    <s v="ZZ"/>
    <s v=""/>
    <x v="0"/>
    <s v="ZZ"/>
    <s v="ZZ"/>
  </r>
  <r>
    <x v="5"/>
    <n v="6.5"/>
    <n v="6.5"/>
    <n v="0"/>
    <n v="13.3"/>
    <n v="11.917999999999999"/>
    <n v="1"/>
    <s v="FAR"/>
    <s v=""/>
    <s v="E3646LHJ"/>
    <s v=""/>
    <s v=""/>
    <x v="1136"/>
    <d v="2024-01-05T00:00:00"/>
    <x v="9"/>
    <n v="1"/>
    <s v="FAR"/>
    <n v="5.4180000000000001"/>
    <x v="0"/>
    <s v="FJPEDRO"/>
    <x v="0"/>
    <s v=""/>
    <x v="1"/>
    <x v="1"/>
    <x v="1"/>
    <x v="0"/>
    <s v="ES190317"/>
    <d v="2024-01-05T15:15:30"/>
    <s v="FJPEDRO"/>
    <x v="1"/>
    <x v="1"/>
    <x v="1"/>
    <x v="0"/>
    <s v="ES190317"/>
    <d v="2024-01-05T15:16:12"/>
    <s v="FJPEDRO"/>
    <s v=""/>
    <s v=""/>
    <n v="0"/>
    <s v=""/>
    <x v="0"/>
    <x v="0"/>
    <x v="0"/>
    <s v="ZZ"/>
    <x v="0"/>
    <x v="1"/>
    <s v="P. EXPEDIDIÓN G+E"/>
    <x v="0"/>
    <x v="9"/>
    <x v="0"/>
    <n v="1.714500000000001"/>
    <x v="0"/>
    <n v="-3.6430000000000002"/>
    <n v="3.6430000000000002"/>
    <n v="1"/>
    <n v="0"/>
    <s v="Negativo"/>
    <n v="1"/>
    <s v="FAR"/>
    <n v="1.7749999999999999"/>
    <n v="2906"/>
    <s v="ZZ"/>
    <s v=""/>
    <x v="0"/>
    <s v="ZZ"/>
    <s v="ZZ"/>
  </r>
  <r>
    <x v="5"/>
    <n v="9"/>
    <n v="9"/>
    <n v="0"/>
    <n v="18"/>
    <n v="16.161999999999999"/>
    <n v="4"/>
    <s v="FAR"/>
    <s v=""/>
    <s v="E9913BCR"/>
    <s v=""/>
    <s v=""/>
    <x v="1139"/>
    <d v="2024-01-05T00:00:00"/>
    <x v="9"/>
    <n v="4"/>
    <s v="FAR"/>
    <n v="7.1619999999999999"/>
    <x v="0"/>
    <s v="FJPEDRO"/>
    <x v="0"/>
    <s v=""/>
    <x v="1"/>
    <x v="1"/>
    <x v="1"/>
    <x v="0"/>
    <s v="ES190317"/>
    <d v="2024-01-05T10:02:18"/>
    <s v="FJPEDRO"/>
    <x v="1"/>
    <x v="1"/>
    <x v="1"/>
    <x v="0"/>
    <s v="ES190317"/>
    <d v="2024-01-05T10:02:52"/>
    <s v="FJPEDRO"/>
    <s v=""/>
    <s v=""/>
    <n v="0"/>
    <s v=""/>
    <x v="0"/>
    <x v="0"/>
    <x v="0"/>
    <s v="ZZ"/>
    <x v="0"/>
    <x v="1"/>
    <s v="P. EXPEDIDIÓN G+E"/>
    <x v="0"/>
    <x v="9"/>
    <x v="0"/>
    <n v="2.2880000000000003"/>
    <x v="0"/>
    <n v="-6.2000000000000277E-2"/>
    <n v="6.2000000000000277E-2"/>
    <n v="0"/>
    <n v="0"/>
    <s v=""/>
    <n v="4"/>
    <s v="FAR"/>
    <n v="7.1"/>
    <n v="2906"/>
    <s v="ZZ"/>
    <s v=""/>
    <x v="0"/>
    <s v="ZZ"/>
    <s v="ZZ"/>
  </r>
  <r>
    <x v="5"/>
    <n v="13.5"/>
    <n v="13.5"/>
    <n v="0"/>
    <n v="38"/>
    <n v="35.171999999999997"/>
    <n v="12"/>
    <s v="FAR"/>
    <s v=""/>
    <s v="EPO7824AN"/>
    <s v=""/>
    <s v=""/>
    <x v="1140"/>
    <d v="2024-01-05T00:00:00"/>
    <x v="9"/>
    <n v="12"/>
    <s v="FAR"/>
    <n v="21.672000000000001"/>
    <x v="0"/>
    <s v="FJPEDRO"/>
    <x v="0"/>
    <s v=""/>
    <x v="1"/>
    <x v="1"/>
    <x v="1"/>
    <x v="0"/>
    <s v="ES190317"/>
    <d v="2024-01-05T15:13:05"/>
    <s v="FJPEDRO"/>
    <x v="1"/>
    <x v="1"/>
    <x v="1"/>
    <x v="0"/>
    <s v="ES190317"/>
    <d v="2024-01-05T15:13:59"/>
    <s v="FJPEDRO"/>
    <s v=""/>
    <s v=""/>
    <n v="0"/>
    <s v=""/>
    <x v="0"/>
    <x v="0"/>
    <x v="0"/>
    <s v="ZZ"/>
    <x v="0"/>
    <x v="1"/>
    <s v="P. EXPEDIDIÓN G+E"/>
    <x v="0"/>
    <x v="9"/>
    <x v="0"/>
    <n v="3.7779999999999987"/>
    <x v="0"/>
    <n v="-0.37200000000000344"/>
    <n v="0.37200000000000344"/>
    <n v="0"/>
    <n v="0"/>
    <s v=""/>
    <n v="12"/>
    <s v="FAR"/>
    <n v="21.299999999999997"/>
    <n v="2906"/>
    <s v="ZZ"/>
    <s v=""/>
    <x v="0"/>
    <s v="ZZ"/>
    <s v="ZZ"/>
  </r>
  <r>
    <x v="5"/>
    <n v="15"/>
    <n v="15"/>
    <n v="0"/>
    <n v="26"/>
    <n v="25.65"/>
    <n v="6"/>
    <s v="FAR"/>
    <s v=""/>
    <s v="E2391GZW"/>
    <s v=""/>
    <s v=""/>
    <x v="1141"/>
    <d v="2024-01-10T00:00:00"/>
    <x v="9"/>
    <n v="6"/>
    <s v="FAR"/>
    <n v="10.65"/>
    <x v="0"/>
    <s v="FJPEDRO"/>
    <x v="0"/>
    <s v=""/>
    <x v="1"/>
    <x v="1"/>
    <x v="1"/>
    <x v="0"/>
    <s v="ES190317"/>
    <d v="2024-01-10T11:57:58"/>
    <s v="FJPEDRO"/>
    <x v="1"/>
    <x v="1"/>
    <x v="1"/>
    <x v="0"/>
    <s v="ES190317"/>
    <d v="2024-01-10T11:58:25"/>
    <s v="FJPEDRO"/>
    <s v=""/>
    <s v=""/>
    <n v="0"/>
    <s v=""/>
    <x v="0"/>
    <x v="0"/>
    <x v="1"/>
    <s v="ZZ"/>
    <x v="0"/>
    <x v="1"/>
    <s v="P. EXPEDIDIÓN G+E"/>
    <x v="0"/>
    <x v="9"/>
    <x v="0"/>
    <n v="1"/>
    <x v="0"/>
    <n v="0"/>
    <n v="0"/>
    <n v="0"/>
    <n v="1"/>
    <s v=""/>
    <n v="6"/>
    <s v="FAR"/>
    <n v="10.649999999999999"/>
    <n v="2906"/>
    <s v="ZZ"/>
    <s v=""/>
    <x v="0"/>
    <s v="ZZ"/>
    <s v="ZZ"/>
  </r>
  <r>
    <x v="5"/>
    <n v="10"/>
    <n v="10"/>
    <n v="0"/>
    <n v="26"/>
    <n v="26.099"/>
    <n v="9"/>
    <s v="FAR"/>
    <s v=""/>
    <s v="E7469BTL"/>
    <s v=""/>
    <s v=""/>
    <x v="1142"/>
    <d v="2024-01-09T00:00:00"/>
    <x v="13"/>
    <n v="9"/>
    <s v="FAR"/>
    <n v="16.099"/>
    <x v="0"/>
    <s v="FJPEDRO"/>
    <x v="0"/>
    <s v=""/>
    <x v="1"/>
    <x v="1"/>
    <x v="1"/>
    <x v="0"/>
    <s v="ES190317"/>
    <d v="2024-01-09T08:28:40"/>
    <s v="FJPEDRO"/>
    <x v="1"/>
    <x v="1"/>
    <x v="1"/>
    <x v="0"/>
    <s v="ES190317"/>
    <d v="2024-01-09T08:29:11"/>
    <s v="FJPEDRO"/>
    <s v=""/>
    <s v=""/>
    <n v="0"/>
    <s v=""/>
    <x v="0"/>
    <x v="0"/>
    <x v="1"/>
    <s v="ZZ"/>
    <x v="0"/>
    <x v="1"/>
    <s v="P. EXPEDIDIÓN G+E"/>
    <x v="0"/>
    <x v="13"/>
    <x v="0"/>
    <n v="0.55099999999999838"/>
    <x v="0"/>
    <n v="-0.12400000000000055"/>
    <n v="0.12400000000000055"/>
    <n v="0"/>
    <n v="0"/>
    <s v=""/>
    <n v="9"/>
    <s v="FAR"/>
    <n v="15.975"/>
    <n v="3091"/>
    <s v="ZZ"/>
    <s v=""/>
    <x v="0"/>
    <s v="ZZ"/>
    <s v="ZZ"/>
  </r>
  <r>
    <x v="5"/>
    <n v="13.1"/>
    <n v="13.14"/>
    <n v="0"/>
    <n v="40"/>
    <n v="40.68"/>
    <n v="27.54"/>
    <s v="TM"/>
    <s v=""/>
    <s v="E7095HXG"/>
    <s v="ER3519BCD"/>
    <s v="2024000020"/>
    <x v="1143"/>
    <d v="2024-01-08T00:00:00"/>
    <x v="11"/>
    <n v="27.66"/>
    <s v="TM"/>
    <n v="27.54"/>
    <x v="0"/>
    <s v="E_AFERNA23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3.14"/>
    <s v=""/>
    <x v="0"/>
    <x v="0"/>
    <x v="1"/>
    <s v=""/>
    <x v="0"/>
    <x v="1"/>
    <s v="P. EXPEDIDIÓN G+E"/>
    <x v="0"/>
    <x v="11"/>
    <x v="1"/>
    <n v="0.32000000000000028"/>
    <x v="0"/>
    <n v="0.12000000000000099"/>
    <n v="0.12000000000000099"/>
    <n v="0"/>
    <n v="1"/>
    <s v=""/>
    <n v="27.66"/>
    <s v="TM"/>
    <n v="27.66"/>
    <n v="55"/>
    <s v=""/>
    <s v=""/>
    <x v="0"/>
    <s v=""/>
    <s v=""/>
  </r>
  <r>
    <x v="5"/>
    <n v="15"/>
    <n v="15"/>
    <n v="0"/>
    <n v="26"/>
    <n v="25.65"/>
    <n v="6"/>
    <s v="FAR"/>
    <s v=""/>
    <s v="E2391GZW"/>
    <s v=""/>
    <s v=""/>
    <x v="1144"/>
    <d v="2024-01-09T00:00:00"/>
    <x v="9"/>
    <n v="6"/>
    <s v="FAR"/>
    <n v="10.65"/>
    <x v="0"/>
    <s v="FJPEDRO"/>
    <x v="0"/>
    <s v=""/>
    <x v="1"/>
    <x v="1"/>
    <x v="1"/>
    <x v="0"/>
    <s v="ES190317"/>
    <d v="2024-01-09T13:53:15"/>
    <s v="FJPEDRO"/>
    <x v="1"/>
    <x v="1"/>
    <x v="1"/>
    <x v="0"/>
    <s v="ES190317"/>
    <d v="2024-01-09T13:53:40"/>
    <s v="FJPEDRO"/>
    <s v=""/>
    <s v=""/>
    <n v="0"/>
    <s v=""/>
    <x v="0"/>
    <x v="0"/>
    <x v="1"/>
    <s v="ZZ"/>
    <x v="0"/>
    <x v="1"/>
    <s v="P. EXPEDIDIÓN G+E"/>
    <x v="0"/>
    <x v="9"/>
    <x v="0"/>
    <n v="1"/>
    <x v="0"/>
    <n v="0"/>
    <n v="0"/>
    <n v="0"/>
    <n v="1"/>
    <s v=""/>
    <n v="6"/>
    <s v="FAR"/>
    <n v="10.649999999999999"/>
    <n v="2906"/>
    <s v="ZZ"/>
    <s v=""/>
    <x v="0"/>
    <s v="ZZ"/>
    <s v="ZZ"/>
  </r>
  <r>
    <x v="5"/>
    <n v="15"/>
    <n v="15"/>
    <n v="0"/>
    <n v="26"/>
    <n v="25.65"/>
    <n v="6"/>
    <s v="FAR"/>
    <s v=""/>
    <s v="E2391GZW"/>
    <s v=""/>
    <s v=""/>
    <x v="1145"/>
    <d v="2024-01-09T00:00:00"/>
    <x v="9"/>
    <n v="6"/>
    <s v="FAR"/>
    <n v="10.65"/>
    <x v="0"/>
    <s v="FJPEDRO"/>
    <x v="0"/>
    <s v=""/>
    <x v="1"/>
    <x v="1"/>
    <x v="1"/>
    <x v="0"/>
    <s v="ES190317"/>
    <d v="2024-01-09T15:01:05"/>
    <s v="FJPEDRO"/>
    <x v="1"/>
    <x v="1"/>
    <x v="1"/>
    <x v="0"/>
    <s v="ES190317"/>
    <d v="2024-01-09T15:02:19"/>
    <s v="FJPEDRO"/>
    <s v=""/>
    <s v=""/>
    <n v="0"/>
    <s v=""/>
    <x v="0"/>
    <x v="0"/>
    <x v="1"/>
    <s v="ZZ"/>
    <x v="0"/>
    <x v="1"/>
    <s v="P. EXPEDIDIÓN G+E"/>
    <x v="0"/>
    <x v="9"/>
    <x v="0"/>
    <n v="1"/>
    <x v="0"/>
    <n v="0"/>
    <n v="0"/>
    <n v="0"/>
    <n v="1"/>
    <s v=""/>
    <n v="6"/>
    <s v="FAR"/>
    <n v="10.649999999999999"/>
    <n v="2906"/>
    <s v="ZZ"/>
    <s v=""/>
    <x v="0"/>
    <s v="ZZ"/>
    <s v="ZZ"/>
  </r>
  <r>
    <x v="5"/>
    <n v="5"/>
    <n v="5"/>
    <n v="0"/>
    <n v="11"/>
    <n v="10.417999999999999"/>
    <n v="3"/>
    <s v="FAR"/>
    <s v=""/>
    <s v="EPO5355BN"/>
    <s v=""/>
    <s v=""/>
    <x v="1146"/>
    <d v="2024-01-09T00:00:00"/>
    <x v="9"/>
    <n v="3"/>
    <s v="FAR"/>
    <n v="5.4180000000000001"/>
    <x v="0"/>
    <s v="FJPEDRO"/>
    <x v="0"/>
    <s v=""/>
    <x v="1"/>
    <x v="1"/>
    <x v="1"/>
    <x v="0"/>
    <s v="ES190317"/>
    <d v="2024-01-09T16:03:45"/>
    <s v="FJPEDRO"/>
    <x v="1"/>
    <x v="1"/>
    <x v="1"/>
    <x v="0"/>
    <s v="ES190317"/>
    <d v="2024-01-09T16:03:59"/>
    <s v="FJPEDRO"/>
    <s v=""/>
    <s v=""/>
    <n v="0"/>
    <s v=""/>
    <x v="0"/>
    <x v="0"/>
    <x v="1"/>
    <s v="ZZ"/>
    <x v="0"/>
    <x v="1"/>
    <s v="P. EXPEDIDIÓN G+E"/>
    <x v="0"/>
    <x v="9"/>
    <x v="0"/>
    <n v="0.85699999999999932"/>
    <x v="0"/>
    <n v="-9.300000000000086E-2"/>
    <n v="9.300000000000086E-2"/>
    <n v="0"/>
    <n v="0"/>
    <s v=""/>
    <n v="3"/>
    <s v="FAR"/>
    <n v="5.3249999999999993"/>
    <n v="2906"/>
    <s v="ZZ"/>
    <s v=""/>
    <x v="0"/>
    <s v="ZZ"/>
    <s v="ZZ"/>
  </r>
  <r>
    <x v="5"/>
    <n v="15"/>
    <n v="15"/>
    <n v="0"/>
    <n v="26"/>
    <n v="25.65"/>
    <n v="6"/>
    <s v="FAR"/>
    <s v=""/>
    <s v="E2391GZW"/>
    <s v=""/>
    <s v=""/>
    <x v="1147"/>
    <d v="2024-01-09T00:00:00"/>
    <x v="9"/>
    <n v="6"/>
    <s v="FAR"/>
    <n v="10.65"/>
    <x v="0"/>
    <s v="FJPEDRO"/>
    <x v="0"/>
    <s v=""/>
    <x v="1"/>
    <x v="1"/>
    <x v="1"/>
    <x v="0"/>
    <s v="ES190317"/>
    <d v="2024-01-09T15:48:38"/>
    <s v="FJPEDRO"/>
    <x v="1"/>
    <x v="1"/>
    <x v="1"/>
    <x v="0"/>
    <s v="ES190317"/>
    <d v="2024-01-09T15:48:54"/>
    <s v="FJPEDRO"/>
    <s v=""/>
    <s v=""/>
    <n v="0"/>
    <s v=""/>
    <x v="0"/>
    <x v="0"/>
    <x v="1"/>
    <s v="ZZ"/>
    <x v="0"/>
    <x v="1"/>
    <s v="P. EXPEDIDIÓN G+E"/>
    <x v="0"/>
    <x v="9"/>
    <x v="0"/>
    <n v="1"/>
    <x v="0"/>
    <n v="0"/>
    <n v="0"/>
    <n v="0"/>
    <n v="1"/>
    <s v=""/>
    <n v="6"/>
    <s v="FAR"/>
    <n v="10.649999999999999"/>
    <n v="2906"/>
    <s v="ZZ"/>
    <s v=""/>
    <x v="0"/>
    <s v="ZZ"/>
    <s v="ZZ"/>
  </r>
  <r>
    <x v="5"/>
    <n v="10.3"/>
    <n v="10.3"/>
    <n v="0"/>
    <n v="18"/>
    <n v="17.399999999999999"/>
    <n v="4"/>
    <s v="FAR"/>
    <s v=""/>
    <s v="E3381CMJ"/>
    <s v=""/>
    <s v=""/>
    <x v="1148"/>
    <d v="2024-01-09T00:00:00"/>
    <x v="9"/>
    <n v="4"/>
    <s v="FAR"/>
    <n v="7.1"/>
    <x v="0"/>
    <s v="FJPEDRO"/>
    <x v="0"/>
    <s v=""/>
    <x v="1"/>
    <x v="1"/>
    <x v="1"/>
    <x v="0"/>
    <s v="ES190317"/>
    <d v="2024-01-09T16:59:34"/>
    <s v="FJPEDRO"/>
    <x v="1"/>
    <x v="1"/>
    <x v="1"/>
    <x v="0"/>
    <s v="ES190317"/>
    <d v="2024-01-09T16:59:59"/>
    <s v="FJPEDRO"/>
    <s v=""/>
    <s v=""/>
    <n v="0"/>
    <s v=""/>
    <x v="0"/>
    <x v="0"/>
    <x v="1"/>
    <s v="ZZ"/>
    <x v="0"/>
    <x v="1"/>
    <s v="P. EXPEDIDIÓN G+E"/>
    <x v="0"/>
    <x v="9"/>
    <x v="0"/>
    <n v="1.0500000000000007"/>
    <x v="0"/>
    <n v="0"/>
    <n v="0"/>
    <n v="0"/>
    <n v="1"/>
    <s v=""/>
    <n v="4"/>
    <s v="FAR"/>
    <n v="7.1"/>
    <n v="2906"/>
    <s v="ZZ"/>
    <s v=""/>
    <x v="0"/>
    <s v="ZZ"/>
    <s v="ZZ"/>
  </r>
  <r>
    <x v="5"/>
    <n v="10.3"/>
    <n v="10.3"/>
    <n v="0"/>
    <n v="18"/>
    <n v="17.399999999999999"/>
    <n v="4"/>
    <s v="FAR"/>
    <s v=""/>
    <s v="E3381CMJ"/>
    <s v=""/>
    <s v=""/>
    <x v="1149"/>
    <d v="2024-01-10T00:00:00"/>
    <x v="9"/>
    <n v="4"/>
    <s v="FAR"/>
    <n v="7.1"/>
    <x v="0"/>
    <s v="FJPEDRO"/>
    <x v="0"/>
    <s v=""/>
    <x v="1"/>
    <x v="1"/>
    <x v="1"/>
    <x v="0"/>
    <s v="ES190317"/>
    <d v="2024-01-10T12:06:31"/>
    <s v="FJPEDRO"/>
    <x v="1"/>
    <x v="1"/>
    <x v="1"/>
    <x v="0"/>
    <s v="ES190317"/>
    <d v="2024-01-10T12:06:52"/>
    <s v="FJPEDRO"/>
    <s v=""/>
    <s v=""/>
    <n v="0"/>
    <s v=""/>
    <x v="0"/>
    <x v="0"/>
    <x v="1"/>
    <s v="ZZ"/>
    <x v="0"/>
    <x v="1"/>
    <s v="P. EXPEDIDIÓN G+E"/>
    <x v="0"/>
    <x v="9"/>
    <x v="0"/>
    <n v="1.0500000000000007"/>
    <x v="0"/>
    <n v="0"/>
    <n v="0"/>
    <n v="0"/>
    <n v="1"/>
    <s v=""/>
    <n v="4"/>
    <s v="FAR"/>
    <n v="7.1"/>
    <n v="2906"/>
    <s v="ZZ"/>
    <s v=""/>
    <x v="0"/>
    <s v="ZZ"/>
    <s v="ZZ"/>
  </r>
  <r>
    <x v="5"/>
    <n v="8"/>
    <n v="8"/>
    <n v="0"/>
    <n v="18"/>
    <n v="15.1"/>
    <n v="4"/>
    <s v="FAR"/>
    <s v=""/>
    <s v="E9907FFL"/>
    <s v=""/>
    <s v=""/>
    <x v="1150"/>
    <d v="2024-01-09T00:00:00"/>
    <x v="9"/>
    <n v="4"/>
    <s v="FAR"/>
    <n v="7.1"/>
    <x v="0"/>
    <s v="FJPEDRO"/>
    <x v="0"/>
    <s v=""/>
    <x v="1"/>
    <x v="1"/>
    <x v="1"/>
    <x v="0"/>
    <s v="ES190317"/>
    <d v="2024-01-09T16:32:30"/>
    <s v="FJPEDRO"/>
    <x v="1"/>
    <x v="1"/>
    <x v="1"/>
    <x v="0"/>
    <s v="ES190317"/>
    <d v="2024-01-09T16:33:18"/>
    <s v="FJPEDRO"/>
    <s v=""/>
    <s v=""/>
    <n v="0"/>
    <s v=""/>
    <x v="0"/>
    <x v="0"/>
    <x v="1"/>
    <s v="ZZ"/>
    <x v="0"/>
    <x v="1"/>
    <s v="P. EXPEDIDIÓN G+E"/>
    <x v="0"/>
    <x v="9"/>
    <x v="0"/>
    <n v="3.3499999999999996"/>
    <x v="0"/>
    <n v="0"/>
    <n v="0"/>
    <n v="0"/>
    <n v="1"/>
    <s v=""/>
    <n v="4"/>
    <s v="FAR"/>
    <n v="7.1"/>
    <n v="2906"/>
    <s v="ZZ"/>
    <s v=""/>
    <x v="0"/>
    <s v="ZZ"/>
    <s v="ZZ"/>
  </r>
  <r>
    <x v="5"/>
    <n v="13.1"/>
    <n v="13.3"/>
    <n v="0"/>
    <n v="40"/>
    <n v="40.68"/>
    <n v="27.38"/>
    <s v="TM"/>
    <s v=""/>
    <s v="E7095HXG"/>
    <s v="ER3519BCD"/>
    <s v="2024000028"/>
    <x v="1151"/>
    <d v="2024-01-10T00:00:00"/>
    <x v="11"/>
    <n v="27.5"/>
    <s v="TM"/>
    <n v="27.38"/>
    <x v="0"/>
    <s v="FMARTINEZV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3.3"/>
    <s v=""/>
    <x v="0"/>
    <x v="0"/>
    <x v="1"/>
    <s v=""/>
    <x v="0"/>
    <x v="1"/>
    <s v="P. EXPEDIDIÓN G+E"/>
    <x v="0"/>
    <x v="11"/>
    <x v="1"/>
    <n v="0.32000000000000028"/>
    <x v="0"/>
    <n v="0.12000000000000099"/>
    <n v="0.12000000000000099"/>
    <n v="0"/>
    <n v="1"/>
    <s v=""/>
    <n v="27.5"/>
    <s v="TM"/>
    <n v="27.5"/>
    <n v="55"/>
    <s v=""/>
    <s v=""/>
    <x v="0"/>
    <s v=""/>
    <s v=""/>
  </r>
  <r>
    <x v="5"/>
    <n v="13.1"/>
    <n v="13.08"/>
    <n v="0"/>
    <n v="40"/>
    <n v="40.700000000000003"/>
    <n v="27.62"/>
    <s v="TM"/>
    <s v=""/>
    <s v="E7095HXG"/>
    <s v="ER3519BCD"/>
    <s v="2024000025"/>
    <x v="1152"/>
    <d v="2024-01-10T00:00:00"/>
    <x v="11"/>
    <n v="27.72"/>
    <s v="TM"/>
    <n v="27.62"/>
    <x v="0"/>
    <s v="FMARTINEZV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3.08"/>
    <s v=""/>
    <x v="0"/>
    <x v="0"/>
    <x v="1"/>
    <s v=""/>
    <x v="0"/>
    <x v="1"/>
    <s v="P. EXPEDIDIÓN G+E"/>
    <x v="0"/>
    <x v="11"/>
    <x v="1"/>
    <n v="0.29999999999999716"/>
    <x v="0"/>
    <n v="9.9999999999997868E-2"/>
    <n v="9.9999999999997868E-2"/>
    <n v="0"/>
    <n v="1"/>
    <s v=""/>
    <n v="27.72"/>
    <s v="TM"/>
    <n v="27.72"/>
    <n v="55"/>
    <s v=""/>
    <s v=""/>
    <x v="0"/>
    <s v=""/>
    <s v=""/>
  </r>
  <r>
    <x v="5"/>
    <n v="12.6"/>
    <n v="12.94"/>
    <n v="0"/>
    <n v="40"/>
    <n v="40.68"/>
    <n v="27.74"/>
    <s v="TM"/>
    <s v=""/>
    <s v="E8184JKX"/>
    <s v="ER5435BCD"/>
    <s v="2024000027"/>
    <x v="1153"/>
    <d v="2024-01-10T00:00:00"/>
    <x v="11"/>
    <n v="27.86"/>
    <s v="TM"/>
    <n v="27.74"/>
    <x v="0"/>
    <s v="FMARTINEZV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2.94"/>
    <s v=""/>
    <x v="0"/>
    <x v="0"/>
    <x v="1"/>
    <s v=""/>
    <x v="0"/>
    <x v="1"/>
    <s v="P. EXPEDIDIÓN G+E"/>
    <x v="0"/>
    <x v="11"/>
    <x v="1"/>
    <n v="0.32000000000000028"/>
    <x v="0"/>
    <n v="0.12000000000000099"/>
    <n v="0.12000000000000099"/>
    <n v="0"/>
    <n v="1"/>
    <s v=""/>
    <n v="27.86"/>
    <s v="TM"/>
    <n v="27.86"/>
    <n v="55"/>
    <s v=""/>
    <s v=""/>
    <x v="0"/>
    <s v=""/>
    <s v=""/>
  </r>
  <r>
    <x v="5"/>
    <n v="12.6"/>
    <n v="12.88"/>
    <n v="0"/>
    <n v="40"/>
    <n v="40.659999999999997"/>
    <n v="27.78"/>
    <s v="TM"/>
    <s v=""/>
    <s v="E8184JKX"/>
    <s v="ER5435BCD"/>
    <s v="2024000029"/>
    <x v="1154"/>
    <d v="2024-01-10T00:00:00"/>
    <x v="11"/>
    <n v="27.92"/>
    <s v="TM"/>
    <n v="27.78"/>
    <x v="0"/>
    <s v="PROMER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2.88"/>
    <s v=""/>
    <x v="0"/>
    <x v="0"/>
    <x v="1"/>
    <s v=""/>
    <x v="0"/>
    <x v="1"/>
    <s v="P. EXPEDIDIÓN G+E"/>
    <x v="0"/>
    <x v="11"/>
    <x v="1"/>
    <n v="0.34000000000000341"/>
    <x v="0"/>
    <n v="0.14000000000000057"/>
    <n v="0.14000000000000057"/>
    <n v="0"/>
    <n v="1"/>
    <s v=""/>
    <n v="27.92"/>
    <s v="TM"/>
    <n v="27.92"/>
    <n v="55"/>
    <s v=""/>
    <s v=""/>
    <x v="0"/>
    <s v=""/>
    <s v=""/>
  </r>
  <r>
    <x v="5"/>
    <n v="12.6"/>
    <n v="12.86"/>
    <n v="0"/>
    <n v="40"/>
    <n v="40.78"/>
    <n v="27.92"/>
    <s v="TM"/>
    <s v=""/>
    <s v="E8184JKX"/>
    <s v="ER5435BCD"/>
    <s v="2024000032"/>
    <x v="1155"/>
    <d v="2024-01-10T00:00:00"/>
    <x v="11"/>
    <n v="27.94"/>
    <s v="TM"/>
    <n v="27.92"/>
    <x v="0"/>
    <s v="FMARTINEZV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2.86"/>
    <s v=""/>
    <x v="0"/>
    <x v="0"/>
    <x v="1"/>
    <s v=""/>
    <x v="0"/>
    <x v="1"/>
    <s v="P. EXPEDIDIÓN G+E"/>
    <x v="0"/>
    <x v="11"/>
    <x v="1"/>
    <n v="0.21999999999999886"/>
    <x v="0"/>
    <n v="1.9999999999999574E-2"/>
    <n v="1.9999999999999574E-2"/>
    <n v="0"/>
    <n v="1"/>
    <s v=""/>
    <n v="27.94"/>
    <s v="TM"/>
    <n v="27.94"/>
    <n v="55"/>
    <s v=""/>
    <s v=""/>
    <x v="0"/>
    <s v=""/>
    <s v=""/>
  </r>
  <r>
    <x v="5"/>
    <n v="13.1"/>
    <n v="13.24"/>
    <n v="0"/>
    <n v="40"/>
    <n v="40.68"/>
    <n v="27.44"/>
    <s v="TM"/>
    <s v=""/>
    <s v="E7095HXG"/>
    <s v="ER3519BCD"/>
    <s v="2024000031"/>
    <x v="1156"/>
    <d v="2024-01-10T00:00:00"/>
    <x v="11"/>
    <n v="27.56"/>
    <s v="TM"/>
    <n v="27.44"/>
    <x v="0"/>
    <s v="FMARTINEZV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3.24"/>
    <s v=""/>
    <x v="0"/>
    <x v="0"/>
    <x v="1"/>
    <s v=""/>
    <x v="0"/>
    <x v="1"/>
    <s v="P. EXPEDIDIÓN G+E"/>
    <x v="0"/>
    <x v="11"/>
    <x v="1"/>
    <n v="0.32000000000000028"/>
    <x v="0"/>
    <n v="0.11999999999999744"/>
    <n v="0.11999999999999744"/>
    <n v="0"/>
    <n v="1"/>
    <s v=""/>
    <n v="27.56"/>
    <s v="TM"/>
    <n v="27.56"/>
    <n v="55"/>
    <s v=""/>
    <s v=""/>
    <x v="0"/>
    <s v=""/>
    <s v=""/>
  </r>
  <r>
    <x v="5"/>
    <n v="15"/>
    <n v="15"/>
    <n v="0"/>
    <n v="40"/>
    <n v="39.85"/>
    <n v="14"/>
    <s v="FAR"/>
    <s v=""/>
    <s v="P24TM53"/>
    <s v="PL152758"/>
    <s v=""/>
    <x v="1157"/>
    <d v="2024-01-03T00:00:00"/>
    <x v="13"/>
    <n v="14"/>
    <s v="FAR"/>
    <n v="24.85"/>
    <x v="0"/>
    <s v="FJPEDRO"/>
    <x v="0"/>
    <s v=""/>
    <x v="1"/>
    <x v="1"/>
    <x v="1"/>
    <x v="0"/>
    <s v="ES190317"/>
    <d v="2024-01-03T11:08:43"/>
    <s v="FJPEDRO"/>
    <x v="1"/>
    <x v="1"/>
    <x v="1"/>
    <x v="0"/>
    <s v="ES190317"/>
    <d v="2024-01-03T11:09:05"/>
    <s v="FJPEDRO"/>
    <s v=""/>
    <s v=""/>
    <n v="0"/>
    <s v=""/>
    <x v="0"/>
    <x v="0"/>
    <x v="0"/>
    <s v="ZZ"/>
    <x v="0"/>
    <x v="1"/>
    <s v="P. EXPEDIDIÓN G+E"/>
    <x v="0"/>
    <x v="13"/>
    <x v="0"/>
    <n v="1.1499999999999986"/>
    <x v="0"/>
    <n v="0"/>
    <n v="0"/>
    <n v="0"/>
    <n v="1"/>
    <s v=""/>
    <n v="14"/>
    <s v="FAR"/>
    <n v="24.849999999999998"/>
    <n v="3091"/>
    <s v="ZZ"/>
    <s v=""/>
    <x v="0"/>
    <s v="ZZ"/>
    <s v="ZZ"/>
  </r>
  <r>
    <x v="5"/>
    <n v="15"/>
    <n v="15"/>
    <n v="0"/>
    <n v="40"/>
    <n v="39.85"/>
    <n v="14"/>
    <s v="FAR"/>
    <s v=""/>
    <s v="P24TM53"/>
    <s v="PL152758"/>
    <s v=""/>
    <x v="1158"/>
    <d v="2024-01-03T00:00:00"/>
    <x v="13"/>
    <n v="14"/>
    <s v="FAR"/>
    <n v="24.85"/>
    <x v="0"/>
    <s v="FJPEDRO"/>
    <x v="0"/>
    <s v=""/>
    <x v="1"/>
    <x v="1"/>
    <x v="1"/>
    <x v="0"/>
    <s v="ES190317"/>
    <d v="2024-01-03T14:52:42"/>
    <s v="FJPEDRO"/>
    <x v="1"/>
    <x v="1"/>
    <x v="1"/>
    <x v="0"/>
    <s v="ES190317"/>
    <d v="2024-01-03T14:53:30"/>
    <s v="FJPEDRO"/>
    <s v=""/>
    <s v=""/>
    <n v="0"/>
    <s v=""/>
    <x v="0"/>
    <x v="0"/>
    <x v="0"/>
    <s v="ZZ"/>
    <x v="0"/>
    <x v="1"/>
    <s v="P. EXPEDIDIÓN G+E"/>
    <x v="0"/>
    <x v="13"/>
    <x v="0"/>
    <n v="1.1499999999999986"/>
    <x v="0"/>
    <n v="0"/>
    <n v="0"/>
    <n v="0"/>
    <n v="1"/>
    <s v=""/>
    <n v="14"/>
    <s v="FAR"/>
    <n v="24.849999999999998"/>
    <n v="3091"/>
    <s v="ZZ"/>
    <s v=""/>
    <x v="0"/>
    <s v="ZZ"/>
    <s v="ZZ"/>
  </r>
  <r>
    <x v="5"/>
    <n v="15"/>
    <n v="15"/>
    <n v="0"/>
    <n v="40"/>
    <n v="39.85"/>
    <n v="14"/>
    <s v="FAR"/>
    <s v=""/>
    <s v="P24TM53"/>
    <s v="PL152758"/>
    <s v=""/>
    <x v="1159"/>
    <d v="2024-01-03T00:00:00"/>
    <x v="13"/>
    <n v="14"/>
    <s v="FAR"/>
    <n v="24.85"/>
    <x v="0"/>
    <s v="FJPEDRO"/>
    <x v="0"/>
    <s v=""/>
    <x v="1"/>
    <x v="1"/>
    <x v="1"/>
    <x v="0"/>
    <s v="ES190317"/>
    <d v="2024-01-03T07:40:15"/>
    <s v="FJPEDRO"/>
    <x v="1"/>
    <x v="1"/>
    <x v="1"/>
    <x v="0"/>
    <s v="ES190317"/>
    <d v="2024-01-03T07:41:27"/>
    <s v="FJPEDRO"/>
    <s v=""/>
    <s v=""/>
    <n v="0"/>
    <s v=""/>
    <x v="0"/>
    <x v="0"/>
    <x v="0"/>
    <s v="ZZ"/>
    <x v="0"/>
    <x v="1"/>
    <s v="P. EXPEDIDIÓN G+E"/>
    <x v="0"/>
    <x v="13"/>
    <x v="0"/>
    <n v="1.1499999999999986"/>
    <x v="0"/>
    <n v="0"/>
    <n v="0"/>
    <n v="0"/>
    <n v="1"/>
    <s v=""/>
    <n v="14"/>
    <s v="FAR"/>
    <n v="24.849999999999998"/>
    <n v="3091"/>
    <s v="ZZ"/>
    <s v=""/>
    <x v="0"/>
    <s v="ZZ"/>
    <s v="ZZ"/>
  </r>
  <r>
    <x v="5"/>
    <n v="15"/>
    <n v="15"/>
    <n v="0"/>
    <n v="40"/>
    <n v="39.85"/>
    <n v="14"/>
    <s v="FAR"/>
    <s v=""/>
    <s v="P24TM53"/>
    <s v="PL152758"/>
    <s v=""/>
    <x v="1160"/>
    <d v="2024-01-08T00:00:00"/>
    <x v="9"/>
    <n v="14"/>
    <s v="FAR"/>
    <n v="24.85"/>
    <x v="0"/>
    <s v="FJPEDRO"/>
    <x v="0"/>
    <s v=""/>
    <x v="1"/>
    <x v="1"/>
    <x v="1"/>
    <x v="0"/>
    <s v="ES190317"/>
    <d v="2024-01-08T07:54:03"/>
    <s v="FJPEDRO"/>
    <x v="1"/>
    <x v="1"/>
    <x v="1"/>
    <x v="0"/>
    <s v="ES190317"/>
    <d v="2024-01-08T07:58:52"/>
    <s v="FJPEDRO"/>
    <s v=""/>
    <s v=""/>
    <n v="0"/>
    <s v=""/>
    <x v="0"/>
    <x v="0"/>
    <x v="1"/>
    <s v="ZZ"/>
    <x v="0"/>
    <x v="1"/>
    <s v="P. EXPEDIDIÓN G+E"/>
    <x v="0"/>
    <x v="9"/>
    <x v="0"/>
    <n v="1.1499999999999986"/>
    <x v="0"/>
    <n v="0"/>
    <n v="0"/>
    <n v="0"/>
    <n v="1"/>
    <s v=""/>
    <n v="14"/>
    <s v="FAR"/>
    <n v="24.849999999999998"/>
    <n v="2906"/>
    <s v="ZZ"/>
    <s v=""/>
    <x v="0"/>
    <s v="ZZ"/>
    <s v="ZZ"/>
  </r>
  <r>
    <x v="5"/>
    <n v="13.1"/>
    <n v="13.14"/>
    <n v="0"/>
    <n v="40"/>
    <n v="40.78"/>
    <n v="27.64"/>
    <s v="TM"/>
    <s v=""/>
    <s v="E7095HXG"/>
    <s v="ER3519BCD"/>
    <s v="2024000002"/>
    <x v="1161"/>
    <d v="2024-01-02T00:00:00"/>
    <x v="11"/>
    <n v="27.66"/>
    <s v="TM"/>
    <n v="27.64"/>
    <x v="0"/>
    <s v="JPOMB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3.14"/>
    <s v=""/>
    <x v="0"/>
    <x v="0"/>
    <x v="0"/>
    <s v=""/>
    <x v="0"/>
    <x v="1"/>
    <s v="P. EXPEDIDIÓN G+E"/>
    <x v="0"/>
    <x v="11"/>
    <x v="1"/>
    <n v="0.21999999999999886"/>
    <x v="0"/>
    <n v="1.9999999999999574E-2"/>
    <n v="1.9999999999999574E-2"/>
    <n v="0"/>
    <n v="1"/>
    <s v=""/>
    <n v="27.66"/>
    <s v="TM"/>
    <n v="27.66"/>
    <n v="55"/>
    <s v=""/>
    <s v=""/>
    <x v="0"/>
    <s v=""/>
    <s v=""/>
  </r>
  <r>
    <x v="5"/>
    <n v="14"/>
    <n v="14"/>
    <n v="0"/>
    <n v="40"/>
    <n v="40.625"/>
    <n v="15"/>
    <s v="FAR"/>
    <s v=""/>
    <s v="P41FB22"/>
    <s v="PL110380"/>
    <s v=""/>
    <x v="1162"/>
    <d v="2024-01-02T00:00:00"/>
    <x v="13"/>
    <n v="15"/>
    <s v="FAR"/>
    <n v="26.625"/>
    <x v="0"/>
    <s v="FJPEDRO"/>
    <x v="0"/>
    <s v=""/>
    <x v="1"/>
    <x v="1"/>
    <x v="1"/>
    <x v="0"/>
    <s v="ES190317"/>
    <d v="2024-01-02T07:44:27"/>
    <s v="FJPEDRO"/>
    <x v="1"/>
    <x v="1"/>
    <x v="1"/>
    <x v="0"/>
    <s v="ES190317"/>
    <d v="2024-01-02T07:44:58"/>
    <s v="FJPEDRO"/>
    <s v=""/>
    <s v=""/>
    <n v="0"/>
    <s v=""/>
    <x v="0"/>
    <x v="0"/>
    <x v="0"/>
    <s v="ZZ"/>
    <x v="0"/>
    <x v="1"/>
    <s v="P. EXPEDIDIÓN G+E"/>
    <x v="0"/>
    <x v="13"/>
    <x v="0"/>
    <n v="0.375"/>
    <x v="0"/>
    <n v="0"/>
    <n v="0"/>
    <n v="0"/>
    <n v="1"/>
    <s v=""/>
    <n v="15"/>
    <s v="FAR"/>
    <n v="26.625"/>
    <n v="3091"/>
    <s v="ZZ"/>
    <s v=""/>
    <x v="0"/>
    <s v="ZZ"/>
    <s v="ZZ"/>
  </r>
  <r>
    <x v="5"/>
    <n v="13.9"/>
    <n v="13.9"/>
    <n v="0"/>
    <n v="40"/>
    <n v="40.524999999999999"/>
    <n v="15"/>
    <s v="FAR"/>
    <s v=""/>
    <s v="P02TP26"/>
    <s v="PL171575"/>
    <s v=""/>
    <x v="1163"/>
    <d v="2024-01-02T00:00:00"/>
    <x v="13"/>
    <n v="15"/>
    <s v="FAR"/>
    <n v="26.625"/>
    <x v="0"/>
    <s v="FJPEDRO"/>
    <x v="0"/>
    <s v=""/>
    <x v="1"/>
    <x v="1"/>
    <x v="1"/>
    <x v="0"/>
    <s v="ES190317"/>
    <d v="2024-01-02T07:50:41"/>
    <s v="FJPEDRO"/>
    <x v="1"/>
    <x v="1"/>
    <x v="1"/>
    <x v="0"/>
    <s v="ES190317"/>
    <d v="2024-01-02T07:51:06"/>
    <s v="FJPEDRO"/>
    <s v=""/>
    <s v=""/>
    <n v="0"/>
    <s v=""/>
    <x v="0"/>
    <x v="0"/>
    <x v="0"/>
    <s v="ZZ"/>
    <x v="0"/>
    <x v="1"/>
    <s v="P. EXPEDIDIÓN G+E"/>
    <x v="0"/>
    <x v="13"/>
    <x v="0"/>
    <n v="0.47500000000000142"/>
    <x v="0"/>
    <n v="0"/>
    <n v="0"/>
    <n v="0"/>
    <n v="1"/>
    <s v=""/>
    <n v="15"/>
    <s v="FAR"/>
    <n v="26.625"/>
    <n v="3091"/>
    <s v="ZZ"/>
    <s v=""/>
    <x v="0"/>
    <s v="ZZ"/>
    <s v="ZZ"/>
  </r>
  <r>
    <x v="5"/>
    <n v="15"/>
    <n v="15"/>
    <n v="0"/>
    <n v="40"/>
    <n v="39.85"/>
    <n v="14"/>
    <s v="FAR"/>
    <s v=""/>
    <s v="PAX14LC"/>
    <s v="PL152842"/>
    <s v=""/>
    <x v="1164"/>
    <d v="2024-01-08T00:00:00"/>
    <x v="13"/>
    <n v="14"/>
    <s v="FAR"/>
    <n v="24.85"/>
    <x v="0"/>
    <s v="FJPEDRO"/>
    <x v="0"/>
    <s v=""/>
    <x v="1"/>
    <x v="1"/>
    <x v="1"/>
    <x v="0"/>
    <s v="ES190317"/>
    <d v="2024-01-08T08:06:22"/>
    <s v="FJPEDRO"/>
    <x v="1"/>
    <x v="1"/>
    <x v="1"/>
    <x v="0"/>
    <s v="ES190317"/>
    <d v="2024-01-08T08:06:44"/>
    <s v="FJPEDRO"/>
    <s v=""/>
    <s v=""/>
    <n v="0"/>
    <s v=""/>
    <x v="0"/>
    <x v="0"/>
    <x v="1"/>
    <s v="ZZ"/>
    <x v="0"/>
    <x v="1"/>
    <s v="P. EXPEDIDIÓN G+E"/>
    <x v="0"/>
    <x v="13"/>
    <x v="0"/>
    <n v="1.1499999999999986"/>
    <x v="0"/>
    <n v="0"/>
    <n v="0"/>
    <n v="0"/>
    <n v="1"/>
    <s v=""/>
    <n v="14"/>
    <s v="FAR"/>
    <n v="24.849999999999998"/>
    <n v="3091"/>
    <s v="ZZ"/>
    <s v=""/>
    <x v="0"/>
    <s v="ZZ"/>
    <s v="ZZ"/>
  </r>
  <r>
    <x v="5"/>
    <n v="13.9"/>
    <n v="13.9"/>
    <n v="0"/>
    <n v="40"/>
    <n v="40.524999999999999"/>
    <n v="15"/>
    <s v="FAR"/>
    <s v=""/>
    <s v="P02TP26"/>
    <s v="PL171575"/>
    <s v=""/>
    <x v="1165"/>
    <d v="2024-01-03T00:00:00"/>
    <x v="13"/>
    <n v="15"/>
    <s v="FAR"/>
    <n v="26.625"/>
    <x v="0"/>
    <s v="FJPEDRO"/>
    <x v="0"/>
    <s v=""/>
    <x v="1"/>
    <x v="1"/>
    <x v="1"/>
    <x v="0"/>
    <s v="ES190317"/>
    <d v="2024-01-03T14:18:57"/>
    <s v="FJPEDRO"/>
    <x v="1"/>
    <x v="1"/>
    <x v="1"/>
    <x v="0"/>
    <s v="ES190317"/>
    <d v="2024-01-03T14:19:32"/>
    <s v="FJPEDRO"/>
    <s v=""/>
    <s v=""/>
    <n v="0"/>
    <s v=""/>
    <x v="0"/>
    <x v="0"/>
    <x v="0"/>
    <s v="ZZ"/>
    <x v="0"/>
    <x v="1"/>
    <s v="P. EXPEDIDIÓN G+E"/>
    <x v="0"/>
    <x v="13"/>
    <x v="0"/>
    <n v="0.47500000000000142"/>
    <x v="0"/>
    <n v="0"/>
    <n v="0"/>
    <n v="0"/>
    <n v="1"/>
    <s v=""/>
    <n v="15"/>
    <s v="FAR"/>
    <n v="26.625"/>
    <n v="3091"/>
    <s v="ZZ"/>
    <s v=""/>
    <x v="0"/>
    <s v="ZZ"/>
    <s v="ZZ"/>
  </r>
  <r>
    <x v="5"/>
    <n v="14"/>
    <n v="14"/>
    <n v="0"/>
    <n v="40"/>
    <n v="40.625"/>
    <n v="15"/>
    <s v="FAR"/>
    <s v=""/>
    <s v="P41FB22"/>
    <s v="PL110380"/>
    <s v=""/>
    <x v="1166"/>
    <d v="2024-01-04T00:00:00"/>
    <x v="13"/>
    <n v="15"/>
    <s v="FAR"/>
    <n v="26.625"/>
    <x v="0"/>
    <s v="FJPEDRO"/>
    <x v="0"/>
    <s v=""/>
    <x v="1"/>
    <x v="1"/>
    <x v="1"/>
    <x v="0"/>
    <s v="ES190317"/>
    <d v="2024-01-04T07:38:15"/>
    <s v="FJPEDRO"/>
    <x v="1"/>
    <x v="1"/>
    <x v="1"/>
    <x v="0"/>
    <s v="ES190317"/>
    <d v="2024-01-04T07:38:40"/>
    <s v="FJPEDRO"/>
    <s v=""/>
    <s v=""/>
    <n v="0"/>
    <s v=""/>
    <x v="0"/>
    <x v="0"/>
    <x v="0"/>
    <s v="ZZ"/>
    <x v="0"/>
    <x v="1"/>
    <s v="P. EXPEDIDIÓN G+E"/>
    <x v="0"/>
    <x v="13"/>
    <x v="0"/>
    <n v="0.375"/>
    <x v="0"/>
    <n v="0"/>
    <n v="0"/>
    <n v="0"/>
    <n v="1"/>
    <s v=""/>
    <n v="15"/>
    <s v="FAR"/>
    <n v="26.625"/>
    <n v="3091"/>
    <s v="ZZ"/>
    <s v=""/>
    <x v="0"/>
    <s v="ZZ"/>
    <s v="ZZ"/>
  </r>
  <r>
    <x v="5"/>
    <n v="14"/>
    <n v="14"/>
    <n v="0"/>
    <n v="40"/>
    <n v="40.625"/>
    <n v="15"/>
    <s v="FAR"/>
    <s v=""/>
    <s v="P41FB22"/>
    <s v="PL110380"/>
    <s v=""/>
    <x v="1167"/>
    <d v="2024-01-05T00:00:00"/>
    <x v="13"/>
    <n v="15"/>
    <s v="FAR"/>
    <n v="26.625"/>
    <x v="0"/>
    <s v="FJPEDRO"/>
    <x v="0"/>
    <s v=""/>
    <x v="1"/>
    <x v="1"/>
    <x v="1"/>
    <x v="0"/>
    <s v="ES190317"/>
    <d v="2024-01-05T07:33:52"/>
    <s v="FJPEDRO"/>
    <x v="1"/>
    <x v="1"/>
    <x v="1"/>
    <x v="0"/>
    <s v="ES190317"/>
    <d v="2024-01-05T07:34:53"/>
    <s v="FJPEDRO"/>
    <s v=""/>
    <s v=""/>
    <n v="0"/>
    <s v=""/>
    <x v="0"/>
    <x v="0"/>
    <x v="0"/>
    <s v="ZZ"/>
    <x v="0"/>
    <x v="1"/>
    <s v="P. EXPEDIDIÓN G+E"/>
    <x v="0"/>
    <x v="13"/>
    <x v="0"/>
    <n v="0.375"/>
    <x v="0"/>
    <n v="0"/>
    <n v="0"/>
    <n v="0"/>
    <n v="1"/>
    <s v=""/>
    <n v="15"/>
    <s v="FAR"/>
    <n v="26.625"/>
    <n v="3091"/>
    <s v="ZZ"/>
    <s v=""/>
    <x v="0"/>
    <s v="ZZ"/>
    <s v="ZZ"/>
  </r>
  <r>
    <x v="5"/>
    <n v="14"/>
    <n v="14"/>
    <n v="0"/>
    <n v="40"/>
    <n v="40.625"/>
    <n v="15"/>
    <s v="FAR"/>
    <s v=""/>
    <s v="P41FB22"/>
    <s v="PL110380"/>
    <s v=""/>
    <x v="1168"/>
    <d v="2024-01-08T00:00:00"/>
    <x v="13"/>
    <n v="15"/>
    <s v="FAR"/>
    <n v="26.625"/>
    <x v="0"/>
    <s v="FJPEDRO"/>
    <x v="0"/>
    <s v=""/>
    <x v="1"/>
    <x v="1"/>
    <x v="1"/>
    <x v="0"/>
    <s v="ES190317"/>
    <d v="2024-01-08T07:31:37"/>
    <s v="FJPEDRO"/>
    <x v="1"/>
    <x v="1"/>
    <x v="1"/>
    <x v="0"/>
    <s v="ES190317"/>
    <d v="2024-01-08T07:32:04"/>
    <s v="FJPEDRO"/>
    <s v=""/>
    <s v=""/>
    <n v="0"/>
    <s v=""/>
    <x v="0"/>
    <x v="0"/>
    <x v="1"/>
    <s v="ZZ"/>
    <x v="0"/>
    <x v="1"/>
    <s v="P. EXPEDIDIÓN G+E"/>
    <x v="0"/>
    <x v="13"/>
    <x v="0"/>
    <n v="0.375"/>
    <x v="0"/>
    <n v="0"/>
    <n v="0"/>
    <n v="0"/>
    <n v="1"/>
    <s v=""/>
    <n v="15"/>
    <s v="FAR"/>
    <n v="26.625"/>
    <n v="3091"/>
    <s v="ZZ"/>
    <s v=""/>
    <x v="0"/>
    <s v="ZZ"/>
    <s v="ZZ"/>
  </r>
  <r>
    <x v="5"/>
    <n v="13.9"/>
    <n v="13.9"/>
    <n v="0"/>
    <n v="40"/>
    <n v="35.200000000000003"/>
    <n v="12"/>
    <s v="FAR"/>
    <s v=""/>
    <s v="P02TP26"/>
    <s v="PL171575"/>
    <s v=""/>
    <x v="1169"/>
    <d v="2024-01-08T00:00:00"/>
    <x v="13"/>
    <n v="12"/>
    <s v="FAR"/>
    <n v="21.3"/>
    <x v="0"/>
    <s v="FJPEDRO"/>
    <x v="0"/>
    <s v=""/>
    <x v="1"/>
    <x v="1"/>
    <x v="1"/>
    <x v="0"/>
    <s v="ES190317"/>
    <d v="2024-01-08T08:01:02"/>
    <s v="FJPEDRO"/>
    <x v="1"/>
    <x v="1"/>
    <x v="1"/>
    <x v="0"/>
    <s v="ES190317"/>
    <d v="2024-01-08T08:01:44"/>
    <s v="FJPEDRO"/>
    <s v=""/>
    <s v=""/>
    <n v="0"/>
    <s v=""/>
    <x v="0"/>
    <x v="0"/>
    <x v="1"/>
    <s v="ZZ"/>
    <x v="0"/>
    <x v="1"/>
    <s v="P. EXPEDIDIÓN G+E"/>
    <x v="0"/>
    <x v="13"/>
    <x v="0"/>
    <n v="5.7999999999999972"/>
    <x v="0"/>
    <n v="0"/>
    <n v="0"/>
    <n v="0"/>
    <n v="1"/>
    <s v=""/>
    <n v="12"/>
    <s v="FAR"/>
    <n v="21.299999999999997"/>
    <n v="3091"/>
    <s v="ZZ"/>
    <s v=""/>
    <x v="0"/>
    <s v="ZZ"/>
    <s v="ZZ"/>
  </r>
  <r>
    <x v="5"/>
    <n v="13.9"/>
    <n v="13.9"/>
    <n v="0"/>
    <n v="40"/>
    <n v="38.75"/>
    <n v="14"/>
    <s v="FAR"/>
    <s v=""/>
    <s v="P02TP26"/>
    <s v="PL171575"/>
    <s v=""/>
    <x v="1170"/>
    <d v="2024-01-09T00:00:00"/>
    <x v="13"/>
    <n v="14"/>
    <s v="FAR"/>
    <n v="24.85"/>
    <x v="0"/>
    <s v="FJPEDRO"/>
    <x v="0"/>
    <s v=""/>
    <x v="1"/>
    <x v="1"/>
    <x v="1"/>
    <x v="0"/>
    <s v="ES190317"/>
    <d v="2024-01-09T07:36:06"/>
    <s v="FJPEDRO"/>
    <x v="1"/>
    <x v="1"/>
    <x v="1"/>
    <x v="0"/>
    <s v="ES190317"/>
    <d v="2024-01-09T07:37:53"/>
    <s v="FJPEDRO"/>
    <s v=""/>
    <s v=""/>
    <n v="0"/>
    <s v=""/>
    <x v="0"/>
    <x v="0"/>
    <x v="1"/>
    <s v="ZZ"/>
    <x v="0"/>
    <x v="1"/>
    <s v="P. EXPEDIDIÓN G+E"/>
    <x v="0"/>
    <x v="13"/>
    <x v="0"/>
    <n v="2.25"/>
    <x v="0"/>
    <n v="0"/>
    <n v="0"/>
    <n v="0"/>
    <n v="1"/>
    <s v=""/>
    <n v="14"/>
    <s v="FAR"/>
    <n v="24.849999999999998"/>
    <n v="3091"/>
    <s v="ZZ"/>
    <s v=""/>
    <x v="0"/>
    <s v="ZZ"/>
    <s v="ZZ"/>
  </r>
  <r>
    <x v="5"/>
    <n v="11.6"/>
    <n v="11.6"/>
    <n v="0"/>
    <n v="40"/>
    <n v="40"/>
    <n v="16"/>
    <s v="FAR"/>
    <s v=""/>
    <s v="PAB01ED"/>
    <s v="PL186556"/>
    <s v=""/>
    <x v="1171"/>
    <d v="2024-01-10T00:00:00"/>
    <x v="13"/>
    <n v="16"/>
    <s v="FAR"/>
    <n v="28.4"/>
    <x v="0"/>
    <s v="FJPEDRO"/>
    <x v="0"/>
    <s v=""/>
    <x v="1"/>
    <x v="1"/>
    <x v="1"/>
    <x v="0"/>
    <s v="ES190317"/>
    <d v="2024-01-10T07:34:10"/>
    <s v="FJPEDRO"/>
    <x v="1"/>
    <x v="1"/>
    <x v="1"/>
    <x v="0"/>
    <s v="ES190317"/>
    <d v="2024-01-10T07:34:31"/>
    <s v="FJPEDRO"/>
    <s v=""/>
    <s v=""/>
    <n v="0"/>
    <s v=""/>
    <x v="0"/>
    <x v="0"/>
    <x v="1"/>
    <s v="ZZ"/>
    <x v="0"/>
    <x v="1"/>
    <s v="P. EXPEDIDIÓN G+E"/>
    <x v="0"/>
    <x v="13"/>
    <x v="0"/>
    <n v="1"/>
    <x v="0"/>
    <n v="0"/>
    <n v="0"/>
    <n v="0"/>
    <n v="1"/>
    <s v=""/>
    <n v="16"/>
    <s v="FAR"/>
    <n v="28.4"/>
    <n v="3091"/>
    <s v="ZZ"/>
    <s v=""/>
    <x v="0"/>
    <s v="ZZ"/>
    <s v="ZZ"/>
  </r>
  <r>
    <x v="5"/>
    <n v="12.2"/>
    <n v="12.2"/>
    <n v="0"/>
    <n v="40"/>
    <n v="40.6"/>
    <n v="16"/>
    <s v="FAR"/>
    <s v=""/>
    <s v="P08SU44"/>
    <s v="P107777"/>
    <s v=""/>
    <x v="1172"/>
    <d v="2024-01-10T00:00:00"/>
    <x v="13"/>
    <n v="16"/>
    <s v="FAR"/>
    <n v="28.4"/>
    <x v="0"/>
    <s v="FJPEDRO"/>
    <x v="0"/>
    <s v=""/>
    <x v="1"/>
    <x v="1"/>
    <x v="1"/>
    <x v="0"/>
    <s v="ES190317"/>
    <d v="2024-01-10T10:51:43"/>
    <s v="FJPEDRO"/>
    <x v="1"/>
    <x v="1"/>
    <x v="1"/>
    <x v="0"/>
    <s v="ES190317"/>
    <d v="2024-01-10T10:55:25"/>
    <s v="FJPEDRO"/>
    <s v=""/>
    <s v=""/>
    <n v="0"/>
    <s v=""/>
    <x v="0"/>
    <x v="0"/>
    <x v="1"/>
    <s v="ZZ"/>
    <x v="0"/>
    <x v="1"/>
    <s v="P. EXPEDIDIÓN G+E"/>
    <x v="0"/>
    <x v="13"/>
    <x v="0"/>
    <n v="0.39999999999999858"/>
    <x v="0"/>
    <n v="0"/>
    <n v="0"/>
    <n v="0"/>
    <n v="1"/>
    <s v=""/>
    <n v="16"/>
    <s v="FAR"/>
    <n v="28.4"/>
    <n v="3091"/>
    <s v="ZZ"/>
    <s v=""/>
    <x v="0"/>
    <s v="ZZ"/>
    <s v="ZZ"/>
  </r>
  <r>
    <x v="5"/>
    <n v="12.2"/>
    <n v="12.2"/>
    <n v="0"/>
    <n v="40"/>
    <n v="37.049999999999997"/>
    <n v="14"/>
    <s v="FAR"/>
    <s v=""/>
    <s v="P08SU44"/>
    <s v="P107777"/>
    <s v=""/>
    <x v="1173"/>
    <d v="2024-01-05T00:00:00"/>
    <x v="13"/>
    <n v="14"/>
    <s v="FAR"/>
    <n v="24.85"/>
    <x v="0"/>
    <s v="FJPEDRO"/>
    <x v="0"/>
    <s v=""/>
    <x v="1"/>
    <x v="1"/>
    <x v="1"/>
    <x v="0"/>
    <s v="ES190317"/>
    <d v="2024-01-05T07:57:58"/>
    <s v="FJPEDRO"/>
    <x v="1"/>
    <x v="1"/>
    <x v="1"/>
    <x v="0"/>
    <s v="ES190317"/>
    <d v="2024-01-05T07:58:58"/>
    <s v="FJPEDRO"/>
    <s v=""/>
    <s v=""/>
    <n v="0"/>
    <s v=""/>
    <x v="0"/>
    <x v="0"/>
    <x v="0"/>
    <s v="ZZ"/>
    <x v="0"/>
    <x v="1"/>
    <s v="P. EXPEDIDIÓN G+E"/>
    <x v="0"/>
    <x v="13"/>
    <x v="0"/>
    <n v="3.9500000000000028"/>
    <x v="0"/>
    <n v="0"/>
    <n v="0"/>
    <n v="0"/>
    <n v="1"/>
    <s v=""/>
    <n v="14"/>
    <s v="FAR"/>
    <n v="24.849999999999998"/>
    <n v="3091"/>
    <s v="ZZ"/>
    <s v=""/>
    <x v="0"/>
    <s v="ZZ"/>
    <s v="ZZ"/>
  </r>
  <r>
    <x v="5"/>
    <n v="15"/>
    <n v="15"/>
    <n v="0"/>
    <n v="40"/>
    <n v="39.85"/>
    <n v="14"/>
    <s v="FAR"/>
    <s v=""/>
    <s v="P24TM53"/>
    <s v="PL152758"/>
    <s v=""/>
    <x v="1174"/>
    <d v="2024-01-05T00:00:00"/>
    <x v="13"/>
    <n v="14"/>
    <s v="FAR"/>
    <n v="24.85"/>
    <x v="0"/>
    <s v="FJPEDRO"/>
    <x v="0"/>
    <s v=""/>
    <x v="1"/>
    <x v="1"/>
    <x v="1"/>
    <x v="0"/>
    <s v="ES190317"/>
    <d v="2024-01-05T09:29:01"/>
    <s v="FJPEDRO"/>
    <x v="1"/>
    <x v="1"/>
    <x v="1"/>
    <x v="0"/>
    <s v="ES190317"/>
    <d v="2024-01-05T09:31:57"/>
    <s v="FJPEDRO"/>
    <s v=""/>
    <s v=""/>
    <n v="0"/>
    <s v=""/>
    <x v="0"/>
    <x v="0"/>
    <x v="0"/>
    <s v="ZZ"/>
    <x v="0"/>
    <x v="1"/>
    <s v="P. EXPEDIDIÓN G+E"/>
    <x v="0"/>
    <x v="13"/>
    <x v="0"/>
    <n v="1.1499999999999986"/>
    <x v="0"/>
    <n v="0"/>
    <n v="0"/>
    <n v="0"/>
    <n v="1"/>
    <s v=""/>
    <n v="14"/>
    <s v="FAR"/>
    <n v="24.849999999999998"/>
    <n v="3091"/>
    <s v="ZZ"/>
    <s v=""/>
    <x v="0"/>
    <s v="ZZ"/>
    <s v="ZZ"/>
  </r>
  <r>
    <x v="5"/>
    <n v="13.1"/>
    <n v="13.26"/>
    <n v="0"/>
    <n v="40"/>
    <n v="40.68"/>
    <n v="27.42"/>
    <s v="TM"/>
    <s v=""/>
    <s v="E7095HXG"/>
    <s v="ER3519BCD"/>
    <s v="2024000004"/>
    <x v="1175"/>
    <d v="2024-01-02T00:00:00"/>
    <x v="11"/>
    <n v="27.54"/>
    <s v="TM"/>
    <n v="27.42"/>
    <x v="0"/>
    <s v="NRODRIGU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3.26"/>
    <s v=""/>
    <x v="0"/>
    <x v="0"/>
    <x v="0"/>
    <s v=""/>
    <x v="0"/>
    <x v="1"/>
    <s v="P. EXPEDIDIÓN G+E"/>
    <x v="0"/>
    <x v="11"/>
    <x v="1"/>
    <n v="0.32000000000000028"/>
    <x v="0"/>
    <n v="0.11999999999999744"/>
    <n v="0.11999999999999744"/>
    <n v="0"/>
    <n v="1"/>
    <s v=""/>
    <n v="27.54"/>
    <s v="TM"/>
    <n v="27.54"/>
    <n v="55"/>
    <s v=""/>
    <s v=""/>
    <x v="0"/>
    <s v=""/>
    <s v=""/>
  </r>
  <r>
    <x v="5"/>
    <n v="13.1"/>
    <n v="13.44"/>
    <n v="0"/>
    <n v="40"/>
    <n v="40.76"/>
    <n v="27.32"/>
    <s v="TM"/>
    <s v=""/>
    <s v="E6575LRD"/>
    <s v="ER4820BCF"/>
    <s v="2024000005"/>
    <x v="1176"/>
    <d v="2024-01-03T00:00:00"/>
    <x v="11"/>
    <n v="27.36"/>
    <s v="TM"/>
    <n v="27.32"/>
    <x v="0"/>
    <s v="JPOMB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3.44"/>
    <s v=""/>
    <x v="0"/>
    <x v="0"/>
    <x v="0"/>
    <s v=""/>
    <x v="0"/>
    <x v="1"/>
    <s v="P. EXPEDIDIÓN G+E"/>
    <x v="0"/>
    <x v="11"/>
    <x v="1"/>
    <n v="0.24000000000000199"/>
    <x v="0"/>
    <n v="3.9999999999999147E-2"/>
    <n v="3.9999999999999147E-2"/>
    <n v="0"/>
    <n v="1"/>
    <s v=""/>
    <n v="27.36"/>
    <s v="TM"/>
    <n v="27.36"/>
    <n v="55"/>
    <s v=""/>
    <s v=""/>
    <x v="0"/>
    <s v=""/>
    <s v=""/>
  </r>
  <r>
    <x v="5"/>
    <n v="15"/>
    <n v="15"/>
    <n v="0"/>
    <n v="40"/>
    <n v="39.85"/>
    <n v="14"/>
    <s v="FAR"/>
    <s v=""/>
    <s v="P24RA28"/>
    <s v="PL150544"/>
    <s v=""/>
    <x v="1177"/>
    <d v="2024-01-03T00:00:00"/>
    <x v="13"/>
    <n v="14"/>
    <s v="FAR"/>
    <n v="24.85"/>
    <x v="0"/>
    <s v="FJPEDRO"/>
    <x v="0"/>
    <s v=""/>
    <x v="1"/>
    <x v="1"/>
    <x v="1"/>
    <x v="0"/>
    <s v="ES190317"/>
    <d v="2024-01-03T16:29:28"/>
    <s v="FJPEDRO"/>
    <x v="1"/>
    <x v="1"/>
    <x v="1"/>
    <x v="0"/>
    <s v="ES190317"/>
    <d v="2024-01-03T16:30:06"/>
    <s v="FJPEDRO"/>
    <s v=""/>
    <s v=""/>
    <n v="0"/>
    <s v=""/>
    <x v="0"/>
    <x v="0"/>
    <x v="0"/>
    <s v="ZZ"/>
    <x v="0"/>
    <x v="1"/>
    <s v="P. EXPEDIDIÓN G+E"/>
    <x v="0"/>
    <x v="13"/>
    <x v="0"/>
    <n v="1.1499999999999986"/>
    <x v="0"/>
    <n v="0"/>
    <n v="0"/>
    <n v="0"/>
    <n v="1"/>
    <s v=""/>
    <n v="14"/>
    <s v="FAR"/>
    <n v="24.849999999999998"/>
    <n v="3091"/>
    <s v="ZZ"/>
    <s v=""/>
    <x v="0"/>
    <s v="ZZ"/>
    <s v="ZZ"/>
  </r>
  <r>
    <x v="5"/>
    <n v="15"/>
    <n v="15"/>
    <n v="0"/>
    <n v="40"/>
    <n v="39.85"/>
    <n v="14"/>
    <s v="FAR"/>
    <s v=""/>
    <s v="P24RA28"/>
    <s v="PL150544"/>
    <s v=""/>
    <x v="1178"/>
    <d v="2024-01-04T00:00:00"/>
    <x v="13"/>
    <n v="14"/>
    <s v="FAR"/>
    <n v="24.85"/>
    <x v="0"/>
    <s v="FJPEDRO"/>
    <x v="0"/>
    <s v=""/>
    <x v="1"/>
    <x v="1"/>
    <x v="1"/>
    <x v="0"/>
    <s v="ES190317"/>
    <d v="2024-01-04T07:34:57"/>
    <s v="FJPEDRO"/>
    <x v="1"/>
    <x v="1"/>
    <x v="1"/>
    <x v="0"/>
    <s v="ES190317"/>
    <d v="2024-01-04T07:35:21"/>
    <s v="FJPEDRO"/>
    <s v=""/>
    <s v=""/>
    <n v="0"/>
    <s v=""/>
    <x v="0"/>
    <x v="0"/>
    <x v="0"/>
    <s v="ZZ"/>
    <x v="0"/>
    <x v="1"/>
    <s v="P. EXPEDIDIÓN G+E"/>
    <x v="0"/>
    <x v="13"/>
    <x v="0"/>
    <n v="1.1499999999999986"/>
    <x v="0"/>
    <n v="0"/>
    <n v="0"/>
    <n v="0"/>
    <n v="1"/>
    <s v=""/>
    <n v="14"/>
    <s v="FAR"/>
    <n v="24.849999999999998"/>
    <n v="3091"/>
    <s v="ZZ"/>
    <s v=""/>
    <x v="0"/>
    <s v="ZZ"/>
    <s v="ZZ"/>
  </r>
  <r>
    <x v="5"/>
    <n v="15"/>
    <n v="15"/>
    <n v="0"/>
    <n v="40"/>
    <n v="39.85"/>
    <n v="14"/>
    <s v="FAR"/>
    <s v=""/>
    <s v="P24TM53"/>
    <s v="PL152758"/>
    <s v=""/>
    <x v="1179"/>
    <d v="2024-01-04T00:00:00"/>
    <x v="9"/>
    <n v="14"/>
    <s v="FAR"/>
    <n v="24.85"/>
    <x v="0"/>
    <s v="FJPEDRO"/>
    <x v="0"/>
    <s v=""/>
    <x v="1"/>
    <x v="1"/>
    <x v="1"/>
    <x v="0"/>
    <s v="ES190317"/>
    <d v="2024-01-04T13:46:11"/>
    <s v="FJPEDRO"/>
    <x v="1"/>
    <x v="1"/>
    <x v="1"/>
    <x v="0"/>
    <s v="ES190317"/>
    <d v="2024-01-04T13:47:23"/>
    <s v="FJPEDRO"/>
    <s v=""/>
    <s v=""/>
    <n v="0"/>
    <s v=""/>
    <x v="0"/>
    <x v="0"/>
    <x v="0"/>
    <s v="ZZ"/>
    <x v="0"/>
    <x v="1"/>
    <s v="P. EXPEDIDIÓN G+E"/>
    <x v="0"/>
    <x v="9"/>
    <x v="0"/>
    <n v="1.1499999999999986"/>
    <x v="0"/>
    <n v="0"/>
    <n v="0"/>
    <n v="0"/>
    <n v="1"/>
    <s v=""/>
    <n v="14"/>
    <s v="FAR"/>
    <n v="24.849999999999998"/>
    <n v="2906"/>
    <s v="ZZ"/>
    <s v=""/>
    <x v="0"/>
    <s v="ZZ"/>
    <s v="ZZ"/>
  </r>
  <r>
    <x v="5"/>
    <n v="15"/>
    <n v="15"/>
    <n v="0"/>
    <n v="40"/>
    <n v="39.85"/>
    <n v="14"/>
    <s v="FAR"/>
    <s v=""/>
    <s v="PAX14LC"/>
    <s v="PL152842"/>
    <s v=""/>
    <x v="1180"/>
    <d v="2024-01-08T00:00:00"/>
    <x v="13"/>
    <n v="14"/>
    <s v="FAR"/>
    <n v="24.85"/>
    <x v="0"/>
    <s v="FJPEDRO"/>
    <x v="0"/>
    <s v=""/>
    <x v="1"/>
    <x v="1"/>
    <x v="1"/>
    <x v="0"/>
    <s v="ES190317"/>
    <d v="2024-01-08T14:13:28"/>
    <s v="FJPEDRO"/>
    <x v="1"/>
    <x v="1"/>
    <x v="1"/>
    <x v="0"/>
    <s v="ES190317"/>
    <d v="2024-01-08T14:13:51"/>
    <s v="FJPEDRO"/>
    <s v=""/>
    <s v=""/>
    <n v="0"/>
    <s v=""/>
    <x v="0"/>
    <x v="0"/>
    <x v="1"/>
    <s v="ZZ"/>
    <x v="0"/>
    <x v="1"/>
    <s v="P. EXPEDIDIÓN G+E"/>
    <x v="0"/>
    <x v="13"/>
    <x v="0"/>
    <n v="1.1499999999999986"/>
    <x v="0"/>
    <n v="0"/>
    <n v="0"/>
    <n v="0"/>
    <n v="1"/>
    <s v=""/>
    <n v="14"/>
    <s v="FAR"/>
    <n v="24.849999999999998"/>
    <n v="3091"/>
    <s v="ZZ"/>
    <s v=""/>
    <x v="0"/>
    <s v="ZZ"/>
    <s v="ZZ"/>
  </r>
  <r>
    <x v="5"/>
    <n v="15"/>
    <n v="15"/>
    <n v="0"/>
    <n v="40"/>
    <n v="34.524999999999999"/>
    <n v="11"/>
    <s v="FAR"/>
    <s v=""/>
    <s v="P24RA28"/>
    <s v="PL150544"/>
    <s v=""/>
    <x v="1181"/>
    <d v="2024-01-05T00:00:00"/>
    <x v="13"/>
    <n v="11"/>
    <s v="FAR"/>
    <n v="19.524999999999999"/>
    <x v="0"/>
    <s v="FJPEDRO"/>
    <x v="0"/>
    <s v=""/>
    <x v="1"/>
    <x v="1"/>
    <x v="1"/>
    <x v="0"/>
    <s v="ES190317"/>
    <d v="2024-01-05T07:42:47"/>
    <s v="FJPEDRO"/>
    <x v="1"/>
    <x v="1"/>
    <x v="1"/>
    <x v="0"/>
    <s v="ES190317"/>
    <d v="2024-01-05T07:43:15"/>
    <s v="FJPEDRO"/>
    <s v=""/>
    <s v=""/>
    <n v="0"/>
    <s v=""/>
    <x v="0"/>
    <x v="0"/>
    <x v="0"/>
    <s v="ZZ"/>
    <x v="0"/>
    <x v="1"/>
    <s v="P. EXPEDIDIÓN G+E"/>
    <x v="0"/>
    <x v="13"/>
    <x v="0"/>
    <n v="6.4750000000000014"/>
    <x v="0"/>
    <n v="0"/>
    <n v="0"/>
    <n v="0"/>
    <n v="1"/>
    <s v=""/>
    <n v="11"/>
    <s v="FAR"/>
    <n v="19.524999999999999"/>
    <n v="3091"/>
    <s v="ZZ"/>
    <s v=""/>
    <x v="0"/>
    <s v="ZZ"/>
    <s v="ZZ"/>
  </r>
  <r>
    <x v="5"/>
    <n v="13.1"/>
    <n v="13.36"/>
    <n v="0"/>
    <n v="40"/>
    <n v="40.700000000000003"/>
    <n v="27.34"/>
    <s v="TM"/>
    <s v=""/>
    <s v="E6575LRD"/>
    <s v="ER4820BCF"/>
    <s v="2024000009"/>
    <x v="1182"/>
    <d v="2024-01-03T00:00:00"/>
    <x v="11"/>
    <n v="27.44"/>
    <s v="TM"/>
    <n v="27.34"/>
    <x v="0"/>
    <s v="FMARTINEZV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3.36"/>
    <s v=""/>
    <x v="0"/>
    <x v="0"/>
    <x v="0"/>
    <s v=""/>
    <x v="0"/>
    <x v="1"/>
    <s v="P. EXPEDIDIÓN G+E"/>
    <x v="0"/>
    <x v="11"/>
    <x v="1"/>
    <n v="0.29999999999999716"/>
    <x v="0"/>
    <n v="0.10000000000000142"/>
    <n v="0.10000000000000142"/>
    <n v="0"/>
    <n v="1"/>
    <s v=""/>
    <n v="27.44"/>
    <s v="TM"/>
    <n v="27.44"/>
    <n v="55"/>
    <s v=""/>
    <s v=""/>
    <x v="0"/>
    <s v=""/>
    <s v=""/>
  </r>
  <r>
    <x v="5"/>
    <n v="13.1"/>
    <n v="13.14"/>
    <n v="0"/>
    <n v="40"/>
    <n v="40.74"/>
    <n v="27.6"/>
    <s v="TM"/>
    <s v=""/>
    <s v="E7095HXG"/>
    <s v="ER3519BCD"/>
    <s v="2024000010"/>
    <x v="1183"/>
    <d v="2024-01-04T00:00:00"/>
    <x v="11"/>
    <n v="27.66"/>
    <s v="TM"/>
    <n v="27.6"/>
    <x v="0"/>
    <s v="E_ELAG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3.14"/>
    <s v=""/>
    <x v="0"/>
    <x v="0"/>
    <x v="0"/>
    <s v=""/>
    <x v="0"/>
    <x v="1"/>
    <s v="P. EXPEDIDIÓN G+E"/>
    <x v="0"/>
    <x v="11"/>
    <x v="1"/>
    <n v="0.25999999999999801"/>
    <x v="0"/>
    <n v="5.9999999999998721E-2"/>
    <n v="5.9999999999998721E-2"/>
    <n v="0"/>
    <n v="1"/>
    <s v=""/>
    <n v="27.66"/>
    <s v="TM"/>
    <n v="27.66"/>
    <n v="55"/>
    <s v=""/>
    <s v=""/>
    <x v="0"/>
    <s v=""/>
    <s v=""/>
  </r>
  <r>
    <x v="5"/>
    <n v="15"/>
    <n v="15"/>
    <n v="0"/>
    <n v="40"/>
    <n v="39.85"/>
    <n v="14"/>
    <s v="FAR"/>
    <s v=""/>
    <s v="P24RA28"/>
    <s v="PL150544"/>
    <s v=""/>
    <x v="1184"/>
    <d v="2024-01-04T00:00:00"/>
    <x v="13"/>
    <n v="14"/>
    <s v="FAR"/>
    <n v="24.85"/>
    <x v="0"/>
    <s v="FJPEDRO"/>
    <x v="0"/>
    <s v=""/>
    <x v="1"/>
    <x v="1"/>
    <x v="1"/>
    <x v="0"/>
    <s v="ES190317"/>
    <d v="2024-01-04T14:05:09"/>
    <s v="FJPEDRO"/>
    <x v="1"/>
    <x v="1"/>
    <x v="1"/>
    <x v="0"/>
    <s v="ES190317"/>
    <d v="2024-01-04T14:05:31"/>
    <s v="FJPEDRO"/>
    <s v=""/>
    <s v=""/>
    <n v="0"/>
    <s v=""/>
    <x v="0"/>
    <x v="0"/>
    <x v="0"/>
    <s v="ZZ"/>
    <x v="0"/>
    <x v="1"/>
    <s v="P. EXPEDIDIÓN G+E"/>
    <x v="0"/>
    <x v="13"/>
    <x v="0"/>
    <n v="1.1499999999999986"/>
    <x v="0"/>
    <n v="0"/>
    <n v="0"/>
    <n v="0"/>
    <n v="1"/>
    <s v=""/>
    <n v="14"/>
    <s v="FAR"/>
    <n v="24.849999999999998"/>
    <n v="3091"/>
    <s v="ZZ"/>
    <s v=""/>
    <x v="0"/>
    <s v="ZZ"/>
    <s v="ZZ"/>
  </r>
  <r>
    <x v="5"/>
    <n v="15"/>
    <n v="15"/>
    <n v="0"/>
    <n v="40"/>
    <n v="39.85"/>
    <n v="14"/>
    <s v="FAR"/>
    <s v=""/>
    <s v="PAX14LC"/>
    <s v="PL149732"/>
    <s v=""/>
    <x v="1185"/>
    <d v="2024-01-04T00:00:00"/>
    <x v="13"/>
    <n v="14"/>
    <s v="FAR"/>
    <n v="24.85"/>
    <x v="0"/>
    <s v="FJPEDRO"/>
    <x v="0"/>
    <s v=""/>
    <x v="1"/>
    <x v="1"/>
    <x v="1"/>
    <x v="0"/>
    <s v="ES190317"/>
    <d v="2024-01-04T16:14:13"/>
    <s v="FJPEDRO"/>
    <x v="1"/>
    <x v="1"/>
    <x v="1"/>
    <x v="0"/>
    <s v="ES190317"/>
    <d v="2024-01-04T16:14:37"/>
    <s v="FJPEDRO"/>
    <s v=""/>
    <s v=""/>
    <n v="0"/>
    <s v=""/>
    <x v="0"/>
    <x v="0"/>
    <x v="0"/>
    <s v="ZZ"/>
    <x v="0"/>
    <x v="1"/>
    <s v="P. EXPEDIDIÓN G+E"/>
    <x v="0"/>
    <x v="13"/>
    <x v="0"/>
    <n v="1.1499999999999986"/>
    <x v="0"/>
    <n v="0"/>
    <n v="0"/>
    <n v="0"/>
    <n v="1"/>
    <s v=""/>
    <n v="14"/>
    <s v="FAR"/>
    <n v="24.849999999999998"/>
    <n v="3091"/>
    <s v="ZZ"/>
    <s v=""/>
    <x v="0"/>
    <s v="ZZ"/>
    <s v="ZZ"/>
  </r>
  <r>
    <x v="5"/>
    <n v="15"/>
    <n v="15"/>
    <n v="0"/>
    <n v="40"/>
    <n v="39.85"/>
    <n v="14"/>
    <s v="FAR"/>
    <s v=""/>
    <s v="PAX14LC"/>
    <s v="PL152842"/>
    <s v=""/>
    <x v="1186"/>
    <d v="2024-01-05T00:00:00"/>
    <x v="13"/>
    <n v="14"/>
    <s v="FAR"/>
    <n v="24.85"/>
    <x v="0"/>
    <s v="FJPEDRO"/>
    <x v="0"/>
    <s v=""/>
    <x v="1"/>
    <x v="1"/>
    <x v="1"/>
    <x v="0"/>
    <s v="ES190317"/>
    <d v="2024-01-05T08:02:32"/>
    <s v="FJPEDRO"/>
    <x v="1"/>
    <x v="1"/>
    <x v="1"/>
    <x v="0"/>
    <s v="ES190317"/>
    <d v="2024-01-05T08:02:59"/>
    <s v="FJPEDRO"/>
    <s v=""/>
    <s v=""/>
    <n v="0"/>
    <s v=""/>
    <x v="0"/>
    <x v="0"/>
    <x v="0"/>
    <s v="ZZ"/>
    <x v="0"/>
    <x v="1"/>
    <s v="P. EXPEDIDIÓN G+E"/>
    <x v="0"/>
    <x v="13"/>
    <x v="0"/>
    <n v="1.1499999999999986"/>
    <x v="0"/>
    <n v="0"/>
    <n v="0"/>
    <n v="0"/>
    <n v="1"/>
    <s v=""/>
    <n v="14"/>
    <s v="FAR"/>
    <n v="24.849999999999998"/>
    <n v="3091"/>
    <s v="ZZ"/>
    <s v=""/>
    <x v="0"/>
    <s v="ZZ"/>
    <s v="ZZ"/>
  </r>
  <r>
    <x v="5"/>
    <n v="15"/>
    <n v="15"/>
    <n v="0"/>
    <n v="40"/>
    <n v="38.075000000000003"/>
    <n v="13"/>
    <s v="FAR"/>
    <s v=""/>
    <s v="P24TM53"/>
    <s v="PL152758"/>
    <s v=""/>
    <x v="1187"/>
    <d v="2024-01-04T00:00:00"/>
    <x v="9"/>
    <n v="13"/>
    <s v="FAR"/>
    <n v="23.074999999999999"/>
    <x v="0"/>
    <s v="FJPEDRO"/>
    <x v="0"/>
    <s v=""/>
    <x v="1"/>
    <x v="1"/>
    <x v="1"/>
    <x v="0"/>
    <s v="ES190317"/>
    <d v="2024-01-04T08:07:31"/>
    <s v="FJPEDRO"/>
    <x v="1"/>
    <x v="1"/>
    <x v="1"/>
    <x v="0"/>
    <s v="ES190317"/>
    <d v="2024-01-04T08:08:23"/>
    <s v="FJPEDRO"/>
    <s v=""/>
    <s v=""/>
    <n v="0"/>
    <s v=""/>
    <x v="0"/>
    <x v="0"/>
    <x v="0"/>
    <s v="ZZ"/>
    <x v="0"/>
    <x v="1"/>
    <s v="P. EXPEDIDIÓN G+E"/>
    <x v="0"/>
    <x v="9"/>
    <x v="0"/>
    <n v="2.9249999999999972"/>
    <x v="0"/>
    <n v="0"/>
    <n v="0"/>
    <n v="0"/>
    <n v="1"/>
    <s v=""/>
    <n v="13"/>
    <s v="FAR"/>
    <n v="23.074999999999999"/>
    <n v="2906"/>
    <s v="ZZ"/>
    <s v=""/>
    <x v="0"/>
    <s v="ZZ"/>
    <s v="ZZ"/>
  </r>
  <r>
    <x v="5"/>
    <n v="15"/>
    <n v="15"/>
    <n v="0"/>
    <n v="40"/>
    <n v="39.85"/>
    <n v="14"/>
    <s v="FAR"/>
    <s v=""/>
    <s v="P24RA28"/>
    <s v="PL150544"/>
    <s v=""/>
    <x v="1188"/>
    <d v="2024-01-04T00:00:00"/>
    <x v="9"/>
    <n v="14"/>
    <s v="FAR"/>
    <n v="24.85"/>
    <x v="0"/>
    <s v="FJPEDRO"/>
    <x v="0"/>
    <s v=""/>
    <x v="1"/>
    <x v="1"/>
    <x v="1"/>
    <x v="0"/>
    <s v="ES190317"/>
    <d v="2024-01-04T11:34:57"/>
    <s v="FJPEDRO"/>
    <x v="1"/>
    <x v="1"/>
    <x v="1"/>
    <x v="0"/>
    <s v="ES190317"/>
    <d v="2024-01-04T11:35:17"/>
    <s v="FJPEDRO"/>
    <s v=""/>
    <s v=""/>
    <n v="0"/>
    <s v=""/>
    <x v="0"/>
    <x v="0"/>
    <x v="0"/>
    <s v="ZZ"/>
    <x v="0"/>
    <x v="1"/>
    <s v="P. EXPEDIDIÓN G+E"/>
    <x v="0"/>
    <x v="9"/>
    <x v="0"/>
    <n v="1.1499999999999986"/>
    <x v="0"/>
    <n v="0"/>
    <n v="0"/>
    <n v="0"/>
    <n v="1"/>
    <s v=""/>
    <n v="14"/>
    <s v="FAR"/>
    <n v="24.849999999999998"/>
    <n v="2906"/>
    <s v="ZZ"/>
    <s v=""/>
    <x v="0"/>
    <s v="ZZ"/>
    <s v="ZZ"/>
  </r>
  <r>
    <x v="5"/>
    <n v="15"/>
    <n v="15"/>
    <n v="0"/>
    <n v="40"/>
    <n v="39.85"/>
    <n v="14"/>
    <s v="FAR"/>
    <s v=""/>
    <s v="P24TM53"/>
    <s v="PL152758"/>
    <s v=""/>
    <x v="1189"/>
    <d v="2024-01-05T00:00:00"/>
    <x v="13"/>
    <n v="14"/>
    <s v="FAR"/>
    <n v="24.85"/>
    <x v="0"/>
    <s v="FJPEDRO"/>
    <x v="0"/>
    <s v=""/>
    <x v="1"/>
    <x v="1"/>
    <x v="1"/>
    <x v="0"/>
    <s v="ES190317"/>
    <d v="2024-01-05T09:42:13"/>
    <s v="FJPEDRO"/>
    <x v="1"/>
    <x v="1"/>
    <x v="1"/>
    <x v="0"/>
    <s v="ES190317"/>
    <d v="2024-01-05T09:44:01"/>
    <s v="FJPEDRO"/>
    <s v=""/>
    <s v=""/>
    <n v="0"/>
    <s v=""/>
    <x v="0"/>
    <x v="0"/>
    <x v="0"/>
    <s v="ZZ"/>
    <x v="0"/>
    <x v="1"/>
    <s v="P. EXPEDIDIÓN G+E"/>
    <x v="0"/>
    <x v="13"/>
    <x v="0"/>
    <n v="1.1499999999999986"/>
    <x v="0"/>
    <n v="0"/>
    <n v="0"/>
    <n v="0"/>
    <n v="1"/>
    <s v=""/>
    <n v="14"/>
    <s v="FAR"/>
    <n v="24.849999999999998"/>
    <n v="3091"/>
    <s v="ZZ"/>
    <s v=""/>
    <x v="0"/>
    <s v="ZZ"/>
    <s v="ZZ"/>
  </r>
  <r>
    <x v="5"/>
    <n v="15"/>
    <n v="15"/>
    <n v="0"/>
    <n v="40"/>
    <n v="39.85"/>
    <n v="7"/>
    <s v="FAR"/>
    <s v=""/>
    <s v="P24TM53"/>
    <s v="PL152758"/>
    <s v=""/>
    <x v="1190"/>
    <d v="2024-01-04T00:00:00"/>
    <x v="9"/>
    <n v="7"/>
    <s v="FAR"/>
    <n v="24.85"/>
    <x v="0"/>
    <s v="FJPEDRO"/>
    <x v="0"/>
    <s v=""/>
    <x v="1"/>
    <x v="1"/>
    <x v="1"/>
    <x v="0"/>
    <s v="ES190317"/>
    <d v="2024-01-04T15:43:10"/>
    <s v="FJPEDRO"/>
    <x v="1"/>
    <x v="1"/>
    <x v="1"/>
    <x v="0"/>
    <s v="ES190317"/>
    <d v="2024-01-04T15:43:59"/>
    <s v="FJPEDRO"/>
    <s v=""/>
    <s v=""/>
    <n v="0"/>
    <s v=""/>
    <x v="0"/>
    <x v="0"/>
    <x v="0"/>
    <s v="ZZ"/>
    <x v="0"/>
    <x v="1"/>
    <s v="P. EXPEDIDIÓN G+E"/>
    <x v="0"/>
    <x v="9"/>
    <x v="0"/>
    <n v="1.1499999999999986"/>
    <x v="0"/>
    <n v="-12.425000000000002"/>
    <n v="12.425000000000002"/>
    <n v="1"/>
    <n v="0"/>
    <s v="Negativo"/>
    <n v="7"/>
    <s v="FAR"/>
    <n v="12.424999999999999"/>
    <n v="2906"/>
    <s v="ZZ"/>
    <s v=""/>
    <x v="0"/>
    <s v="ZZ"/>
    <s v="ZZ"/>
  </r>
  <r>
    <x v="5"/>
    <n v="15"/>
    <n v="15"/>
    <n v="0"/>
    <n v="40"/>
    <n v="39.85"/>
    <n v="7"/>
    <s v="FAR"/>
    <s v=""/>
    <s v="P24TM53"/>
    <s v="PL152758"/>
    <s v=""/>
    <x v="1190"/>
    <d v="2024-01-04T00:00:00"/>
    <x v="13"/>
    <n v="7"/>
    <s v="FAR"/>
    <n v="24.85"/>
    <x v="0"/>
    <s v="FJPEDRO"/>
    <x v="0"/>
    <s v=""/>
    <x v="1"/>
    <x v="1"/>
    <x v="1"/>
    <x v="0"/>
    <s v="ES190317"/>
    <d v="2024-01-04T15:43:10"/>
    <s v="FJPEDRO"/>
    <x v="1"/>
    <x v="1"/>
    <x v="1"/>
    <x v="0"/>
    <s v="ES190317"/>
    <d v="2024-01-04T15:43:59"/>
    <s v="FJPEDRO"/>
    <s v=""/>
    <s v=""/>
    <n v="0"/>
    <s v=""/>
    <x v="0"/>
    <x v="0"/>
    <x v="0"/>
    <s v="ZZ"/>
    <x v="0"/>
    <x v="1"/>
    <s v="P. EXPEDIDIÓN G+E"/>
    <x v="0"/>
    <x v="13"/>
    <x v="0"/>
    <n v="1.1499999999999986"/>
    <x v="0"/>
    <n v="-12.425000000000002"/>
    <n v="12.425000000000002"/>
    <n v="1"/>
    <n v="0"/>
    <s v="Negativo"/>
    <n v="7"/>
    <s v="FAR"/>
    <n v="12.424999999999999"/>
    <n v="3091"/>
    <s v="ZZ"/>
    <s v=""/>
    <x v="0"/>
    <s v="ZZ"/>
    <s v="ZZ"/>
  </r>
  <r>
    <x v="5"/>
    <n v="12.6"/>
    <n v="12.88"/>
    <n v="0"/>
    <n v="40"/>
    <n v="40.700000000000003"/>
    <n v="27.82"/>
    <s v="TM"/>
    <s v=""/>
    <s v="E8184JKX"/>
    <s v="ER5435BCD"/>
    <s v="2024000014"/>
    <x v="1191"/>
    <d v="2024-01-05T00:00:00"/>
    <x v="11"/>
    <n v="27.92"/>
    <s v="TM"/>
    <n v="27.82"/>
    <x v="0"/>
    <s v="JPOMB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2.88"/>
    <s v=""/>
    <x v="0"/>
    <x v="0"/>
    <x v="0"/>
    <s v=""/>
    <x v="0"/>
    <x v="1"/>
    <s v="P. EXPEDIDIÓN G+E"/>
    <x v="0"/>
    <x v="11"/>
    <x v="1"/>
    <n v="0.29999999999999716"/>
    <x v="0"/>
    <n v="0.10000000000000142"/>
    <n v="0.10000000000000142"/>
    <n v="0"/>
    <n v="1"/>
    <s v=""/>
    <n v="27.92"/>
    <s v="TM"/>
    <n v="27.92"/>
    <n v="55"/>
    <s v=""/>
    <s v=""/>
    <x v="0"/>
    <s v=""/>
    <s v=""/>
  </r>
  <r>
    <x v="5"/>
    <n v="13.1"/>
    <n v="13.06"/>
    <n v="0"/>
    <n v="40"/>
    <n v="40.72"/>
    <n v="27.66"/>
    <s v="TM"/>
    <s v=""/>
    <s v="E7095HXG"/>
    <s v="ER3519BCD"/>
    <s v="2024000013"/>
    <x v="1192"/>
    <d v="2024-01-04T00:00:00"/>
    <x v="11"/>
    <n v="27.74"/>
    <s v="TM"/>
    <n v="27.66"/>
    <x v="0"/>
    <s v="FMARTINEZV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3.06"/>
    <s v=""/>
    <x v="0"/>
    <x v="0"/>
    <x v="0"/>
    <s v=""/>
    <x v="0"/>
    <x v="1"/>
    <s v="P. EXPEDIDIÓN G+E"/>
    <x v="0"/>
    <x v="11"/>
    <x v="1"/>
    <n v="0.28000000000000114"/>
    <x v="0"/>
    <n v="7.9999999999998295E-2"/>
    <n v="7.9999999999998295E-2"/>
    <n v="0"/>
    <n v="1"/>
    <s v=""/>
    <n v="27.74"/>
    <s v="TM"/>
    <n v="27.74"/>
    <n v="55"/>
    <s v=""/>
    <s v=""/>
    <x v="0"/>
    <s v=""/>
    <s v=""/>
  </r>
  <r>
    <x v="5"/>
    <n v="15"/>
    <n v="15"/>
    <n v="0"/>
    <n v="40"/>
    <n v="39.85"/>
    <n v="14"/>
    <s v="FAR"/>
    <s v=""/>
    <s v="PAX14LC"/>
    <s v="PL152842"/>
    <s v=""/>
    <x v="1193"/>
    <d v="2024-01-05T00:00:00"/>
    <x v="13"/>
    <n v="14"/>
    <s v="FAR"/>
    <n v="24.85"/>
    <x v="0"/>
    <s v="FJPEDRO"/>
    <x v="0"/>
    <s v=""/>
    <x v="1"/>
    <x v="1"/>
    <x v="1"/>
    <x v="0"/>
    <s v="ES190317"/>
    <d v="2024-01-05T13:36:04"/>
    <s v="FJPEDRO"/>
    <x v="1"/>
    <x v="1"/>
    <x v="1"/>
    <x v="0"/>
    <s v="ES190317"/>
    <d v="2024-01-05T13:36:53"/>
    <s v="FJPEDRO"/>
    <s v=""/>
    <s v=""/>
    <n v="0"/>
    <s v=""/>
    <x v="0"/>
    <x v="0"/>
    <x v="0"/>
    <s v="ZZ"/>
    <x v="0"/>
    <x v="1"/>
    <s v="P. EXPEDIDIÓN G+E"/>
    <x v="0"/>
    <x v="13"/>
    <x v="0"/>
    <n v="1.1499999999999986"/>
    <x v="0"/>
    <n v="0"/>
    <n v="0"/>
    <n v="0"/>
    <n v="1"/>
    <s v=""/>
    <n v="14"/>
    <s v="FAR"/>
    <n v="24.849999999999998"/>
    <n v="3091"/>
    <s v="ZZ"/>
    <s v=""/>
    <x v="0"/>
    <s v="ZZ"/>
    <s v="ZZ"/>
  </r>
  <r>
    <x v="5"/>
    <n v="15"/>
    <n v="15"/>
    <n v="0"/>
    <n v="40"/>
    <n v="39.85"/>
    <n v="14"/>
    <s v="FAR"/>
    <s v=""/>
    <s v="P24RA28"/>
    <s v="PL150544"/>
    <s v=""/>
    <x v="1194"/>
    <d v="2024-01-05T00:00:00"/>
    <x v="13"/>
    <n v="14"/>
    <s v="FAR"/>
    <n v="24.85"/>
    <x v="0"/>
    <s v="FJPEDRO"/>
    <x v="0"/>
    <s v=""/>
    <x v="1"/>
    <x v="1"/>
    <x v="1"/>
    <x v="0"/>
    <s v="ES190317"/>
    <d v="2024-01-05T14:14:20"/>
    <s v="FJPEDRO"/>
    <x v="1"/>
    <x v="1"/>
    <x v="1"/>
    <x v="0"/>
    <s v="ES190317"/>
    <d v="2024-01-05T14:15:20"/>
    <s v="FJPEDRO"/>
    <s v=""/>
    <s v=""/>
    <n v="0"/>
    <s v=""/>
    <x v="0"/>
    <x v="0"/>
    <x v="0"/>
    <s v="ZZ"/>
    <x v="0"/>
    <x v="1"/>
    <s v="P. EXPEDIDIÓN G+E"/>
    <x v="0"/>
    <x v="13"/>
    <x v="0"/>
    <n v="1.1499999999999986"/>
    <x v="0"/>
    <n v="0"/>
    <n v="0"/>
    <n v="0"/>
    <n v="1"/>
    <s v=""/>
    <n v="14"/>
    <s v="FAR"/>
    <n v="24.849999999999998"/>
    <n v="3091"/>
    <s v="ZZ"/>
    <s v=""/>
    <x v="0"/>
    <s v="ZZ"/>
    <s v="ZZ"/>
  </r>
  <r>
    <x v="5"/>
    <n v="15"/>
    <n v="15"/>
    <n v="0"/>
    <n v="40"/>
    <n v="39.85"/>
    <n v="14"/>
    <s v="FAR"/>
    <s v=""/>
    <s v="P24TM53"/>
    <s v="PL152758"/>
    <s v=""/>
    <x v="1195"/>
    <d v="2024-01-05T00:00:00"/>
    <x v="9"/>
    <n v="14"/>
    <s v="FAR"/>
    <n v="24.85"/>
    <x v="0"/>
    <s v="FJPEDRO"/>
    <x v="0"/>
    <s v=""/>
    <x v="1"/>
    <x v="1"/>
    <x v="1"/>
    <x v="0"/>
    <s v="ES190317"/>
    <d v="2024-01-05T07:37:17"/>
    <s v="FJPEDRO"/>
    <x v="1"/>
    <x v="1"/>
    <x v="1"/>
    <x v="0"/>
    <s v="ES190317"/>
    <d v="2024-01-05T07:37:53"/>
    <s v="FJPEDRO"/>
    <s v=""/>
    <s v=""/>
    <n v="0"/>
    <s v=""/>
    <x v="0"/>
    <x v="0"/>
    <x v="0"/>
    <s v="ZZ"/>
    <x v="0"/>
    <x v="1"/>
    <s v="P. EXPEDIDIÓN G+E"/>
    <x v="0"/>
    <x v="9"/>
    <x v="0"/>
    <n v="1.1499999999999986"/>
    <x v="0"/>
    <n v="0"/>
    <n v="0"/>
    <n v="0"/>
    <n v="1"/>
    <s v=""/>
    <n v="14"/>
    <s v="FAR"/>
    <n v="24.849999999999998"/>
    <n v="2906"/>
    <s v="ZZ"/>
    <s v=""/>
    <x v="0"/>
    <s v="ZZ"/>
    <s v="ZZ"/>
  </r>
  <r>
    <x v="5"/>
    <n v="15"/>
    <n v="15"/>
    <n v="0"/>
    <n v="40"/>
    <n v="39.85"/>
    <n v="14"/>
    <s v="FAR"/>
    <s v=""/>
    <s v="P24RA28"/>
    <s v="PL150544"/>
    <s v=""/>
    <x v="1196"/>
    <d v="2024-01-05T00:00:00"/>
    <x v="9"/>
    <n v="14"/>
    <s v="FAR"/>
    <n v="24.85"/>
    <x v="0"/>
    <s v="FJPEDRO"/>
    <x v="0"/>
    <s v=""/>
    <x v="1"/>
    <x v="1"/>
    <x v="1"/>
    <x v="0"/>
    <s v="ES190317"/>
    <d v="2024-01-05T11:46:50"/>
    <s v="FJPEDRO"/>
    <x v="1"/>
    <x v="1"/>
    <x v="1"/>
    <x v="0"/>
    <s v="ES190317"/>
    <d v="2024-01-05T11:47:31"/>
    <s v="FJPEDRO"/>
    <s v=""/>
    <s v=""/>
    <n v="0"/>
    <s v=""/>
    <x v="0"/>
    <x v="0"/>
    <x v="0"/>
    <s v="ZZ"/>
    <x v="0"/>
    <x v="1"/>
    <s v="P. EXPEDIDIÓN G+E"/>
    <x v="0"/>
    <x v="9"/>
    <x v="0"/>
    <n v="1.1499999999999986"/>
    <x v="0"/>
    <n v="0"/>
    <n v="0"/>
    <n v="0"/>
    <n v="1"/>
    <s v=""/>
    <n v="14"/>
    <s v="FAR"/>
    <n v="24.849999999999998"/>
    <n v="2906"/>
    <s v="ZZ"/>
    <s v=""/>
    <x v="0"/>
    <s v="ZZ"/>
    <s v="ZZ"/>
  </r>
  <r>
    <x v="5"/>
    <n v="15"/>
    <n v="15"/>
    <n v="0"/>
    <n v="40"/>
    <n v="39.85"/>
    <n v="14"/>
    <s v="FAR"/>
    <s v=""/>
    <s v="P24RA28"/>
    <s v="PC60081"/>
    <s v=""/>
    <x v="1197"/>
    <d v="2024-01-08T00:00:00"/>
    <x v="13"/>
    <n v="14"/>
    <s v="FAR"/>
    <n v="24.85"/>
    <x v="0"/>
    <s v="FJPEDRO"/>
    <x v="0"/>
    <s v=""/>
    <x v="1"/>
    <x v="1"/>
    <x v="1"/>
    <x v="0"/>
    <s v="ES190317"/>
    <d v="2024-01-08T10:28:00"/>
    <s v="FJPEDRO"/>
    <x v="1"/>
    <x v="1"/>
    <x v="1"/>
    <x v="0"/>
    <s v="ES190317"/>
    <d v="2024-01-08T10:29:26"/>
    <s v="FJPEDRO"/>
    <s v=""/>
    <s v=""/>
    <n v="0"/>
    <s v=""/>
    <x v="0"/>
    <x v="0"/>
    <x v="1"/>
    <s v="ZZ"/>
    <x v="0"/>
    <x v="1"/>
    <s v="P. EXPEDIDIÓN G+E"/>
    <x v="0"/>
    <x v="13"/>
    <x v="0"/>
    <n v="1.1499999999999986"/>
    <x v="0"/>
    <n v="0"/>
    <n v="0"/>
    <n v="0"/>
    <n v="1"/>
    <s v=""/>
    <n v="14"/>
    <s v="FAR"/>
    <n v="24.849999999999998"/>
    <n v="3091"/>
    <s v="ZZ"/>
    <s v=""/>
    <x v="0"/>
    <s v="ZZ"/>
    <s v="ZZ"/>
  </r>
  <r>
    <x v="5"/>
    <n v="15"/>
    <n v="15"/>
    <n v="0"/>
    <n v="40"/>
    <n v="39.85"/>
    <n v="14"/>
    <s v="FAR"/>
    <s v=""/>
    <s v="P24RA28"/>
    <s v="PC60081"/>
    <s v=""/>
    <x v="1198"/>
    <d v="2024-01-09T00:00:00"/>
    <x v="13"/>
    <n v="14"/>
    <s v="FAR"/>
    <n v="24.85"/>
    <x v="0"/>
    <s v="FJPEDRO"/>
    <x v="0"/>
    <s v=""/>
    <x v="1"/>
    <x v="1"/>
    <x v="1"/>
    <x v="0"/>
    <s v="ES190317"/>
    <d v="2024-01-09T07:33:05"/>
    <s v="FJPEDRO"/>
    <x v="1"/>
    <x v="1"/>
    <x v="1"/>
    <x v="0"/>
    <s v="ES190317"/>
    <d v="2024-01-09T07:33:25"/>
    <s v="FJPEDRO"/>
    <s v=""/>
    <s v=""/>
    <n v="0"/>
    <s v=""/>
    <x v="0"/>
    <x v="0"/>
    <x v="1"/>
    <s v="ZZ"/>
    <x v="0"/>
    <x v="1"/>
    <s v="P. EXPEDIDIÓN G+E"/>
    <x v="0"/>
    <x v="13"/>
    <x v="0"/>
    <n v="1.1499999999999986"/>
    <x v="0"/>
    <n v="0"/>
    <n v="0"/>
    <n v="0"/>
    <n v="1"/>
    <s v=""/>
    <n v="14"/>
    <s v="FAR"/>
    <n v="24.849999999999998"/>
    <n v="3091"/>
    <s v="ZZ"/>
    <s v=""/>
    <x v="0"/>
    <s v="ZZ"/>
    <s v="ZZ"/>
  </r>
  <r>
    <x v="5"/>
    <n v="15"/>
    <n v="15"/>
    <n v="0"/>
    <n v="40"/>
    <n v="36.299999999999997"/>
    <n v="12"/>
    <s v="FAR"/>
    <s v="."/>
    <s v="P5740HC"/>
    <s v="P65533"/>
    <s v=""/>
    <x v="1199"/>
    <d v="2024-01-05T00:00:00"/>
    <x v="13"/>
    <n v="12"/>
    <s v="FAR"/>
    <n v="21.3"/>
    <x v="0"/>
    <s v="FJPEDRO"/>
    <x v="0"/>
    <s v=""/>
    <x v="1"/>
    <x v="1"/>
    <x v="1"/>
    <x v="0"/>
    <s v="ES190317"/>
    <d v="2024-01-05T14:48:25"/>
    <s v="FJPEDRO"/>
    <x v="1"/>
    <x v="1"/>
    <x v="1"/>
    <x v="0"/>
    <s v="ES190317"/>
    <d v="2024-01-05T14:51:01"/>
    <s v="FJPEDRO"/>
    <s v=""/>
    <s v=""/>
    <n v="0"/>
    <s v=""/>
    <x v="0"/>
    <x v="0"/>
    <x v="0"/>
    <s v="ZZ"/>
    <x v="0"/>
    <x v="1"/>
    <s v="P. EXPEDIDIÓN G+E"/>
    <x v="0"/>
    <x v="13"/>
    <x v="0"/>
    <n v="4.7000000000000028"/>
    <x v="0"/>
    <n v="0"/>
    <n v="0"/>
    <n v="0"/>
    <n v="1"/>
    <s v=""/>
    <n v="12"/>
    <s v="FAR"/>
    <n v="21.299999999999997"/>
    <n v="3091"/>
    <s v="ZZ"/>
    <s v=""/>
    <x v="0"/>
    <s v="ZZ"/>
    <s v="ZZ"/>
  </r>
  <r>
    <x v="5"/>
    <n v="15"/>
    <n v="15"/>
    <n v="0"/>
    <n v="40"/>
    <n v="39.85"/>
    <n v="7"/>
    <s v="FAR"/>
    <s v=""/>
    <s v="P24RA28"/>
    <s v="PC60081"/>
    <s v=""/>
    <x v="1200"/>
    <d v="2024-01-08T00:00:00"/>
    <x v="9"/>
    <n v="7"/>
    <s v="FAR"/>
    <n v="24.85"/>
    <x v="0"/>
    <s v="FJPEDRO"/>
    <x v="0"/>
    <s v=""/>
    <x v="1"/>
    <x v="1"/>
    <x v="1"/>
    <x v="0"/>
    <s v="ES190317"/>
    <d v="2024-01-08T07:35:03"/>
    <s v="FJPEDRO"/>
    <x v="1"/>
    <x v="1"/>
    <x v="1"/>
    <x v="0"/>
    <s v="ES190317"/>
    <d v="2024-01-08T07:35:22"/>
    <s v="FJPEDRO"/>
    <s v=""/>
    <s v=""/>
    <n v="0"/>
    <s v=""/>
    <x v="0"/>
    <x v="0"/>
    <x v="1"/>
    <s v="ZZ"/>
    <x v="0"/>
    <x v="1"/>
    <s v="P. EXPEDIDIÓN G+E"/>
    <x v="0"/>
    <x v="9"/>
    <x v="0"/>
    <n v="1.1499999999999986"/>
    <x v="0"/>
    <n v="-12.425000000000002"/>
    <n v="12.425000000000002"/>
    <n v="1"/>
    <n v="0"/>
    <s v="Negativo"/>
    <n v="7"/>
    <s v="FAR"/>
    <n v="12.424999999999999"/>
    <n v="2906"/>
    <s v="ZZ"/>
    <s v=""/>
    <x v="0"/>
    <s v="ZZ"/>
    <s v="ZZ"/>
  </r>
  <r>
    <x v="5"/>
    <n v="15"/>
    <n v="15"/>
    <n v="0"/>
    <n v="40"/>
    <n v="39.85"/>
    <n v="7"/>
    <s v="FAR"/>
    <s v=""/>
    <s v="P24RA28"/>
    <s v="PC60081"/>
    <s v=""/>
    <x v="1200"/>
    <d v="2024-01-08T00:00:00"/>
    <x v="13"/>
    <n v="7"/>
    <s v="FAR"/>
    <n v="24.85"/>
    <x v="0"/>
    <s v="FJPEDRO"/>
    <x v="0"/>
    <s v=""/>
    <x v="1"/>
    <x v="1"/>
    <x v="1"/>
    <x v="0"/>
    <s v="ES190317"/>
    <d v="2024-01-08T07:35:03"/>
    <s v="FJPEDRO"/>
    <x v="1"/>
    <x v="1"/>
    <x v="1"/>
    <x v="0"/>
    <s v="ES190317"/>
    <d v="2024-01-08T07:35:22"/>
    <s v="FJPEDRO"/>
    <s v=""/>
    <s v=""/>
    <n v="0"/>
    <s v=""/>
    <x v="0"/>
    <x v="0"/>
    <x v="1"/>
    <s v="ZZ"/>
    <x v="0"/>
    <x v="1"/>
    <s v="P. EXPEDIDIÓN G+E"/>
    <x v="0"/>
    <x v="13"/>
    <x v="0"/>
    <n v="1.1499999999999986"/>
    <x v="0"/>
    <n v="-12.425000000000002"/>
    <n v="12.425000000000002"/>
    <n v="1"/>
    <n v="0"/>
    <s v="Negativo"/>
    <n v="7"/>
    <s v="FAR"/>
    <n v="12.424999999999999"/>
    <n v="3091"/>
    <s v="ZZ"/>
    <s v=""/>
    <x v="0"/>
    <s v="ZZ"/>
    <s v="ZZ"/>
  </r>
  <r>
    <x v="5"/>
    <n v="13.1"/>
    <n v="13.2"/>
    <n v="0"/>
    <n v="40"/>
    <n v="40.72"/>
    <n v="27.52"/>
    <s v="TM"/>
    <s v=""/>
    <s v="E7095HXG"/>
    <s v="ER3519BCD"/>
    <s v="2024000016"/>
    <x v="1201"/>
    <d v="2024-01-08T00:00:00"/>
    <x v="11"/>
    <n v="27.6"/>
    <s v="TM"/>
    <n v="27.52"/>
    <x v="0"/>
    <s v="NRODRIGU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3.2"/>
    <s v=""/>
    <x v="0"/>
    <x v="0"/>
    <x v="1"/>
    <s v=""/>
    <x v="0"/>
    <x v="1"/>
    <s v="P. EXPEDIDIÓN G+E"/>
    <x v="0"/>
    <x v="11"/>
    <x v="1"/>
    <n v="0.28000000000000114"/>
    <x v="0"/>
    <n v="8.0000000000001847E-2"/>
    <n v="8.0000000000001847E-2"/>
    <n v="0"/>
    <n v="1"/>
    <s v=""/>
    <n v="27.6"/>
    <s v="TM"/>
    <n v="27.6"/>
    <n v="55"/>
    <s v=""/>
    <s v=""/>
    <x v="0"/>
    <s v=""/>
    <s v=""/>
  </r>
  <r>
    <x v="5"/>
    <n v="15"/>
    <n v="15"/>
    <n v="0"/>
    <n v="40"/>
    <n v="39.85"/>
    <n v="14"/>
    <s v="FAR"/>
    <s v=""/>
    <s v="P24TM53"/>
    <s v="PL152758"/>
    <s v=""/>
    <x v="1202"/>
    <d v="2024-01-09T00:00:00"/>
    <x v="13"/>
    <n v="14"/>
    <s v="FAR"/>
    <n v="24.85"/>
    <x v="0"/>
    <s v="FJPEDRO"/>
    <x v="0"/>
    <s v=""/>
    <x v="1"/>
    <x v="1"/>
    <x v="1"/>
    <x v="0"/>
    <s v="ES190317"/>
    <d v="2024-01-09T07:55:19"/>
    <s v="FJPEDRO"/>
    <x v="1"/>
    <x v="1"/>
    <x v="1"/>
    <x v="0"/>
    <s v="ES190317"/>
    <d v="2024-01-09T07:55:35"/>
    <s v="FJPEDRO"/>
    <s v=""/>
    <s v=""/>
    <n v="0"/>
    <s v=""/>
    <x v="0"/>
    <x v="0"/>
    <x v="1"/>
    <s v="ZZ"/>
    <x v="0"/>
    <x v="1"/>
    <s v="P. EXPEDIDIÓN G+E"/>
    <x v="0"/>
    <x v="13"/>
    <x v="0"/>
    <n v="1.1499999999999986"/>
    <x v="0"/>
    <n v="0"/>
    <n v="0"/>
    <n v="0"/>
    <n v="1"/>
    <s v=""/>
    <n v="14"/>
    <s v="FAR"/>
    <n v="24.849999999999998"/>
    <n v="3091"/>
    <s v="ZZ"/>
    <s v=""/>
    <x v="0"/>
    <s v="ZZ"/>
    <s v="ZZ"/>
  </r>
  <r>
    <x v="5"/>
    <n v="15"/>
    <n v="15"/>
    <n v="0"/>
    <n v="40"/>
    <n v="39.85"/>
    <n v="14"/>
    <s v="FAR"/>
    <s v=""/>
    <s v="P24TM53"/>
    <s v="PL152758"/>
    <s v=""/>
    <x v="1203"/>
    <d v="2024-01-08T00:00:00"/>
    <x v="13"/>
    <n v="14"/>
    <s v="FAR"/>
    <n v="24.85"/>
    <x v="0"/>
    <s v="FJPEDRO"/>
    <x v="0"/>
    <s v=""/>
    <x v="1"/>
    <x v="1"/>
    <x v="1"/>
    <x v="0"/>
    <s v="ES190317"/>
    <d v="2024-01-08T10:53:43"/>
    <s v="FJPEDRO"/>
    <x v="1"/>
    <x v="1"/>
    <x v="1"/>
    <x v="0"/>
    <s v="ES190317"/>
    <d v="2024-01-08T10:54:03"/>
    <s v="FJPEDRO"/>
    <s v=""/>
    <s v=""/>
    <n v="0"/>
    <s v=""/>
    <x v="0"/>
    <x v="0"/>
    <x v="1"/>
    <s v="ZZ"/>
    <x v="0"/>
    <x v="1"/>
    <s v="P. EXPEDIDIÓN G+E"/>
    <x v="0"/>
    <x v="13"/>
    <x v="0"/>
    <n v="1.1499999999999986"/>
    <x v="0"/>
    <n v="0"/>
    <n v="0"/>
    <n v="0"/>
    <n v="1"/>
    <s v=""/>
    <n v="14"/>
    <s v="FAR"/>
    <n v="24.849999999999998"/>
    <n v="3091"/>
    <s v="ZZ"/>
    <s v=""/>
    <x v="0"/>
    <s v="ZZ"/>
    <s v="ZZ"/>
  </r>
  <r>
    <x v="5"/>
    <n v="15"/>
    <n v="15"/>
    <n v="0"/>
    <n v="40"/>
    <n v="39.85"/>
    <n v="14"/>
    <s v="FAR"/>
    <s v=""/>
    <s v="P24TM53"/>
    <s v="PL152758"/>
    <s v=""/>
    <x v="1204"/>
    <d v="2024-01-08T00:00:00"/>
    <x v="13"/>
    <n v="14"/>
    <s v="FAR"/>
    <n v="24.85"/>
    <x v="0"/>
    <s v="FJPEDRO"/>
    <x v="0"/>
    <s v=""/>
    <x v="1"/>
    <x v="1"/>
    <x v="1"/>
    <x v="0"/>
    <s v="ES190317"/>
    <d v="2024-01-08T15:14:00"/>
    <s v="FJPEDRO"/>
    <x v="1"/>
    <x v="1"/>
    <x v="1"/>
    <x v="0"/>
    <s v="ES190317"/>
    <d v="2024-01-08T15:14:21"/>
    <s v="FJPEDRO"/>
    <s v=""/>
    <s v=""/>
    <n v="0"/>
    <s v=""/>
    <x v="0"/>
    <x v="0"/>
    <x v="1"/>
    <s v="ZZ"/>
    <x v="0"/>
    <x v="1"/>
    <s v="P. EXPEDIDIÓN G+E"/>
    <x v="0"/>
    <x v="13"/>
    <x v="0"/>
    <n v="1.1499999999999986"/>
    <x v="0"/>
    <n v="0"/>
    <n v="0"/>
    <n v="0"/>
    <n v="1"/>
    <s v=""/>
    <n v="14"/>
    <s v="FAR"/>
    <n v="24.849999999999998"/>
    <n v="3091"/>
    <s v="ZZ"/>
    <s v=""/>
    <x v="0"/>
    <s v="ZZ"/>
    <s v="ZZ"/>
  </r>
  <r>
    <x v="5"/>
    <n v="15"/>
    <n v="15"/>
    <n v="0"/>
    <n v="40"/>
    <n v="39.85"/>
    <n v="14"/>
    <s v="FAR"/>
    <s v=""/>
    <s v="P24TM53"/>
    <s v="PL152758"/>
    <s v=""/>
    <x v="1205"/>
    <d v="2024-01-09T00:00:00"/>
    <x v="13"/>
    <n v="14"/>
    <s v="FAR"/>
    <n v="24.85"/>
    <x v="0"/>
    <s v="FJPEDRO"/>
    <x v="0"/>
    <s v=""/>
    <x v="1"/>
    <x v="1"/>
    <x v="1"/>
    <x v="0"/>
    <s v="ES190317"/>
    <d v="2024-01-09T10:29:27"/>
    <s v="FJPEDRO"/>
    <x v="1"/>
    <x v="1"/>
    <x v="1"/>
    <x v="0"/>
    <s v="ES190317"/>
    <d v="2024-01-09T10:29:44"/>
    <s v="FJPEDRO"/>
    <s v=""/>
    <s v=""/>
    <n v="0"/>
    <s v=""/>
    <x v="0"/>
    <x v="0"/>
    <x v="1"/>
    <s v="ZZ"/>
    <x v="0"/>
    <x v="1"/>
    <s v="P. EXPEDIDIÓN G+E"/>
    <x v="0"/>
    <x v="13"/>
    <x v="0"/>
    <n v="1.1499999999999986"/>
    <x v="0"/>
    <n v="0"/>
    <n v="0"/>
    <n v="0"/>
    <n v="1"/>
    <s v=""/>
    <n v="14"/>
    <s v="FAR"/>
    <n v="24.849999999999998"/>
    <n v="3091"/>
    <s v="ZZ"/>
    <s v=""/>
    <x v="0"/>
    <s v="ZZ"/>
    <s v="ZZ"/>
  </r>
  <r>
    <x v="5"/>
    <n v="15"/>
    <n v="15"/>
    <n v="0"/>
    <n v="40"/>
    <n v="39.85"/>
    <n v="14"/>
    <s v="FAR"/>
    <s v=""/>
    <s v="P24RA28"/>
    <s v="PC60081"/>
    <s v=""/>
    <x v="1206"/>
    <d v="2024-01-10T00:00:00"/>
    <x v="13"/>
    <n v="14"/>
    <s v="FAR"/>
    <n v="24.85"/>
    <x v="0"/>
    <s v="FJPEDRO"/>
    <x v="0"/>
    <s v=""/>
    <x v="1"/>
    <x v="1"/>
    <x v="1"/>
    <x v="0"/>
    <s v="ES190317"/>
    <d v="2024-01-10T08:11:58"/>
    <s v="FJPEDRO"/>
    <x v="1"/>
    <x v="1"/>
    <x v="1"/>
    <x v="0"/>
    <s v="ES190317"/>
    <d v="2024-01-10T08:12:24"/>
    <s v="FJPEDRO"/>
    <s v=""/>
    <s v=""/>
    <n v="0"/>
    <s v=""/>
    <x v="0"/>
    <x v="0"/>
    <x v="1"/>
    <s v="ZZ"/>
    <x v="0"/>
    <x v="1"/>
    <s v="P. EXPEDIDIÓN G+E"/>
    <x v="0"/>
    <x v="13"/>
    <x v="0"/>
    <n v="1.1499999999999986"/>
    <x v="0"/>
    <n v="0"/>
    <n v="0"/>
    <n v="0"/>
    <n v="1"/>
    <s v=""/>
    <n v="14"/>
    <s v="FAR"/>
    <n v="24.849999999999998"/>
    <n v="3091"/>
    <s v="ZZ"/>
    <s v=""/>
    <x v="0"/>
    <s v="ZZ"/>
    <s v="ZZ"/>
  </r>
  <r>
    <x v="5"/>
    <n v="15"/>
    <n v="15"/>
    <n v="0"/>
    <n v="40"/>
    <n v="39.85"/>
    <n v="14"/>
    <s v="FAR"/>
    <s v=""/>
    <s v="PAX14LC"/>
    <s v="PL153583"/>
    <s v=""/>
    <x v="1207"/>
    <d v="2024-01-10T00:00:00"/>
    <x v="13"/>
    <n v="14"/>
    <s v="FAR"/>
    <n v="24.85"/>
    <x v="0"/>
    <s v="FJPEDRO"/>
    <x v="0"/>
    <s v=""/>
    <x v="1"/>
    <x v="1"/>
    <x v="1"/>
    <x v="0"/>
    <s v="ES190317"/>
    <d v="2024-01-10T13:48:42"/>
    <s v="FJPEDRO"/>
    <x v="1"/>
    <x v="1"/>
    <x v="1"/>
    <x v="0"/>
    <s v="ES190317"/>
    <d v="2024-01-10T13:49:00"/>
    <s v="FJPEDRO"/>
    <s v=""/>
    <s v=""/>
    <n v="0"/>
    <s v=""/>
    <x v="0"/>
    <x v="0"/>
    <x v="1"/>
    <s v="ZZ"/>
    <x v="0"/>
    <x v="1"/>
    <s v="P. EXPEDIDIÓN G+E"/>
    <x v="0"/>
    <x v="13"/>
    <x v="0"/>
    <n v="1.1499999999999986"/>
    <x v="0"/>
    <n v="0"/>
    <n v="0"/>
    <n v="0"/>
    <n v="1"/>
    <s v=""/>
    <n v="14"/>
    <s v="FAR"/>
    <n v="24.849999999999998"/>
    <n v="3091"/>
    <s v="ZZ"/>
    <s v=""/>
    <x v="0"/>
    <s v="ZZ"/>
    <s v="ZZ"/>
  </r>
  <r>
    <x v="5"/>
    <n v="15"/>
    <n v="15"/>
    <n v="0"/>
    <n v="40"/>
    <n v="39.85"/>
    <n v="14"/>
    <s v="FAR"/>
    <s v=""/>
    <s v="P24RA28"/>
    <s v="PC60081"/>
    <s v=""/>
    <x v="1208"/>
    <d v="2024-01-09T00:00:00"/>
    <x v="9"/>
    <n v="14"/>
    <s v="FAR"/>
    <n v="24.85"/>
    <x v="0"/>
    <s v="FJPEDRO"/>
    <x v="0"/>
    <s v=""/>
    <x v="1"/>
    <x v="1"/>
    <x v="1"/>
    <x v="0"/>
    <s v="ES190317"/>
    <d v="2024-01-09T11:27:25"/>
    <s v="FJPEDRO"/>
    <x v="1"/>
    <x v="1"/>
    <x v="1"/>
    <x v="0"/>
    <s v="ES190317"/>
    <d v="2024-01-09T11:28:37"/>
    <s v="FJPEDRO"/>
    <s v=""/>
    <s v=""/>
    <n v="0"/>
    <s v=""/>
    <x v="0"/>
    <x v="0"/>
    <x v="1"/>
    <s v="ZZ"/>
    <x v="0"/>
    <x v="1"/>
    <s v="P. EXPEDIDIÓN G+E"/>
    <x v="0"/>
    <x v="9"/>
    <x v="0"/>
    <n v="1.1499999999999986"/>
    <x v="0"/>
    <n v="0"/>
    <n v="0"/>
    <n v="0"/>
    <n v="1"/>
    <s v=""/>
    <n v="14"/>
    <s v="FAR"/>
    <n v="24.849999999999998"/>
    <n v="2906"/>
    <s v="ZZ"/>
    <s v=""/>
    <x v="0"/>
    <s v="ZZ"/>
    <s v="ZZ"/>
  </r>
  <r>
    <x v="5"/>
    <n v="15"/>
    <n v="15"/>
    <n v="0"/>
    <n v="40"/>
    <n v="39.85"/>
    <n v="14"/>
    <s v="FAR"/>
    <s v=""/>
    <s v="P24TM53"/>
    <s v="PL152758"/>
    <s v=""/>
    <x v="1209"/>
    <d v="2024-01-09T00:00:00"/>
    <x v="9"/>
    <n v="14"/>
    <s v="FAR"/>
    <n v="24.85"/>
    <x v="0"/>
    <s v="FJPEDRO"/>
    <x v="0"/>
    <s v=""/>
    <x v="1"/>
    <x v="1"/>
    <x v="1"/>
    <x v="0"/>
    <s v="ES190317"/>
    <d v="2024-01-09T14:59:52"/>
    <s v="FJPEDRO"/>
    <x v="1"/>
    <x v="1"/>
    <x v="1"/>
    <x v="0"/>
    <s v="ES190317"/>
    <d v="2024-01-09T15:00:37"/>
    <s v="FJPEDRO"/>
    <s v=""/>
    <s v=""/>
    <n v="0"/>
    <s v=""/>
    <x v="0"/>
    <x v="0"/>
    <x v="1"/>
    <s v="ZZ"/>
    <x v="0"/>
    <x v="1"/>
    <s v="P. EXPEDIDIÓN G+E"/>
    <x v="0"/>
    <x v="9"/>
    <x v="0"/>
    <n v="1.1499999999999986"/>
    <x v="0"/>
    <n v="0"/>
    <n v="0"/>
    <n v="0"/>
    <n v="1"/>
    <s v=""/>
    <n v="14"/>
    <s v="FAR"/>
    <n v="24.849999999999998"/>
    <n v="2906"/>
    <s v="ZZ"/>
    <s v=""/>
    <x v="0"/>
    <s v="ZZ"/>
    <s v="ZZ"/>
  </r>
  <r>
    <x v="5"/>
    <n v="15"/>
    <n v="15"/>
    <n v="0"/>
    <n v="40"/>
    <n v="39.85"/>
    <n v="14"/>
    <s v="FAR"/>
    <s v=""/>
    <s v="P24TM53"/>
    <s v="PL152758"/>
    <s v=""/>
    <x v="1210"/>
    <d v="2024-01-10T00:00:00"/>
    <x v="9"/>
    <n v="14"/>
    <s v="FAR"/>
    <n v="24.85"/>
    <x v="0"/>
    <s v="FJPEDRO"/>
    <x v="0"/>
    <s v=""/>
    <x v="1"/>
    <x v="1"/>
    <x v="1"/>
    <x v="0"/>
    <s v="ES190317"/>
    <d v="2024-01-10T08:06:45"/>
    <s v="FJPEDRO"/>
    <x v="1"/>
    <x v="1"/>
    <x v="1"/>
    <x v="0"/>
    <s v="ES190317"/>
    <d v="2024-01-10T08:07:41"/>
    <s v="FJPEDRO"/>
    <s v=""/>
    <s v=""/>
    <n v="0"/>
    <s v=""/>
    <x v="0"/>
    <x v="0"/>
    <x v="1"/>
    <s v="ZZ"/>
    <x v="0"/>
    <x v="1"/>
    <s v="P. EXPEDIDIÓN G+E"/>
    <x v="0"/>
    <x v="9"/>
    <x v="0"/>
    <n v="1.1499999999999986"/>
    <x v="0"/>
    <n v="0"/>
    <n v="0"/>
    <n v="0"/>
    <n v="1"/>
    <s v=""/>
    <n v="14"/>
    <s v="FAR"/>
    <n v="24.849999999999998"/>
    <n v="2906"/>
    <s v="ZZ"/>
    <s v=""/>
    <x v="0"/>
    <s v="ZZ"/>
    <s v="ZZ"/>
  </r>
  <r>
    <x v="5"/>
    <n v="15"/>
    <n v="15"/>
    <n v="0"/>
    <n v="40"/>
    <n v="39.85"/>
    <n v="14"/>
    <s v="FAR"/>
    <s v=""/>
    <s v="PAL34TC"/>
    <s v="PL210523"/>
    <s v=""/>
    <x v="1211"/>
    <d v="2024-01-08T00:00:00"/>
    <x v="13"/>
    <n v="14"/>
    <s v="FAR"/>
    <n v="24.85"/>
    <x v="0"/>
    <s v="FJPEDRO"/>
    <x v="0"/>
    <s v=""/>
    <x v="1"/>
    <x v="1"/>
    <x v="1"/>
    <x v="0"/>
    <s v="ES190317"/>
    <d v="2024-01-08T10:02:50"/>
    <s v="FJPEDRO"/>
    <x v="1"/>
    <x v="1"/>
    <x v="1"/>
    <x v="0"/>
    <s v="ES190317"/>
    <d v="2024-01-08T10:03:13"/>
    <s v="FJPEDRO"/>
    <s v=""/>
    <s v=""/>
    <n v="0"/>
    <s v=""/>
    <x v="0"/>
    <x v="0"/>
    <x v="1"/>
    <s v="ZZ"/>
    <x v="0"/>
    <x v="1"/>
    <s v="P. EXPEDIDIÓN G+E"/>
    <x v="0"/>
    <x v="13"/>
    <x v="0"/>
    <n v="1.1499999999999986"/>
    <x v="0"/>
    <n v="0"/>
    <n v="0"/>
    <n v="0"/>
    <n v="1"/>
    <s v=""/>
    <n v="14"/>
    <s v="FAR"/>
    <n v="24.849999999999998"/>
    <n v="3091"/>
    <s v="ZZ"/>
    <s v=""/>
    <x v="0"/>
    <s v="ZZ"/>
    <s v="ZZ"/>
  </r>
  <r>
    <x v="5"/>
    <n v="15"/>
    <n v="15"/>
    <n v="0"/>
    <n v="40"/>
    <n v="39.85"/>
    <n v="14"/>
    <s v="FAR"/>
    <s v=""/>
    <s v="P24RA28"/>
    <s v="PC60081"/>
    <s v=""/>
    <x v="1212"/>
    <d v="2024-01-08T00:00:00"/>
    <x v="9"/>
    <n v="14"/>
    <s v="FAR"/>
    <n v="24.85"/>
    <x v="0"/>
    <s v="FJPEDRO"/>
    <x v="0"/>
    <s v=""/>
    <x v="1"/>
    <x v="1"/>
    <x v="1"/>
    <x v="0"/>
    <s v="ES190317"/>
    <d v="2024-01-08T14:38:25"/>
    <s v="FJPEDRO"/>
    <x v="1"/>
    <x v="1"/>
    <x v="1"/>
    <x v="0"/>
    <s v="ES190317"/>
    <d v="2024-01-08T14:39:49"/>
    <s v="FJPEDRO"/>
    <s v=""/>
    <s v=""/>
    <n v="0"/>
    <s v=""/>
    <x v="0"/>
    <x v="0"/>
    <x v="1"/>
    <s v="ZZ"/>
    <x v="0"/>
    <x v="1"/>
    <s v="P. EXPEDIDIÓN G+E"/>
    <x v="0"/>
    <x v="9"/>
    <x v="0"/>
    <n v="1.1499999999999986"/>
    <x v="0"/>
    <n v="0"/>
    <n v="0"/>
    <n v="0"/>
    <n v="1"/>
    <s v=""/>
    <n v="14"/>
    <s v="FAR"/>
    <n v="24.849999999999998"/>
    <n v="2906"/>
    <s v="ZZ"/>
    <s v=""/>
    <x v="0"/>
    <s v="ZZ"/>
    <s v="ZZ"/>
  </r>
  <r>
    <x v="5"/>
    <n v="15"/>
    <n v="15"/>
    <n v="0"/>
    <n v="40"/>
    <n v="39.85"/>
    <n v="14"/>
    <s v="FAR"/>
    <s v=""/>
    <s v="PAX14LC"/>
    <s v="PL152842"/>
    <s v=""/>
    <x v="1213"/>
    <d v="2024-01-08T00:00:00"/>
    <x v="9"/>
    <n v="14"/>
    <s v="FAR"/>
    <n v="24.85"/>
    <x v="0"/>
    <s v="FJPEDRO"/>
    <x v="0"/>
    <s v=""/>
    <x v="1"/>
    <x v="1"/>
    <x v="1"/>
    <x v="0"/>
    <s v="ES190317"/>
    <d v="2024-01-08T11:38:33"/>
    <s v="FJPEDRO"/>
    <x v="1"/>
    <x v="1"/>
    <x v="1"/>
    <x v="0"/>
    <s v="ES190317"/>
    <d v="2024-01-08T11:39:02"/>
    <s v="FJPEDRO"/>
    <s v=""/>
    <s v=""/>
    <n v="0"/>
    <s v=""/>
    <x v="0"/>
    <x v="0"/>
    <x v="1"/>
    <s v="ZZ"/>
    <x v="0"/>
    <x v="1"/>
    <s v="P. EXPEDIDIÓN G+E"/>
    <x v="0"/>
    <x v="9"/>
    <x v="0"/>
    <n v="1.1499999999999986"/>
    <x v="0"/>
    <n v="0"/>
    <n v="0"/>
    <n v="0"/>
    <n v="1"/>
    <s v=""/>
    <n v="14"/>
    <s v="FAR"/>
    <n v="24.849999999999998"/>
    <n v="2906"/>
    <s v="ZZ"/>
    <s v=""/>
    <x v="0"/>
    <s v="ZZ"/>
    <s v="ZZ"/>
  </r>
  <r>
    <x v="5"/>
    <n v="13.1"/>
    <n v="13.3"/>
    <n v="0"/>
    <n v="40"/>
    <n v="40.68"/>
    <n v="27.38"/>
    <s v="TM"/>
    <s v=""/>
    <s v="E6575LRD"/>
    <s v="ER4820BCF"/>
    <s v="2024000021"/>
    <x v="1214"/>
    <d v="2024-01-09T00:00:00"/>
    <x v="11"/>
    <n v="27.5"/>
    <s v="TM"/>
    <n v="27.38"/>
    <x v="0"/>
    <s v="PROMER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3.3"/>
    <s v=""/>
    <x v="0"/>
    <x v="0"/>
    <x v="1"/>
    <s v=""/>
    <x v="0"/>
    <x v="1"/>
    <s v="P. EXPEDIDIÓN G+E"/>
    <x v="0"/>
    <x v="11"/>
    <x v="1"/>
    <n v="0.32000000000000028"/>
    <x v="0"/>
    <n v="0.12000000000000099"/>
    <n v="0.12000000000000099"/>
    <n v="0"/>
    <n v="1"/>
    <s v=""/>
    <n v="27.5"/>
    <s v="TM"/>
    <n v="27.5"/>
    <n v="55"/>
    <s v=""/>
    <s v=""/>
    <x v="0"/>
    <s v=""/>
    <s v=""/>
  </r>
  <r>
    <x v="5"/>
    <n v="15"/>
    <n v="15"/>
    <n v="0"/>
    <n v="40"/>
    <n v="39.85"/>
    <n v="14"/>
    <s v="FAR"/>
    <s v=""/>
    <s v="P41TS74"/>
    <s v="EPL175352"/>
    <s v=""/>
    <x v="1215"/>
    <d v="2024-01-09T00:00:00"/>
    <x v="13"/>
    <n v="14"/>
    <s v="FAR"/>
    <n v="24.85"/>
    <x v="0"/>
    <s v="FJPEDRO"/>
    <x v="0"/>
    <s v=""/>
    <x v="1"/>
    <x v="1"/>
    <x v="1"/>
    <x v="0"/>
    <s v="ES190317"/>
    <d v="2024-01-09T11:44:35"/>
    <s v="FJPEDRO"/>
    <x v="1"/>
    <x v="1"/>
    <x v="1"/>
    <x v="0"/>
    <s v="ES190317"/>
    <d v="2024-01-09T11:46:42"/>
    <s v="FJPEDRO"/>
    <s v=""/>
    <s v=""/>
    <n v="0"/>
    <s v=""/>
    <x v="0"/>
    <x v="0"/>
    <x v="1"/>
    <s v="ZZ"/>
    <x v="0"/>
    <x v="1"/>
    <s v="P. EXPEDIDIÓN G+E"/>
    <x v="0"/>
    <x v="13"/>
    <x v="0"/>
    <n v="1.1499999999999986"/>
    <x v="0"/>
    <n v="0"/>
    <n v="0"/>
    <n v="0"/>
    <n v="1"/>
    <s v=""/>
    <n v="14"/>
    <s v="FAR"/>
    <n v="24.849999999999998"/>
    <n v="3091"/>
    <s v="ZZ"/>
    <s v=""/>
    <x v="0"/>
    <s v="ZZ"/>
    <s v="ZZ"/>
  </r>
  <r>
    <x v="5"/>
    <n v="15"/>
    <n v="15"/>
    <n v="0"/>
    <n v="40"/>
    <n v="39.85"/>
    <n v="14"/>
    <s v="FAR"/>
    <s v=""/>
    <s v="P24RA28"/>
    <s v="PC60081"/>
    <s v=""/>
    <x v="1216"/>
    <d v="2024-01-09T00:00:00"/>
    <x v="9"/>
    <n v="14"/>
    <s v="FAR"/>
    <n v="24.85"/>
    <x v="0"/>
    <s v="FJPEDRO"/>
    <x v="0"/>
    <s v=""/>
    <x v="1"/>
    <x v="1"/>
    <x v="1"/>
    <x v="0"/>
    <s v="ES190317"/>
    <d v="2024-01-09T14:05:55"/>
    <s v="FJPEDRO"/>
    <x v="1"/>
    <x v="1"/>
    <x v="1"/>
    <x v="0"/>
    <s v="ES190317"/>
    <d v="2024-01-09T14:06:38"/>
    <s v="FJPEDRO"/>
    <s v=""/>
    <s v=""/>
    <n v="0"/>
    <s v=""/>
    <x v="0"/>
    <x v="0"/>
    <x v="1"/>
    <s v="ZZ"/>
    <x v="0"/>
    <x v="1"/>
    <s v="P. EXPEDIDIÓN G+E"/>
    <x v="0"/>
    <x v="9"/>
    <x v="0"/>
    <n v="1.1499999999999986"/>
    <x v="0"/>
    <n v="0"/>
    <n v="0"/>
    <n v="0"/>
    <n v="1"/>
    <s v=""/>
    <n v="14"/>
    <s v="FAR"/>
    <n v="24.849999999999998"/>
    <n v="2906"/>
    <s v="ZZ"/>
    <s v=""/>
    <x v="0"/>
    <s v="ZZ"/>
    <s v="ZZ"/>
  </r>
  <r>
    <x v="5"/>
    <n v="13.1"/>
    <n v="13.14"/>
    <n v="0"/>
    <n v="40"/>
    <n v="40.799999999999997"/>
    <n v="27.66"/>
    <s v="TM"/>
    <s v=""/>
    <s v="E7095HXG"/>
    <s v="ER3519BCD"/>
    <s v="2024000022"/>
    <x v="1217"/>
    <d v="2024-01-09T00:00:00"/>
    <x v="11"/>
    <n v="27.66"/>
    <s v="TM"/>
    <n v="27.66"/>
    <x v="0"/>
    <s v="E_ELAG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3.14"/>
    <s v=""/>
    <x v="0"/>
    <x v="0"/>
    <x v="1"/>
    <s v=""/>
    <x v="0"/>
    <x v="1"/>
    <s v="P. EXPEDIDIÓN G+E"/>
    <x v="0"/>
    <x v="11"/>
    <x v="1"/>
    <n v="0.20000000000000284"/>
    <x v="0"/>
    <n v="0"/>
    <n v="0"/>
    <n v="0"/>
    <n v="1"/>
    <s v=""/>
    <n v="27.66"/>
    <s v="TM"/>
    <n v="27.66"/>
    <n v="55"/>
    <s v=""/>
    <s v=""/>
    <x v="0"/>
    <s v=""/>
    <s v=""/>
  </r>
  <r>
    <x v="5"/>
    <n v="13.1"/>
    <n v="13.14"/>
    <n v="0"/>
    <n v="40"/>
    <n v="40.72"/>
    <n v="27.58"/>
    <s v="TM"/>
    <s v=""/>
    <s v="E6575LRD"/>
    <s v="ER4820BCF"/>
    <s v="2024000030"/>
    <x v="1218"/>
    <d v="2024-01-10T00:00:00"/>
    <x v="11"/>
    <n v="27.66"/>
    <s v="TM"/>
    <n v="27.58"/>
    <x v="0"/>
    <s v="FMARTINEZV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3.14"/>
    <s v=""/>
    <x v="0"/>
    <x v="0"/>
    <x v="1"/>
    <s v=""/>
    <x v="0"/>
    <x v="1"/>
    <s v="P. EXPEDIDIÓN G+E"/>
    <x v="0"/>
    <x v="11"/>
    <x v="1"/>
    <n v="0.28000000000000114"/>
    <x v="0"/>
    <n v="8.0000000000001847E-2"/>
    <n v="8.0000000000001847E-2"/>
    <n v="0"/>
    <n v="1"/>
    <s v=""/>
    <n v="27.66"/>
    <s v="TM"/>
    <n v="27.66"/>
    <n v="55"/>
    <s v=""/>
    <s v=""/>
    <x v="0"/>
    <s v=""/>
    <s v=""/>
  </r>
  <r>
    <x v="5"/>
    <n v="13.1"/>
    <n v="13.22"/>
    <n v="0"/>
    <n v="40"/>
    <n v="40.68"/>
    <n v="27.46"/>
    <s v="TM"/>
    <s v=""/>
    <s v="E6575LRD"/>
    <s v="ER4820BCF"/>
    <s v="2024000026"/>
    <x v="1219"/>
    <d v="2024-01-10T00:00:00"/>
    <x v="11"/>
    <n v="27.58"/>
    <s v="TM"/>
    <n v="27.46"/>
    <x v="0"/>
    <s v="FMARTINEZV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3.22"/>
    <s v=""/>
    <x v="0"/>
    <x v="0"/>
    <x v="1"/>
    <s v=""/>
    <x v="0"/>
    <x v="1"/>
    <s v="P. EXPEDIDIÓN G+E"/>
    <x v="0"/>
    <x v="11"/>
    <x v="1"/>
    <n v="0.32000000000000028"/>
    <x v="0"/>
    <n v="0.11999999999999744"/>
    <n v="0.11999999999999744"/>
    <n v="0"/>
    <n v="1"/>
    <s v=""/>
    <n v="27.58"/>
    <s v="TM"/>
    <n v="27.58"/>
    <n v="55"/>
    <s v=""/>
    <s v=""/>
    <x v="0"/>
    <s v=""/>
    <s v=""/>
  </r>
  <r>
    <x v="6"/>
    <n v="11.7"/>
    <n v="11.76"/>
    <n v="0"/>
    <n v="40"/>
    <n v="40.659999999999997"/>
    <n v="28.9"/>
    <s v="TM"/>
    <s v=""/>
    <s v="ER9443BDF"/>
    <s v="E4941MFZ"/>
    <s v="2024000003"/>
    <x v="1220"/>
    <d v="2024-01-08T00:00:00"/>
    <x v="28"/>
    <n v="29.04"/>
    <s v="TM"/>
    <n v="28.9"/>
    <x v="0"/>
    <s v="ADURANR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0"/>
    <s v=""/>
    <x v="0"/>
    <x v="0"/>
    <x v="1"/>
    <s v=""/>
    <x v="0"/>
    <x v="1"/>
    <s v="MOLIENDA"/>
    <x v="0"/>
    <x v="27"/>
    <x v="1"/>
    <n v="0.34000000000000341"/>
    <x v="0"/>
    <n v="0.14000000000000057"/>
    <n v="0.14000000000000057"/>
    <n v="0"/>
    <n v="1"/>
    <s v=""/>
    <n v="29.04"/>
    <s v="TM"/>
    <n v="29.04"/>
    <n v="3300"/>
    <s v=""/>
    <s v=""/>
    <x v="0"/>
    <s v=""/>
    <s v=""/>
  </r>
  <r>
    <x v="6"/>
    <n v="11.7"/>
    <n v="11.76"/>
    <n v="0"/>
    <n v="40"/>
    <n v="40.6"/>
    <n v="28.84"/>
    <s v="TM"/>
    <s v=""/>
    <s v="ER9443BDF"/>
    <s v="E4941MFZ"/>
    <s v="2024000002"/>
    <x v="1221"/>
    <d v="2024-01-08T00:00:00"/>
    <x v="28"/>
    <n v="29.04"/>
    <s v="TM"/>
    <n v="28.84"/>
    <x v="0"/>
    <s v="ADURANR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0"/>
    <s v=""/>
    <x v="0"/>
    <x v="0"/>
    <x v="1"/>
    <s v=""/>
    <x v="0"/>
    <x v="1"/>
    <s v="MOLIENDA"/>
    <x v="0"/>
    <x v="27"/>
    <x v="1"/>
    <n v="0.39999999999999858"/>
    <x v="0"/>
    <n v="0.19999999999999929"/>
    <n v="0.19999999999999929"/>
    <n v="0"/>
    <n v="1"/>
    <s v=""/>
    <n v="29.04"/>
    <s v="TM"/>
    <n v="29.04"/>
    <n v="3300"/>
    <s v=""/>
    <s v=""/>
    <x v="0"/>
    <s v=""/>
    <s v=""/>
  </r>
  <r>
    <x v="6"/>
    <n v="14.1"/>
    <n v="14.22"/>
    <n v="0"/>
    <n v="40"/>
    <n v="40.520000000000003"/>
    <n v="26.3"/>
    <s v="TM"/>
    <s v=""/>
    <s v="ER0637BBZ"/>
    <s v="E9746LXV"/>
    <s v="2024000001"/>
    <x v="1222"/>
    <d v="2024-01-04T00:00:00"/>
    <x v="28"/>
    <n v="26.58"/>
    <s v="TM"/>
    <n v="26.3"/>
    <x v="0"/>
    <s v="AGIL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0"/>
    <s v=""/>
    <x v="0"/>
    <x v="0"/>
    <x v="0"/>
    <s v=""/>
    <x v="0"/>
    <x v="1"/>
    <s v="MOLIENDA"/>
    <x v="0"/>
    <x v="27"/>
    <x v="1"/>
    <n v="0.47999999999999687"/>
    <x v="0"/>
    <n v="0.27999999999999758"/>
    <n v="0.27999999999999758"/>
    <n v="0"/>
    <n v="1"/>
    <s v=""/>
    <n v="26.58"/>
    <s v="TM"/>
    <n v="26.58"/>
    <n v="3300"/>
    <s v=""/>
    <s v=""/>
    <x v="0"/>
    <s v=""/>
    <s v=""/>
  </r>
  <r>
    <x v="6"/>
    <n v="11.7"/>
    <n v="11.84"/>
    <n v="0"/>
    <n v="40"/>
    <n v="40.64"/>
    <n v="28.8"/>
    <s v="TM"/>
    <s v=""/>
    <s v="ER9443BDF"/>
    <s v="E4941MFZ"/>
    <s v="2024000004"/>
    <x v="1223"/>
    <d v="2024-01-08T00:00:00"/>
    <x v="28"/>
    <n v="28.96"/>
    <s v="TM"/>
    <n v="28.8"/>
    <x v="0"/>
    <s v="AGIL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0"/>
    <s v=""/>
    <x v="0"/>
    <x v="0"/>
    <x v="1"/>
    <s v=""/>
    <x v="0"/>
    <x v="1"/>
    <s v="MOLIENDA"/>
    <x v="0"/>
    <x v="27"/>
    <x v="1"/>
    <n v="0.35999999999999943"/>
    <x v="0"/>
    <n v="0.16000000000000014"/>
    <n v="0.16000000000000014"/>
    <n v="0"/>
    <n v="1"/>
    <s v=""/>
    <n v="28.96"/>
    <s v="TM"/>
    <n v="28.96"/>
    <n v="3300"/>
    <s v=""/>
    <s v=""/>
    <x v="0"/>
    <s v=""/>
    <s v=""/>
  </r>
  <r>
    <x v="6"/>
    <n v="12.8"/>
    <n v="12.94"/>
    <n v="0"/>
    <n v="40"/>
    <n v="40.54"/>
    <n v="27.6"/>
    <s v="TM"/>
    <s v=""/>
    <s v="ER7252BBV"/>
    <s v="E9275JYY"/>
    <s v="2024000005"/>
    <x v="1224"/>
    <d v="2024-01-09T00:00:00"/>
    <x v="28"/>
    <n v="27.86"/>
    <s v="TM"/>
    <n v="27.6"/>
    <x v="0"/>
    <s v="ADURANR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0"/>
    <s v=""/>
    <x v="0"/>
    <x v="0"/>
    <x v="1"/>
    <s v=""/>
    <x v="0"/>
    <x v="1"/>
    <s v="MOLIENDA"/>
    <x v="0"/>
    <x v="27"/>
    <x v="1"/>
    <n v="0.46000000000000085"/>
    <x v="0"/>
    <n v="0.25999999999999801"/>
    <n v="0.25999999999999801"/>
    <n v="0"/>
    <n v="1"/>
    <s v=""/>
    <n v="27.86"/>
    <s v="TM"/>
    <n v="27.86"/>
    <n v="3300"/>
    <s v=""/>
    <s v=""/>
    <x v="0"/>
    <s v=""/>
    <s v=""/>
  </r>
  <r>
    <x v="6"/>
    <n v="11.7"/>
    <n v="11.66"/>
    <n v="0"/>
    <n v="40"/>
    <n v="40.56"/>
    <n v="28.9"/>
    <s v="TM"/>
    <s v=""/>
    <s v="ER9443BDF"/>
    <s v="E4941MFZ"/>
    <s v="2024000006"/>
    <x v="1225"/>
    <d v="2024-01-09T00:00:00"/>
    <x v="28"/>
    <n v="29.14"/>
    <s v="TM"/>
    <n v="28.9"/>
    <x v="0"/>
    <s v="ADURANR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0"/>
    <s v=""/>
    <x v="0"/>
    <x v="0"/>
    <x v="1"/>
    <s v=""/>
    <x v="0"/>
    <x v="1"/>
    <s v="MOLIENDA"/>
    <x v="0"/>
    <x v="27"/>
    <x v="1"/>
    <n v="0.43999999999999773"/>
    <x v="0"/>
    <n v="0.24000000000000199"/>
    <n v="0.24000000000000199"/>
    <n v="0"/>
    <n v="1"/>
    <s v=""/>
    <n v="29.14"/>
    <s v="TM"/>
    <n v="29.14"/>
    <n v="3300"/>
    <s v=""/>
    <s v=""/>
    <x v="0"/>
    <s v=""/>
    <s v=""/>
  </r>
  <r>
    <x v="6"/>
    <n v="11.7"/>
    <n v="11.82"/>
    <n v="0"/>
    <n v="40"/>
    <n v="40.78"/>
    <n v="28.96"/>
    <s v="TM"/>
    <s v=""/>
    <s v="ER9443BDF"/>
    <s v="E4941MFZ"/>
    <s v="2024000007"/>
    <x v="1226"/>
    <d v="2024-01-09T00:00:00"/>
    <x v="28"/>
    <n v="28.98"/>
    <s v="TM"/>
    <n v="28.96"/>
    <x v="0"/>
    <s v="AGIL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0"/>
    <s v=""/>
    <x v="0"/>
    <x v="0"/>
    <x v="1"/>
    <s v=""/>
    <x v="0"/>
    <x v="1"/>
    <s v="MOLIENDA"/>
    <x v="0"/>
    <x v="27"/>
    <x v="1"/>
    <n v="0.21999999999999886"/>
    <x v="0"/>
    <n v="1.9999999999999574E-2"/>
    <n v="1.9999999999999574E-2"/>
    <n v="0"/>
    <n v="1"/>
    <s v=""/>
    <n v="28.98"/>
    <s v="TM"/>
    <n v="28.98"/>
    <n v="3300"/>
    <s v=""/>
    <s v=""/>
    <x v="0"/>
    <s v=""/>
    <s v=""/>
  </r>
  <r>
    <x v="6"/>
    <n v="11.7"/>
    <n v="11.6"/>
    <n v="0"/>
    <n v="40"/>
    <n v="40.520000000000003"/>
    <n v="28.92"/>
    <s v="TM"/>
    <s v=""/>
    <s v="ER9443BDF"/>
    <s v="E4941MFZ"/>
    <s v="2024000008"/>
    <x v="1227"/>
    <d v="2024-01-10T00:00:00"/>
    <x v="28"/>
    <n v="29.2"/>
    <s v="TM"/>
    <n v="28.92"/>
    <x v="0"/>
    <s v="ADURANR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0"/>
    <s v=""/>
    <x v="0"/>
    <x v="0"/>
    <x v="1"/>
    <s v=""/>
    <x v="0"/>
    <x v="1"/>
    <s v="MOLIENDA"/>
    <x v="0"/>
    <x v="27"/>
    <x v="1"/>
    <n v="0.47999999999999687"/>
    <x v="0"/>
    <n v="0.27999999999999758"/>
    <n v="0.27999999999999758"/>
    <n v="0"/>
    <n v="1"/>
    <s v=""/>
    <n v="29.2"/>
    <s v="TM"/>
    <n v="29.2"/>
    <n v="3300"/>
    <s v=""/>
    <s v=""/>
    <x v="0"/>
    <s v=""/>
    <s v=""/>
  </r>
  <r>
    <x v="6"/>
    <n v="11.7"/>
    <n v="11.66"/>
    <n v="0"/>
    <n v="40"/>
    <n v="40.56"/>
    <n v="28.9"/>
    <s v="TM"/>
    <s v=""/>
    <s v="ER9443BDF"/>
    <s v="E4941MFZ"/>
    <s v="2024000009"/>
    <x v="1228"/>
    <d v="2024-01-10T00:00:00"/>
    <x v="28"/>
    <n v="29.14"/>
    <s v="TM"/>
    <n v="28.9"/>
    <x v="0"/>
    <s v="AGIL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0"/>
    <s v=""/>
    <x v="0"/>
    <x v="0"/>
    <x v="1"/>
    <s v=""/>
    <x v="0"/>
    <x v="1"/>
    <s v="MOLIENDA"/>
    <x v="0"/>
    <x v="27"/>
    <x v="1"/>
    <n v="0.43999999999999773"/>
    <x v="0"/>
    <n v="0.24000000000000199"/>
    <n v="0.24000000000000199"/>
    <n v="0"/>
    <n v="1"/>
    <s v=""/>
    <n v="29.14"/>
    <s v="TM"/>
    <n v="29.14"/>
    <n v="3300"/>
    <s v=""/>
    <s v=""/>
    <x v="0"/>
    <s v=""/>
    <s v=""/>
  </r>
  <r>
    <x v="7"/>
    <n v="12.7"/>
    <n v="12.66"/>
    <n v="0"/>
    <n v="40"/>
    <n v="39.619999999999997"/>
    <n v="26.96"/>
    <s v="TM"/>
    <s v=""/>
    <s v="ER4228BBT"/>
    <s v="E3198LFN"/>
    <s v="2024000018"/>
    <x v="1229"/>
    <d v="2024-01-08T00:00:00"/>
    <x v="29"/>
    <n v="28.14"/>
    <s v="TM"/>
    <n v="26.96"/>
    <x v="0"/>
    <s v="E_RBALTANAS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2.66"/>
    <s v=""/>
    <x v="0"/>
    <x v="0"/>
    <x v="1"/>
    <s v=""/>
    <x v="0"/>
    <x v="4"/>
    <s v="FABRICA"/>
    <x v="0"/>
    <x v="28"/>
    <x v="1"/>
    <n v="1.3800000000000026"/>
    <x v="0"/>
    <n v="1.1799999999999997"/>
    <n v="1.1799999999999997"/>
    <n v="1"/>
    <n v="1"/>
    <s v="Positivo"/>
    <n v="28.14"/>
    <s v="TM"/>
    <n v="28.14"/>
    <n v="3264"/>
    <s v=""/>
    <s v=""/>
    <x v="0"/>
    <s v=""/>
    <s v=""/>
  </r>
  <r>
    <x v="7"/>
    <n v="12.7"/>
    <n v="12.64"/>
    <n v="0"/>
    <n v="40"/>
    <n v="39.200000000000003"/>
    <n v="26.56"/>
    <s v="TM"/>
    <s v=""/>
    <s v="ER4228BBT"/>
    <s v="E3198LFN"/>
    <s v="2024000021"/>
    <x v="1230"/>
    <d v="2024-01-08T00:00:00"/>
    <x v="29"/>
    <n v="28.16"/>
    <s v="TM"/>
    <n v="26.56"/>
    <x v="0"/>
    <s v="E_RBALTANAS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2.64"/>
    <s v=""/>
    <x v="0"/>
    <x v="0"/>
    <x v="1"/>
    <s v=""/>
    <x v="0"/>
    <x v="4"/>
    <s v="FABRICA"/>
    <x v="0"/>
    <x v="28"/>
    <x v="1"/>
    <n v="1.7999999999999972"/>
    <x v="0"/>
    <n v="1.6000000000000014"/>
    <n v="1.6000000000000014"/>
    <n v="1"/>
    <n v="1"/>
    <s v="Positivo"/>
    <n v="28.16"/>
    <s v="TM"/>
    <n v="28.16"/>
    <n v="3264"/>
    <s v=""/>
    <s v=""/>
    <x v="0"/>
    <s v=""/>
    <s v=""/>
  </r>
  <r>
    <x v="7"/>
    <n v="12.3"/>
    <n v="12.4"/>
    <n v="0"/>
    <n v="40"/>
    <n v="39.299999999999997"/>
    <n v="26.9"/>
    <s v="TM"/>
    <s v=""/>
    <s v="ER3673BBX"/>
    <s v="E1228KBR"/>
    <s v="2024000027"/>
    <x v="1231"/>
    <d v="2024-01-10T00:00:00"/>
    <x v="29"/>
    <n v="28.4"/>
    <s v="TM"/>
    <n v="26.9"/>
    <x v="0"/>
    <s v="E_RBALTANAS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2.4"/>
    <s v=""/>
    <x v="0"/>
    <x v="0"/>
    <x v="1"/>
    <s v=""/>
    <x v="0"/>
    <x v="4"/>
    <s v="FABRICA"/>
    <x v="0"/>
    <x v="28"/>
    <x v="1"/>
    <n v="1.7000000000000028"/>
    <x v="0"/>
    <n v="1.5"/>
    <n v="1.5"/>
    <n v="1"/>
    <n v="1"/>
    <s v="Positivo"/>
    <n v="28.4"/>
    <s v="TM"/>
    <n v="28.4"/>
    <n v="3264"/>
    <s v=""/>
    <s v=""/>
    <x v="0"/>
    <s v=""/>
    <s v=""/>
  </r>
  <r>
    <x v="7"/>
    <n v="12.5"/>
    <n v="12.82"/>
    <n v="0"/>
    <n v="40"/>
    <n v="40.56"/>
    <n v="27.74"/>
    <s v="TM"/>
    <s v=""/>
    <s v="ER1864BBP"/>
    <s v="E0247JRH"/>
    <s v="2024000020"/>
    <x v="1232"/>
    <d v="2024-01-08T00:00:00"/>
    <x v="29"/>
    <n v="27.98"/>
    <s v="TM"/>
    <n v="27.74"/>
    <x v="0"/>
    <s v="E_RBALTANAS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2.82"/>
    <s v=""/>
    <x v="0"/>
    <x v="0"/>
    <x v="1"/>
    <s v=""/>
    <x v="0"/>
    <x v="4"/>
    <s v="FABRICA"/>
    <x v="0"/>
    <x v="28"/>
    <x v="1"/>
    <n v="0.43999999999999773"/>
    <x v="0"/>
    <n v="0.24000000000000199"/>
    <n v="0.24000000000000199"/>
    <n v="0"/>
    <n v="1"/>
    <s v=""/>
    <n v="27.98"/>
    <s v="TM"/>
    <n v="27.98"/>
    <n v="3264"/>
    <s v=""/>
    <s v=""/>
    <x v="0"/>
    <s v=""/>
    <s v=""/>
  </r>
  <r>
    <x v="7"/>
    <n v="12.8"/>
    <n v="13.419"/>
    <n v="0"/>
    <n v="40"/>
    <n v="29.58"/>
    <n v="16"/>
    <s v="TM"/>
    <s v=""/>
    <s v="ER3012BCX"/>
    <s v="E6942JKS"/>
    <s v="2024000003"/>
    <x v="1233"/>
    <d v="2024-01-02T00:00:00"/>
    <x v="30"/>
    <n v="26.42"/>
    <s v="TM"/>
    <n v="16.161000000000001"/>
    <x v="0"/>
    <s v="E_ISANTACRU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4.38"/>
    <s v=""/>
    <x v="0"/>
    <x v="0"/>
    <x v="0"/>
    <s v=""/>
    <x v="0"/>
    <x v="4"/>
    <s v="FABRICA"/>
    <x v="0"/>
    <x v="29"/>
    <x v="0"/>
    <n v="11.420000000000002"/>
    <x v="0"/>
    <n v="10.259"/>
    <n v="10.259"/>
    <n v="1"/>
    <n v="1"/>
    <s v="Positivo"/>
    <n v="26.42"/>
    <s v="TM"/>
    <n v="26.42"/>
    <n v="2947"/>
    <s v=""/>
    <s v=""/>
    <x v="0"/>
    <s v=""/>
    <s v=""/>
  </r>
  <r>
    <x v="7"/>
    <n v="13.5"/>
    <n v="13.82"/>
    <n v="0"/>
    <n v="40"/>
    <n v="40.520000000000003"/>
    <n v="26.4"/>
    <s v="TM"/>
    <s v=""/>
    <s v="ER2873BCD"/>
    <s v="E6333MGV"/>
    <s v="2024000002"/>
    <x v="1234"/>
    <d v="2024-01-02T00:00:00"/>
    <x v="30"/>
    <n v="26.98"/>
    <s v="TM"/>
    <n v="26.7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3.82"/>
    <s v=""/>
    <x v="0"/>
    <x v="0"/>
    <x v="0"/>
    <s v=""/>
    <x v="0"/>
    <x v="4"/>
    <s v="FABRICA"/>
    <x v="0"/>
    <x v="29"/>
    <x v="0"/>
    <n v="0.47999999999999687"/>
    <x v="0"/>
    <n v="0.28000000000000114"/>
    <n v="0.28000000000000114"/>
    <n v="0"/>
    <n v="1"/>
    <s v=""/>
    <n v="26.98"/>
    <s v="TM"/>
    <n v="26.98"/>
    <n v="2947"/>
    <s v=""/>
    <s v=""/>
    <x v="0"/>
    <s v=""/>
    <s v=""/>
  </r>
  <r>
    <x v="7"/>
    <n v="14.4"/>
    <n v="14.22"/>
    <n v="0"/>
    <n v="40"/>
    <n v="39.4"/>
    <n v="25.18"/>
    <s v="TM"/>
    <s v=""/>
    <s v="ER2285BBK"/>
    <s v="E0404KCN"/>
    <s v="2024000005"/>
    <x v="1235"/>
    <d v="2024-01-03T00:00:00"/>
    <x v="29"/>
    <n v="26.58"/>
    <s v="TM"/>
    <n v="25.18"/>
    <x v="0"/>
    <s v="E_ISANTACRU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4.22"/>
    <s v=""/>
    <x v="0"/>
    <x v="0"/>
    <x v="0"/>
    <s v=""/>
    <x v="0"/>
    <x v="4"/>
    <s v="FABRICA"/>
    <x v="0"/>
    <x v="28"/>
    <x v="1"/>
    <n v="1.6000000000000014"/>
    <x v="0"/>
    <n v="1.3999999999999986"/>
    <n v="1.3999999999999986"/>
    <n v="1"/>
    <n v="1"/>
    <s v="Positivo"/>
    <n v="26.58"/>
    <s v="TM"/>
    <n v="26.58"/>
    <n v="3264"/>
    <s v=""/>
    <s v=""/>
    <x v="0"/>
    <s v=""/>
    <s v=""/>
  </r>
  <r>
    <x v="7"/>
    <n v="14.4"/>
    <n v="14.2"/>
    <n v="0"/>
    <n v="40"/>
    <n v="39.42"/>
    <n v="25.22"/>
    <s v="TM"/>
    <s v=""/>
    <s v="ER2285BBK"/>
    <s v="E0404KCN"/>
    <s v="2024000007"/>
    <x v="1236"/>
    <d v="2024-01-03T00:00:00"/>
    <x v="29"/>
    <n v="26.6"/>
    <s v="TM"/>
    <n v="25.22"/>
    <x v="0"/>
    <s v="E_ISANTACRU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4.2"/>
    <s v=""/>
    <x v="0"/>
    <x v="0"/>
    <x v="0"/>
    <s v=""/>
    <x v="0"/>
    <x v="4"/>
    <s v="FABRICA"/>
    <x v="0"/>
    <x v="28"/>
    <x v="1"/>
    <n v="1.5799999999999983"/>
    <x v="0"/>
    <n v="1.3800000000000026"/>
    <n v="1.3800000000000026"/>
    <n v="1"/>
    <n v="1"/>
    <s v="Positivo"/>
    <n v="26.6"/>
    <s v="TM"/>
    <n v="26.6"/>
    <n v="3264"/>
    <s v=""/>
    <s v=""/>
    <x v="0"/>
    <s v=""/>
    <s v=""/>
  </r>
  <r>
    <x v="7"/>
    <n v="18"/>
    <n v="17.88"/>
    <n v="0"/>
    <n v="40"/>
    <n v="40.520000000000003"/>
    <n v="22.4"/>
    <s v="TM"/>
    <s v=""/>
    <s v="ER5227BBS"/>
    <s v="E9983LMG"/>
    <s v="2024000006"/>
    <x v="1237"/>
    <d v="2024-01-03T00:00:00"/>
    <x v="30"/>
    <n v="22.92"/>
    <s v="TM"/>
    <n v="22.64"/>
    <x v="0"/>
    <s v="E_ISANTACRU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7.88"/>
    <s v=""/>
    <x v="0"/>
    <x v="0"/>
    <x v="0"/>
    <s v=""/>
    <x v="0"/>
    <x v="4"/>
    <s v="FABRICA"/>
    <x v="0"/>
    <x v="29"/>
    <x v="0"/>
    <n v="0.47999999999999687"/>
    <x v="0"/>
    <n v="0.28000000000000114"/>
    <n v="0.28000000000000114"/>
    <n v="0"/>
    <n v="1"/>
    <s v=""/>
    <n v="22.92"/>
    <s v="TM"/>
    <n v="22.92"/>
    <n v="2947"/>
    <s v=""/>
    <s v=""/>
    <x v="0"/>
    <s v=""/>
    <s v=""/>
  </r>
  <r>
    <x v="7"/>
    <n v="13.4"/>
    <n v="13.18"/>
    <n v="0"/>
    <n v="40"/>
    <n v="39.76"/>
    <n v="26.58"/>
    <s v="TM"/>
    <s v=""/>
    <s v="ER6314BBN"/>
    <s v="E2277MGP"/>
    <s v="2024000008"/>
    <x v="1238"/>
    <d v="2024-01-03T00:00:00"/>
    <x v="29"/>
    <n v="27.62"/>
    <s v="TM"/>
    <n v="26.58"/>
    <x v="0"/>
    <s v="E_ISANTACRU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3.18"/>
    <s v=""/>
    <x v="0"/>
    <x v="0"/>
    <x v="0"/>
    <s v=""/>
    <x v="0"/>
    <x v="4"/>
    <s v="FABRICA"/>
    <x v="0"/>
    <x v="28"/>
    <x v="1"/>
    <n v="1.240000000000002"/>
    <x v="0"/>
    <n v="1.0400000000000027"/>
    <n v="1.0400000000000027"/>
    <n v="1"/>
    <n v="1"/>
    <s v="Positivo"/>
    <n v="27.62"/>
    <s v="TM"/>
    <n v="27.62"/>
    <n v="3264"/>
    <s v=""/>
    <s v=""/>
    <x v="0"/>
    <s v=""/>
    <s v=""/>
  </r>
  <r>
    <x v="7"/>
    <n v="12.52"/>
    <n v="12.5"/>
    <n v="0"/>
    <n v="40"/>
    <n v="40.46"/>
    <n v="27.96"/>
    <s v="TM"/>
    <s v=""/>
    <s v="ER9402BBC"/>
    <s v="E1243MJV"/>
    <s v="2024000010"/>
    <x v="1239"/>
    <d v="2024-01-04T00:00:00"/>
    <x v="31"/>
    <n v="28.3"/>
    <s v="TM"/>
    <n v="27.96"/>
    <x v="0"/>
    <s v="E_ISANTACRU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7"/>
    <n v="12.5"/>
    <s v=""/>
    <x v="0"/>
    <x v="0"/>
    <x v="0"/>
    <s v=""/>
    <x v="0"/>
    <x v="4"/>
    <s v="FABRICA"/>
    <x v="0"/>
    <x v="30"/>
    <x v="1"/>
    <n v="0.53999999999999915"/>
    <x v="0"/>
    <n v="0.33999999999999986"/>
    <n v="0.33999999999999986"/>
    <n v="0"/>
    <n v="1"/>
    <s v=""/>
    <n v="28.3"/>
    <s v="TM"/>
    <n v="28.3"/>
    <n v="2945"/>
    <s v=""/>
    <s v=""/>
    <x v="0"/>
    <s v=""/>
    <s v=""/>
  </r>
  <r>
    <x v="7"/>
    <n v="14.4"/>
    <n v="14.32"/>
    <n v="0"/>
    <n v="40"/>
    <n v="39.54"/>
    <n v="25.22"/>
    <s v="TM"/>
    <s v=""/>
    <s v="ER2285BBK"/>
    <s v="E0404KCN"/>
    <s v="2024000009"/>
    <x v="1240"/>
    <d v="2024-01-04T00:00:00"/>
    <x v="29"/>
    <n v="26.48"/>
    <s v="TM"/>
    <n v="25.22"/>
    <x v="0"/>
    <s v="E_ISANTACRU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4.32"/>
    <s v=""/>
    <x v="0"/>
    <x v="0"/>
    <x v="0"/>
    <s v=""/>
    <x v="0"/>
    <x v="4"/>
    <s v="FABRICA"/>
    <x v="0"/>
    <x v="28"/>
    <x v="1"/>
    <n v="1.4600000000000009"/>
    <x v="0"/>
    <n v="1.2600000000000016"/>
    <n v="1.2600000000000016"/>
    <n v="1"/>
    <n v="1"/>
    <s v="Positivo"/>
    <n v="26.48"/>
    <s v="TM"/>
    <n v="26.48"/>
    <n v="3264"/>
    <s v=""/>
    <s v=""/>
    <x v="0"/>
    <s v=""/>
    <s v=""/>
  </r>
  <r>
    <x v="7"/>
    <n v="14.4"/>
    <n v="14.2"/>
    <n v="0"/>
    <n v="40"/>
    <n v="38.380000000000003"/>
    <n v="24.18"/>
    <s v="TM"/>
    <s v=""/>
    <s v="ER2285BBK"/>
    <s v="E0404KCN"/>
    <s v="2024000011"/>
    <x v="1241"/>
    <d v="2024-01-04T00:00:00"/>
    <x v="29"/>
    <n v="26.6"/>
    <s v="TM"/>
    <n v="24.18"/>
    <x v="0"/>
    <s v="E_ISANTACRU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4.2"/>
    <s v=""/>
    <x v="0"/>
    <x v="0"/>
    <x v="0"/>
    <s v=""/>
    <x v="0"/>
    <x v="4"/>
    <s v="FABRICA"/>
    <x v="0"/>
    <x v="28"/>
    <x v="1"/>
    <n v="2.6199999999999974"/>
    <x v="0"/>
    <n v="2.4200000000000017"/>
    <n v="2.4200000000000017"/>
    <n v="1"/>
    <n v="1"/>
    <s v="Positivo"/>
    <n v="26.6"/>
    <s v="TM"/>
    <n v="26.6"/>
    <n v="3264"/>
    <s v=""/>
    <s v=""/>
    <x v="0"/>
    <s v=""/>
    <s v=""/>
  </r>
  <r>
    <x v="7"/>
    <n v="12.52"/>
    <n v="12.46"/>
    <n v="0"/>
    <n v="40"/>
    <n v="40.42"/>
    <n v="27.96"/>
    <s v="TM"/>
    <s v=""/>
    <s v="ER9402BBC"/>
    <s v="E1243MJV"/>
    <s v="2024000012"/>
    <x v="1242"/>
    <d v="2024-01-04T00:00:00"/>
    <x v="31"/>
    <n v="28.34"/>
    <s v="TM"/>
    <n v="27.96"/>
    <x v="0"/>
    <s v="E_ISANTACRU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7"/>
    <n v="12.46"/>
    <s v=""/>
    <x v="0"/>
    <x v="0"/>
    <x v="0"/>
    <s v=""/>
    <x v="0"/>
    <x v="4"/>
    <s v="FABRICA"/>
    <x v="0"/>
    <x v="30"/>
    <x v="1"/>
    <n v="0.57999999999999829"/>
    <x v="0"/>
    <n v="0.37999999999999901"/>
    <n v="0.37999999999999901"/>
    <n v="0"/>
    <n v="1"/>
    <s v=""/>
    <n v="28.34"/>
    <s v="TM"/>
    <n v="28.34"/>
    <n v="2945"/>
    <s v=""/>
    <s v=""/>
    <x v="0"/>
    <s v=""/>
    <s v=""/>
  </r>
  <r>
    <x v="7"/>
    <n v="12.8"/>
    <n v="12.66"/>
    <n v="0"/>
    <n v="40"/>
    <n v="40.659999999999997"/>
    <n v="28"/>
    <s v="TM"/>
    <s v=""/>
    <s v="ER7252BBV"/>
    <s v="E9275JYY"/>
    <s v="2024000032"/>
    <x v="1243"/>
    <d v="2024-01-10T00:00:00"/>
    <x v="32"/>
    <n v="28.14"/>
    <s v="TM"/>
    <n v="28"/>
    <x v="0"/>
    <s v="E_RBALTANAS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2.66"/>
    <s v=""/>
    <x v="0"/>
    <x v="0"/>
    <x v="1"/>
    <s v=""/>
    <x v="0"/>
    <x v="4"/>
    <s v="FABRICA"/>
    <x v="0"/>
    <x v="31"/>
    <x v="1"/>
    <n v="0.34000000000000341"/>
    <x v="0"/>
    <n v="0.14000000000000057"/>
    <n v="0.14000000000000057"/>
    <n v="0"/>
    <n v="1"/>
    <s v=""/>
    <n v="28.14"/>
    <s v="TM"/>
    <n v="28.14"/>
    <n v="3210"/>
    <s v=""/>
    <s v=""/>
    <x v="0"/>
    <s v=""/>
    <s v=""/>
  </r>
  <r>
    <x v="7"/>
    <n v="12.52"/>
    <n v="12.64"/>
    <n v="0"/>
    <n v="40"/>
    <n v="40.4"/>
    <n v="27.76"/>
    <s v="TM"/>
    <s v=""/>
    <s v="ER9402BBC"/>
    <s v="E1243MJV"/>
    <s v="2024000013"/>
    <x v="1244"/>
    <d v="2024-01-05T00:00:00"/>
    <x v="31"/>
    <n v="28.16"/>
    <s v="TM"/>
    <n v="27.76"/>
    <x v="0"/>
    <s v="E_ISANTACRU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7"/>
    <n v="12.64"/>
    <s v=""/>
    <x v="0"/>
    <x v="0"/>
    <x v="0"/>
    <s v=""/>
    <x v="0"/>
    <x v="4"/>
    <s v="FABRICA"/>
    <x v="0"/>
    <x v="30"/>
    <x v="1"/>
    <n v="0.60000000000000142"/>
    <x v="0"/>
    <n v="0.39999999999999858"/>
    <n v="0.39999999999999858"/>
    <n v="0"/>
    <n v="1"/>
    <s v=""/>
    <n v="28.16"/>
    <s v="TM"/>
    <n v="28.16"/>
    <n v="2945"/>
    <s v=""/>
    <s v=""/>
    <x v="0"/>
    <s v=""/>
    <s v=""/>
  </r>
  <r>
    <x v="7"/>
    <n v="13.8"/>
    <n v="14.1"/>
    <n v="0"/>
    <n v="40"/>
    <n v="39.76"/>
    <n v="25.66"/>
    <s v="TM"/>
    <s v=""/>
    <s v="ER3908BBW"/>
    <s v="E4262KXX"/>
    <s v="2024000014"/>
    <x v="1245"/>
    <d v="2024-01-05T00:00:00"/>
    <x v="29"/>
    <n v="26.7"/>
    <s v="TM"/>
    <n v="25.66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4.1"/>
    <s v=""/>
    <x v="0"/>
    <x v="0"/>
    <x v="0"/>
    <s v=""/>
    <x v="0"/>
    <x v="4"/>
    <s v="FABRICA"/>
    <x v="0"/>
    <x v="28"/>
    <x v="1"/>
    <n v="1.240000000000002"/>
    <x v="0"/>
    <n v="1.0399999999999991"/>
    <n v="1.0399999999999991"/>
    <n v="1"/>
    <n v="1"/>
    <s v="Positivo"/>
    <n v="26.7"/>
    <s v="TM"/>
    <n v="26.7"/>
    <n v="3264"/>
    <s v=""/>
    <s v=""/>
    <x v="0"/>
    <s v=""/>
    <s v=""/>
  </r>
  <r>
    <x v="7"/>
    <n v="12.5"/>
    <n v="12.46"/>
    <n v="0"/>
    <n v="40"/>
    <n v="38.94"/>
    <n v="26.48"/>
    <s v="TM"/>
    <s v=""/>
    <s v="ER1864BBP"/>
    <s v="E0247JRH"/>
    <s v="2024000015"/>
    <x v="1246"/>
    <d v="2024-01-05T00:00:00"/>
    <x v="29"/>
    <n v="28.34"/>
    <s v="TM"/>
    <n v="26.48"/>
    <x v="0"/>
    <s v="E_ISANTACRU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2.46"/>
    <s v=""/>
    <x v="0"/>
    <x v="0"/>
    <x v="0"/>
    <s v=""/>
    <x v="0"/>
    <x v="4"/>
    <s v="FABRICA"/>
    <x v="0"/>
    <x v="28"/>
    <x v="1"/>
    <n v="2.0600000000000023"/>
    <x v="0"/>
    <n v="1.8599999999999994"/>
    <n v="1.8599999999999994"/>
    <n v="1"/>
    <n v="1"/>
    <s v="Positivo"/>
    <n v="28.34"/>
    <s v="TM"/>
    <n v="28.34"/>
    <n v="3264"/>
    <s v=""/>
    <s v=""/>
    <x v="0"/>
    <s v=""/>
    <s v=""/>
  </r>
  <r>
    <x v="7"/>
    <n v="13.4"/>
    <n v="13.32"/>
    <n v="0"/>
    <n v="40"/>
    <n v="39.54"/>
    <n v="26.22"/>
    <s v="TM"/>
    <s v=""/>
    <s v="ER6314BBN"/>
    <s v="E2277MGP"/>
    <s v="2024000017"/>
    <x v="1247"/>
    <d v="2024-01-08T00:00:00"/>
    <x v="29"/>
    <n v="27.48"/>
    <s v="TM"/>
    <n v="26.22"/>
    <x v="0"/>
    <s v="E_RBALTANAS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3.32"/>
    <s v=""/>
    <x v="0"/>
    <x v="0"/>
    <x v="1"/>
    <s v=""/>
    <x v="0"/>
    <x v="4"/>
    <s v="FABRICA"/>
    <x v="0"/>
    <x v="28"/>
    <x v="1"/>
    <n v="1.4600000000000009"/>
    <x v="0"/>
    <n v="1.2600000000000016"/>
    <n v="1.2600000000000016"/>
    <n v="1"/>
    <n v="1"/>
    <s v="Positivo"/>
    <n v="27.48"/>
    <s v="TM"/>
    <n v="27.48"/>
    <n v="3264"/>
    <s v=""/>
    <s v=""/>
    <x v="0"/>
    <s v=""/>
    <s v=""/>
  </r>
  <r>
    <x v="7"/>
    <n v="10.8"/>
    <n v="10.912000000000001"/>
    <n v="0"/>
    <n v="18"/>
    <n v="18.04"/>
    <n v="7"/>
    <s v="TM"/>
    <s v=""/>
    <s v="E6975FJC"/>
    <s v=""/>
    <s v="2024000019"/>
    <x v="1248"/>
    <d v="2024-01-08T00:00:00"/>
    <x v="30"/>
    <n v="6.58"/>
    <s v="TM"/>
    <n v="7.1280000000000001"/>
    <x v="0"/>
    <s v="E_RBALTANAS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1.78"/>
    <s v=""/>
    <x v="0"/>
    <x v="0"/>
    <x v="1"/>
    <s v=""/>
    <x v="0"/>
    <x v="4"/>
    <s v="FABRICA"/>
    <x v="0"/>
    <x v="29"/>
    <x v="0"/>
    <n v="0.41000000000000014"/>
    <x v="0"/>
    <n v="-0.54800000000000004"/>
    <n v="0.54800000000000004"/>
    <n v="1"/>
    <n v="0"/>
    <s v="Negativo"/>
    <n v="6.58"/>
    <s v="TM"/>
    <n v="6.58"/>
    <n v="2947"/>
    <s v=""/>
    <s v=""/>
    <x v="0"/>
    <s v=""/>
    <s v=""/>
  </r>
  <r>
    <x v="7"/>
    <n v="11.4"/>
    <n v="11.08"/>
    <n v="0"/>
    <n v="26"/>
    <n v="25.9"/>
    <n v="14.6"/>
    <s v="TM"/>
    <s v=""/>
    <s v="ECO4520AX"/>
    <s v=""/>
    <s v="2024000022"/>
    <x v="1249"/>
    <d v="2024-01-09T00:00:00"/>
    <x v="30"/>
    <n v="14.7"/>
    <s v="TM"/>
    <n v="14.82"/>
    <x v="0"/>
    <s v="E_RBALTANAS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1.08"/>
    <s v=""/>
    <x v="0"/>
    <x v="0"/>
    <x v="1"/>
    <s v=""/>
    <x v="0"/>
    <x v="4"/>
    <s v="FABRICA"/>
    <x v="0"/>
    <x v="29"/>
    <x v="0"/>
    <n v="0.75"/>
    <x v="0"/>
    <n v="-0.12000000000000099"/>
    <n v="0.12000000000000099"/>
    <n v="0"/>
    <n v="0"/>
    <s v=""/>
    <n v="14.7"/>
    <s v="TM"/>
    <n v="14.7"/>
    <n v="2947"/>
    <s v=""/>
    <s v=""/>
    <x v="0"/>
    <s v=""/>
    <s v=""/>
  </r>
  <r>
    <x v="7"/>
    <n v="2.52"/>
    <n v="2.58"/>
    <n v="0"/>
    <n v="4.2"/>
    <n v="4.0199999999999996"/>
    <n v="1.4"/>
    <s v="TM"/>
    <s v=""/>
    <s v="E5374CFY"/>
    <s v=""/>
    <s v="2024000023"/>
    <x v="1250"/>
    <d v="2024-01-09T00:00:00"/>
    <x v="30"/>
    <n v="1.4"/>
    <s v="TM"/>
    <n v="1.44"/>
    <x v="0"/>
    <s v="E_RBALTANAS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2.58"/>
    <s v=""/>
    <x v="0"/>
    <x v="0"/>
    <x v="1"/>
    <s v=""/>
    <x v="0"/>
    <x v="4"/>
    <s v="FABRICA"/>
    <x v="0"/>
    <x v="29"/>
    <x v="0"/>
    <n v="0.28500000000000014"/>
    <x v="0"/>
    <n v="-4.0000000000000036E-2"/>
    <n v="4.0000000000000036E-2"/>
    <n v="0"/>
    <n v="0"/>
    <s v=""/>
    <n v="1.4"/>
    <s v="TM"/>
    <n v="1.4"/>
    <n v="2947"/>
    <s v=""/>
    <s v=""/>
    <x v="0"/>
    <s v=""/>
    <s v=""/>
  </r>
  <r>
    <x v="7"/>
    <n v="13.4"/>
    <n v="13.48"/>
    <n v="0"/>
    <n v="40"/>
    <n v="38.28"/>
    <n v="24.8"/>
    <s v="TM"/>
    <s v=""/>
    <s v="ER6314BBN"/>
    <s v="E2277MGP"/>
    <s v="2024000024"/>
    <x v="1251"/>
    <d v="2024-01-09T00:00:00"/>
    <x v="29"/>
    <n v="27.32"/>
    <s v="TM"/>
    <n v="24.8"/>
    <x v="0"/>
    <s v="E_ISANTACRU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3.48"/>
    <s v=""/>
    <x v="0"/>
    <x v="0"/>
    <x v="1"/>
    <s v=""/>
    <x v="0"/>
    <x v="4"/>
    <s v="FABRICA"/>
    <x v="0"/>
    <x v="28"/>
    <x v="1"/>
    <n v="2.7199999999999989"/>
    <x v="0"/>
    <n v="2.5199999999999996"/>
    <n v="2.5199999999999996"/>
    <n v="1"/>
    <n v="1"/>
    <s v="Positivo"/>
    <n v="27.32"/>
    <s v="TM"/>
    <n v="27.32"/>
    <n v="3264"/>
    <s v=""/>
    <s v=""/>
    <x v="0"/>
    <s v=""/>
    <s v=""/>
  </r>
  <r>
    <x v="7"/>
    <n v="15.2"/>
    <n v="14.398999999999999"/>
    <n v="0"/>
    <n v="40"/>
    <n v="30.56"/>
    <n v="16"/>
    <s v="TM"/>
    <s v=""/>
    <s v="ECO02731R"/>
    <s v="E0406DTP"/>
    <s v="2024000025"/>
    <x v="1252"/>
    <d v="2024-01-09T00:00:00"/>
    <x v="30"/>
    <n v="25.8"/>
    <s v="TM"/>
    <n v="16.161000000000001"/>
    <x v="0"/>
    <s v="E_AFERNA23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4.74"/>
    <s v=""/>
    <x v="0"/>
    <x v="0"/>
    <x v="1"/>
    <s v=""/>
    <x v="0"/>
    <x v="4"/>
    <s v="FABRICA"/>
    <x v="0"/>
    <x v="29"/>
    <x v="0"/>
    <n v="10.440000000000001"/>
    <x v="0"/>
    <n v="9.6389999999999993"/>
    <n v="9.6389999999999993"/>
    <n v="1"/>
    <n v="1"/>
    <s v="Positivo"/>
    <n v="25.8"/>
    <s v="TM"/>
    <n v="25.8"/>
    <n v="2947"/>
    <s v=""/>
    <s v=""/>
    <x v="0"/>
    <s v=""/>
    <s v=""/>
  </r>
  <r>
    <x v="7"/>
    <n v="13.8"/>
    <n v="13.500999999999999"/>
    <n v="0"/>
    <n v="40"/>
    <n v="29.68"/>
    <n v="16"/>
    <s v="TM"/>
    <s v=""/>
    <s v="ER3992BBX"/>
    <s v="E7158FCX"/>
    <s v="2024000026"/>
    <x v="1253"/>
    <d v="2024-01-09T00:00:00"/>
    <x v="30"/>
    <n v="16"/>
    <s v="TM"/>
    <n v="16.178999999999998"/>
    <x v="0"/>
    <s v="E_ISANTACRU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3.78"/>
    <s v=""/>
    <x v="0"/>
    <x v="0"/>
    <x v="1"/>
    <s v=""/>
    <x v="0"/>
    <x v="4"/>
    <s v="FABRICA"/>
    <x v="0"/>
    <x v="29"/>
    <x v="0"/>
    <n v="11.32"/>
    <x v="0"/>
    <n v="-0.17899999999999849"/>
    <n v="0.17899999999999849"/>
    <n v="0"/>
    <n v="0"/>
    <s v=""/>
    <n v="16"/>
    <s v="TM"/>
    <n v="16"/>
    <n v="2947"/>
    <s v=""/>
    <s v=""/>
    <x v="0"/>
    <s v=""/>
    <s v=""/>
  </r>
  <r>
    <x v="7"/>
    <n v="16"/>
    <n v="16.899999999999999"/>
    <n v="0"/>
    <n v="40"/>
    <n v="40.299999999999997"/>
    <n v="23.2"/>
    <s v="TM"/>
    <s v=""/>
    <s v="ER7701BBS"/>
    <s v="E6942JKS"/>
    <s v="2024000031"/>
    <x v="1254"/>
    <d v="2024-01-10T00:00:00"/>
    <x v="30"/>
    <n v="23.9"/>
    <s v="TM"/>
    <n v="23.4"/>
    <x v="0"/>
    <s v="E_RBALTANAS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6.899999999999999"/>
    <s v=""/>
    <x v="0"/>
    <x v="0"/>
    <x v="1"/>
    <s v=""/>
    <x v="0"/>
    <x v="4"/>
    <s v="FABRICA"/>
    <x v="0"/>
    <x v="29"/>
    <x v="0"/>
    <n v="0.70000000000000284"/>
    <x v="0"/>
    <n v="0.5"/>
    <n v="0.5"/>
    <n v="1"/>
    <n v="1"/>
    <s v="Positivo"/>
    <n v="23.9"/>
    <s v="TM"/>
    <n v="23.9"/>
    <n v="2947"/>
    <s v=""/>
    <s v=""/>
    <x v="0"/>
    <s v=""/>
    <s v=""/>
  </r>
  <r>
    <x v="7"/>
    <n v="12.3"/>
    <n v="12.48"/>
    <n v="0"/>
    <n v="40"/>
    <n v="39.159999999999997"/>
    <n v="26.68"/>
    <s v="TM"/>
    <s v=""/>
    <s v="ER3673BBX"/>
    <s v="E1228KBR"/>
    <s v="2024000034"/>
    <x v="1255"/>
    <d v="2024-01-10T00:00:00"/>
    <x v="29"/>
    <n v="28.32"/>
    <s v="TM"/>
    <n v="26.68"/>
    <x v="0"/>
    <s v="E_RBALTANAS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2.48"/>
    <s v=""/>
    <x v="0"/>
    <x v="0"/>
    <x v="1"/>
    <s v=""/>
    <x v="0"/>
    <x v="4"/>
    <s v="FABRICA"/>
    <x v="0"/>
    <x v="28"/>
    <x v="1"/>
    <n v="1.8400000000000034"/>
    <x v="0"/>
    <n v="1.6400000000000006"/>
    <n v="1.6400000000000006"/>
    <n v="1"/>
    <n v="1"/>
    <s v="Positivo"/>
    <n v="28.32"/>
    <s v="TM"/>
    <n v="28.32"/>
    <n v="3264"/>
    <s v=""/>
    <s v=""/>
    <x v="0"/>
    <s v=""/>
    <s v=""/>
  </r>
  <r>
    <x v="7"/>
    <n v="15"/>
    <n v="20.861999999999998"/>
    <n v="0"/>
    <n v="40"/>
    <n v="35.56"/>
    <n v="14.4"/>
    <s v="TM"/>
    <s v=""/>
    <s v="ER0369BBD"/>
    <s v="E9975FZP"/>
    <s v="2024000029"/>
    <x v="1256"/>
    <d v="2024-01-10T00:00:00"/>
    <x v="30"/>
    <n v="15"/>
    <s v="TM"/>
    <n v="14.698"/>
    <x v="0"/>
    <s v="E_RBALTANAS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22.04"/>
    <s v=""/>
    <x v="0"/>
    <x v="0"/>
    <x v="1"/>
    <s v=""/>
    <x v="0"/>
    <x v="4"/>
    <s v="FABRICA"/>
    <x v="0"/>
    <x v="29"/>
    <x v="0"/>
    <n v="5.4399999999999977"/>
    <x v="0"/>
    <n v="0.3019999999999996"/>
    <n v="0.3019999999999996"/>
    <n v="0"/>
    <n v="1"/>
    <s v=""/>
    <n v="15"/>
    <s v="TM"/>
    <n v="15"/>
    <n v="2947"/>
    <s v=""/>
    <s v=""/>
    <x v="0"/>
    <s v=""/>
    <s v=""/>
  </r>
  <r>
    <x v="7"/>
    <n v="13.7"/>
    <n v="13.62"/>
    <n v="0"/>
    <n v="40"/>
    <n v="37.340000000000003"/>
    <n v="23.72"/>
    <s v="TM"/>
    <s v=""/>
    <s v="ER3103BBT"/>
    <s v="E3044DJB"/>
    <s v="2024000033"/>
    <x v="1257"/>
    <d v="2024-01-10T00:00:00"/>
    <x v="29"/>
    <n v="27.18"/>
    <s v="TM"/>
    <n v="23.72"/>
    <x v="0"/>
    <s v="E_RBALTANAS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3.62"/>
    <s v=""/>
    <x v="0"/>
    <x v="0"/>
    <x v="1"/>
    <s v=""/>
    <x v="0"/>
    <x v="4"/>
    <s v="FABRICA"/>
    <x v="0"/>
    <x v="28"/>
    <x v="1"/>
    <n v="3.6599999999999966"/>
    <x v="0"/>
    <n v="3.4600000000000009"/>
    <n v="3.4600000000000009"/>
    <n v="1"/>
    <n v="1"/>
    <s v="Positivo"/>
    <n v="27.18"/>
    <s v="TM"/>
    <n v="27.18"/>
    <n v="3264"/>
    <s v=""/>
    <s v=""/>
    <x v="0"/>
    <s v=""/>
    <s v=""/>
  </r>
  <r>
    <x v="7"/>
    <n v="13.4"/>
    <n v="13.26"/>
    <n v="0"/>
    <n v="40"/>
    <n v="39.119999999999997"/>
    <n v="25.86"/>
    <s v="TM"/>
    <s v=""/>
    <s v="ER6314BBN"/>
    <s v="E2277MGP"/>
    <s v="2024000028"/>
    <x v="1258"/>
    <d v="2024-01-10T00:00:00"/>
    <x v="29"/>
    <n v="27.54"/>
    <s v="TM"/>
    <n v="25.86"/>
    <x v="0"/>
    <s v="E_RBALTANAS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3.26"/>
    <s v=""/>
    <x v="0"/>
    <x v="0"/>
    <x v="1"/>
    <s v=""/>
    <x v="0"/>
    <x v="4"/>
    <s v="FABRICA"/>
    <x v="0"/>
    <x v="28"/>
    <x v="1"/>
    <n v="1.8800000000000026"/>
    <x v="0"/>
    <n v="1.6799999999999997"/>
    <n v="1.6799999999999997"/>
    <n v="1"/>
    <n v="1"/>
    <s v="Positivo"/>
    <n v="27.54"/>
    <s v="TM"/>
    <n v="27.54"/>
    <n v="3264"/>
    <s v=""/>
    <s v=""/>
    <x v="0"/>
    <s v=""/>
    <s v=""/>
  </r>
  <r>
    <x v="7"/>
    <n v="11.6"/>
    <n v="12.063000000000001"/>
    <n v="0"/>
    <n v="26"/>
    <n v="22.04"/>
    <n v="9.8000000000000007"/>
    <s v="TM"/>
    <s v=""/>
    <s v="E0074BVR"/>
    <s v=""/>
    <s v="2024000035"/>
    <x v="1259"/>
    <d v="2024-01-10T00:00:00"/>
    <x v="30"/>
    <n v="9.8000000000000007"/>
    <s v="TM"/>
    <n v="9.9770000000000003"/>
    <x v="0"/>
    <s v="E_RBALTANAS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2.28"/>
    <s v=""/>
    <x v="0"/>
    <x v="0"/>
    <x v="1"/>
    <s v=""/>
    <x v="0"/>
    <x v="4"/>
    <s v="FABRICA"/>
    <x v="0"/>
    <x v="29"/>
    <x v="0"/>
    <n v="4.6099999999999994"/>
    <x v="0"/>
    <n v="-0.1769999999999996"/>
    <n v="0.1769999999999996"/>
    <n v="0"/>
    <n v="0"/>
    <s v=""/>
    <n v="9.8000000000000007"/>
    <s v="TM"/>
    <n v="9.8000000000000007"/>
    <n v="2947"/>
    <s v=""/>
    <s v=""/>
    <x v="0"/>
    <s v=""/>
    <s v=""/>
  </r>
  <r>
    <x v="8"/>
    <n v="15.9"/>
    <n v="15.9"/>
    <n v="0"/>
    <n v="40"/>
    <n v="40.365000000000002"/>
    <n v="24"/>
    <s v="TM"/>
    <s v=""/>
    <s v="ER9772BBD"/>
    <s v="E4657FGR"/>
    <s v=""/>
    <x v="1260"/>
    <d v="2024-01-03T00:00:00"/>
    <x v="33"/>
    <n v="24"/>
    <s v="TM"/>
    <n v="24.465"/>
    <x v="0"/>
    <s v="E_MSAEZ"/>
    <x v="0"/>
    <s v=""/>
    <x v="1"/>
    <x v="1"/>
    <x v="0"/>
    <x v="0"/>
    <s v="ESALB23001"/>
    <d v="2024-01-03T07:45:35"/>
    <s v="E_MSAEZ"/>
    <x v="1"/>
    <x v="1"/>
    <x v="1"/>
    <x v="0"/>
    <s v="ESALB23001"/>
    <d v="2024-01-03T07:46:46"/>
    <s v="E_MSAEZ"/>
    <s v=""/>
    <s v=""/>
    <n v="0"/>
    <s v=""/>
    <x v="0"/>
    <x v="0"/>
    <x v="0"/>
    <s v="ZZ"/>
    <x v="0"/>
    <x v="1"/>
    <s v="P. EXPEDIDIÓN E"/>
    <x v="0"/>
    <x v="32"/>
    <x v="0"/>
    <n v="0.63499999999999801"/>
    <x v="0"/>
    <n v="13.935000000000006"/>
    <n v="13.935000000000006"/>
    <n v="1"/>
    <n v="1"/>
    <s v="Positivo"/>
    <n v="24"/>
    <s v="TM"/>
    <n v="38.400000000000006"/>
    <n v="3283"/>
    <s v="ZZ"/>
    <s v=""/>
    <x v="0"/>
    <s v="ZZ"/>
    <s v="ZZ"/>
  </r>
  <r>
    <x v="8"/>
    <n v="14"/>
    <n v="14"/>
    <n v="0"/>
    <n v="40"/>
    <n v="40.095999999999997"/>
    <n v="25.6"/>
    <s v="TM"/>
    <s v=""/>
    <s v="ER6611BCD"/>
    <s v="E9746LXV"/>
    <s v=""/>
    <x v="1261"/>
    <d v="2024-01-03T00:00:00"/>
    <x v="33"/>
    <n v="25.6"/>
    <s v="TM"/>
    <n v="26.096"/>
    <x v="0"/>
    <s v="E_MSAEZ"/>
    <x v="0"/>
    <s v=""/>
    <x v="1"/>
    <x v="1"/>
    <x v="0"/>
    <x v="0"/>
    <s v="ESALB23001"/>
    <d v="2024-01-03T07:07:26"/>
    <s v="E_MSAEZ"/>
    <x v="1"/>
    <x v="1"/>
    <x v="1"/>
    <x v="0"/>
    <s v="ESALB23001"/>
    <d v="2024-01-03T07:07:58"/>
    <s v="E_MSAEZ"/>
    <s v=""/>
    <s v=""/>
    <n v="0"/>
    <s v=""/>
    <x v="0"/>
    <x v="0"/>
    <x v="0"/>
    <s v="ZZ"/>
    <x v="0"/>
    <x v="1"/>
    <s v="P. EXPEDIDIÓN E"/>
    <x v="0"/>
    <x v="32"/>
    <x v="0"/>
    <n v="0.90400000000000347"/>
    <x v="0"/>
    <n v="14.864000000000008"/>
    <n v="14.864000000000008"/>
    <n v="1"/>
    <n v="1"/>
    <s v="Positivo"/>
    <n v="25.6"/>
    <s v="TM"/>
    <n v="40.960000000000008"/>
    <n v="3283"/>
    <s v="ZZ"/>
    <s v=""/>
    <x v="0"/>
    <s v="ZZ"/>
    <s v="ZZ"/>
  </r>
  <r>
    <x v="8"/>
    <n v="10"/>
    <n v="10"/>
    <n v="0"/>
    <n v="25"/>
    <n v="19.786000000000001"/>
    <n v="9.6"/>
    <s v="TM"/>
    <s v=""/>
    <s v="E7480FVB"/>
    <s v=""/>
    <s v=""/>
    <x v="1262"/>
    <d v="2024-01-03T00:00:00"/>
    <x v="34"/>
    <n v="9.6"/>
    <s v="TM"/>
    <n v="9.7859999999999996"/>
    <x v="0"/>
    <s v="E_MSAEZ"/>
    <x v="0"/>
    <s v=""/>
    <x v="1"/>
    <x v="1"/>
    <x v="1"/>
    <x v="0"/>
    <s v="ESALB23001"/>
    <d v="2024-01-03T07:09:32"/>
    <s v="E_MSAEZ"/>
    <x v="1"/>
    <x v="1"/>
    <x v="1"/>
    <x v="0"/>
    <s v="ESALB23001"/>
    <d v="2024-01-03T07:10:24"/>
    <s v="E_MSAEZ"/>
    <s v=""/>
    <s v=""/>
    <n v="0"/>
    <s v=""/>
    <x v="0"/>
    <x v="0"/>
    <x v="0"/>
    <s v="ZZ"/>
    <x v="0"/>
    <x v="1"/>
    <s v="P. EXPEDIDIÓN E"/>
    <x v="0"/>
    <x v="33"/>
    <x v="0"/>
    <n v="5.8389999999999951"/>
    <x v="0"/>
    <n v="-0.18599999999999994"/>
    <n v="0.18599999999999994"/>
    <n v="0"/>
    <n v="0"/>
    <s v=""/>
    <n v="9.6"/>
    <s v="TM"/>
    <n v="9.6"/>
    <n v="3282"/>
    <s v="ZZ"/>
    <s v=""/>
    <x v="0"/>
    <s v="ZZ"/>
    <s v="ZZ"/>
  </r>
  <r>
    <x v="8"/>
    <n v="14.5"/>
    <n v="14.5"/>
    <n v="0"/>
    <n v="40"/>
    <n v="40.595999999999997"/>
    <n v="25.6"/>
    <s v="TM"/>
    <s v=""/>
    <s v="ER8979BCB"/>
    <s v="E1910DTZ"/>
    <s v=""/>
    <x v="1263"/>
    <d v="2024-01-03T00:00:00"/>
    <x v="33"/>
    <n v="25.6"/>
    <s v="TM"/>
    <n v="26.096"/>
    <x v="0"/>
    <s v="E_MSAEZ"/>
    <x v="0"/>
    <s v=""/>
    <x v="1"/>
    <x v="1"/>
    <x v="0"/>
    <x v="0"/>
    <s v="ESALB23001"/>
    <d v="2024-01-03T09:14:53"/>
    <s v="E_MSAEZ"/>
    <x v="1"/>
    <x v="1"/>
    <x v="1"/>
    <x v="0"/>
    <s v="ESALB23001"/>
    <d v="2024-01-03T09:15:15"/>
    <s v="E_MSAEZ"/>
    <s v=""/>
    <s v=""/>
    <n v="0"/>
    <s v=""/>
    <x v="0"/>
    <x v="0"/>
    <x v="0"/>
    <s v="ZZ"/>
    <x v="0"/>
    <x v="1"/>
    <s v="P. EXPEDIDIÓN E"/>
    <x v="0"/>
    <x v="32"/>
    <x v="0"/>
    <n v="0.40400000000000347"/>
    <x v="0"/>
    <n v="14.864000000000008"/>
    <n v="14.864000000000008"/>
    <n v="1"/>
    <n v="1"/>
    <s v="Positivo"/>
    <n v="25.6"/>
    <s v="TM"/>
    <n v="40.960000000000008"/>
    <n v="3283"/>
    <s v="ZZ"/>
    <s v=""/>
    <x v="0"/>
    <s v="ZZ"/>
    <s v="ZZ"/>
  </r>
  <r>
    <x v="8"/>
    <n v="14"/>
    <n v="14"/>
    <n v="0"/>
    <n v="26"/>
    <n v="17.262"/>
    <n v="3.2"/>
    <s v="TM"/>
    <s v=""/>
    <s v="E6257MKL"/>
    <s v=""/>
    <s v=""/>
    <x v="1264"/>
    <d v="2024-01-03T00:00:00"/>
    <x v="34"/>
    <n v="3.2"/>
    <s v="TM"/>
    <n v="3.262"/>
    <x v="0"/>
    <s v="E_MSAEZ"/>
    <x v="0"/>
    <s v=""/>
    <x v="1"/>
    <x v="1"/>
    <x v="1"/>
    <x v="0"/>
    <s v="ESALB23001"/>
    <d v="2024-01-03T08:47:19"/>
    <s v="E_MSAEZ"/>
    <x v="1"/>
    <x v="1"/>
    <x v="1"/>
    <x v="0"/>
    <s v="ESALB23001"/>
    <d v="2024-01-03T08:47:52"/>
    <s v="E_MSAEZ"/>
    <s v=""/>
    <s v=""/>
    <n v="0"/>
    <s v=""/>
    <x v="0"/>
    <x v="0"/>
    <x v="0"/>
    <s v="ZZ"/>
    <x v="0"/>
    <x v="1"/>
    <s v="P. EXPEDIDIÓN E"/>
    <x v="0"/>
    <x v="33"/>
    <x v="0"/>
    <n v="9.3879999999999981"/>
    <x v="0"/>
    <n v="-6.1999999999999833E-2"/>
    <n v="6.1999999999999833E-2"/>
    <n v="0"/>
    <n v="0"/>
    <s v=""/>
    <n v="3.2"/>
    <s v="TM"/>
    <n v="3.2"/>
    <n v="3282"/>
    <s v="ZZ"/>
    <s v=""/>
    <x v="0"/>
    <s v="ZZ"/>
    <s v="ZZ"/>
  </r>
  <r>
    <x v="8"/>
    <n v="10"/>
    <n v="10"/>
    <n v="0"/>
    <n v="26"/>
    <n v="23.83"/>
    <n v="16"/>
    <s v="TM"/>
    <s v=""/>
    <s v="EJ0016AG"/>
    <s v=""/>
    <s v=""/>
    <x v="1265"/>
    <d v="2024-01-08T00:00:00"/>
    <x v="33"/>
    <n v="16"/>
    <s v="TM"/>
    <n v="13.83"/>
    <x v="0"/>
    <s v="E_MSAEZ"/>
    <x v="0"/>
    <s v=""/>
    <x v="1"/>
    <x v="1"/>
    <x v="1"/>
    <x v="0"/>
    <s v="ESALB23001"/>
    <d v="2024-01-08T14:26:40"/>
    <s v="E_MSAEZ"/>
    <x v="1"/>
    <x v="1"/>
    <x v="1"/>
    <x v="0"/>
    <s v="ESALB23001"/>
    <d v="2024-01-08T14:27:24"/>
    <s v="E_MSAEZ"/>
    <s v=""/>
    <s v=""/>
    <n v="0"/>
    <s v=""/>
    <x v="0"/>
    <x v="0"/>
    <x v="1"/>
    <s v="ZZ"/>
    <x v="0"/>
    <x v="1"/>
    <s v="P. EXPEDIDIÓN E"/>
    <x v="0"/>
    <x v="32"/>
    <x v="0"/>
    <n v="2.8200000000000003"/>
    <x v="0"/>
    <n v="11.770000000000001"/>
    <n v="11.770000000000001"/>
    <n v="1"/>
    <n v="1"/>
    <s v="Positivo"/>
    <n v="16"/>
    <s v="TM"/>
    <n v="25.6"/>
    <n v="3283"/>
    <s v="ZZ"/>
    <s v=""/>
    <x v="0"/>
    <s v="ZZ"/>
    <s v="ZZ"/>
  </r>
  <r>
    <x v="8"/>
    <n v="16"/>
    <n v="16"/>
    <n v="0"/>
    <n v="26"/>
    <n v="25.786000000000001"/>
    <n v="9.6"/>
    <s v="TM"/>
    <s v=""/>
    <s v="E2330GRD"/>
    <s v=""/>
    <s v=""/>
    <x v="1266"/>
    <d v="2024-01-08T00:00:00"/>
    <x v="34"/>
    <n v="9.6"/>
    <s v="TM"/>
    <n v="9.7859999999999996"/>
    <x v="0"/>
    <s v="E_MSAEZ"/>
    <x v="0"/>
    <s v=""/>
    <x v="1"/>
    <x v="1"/>
    <x v="1"/>
    <x v="0"/>
    <s v="ESALB23001"/>
    <d v="2024-01-08T14:29:01"/>
    <s v="E_MSAEZ"/>
    <x v="1"/>
    <x v="1"/>
    <x v="1"/>
    <x v="0"/>
    <s v="ESALB23001"/>
    <d v="2024-01-08T14:29:19"/>
    <s v="E_MSAEZ"/>
    <s v=""/>
    <s v=""/>
    <n v="0"/>
    <s v=""/>
    <x v="0"/>
    <x v="0"/>
    <x v="1"/>
    <s v="ZZ"/>
    <x v="0"/>
    <x v="1"/>
    <s v="P. EXPEDIDIÓN E"/>
    <x v="0"/>
    <x v="33"/>
    <x v="0"/>
    <n v="0.86399999999999721"/>
    <x v="0"/>
    <n v="-0.18599999999999994"/>
    <n v="0.18599999999999994"/>
    <n v="0"/>
    <n v="0"/>
    <s v=""/>
    <n v="9.6"/>
    <s v="TM"/>
    <n v="9.6"/>
    <n v="3282"/>
    <s v="ZZ"/>
    <s v=""/>
    <x v="0"/>
    <s v="ZZ"/>
    <s v="ZZ"/>
  </r>
  <r>
    <x v="8"/>
    <n v="16"/>
    <n v="16"/>
    <n v="0"/>
    <n v="25.6"/>
    <n v="25.786000000000001"/>
    <n v="9.6"/>
    <s v="TM"/>
    <s v=""/>
    <s v="E7480FVB"/>
    <s v=""/>
    <s v=""/>
    <x v="1267"/>
    <d v="2024-01-09T00:00:00"/>
    <x v="34"/>
    <n v="9.6"/>
    <s v="TM"/>
    <n v="9.7859999999999996"/>
    <x v="0"/>
    <s v="VCASTILLO"/>
    <x v="0"/>
    <s v=""/>
    <x v="1"/>
    <x v="1"/>
    <x v="1"/>
    <x v="0"/>
    <s v="ESMA23181L"/>
    <d v="2024-01-09T10:02:34"/>
    <s v="VCASTILLO"/>
    <x v="1"/>
    <x v="1"/>
    <x v="1"/>
    <x v="0"/>
    <s v="ESMA23181L"/>
    <d v="2024-01-09T10:13:07"/>
    <s v="VCASTILLO"/>
    <s v=""/>
    <s v=""/>
    <n v="0"/>
    <s v=""/>
    <x v="0"/>
    <x v="0"/>
    <x v="1"/>
    <s v="ZZ"/>
    <x v="0"/>
    <x v="1"/>
    <s v="P. EXPEDIDIÓN E"/>
    <x v="0"/>
    <x v="33"/>
    <x v="0"/>
    <n v="0.45399999999999707"/>
    <x v="0"/>
    <n v="-0.18599999999999994"/>
    <n v="0.18599999999999994"/>
    <n v="0"/>
    <n v="0"/>
    <s v=""/>
    <n v="9.6"/>
    <s v="TM"/>
    <n v="9.6"/>
    <n v="3282"/>
    <s v="ZZ"/>
    <s v=""/>
    <x v="0"/>
    <s v="ZZ"/>
    <s v="ZZ"/>
  </r>
  <r>
    <x v="8"/>
    <n v="16"/>
    <n v="16"/>
    <n v="0"/>
    <n v="25.6"/>
    <n v="25.786000000000001"/>
    <n v="9.6"/>
    <s v="TM"/>
    <s v=""/>
    <s v="E7480FVB"/>
    <s v=""/>
    <s v=""/>
    <x v="1268"/>
    <d v="2024-01-10T00:00:00"/>
    <x v="34"/>
    <n v="9.6"/>
    <s v="TM"/>
    <n v="9.7859999999999996"/>
    <x v="0"/>
    <s v="E_MSAEZ"/>
    <x v="0"/>
    <s v=""/>
    <x v="1"/>
    <x v="1"/>
    <x v="1"/>
    <x v="0"/>
    <s v="ESALB23001"/>
    <d v="2024-01-10T11:25:48"/>
    <s v="E_MSAEZ"/>
    <x v="1"/>
    <x v="1"/>
    <x v="1"/>
    <x v="0"/>
    <s v="ESALB23001"/>
    <d v="2024-01-10T11:26:22"/>
    <s v="E_MSAEZ"/>
    <s v=""/>
    <s v=""/>
    <n v="0"/>
    <s v=""/>
    <x v="0"/>
    <x v="0"/>
    <x v="1"/>
    <s v="ZZ"/>
    <x v="0"/>
    <x v="1"/>
    <s v="P. EXPEDIDIÓN E"/>
    <x v="0"/>
    <x v="33"/>
    <x v="0"/>
    <n v="0.45399999999999707"/>
    <x v="0"/>
    <n v="-0.18599999999999994"/>
    <n v="0.18599999999999994"/>
    <n v="0"/>
    <n v="0"/>
    <s v=""/>
    <n v="9.6"/>
    <s v="TM"/>
    <n v="9.6"/>
    <n v="3282"/>
    <s v="ZZ"/>
    <s v=""/>
    <x v="0"/>
    <s v="ZZ"/>
    <s v="ZZ"/>
  </r>
  <r>
    <x v="9"/>
    <n v="14"/>
    <n v="14.48"/>
    <n v="0"/>
    <n v="40"/>
    <n v="40.340000000000003"/>
    <n v="25.6"/>
    <s v="TM"/>
    <s v=""/>
    <s v="EJ02544R"/>
    <s v="E0509JJH"/>
    <s v="2024000010"/>
    <x v="1269"/>
    <d v="2024-01-02T00:00:00"/>
    <x v="35"/>
    <n v="25.6"/>
    <s v="TM"/>
    <n v="25.86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4.48"/>
    <s v=""/>
    <x v="0"/>
    <x v="0"/>
    <x v="0"/>
    <s v=""/>
    <x v="0"/>
    <x v="5"/>
    <s v="FABRICA"/>
    <x v="0"/>
    <x v="34"/>
    <x v="0"/>
    <n v="0.65999999999999659"/>
    <x v="0"/>
    <n v="-0.25999999999999801"/>
    <n v="0.25999999999999801"/>
    <n v="0"/>
    <n v="0"/>
    <s v=""/>
    <n v="25.6"/>
    <s v="TM"/>
    <n v="25.6"/>
    <n v="3295"/>
    <s v=""/>
    <s v=""/>
    <x v="0"/>
    <s v=""/>
    <s v=""/>
  </r>
  <r>
    <x v="9"/>
    <n v="13.7"/>
    <n v="13.34"/>
    <n v="0"/>
    <n v="40"/>
    <n v="39.78"/>
    <n v="25.6"/>
    <s v="TM"/>
    <s v=""/>
    <s v="ER5124BCC"/>
    <s v="E9619HBS"/>
    <s v="2024000211"/>
    <x v="1270"/>
    <d v="2024-01-03T00:00:00"/>
    <x v="33"/>
    <n v="25.6"/>
    <s v="TM"/>
    <n v="26.44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4.74"/>
    <s v=""/>
    <x v="0"/>
    <x v="0"/>
    <x v="0"/>
    <s v=""/>
    <x v="0"/>
    <x v="5"/>
    <s v="FABRICA"/>
    <x v="0"/>
    <x v="32"/>
    <x v="0"/>
    <n v="1.2199999999999989"/>
    <x v="0"/>
    <n v="14.520000000000007"/>
    <n v="14.520000000000007"/>
    <n v="1"/>
    <n v="1"/>
    <s v="Positivo"/>
    <n v="25.6"/>
    <s v="TM"/>
    <n v="40.960000000000008"/>
    <n v="3283"/>
    <s v=""/>
    <s v=""/>
    <x v="0"/>
    <s v=""/>
    <s v=""/>
  </r>
  <r>
    <x v="9"/>
    <n v="14"/>
    <n v="14.28"/>
    <n v="0"/>
    <n v="40"/>
    <n v="40.56"/>
    <n v="25.6"/>
    <s v="TM"/>
    <s v=""/>
    <s v="EJ02544R"/>
    <s v="E0509JJH"/>
    <s v="2024000340"/>
    <x v="1271"/>
    <d v="2024-01-04T00:00:00"/>
    <x v="34"/>
    <n v="25.6"/>
    <s v="TM"/>
    <n v="26.2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4.28"/>
    <s v=""/>
    <x v="0"/>
    <x v="0"/>
    <x v="0"/>
    <s v=""/>
    <x v="0"/>
    <x v="5"/>
    <s v="FABRICA"/>
    <x v="0"/>
    <x v="33"/>
    <x v="0"/>
    <n v="0.43999999999999773"/>
    <x v="0"/>
    <n v="-0.67999999999999972"/>
    <n v="0.67999999999999972"/>
    <n v="1"/>
    <n v="0"/>
    <s v="Negativo"/>
    <n v="25.6"/>
    <s v="TM"/>
    <n v="25.6"/>
    <n v="3282"/>
    <s v=""/>
    <s v=""/>
    <x v="0"/>
    <s v=""/>
    <s v=""/>
  </r>
  <r>
    <x v="9"/>
    <n v="14.3"/>
    <n v="14.28"/>
    <n v="0"/>
    <n v="40"/>
    <n v="40.24"/>
    <n v="25.6"/>
    <s v="TM"/>
    <s v=""/>
    <s v="ER4551BBJ"/>
    <s v="E0262CVL"/>
    <s v="2024000477"/>
    <x v="1272"/>
    <d v="2024-01-05T00:00:00"/>
    <x v="33"/>
    <n v="25.6"/>
    <s v="TM"/>
    <n v="25.96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4.28"/>
    <s v=""/>
    <x v="0"/>
    <x v="0"/>
    <x v="0"/>
    <s v=""/>
    <x v="0"/>
    <x v="5"/>
    <s v="FABRICA"/>
    <x v="0"/>
    <x v="32"/>
    <x v="0"/>
    <n v="0.75999999999999801"/>
    <x v="0"/>
    <n v="15.000000000000007"/>
    <n v="15.000000000000007"/>
    <n v="1"/>
    <n v="1"/>
    <s v="Positivo"/>
    <n v="25.6"/>
    <s v="TM"/>
    <n v="40.960000000000008"/>
    <n v="3283"/>
    <s v=""/>
    <s v=""/>
    <x v="0"/>
    <s v=""/>
    <s v=""/>
  </r>
  <r>
    <x v="9"/>
    <n v="13.7"/>
    <n v="13.76"/>
    <n v="0"/>
    <n v="40"/>
    <n v="39.700000000000003"/>
    <n v="25.6"/>
    <s v="TM"/>
    <s v=""/>
    <s v="ER5124BCC"/>
    <s v="E9619HBS"/>
    <s v="2024000026"/>
    <x v="1273"/>
    <d v="2024-01-02T00:00:00"/>
    <x v="33"/>
    <n v="25.6"/>
    <s v="TM"/>
    <n v="25.94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4.46"/>
    <s v=""/>
    <x v="0"/>
    <x v="0"/>
    <x v="0"/>
    <s v=""/>
    <x v="0"/>
    <x v="5"/>
    <s v="FABRICA"/>
    <x v="0"/>
    <x v="32"/>
    <x v="0"/>
    <n v="1.2999999999999972"/>
    <x v="0"/>
    <n v="15.020000000000007"/>
    <n v="15.020000000000007"/>
    <n v="1"/>
    <n v="1"/>
    <s v="Positivo"/>
    <n v="25.6"/>
    <s v="TM"/>
    <n v="40.960000000000008"/>
    <n v="3283"/>
    <s v=""/>
    <s v=""/>
    <x v="0"/>
    <s v=""/>
    <s v=""/>
  </r>
  <r>
    <x v="9"/>
    <n v="14.58"/>
    <n v="14.32"/>
    <n v="0"/>
    <n v="40"/>
    <n v="40.479999999999997"/>
    <n v="25.6"/>
    <s v="TM"/>
    <s v=""/>
    <s v="EM23188R"/>
    <s v="E4446DBR"/>
    <s v="2024000032"/>
    <x v="1274"/>
    <d v="2024-01-02T00:00:00"/>
    <x v="33"/>
    <n v="24"/>
    <s v="TM"/>
    <n v="26.16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4.88"/>
    <s v=""/>
    <x v="0"/>
    <x v="0"/>
    <x v="0"/>
    <s v=""/>
    <x v="0"/>
    <x v="5"/>
    <s v="FABRICA"/>
    <x v="0"/>
    <x v="32"/>
    <x v="0"/>
    <n v="0.52000000000000313"/>
    <x v="0"/>
    <n v="12.240000000000006"/>
    <n v="12.240000000000006"/>
    <n v="1"/>
    <n v="1"/>
    <s v="Positivo"/>
    <n v="24"/>
    <s v="TM"/>
    <n v="38.400000000000006"/>
    <n v="3283"/>
    <s v=""/>
    <s v=""/>
    <x v="0"/>
    <s v=""/>
    <s v=""/>
  </r>
  <r>
    <x v="9"/>
    <n v="13"/>
    <n v="12.14"/>
    <n v="0"/>
    <n v="40"/>
    <n v="36.46"/>
    <n v="24"/>
    <s v="TM"/>
    <s v=""/>
    <s v="ER5846BBV"/>
    <s v="E7221HKT"/>
    <s v="2024000137"/>
    <x v="1275"/>
    <d v="2024-01-03T00:00:00"/>
    <x v="35"/>
    <n v="24"/>
    <s v="TM"/>
    <n v="24.32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2.14"/>
    <s v=""/>
    <x v="0"/>
    <x v="0"/>
    <x v="0"/>
    <s v=""/>
    <x v="0"/>
    <x v="5"/>
    <s v="FABRICA"/>
    <x v="0"/>
    <x v="34"/>
    <x v="0"/>
    <n v="4.5399999999999991"/>
    <x v="0"/>
    <n v="-0.32000000000000028"/>
    <n v="0.32000000000000028"/>
    <n v="0"/>
    <n v="0"/>
    <s v=""/>
    <n v="24"/>
    <s v="TM"/>
    <n v="24"/>
    <n v="3295"/>
    <s v=""/>
    <s v=""/>
    <x v="0"/>
    <s v=""/>
    <s v=""/>
  </r>
  <r>
    <x v="9"/>
    <n v="13.2"/>
    <n v="12.68"/>
    <n v="0"/>
    <n v="40"/>
    <n v="37.020000000000003"/>
    <n v="24"/>
    <s v="TM"/>
    <s v=""/>
    <s v="ER5846BBV"/>
    <s v="E8847LZK"/>
    <s v="2024000295"/>
    <x v="1276"/>
    <d v="2024-01-04T00:00:00"/>
    <x v="35"/>
    <n v="24"/>
    <s v="TM"/>
    <n v="24.34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2.68"/>
    <s v=""/>
    <x v="0"/>
    <x v="0"/>
    <x v="0"/>
    <s v=""/>
    <x v="0"/>
    <x v="5"/>
    <s v="FABRICA"/>
    <x v="0"/>
    <x v="34"/>
    <x v="0"/>
    <n v="3.9799999999999969"/>
    <x v="0"/>
    <n v="-0.33999999999999986"/>
    <n v="0.33999999999999986"/>
    <n v="0"/>
    <n v="0"/>
    <s v=""/>
    <n v="24"/>
    <s v="TM"/>
    <n v="24"/>
    <n v="3295"/>
    <s v=""/>
    <s v=""/>
    <x v="0"/>
    <s v=""/>
    <s v=""/>
  </r>
  <r>
    <x v="9"/>
    <n v="13.5"/>
    <n v="13.38"/>
    <n v="0"/>
    <n v="40"/>
    <n v="40.96"/>
    <n v="27.58"/>
    <s v="TM"/>
    <s v=""/>
    <s v="ER0013BBX"/>
    <s v="E4483KKV"/>
    <s v="2024000025"/>
    <x v="1277"/>
    <d v="2024-01-02T00:00:00"/>
    <x v="36"/>
    <n v="27.62"/>
    <s v="TM"/>
    <n v="27.5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3.38"/>
    <s v=""/>
    <x v="0"/>
    <x v="0"/>
    <x v="0"/>
    <s v=""/>
    <x v="0"/>
    <x v="5"/>
    <s v="FABRICA"/>
    <x v="0"/>
    <x v="35"/>
    <x v="1"/>
    <n v="3.9999999999999147E-2"/>
    <x v="0"/>
    <n v="4.00000000000027E-2"/>
    <n v="4.00000000000027E-2"/>
    <n v="0"/>
    <n v="1"/>
    <s v=""/>
    <n v="27.62"/>
    <s v="TM"/>
    <n v="27.62"/>
    <n v="3269"/>
    <s v=""/>
    <s v=""/>
    <x v="0"/>
    <s v=""/>
    <s v=""/>
  </r>
  <r>
    <x v="9"/>
    <n v="13.4"/>
    <n v="13.82"/>
    <n v="0"/>
    <n v="40"/>
    <n v="38.24"/>
    <n v="24"/>
    <s v="TM"/>
    <s v=""/>
    <s v="ER3828BCY"/>
    <s v="E8395KHG"/>
    <s v="2024000369"/>
    <x v="1278"/>
    <d v="2024-01-04T00:00:00"/>
    <x v="35"/>
    <n v="24"/>
    <s v="TM"/>
    <n v="24.42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3.82"/>
    <s v=""/>
    <x v="0"/>
    <x v="0"/>
    <x v="0"/>
    <s v=""/>
    <x v="0"/>
    <x v="5"/>
    <s v="FABRICA"/>
    <x v="0"/>
    <x v="34"/>
    <x v="0"/>
    <n v="2.759999999999998"/>
    <x v="0"/>
    <n v="-0.42000000000000171"/>
    <n v="0.42000000000000171"/>
    <n v="1"/>
    <n v="0"/>
    <s v="Negativo"/>
    <n v="24"/>
    <s v="TM"/>
    <n v="24"/>
    <n v="3295"/>
    <s v=""/>
    <s v=""/>
    <x v="0"/>
    <s v=""/>
    <s v=""/>
  </r>
  <r>
    <x v="9"/>
    <n v="13.7"/>
    <n v="13.98"/>
    <n v="0"/>
    <n v="40"/>
    <n v="40.64"/>
    <n v="26.66"/>
    <s v="TM"/>
    <s v=""/>
    <s v="ER8399BCD"/>
    <s v="E8369JSD"/>
    <s v="2024000040"/>
    <x v="1279"/>
    <d v="2024-01-02T00:00:00"/>
    <x v="29"/>
    <n v="27.02"/>
    <s v="TM"/>
    <n v="26.66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98"/>
    <s v=""/>
    <x v="0"/>
    <x v="0"/>
    <x v="0"/>
    <s v=""/>
    <x v="0"/>
    <x v="5"/>
    <s v="FABRICA"/>
    <x v="0"/>
    <x v="28"/>
    <x v="1"/>
    <n v="0.35999999999999943"/>
    <x v="0"/>
    <n v="0.35999999999999943"/>
    <n v="0.35999999999999943"/>
    <n v="0"/>
    <n v="1"/>
    <s v=""/>
    <n v="27.02"/>
    <s v="TM"/>
    <n v="27.02"/>
    <n v="3264"/>
    <s v=""/>
    <s v=""/>
    <x v="0"/>
    <s v=""/>
    <s v=""/>
  </r>
  <r>
    <x v="9"/>
    <n v="13.7"/>
    <n v="14.36"/>
    <n v="0"/>
    <n v="40"/>
    <n v="39.76"/>
    <n v="25.4"/>
    <s v="TM"/>
    <s v=""/>
    <s v="ER8399BCD"/>
    <s v="E8369JSD"/>
    <s v="2024000102"/>
    <x v="1280"/>
    <d v="2024-01-02T00:00:00"/>
    <x v="29"/>
    <n v="26.64"/>
    <s v="TM"/>
    <n v="25.4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4.36"/>
    <s v=""/>
    <x v="0"/>
    <x v="0"/>
    <x v="0"/>
    <s v=""/>
    <x v="0"/>
    <x v="5"/>
    <s v="FABRICA"/>
    <x v="0"/>
    <x v="28"/>
    <x v="1"/>
    <n v="1.240000000000002"/>
    <x v="0"/>
    <n v="1.240000000000002"/>
    <n v="1.240000000000002"/>
    <n v="1"/>
    <n v="1"/>
    <s v="Positivo"/>
    <n v="26.64"/>
    <s v="TM"/>
    <n v="26.64"/>
    <n v="3264"/>
    <s v=""/>
    <s v=""/>
    <x v="0"/>
    <s v=""/>
    <s v=""/>
  </r>
  <r>
    <x v="9"/>
    <n v="13.7"/>
    <n v="14.3"/>
    <n v="0"/>
    <n v="40"/>
    <n v="40.380000000000003"/>
    <n v="26.08"/>
    <s v="TM"/>
    <s v=""/>
    <s v="ER8399BCD"/>
    <s v="E8369JSD"/>
    <s v="2024000176"/>
    <x v="1281"/>
    <d v="2024-01-03T00:00:00"/>
    <x v="29"/>
    <n v="26.7"/>
    <s v="TM"/>
    <n v="26.0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7"/>
    <n v="14.3"/>
    <s v=""/>
    <x v="0"/>
    <x v="0"/>
    <x v="0"/>
    <s v=""/>
    <x v="0"/>
    <x v="5"/>
    <s v="FABRICA"/>
    <x v="0"/>
    <x v="28"/>
    <x v="1"/>
    <n v="0.61999999999999744"/>
    <x v="0"/>
    <n v="0.62000000000000099"/>
    <n v="0.62000000000000099"/>
    <n v="1"/>
    <n v="1"/>
    <s v="Positivo"/>
    <n v="26.7"/>
    <s v="TM"/>
    <n v="26.7"/>
    <n v="3264"/>
    <s v=""/>
    <s v=""/>
    <x v="0"/>
    <s v=""/>
    <s v=""/>
  </r>
  <r>
    <x v="9"/>
    <n v="13.7"/>
    <n v="14.04"/>
    <n v="0"/>
    <n v="40"/>
    <n v="40.5"/>
    <n v="26.46"/>
    <s v="TM"/>
    <s v=""/>
    <s v="ER8399BCD"/>
    <s v="E8369JSD"/>
    <s v="2024000557"/>
    <x v="1282"/>
    <d v="2024-01-08T00:00:00"/>
    <x v="29"/>
    <n v="26.96"/>
    <s v="TM"/>
    <n v="26.46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4.04"/>
    <s v=""/>
    <x v="0"/>
    <x v="0"/>
    <x v="1"/>
    <s v=""/>
    <x v="0"/>
    <x v="5"/>
    <s v="FABRICA"/>
    <x v="0"/>
    <x v="28"/>
    <x v="1"/>
    <n v="0.5"/>
    <x v="0"/>
    <n v="0.5"/>
    <n v="0.5"/>
    <n v="1"/>
    <n v="1"/>
    <s v="Positivo"/>
    <n v="26.96"/>
    <s v="TM"/>
    <n v="26.96"/>
    <n v="3264"/>
    <s v=""/>
    <s v=""/>
    <x v="0"/>
    <s v=""/>
    <s v=""/>
  </r>
  <r>
    <x v="9"/>
    <n v="13.7"/>
    <n v="14.42"/>
    <n v="0"/>
    <n v="40"/>
    <n v="40.520000000000003"/>
    <n v="26.1"/>
    <s v="TM"/>
    <s v=""/>
    <s v="ER8399BCD"/>
    <s v="E8369JSD"/>
    <s v="2024000634"/>
    <x v="1283"/>
    <d v="2024-01-08T00:00:00"/>
    <x v="29"/>
    <n v="26.58"/>
    <s v="TM"/>
    <n v="26.1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4.42"/>
    <s v=""/>
    <x v="0"/>
    <x v="0"/>
    <x v="1"/>
    <s v=""/>
    <x v="0"/>
    <x v="5"/>
    <s v="FABRICA"/>
    <x v="0"/>
    <x v="28"/>
    <x v="1"/>
    <n v="0.47999999999999687"/>
    <x v="0"/>
    <n v="0.47999999999999687"/>
    <n v="0.47999999999999687"/>
    <n v="1"/>
    <n v="1"/>
    <s v="Positivo"/>
    <n v="26.58"/>
    <s v="TM"/>
    <n v="26.58"/>
    <n v="3264"/>
    <s v=""/>
    <s v=""/>
    <x v="0"/>
    <s v=""/>
    <s v=""/>
  </r>
  <r>
    <x v="9"/>
    <n v="13.7"/>
    <n v="14.2"/>
    <n v="0"/>
    <n v="40"/>
    <n v="40.96"/>
    <n v="26.76"/>
    <s v="TM"/>
    <s v=""/>
    <s v="ER8399BCD"/>
    <s v="E8369JSD"/>
    <s v="2024000713"/>
    <x v="1284"/>
    <d v="2024-01-09T00:00:00"/>
    <x v="29"/>
    <n v="26.8"/>
    <s v="TM"/>
    <n v="26.76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4.2"/>
    <s v=""/>
    <x v="0"/>
    <x v="0"/>
    <x v="1"/>
    <s v=""/>
    <x v="0"/>
    <x v="5"/>
    <s v="FABRICA"/>
    <x v="0"/>
    <x v="28"/>
    <x v="1"/>
    <n v="3.9999999999999147E-2"/>
    <x v="0"/>
    <n v="3.9999999999999147E-2"/>
    <n v="3.9999999999999147E-2"/>
    <n v="0"/>
    <n v="1"/>
    <s v=""/>
    <n v="26.8"/>
    <s v="TM"/>
    <n v="26.8"/>
    <n v="3264"/>
    <s v=""/>
    <s v=""/>
    <x v="0"/>
    <s v=""/>
    <s v=""/>
  </r>
  <r>
    <x v="9"/>
    <n v="13.7"/>
    <n v="14.12"/>
    <n v="0"/>
    <n v="40"/>
    <n v="40.5"/>
    <n v="26.38"/>
    <s v="TM"/>
    <s v=""/>
    <s v="ER8399BCD"/>
    <s v="E8369JSD"/>
    <s v="2024000752"/>
    <x v="1285"/>
    <d v="2024-01-09T00:00:00"/>
    <x v="29"/>
    <n v="26.88"/>
    <s v="TM"/>
    <n v="26.3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4.12"/>
    <s v=""/>
    <x v="0"/>
    <x v="0"/>
    <x v="1"/>
    <s v=""/>
    <x v="0"/>
    <x v="5"/>
    <s v="FABRICA"/>
    <x v="0"/>
    <x v="28"/>
    <x v="1"/>
    <n v="0.5"/>
    <x v="0"/>
    <n v="0.5"/>
    <n v="0.5"/>
    <n v="1"/>
    <n v="1"/>
    <s v="Positivo"/>
    <n v="26.88"/>
    <s v="TM"/>
    <n v="26.88"/>
    <n v="3264"/>
    <s v=""/>
    <s v=""/>
    <x v="0"/>
    <s v=""/>
    <s v=""/>
  </r>
  <r>
    <x v="9"/>
    <n v="13.7"/>
    <n v="14.06"/>
    <n v="0"/>
    <n v="40"/>
    <n v="40.5"/>
    <n v="26.44"/>
    <s v="TM"/>
    <s v=""/>
    <s v="ER8399BCD"/>
    <s v="E8369JSD"/>
    <s v="2024000811"/>
    <x v="1286"/>
    <d v="2024-01-10T00:00:00"/>
    <x v="29"/>
    <n v="26.94"/>
    <s v="TM"/>
    <n v="26.44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4.06"/>
    <s v=""/>
    <x v="0"/>
    <x v="0"/>
    <x v="1"/>
    <s v=""/>
    <x v="0"/>
    <x v="5"/>
    <s v="FABRICA"/>
    <x v="0"/>
    <x v="28"/>
    <x v="1"/>
    <n v="0.5"/>
    <x v="0"/>
    <n v="0.5"/>
    <n v="0.5"/>
    <n v="1"/>
    <n v="1"/>
    <s v="Positivo"/>
    <n v="26.94"/>
    <s v="TM"/>
    <n v="26.94"/>
    <n v="3264"/>
    <s v=""/>
    <s v=""/>
    <x v="0"/>
    <s v=""/>
    <s v=""/>
  </r>
  <r>
    <x v="9"/>
    <n v="13.7"/>
    <n v="14.32"/>
    <n v="0"/>
    <n v="40"/>
    <n v="40.6"/>
    <n v="26.28"/>
    <s v="TM"/>
    <s v=""/>
    <s v="ER8399BCD"/>
    <s v="E8369JSD"/>
    <s v="2024000934"/>
    <x v="1287"/>
    <d v="2024-01-10T00:00:00"/>
    <x v="29"/>
    <n v="26.68"/>
    <s v="TM"/>
    <n v="26.2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4.32"/>
    <s v=""/>
    <x v="0"/>
    <x v="0"/>
    <x v="1"/>
    <s v=""/>
    <x v="0"/>
    <x v="5"/>
    <s v="FABRICA"/>
    <x v="0"/>
    <x v="28"/>
    <x v="1"/>
    <n v="0.39999999999999858"/>
    <x v="0"/>
    <n v="0.39999999999999858"/>
    <n v="0.39999999999999858"/>
    <n v="0"/>
    <n v="1"/>
    <s v=""/>
    <n v="26.68"/>
    <s v="TM"/>
    <n v="26.68"/>
    <n v="3264"/>
    <s v=""/>
    <s v=""/>
    <x v="0"/>
    <s v=""/>
    <s v=""/>
  </r>
  <r>
    <x v="9"/>
    <n v="13.7"/>
    <n v="14.24"/>
    <n v="0"/>
    <n v="40"/>
    <n v="40.4"/>
    <n v="26.16"/>
    <s v="TM"/>
    <s v=""/>
    <s v="ER8399BCD"/>
    <s v="E8369JSD"/>
    <s v="2024000279"/>
    <x v="1288"/>
    <d v="2024-01-04T00:00:00"/>
    <x v="29"/>
    <n v="26.76"/>
    <s v="TM"/>
    <n v="26.16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7"/>
    <n v="14.24"/>
    <s v=""/>
    <x v="0"/>
    <x v="0"/>
    <x v="0"/>
    <s v=""/>
    <x v="0"/>
    <x v="5"/>
    <s v="FABRICA"/>
    <x v="0"/>
    <x v="28"/>
    <x v="1"/>
    <n v="0.60000000000000142"/>
    <x v="0"/>
    <n v="0.60000000000000142"/>
    <n v="0.60000000000000142"/>
    <n v="1"/>
    <n v="1"/>
    <s v="Positivo"/>
    <n v="26.76"/>
    <s v="TM"/>
    <n v="26.76"/>
    <n v="3264"/>
    <s v=""/>
    <s v=""/>
    <x v="0"/>
    <s v=""/>
    <s v=""/>
  </r>
  <r>
    <x v="9"/>
    <n v="13.7"/>
    <n v="14.26"/>
    <n v="0"/>
    <n v="40"/>
    <n v="39.799999999999997"/>
    <n v="25.54"/>
    <s v="TM"/>
    <s v=""/>
    <s v="ER8399BCD"/>
    <s v="E8369JSD"/>
    <s v="2024000677"/>
    <x v="1289"/>
    <d v="2024-01-09T00:00:00"/>
    <x v="29"/>
    <n v="26.74"/>
    <s v="TM"/>
    <n v="25.54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4.26"/>
    <s v=""/>
    <x v="0"/>
    <x v="0"/>
    <x v="1"/>
    <s v=""/>
    <x v="0"/>
    <x v="5"/>
    <s v="FABRICA"/>
    <x v="0"/>
    <x v="28"/>
    <x v="1"/>
    <n v="1.2000000000000028"/>
    <x v="0"/>
    <n v="1.1999999999999993"/>
    <n v="1.1999999999999993"/>
    <n v="1"/>
    <n v="1"/>
    <s v="Positivo"/>
    <n v="26.74"/>
    <s v="TM"/>
    <n v="26.74"/>
    <n v="3264"/>
    <s v=""/>
    <s v=""/>
    <x v="0"/>
    <s v=""/>
    <s v=""/>
  </r>
  <r>
    <x v="9"/>
    <n v="13.7"/>
    <n v="14.38"/>
    <n v="0"/>
    <n v="40"/>
    <n v="39.94"/>
    <n v="25.56"/>
    <s v="TM"/>
    <s v=""/>
    <s v="ER8399BCD"/>
    <s v="E8369JSD"/>
    <s v="2024000873"/>
    <x v="1290"/>
    <d v="2024-01-10T00:00:00"/>
    <x v="29"/>
    <n v="26.62"/>
    <s v="TM"/>
    <n v="25.56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4.38"/>
    <s v=""/>
    <x v="0"/>
    <x v="0"/>
    <x v="1"/>
    <s v=""/>
    <x v="0"/>
    <x v="5"/>
    <s v="FABRICA"/>
    <x v="0"/>
    <x v="28"/>
    <x v="1"/>
    <n v="1.0600000000000023"/>
    <x v="0"/>
    <n v="1.0600000000000023"/>
    <n v="1.0600000000000023"/>
    <n v="1"/>
    <n v="1"/>
    <s v="Positivo"/>
    <n v="26.62"/>
    <s v="TM"/>
    <n v="26.62"/>
    <n v="3264"/>
    <s v=""/>
    <s v=""/>
    <x v="0"/>
    <s v=""/>
    <s v=""/>
  </r>
  <r>
    <x v="9"/>
    <n v="12.8"/>
    <n v="12.72"/>
    <n v="0"/>
    <n v="40"/>
    <n v="40.700000000000003"/>
    <n v="27.98"/>
    <s v="TM"/>
    <s v=""/>
    <s v="ER4521BBS"/>
    <s v="E0536LWW"/>
    <s v="2024000228"/>
    <x v="1291"/>
    <d v="2024-01-03T00:00:00"/>
    <x v="36"/>
    <n v="28.28"/>
    <s v="TM"/>
    <n v="27.9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2.72"/>
    <s v=""/>
    <x v="0"/>
    <x v="0"/>
    <x v="0"/>
    <s v=""/>
    <x v="0"/>
    <x v="5"/>
    <s v="FABRICA"/>
    <x v="0"/>
    <x v="35"/>
    <x v="1"/>
    <n v="0.29999999999999716"/>
    <x v="0"/>
    <n v="0.30000000000000071"/>
    <n v="0.30000000000000071"/>
    <n v="0"/>
    <n v="1"/>
    <s v=""/>
    <n v="28.28"/>
    <s v="TM"/>
    <n v="28.28"/>
    <n v="3269"/>
    <s v=""/>
    <s v=""/>
    <x v="0"/>
    <s v=""/>
    <s v=""/>
  </r>
  <r>
    <x v="9"/>
    <n v="12.8"/>
    <n v="12.8"/>
    <n v="0"/>
    <n v="40"/>
    <n v="40.6"/>
    <n v="27.8"/>
    <s v="TM"/>
    <s v=""/>
    <s v="ER4521BBS"/>
    <s v="E0536LWW"/>
    <s v="2024000082"/>
    <x v="1292"/>
    <d v="2024-01-02T00:00:00"/>
    <x v="36"/>
    <n v="28.2"/>
    <s v="TM"/>
    <n v="27.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2.8"/>
    <s v=""/>
    <x v="0"/>
    <x v="0"/>
    <x v="0"/>
    <s v=""/>
    <x v="0"/>
    <x v="5"/>
    <s v="FABRICA"/>
    <x v="0"/>
    <x v="35"/>
    <x v="1"/>
    <n v="0.39999999999999858"/>
    <x v="0"/>
    <n v="0.39999999999999858"/>
    <n v="0.39999999999999858"/>
    <n v="0"/>
    <n v="1"/>
    <s v=""/>
    <n v="28.2"/>
    <s v="TM"/>
    <n v="28.2"/>
    <n v="3269"/>
    <s v=""/>
    <s v=""/>
    <x v="0"/>
    <s v=""/>
    <s v=""/>
  </r>
  <r>
    <x v="9"/>
    <n v="12.8"/>
    <n v="12.84"/>
    <n v="0"/>
    <n v="40"/>
    <n v="40.479999999999997"/>
    <n v="27.64"/>
    <s v="TM"/>
    <s v=""/>
    <s v="ER4521BBS"/>
    <s v="E0536LWW"/>
    <s v="2024000177"/>
    <x v="1293"/>
    <d v="2024-01-03T00:00:00"/>
    <x v="36"/>
    <n v="28.16"/>
    <s v="TM"/>
    <n v="27.64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2.84"/>
    <s v=""/>
    <x v="0"/>
    <x v="0"/>
    <x v="0"/>
    <s v=""/>
    <x v="0"/>
    <x v="5"/>
    <s v="FABRICA"/>
    <x v="0"/>
    <x v="35"/>
    <x v="1"/>
    <n v="0.52000000000000313"/>
    <x v="0"/>
    <n v="0.51999999999999957"/>
    <n v="0.51999999999999957"/>
    <n v="1"/>
    <n v="1"/>
    <s v="Positivo"/>
    <n v="28.16"/>
    <s v="TM"/>
    <n v="28.16"/>
    <n v="3269"/>
    <s v=""/>
    <s v=""/>
    <x v="0"/>
    <s v=""/>
    <s v=""/>
  </r>
  <r>
    <x v="9"/>
    <n v="13.3"/>
    <n v="12.96"/>
    <n v="0"/>
    <n v="40"/>
    <n v="40.08"/>
    <n v="27.12"/>
    <s v="TM"/>
    <s v=""/>
    <s v="ER4533BBP"/>
    <s v="E5811MHB"/>
    <s v="2024000001"/>
    <x v="1294"/>
    <d v="2024-01-02T00:00:00"/>
    <x v="29"/>
    <n v="28.04"/>
    <s v="TM"/>
    <n v="27.12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2.96"/>
    <s v=""/>
    <x v="0"/>
    <x v="0"/>
    <x v="0"/>
    <s v=""/>
    <x v="0"/>
    <x v="5"/>
    <s v="FABRICA"/>
    <x v="0"/>
    <x v="28"/>
    <x v="1"/>
    <n v="0.92000000000000171"/>
    <x v="0"/>
    <n v="0.91999999999999815"/>
    <n v="0.91999999999999815"/>
    <n v="1"/>
    <n v="1"/>
    <s v="Positivo"/>
    <n v="28.04"/>
    <s v="TM"/>
    <n v="28.04"/>
    <n v="3264"/>
    <s v=""/>
    <s v=""/>
    <x v="0"/>
    <s v=""/>
    <s v=""/>
  </r>
  <r>
    <x v="9"/>
    <n v="12.1"/>
    <n v="12.38"/>
    <n v="0"/>
    <n v="40"/>
    <n v="40.06"/>
    <n v="27.68"/>
    <s v="TM"/>
    <s v=""/>
    <s v="ER4514BDH"/>
    <s v="E5509KSH"/>
    <s v="2024000020"/>
    <x v="1295"/>
    <d v="2024-01-02T00:00:00"/>
    <x v="29"/>
    <n v="28.62"/>
    <s v="TM"/>
    <n v="27.6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2.38"/>
    <s v=""/>
    <x v="0"/>
    <x v="0"/>
    <x v="0"/>
    <s v=""/>
    <x v="0"/>
    <x v="5"/>
    <s v="FABRICA"/>
    <x v="0"/>
    <x v="28"/>
    <x v="1"/>
    <n v="0.93999999999999773"/>
    <x v="0"/>
    <n v="0.94000000000000128"/>
    <n v="0.94000000000000128"/>
    <n v="1"/>
    <n v="1"/>
    <s v="Positivo"/>
    <n v="28.62"/>
    <s v="TM"/>
    <n v="28.62"/>
    <n v="3264"/>
    <s v=""/>
    <s v=""/>
    <x v="0"/>
    <s v=""/>
    <s v=""/>
  </r>
  <r>
    <x v="9"/>
    <n v="13.8"/>
    <n v="14.02"/>
    <n v="0"/>
    <n v="40"/>
    <n v="40.6"/>
    <n v="26.58"/>
    <s v="TM"/>
    <s v=""/>
    <s v="ER8381BBJ"/>
    <s v="E5489HGX"/>
    <s v="2024000006"/>
    <x v="1296"/>
    <d v="2024-01-02T00:00:00"/>
    <x v="29"/>
    <n v="26.98"/>
    <s v="TM"/>
    <n v="26.5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4.02"/>
    <s v=""/>
    <x v="0"/>
    <x v="0"/>
    <x v="0"/>
    <s v=""/>
    <x v="0"/>
    <x v="5"/>
    <s v="FABRICA"/>
    <x v="0"/>
    <x v="28"/>
    <x v="1"/>
    <n v="0.39999999999999858"/>
    <x v="0"/>
    <n v="0.40000000000000213"/>
    <n v="0.40000000000000213"/>
    <n v="1"/>
    <n v="1"/>
    <s v="Positivo"/>
    <n v="26.98"/>
    <s v="TM"/>
    <n v="26.98"/>
    <n v="3264"/>
    <s v=""/>
    <s v=""/>
    <x v="0"/>
    <s v=""/>
    <s v=""/>
  </r>
  <r>
    <x v="9"/>
    <n v="13.5"/>
    <n v="13.42"/>
    <n v="0"/>
    <n v="40"/>
    <n v="39.979999999999997"/>
    <n v="26.56"/>
    <s v="TM"/>
    <s v=""/>
    <s v="ER0898BBG"/>
    <s v="E2340KGX"/>
    <s v="2024000019"/>
    <x v="1297"/>
    <d v="2024-01-02T00:00:00"/>
    <x v="29"/>
    <n v="27.58"/>
    <s v="TM"/>
    <n v="26.56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42"/>
    <s v=""/>
    <x v="0"/>
    <x v="0"/>
    <x v="0"/>
    <s v=""/>
    <x v="0"/>
    <x v="5"/>
    <s v="FABRICA"/>
    <x v="0"/>
    <x v="28"/>
    <x v="1"/>
    <n v="1.0200000000000031"/>
    <x v="0"/>
    <n v="1.0199999999999996"/>
    <n v="1.0199999999999996"/>
    <n v="1"/>
    <n v="1"/>
    <s v="Positivo"/>
    <n v="27.58"/>
    <s v="TM"/>
    <n v="27.58"/>
    <n v="3264"/>
    <s v=""/>
    <s v=""/>
    <x v="0"/>
    <s v=""/>
    <s v=""/>
  </r>
  <r>
    <x v="9"/>
    <n v="13.1"/>
    <n v="13.34"/>
    <n v="0"/>
    <n v="40"/>
    <n v="40.64"/>
    <n v="27.3"/>
    <s v="TM"/>
    <s v=""/>
    <s v="ER0119BBW"/>
    <s v="E4808LSP"/>
    <s v="2024000017"/>
    <x v="1298"/>
    <d v="2024-01-02T00:00:00"/>
    <x v="29"/>
    <n v="27.66"/>
    <s v="TM"/>
    <n v="27.3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34"/>
    <s v=""/>
    <x v="0"/>
    <x v="0"/>
    <x v="0"/>
    <s v=""/>
    <x v="0"/>
    <x v="5"/>
    <s v="FABRICA"/>
    <x v="0"/>
    <x v="28"/>
    <x v="1"/>
    <n v="0.35999999999999943"/>
    <x v="0"/>
    <n v="0.35999999999999943"/>
    <n v="0.35999999999999943"/>
    <n v="0"/>
    <n v="1"/>
    <s v=""/>
    <n v="27.66"/>
    <s v="TM"/>
    <n v="27.66"/>
    <n v="3264"/>
    <s v=""/>
    <s v=""/>
    <x v="0"/>
    <s v=""/>
    <s v=""/>
  </r>
  <r>
    <x v="9"/>
    <n v="12.86"/>
    <n v="12.86"/>
    <n v="0"/>
    <n v="40"/>
    <n v="40.159999999999997"/>
    <n v="27.3"/>
    <s v="TM"/>
    <s v=""/>
    <s v="ER0894BBZ"/>
    <s v="E3173MJG"/>
    <s v="2024000107"/>
    <x v="1299"/>
    <d v="2024-01-02T00:00:00"/>
    <x v="29"/>
    <n v="28.14"/>
    <s v="TM"/>
    <n v="27.3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2.86"/>
    <s v=""/>
    <x v="0"/>
    <x v="0"/>
    <x v="0"/>
    <s v=""/>
    <x v="0"/>
    <x v="5"/>
    <s v="FABRICA"/>
    <x v="0"/>
    <x v="28"/>
    <x v="1"/>
    <n v="0.84000000000000341"/>
    <x v="0"/>
    <n v="0.83999999999999986"/>
    <n v="0.83999999999999986"/>
    <n v="1"/>
    <n v="1"/>
    <s v="Positivo"/>
    <n v="28.14"/>
    <s v="TM"/>
    <n v="28.14"/>
    <n v="3264"/>
    <s v=""/>
    <s v=""/>
    <x v="0"/>
    <s v=""/>
    <s v=""/>
  </r>
  <r>
    <x v="9"/>
    <n v="13.7"/>
    <n v="13.92"/>
    <n v="0"/>
    <n v="40"/>
    <n v="40.520000000000003"/>
    <n v="26.6"/>
    <s v="TM"/>
    <s v=""/>
    <s v="ER1486BBS"/>
    <s v="E1217KDL"/>
    <s v="2024000263"/>
    <x v="1300"/>
    <d v="2024-01-03T00:00:00"/>
    <x v="29"/>
    <n v="27.08"/>
    <s v="TM"/>
    <n v="26.6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7"/>
    <n v="13.92"/>
    <s v=""/>
    <x v="0"/>
    <x v="0"/>
    <x v="0"/>
    <s v=""/>
    <x v="0"/>
    <x v="5"/>
    <s v="FABRICA"/>
    <x v="0"/>
    <x v="28"/>
    <x v="1"/>
    <n v="0.47999999999999687"/>
    <x v="0"/>
    <n v="0.47999999999999687"/>
    <n v="0.47999999999999687"/>
    <n v="1"/>
    <n v="1"/>
    <s v="Positivo"/>
    <n v="27.08"/>
    <s v="TM"/>
    <n v="27.08"/>
    <n v="3264"/>
    <s v=""/>
    <s v=""/>
    <x v="0"/>
    <s v=""/>
    <s v=""/>
  </r>
  <r>
    <x v="9"/>
    <n v="13.7"/>
    <n v="13.48"/>
    <n v="0"/>
    <n v="40"/>
    <n v="40.4"/>
    <n v="26.92"/>
    <s v="TM"/>
    <s v=""/>
    <s v="ER9151BBT"/>
    <s v="E7970JYD"/>
    <s v="2024000085"/>
    <x v="1301"/>
    <d v="2024-01-02T00:00:00"/>
    <x v="29"/>
    <n v="27.52"/>
    <s v="TM"/>
    <n v="26.92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48"/>
    <s v=""/>
    <x v="0"/>
    <x v="0"/>
    <x v="0"/>
    <s v=""/>
    <x v="0"/>
    <x v="5"/>
    <s v="FABRICA"/>
    <x v="0"/>
    <x v="28"/>
    <x v="1"/>
    <n v="0.60000000000000142"/>
    <x v="0"/>
    <n v="0.59999999999999787"/>
    <n v="0.59999999999999787"/>
    <n v="1"/>
    <n v="1"/>
    <s v="Positivo"/>
    <n v="27.52"/>
    <s v="TM"/>
    <n v="27.52"/>
    <n v="3264"/>
    <s v=""/>
    <s v=""/>
    <x v="0"/>
    <s v=""/>
    <s v=""/>
  </r>
  <r>
    <x v="9"/>
    <n v="13.7"/>
    <n v="13.38"/>
    <n v="0"/>
    <n v="40"/>
    <n v="40.22"/>
    <n v="26.84"/>
    <s v="TM"/>
    <s v=""/>
    <s v="ER9151BBT"/>
    <s v="E7970JYD"/>
    <s v="2024000041"/>
    <x v="1302"/>
    <d v="2024-01-02T00:00:00"/>
    <x v="29"/>
    <n v="27.62"/>
    <s v="TM"/>
    <n v="26.84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38"/>
    <s v=""/>
    <x v="0"/>
    <x v="0"/>
    <x v="0"/>
    <s v=""/>
    <x v="0"/>
    <x v="5"/>
    <s v="FABRICA"/>
    <x v="0"/>
    <x v="28"/>
    <x v="1"/>
    <n v="0.78000000000000114"/>
    <x v="0"/>
    <n v="0.78000000000000114"/>
    <n v="0.78000000000000114"/>
    <n v="1"/>
    <n v="1"/>
    <s v="Positivo"/>
    <n v="27.62"/>
    <s v="TM"/>
    <n v="27.62"/>
    <n v="3264"/>
    <s v=""/>
    <s v=""/>
    <x v="0"/>
    <s v=""/>
    <s v=""/>
  </r>
  <r>
    <x v="9"/>
    <n v="14.7"/>
    <n v="15.06"/>
    <n v="0"/>
    <n v="40"/>
    <n v="39.54"/>
    <n v="24"/>
    <s v="TM"/>
    <s v=""/>
    <s v="ER1039BCC"/>
    <s v="E3660HSS"/>
    <s v="2024000091"/>
    <x v="1303"/>
    <d v="2024-01-02T00:00:00"/>
    <x v="35"/>
    <n v="24"/>
    <s v="TM"/>
    <n v="24.4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5.06"/>
    <s v=""/>
    <x v="0"/>
    <x v="0"/>
    <x v="0"/>
    <s v=""/>
    <x v="0"/>
    <x v="5"/>
    <s v="FABRICA"/>
    <x v="0"/>
    <x v="34"/>
    <x v="0"/>
    <n v="1.4600000000000009"/>
    <x v="0"/>
    <n v="-0.48000000000000043"/>
    <n v="0.48000000000000043"/>
    <n v="1"/>
    <n v="0"/>
    <s v="Negativo"/>
    <n v="24"/>
    <s v="TM"/>
    <n v="24"/>
    <n v="3295"/>
    <s v=""/>
    <s v=""/>
    <x v="0"/>
    <s v=""/>
    <s v=""/>
  </r>
  <r>
    <x v="9"/>
    <n v="12.4"/>
    <n v="12.48"/>
    <n v="0"/>
    <n v="40"/>
    <n v="40.44"/>
    <n v="27.96"/>
    <s v="TM"/>
    <s v=""/>
    <s v="ER8880BDL"/>
    <s v="E8998KYN"/>
    <s v="2024000111"/>
    <x v="1304"/>
    <d v="2024-01-02T00:00:00"/>
    <x v="29"/>
    <n v="28.52"/>
    <s v="TM"/>
    <n v="27.96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7"/>
    <n v="12.48"/>
    <s v=""/>
    <x v="0"/>
    <x v="0"/>
    <x v="0"/>
    <s v=""/>
    <x v="0"/>
    <x v="5"/>
    <s v="FABRICA"/>
    <x v="0"/>
    <x v="28"/>
    <x v="1"/>
    <n v="0.56000000000000227"/>
    <x v="0"/>
    <n v="0.55999999999999872"/>
    <n v="0.55999999999999872"/>
    <n v="1"/>
    <n v="1"/>
    <s v="Positivo"/>
    <n v="28.52"/>
    <s v="TM"/>
    <n v="28.52"/>
    <n v="3264"/>
    <s v=""/>
    <s v=""/>
    <x v="0"/>
    <s v=""/>
    <s v=""/>
  </r>
  <r>
    <x v="9"/>
    <n v="12.4"/>
    <n v="12.46"/>
    <n v="0"/>
    <n v="40"/>
    <n v="40.42"/>
    <n v="27.96"/>
    <s v="TM"/>
    <s v=""/>
    <s v="ER8880BDL"/>
    <s v="E8998KYN"/>
    <s v="2024000029"/>
    <x v="1305"/>
    <d v="2024-01-02T00:00:00"/>
    <x v="29"/>
    <n v="28.54"/>
    <s v="TM"/>
    <n v="27.96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7"/>
    <n v="12.46"/>
    <s v=""/>
    <x v="0"/>
    <x v="0"/>
    <x v="0"/>
    <s v=""/>
    <x v="0"/>
    <x v="5"/>
    <s v="FABRICA"/>
    <x v="0"/>
    <x v="28"/>
    <x v="1"/>
    <n v="0.57999999999999829"/>
    <x v="0"/>
    <n v="0.57999999999999829"/>
    <n v="0.57999999999999829"/>
    <n v="1"/>
    <n v="1"/>
    <s v="Positivo"/>
    <n v="28.54"/>
    <s v="TM"/>
    <n v="28.54"/>
    <n v="3264"/>
    <s v=""/>
    <s v=""/>
    <x v="0"/>
    <s v=""/>
    <s v=""/>
  </r>
  <r>
    <x v="9"/>
    <n v="13.7"/>
    <n v="13.48"/>
    <n v="0"/>
    <n v="40"/>
    <n v="40.42"/>
    <n v="26.94"/>
    <s v="TM"/>
    <s v=""/>
    <s v="ER9151BBT"/>
    <s v="E7970JYD"/>
    <s v="2024000003"/>
    <x v="1306"/>
    <d v="2024-01-02T00:00:00"/>
    <x v="29"/>
    <n v="27.52"/>
    <s v="TM"/>
    <n v="26.94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48"/>
    <s v=""/>
    <x v="0"/>
    <x v="0"/>
    <x v="0"/>
    <s v=""/>
    <x v="0"/>
    <x v="5"/>
    <s v="FABRICA"/>
    <x v="0"/>
    <x v="28"/>
    <x v="1"/>
    <n v="0.57999999999999829"/>
    <x v="0"/>
    <n v="0.57999999999999829"/>
    <n v="0.57999999999999829"/>
    <n v="1"/>
    <n v="1"/>
    <s v="Positivo"/>
    <n v="27.52"/>
    <s v="TM"/>
    <n v="27.52"/>
    <n v="3264"/>
    <s v=""/>
    <s v=""/>
    <x v="0"/>
    <s v=""/>
    <s v=""/>
  </r>
  <r>
    <x v="9"/>
    <n v="12.4"/>
    <n v="12.58"/>
    <n v="0"/>
    <n v="40"/>
    <n v="40.479999999999997"/>
    <n v="27.9"/>
    <s v="TM"/>
    <s v=""/>
    <s v="ER8880BDL"/>
    <s v="E8998KYN"/>
    <s v="2024000063"/>
    <x v="1307"/>
    <d v="2024-01-02T00:00:00"/>
    <x v="29"/>
    <n v="28.42"/>
    <s v="TM"/>
    <n v="27.9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7"/>
    <n v="12.58"/>
    <s v=""/>
    <x v="0"/>
    <x v="0"/>
    <x v="0"/>
    <s v=""/>
    <x v="0"/>
    <x v="5"/>
    <s v="FABRICA"/>
    <x v="0"/>
    <x v="28"/>
    <x v="1"/>
    <n v="0.52000000000000313"/>
    <x v="0"/>
    <n v="0.52000000000000313"/>
    <n v="0.52000000000000313"/>
    <n v="1"/>
    <n v="1"/>
    <s v="Positivo"/>
    <n v="28.42"/>
    <s v="TM"/>
    <n v="28.42"/>
    <n v="3264"/>
    <s v=""/>
    <s v=""/>
    <x v="0"/>
    <s v=""/>
    <s v=""/>
  </r>
  <r>
    <x v="9"/>
    <n v="12.2"/>
    <n v="12.52"/>
    <n v="0"/>
    <n v="40"/>
    <n v="40.42"/>
    <n v="27.9"/>
    <s v="TM"/>
    <s v=""/>
    <s v="ER8349BDL"/>
    <s v="E9043KYN"/>
    <s v="2024000046"/>
    <x v="1308"/>
    <d v="2024-01-02T00:00:00"/>
    <x v="37"/>
    <n v="28.48"/>
    <s v="TM"/>
    <n v="27.9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6"/>
    <n v="12.52"/>
    <s v=""/>
    <x v="0"/>
    <x v="0"/>
    <x v="0"/>
    <s v=""/>
    <x v="0"/>
    <x v="5"/>
    <s v="FABRICA"/>
    <x v="0"/>
    <x v="10"/>
    <x v="1"/>
    <n v="0.57999999999999829"/>
    <x v="0"/>
    <n v="0.58000000000000185"/>
    <n v="0.58000000000000185"/>
    <n v="1"/>
    <n v="1"/>
    <s v="Positivo"/>
    <n v="28.48"/>
    <s v="TM"/>
    <n v="28.48"/>
    <n v="3262"/>
    <s v=""/>
    <s v=""/>
    <x v="0"/>
    <s v=""/>
    <s v=""/>
  </r>
  <r>
    <x v="9"/>
    <n v="13"/>
    <n v="13.06"/>
    <n v="0"/>
    <n v="40"/>
    <n v="40.9"/>
    <n v="27.84"/>
    <s v="TM"/>
    <s v=""/>
    <s v="ER2077BBY"/>
    <s v="E6688FFY"/>
    <s v="2024000051"/>
    <x v="1309"/>
    <d v="2024-01-02T00:00:00"/>
    <x v="29"/>
    <n v="27.94"/>
    <s v="TM"/>
    <n v="27.84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06"/>
    <s v=""/>
    <x v="0"/>
    <x v="0"/>
    <x v="0"/>
    <s v=""/>
    <x v="0"/>
    <x v="5"/>
    <s v="FABRICA"/>
    <x v="0"/>
    <x v="28"/>
    <x v="1"/>
    <n v="0.10000000000000142"/>
    <x v="0"/>
    <n v="0.10000000000000142"/>
    <n v="0.10000000000000142"/>
    <n v="0"/>
    <n v="1"/>
    <s v=""/>
    <n v="27.94"/>
    <s v="TM"/>
    <n v="27.94"/>
    <n v="3264"/>
    <s v=""/>
    <s v=""/>
    <x v="0"/>
    <s v=""/>
    <s v=""/>
  </r>
  <r>
    <x v="9"/>
    <n v="13"/>
    <n v="13.14"/>
    <n v="0"/>
    <n v="40"/>
    <n v="40.1"/>
    <n v="26.96"/>
    <s v="TM"/>
    <s v=""/>
    <s v="ER2077BBY"/>
    <s v="E6688FFY"/>
    <s v="2024000016"/>
    <x v="1310"/>
    <d v="2024-01-02T00:00:00"/>
    <x v="29"/>
    <n v="27.86"/>
    <s v="TM"/>
    <n v="26.96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14"/>
    <s v=""/>
    <x v="0"/>
    <x v="0"/>
    <x v="0"/>
    <s v=""/>
    <x v="0"/>
    <x v="5"/>
    <s v="FABRICA"/>
    <x v="0"/>
    <x v="28"/>
    <x v="1"/>
    <n v="0.89999999999999858"/>
    <x v="0"/>
    <n v="0.89999999999999858"/>
    <n v="0.89999999999999858"/>
    <n v="1"/>
    <n v="1"/>
    <s v="Positivo"/>
    <n v="27.86"/>
    <s v="TM"/>
    <n v="27.86"/>
    <n v="3264"/>
    <s v=""/>
    <s v=""/>
    <x v="0"/>
    <s v=""/>
    <s v=""/>
  </r>
  <r>
    <x v="9"/>
    <n v="13"/>
    <n v="12.98"/>
    <n v="0"/>
    <n v="40"/>
    <n v="40.020000000000003"/>
    <n v="27.04"/>
    <s v="TM"/>
    <s v=""/>
    <s v="ER2077BBY"/>
    <s v="E6688FFY"/>
    <s v="2024000097"/>
    <x v="1311"/>
    <d v="2024-01-02T00:00:00"/>
    <x v="29"/>
    <n v="28.02"/>
    <s v="TM"/>
    <n v="27.04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2.98"/>
    <s v=""/>
    <x v="0"/>
    <x v="0"/>
    <x v="0"/>
    <s v=""/>
    <x v="0"/>
    <x v="5"/>
    <s v="FABRICA"/>
    <x v="0"/>
    <x v="28"/>
    <x v="1"/>
    <n v="0.97999999999999687"/>
    <x v="0"/>
    <n v="0.98000000000000043"/>
    <n v="0.98000000000000043"/>
    <n v="1"/>
    <n v="1"/>
    <s v="Positivo"/>
    <n v="28.02"/>
    <s v="TM"/>
    <n v="28.02"/>
    <n v="3264"/>
    <s v=""/>
    <s v=""/>
    <x v="0"/>
    <s v=""/>
    <s v=""/>
  </r>
  <r>
    <x v="9"/>
    <n v="13.1"/>
    <n v="13.64"/>
    <n v="0"/>
    <n v="40"/>
    <n v="40.82"/>
    <n v="27.18"/>
    <s v="TM"/>
    <s v=""/>
    <s v="ER2352BBS"/>
    <s v="E9571KML"/>
    <s v="2024000004"/>
    <x v="1312"/>
    <d v="2024-01-02T00:00:00"/>
    <x v="29"/>
    <n v="27.36"/>
    <s v="TM"/>
    <n v="27.1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64"/>
    <s v=""/>
    <x v="0"/>
    <x v="0"/>
    <x v="0"/>
    <s v=""/>
    <x v="0"/>
    <x v="5"/>
    <s v="FABRICA"/>
    <x v="0"/>
    <x v="28"/>
    <x v="1"/>
    <n v="0.17999999999999972"/>
    <x v="0"/>
    <n v="0.17999999999999972"/>
    <n v="0.17999999999999972"/>
    <n v="0"/>
    <n v="1"/>
    <s v=""/>
    <n v="27.36"/>
    <s v="TM"/>
    <n v="27.36"/>
    <n v="3264"/>
    <s v=""/>
    <s v=""/>
    <x v="0"/>
    <s v=""/>
    <s v=""/>
  </r>
  <r>
    <x v="9"/>
    <n v="12.9"/>
    <n v="13.34"/>
    <n v="0"/>
    <n v="40"/>
    <n v="40.56"/>
    <n v="27.22"/>
    <s v="TM"/>
    <s v=""/>
    <s v="ER8643BCC"/>
    <s v="E7698LMM"/>
    <s v="2024000030"/>
    <x v="1313"/>
    <d v="2024-01-02T00:00:00"/>
    <x v="29"/>
    <n v="27.66"/>
    <s v="TM"/>
    <n v="27.22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34"/>
    <s v=""/>
    <x v="0"/>
    <x v="0"/>
    <x v="0"/>
    <s v=""/>
    <x v="0"/>
    <x v="5"/>
    <s v="FABRICA"/>
    <x v="0"/>
    <x v="28"/>
    <x v="1"/>
    <n v="0.43999999999999773"/>
    <x v="0"/>
    <n v="0.44000000000000128"/>
    <n v="0.44000000000000128"/>
    <n v="1"/>
    <n v="1"/>
    <s v="Positivo"/>
    <n v="27.66"/>
    <s v="TM"/>
    <n v="27.66"/>
    <n v="3264"/>
    <s v=""/>
    <s v=""/>
    <x v="0"/>
    <s v=""/>
    <s v=""/>
  </r>
  <r>
    <x v="9"/>
    <n v="13.1"/>
    <n v="13.42"/>
    <n v="0"/>
    <n v="40"/>
    <n v="39.82"/>
    <n v="26.4"/>
    <s v="TM"/>
    <s v=""/>
    <s v="ER1732BCG"/>
    <s v="E6541KPH"/>
    <s v="2024000036"/>
    <x v="1314"/>
    <d v="2024-01-02T00:00:00"/>
    <x v="29"/>
    <n v="27.58"/>
    <s v="TM"/>
    <n v="26.4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42"/>
    <s v=""/>
    <x v="0"/>
    <x v="0"/>
    <x v="0"/>
    <s v=""/>
    <x v="0"/>
    <x v="5"/>
    <s v="FABRICA"/>
    <x v="0"/>
    <x v="28"/>
    <x v="1"/>
    <n v="1.1799999999999997"/>
    <x v="0"/>
    <n v="1.1799999999999997"/>
    <n v="1.1799999999999997"/>
    <n v="1"/>
    <n v="1"/>
    <s v="Positivo"/>
    <n v="27.58"/>
    <s v="TM"/>
    <n v="27.58"/>
    <n v="3264"/>
    <s v=""/>
    <s v=""/>
    <x v="0"/>
    <s v=""/>
    <s v=""/>
  </r>
  <r>
    <x v="9"/>
    <n v="13.28"/>
    <n v="13.96"/>
    <n v="0"/>
    <n v="40"/>
    <n v="40.46"/>
    <n v="26.5"/>
    <s v="TM"/>
    <s v=""/>
    <s v="ER0933BCD"/>
    <s v="E5086KXC"/>
    <s v="2024000022"/>
    <x v="1315"/>
    <d v="2024-01-02T00:00:00"/>
    <x v="29"/>
    <n v="27.04"/>
    <s v="TM"/>
    <n v="26.5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7"/>
    <n v="13.96"/>
    <s v=""/>
    <x v="0"/>
    <x v="0"/>
    <x v="0"/>
    <s v=""/>
    <x v="0"/>
    <x v="5"/>
    <s v="FABRICA"/>
    <x v="0"/>
    <x v="28"/>
    <x v="1"/>
    <n v="0.53999999999999915"/>
    <x v="0"/>
    <n v="0.53999999999999915"/>
    <n v="0.53999999999999915"/>
    <n v="1"/>
    <n v="1"/>
    <s v="Positivo"/>
    <n v="27.04"/>
    <s v="TM"/>
    <n v="27.04"/>
    <n v="3264"/>
    <s v=""/>
    <s v=""/>
    <x v="0"/>
    <s v=""/>
    <s v=""/>
  </r>
  <r>
    <x v="9"/>
    <n v="13.3"/>
    <n v="13.44"/>
    <n v="0"/>
    <n v="40"/>
    <n v="40.700000000000003"/>
    <n v="27.26"/>
    <s v="TM"/>
    <s v=""/>
    <s v="ER4687BBY"/>
    <s v="E8077LMM"/>
    <s v="2024000033"/>
    <x v="1316"/>
    <d v="2024-01-02T00:00:00"/>
    <x v="38"/>
    <n v="27.56"/>
    <s v="TM"/>
    <n v="27.26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3.44"/>
    <s v=""/>
    <x v="0"/>
    <x v="0"/>
    <x v="0"/>
    <s v=""/>
    <x v="0"/>
    <x v="5"/>
    <s v="FABRICA"/>
    <x v="0"/>
    <x v="36"/>
    <x v="1"/>
    <n v="0.29999999999999716"/>
    <x v="0"/>
    <n v="0.29999999999999716"/>
    <n v="0.29999999999999716"/>
    <n v="0"/>
    <n v="1"/>
    <s v=""/>
    <n v="27.56"/>
    <s v="TM"/>
    <n v="27.56"/>
    <n v="3268"/>
    <s v=""/>
    <s v=""/>
    <x v="0"/>
    <s v=""/>
    <s v=""/>
  </r>
  <r>
    <x v="9"/>
    <n v="12.1"/>
    <n v="12"/>
    <n v="0"/>
    <n v="40.799999999999997"/>
    <n v="40.6"/>
    <n v="28.6"/>
    <s v="TM"/>
    <s v=""/>
    <s v="ER2524BBY"/>
    <s v="E6464JZW"/>
    <s v="2024000011"/>
    <x v="1317"/>
    <d v="2024-01-02T00:00:00"/>
    <x v="36"/>
    <n v="29.82"/>
    <s v="TM"/>
    <n v="28.6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2"/>
    <s v=""/>
    <x v="0"/>
    <x v="0"/>
    <x v="0"/>
    <s v=""/>
    <x v="0"/>
    <x v="5"/>
    <s v="FABRICA"/>
    <x v="0"/>
    <x v="35"/>
    <x v="1"/>
    <n v="1.2199999999999918"/>
    <x v="0"/>
    <n v="1.2199999999999989"/>
    <n v="1.2199999999999989"/>
    <n v="1"/>
    <n v="1"/>
    <s v="Positivo"/>
    <n v="29.82"/>
    <s v="TM"/>
    <n v="29.82"/>
    <n v="3269"/>
    <s v=""/>
    <s v=""/>
    <x v="0"/>
    <s v=""/>
    <s v=""/>
  </r>
  <r>
    <x v="9"/>
    <n v="13"/>
    <n v="12.8"/>
    <n v="0"/>
    <n v="40"/>
    <n v="40.520000000000003"/>
    <n v="27.72"/>
    <s v="TM"/>
    <s v=""/>
    <s v="EB10320R"/>
    <s v="E4954KGF"/>
    <s v="2024000024"/>
    <x v="1318"/>
    <d v="2024-01-02T00:00:00"/>
    <x v="36"/>
    <n v="28.2"/>
    <s v="TM"/>
    <n v="27.72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2.8"/>
    <s v=""/>
    <x v="0"/>
    <x v="0"/>
    <x v="0"/>
    <s v=""/>
    <x v="0"/>
    <x v="5"/>
    <s v="FABRICA"/>
    <x v="0"/>
    <x v="35"/>
    <x v="1"/>
    <n v="0.47999999999999687"/>
    <x v="0"/>
    <n v="0.48000000000000043"/>
    <n v="0.48000000000000043"/>
    <n v="1"/>
    <n v="1"/>
    <s v="Positivo"/>
    <n v="28.2"/>
    <s v="TM"/>
    <n v="28.2"/>
    <n v="3269"/>
    <s v=""/>
    <s v=""/>
    <x v="0"/>
    <s v=""/>
    <s v=""/>
  </r>
  <r>
    <x v="9"/>
    <n v="12.94"/>
    <n v="12.8"/>
    <n v="0"/>
    <n v="40"/>
    <n v="40.72"/>
    <n v="27.92"/>
    <s v="TM"/>
    <s v=""/>
    <s v="ER0272BBT"/>
    <s v="E2254MLP"/>
    <s v="2024000038"/>
    <x v="1319"/>
    <d v="2024-01-02T00:00:00"/>
    <x v="36"/>
    <n v="28.2"/>
    <s v="TM"/>
    <n v="27.92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2.8"/>
    <s v=""/>
    <x v="0"/>
    <x v="0"/>
    <x v="0"/>
    <s v=""/>
    <x v="0"/>
    <x v="5"/>
    <s v="FABRICA"/>
    <x v="0"/>
    <x v="35"/>
    <x v="1"/>
    <n v="0.28000000000000114"/>
    <x v="0"/>
    <n v="0.27999999999999758"/>
    <n v="0.27999999999999758"/>
    <n v="0"/>
    <n v="1"/>
    <s v=""/>
    <n v="28.2"/>
    <s v="TM"/>
    <n v="28.2"/>
    <n v="3269"/>
    <s v=""/>
    <s v=""/>
    <x v="0"/>
    <s v=""/>
    <s v=""/>
  </r>
  <r>
    <x v="9"/>
    <n v="15.5"/>
    <n v="15.08"/>
    <n v="0"/>
    <n v="40"/>
    <n v="39.4"/>
    <n v="24"/>
    <s v="TM"/>
    <s v=""/>
    <s v="ER3742BBM"/>
    <s v="E9257JGS"/>
    <s v="2024000096"/>
    <x v="1320"/>
    <d v="2024-01-02T00:00:00"/>
    <x v="33"/>
    <n v="24"/>
    <s v="TM"/>
    <n v="24.32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5.08"/>
    <s v=""/>
    <x v="0"/>
    <x v="0"/>
    <x v="0"/>
    <s v=""/>
    <x v="0"/>
    <x v="5"/>
    <s v="FABRICA"/>
    <x v="0"/>
    <x v="32"/>
    <x v="0"/>
    <n v="1.6000000000000014"/>
    <x v="0"/>
    <n v="14.080000000000005"/>
    <n v="14.080000000000005"/>
    <n v="1"/>
    <n v="1"/>
    <s v="Positivo"/>
    <n v="24"/>
    <s v="TM"/>
    <n v="38.400000000000006"/>
    <n v="3283"/>
    <s v=""/>
    <s v=""/>
    <x v="0"/>
    <s v=""/>
    <s v=""/>
  </r>
  <r>
    <x v="9"/>
    <n v="12.86"/>
    <n v="13"/>
    <n v="0"/>
    <n v="40"/>
    <n v="40.200000000000003"/>
    <n v="27.2"/>
    <s v="TM"/>
    <s v=""/>
    <s v="ER2068BBY"/>
    <s v="E8822FFZ"/>
    <s v="2024000023"/>
    <x v="1321"/>
    <d v="2024-01-02T00:00:00"/>
    <x v="36"/>
    <n v="28"/>
    <s v="TM"/>
    <n v="27.2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3"/>
    <s v=""/>
    <x v="0"/>
    <x v="0"/>
    <x v="0"/>
    <s v=""/>
    <x v="0"/>
    <x v="5"/>
    <s v="FABRICA"/>
    <x v="0"/>
    <x v="35"/>
    <x v="1"/>
    <n v="0.79999999999999716"/>
    <x v="0"/>
    <n v="0.80000000000000071"/>
    <n v="0.80000000000000071"/>
    <n v="1"/>
    <n v="1"/>
    <s v="Positivo"/>
    <n v="28"/>
    <s v="TM"/>
    <n v="28"/>
    <n v="3269"/>
    <s v=""/>
    <s v=""/>
    <x v="0"/>
    <s v=""/>
    <s v=""/>
  </r>
  <r>
    <x v="9"/>
    <n v="13.2"/>
    <n v="13.36"/>
    <n v="0"/>
    <n v="40"/>
    <n v="40.68"/>
    <n v="27.32"/>
    <s v="TM"/>
    <s v=""/>
    <s v="ER8221BBJ"/>
    <s v="E3888GZR"/>
    <s v="2024000048"/>
    <x v="1322"/>
    <d v="2024-01-02T00:00:00"/>
    <x v="36"/>
    <n v="27.64"/>
    <s v="TM"/>
    <n v="27.32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3.36"/>
    <s v=""/>
    <x v="0"/>
    <x v="0"/>
    <x v="0"/>
    <s v=""/>
    <x v="0"/>
    <x v="5"/>
    <s v="FABRICA"/>
    <x v="0"/>
    <x v="35"/>
    <x v="1"/>
    <n v="0.32000000000000028"/>
    <x v="0"/>
    <n v="0.32000000000000028"/>
    <n v="0.32000000000000028"/>
    <n v="0"/>
    <n v="1"/>
    <s v=""/>
    <n v="27.64"/>
    <s v="TM"/>
    <n v="27.64"/>
    <n v="3269"/>
    <s v=""/>
    <s v=""/>
    <x v="0"/>
    <s v=""/>
    <s v=""/>
  </r>
  <r>
    <x v="9"/>
    <n v="13.2"/>
    <n v="13.48"/>
    <n v="0"/>
    <n v="40"/>
    <n v="40.5"/>
    <n v="27.02"/>
    <s v="TM"/>
    <s v=""/>
    <s v="ER8221BBJ"/>
    <s v="E3888GZR"/>
    <s v="2024000002"/>
    <x v="1323"/>
    <d v="2024-01-02T00:00:00"/>
    <x v="36"/>
    <n v="27.52"/>
    <s v="TM"/>
    <n v="27.02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3.48"/>
    <s v=""/>
    <x v="0"/>
    <x v="0"/>
    <x v="0"/>
    <s v=""/>
    <x v="0"/>
    <x v="5"/>
    <s v="FABRICA"/>
    <x v="0"/>
    <x v="35"/>
    <x v="1"/>
    <n v="0.5"/>
    <x v="0"/>
    <n v="0.5"/>
    <n v="0.5"/>
    <n v="1"/>
    <n v="1"/>
    <s v="Positivo"/>
    <n v="27.52"/>
    <s v="TM"/>
    <n v="27.52"/>
    <n v="3269"/>
    <s v=""/>
    <s v=""/>
    <x v="0"/>
    <s v=""/>
    <s v=""/>
  </r>
  <r>
    <x v="9"/>
    <n v="13.2"/>
    <n v="13.42"/>
    <n v="0"/>
    <n v="40"/>
    <n v="40.46"/>
    <n v="27.04"/>
    <s v="TM"/>
    <s v=""/>
    <s v="ER8221BBJ"/>
    <s v="E3888GZR"/>
    <s v="2024000027"/>
    <x v="1324"/>
    <d v="2024-01-02T00:00:00"/>
    <x v="29"/>
    <n v="27.58"/>
    <s v="TM"/>
    <n v="27.04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7"/>
    <n v="13.42"/>
    <s v=""/>
    <x v="0"/>
    <x v="0"/>
    <x v="0"/>
    <s v=""/>
    <x v="0"/>
    <x v="5"/>
    <s v="FABRICA"/>
    <x v="0"/>
    <x v="28"/>
    <x v="1"/>
    <n v="0.53999999999999915"/>
    <x v="0"/>
    <n v="0.53999999999999915"/>
    <n v="0.53999999999999915"/>
    <n v="1"/>
    <n v="1"/>
    <s v="Positivo"/>
    <n v="27.58"/>
    <s v="TM"/>
    <n v="27.58"/>
    <n v="3264"/>
    <s v=""/>
    <s v=""/>
    <x v="0"/>
    <s v=""/>
    <s v=""/>
  </r>
  <r>
    <x v="9"/>
    <n v="12.7"/>
    <n v="12.68"/>
    <n v="0"/>
    <n v="40"/>
    <n v="40.200000000000003"/>
    <n v="27.52"/>
    <s v="TM"/>
    <s v=""/>
    <s v="ER6807BBV"/>
    <s v="E8120GLY"/>
    <s v="2024000053"/>
    <x v="1325"/>
    <d v="2024-01-02T00:00:00"/>
    <x v="29"/>
    <n v="28.32"/>
    <s v="TM"/>
    <n v="27.52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2.68"/>
    <s v=""/>
    <x v="0"/>
    <x v="0"/>
    <x v="0"/>
    <s v=""/>
    <x v="0"/>
    <x v="5"/>
    <s v="FABRICA"/>
    <x v="0"/>
    <x v="28"/>
    <x v="1"/>
    <n v="0.79999999999999716"/>
    <x v="0"/>
    <n v="0.80000000000000071"/>
    <n v="0.80000000000000071"/>
    <n v="1"/>
    <n v="1"/>
    <s v="Positivo"/>
    <n v="28.32"/>
    <s v="TM"/>
    <n v="28.32"/>
    <n v="3264"/>
    <s v=""/>
    <s v=""/>
    <x v="0"/>
    <s v=""/>
    <s v=""/>
  </r>
  <r>
    <x v="9"/>
    <n v="12.86"/>
    <n v="12.86"/>
    <n v="0"/>
    <n v="40"/>
    <n v="40.28"/>
    <n v="27.42"/>
    <s v="TM"/>
    <s v=""/>
    <s v="ER2068BBY"/>
    <s v="E8822FFZ"/>
    <s v="2024000062"/>
    <x v="1326"/>
    <d v="2024-01-02T00:00:00"/>
    <x v="29"/>
    <n v="28.14"/>
    <s v="TM"/>
    <n v="27.42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2.86"/>
    <s v=""/>
    <x v="0"/>
    <x v="0"/>
    <x v="0"/>
    <s v=""/>
    <x v="0"/>
    <x v="5"/>
    <s v="FABRICA"/>
    <x v="0"/>
    <x v="28"/>
    <x v="1"/>
    <n v="0.71999999999999886"/>
    <x v="0"/>
    <n v="0.71999999999999886"/>
    <n v="0.71999999999999886"/>
    <n v="1"/>
    <n v="1"/>
    <s v="Positivo"/>
    <n v="28.14"/>
    <s v="TM"/>
    <n v="28.14"/>
    <n v="3264"/>
    <s v=""/>
    <s v=""/>
    <x v="0"/>
    <s v=""/>
    <s v=""/>
  </r>
  <r>
    <x v="9"/>
    <n v="16.059999999999999"/>
    <n v="16.04"/>
    <n v="0"/>
    <n v="40"/>
    <n v="40.46"/>
    <n v="24"/>
    <s v="TM"/>
    <s v=""/>
    <s v="ER5427BDN"/>
    <s v="E4455JGM"/>
    <s v="2024000084"/>
    <x v="1327"/>
    <d v="2024-01-02T00:00:00"/>
    <x v="33"/>
    <n v="24"/>
    <s v="TM"/>
    <n v="24.42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6.04"/>
    <s v=""/>
    <x v="0"/>
    <x v="0"/>
    <x v="0"/>
    <s v=""/>
    <x v="0"/>
    <x v="5"/>
    <s v="FABRICA"/>
    <x v="0"/>
    <x v="32"/>
    <x v="0"/>
    <n v="0.53999999999999915"/>
    <x v="0"/>
    <n v="13.980000000000004"/>
    <n v="13.980000000000004"/>
    <n v="1"/>
    <n v="1"/>
    <s v="Positivo"/>
    <n v="24"/>
    <s v="TM"/>
    <n v="38.400000000000006"/>
    <n v="3283"/>
    <s v=""/>
    <s v=""/>
    <x v="0"/>
    <s v=""/>
    <s v=""/>
  </r>
  <r>
    <x v="9"/>
    <n v="13.3"/>
    <n v="13.5"/>
    <n v="0"/>
    <n v="40"/>
    <n v="40.799999999999997"/>
    <n v="27.3"/>
    <s v="TM"/>
    <s v=""/>
    <s v="ER1055BBH"/>
    <s v="E0721JRZ"/>
    <s v="2024000005"/>
    <x v="1328"/>
    <d v="2024-01-02T00:00:00"/>
    <x v="36"/>
    <n v="27.5"/>
    <s v="TM"/>
    <n v="27.3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3.5"/>
    <s v=""/>
    <x v="0"/>
    <x v="0"/>
    <x v="0"/>
    <s v=""/>
    <x v="0"/>
    <x v="5"/>
    <s v="FABRICA"/>
    <x v="0"/>
    <x v="35"/>
    <x v="1"/>
    <n v="0.20000000000000284"/>
    <x v="0"/>
    <n v="0.19999999999999929"/>
    <n v="0.19999999999999929"/>
    <n v="0"/>
    <n v="1"/>
    <s v=""/>
    <n v="27.5"/>
    <s v="TM"/>
    <n v="27.5"/>
    <n v="3269"/>
    <s v=""/>
    <s v=""/>
    <x v="0"/>
    <s v=""/>
    <s v=""/>
  </r>
  <r>
    <x v="9"/>
    <n v="13.3"/>
    <n v="13.36"/>
    <n v="0"/>
    <n v="40"/>
    <n v="40.92"/>
    <n v="27.56"/>
    <s v="TM"/>
    <s v=""/>
    <s v="ER1055BBH"/>
    <s v="E0721JRZ"/>
    <s v="2024000050"/>
    <x v="1329"/>
    <d v="2024-01-02T00:00:00"/>
    <x v="36"/>
    <n v="27.64"/>
    <s v="TM"/>
    <n v="27.56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3.36"/>
    <s v=""/>
    <x v="0"/>
    <x v="0"/>
    <x v="0"/>
    <s v=""/>
    <x v="0"/>
    <x v="5"/>
    <s v="FABRICA"/>
    <x v="0"/>
    <x v="35"/>
    <x v="1"/>
    <n v="7.9999999999998295E-2"/>
    <x v="0"/>
    <n v="8.0000000000001847E-2"/>
    <n v="8.0000000000001847E-2"/>
    <n v="0"/>
    <n v="1"/>
    <s v=""/>
    <n v="27.64"/>
    <s v="TM"/>
    <n v="27.64"/>
    <n v="3269"/>
    <s v=""/>
    <s v=""/>
    <x v="0"/>
    <s v=""/>
    <s v=""/>
  </r>
  <r>
    <x v="9"/>
    <n v="13.04"/>
    <n v="12.98"/>
    <n v="0"/>
    <n v="40"/>
    <n v="40.6"/>
    <n v="27.62"/>
    <s v="TM"/>
    <s v=""/>
    <s v="ER2071BBY"/>
    <s v="E4845FFX"/>
    <s v="2024000077"/>
    <x v="1330"/>
    <d v="2024-01-02T00:00:00"/>
    <x v="36"/>
    <n v="28.02"/>
    <s v="TM"/>
    <n v="27.62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2.98"/>
    <s v=""/>
    <x v="0"/>
    <x v="0"/>
    <x v="0"/>
    <s v=""/>
    <x v="0"/>
    <x v="5"/>
    <s v="FABRICA"/>
    <x v="0"/>
    <x v="35"/>
    <x v="1"/>
    <n v="0.39999999999999858"/>
    <x v="0"/>
    <n v="0.39999999999999858"/>
    <n v="0.39999999999999858"/>
    <n v="0"/>
    <n v="1"/>
    <s v=""/>
    <n v="28.02"/>
    <s v="TM"/>
    <n v="28.02"/>
    <n v="3269"/>
    <s v=""/>
    <s v=""/>
    <x v="0"/>
    <s v=""/>
    <s v=""/>
  </r>
  <r>
    <x v="9"/>
    <n v="12.9"/>
    <n v="12.78"/>
    <n v="0"/>
    <n v="40"/>
    <n v="40.26"/>
    <n v="27.48"/>
    <s v="TM"/>
    <s v=""/>
    <s v="ER4758BBH"/>
    <s v="E7926JMH"/>
    <s v="2024000072"/>
    <x v="1331"/>
    <d v="2024-01-02T00:00:00"/>
    <x v="36"/>
    <n v="28.22"/>
    <s v="TM"/>
    <n v="27.4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2.78"/>
    <s v=""/>
    <x v="0"/>
    <x v="0"/>
    <x v="0"/>
    <s v=""/>
    <x v="0"/>
    <x v="5"/>
    <s v="FABRICA"/>
    <x v="0"/>
    <x v="35"/>
    <x v="1"/>
    <n v="0.74000000000000199"/>
    <x v="0"/>
    <n v="0.73999999999999844"/>
    <n v="0.73999999999999844"/>
    <n v="1"/>
    <n v="1"/>
    <s v="Positivo"/>
    <n v="28.22"/>
    <s v="TM"/>
    <n v="28.22"/>
    <n v="3269"/>
    <s v=""/>
    <s v=""/>
    <x v="0"/>
    <s v=""/>
    <s v=""/>
  </r>
  <r>
    <x v="9"/>
    <n v="12.1"/>
    <n v="12.18"/>
    <n v="0"/>
    <n v="40.799999999999997"/>
    <n v="40.020000000000003"/>
    <n v="27.84"/>
    <s v="TM"/>
    <s v=""/>
    <s v="ER2524BBY"/>
    <s v="E6464JZW"/>
    <s v="2024000075"/>
    <x v="1332"/>
    <d v="2024-01-02T00:00:00"/>
    <x v="36"/>
    <n v="29.64"/>
    <s v="TM"/>
    <n v="27.84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2.18"/>
    <s v=""/>
    <x v="0"/>
    <x v="0"/>
    <x v="0"/>
    <s v=""/>
    <x v="0"/>
    <x v="5"/>
    <s v="FABRICA"/>
    <x v="0"/>
    <x v="35"/>
    <x v="1"/>
    <n v="1.7999999999999901"/>
    <x v="0"/>
    <n v="1.8000000000000007"/>
    <n v="1.8000000000000007"/>
    <n v="1"/>
    <n v="1"/>
    <s v="Positivo"/>
    <n v="29.64"/>
    <s v="TM"/>
    <n v="29.64"/>
    <n v="3269"/>
    <s v=""/>
    <s v=""/>
    <x v="0"/>
    <s v=""/>
    <s v=""/>
  </r>
  <r>
    <x v="9"/>
    <n v="12.9"/>
    <n v="13.08"/>
    <n v="0"/>
    <n v="40"/>
    <n v="40.96"/>
    <n v="27.88"/>
    <s v="TM"/>
    <s v=""/>
    <s v="ER3520BBL"/>
    <s v="E4768KNH"/>
    <s v="2024000031"/>
    <x v="1333"/>
    <d v="2024-01-02T00:00:00"/>
    <x v="36"/>
    <n v="27.92"/>
    <s v="TM"/>
    <n v="27.8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3.08"/>
    <s v=""/>
    <x v="0"/>
    <x v="0"/>
    <x v="0"/>
    <s v=""/>
    <x v="0"/>
    <x v="5"/>
    <s v="FABRICA"/>
    <x v="0"/>
    <x v="35"/>
    <x v="1"/>
    <n v="3.9999999999999147E-2"/>
    <x v="0"/>
    <n v="4.00000000000027E-2"/>
    <n v="4.00000000000027E-2"/>
    <n v="0"/>
    <n v="1"/>
    <s v=""/>
    <n v="27.92"/>
    <s v="TM"/>
    <n v="27.92"/>
    <n v="3269"/>
    <s v=""/>
    <s v=""/>
    <x v="0"/>
    <s v=""/>
    <s v=""/>
  </r>
  <r>
    <x v="9"/>
    <n v="12.9"/>
    <n v="12.22"/>
    <n v="0"/>
    <n v="40"/>
    <n v="40.880000000000003"/>
    <n v="28.66"/>
    <s v="TM"/>
    <s v=""/>
    <s v="ER9154BBC"/>
    <s v="E6462JZW"/>
    <s v="2024000056"/>
    <x v="1334"/>
    <d v="2024-01-02T00:00:00"/>
    <x v="36"/>
    <n v="28.78"/>
    <s v="TM"/>
    <n v="28.66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2.22"/>
    <s v=""/>
    <x v="0"/>
    <x v="0"/>
    <x v="0"/>
    <s v=""/>
    <x v="0"/>
    <x v="5"/>
    <s v="FABRICA"/>
    <x v="0"/>
    <x v="35"/>
    <x v="1"/>
    <n v="0.11999999999999744"/>
    <x v="0"/>
    <n v="0.12000000000000099"/>
    <n v="0.12000000000000099"/>
    <n v="0"/>
    <n v="1"/>
    <s v=""/>
    <n v="28.78"/>
    <s v="TM"/>
    <n v="28.78"/>
    <n v="3269"/>
    <s v=""/>
    <s v=""/>
    <x v="0"/>
    <s v=""/>
    <s v=""/>
  </r>
  <r>
    <x v="9"/>
    <n v="12.9"/>
    <n v="12.74"/>
    <n v="0"/>
    <n v="40"/>
    <n v="40.58"/>
    <n v="27.84"/>
    <s v="TM"/>
    <s v=""/>
    <s v="ER4619BBY"/>
    <s v="E4845FFX"/>
    <s v="2024000014"/>
    <x v="1335"/>
    <d v="2024-01-02T00:00:00"/>
    <x v="36"/>
    <n v="28.26"/>
    <s v="TM"/>
    <n v="27.84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2.74"/>
    <s v=""/>
    <x v="0"/>
    <x v="0"/>
    <x v="0"/>
    <s v=""/>
    <x v="0"/>
    <x v="5"/>
    <s v="FABRICA"/>
    <x v="0"/>
    <x v="35"/>
    <x v="1"/>
    <n v="0.42000000000000171"/>
    <x v="0"/>
    <n v="0.42000000000000171"/>
    <n v="0.42000000000000171"/>
    <n v="1"/>
    <n v="1"/>
    <s v="Positivo"/>
    <n v="28.26"/>
    <s v="TM"/>
    <n v="28.26"/>
    <n v="3269"/>
    <s v=""/>
    <s v=""/>
    <x v="0"/>
    <s v=""/>
    <s v=""/>
  </r>
  <r>
    <x v="9"/>
    <n v="12.9"/>
    <n v="13.1"/>
    <n v="0"/>
    <n v="40"/>
    <n v="40.98"/>
    <n v="27.88"/>
    <s v="TM"/>
    <s v=""/>
    <s v="ER3520BBL"/>
    <s v="E4768KNH"/>
    <s v="2024000086"/>
    <x v="1336"/>
    <d v="2024-01-02T00:00:00"/>
    <x v="36"/>
    <n v="27.9"/>
    <s v="TM"/>
    <n v="27.8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3.1"/>
    <s v=""/>
    <x v="0"/>
    <x v="0"/>
    <x v="0"/>
    <s v=""/>
    <x v="0"/>
    <x v="5"/>
    <s v="FABRICA"/>
    <x v="0"/>
    <x v="35"/>
    <x v="1"/>
    <n v="2.0000000000003126E-2"/>
    <x v="0"/>
    <n v="1.9999999999999574E-2"/>
    <n v="1.9999999999999574E-2"/>
    <n v="0"/>
    <n v="1"/>
    <s v=""/>
    <n v="27.9"/>
    <s v="TM"/>
    <n v="27.9"/>
    <n v="3269"/>
    <s v=""/>
    <s v=""/>
    <x v="0"/>
    <s v=""/>
    <s v=""/>
  </r>
  <r>
    <x v="9"/>
    <n v="13.5"/>
    <n v="13.904999999999999"/>
    <n v="0"/>
    <n v="40"/>
    <n v="39.78"/>
    <n v="25.6"/>
    <s v="TM"/>
    <s v=""/>
    <s v="ER2873BCD"/>
    <s v="E6333MGV"/>
    <s v="2024000012"/>
    <x v="1337"/>
    <d v="2024-01-02T00:00:00"/>
    <x v="33"/>
    <n v="25.6"/>
    <s v="TM"/>
    <n v="25.875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4.64"/>
    <s v=""/>
    <x v="0"/>
    <x v="0"/>
    <x v="0"/>
    <s v=""/>
    <x v="0"/>
    <x v="5"/>
    <s v="FABRICA"/>
    <x v="0"/>
    <x v="32"/>
    <x v="0"/>
    <n v="1.2199999999999989"/>
    <x v="0"/>
    <n v="15.085000000000008"/>
    <n v="15.085000000000008"/>
    <n v="1"/>
    <n v="1"/>
    <s v="Positivo"/>
    <n v="25.6"/>
    <s v="TM"/>
    <n v="40.960000000000008"/>
    <n v="3283"/>
    <s v=""/>
    <s v=""/>
    <x v="0"/>
    <s v=""/>
    <s v=""/>
  </r>
  <r>
    <x v="9"/>
    <n v="13.58"/>
    <n v="13.76"/>
    <n v="0"/>
    <n v="40"/>
    <n v="40.46"/>
    <n v="26.7"/>
    <s v="TM"/>
    <s v=""/>
    <s v="ER4155BBM"/>
    <s v="E9461JBD"/>
    <s v="2024000028"/>
    <x v="1338"/>
    <d v="2024-01-02T00:00:00"/>
    <x v="29"/>
    <n v="27.24"/>
    <s v="TM"/>
    <n v="26.7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7"/>
    <n v="13.76"/>
    <s v=""/>
    <x v="0"/>
    <x v="0"/>
    <x v="0"/>
    <s v=""/>
    <x v="0"/>
    <x v="5"/>
    <s v="FABRICA"/>
    <x v="0"/>
    <x v="28"/>
    <x v="1"/>
    <n v="0.53999999999999915"/>
    <x v="0"/>
    <n v="0.53999999999999915"/>
    <n v="0.53999999999999915"/>
    <n v="1"/>
    <n v="1"/>
    <s v="Positivo"/>
    <n v="27.24"/>
    <s v="TM"/>
    <n v="27.24"/>
    <n v="3264"/>
    <s v=""/>
    <s v=""/>
    <x v="0"/>
    <s v=""/>
    <s v=""/>
  </r>
  <r>
    <x v="9"/>
    <n v="13.58"/>
    <n v="13.66"/>
    <n v="0"/>
    <n v="40"/>
    <n v="39.799999999999997"/>
    <n v="26.14"/>
    <s v="TM"/>
    <s v=""/>
    <s v="ER4155BBM"/>
    <s v="E9461JBD"/>
    <s v="2024000049"/>
    <x v="1339"/>
    <d v="2024-01-02T00:00:00"/>
    <x v="29"/>
    <n v="27.34"/>
    <s v="TM"/>
    <n v="26.14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66"/>
    <s v=""/>
    <x v="0"/>
    <x v="0"/>
    <x v="0"/>
    <s v=""/>
    <x v="0"/>
    <x v="5"/>
    <s v="FABRICA"/>
    <x v="0"/>
    <x v="28"/>
    <x v="1"/>
    <n v="1.2000000000000028"/>
    <x v="0"/>
    <n v="1.1999999999999993"/>
    <n v="1.1999999999999993"/>
    <n v="1"/>
    <n v="1"/>
    <s v="Positivo"/>
    <n v="27.34"/>
    <s v="TM"/>
    <n v="27.34"/>
    <n v="3264"/>
    <s v=""/>
    <s v=""/>
    <x v="0"/>
    <s v=""/>
    <s v=""/>
  </r>
  <r>
    <x v="9"/>
    <n v="13.58"/>
    <n v="13.66"/>
    <n v="0"/>
    <n v="40"/>
    <n v="40.4"/>
    <n v="26.74"/>
    <s v="TM"/>
    <s v=""/>
    <s v="ER4155BBM"/>
    <s v="E9461JBD"/>
    <s v="2024000073"/>
    <x v="1340"/>
    <d v="2024-01-02T00:00:00"/>
    <x v="29"/>
    <n v="27.34"/>
    <s v="TM"/>
    <n v="26.74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66"/>
    <s v=""/>
    <x v="0"/>
    <x v="0"/>
    <x v="0"/>
    <s v=""/>
    <x v="0"/>
    <x v="5"/>
    <s v="FABRICA"/>
    <x v="0"/>
    <x v="28"/>
    <x v="1"/>
    <n v="0.60000000000000142"/>
    <x v="0"/>
    <n v="0.60000000000000142"/>
    <n v="0.60000000000000142"/>
    <n v="1"/>
    <n v="1"/>
    <s v="Positivo"/>
    <n v="27.34"/>
    <s v="TM"/>
    <n v="27.34"/>
    <n v="3264"/>
    <s v=""/>
    <s v=""/>
    <x v="0"/>
    <s v=""/>
    <s v=""/>
  </r>
  <r>
    <x v="9"/>
    <n v="13.58"/>
    <n v="13.6"/>
    <n v="0"/>
    <n v="40"/>
    <n v="40.72"/>
    <n v="27.12"/>
    <s v="TM"/>
    <s v=""/>
    <s v="ER4155BBM"/>
    <s v="E9461JBD"/>
    <s v="2024000099"/>
    <x v="1341"/>
    <d v="2024-01-02T00:00:00"/>
    <x v="29"/>
    <n v="27.4"/>
    <s v="TM"/>
    <n v="27.12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6"/>
    <s v=""/>
    <x v="0"/>
    <x v="0"/>
    <x v="0"/>
    <s v=""/>
    <x v="0"/>
    <x v="5"/>
    <s v="FABRICA"/>
    <x v="0"/>
    <x v="28"/>
    <x v="1"/>
    <n v="0.28000000000000114"/>
    <x v="0"/>
    <n v="0.27999999999999758"/>
    <n v="0.27999999999999758"/>
    <n v="0"/>
    <n v="1"/>
    <s v=""/>
    <n v="27.4"/>
    <s v="TM"/>
    <n v="27.4"/>
    <n v="3264"/>
    <s v=""/>
    <s v=""/>
    <x v="0"/>
    <s v=""/>
    <s v=""/>
  </r>
  <r>
    <x v="9"/>
    <n v="13.3"/>
    <n v="13.14"/>
    <n v="0"/>
    <n v="40"/>
    <n v="40.68"/>
    <n v="27.54"/>
    <s v="TM"/>
    <s v=""/>
    <s v="ER2400BCC"/>
    <s v="E2345KGX"/>
    <s v="2024000018"/>
    <x v="1342"/>
    <d v="2024-01-02T00:00:00"/>
    <x v="36"/>
    <n v="27.86"/>
    <s v="TM"/>
    <n v="27.54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3.14"/>
    <s v=""/>
    <x v="0"/>
    <x v="0"/>
    <x v="0"/>
    <s v=""/>
    <x v="0"/>
    <x v="5"/>
    <s v="FABRICA"/>
    <x v="0"/>
    <x v="35"/>
    <x v="1"/>
    <n v="0.32000000000000028"/>
    <x v="0"/>
    <n v="0.32000000000000028"/>
    <n v="0.32000000000000028"/>
    <n v="0"/>
    <n v="1"/>
    <s v=""/>
    <n v="27.86"/>
    <s v="TM"/>
    <n v="27.86"/>
    <n v="3269"/>
    <s v=""/>
    <s v=""/>
    <x v="0"/>
    <s v=""/>
    <s v=""/>
  </r>
  <r>
    <x v="9"/>
    <n v="12.34"/>
    <n v="12.4"/>
    <n v="0"/>
    <n v="40"/>
    <n v="39.979999999999997"/>
    <n v="27.58"/>
    <s v="TM"/>
    <s v=""/>
    <s v="ER7811BBV"/>
    <s v="E5824JVY"/>
    <s v="2024000021"/>
    <x v="1343"/>
    <d v="2024-01-02T00:00:00"/>
    <x v="36"/>
    <n v="28.6"/>
    <s v="TM"/>
    <n v="27.5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2.4"/>
    <s v=""/>
    <x v="0"/>
    <x v="0"/>
    <x v="0"/>
    <s v=""/>
    <x v="0"/>
    <x v="5"/>
    <s v="FABRICA"/>
    <x v="0"/>
    <x v="35"/>
    <x v="1"/>
    <n v="1.0200000000000031"/>
    <x v="0"/>
    <n v="1.0200000000000031"/>
    <n v="1.0200000000000031"/>
    <n v="1"/>
    <n v="1"/>
    <s v="Positivo"/>
    <n v="28.6"/>
    <s v="TM"/>
    <n v="28.6"/>
    <n v="3269"/>
    <s v=""/>
    <s v=""/>
    <x v="0"/>
    <s v=""/>
    <s v=""/>
  </r>
  <r>
    <x v="9"/>
    <n v="14.62"/>
    <n v="14.62"/>
    <n v="0"/>
    <n v="40"/>
    <n v="40.64"/>
    <n v="26.02"/>
    <s v="TM"/>
    <s v=""/>
    <s v="ER9275BBY"/>
    <s v="E7812KXB"/>
    <s v="2024000015"/>
    <x v="1344"/>
    <d v="2024-01-02T00:00:00"/>
    <x v="29"/>
    <n v="26.38"/>
    <s v="TM"/>
    <n v="26.02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4.62"/>
    <s v=""/>
    <x v="0"/>
    <x v="0"/>
    <x v="0"/>
    <s v=""/>
    <x v="0"/>
    <x v="5"/>
    <s v="FABRICA"/>
    <x v="0"/>
    <x v="28"/>
    <x v="1"/>
    <n v="0.35999999999999943"/>
    <x v="0"/>
    <n v="0.35999999999999943"/>
    <n v="0.35999999999999943"/>
    <n v="0"/>
    <n v="1"/>
    <s v=""/>
    <n v="26.38"/>
    <s v="TM"/>
    <n v="26.38"/>
    <n v="3264"/>
    <s v=""/>
    <s v=""/>
    <x v="0"/>
    <s v=""/>
    <s v=""/>
  </r>
  <r>
    <x v="9"/>
    <n v="13.2"/>
    <n v="13.22"/>
    <n v="0"/>
    <n v="40"/>
    <n v="40.4"/>
    <n v="27.18"/>
    <s v="TM"/>
    <s v=""/>
    <s v="ER9275BBY"/>
    <s v="E7812KXB"/>
    <s v="2024000059"/>
    <x v="1345"/>
    <d v="2024-01-02T00:00:00"/>
    <x v="29"/>
    <n v="27.78"/>
    <s v="TM"/>
    <n v="27.1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22"/>
    <s v=""/>
    <x v="0"/>
    <x v="0"/>
    <x v="0"/>
    <s v=""/>
    <x v="0"/>
    <x v="5"/>
    <s v="FABRICA"/>
    <x v="0"/>
    <x v="28"/>
    <x v="1"/>
    <n v="0.60000000000000142"/>
    <x v="0"/>
    <n v="0.60000000000000142"/>
    <n v="0.60000000000000142"/>
    <n v="1"/>
    <n v="1"/>
    <s v="Positivo"/>
    <n v="27.78"/>
    <s v="TM"/>
    <n v="27.78"/>
    <n v="3264"/>
    <s v=""/>
    <s v=""/>
    <x v="0"/>
    <s v=""/>
    <s v=""/>
  </r>
  <r>
    <x v="9"/>
    <n v="12.5"/>
    <n v="12.5"/>
    <n v="0"/>
    <n v="40"/>
    <n v="40.700000000000003"/>
    <n v="28.2"/>
    <s v="TM"/>
    <s v=""/>
    <s v="ER1864BBP"/>
    <s v="E0247JRH"/>
    <s v="2024000044"/>
    <x v="1346"/>
    <d v="2024-01-02T00:00:00"/>
    <x v="36"/>
    <n v="28.5"/>
    <s v="TM"/>
    <n v="28.2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2.5"/>
    <s v=""/>
    <x v="0"/>
    <x v="0"/>
    <x v="0"/>
    <s v=""/>
    <x v="0"/>
    <x v="5"/>
    <s v="FABRICA"/>
    <x v="0"/>
    <x v="35"/>
    <x v="1"/>
    <n v="0.29999999999999716"/>
    <x v="0"/>
    <n v="0.30000000000000071"/>
    <n v="0.30000000000000071"/>
    <n v="0"/>
    <n v="1"/>
    <s v=""/>
    <n v="28.5"/>
    <s v="TM"/>
    <n v="28.5"/>
    <n v="3269"/>
    <s v=""/>
    <s v=""/>
    <x v="0"/>
    <s v=""/>
    <s v=""/>
  </r>
  <r>
    <x v="9"/>
    <n v="14"/>
    <n v="14.4"/>
    <n v="0"/>
    <n v="40"/>
    <n v="30.64"/>
    <n v="16"/>
    <s v="TM"/>
    <s v=""/>
    <s v="EJ02544R"/>
    <s v="E0509JJH"/>
    <s v="2024000227"/>
    <x v="1347"/>
    <d v="2024-01-03T00:00:00"/>
    <x v="33"/>
    <n v="16"/>
    <s v="TM"/>
    <n v="16.23999999999999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4.4"/>
    <s v=""/>
    <x v="0"/>
    <x v="0"/>
    <x v="0"/>
    <s v=""/>
    <x v="0"/>
    <x v="5"/>
    <s v="FABRICA"/>
    <x v="0"/>
    <x v="32"/>
    <x v="0"/>
    <n v="10.36"/>
    <x v="0"/>
    <n v="9.360000000000003"/>
    <n v="9.360000000000003"/>
    <n v="1"/>
    <n v="1"/>
    <s v="Positivo"/>
    <n v="16"/>
    <s v="TM"/>
    <n v="25.6"/>
    <n v="3283"/>
    <s v=""/>
    <s v=""/>
    <x v="0"/>
    <s v=""/>
    <s v=""/>
  </r>
  <r>
    <x v="9"/>
    <n v="13.7"/>
    <n v="13.78"/>
    <n v="0"/>
    <n v="40"/>
    <n v="40.64"/>
    <n v="26.86"/>
    <s v="TM"/>
    <s v=""/>
    <s v="EVA02467R"/>
    <s v="E3255HXF"/>
    <s v="2024000042"/>
    <x v="1348"/>
    <d v="2024-01-02T00:00:00"/>
    <x v="36"/>
    <n v="27.22"/>
    <s v="TM"/>
    <n v="26.86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3.78"/>
    <s v=""/>
    <x v="0"/>
    <x v="0"/>
    <x v="0"/>
    <s v=""/>
    <x v="0"/>
    <x v="5"/>
    <s v="FABRICA"/>
    <x v="0"/>
    <x v="35"/>
    <x v="1"/>
    <n v="0.35999999999999943"/>
    <x v="0"/>
    <n v="0.35999999999999943"/>
    <n v="0.35999999999999943"/>
    <n v="0"/>
    <n v="1"/>
    <s v=""/>
    <n v="27.22"/>
    <s v="TM"/>
    <n v="27.22"/>
    <n v="3269"/>
    <s v=""/>
    <s v=""/>
    <x v="0"/>
    <s v=""/>
    <s v=""/>
  </r>
  <r>
    <x v="9"/>
    <n v="13.4"/>
    <n v="13.62"/>
    <n v="0"/>
    <n v="40"/>
    <n v="40.06"/>
    <n v="26.44"/>
    <s v="TM"/>
    <s v=""/>
    <s v="ECO02801R"/>
    <s v="E2291HBT"/>
    <s v="2024000133"/>
    <x v="1349"/>
    <d v="2024-01-03T00:00:00"/>
    <x v="29"/>
    <n v="27.38"/>
    <s v="TM"/>
    <n v="26.44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62"/>
    <s v=""/>
    <x v="0"/>
    <x v="0"/>
    <x v="0"/>
    <s v=""/>
    <x v="0"/>
    <x v="5"/>
    <s v="FABRICA"/>
    <x v="0"/>
    <x v="28"/>
    <x v="1"/>
    <n v="0.93999999999999773"/>
    <x v="0"/>
    <n v="0.93999999999999773"/>
    <n v="0.93999999999999773"/>
    <n v="1"/>
    <n v="1"/>
    <s v="Positivo"/>
    <n v="27.38"/>
    <s v="TM"/>
    <n v="27.38"/>
    <n v="3264"/>
    <s v=""/>
    <s v=""/>
    <x v="0"/>
    <s v=""/>
    <s v=""/>
  </r>
  <r>
    <x v="9"/>
    <n v="13.7"/>
    <n v="13.755000000000001"/>
    <n v="0"/>
    <n v="40"/>
    <n v="40.200000000000003"/>
    <n v="16"/>
    <s v="TM"/>
    <s v=""/>
    <s v="ER5124BCC"/>
    <s v="E9619HBS"/>
    <s v="2024000089"/>
    <x v="1350"/>
    <d v="2024-01-02T00:00:00"/>
    <x v="34"/>
    <n v="16"/>
    <s v="TM"/>
    <n v="26.445"/>
    <x v="0"/>
    <s v="E_AROMEROR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4.28"/>
    <s v=""/>
    <x v="0"/>
    <x v="0"/>
    <x v="0"/>
    <s v=""/>
    <x v="0"/>
    <x v="5"/>
    <s v="FABRICA"/>
    <x v="0"/>
    <x v="33"/>
    <x v="0"/>
    <n v="0.79999999999999716"/>
    <x v="0"/>
    <n v="-10.445"/>
    <n v="10.445"/>
    <n v="1"/>
    <n v="0"/>
    <s v="Negativo"/>
    <n v="16"/>
    <s v="TM"/>
    <n v="16"/>
    <n v="3282"/>
    <s v=""/>
    <s v=""/>
    <x v="0"/>
    <s v=""/>
    <s v=""/>
  </r>
  <r>
    <x v="9"/>
    <n v="13.7"/>
    <n v="13.755000000000001"/>
    <n v="0"/>
    <n v="40"/>
    <n v="40.200000000000003"/>
    <n v="9.6"/>
    <s v="TM"/>
    <s v=""/>
    <s v="ER5124BCC"/>
    <s v="E9619HBS"/>
    <s v="2024000089"/>
    <x v="1350"/>
    <d v="2024-01-02T00:00:00"/>
    <x v="33"/>
    <n v="9.6"/>
    <s v="TM"/>
    <n v="26.445"/>
    <x v="0"/>
    <s v="E_AROMEROR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4.28"/>
    <s v=""/>
    <x v="0"/>
    <x v="0"/>
    <x v="0"/>
    <s v=""/>
    <x v="0"/>
    <x v="5"/>
    <s v="FABRICA"/>
    <x v="0"/>
    <x v="32"/>
    <x v="0"/>
    <n v="0.79999999999999716"/>
    <x v="0"/>
    <n v="-11.085000000000001"/>
    <n v="11.085000000000001"/>
    <n v="1"/>
    <n v="0"/>
    <s v="Negativo"/>
    <n v="9.6"/>
    <s v="TM"/>
    <n v="15.36"/>
    <n v="3283"/>
    <s v=""/>
    <s v=""/>
    <x v="0"/>
    <s v=""/>
    <s v=""/>
  </r>
  <r>
    <x v="9"/>
    <n v="13.7"/>
    <n v="13.58"/>
    <n v="0"/>
    <n v="40"/>
    <n v="39.82"/>
    <n v="25.6"/>
    <s v="TM"/>
    <s v=""/>
    <s v="ER5124BCC"/>
    <s v="E9619HBS"/>
    <s v="2024000047"/>
    <x v="1351"/>
    <d v="2024-01-02T00:00:00"/>
    <x v="33"/>
    <n v="25.6"/>
    <s v="TM"/>
    <n v="26.24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4.7"/>
    <s v=""/>
    <x v="0"/>
    <x v="0"/>
    <x v="0"/>
    <s v=""/>
    <x v="0"/>
    <x v="5"/>
    <s v="FABRICA"/>
    <x v="0"/>
    <x v="32"/>
    <x v="0"/>
    <n v="1.1799999999999997"/>
    <x v="0"/>
    <n v="14.72000000000001"/>
    <n v="14.72000000000001"/>
    <n v="1"/>
    <n v="1"/>
    <s v="Positivo"/>
    <n v="25.6"/>
    <s v="TM"/>
    <n v="40.960000000000008"/>
    <n v="3283"/>
    <s v=""/>
    <s v=""/>
    <x v="0"/>
    <s v=""/>
    <s v=""/>
  </r>
  <r>
    <x v="9"/>
    <n v="12.9"/>
    <n v="13.1"/>
    <n v="0"/>
    <n v="40"/>
    <n v="40.880000000000003"/>
    <n v="27.78"/>
    <s v="TM"/>
    <s v=""/>
    <s v="ER8643BCC"/>
    <s v="E7698LMM"/>
    <s v="2024000087"/>
    <x v="1352"/>
    <d v="2024-01-02T00:00:00"/>
    <x v="29"/>
    <n v="27.9"/>
    <s v="TM"/>
    <n v="27.7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1"/>
    <s v=""/>
    <x v="0"/>
    <x v="0"/>
    <x v="0"/>
    <s v=""/>
    <x v="0"/>
    <x v="5"/>
    <s v="FABRICA"/>
    <x v="0"/>
    <x v="28"/>
    <x v="1"/>
    <n v="0.11999999999999744"/>
    <x v="0"/>
    <n v="0.11999999999999744"/>
    <n v="0.11999999999999744"/>
    <n v="0"/>
    <n v="1"/>
    <s v=""/>
    <n v="27.9"/>
    <s v="TM"/>
    <n v="27.9"/>
    <n v="3264"/>
    <s v=""/>
    <s v=""/>
    <x v="0"/>
    <s v=""/>
    <s v=""/>
  </r>
  <r>
    <x v="9"/>
    <n v="12.34"/>
    <n v="12.72"/>
    <n v="0"/>
    <n v="40"/>
    <n v="40.44"/>
    <n v="27.72"/>
    <s v="TM"/>
    <s v=""/>
    <s v="ER9422BCZ"/>
    <s v="E4040JXN"/>
    <s v="2024000148"/>
    <x v="1353"/>
    <d v="2024-01-03T00:00:00"/>
    <x v="29"/>
    <n v="28.28"/>
    <s v="TM"/>
    <n v="27.72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7"/>
    <n v="12.72"/>
    <s v=""/>
    <x v="0"/>
    <x v="0"/>
    <x v="0"/>
    <s v=""/>
    <x v="0"/>
    <x v="5"/>
    <s v="FABRICA"/>
    <x v="0"/>
    <x v="28"/>
    <x v="1"/>
    <n v="0.56000000000000227"/>
    <x v="0"/>
    <n v="0.56000000000000227"/>
    <n v="0.56000000000000227"/>
    <n v="1"/>
    <n v="1"/>
    <s v="Positivo"/>
    <n v="28.28"/>
    <s v="TM"/>
    <n v="28.28"/>
    <n v="3264"/>
    <s v=""/>
    <s v=""/>
    <x v="0"/>
    <s v=""/>
    <s v=""/>
  </r>
  <r>
    <x v="9"/>
    <n v="14"/>
    <n v="14.34"/>
    <n v="0"/>
    <n v="40"/>
    <n v="40.659999999999997"/>
    <n v="25.6"/>
    <s v="TM"/>
    <s v=""/>
    <s v="EJ02544R"/>
    <s v="E0509JJH"/>
    <s v="2024000284"/>
    <x v="1354"/>
    <d v="2024-01-04T00:00:00"/>
    <x v="34"/>
    <n v="25.6"/>
    <s v="TM"/>
    <n v="26.32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4.34"/>
    <s v=""/>
    <x v="0"/>
    <x v="0"/>
    <x v="0"/>
    <s v=""/>
    <x v="0"/>
    <x v="5"/>
    <s v="FABRICA"/>
    <x v="0"/>
    <x v="33"/>
    <x v="0"/>
    <n v="0.34000000000000341"/>
    <x v="0"/>
    <n v="-0.71999999999999886"/>
    <n v="0.71999999999999886"/>
    <n v="1"/>
    <n v="0"/>
    <s v="Negativo"/>
    <n v="25.6"/>
    <s v="TM"/>
    <n v="25.6"/>
    <n v="3282"/>
    <s v=""/>
    <s v=""/>
    <x v="0"/>
    <s v=""/>
    <s v=""/>
  </r>
  <r>
    <x v="9"/>
    <n v="14"/>
    <n v="14.16"/>
    <n v="0"/>
    <n v="40"/>
    <n v="40.82"/>
    <n v="25.6"/>
    <s v="TM"/>
    <s v=""/>
    <s v="EJ02544R"/>
    <s v="E0509JJH"/>
    <s v="2024000464"/>
    <x v="1355"/>
    <d v="2024-01-05T00:00:00"/>
    <x v="34"/>
    <n v="25.6"/>
    <s v="TM"/>
    <n v="26.66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5"/>
    <s v=""/>
    <x v="0"/>
    <x v="0"/>
    <x v="0"/>
    <s v=""/>
    <x v="0"/>
    <x v="5"/>
    <s v="FABRICA"/>
    <x v="0"/>
    <x v="33"/>
    <x v="0"/>
    <n v="0.17999999999999972"/>
    <x v="0"/>
    <n v="-1.0599999999999987"/>
    <n v="1.0599999999999987"/>
    <n v="1"/>
    <n v="0"/>
    <s v="Negativo"/>
    <n v="25.6"/>
    <s v="TM"/>
    <n v="25.6"/>
    <n v="3282"/>
    <s v=""/>
    <s v=""/>
    <x v="0"/>
    <s v=""/>
    <s v=""/>
  </r>
  <r>
    <x v="9"/>
    <n v="14"/>
    <n v="13.675000000000001"/>
    <n v="0"/>
    <n v="40"/>
    <n v="40.64"/>
    <n v="25.6"/>
    <s v="TM"/>
    <s v=""/>
    <s v="EJ02544R"/>
    <s v="E0509JJH"/>
    <s v="2024000114"/>
    <x v="1356"/>
    <d v="2024-01-02T00:00:00"/>
    <x v="34"/>
    <n v="25.6"/>
    <s v="TM"/>
    <n v="26.965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6.02"/>
    <s v=""/>
    <x v="0"/>
    <x v="0"/>
    <x v="0"/>
    <s v=""/>
    <x v="0"/>
    <x v="5"/>
    <s v="FABRICA"/>
    <x v="0"/>
    <x v="33"/>
    <x v="0"/>
    <n v="0.35999999999999943"/>
    <x v="0"/>
    <n v="-1.3649999999999984"/>
    <n v="1.3649999999999984"/>
    <n v="1"/>
    <n v="0"/>
    <s v="Negativo"/>
    <n v="25.6"/>
    <s v="TM"/>
    <n v="25.6"/>
    <n v="3282"/>
    <s v=""/>
    <s v=""/>
    <x v="0"/>
    <s v=""/>
    <s v=""/>
  </r>
  <r>
    <x v="9"/>
    <n v="14.58"/>
    <n v="13.455"/>
    <n v="0"/>
    <n v="40"/>
    <n v="40.24"/>
    <n v="25.6"/>
    <s v="TM"/>
    <s v=""/>
    <s v="EM23188R"/>
    <s v="E4446DBR"/>
    <s v="2024000068"/>
    <x v="1357"/>
    <d v="2024-01-02T00:00:00"/>
    <x v="33"/>
    <n v="25.6"/>
    <s v="TM"/>
    <n v="26.785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6.079999999999998"/>
    <s v=""/>
    <x v="0"/>
    <x v="0"/>
    <x v="0"/>
    <s v=""/>
    <x v="0"/>
    <x v="5"/>
    <s v="FABRICA"/>
    <x v="0"/>
    <x v="32"/>
    <x v="0"/>
    <n v="0.75999999999999801"/>
    <x v="0"/>
    <n v="14.175000000000008"/>
    <n v="14.175000000000008"/>
    <n v="1"/>
    <n v="1"/>
    <s v="Positivo"/>
    <n v="25.6"/>
    <s v="TM"/>
    <n v="40.960000000000008"/>
    <n v="3283"/>
    <s v=""/>
    <s v=""/>
    <x v="0"/>
    <s v=""/>
    <s v=""/>
  </r>
  <r>
    <x v="9"/>
    <n v="13.3"/>
    <n v="12.9"/>
    <n v="0"/>
    <n v="40"/>
    <n v="39.94"/>
    <n v="27.04"/>
    <s v="TM"/>
    <s v=""/>
    <s v="ER4533BBP"/>
    <s v="E5811MHB"/>
    <s v="2024000115"/>
    <x v="1358"/>
    <d v="2024-01-02T00:00:00"/>
    <x v="29"/>
    <n v="28.1"/>
    <s v="TM"/>
    <n v="27.04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2.9"/>
    <s v=""/>
    <x v="0"/>
    <x v="0"/>
    <x v="0"/>
    <s v=""/>
    <x v="0"/>
    <x v="5"/>
    <s v="FABRICA"/>
    <x v="0"/>
    <x v="28"/>
    <x v="1"/>
    <n v="1.0600000000000023"/>
    <x v="0"/>
    <n v="1.0600000000000023"/>
    <n v="1.0600000000000023"/>
    <n v="1"/>
    <n v="1"/>
    <s v="Positivo"/>
    <n v="28.1"/>
    <s v="TM"/>
    <n v="28.1"/>
    <n v="3264"/>
    <s v=""/>
    <s v=""/>
    <x v="0"/>
    <s v=""/>
    <s v=""/>
  </r>
  <r>
    <x v="9"/>
    <n v="12.34"/>
    <n v="12.4"/>
    <n v="0"/>
    <n v="40"/>
    <n v="40.880000000000003"/>
    <n v="28.48"/>
    <s v="TM"/>
    <s v=""/>
    <s v="ER7811BBV"/>
    <s v="E5824JVY"/>
    <s v="2024000105"/>
    <x v="1359"/>
    <d v="2024-01-02T00:00:00"/>
    <x v="29"/>
    <n v="28.6"/>
    <s v="TM"/>
    <n v="28.4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2.4"/>
    <s v=""/>
    <x v="0"/>
    <x v="0"/>
    <x v="0"/>
    <s v=""/>
    <x v="0"/>
    <x v="5"/>
    <s v="FABRICA"/>
    <x v="0"/>
    <x v="28"/>
    <x v="1"/>
    <n v="0.11999999999999744"/>
    <x v="0"/>
    <n v="0.12000000000000099"/>
    <n v="0.12000000000000099"/>
    <n v="0"/>
    <n v="1"/>
    <s v=""/>
    <n v="28.6"/>
    <s v="TM"/>
    <n v="28.6"/>
    <n v="3264"/>
    <s v=""/>
    <s v=""/>
    <x v="0"/>
    <s v=""/>
    <s v=""/>
  </r>
  <r>
    <x v="9"/>
    <n v="14.7"/>
    <n v="14.64"/>
    <n v="0"/>
    <n v="40"/>
    <n v="40.54"/>
    <n v="25.6"/>
    <s v="TM"/>
    <s v=""/>
    <s v="ER0808BBS"/>
    <s v="E3885KYS"/>
    <s v="2024000098"/>
    <x v="1360"/>
    <d v="2024-01-02T00:00:00"/>
    <x v="33"/>
    <n v="25.6"/>
    <s v="TM"/>
    <n v="25.9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4.64"/>
    <s v=""/>
    <x v="0"/>
    <x v="0"/>
    <x v="0"/>
    <s v=""/>
    <x v="0"/>
    <x v="5"/>
    <s v="FABRICA"/>
    <x v="0"/>
    <x v="32"/>
    <x v="0"/>
    <n v="0.46000000000000085"/>
    <x v="0"/>
    <n v="15.060000000000009"/>
    <n v="15.060000000000009"/>
    <n v="1"/>
    <n v="1"/>
    <s v="Positivo"/>
    <n v="25.6"/>
    <s v="TM"/>
    <n v="40.960000000000008"/>
    <n v="3283"/>
    <s v=""/>
    <s v=""/>
    <x v="0"/>
    <s v=""/>
    <s v=""/>
  </r>
  <r>
    <x v="9"/>
    <n v="12.1"/>
    <n v="12.14"/>
    <n v="0"/>
    <n v="40.799999999999997"/>
    <n v="40.18"/>
    <n v="28.04"/>
    <s v="TM"/>
    <s v=""/>
    <s v="ER2524BBY"/>
    <s v="E6464JZW"/>
    <s v="2024000136"/>
    <x v="1361"/>
    <d v="2024-01-03T00:00:00"/>
    <x v="29"/>
    <n v="29.68"/>
    <s v="TM"/>
    <n v="28.04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2.14"/>
    <s v=""/>
    <x v="0"/>
    <x v="0"/>
    <x v="0"/>
    <s v=""/>
    <x v="0"/>
    <x v="5"/>
    <s v="FABRICA"/>
    <x v="0"/>
    <x v="28"/>
    <x v="1"/>
    <n v="1.6399999999999935"/>
    <x v="0"/>
    <n v="1.6400000000000006"/>
    <n v="1.6400000000000006"/>
    <n v="1"/>
    <n v="1"/>
    <s v="Positivo"/>
    <n v="29.68"/>
    <s v="TM"/>
    <n v="29.68"/>
    <n v="3264"/>
    <s v=""/>
    <s v=""/>
    <x v="0"/>
    <s v=""/>
    <s v=""/>
  </r>
  <r>
    <x v="9"/>
    <n v="14"/>
    <n v="14.095000000000001"/>
    <n v="0"/>
    <n v="40"/>
    <n v="40.96"/>
    <n v="25.6"/>
    <s v="TM"/>
    <s v=""/>
    <s v="EJ02544R"/>
    <s v="E0509JJH"/>
    <s v="2024000083"/>
    <x v="1362"/>
    <d v="2024-01-02T00:00:00"/>
    <x v="34"/>
    <n v="25.6"/>
    <s v="TM"/>
    <n v="26.86499999999999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4.48"/>
    <s v=""/>
    <x v="0"/>
    <x v="0"/>
    <x v="0"/>
    <s v=""/>
    <x v="0"/>
    <x v="5"/>
    <s v="FABRICA"/>
    <x v="0"/>
    <x v="33"/>
    <x v="0"/>
    <n v="3.9999999999999147E-2"/>
    <x v="0"/>
    <n v="-1.264999999999997"/>
    <n v="1.264999999999997"/>
    <n v="1"/>
    <n v="0"/>
    <s v="Negativo"/>
    <n v="25.6"/>
    <s v="TM"/>
    <n v="25.6"/>
    <n v="3282"/>
    <s v=""/>
    <s v=""/>
    <x v="0"/>
    <s v=""/>
    <s v=""/>
  </r>
  <r>
    <x v="9"/>
    <n v="15.6"/>
    <n v="0"/>
    <n v="0"/>
    <n v="26"/>
    <n v="26.16"/>
    <n v="9.6"/>
    <s v="TM"/>
    <s v=""/>
    <s v="E8008BRB"/>
    <s v="E8008BRB"/>
    <s v="2024000152"/>
    <x v="1363"/>
    <d v="2024-01-03T00:00:00"/>
    <x v="34"/>
    <n v="9.6"/>
    <s v="TM"/>
    <n v="26.16"/>
    <x v="0"/>
    <s v="JJIMENA"/>
    <x v="0"/>
    <s v=""/>
    <x v="0"/>
    <x v="0"/>
    <x v="0"/>
    <x v="0"/>
    <s v=""/>
    <d v="1899-12-30T00:00:00"/>
    <s v=""/>
    <x v="0"/>
    <x v="0"/>
    <x v="1"/>
    <x v="0"/>
    <s v=""/>
    <d v="1899-12-30T00:00:00"/>
    <s v=""/>
    <s v=""/>
    <s v=""/>
    <n v="0"/>
    <s v=""/>
    <x v="0"/>
    <x v="0"/>
    <x v="0"/>
    <s v=""/>
    <x v="0"/>
    <x v="5"/>
    <s v="FABRICA"/>
    <x v="0"/>
    <x v="33"/>
    <x v="0"/>
    <n v="0.48999999999999844"/>
    <x v="0"/>
    <n v="-16.560000000000002"/>
    <n v="16.560000000000002"/>
    <n v="1"/>
    <n v="0"/>
    <s v="Negativo"/>
    <n v="9.6"/>
    <s v="TM"/>
    <n v="9.6"/>
    <n v="3282"/>
    <s v=""/>
    <s v=""/>
    <x v="0"/>
    <s v=""/>
    <s v=""/>
  </r>
  <r>
    <x v="9"/>
    <n v="16.32"/>
    <n v="16.239999999999998"/>
    <n v="0"/>
    <n v="26"/>
    <n v="26.28"/>
    <n v="9.6"/>
    <s v="TM"/>
    <s v=""/>
    <s v="EE8008BRB"/>
    <s v=""/>
    <s v="2024000186"/>
    <x v="1364"/>
    <d v="2024-01-03T00:00:00"/>
    <x v="34"/>
    <n v="9.6"/>
    <s v="TM"/>
    <n v="10.039999999999999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6.52"/>
    <s v=""/>
    <x v="0"/>
    <x v="0"/>
    <x v="0"/>
    <s v=""/>
    <x v="0"/>
    <x v="5"/>
    <s v="FABRICA"/>
    <x v="0"/>
    <x v="33"/>
    <x v="0"/>
    <n v="0.36999999999999744"/>
    <x v="0"/>
    <n v="-0.4399999999999995"/>
    <n v="0.4399999999999995"/>
    <n v="1"/>
    <n v="0"/>
    <s v="Negativo"/>
    <n v="9.6"/>
    <s v="TM"/>
    <n v="9.6"/>
    <n v="3282"/>
    <s v=""/>
    <s v=""/>
    <x v="0"/>
    <s v=""/>
    <s v=""/>
  </r>
  <r>
    <x v="9"/>
    <n v="13.1"/>
    <n v="13.06"/>
    <n v="0"/>
    <n v="40"/>
    <n v="40.24"/>
    <n v="27.18"/>
    <s v="TM"/>
    <s v=""/>
    <s v="ER7726BBG"/>
    <s v="E7970JYD"/>
    <s v="2024000167"/>
    <x v="1365"/>
    <d v="2024-01-03T00:00:00"/>
    <x v="29"/>
    <n v="27.94"/>
    <s v="TM"/>
    <n v="27.1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06"/>
    <s v=""/>
    <x v="0"/>
    <x v="0"/>
    <x v="0"/>
    <s v=""/>
    <x v="0"/>
    <x v="5"/>
    <s v="FABRICA"/>
    <x v="0"/>
    <x v="28"/>
    <x v="1"/>
    <n v="0.75999999999999801"/>
    <x v="0"/>
    <n v="0.76000000000000156"/>
    <n v="0.76000000000000156"/>
    <n v="1"/>
    <n v="1"/>
    <s v="Positivo"/>
    <n v="27.94"/>
    <s v="TM"/>
    <n v="27.94"/>
    <n v="3264"/>
    <s v=""/>
    <s v=""/>
    <x v="0"/>
    <s v=""/>
    <s v=""/>
  </r>
  <r>
    <x v="9"/>
    <n v="13.34"/>
    <n v="13.48"/>
    <n v="0"/>
    <n v="40"/>
    <n v="40.08"/>
    <n v="26.6"/>
    <s v="TM"/>
    <s v=""/>
    <s v="ER9151BBT"/>
    <s v="E8976JGF"/>
    <s v="2024000130"/>
    <x v="1366"/>
    <d v="2024-01-03T00:00:00"/>
    <x v="29"/>
    <n v="27.52"/>
    <s v="TM"/>
    <n v="26.6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48"/>
    <s v=""/>
    <x v="0"/>
    <x v="0"/>
    <x v="0"/>
    <s v=""/>
    <x v="0"/>
    <x v="5"/>
    <s v="FABRICA"/>
    <x v="0"/>
    <x v="28"/>
    <x v="1"/>
    <n v="0.92000000000000171"/>
    <x v="0"/>
    <n v="0.91999999999999815"/>
    <n v="0.91999999999999815"/>
    <n v="1"/>
    <n v="1"/>
    <s v="Positivo"/>
    <n v="27.52"/>
    <s v="TM"/>
    <n v="27.52"/>
    <n v="3264"/>
    <s v=""/>
    <s v=""/>
    <x v="0"/>
    <s v=""/>
    <s v=""/>
  </r>
  <r>
    <x v="9"/>
    <n v="13.34"/>
    <n v="13.36"/>
    <n v="0"/>
    <n v="40"/>
    <n v="40.159999999999997"/>
    <n v="26.8"/>
    <s v="TM"/>
    <s v=""/>
    <s v="ER9151BBT"/>
    <s v="E8976JGF"/>
    <s v="2024000188"/>
    <x v="1367"/>
    <d v="2024-01-03T00:00:00"/>
    <x v="29"/>
    <n v="27.64"/>
    <s v="TM"/>
    <n v="26.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36"/>
    <s v=""/>
    <x v="0"/>
    <x v="0"/>
    <x v="0"/>
    <s v=""/>
    <x v="0"/>
    <x v="5"/>
    <s v="FABRICA"/>
    <x v="0"/>
    <x v="28"/>
    <x v="1"/>
    <n v="0.84000000000000341"/>
    <x v="0"/>
    <n v="0.83999999999999986"/>
    <n v="0.83999999999999986"/>
    <n v="1"/>
    <n v="1"/>
    <s v="Positivo"/>
    <n v="27.64"/>
    <s v="TM"/>
    <n v="27.64"/>
    <n v="3264"/>
    <s v=""/>
    <s v=""/>
    <x v="0"/>
    <s v=""/>
    <s v=""/>
  </r>
  <r>
    <x v="9"/>
    <n v="13.34"/>
    <n v="13.46"/>
    <n v="0"/>
    <n v="40"/>
    <n v="40.56"/>
    <n v="27.1"/>
    <s v="TM"/>
    <s v=""/>
    <s v="ER9151BBT"/>
    <s v="E8976JGF"/>
    <s v="2024000226"/>
    <x v="1368"/>
    <d v="2024-01-03T00:00:00"/>
    <x v="29"/>
    <n v="27.54"/>
    <s v="TM"/>
    <n v="27.1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46"/>
    <s v=""/>
    <x v="0"/>
    <x v="0"/>
    <x v="0"/>
    <s v=""/>
    <x v="0"/>
    <x v="5"/>
    <s v="FABRICA"/>
    <x v="0"/>
    <x v="28"/>
    <x v="1"/>
    <n v="0.43999999999999773"/>
    <x v="0"/>
    <n v="0.43999999999999773"/>
    <n v="0.43999999999999773"/>
    <n v="1"/>
    <n v="1"/>
    <s v="Positivo"/>
    <n v="27.54"/>
    <s v="TM"/>
    <n v="27.54"/>
    <n v="3264"/>
    <s v=""/>
    <s v=""/>
    <x v="0"/>
    <s v=""/>
    <s v=""/>
  </r>
  <r>
    <x v="9"/>
    <n v="13"/>
    <n v="12.84"/>
    <n v="0"/>
    <n v="40"/>
    <n v="39.880000000000003"/>
    <n v="27.04"/>
    <s v="TM"/>
    <s v=""/>
    <s v="EB10320R"/>
    <s v="E4954KGF"/>
    <s v="2024000095"/>
    <x v="1369"/>
    <d v="2024-01-02T00:00:00"/>
    <x v="37"/>
    <n v="28.16"/>
    <s v="TM"/>
    <n v="27.04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6"/>
    <n v="12.84"/>
    <s v=""/>
    <x v="0"/>
    <x v="0"/>
    <x v="0"/>
    <s v=""/>
    <x v="0"/>
    <x v="5"/>
    <s v="FABRICA"/>
    <x v="0"/>
    <x v="10"/>
    <x v="1"/>
    <n v="1.1199999999999974"/>
    <x v="0"/>
    <n v="1.120000000000001"/>
    <n v="1.120000000000001"/>
    <n v="1"/>
    <n v="1"/>
    <s v="Positivo"/>
    <n v="28.16"/>
    <s v="TM"/>
    <n v="28.16"/>
    <n v="3262"/>
    <s v=""/>
    <s v=""/>
    <x v="0"/>
    <s v=""/>
    <s v=""/>
  </r>
  <r>
    <x v="9"/>
    <n v="13.1"/>
    <n v="13.06"/>
    <n v="0"/>
    <n v="40"/>
    <n v="40.479999999999997"/>
    <n v="27.42"/>
    <s v="TM"/>
    <s v=""/>
    <s v="ER7726BBG"/>
    <s v="E7970JYD"/>
    <s v="2024000131"/>
    <x v="1370"/>
    <d v="2024-01-03T00:00:00"/>
    <x v="29"/>
    <n v="27.94"/>
    <s v="TM"/>
    <n v="27.42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7"/>
    <n v="13.06"/>
    <s v=""/>
    <x v="0"/>
    <x v="0"/>
    <x v="0"/>
    <s v=""/>
    <x v="0"/>
    <x v="5"/>
    <s v="FABRICA"/>
    <x v="0"/>
    <x v="28"/>
    <x v="1"/>
    <n v="0.52000000000000313"/>
    <x v="0"/>
    <n v="0.51999999999999957"/>
    <n v="0.51999999999999957"/>
    <n v="1"/>
    <n v="1"/>
    <s v="Positivo"/>
    <n v="27.94"/>
    <s v="TM"/>
    <n v="27.94"/>
    <n v="3264"/>
    <s v=""/>
    <s v=""/>
    <x v="0"/>
    <s v=""/>
    <s v=""/>
  </r>
  <r>
    <x v="9"/>
    <n v="13.1"/>
    <n v="12.92"/>
    <n v="0"/>
    <n v="40"/>
    <n v="40.08"/>
    <n v="27.16"/>
    <s v="TM"/>
    <s v=""/>
    <s v="ER7726BBG"/>
    <s v="E7970JYD"/>
    <s v="2024000206"/>
    <x v="1371"/>
    <d v="2024-01-03T00:00:00"/>
    <x v="29"/>
    <n v="28.08"/>
    <s v="TM"/>
    <n v="27.16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2.92"/>
    <s v=""/>
    <x v="0"/>
    <x v="0"/>
    <x v="0"/>
    <s v=""/>
    <x v="0"/>
    <x v="5"/>
    <s v="FABRICA"/>
    <x v="0"/>
    <x v="28"/>
    <x v="1"/>
    <n v="0.92000000000000171"/>
    <x v="0"/>
    <n v="0.91999999999999815"/>
    <n v="0.91999999999999815"/>
    <n v="1"/>
    <n v="1"/>
    <s v="Positivo"/>
    <n v="28.08"/>
    <s v="TM"/>
    <n v="28.08"/>
    <n v="3264"/>
    <s v=""/>
    <s v=""/>
    <x v="0"/>
    <s v=""/>
    <s v=""/>
  </r>
  <r>
    <x v="9"/>
    <n v="13.8"/>
    <n v="13.96"/>
    <n v="0"/>
    <n v="40"/>
    <n v="40.42"/>
    <n v="26.46"/>
    <s v="TM"/>
    <s v=""/>
    <s v="ER8381BBJ"/>
    <s v="E5489HGX"/>
    <s v="2024000118"/>
    <x v="1372"/>
    <d v="2024-01-02T00:00:00"/>
    <x v="29"/>
    <n v="27.04"/>
    <s v="TM"/>
    <n v="26.46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7"/>
    <n v="13.96"/>
    <s v=""/>
    <x v="0"/>
    <x v="0"/>
    <x v="0"/>
    <s v=""/>
    <x v="0"/>
    <x v="5"/>
    <s v="FABRICA"/>
    <x v="0"/>
    <x v="28"/>
    <x v="1"/>
    <n v="0.57999999999999829"/>
    <x v="0"/>
    <n v="0.57999999999999829"/>
    <n v="0.57999999999999829"/>
    <n v="1"/>
    <n v="1"/>
    <s v="Positivo"/>
    <n v="27.04"/>
    <s v="TM"/>
    <n v="27.04"/>
    <n v="3264"/>
    <s v=""/>
    <s v=""/>
    <x v="0"/>
    <s v=""/>
    <s v=""/>
  </r>
  <r>
    <x v="9"/>
    <n v="13.7"/>
    <n v="13.62"/>
    <n v="0"/>
    <n v="40"/>
    <n v="39.700000000000003"/>
    <n v="26.08"/>
    <s v="TM"/>
    <s v=""/>
    <s v="EVA02467R"/>
    <s v="E3255HXF"/>
    <s v="2024000104"/>
    <x v="1373"/>
    <d v="2024-01-02T00:00:00"/>
    <x v="36"/>
    <n v="27.38"/>
    <s v="TM"/>
    <n v="26.0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3.62"/>
    <s v=""/>
    <x v="0"/>
    <x v="0"/>
    <x v="0"/>
    <s v=""/>
    <x v="0"/>
    <x v="5"/>
    <s v="FABRICA"/>
    <x v="0"/>
    <x v="35"/>
    <x v="1"/>
    <n v="1.2999999999999972"/>
    <x v="0"/>
    <n v="1.3000000000000007"/>
    <n v="1.3000000000000007"/>
    <n v="1"/>
    <n v="1"/>
    <s v="Positivo"/>
    <n v="27.38"/>
    <s v="TM"/>
    <n v="27.38"/>
    <n v="3269"/>
    <s v=""/>
    <s v=""/>
    <x v="0"/>
    <s v=""/>
    <s v=""/>
  </r>
  <r>
    <x v="9"/>
    <n v="13"/>
    <n v="12.94"/>
    <n v="0"/>
    <n v="40"/>
    <n v="40.32"/>
    <n v="27.38"/>
    <s v="TM"/>
    <s v=""/>
    <s v="EB10320R"/>
    <s v="E4954KGF"/>
    <s v="2024000215"/>
    <x v="1374"/>
    <d v="2024-01-03T00:00:00"/>
    <x v="36"/>
    <n v="28.06"/>
    <s v="TM"/>
    <n v="27.3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2.94"/>
    <s v=""/>
    <x v="0"/>
    <x v="0"/>
    <x v="0"/>
    <s v=""/>
    <x v="0"/>
    <x v="5"/>
    <s v="FABRICA"/>
    <x v="0"/>
    <x v="35"/>
    <x v="1"/>
    <n v="0.67999999999999972"/>
    <x v="0"/>
    <n v="0.67999999999999972"/>
    <n v="0.67999999999999972"/>
    <n v="1"/>
    <n v="1"/>
    <s v="Positivo"/>
    <n v="28.06"/>
    <s v="TM"/>
    <n v="28.06"/>
    <n v="3269"/>
    <s v=""/>
    <s v=""/>
    <x v="0"/>
    <s v=""/>
    <s v=""/>
  </r>
  <r>
    <x v="9"/>
    <n v="13.2"/>
    <n v="13.42"/>
    <n v="0"/>
    <n v="40"/>
    <n v="40.56"/>
    <n v="27.14"/>
    <s v="TM"/>
    <s v=""/>
    <s v="ER8221BBJ"/>
    <s v="E3888GZR"/>
    <s v="2024000129"/>
    <x v="1375"/>
    <d v="2024-01-03T00:00:00"/>
    <x v="36"/>
    <n v="27.58"/>
    <s v="TM"/>
    <n v="27.14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3.42"/>
    <s v=""/>
    <x v="0"/>
    <x v="0"/>
    <x v="0"/>
    <s v=""/>
    <x v="0"/>
    <x v="5"/>
    <s v="FABRICA"/>
    <x v="0"/>
    <x v="35"/>
    <x v="1"/>
    <n v="0.43999999999999773"/>
    <x v="0"/>
    <n v="0.43999999999999773"/>
    <n v="0.43999999999999773"/>
    <n v="1"/>
    <n v="1"/>
    <s v="Positivo"/>
    <n v="27.58"/>
    <s v="TM"/>
    <n v="27.58"/>
    <n v="3269"/>
    <s v=""/>
    <s v=""/>
    <x v="0"/>
    <s v=""/>
    <s v=""/>
  </r>
  <r>
    <x v="9"/>
    <n v="14.2"/>
    <n v="14.18"/>
    <n v="0"/>
    <n v="40"/>
    <n v="40.68"/>
    <n v="26.5"/>
    <s v="TM"/>
    <s v=""/>
    <s v="ER8221BBJ"/>
    <s v="E3888GZR"/>
    <s v="2024000173"/>
    <x v="1376"/>
    <d v="2024-01-03T00:00:00"/>
    <x v="36"/>
    <n v="26.82"/>
    <s v="TM"/>
    <n v="26.5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4.18"/>
    <s v=""/>
    <x v="0"/>
    <x v="0"/>
    <x v="0"/>
    <s v=""/>
    <x v="0"/>
    <x v="5"/>
    <s v="FABRICA"/>
    <x v="0"/>
    <x v="35"/>
    <x v="1"/>
    <n v="0.32000000000000028"/>
    <x v="0"/>
    <n v="0.32000000000000028"/>
    <n v="0.32000000000000028"/>
    <n v="0"/>
    <n v="1"/>
    <s v=""/>
    <n v="26.82"/>
    <s v="TM"/>
    <n v="26.82"/>
    <n v="3269"/>
    <s v=""/>
    <s v=""/>
    <x v="0"/>
    <s v=""/>
    <s v=""/>
  </r>
  <r>
    <x v="9"/>
    <n v="14.2"/>
    <n v="13.64"/>
    <n v="0"/>
    <n v="40"/>
    <n v="40.1"/>
    <n v="26.46"/>
    <s v="TM"/>
    <s v=""/>
    <s v="ER0936BBS"/>
    <s v="E1632JZF"/>
    <s v="2024000201"/>
    <x v="1377"/>
    <d v="2024-01-03T00:00:00"/>
    <x v="36"/>
    <n v="27.36"/>
    <s v="TM"/>
    <n v="26.46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3.64"/>
    <s v=""/>
    <x v="0"/>
    <x v="0"/>
    <x v="0"/>
    <s v=""/>
    <x v="0"/>
    <x v="5"/>
    <s v="FABRICA"/>
    <x v="0"/>
    <x v="35"/>
    <x v="1"/>
    <n v="0.89999999999999858"/>
    <x v="0"/>
    <n v="0.89999999999999858"/>
    <n v="0.89999999999999858"/>
    <n v="1"/>
    <n v="1"/>
    <s v="Positivo"/>
    <n v="27.36"/>
    <s v="TM"/>
    <n v="27.36"/>
    <n v="3269"/>
    <s v=""/>
    <s v=""/>
    <x v="0"/>
    <s v=""/>
    <s v=""/>
  </r>
  <r>
    <x v="9"/>
    <n v="12.94"/>
    <n v="12.94"/>
    <n v="0"/>
    <n v="40"/>
    <n v="40.64"/>
    <n v="27.7"/>
    <s v="TM"/>
    <s v=""/>
    <s v="ER0272BBT"/>
    <s v="E2254MLP"/>
    <s v="2024000179"/>
    <x v="1378"/>
    <d v="2024-01-03T00:00:00"/>
    <x v="36"/>
    <n v="28.06"/>
    <s v="TM"/>
    <n v="27.7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2.94"/>
    <s v=""/>
    <x v="0"/>
    <x v="0"/>
    <x v="0"/>
    <s v=""/>
    <x v="0"/>
    <x v="5"/>
    <s v="FABRICA"/>
    <x v="0"/>
    <x v="35"/>
    <x v="1"/>
    <n v="0.35999999999999943"/>
    <x v="0"/>
    <n v="0.35999999999999943"/>
    <n v="0.35999999999999943"/>
    <n v="0"/>
    <n v="1"/>
    <s v=""/>
    <n v="28.06"/>
    <s v="TM"/>
    <n v="28.06"/>
    <n v="3269"/>
    <s v=""/>
    <s v=""/>
    <x v="0"/>
    <s v=""/>
    <s v=""/>
  </r>
  <r>
    <x v="9"/>
    <n v="12.94"/>
    <n v="12.86"/>
    <n v="0"/>
    <n v="40"/>
    <n v="40.659999999999997"/>
    <n v="27.8"/>
    <s v="TM"/>
    <s v=""/>
    <s v="ER0272BBT"/>
    <s v="E2254MLP"/>
    <s v="2024000225"/>
    <x v="1379"/>
    <d v="2024-01-03T00:00:00"/>
    <x v="36"/>
    <n v="28.14"/>
    <s v="TM"/>
    <n v="27.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2.86"/>
    <s v=""/>
    <x v="0"/>
    <x v="0"/>
    <x v="0"/>
    <s v=""/>
    <x v="0"/>
    <x v="5"/>
    <s v="FABRICA"/>
    <x v="0"/>
    <x v="35"/>
    <x v="1"/>
    <n v="0.34000000000000341"/>
    <x v="0"/>
    <n v="0.33999999999999986"/>
    <n v="0.33999999999999986"/>
    <n v="0"/>
    <n v="1"/>
    <s v=""/>
    <n v="28.14"/>
    <s v="TM"/>
    <n v="28.14"/>
    <n v="3269"/>
    <s v=""/>
    <s v=""/>
    <x v="0"/>
    <s v=""/>
    <s v=""/>
  </r>
  <r>
    <x v="9"/>
    <n v="14.2"/>
    <n v="13.76"/>
    <n v="0"/>
    <n v="40"/>
    <n v="40.04"/>
    <n v="26.28"/>
    <s v="TM"/>
    <s v=""/>
    <s v="ER0936BBS"/>
    <s v="E1632JZF"/>
    <s v="2024000230"/>
    <x v="1380"/>
    <d v="2024-01-03T00:00:00"/>
    <x v="36"/>
    <n v="27.24"/>
    <s v="TM"/>
    <n v="26.2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3.76"/>
    <s v=""/>
    <x v="0"/>
    <x v="0"/>
    <x v="0"/>
    <s v=""/>
    <x v="0"/>
    <x v="5"/>
    <s v="FABRICA"/>
    <x v="0"/>
    <x v="35"/>
    <x v="1"/>
    <n v="0.96000000000000085"/>
    <x v="0"/>
    <n v="0.9599999999999973"/>
    <n v="0.9599999999999973"/>
    <n v="1"/>
    <n v="1"/>
    <s v="Positivo"/>
    <n v="27.24"/>
    <s v="TM"/>
    <n v="27.24"/>
    <n v="3269"/>
    <s v=""/>
    <s v=""/>
    <x v="0"/>
    <s v=""/>
    <s v=""/>
  </r>
  <r>
    <x v="9"/>
    <n v="14.2"/>
    <n v="13.68"/>
    <n v="0"/>
    <n v="40"/>
    <n v="39.520000000000003"/>
    <n v="25.84"/>
    <s v="TM"/>
    <s v=""/>
    <s v="ER0936BBS"/>
    <s v="E1632JZF"/>
    <s v="2024000180"/>
    <x v="1381"/>
    <d v="2024-01-03T00:00:00"/>
    <x v="36"/>
    <n v="27.32"/>
    <s v="TM"/>
    <n v="25.84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3.68"/>
    <s v=""/>
    <x v="0"/>
    <x v="0"/>
    <x v="0"/>
    <s v=""/>
    <x v="0"/>
    <x v="5"/>
    <s v="FABRICA"/>
    <x v="0"/>
    <x v="35"/>
    <x v="1"/>
    <n v="1.4799999999999969"/>
    <x v="0"/>
    <n v="1.4800000000000004"/>
    <n v="1.4800000000000004"/>
    <n v="1"/>
    <n v="1"/>
    <s v="Positivo"/>
    <n v="27.32"/>
    <s v="TM"/>
    <n v="27.32"/>
    <n v="3269"/>
    <s v=""/>
    <s v=""/>
    <x v="0"/>
    <s v=""/>
    <s v=""/>
  </r>
  <r>
    <x v="9"/>
    <n v="12.7"/>
    <n v="13.24"/>
    <n v="0"/>
    <n v="40"/>
    <n v="39.979999999999997"/>
    <n v="26.74"/>
    <s v="TM"/>
    <s v=""/>
    <s v="ER0271BBT"/>
    <s v="E3861LZF"/>
    <s v="2024000185"/>
    <x v="1382"/>
    <d v="2024-01-03T00:00:00"/>
    <x v="29"/>
    <n v="27.76"/>
    <s v="TM"/>
    <n v="26.74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24"/>
    <s v=""/>
    <x v="0"/>
    <x v="0"/>
    <x v="0"/>
    <s v=""/>
    <x v="0"/>
    <x v="5"/>
    <s v="FABRICA"/>
    <x v="0"/>
    <x v="28"/>
    <x v="1"/>
    <n v="1.0200000000000031"/>
    <x v="0"/>
    <n v="1.0200000000000031"/>
    <n v="1.0200000000000031"/>
    <n v="1"/>
    <n v="1"/>
    <s v="Positivo"/>
    <n v="27.76"/>
    <s v="TM"/>
    <n v="27.76"/>
    <n v="3264"/>
    <s v=""/>
    <s v=""/>
    <x v="0"/>
    <s v=""/>
    <s v=""/>
  </r>
  <r>
    <x v="9"/>
    <n v="12.9"/>
    <n v="13.12"/>
    <n v="0"/>
    <n v="40"/>
    <n v="40.36"/>
    <n v="27.24"/>
    <s v="TM"/>
    <s v=""/>
    <s v="ER5973BBL"/>
    <s v="E3178LFN"/>
    <s v="2024000135"/>
    <x v="1383"/>
    <d v="2024-01-03T00:00:00"/>
    <x v="37"/>
    <n v="27.88"/>
    <s v="TM"/>
    <n v="27.24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6"/>
    <n v="13.12"/>
    <s v=""/>
    <x v="0"/>
    <x v="0"/>
    <x v="0"/>
    <s v=""/>
    <x v="0"/>
    <x v="5"/>
    <s v="FABRICA"/>
    <x v="0"/>
    <x v="10"/>
    <x v="1"/>
    <n v="0.64000000000000057"/>
    <x v="0"/>
    <n v="0.64000000000000057"/>
    <n v="0.64000000000000057"/>
    <n v="1"/>
    <n v="1"/>
    <s v="Positivo"/>
    <n v="27.88"/>
    <s v="TM"/>
    <n v="27.88"/>
    <n v="3262"/>
    <s v=""/>
    <s v=""/>
    <x v="0"/>
    <s v=""/>
    <s v=""/>
  </r>
  <r>
    <x v="9"/>
    <n v="12.8"/>
    <n v="13.02"/>
    <n v="0"/>
    <n v="40"/>
    <n v="40.619999999999997"/>
    <n v="27.6"/>
    <s v="TM"/>
    <s v=""/>
    <s v="ER7252BBV"/>
    <s v="E9275JYY"/>
    <s v="2024000229"/>
    <x v="1384"/>
    <d v="2024-01-03T00:00:00"/>
    <x v="36"/>
    <n v="27.98"/>
    <s v="TM"/>
    <n v="27.6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3.02"/>
    <s v=""/>
    <x v="0"/>
    <x v="0"/>
    <x v="0"/>
    <s v=""/>
    <x v="0"/>
    <x v="5"/>
    <s v="FABRICA"/>
    <x v="0"/>
    <x v="35"/>
    <x v="1"/>
    <n v="0.38000000000000256"/>
    <x v="0"/>
    <n v="0.37999999999999901"/>
    <n v="0.37999999999999901"/>
    <n v="0"/>
    <n v="1"/>
    <s v=""/>
    <n v="27.98"/>
    <s v="TM"/>
    <n v="27.98"/>
    <n v="3269"/>
    <s v=""/>
    <s v=""/>
    <x v="0"/>
    <s v=""/>
    <s v=""/>
  </r>
  <r>
    <x v="9"/>
    <n v="14.3"/>
    <n v="14.52"/>
    <n v="0"/>
    <n v="40"/>
    <n v="39.9"/>
    <n v="25.38"/>
    <s v="TM"/>
    <s v=""/>
    <s v="ER6007BBG"/>
    <s v="E2015JDV"/>
    <s v="2024000174"/>
    <x v="1385"/>
    <d v="2024-01-03T00:00:00"/>
    <x v="38"/>
    <n v="26.48"/>
    <s v="TM"/>
    <n v="25.3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4.52"/>
    <s v=""/>
    <x v="0"/>
    <x v="0"/>
    <x v="0"/>
    <s v=""/>
    <x v="0"/>
    <x v="5"/>
    <s v="FABRICA"/>
    <x v="0"/>
    <x v="36"/>
    <x v="1"/>
    <n v="1.1000000000000014"/>
    <x v="0"/>
    <n v="1.1000000000000014"/>
    <n v="1.1000000000000014"/>
    <n v="1"/>
    <n v="1"/>
    <s v="Positivo"/>
    <n v="26.48"/>
    <s v="TM"/>
    <n v="26.48"/>
    <n v="3268"/>
    <s v=""/>
    <s v=""/>
    <x v="0"/>
    <s v=""/>
    <s v=""/>
  </r>
  <r>
    <x v="9"/>
    <n v="12.86"/>
    <n v="12.9"/>
    <n v="0"/>
    <n v="40"/>
    <n v="40.479999999999997"/>
    <n v="27.58"/>
    <s v="TM"/>
    <s v=""/>
    <s v="ER2068BBY"/>
    <s v="E8822FFZ"/>
    <s v="2024000138"/>
    <x v="1386"/>
    <d v="2024-01-03T00:00:00"/>
    <x v="29"/>
    <n v="28.1"/>
    <s v="TM"/>
    <n v="27.5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2.9"/>
    <s v=""/>
    <x v="0"/>
    <x v="0"/>
    <x v="0"/>
    <s v=""/>
    <x v="0"/>
    <x v="5"/>
    <s v="FABRICA"/>
    <x v="0"/>
    <x v="28"/>
    <x v="1"/>
    <n v="0.52000000000000313"/>
    <x v="0"/>
    <n v="0.52000000000000313"/>
    <n v="0.52000000000000313"/>
    <n v="1"/>
    <n v="1"/>
    <s v="Positivo"/>
    <n v="28.1"/>
    <s v="TM"/>
    <n v="28.1"/>
    <n v="3264"/>
    <s v=""/>
    <s v=""/>
    <x v="0"/>
    <s v=""/>
    <s v=""/>
  </r>
  <r>
    <x v="9"/>
    <n v="14.36"/>
    <n v="14.34"/>
    <n v="0"/>
    <n v="40"/>
    <n v="40.5"/>
    <n v="26.16"/>
    <s v="TM"/>
    <s v=""/>
    <s v="ECO02946R"/>
    <s v="E3470GSX"/>
    <s v="2024000171"/>
    <x v="1387"/>
    <d v="2024-01-03T00:00:00"/>
    <x v="36"/>
    <n v="26.66"/>
    <s v="TM"/>
    <n v="26.16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4.34"/>
    <s v=""/>
    <x v="0"/>
    <x v="0"/>
    <x v="0"/>
    <s v=""/>
    <x v="0"/>
    <x v="5"/>
    <s v="FABRICA"/>
    <x v="0"/>
    <x v="35"/>
    <x v="1"/>
    <n v="0.5"/>
    <x v="0"/>
    <n v="0.5"/>
    <n v="0.5"/>
    <n v="1"/>
    <n v="1"/>
    <s v="Positivo"/>
    <n v="26.66"/>
    <s v="TM"/>
    <n v="26.66"/>
    <n v="3269"/>
    <s v=""/>
    <s v=""/>
    <x v="0"/>
    <s v=""/>
    <s v=""/>
  </r>
  <r>
    <x v="9"/>
    <n v="12.7"/>
    <n v="12.98"/>
    <n v="0"/>
    <n v="40"/>
    <n v="37.68"/>
    <n v="24.7"/>
    <s v="TM"/>
    <s v=""/>
    <s v="ER2705BBZ"/>
    <s v="E5730JVY"/>
    <s v="2024000113"/>
    <x v="1388"/>
    <d v="2024-01-02T00:00:00"/>
    <x v="36"/>
    <n v="28.02"/>
    <s v="TM"/>
    <n v="24.7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2.98"/>
    <s v=""/>
    <x v="0"/>
    <x v="0"/>
    <x v="0"/>
    <s v=""/>
    <x v="0"/>
    <x v="5"/>
    <s v="FABRICA"/>
    <x v="0"/>
    <x v="35"/>
    <x v="1"/>
    <n v="3.3200000000000003"/>
    <x v="0"/>
    <n v="3.3200000000000003"/>
    <n v="3.3200000000000003"/>
    <n v="1"/>
    <n v="1"/>
    <s v="Positivo"/>
    <n v="28.02"/>
    <s v="TM"/>
    <n v="28.02"/>
    <n v="3269"/>
    <s v=""/>
    <s v=""/>
    <x v="0"/>
    <s v=""/>
    <s v=""/>
  </r>
  <r>
    <x v="9"/>
    <n v="13"/>
    <n v="12.98"/>
    <n v="0"/>
    <n v="40"/>
    <n v="40.119999999999997"/>
    <n v="27.14"/>
    <s v="TM"/>
    <s v=""/>
    <s v="ER2077BBY"/>
    <s v="E6688FFY"/>
    <s v="2024000140"/>
    <x v="1389"/>
    <d v="2024-01-03T00:00:00"/>
    <x v="36"/>
    <n v="28.02"/>
    <s v="TM"/>
    <n v="27.14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2.98"/>
    <s v=""/>
    <x v="0"/>
    <x v="0"/>
    <x v="0"/>
    <s v=""/>
    <x v="0"/>
    <x v="5"/>
    <s v="FABRICA"/>
    <x v="0"/>
    <x v="35"/>
    <x v="1"/>
    <n v="0.88000000000000256"/>
    <x v="0"/>
    <n v="0.87999999999999901"/>
    <n v="0.87999999999999901"/>
    <n v="1"/>
    <n v="1"/>
    <s v="Positivo"/>
    <n v="28.02"/>
    <s v="TM"/>
    <n v="28.02"/>
    <n v="3269"/>
    <s v=""/>
    <s v=""/>
    <x v="0"/>
    <s v=""/>
    <s v=""/>
  </r>
  <r>
    <x v="9"/>
    <n v="12.86"/>
    <n v="12.86"/>
    <n v="0"/>
    <n v="40"/>
    <n v="40.46"/>
    <n v="27.6"/>
    <s v="TM"/>
    <s v=""/>
    <s v="ER2068BBY"/>
    <s v="E8822FFZ"/>
    <s v="2024000193"/>
    <x v="1390"/>
    <d v="2024-01-03T00:00:00"/>
    <x v="36"/>
    <n v="28.14"/>
    <s v="TM"/>
    <n v="27.6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2.86"/>
    <s v=""/>
    <x v="0"/>
    <x v="0"/>
    <x v="0"/>
    <s v=""/>
    <x v="0"/>
    <x v="5"/>
    <s v="FABRICA"/>
    <x v="0"/>
    <x v="35"/>
    <x v="1"/>
    <n v="0.53999999999999915"/>
    <x v="0"/>
    <n v="0.53999999999999915"/>
    <n v="0.53999999999999915"/>
    <n v="1"/>
    <n v="1"/>
    <s v="Positivo"/>
    <n v="28.14"/>
    <s v="TM"/>
    <n v="28.14"/>
    <n v="3269"/>
    <s v=""/>
    <s v=""/>
    <x v="0"/>
    <s v=""/>
    <s v=""/>
  </r>
  <r>
    <x v="9"/>
    <n v="12.9"/>
    <n v="13.16"/>
    <n v="0"/>
    <n v="40"/>
    <n v="40.26"/>
    <n v="27.1"/>
    <s v="TM"/>
    <s v=""/>
    <s v="ER8141BBG"/>
    <s v="E8094GLY"/>
    <s v="2024000110"/>
    <x v="1391"/>
    <d v="2024-01-02T00:00:00"/>
    <x v="36"/>
    <n v="27.84"/>
    <s v="TM"/>
    <n v="27.1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3.16"/>
    <s v=""/>
    <x v="0"/>
    <x v="0"/>
    <x v="0"/>
    <s v=""/>
    <x v="0"/>
    <x v="5"/>
    <s v="FABRICA"/>
    <x v="0"/>
    <x v="35"/>
    <x v="1"/>
    <n v="0.74000000000000199"/>
    <x v="0"/>
    <n v="0.73999999999999844"/>
    <n v="0.73999999999999844"/>
    <n v="1"/>
    <n v="1"/>
    <s v="Positivo"/>
    <n v="27.84"/>
    <s v="TM"/>
    <n v="27.84"/>
    <n v="3269"/>
    <s v=""/>
    <s v=""/>
    <x v="0"/>
    <s v=""/>
    <s v=""/>
  </r>
  <r>
    <x v="9"/>
    <n v="15.6"/>
    <n v="15.88"/>
    <n v="0"/>
    <n v="26"/>
    <n v="25.62"/>
    <n v="9.6"/>
    <s v="TM"/>
    <s v=""/>
    <s v="EE1987CJR"/>
    <s v=""/>
    <s v="2024000128"/>
    <x v="1392"/>
    <d v="2024-01-02T00:00:00"/>
    <x v="33"/>
    <n v="9.6"/>
    <s v="TM"/>
    <n v="9.74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5.88"/>
    <s v=""/>
    <x v="0"/>
    <x v="0"/>
    <x v="0"/>
    <s v=""/>
    <x v="0"/>
    <x v="5"/>
    <s v="FABRICA"/>
    <x v="0"/>
    <x v="32"/>
    <x v="0"/>
    <n v="1.0299999999999976"/>
    <x v="0"/>
    <n v="5.6199999999999992"/>
    <n v="5.6199999999999992"/>
    <n v="1"/>
    <n v="1"/>
    <s v="Positivo"/>
    <n v="9.6"/>
    <s v="TM"/>
    <n v="15.36"/>
    <n v="3283"/>
    <s v=""/>
    <s v=""/>
    <x v="0"/>
    <s v=""/>
    <s v=""/>
  </r>
  <r>
    <x v="9"/>
    <n v="13.7"/>
    <n v="13.74"/>
    <n v="0"/>
    <n v="40"/>
    <n v="39.68"/>
    <n v="25.6"/>
    <s v="TM"/>
    <s v=""/>
    <s v="ER5124BCC"/>
    <s v="E9619HBS"/>
    <s v="2024000194"/>
    <x v="1393"/>
    <d v="2024-01-03T00:00:00"/>
    <x v="35"/>
    <n v="25.6"/>
    <s v="TM"/>
    <n v="25.94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3.74"/>
    <s v=""/>
    <x v="0"/>
    <x v="0"/>
    <x v="0"/>
    <s v=""/>
    <x v="0"/>
    <x v="5"/>
    <s v="FABRICA"/>
    <x v="0"/>
    <x v="34"/>
    <x v="0"/>
    <n v="1.3200000000000003"/>
    <x v="0"/>
    <n v="-0.33999999999999986"/>
    <n v="0.33999999999999986"/>
    <n v="0"/>
    <n v="0"/>
    <s v=""/>
    <n v="25.6"/>
    <s v="TM"/>
    <n v="25.6"/>
    <n v="3295"/>
    <s v=""/>
    <s v=""/>
    <x v="0"/>
    <s v=""/>
    <s v=""/>
  </r>
  <r>
    <x v="9"/>
    <n v="12.94"/>
    <n v="12.84"/>
    <n v="0"/>
    <n v="40"/>
    <n v="40.76"/>
    <n v="27.92"/>
    <s v="TM"/>
    <s v=""/>
    <s v="ER0272BBT"/>
    <s v="E2254MLP"/>
    <s v="2024000197"/>
    <x v="1394"/>
    <d v="2024-01-03T00:00:00"/>
    <x v="36"/>
    <n v="28.16"/>
    <s v="TM"/>
    <n v="27.92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2.84"/>
    <s v=""/>
    <x v="0"/>
    <x v="0"/>
    <x v="0"/>
    <s v=""/>
    <x v="0"/>
    <x v="5"/>
    <s v="FABRICA"/>
    <x v="0"/>
    <x v="35"/>
    <x v="1"/>
    <n v="0.24000000000000199"/>
    <x v="0"/>
    <n v="0.23999999999999844"/>
    <n v="0.23999999999999844"/>
    <n v="0"/>
    <n v="1"/>
    <s v=""/>
    <n v="28.16"/>
    <s v="TM"/>
    <n v="28.16"/>
    <n v="3269"/>
    <s v=""/>
    <s v=""/>
    <x v="0"/>
    <s v=""/>
    <s v=""/>
  </r>
  <r>
    <x v="9"/>
    <n v="12.7"/>
    <n v="12.86"/>
    <n v="0"/>
    <n v="40"/>
    <n v="39.799999999999997"/>
    <n v="26.94"/>
    <s v="TM"/>
    <s v=""/>
    <s v="ER8110BCC"/>
    <s v="E7844JTT"/>
    <s v="2024000117"/>
    <x v="1395"/>
    <d v="2024-01-02T00:00:00"/>
    <x v="29"/>
    <n v="28.14"/>
    <s v="TM"/>
    <n v="26.94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2.86"/>
    <s v=""/>
    <x v="0"/>
    <x v="0"/>
    <x v="0"/>
    <s v=""/>
    <x v="0"/>
    <x v="5"/>
    <s v="FABRICA"/>
    <x v="0"/>
    <x v="28"/>
    <x v="1"/>
    <n v="1.2000000000000028"/>
    <x v="0"/>
    <n v="1.1999999999999993"/>
    <n v="1.1999999999999993"/>
    <n v="1"/>
    <n v="1"/>
    <s v="Positivo"/>
    <n v="28.14"/>
    <s v="TM"/>
    <n v="28.14"/>
    <n v="3264"/>
    <s v=""/>
    <s v=""/>
    <x v="0"/>
    <s v=""/>
    <s v=""/>
  </r>
  <r>
    <x v="9"/>
    <n v="13.1"/>
    <n v="13.86"/>
    <n v="0"/>
    <n v="40"/>
    <n v="40.64"/>
    <n v="26.78"/>
    <s v="TM"/>
    <s v=""/>
    <s v="ER2352BBS"/>
    <s v="E9571KML"/>
    <s v="2024000132"/>
    <x v="1396"/>
    <d v="2024-01-03T00:00:00"/>
    <x v="29"/>
    <n v="27.14"/>
    <s v="TM"/>
    <n v="26.7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86"/>
    <s v=""/>
    <x v="0"/>
    <x v="0"/>
    <x v="0"/>
    <s v=""/>
    <x v="0"/>
    <x v="5"/>
    <s v="FABRICA"/>
    <x v="0"/>
    <x v="28"/>
    <x v="1"/>
    <n v="0.35999999999999943"/>
    <x v="0"/>
    <n v="0.35999999999999943"/>
    <n v="0.35999999999999943"/>
    <n v="0"/>
    <n v="1"/>
    <s v=""/>
    <n v="27.14"/>
    <s v="TM"/>
    <n v="27.14"/>
    <n v="3264"/>
    <s v=""/>
    <s v=""/>
    <x v="0"/>
    <s v=""/>
    <s v=""/>
  </r>
  <r>
    <x v="9"/>
    <n v="12.1"/>
    <n v="12.36"/>
    <n v="0"/>
    <n v="40"/>
    <n v="40.04"/>
    <n v="27.68"/>
    <s v="TM"/>
    <s v=""/>
    <s v="ER4514BDH"/>
    <s v="E5509KSH"/>
    <s v="2024000217"/>
    <x v="1397"/>
    <d v="2024-01-03T00:00:00"/>
    <x v="36"/>
    <n v="28.64"/>
    <s v="TM"/>
    <n v="27.6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2.36"/>
    <s v=""/>
    <x v="0"/>
    <x v="0"/>
    <x v="0"/>
    <s v=""/>
    <x v="0"/>
    <x v="5"/>
    <s v="FABRICA"/>
    <x v="0"/>
    <x v="35"/>
    <x v="1"/>
    <n v="0.96000000000000085"/>
    <x v="0"/>
    <n v="0.96000000000000085"/>
    <n v="0.96000000000000085"/>
    <n v="1"/>
    <n v="1"/>
    <s v="Positivo"/>
    <n v="28.64"/>
    <s v="TM"/>
    <n v="28.64"/>
    <n v="3269"/>
    <s v=""/>
    <s v=""/>
    <x v="0"/>
    <s v=""/>
    <s v=""/>
  </r>
  <r>
    <x v="9"/>
    <n v="13.04"/>
    <n v="13.06"/>
    <n v="0"/>
    <n v="40"/>
    <n v="40.18"/>
    <n v="27.12"/>
    <s v="TM"/>
    <s v=""/>
    <s v="ER2071BBY"/>
    <s v="E4845FFX"/>
    <s v="2024000142"/>
    <x v="1398"/>
    <d v="2024-01-03T00:00:00"/>
    <x v="29"/>
    <n v="27.94"/>
    <s v="TM"/>
    <n v="27.12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06"/>
    <s v=""/>
    <x v="0"/>
    <x v="0"/>
    <x v="0"/>
    <s v=""/>
    <x v="0"/>
    <x v="5"/>
    <s v="FABRICA"/>
    <x v="0"/>
    <x v="28"/>
    <x v="1"/>
    <n v="0.82000000000000028"/>
    <x v="0"/>
    <n v="0.82000000000000028"/>
    <n v="0.82000000000000028"/>
    <n v="1"/>
    <n v="1"/>
    <s v="Positivo"/>
    <n v="27.94"/>
    <s v="TM"/>
    <n v="27.94"/>
    <n v="3264"/>
    <s v=""/>
    <s v=""/>
    <x v="0"/>
    <s v=""/>
    <s v=""/>
  </r>
  <r>
    <x v="9"/>
    <n v="13.3"/>
    <n v="13.4"/>
    <n v="0"/>
    <n v="40"/>
    <n v="40.42"/>
    <n v="27.02"/>
    <s v="TM"/>
    <s v=""/>
    <s v="ER1055BBH"/>
    <s v="E0721JRZ"/>
    <s v="2024000234"/>
    <x v="1399"/>
    <d v="2024-01-03T00:00:00"/>
    <x v="29"/>
    <n v="27.6"/>
    <s v="TM"/>
    <n v="27.02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7"/>
    <n v="13.4"/>
    <s v=""/>
    <x v="0"/>
    <x v="0"/>
    <x v="0"/>
    <s v=""/>
    <x v="0"/>
    <x v="5"/>
    <s v="FABRICA"/>
    <x v="0"/>
    <x v="28"/>
    <x v="1"/>
    <n v="0.57999999999999829"/>
    <x v="0"/>
    <n v="0.58000000000000185"/>
    <n v="0.58000000000000185"/>
    <n v="1"/>
    <n v="1"/>
    <s v="Positivo"/>
    <n v="27.6"/>
    <s v="TM"/>
    <n v="27.6"/>
    <n v="3264"/>
    <s v=""/>
    <s v=""/>
    <x v="0"/>
    <s v=""/>
    <s v=""/>
  </r>
  <r>
    <x v="9"/>
    <n v="13.3"/>
    <n v="13.34"/>
    <n v="0"/>
    <n v="40"/>
    <n v="40.46"/>
    <n v="27.12"/>
    <s v="TM"/>
    <s v=""/>
    <s v="ER1055BBH"/>
    <s v="E0721JRZ"/>
    <s v="2024000139"/>
    <x v="1400"/>
    <d v="2024-01-03T00:00:00"/>
    <x v="29"/>
    <n v="27.66"/>
    <s v="TM"/>
    <n v="27.12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7"/>
    <n v="13.34"/>
    <s v=""/>
    <x v="0"/>
    <x v="0"/>
    <x v="0"/>
    <s v=""/>
    <x v="0"/>
    <x v="5"/>
    <s v="FABRICA"/>
    <x v="0"/>
    <x v="28"/>
    <x v="1"/>
    <n v="0.53999999999999915"/>
    <x v="0"/>
    <n v="0.53999999999999915"/>
    <n v="0.53999999999999915"/>
    <n v="1"/>
    <n v="1"/>
    <s v="Positivo"/>
    <n v="27.66"/>
    <s v="TM"/>
    <n v="27.66"/>
    <n v="3264"/>
    <s v=""/>
    <s v=""/>
    <x v="0"/>
    <s v=""/>
    <s v=""/>
  </r>
  <r>
    <x v="9"/>
    <n v="13.58"/>
    <n v="13.84"/>
    <n v="0"/>
    <n v="40"/>
    <n v="40.58"/>
    <n v="26.74"/>
    <s v="TM"/>
    <s v=""/>
    <s v="ER4155BBM"/>
    <s v="E9461JBD"/>
    <s v="2024000153"/>
    <x v="1401"/>
    <d v="2024-01-03T00:00:00"/>
    <x v="29"/>
    <n v="27.16"/>
    <s v="TM"/>
    <n v="26.74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7"/>
    <n v="13.84"/>
    <s v=""/>
    <x v="0"/>
    <x v="0"/>
    <x v="0"/>
    <s v=""/>
    <x v="0"/>
    <x v="5"/>
    <s v="FABRICA"/>
    <x v="0"/>
    <x v="28"/>
    <x v="1"/>
    <n v="0.42000000000000171"/>
    <x v="0"/>
    <n v="0.42000000000000171"/>
    <n v="0.42000000000000171"/>
    <n v="1"/>
    <n v="1"/>
    <s v="Positivo"/>
    <n v="27.16"/>
    <s v="TM"/>
    <n v="27.16"/>
    <n v="3264"/>
    <s v=""/>
    <s v=""/>
    <x v="0"/>
    <s v=""/>
    <s v=""/>
  </r>
  <r>
    <x v="9"/>
    <n v="13.58"/>
    <n v="13.84"/>
    <n v="0"/>
    <n v="40"/>
    <n v="40.799999999999997"/>
    <n v="26.96"/>
    <s v="TM"/>
    <s v=""/>
    <s v="ER4155BBM"/>
    <s v="E9461JBD"/>
    <s v="2024000235"/>
    <x v="1402"/>
    <d v="2024-01-03T00:00:00"/>
    <x v="29"/>
    <n v="27.16"/>
    <s v="TM"/>
    <n v="26.96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84"/>
    <s v=""/>
    <x v="0"/>
    <x v="0"/>
    <x v="0"/>
    <s v=""/>
    <x v="0"/>
    <x v="5"/>
    <s v="FABRICA"/>
    <x v="0"/>
    <x v="28"/>
    <x v="1"/>
    <n v="0.20000000000000284"/>
    <x v="0"/>
    <n v="0.19999999999999929"/>
    <n v="0.19999999999999929"/>
    <n v="0"/>
    <n v="1"/>
    <s v=""/>
    <n v="27.16"/>
    <s v="TM"/>
    <n v="27.16"/>
    <n v="3264"/>
    <s v=""/>
    <s v=""/>
    <x v="0"/>
    <s v=""/>
    <s v=""/>
  </r>
  <r>
    <x v="9"/>
    <n v="13.58"/>
    <n v="13.72"/>
    <n v="0"/>
    <n v="40"/>
    <n v="40.32"/>
    <n v="26.6"/>
    <s v="TM"/>
    <s v=""/>
    <s v="ER4155BBM"/>
    <s v="E9461JBD"/>
    <s v="2024000212"/>
    <x v="1403"/>
    <d v="2024-01-03T00:00:00"/>
    <x v="29"/>
    <n v="27.28"/>
    <s v="TM"/>
    <n v="26.6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72"/>
    <s v=""/>
    <x v="0"/>
    <x v="0"/>
    <x v="0"/>
    <s v=""/>
    <x v="0"/>
    <x v="5"/>
    <s v="FABRICA"/>
    <x v="0"/>
    <x v="28"/>
    <x v="1"/>
    <n v="0.67999999999999972"/>
    <x v="0"/>
    <n v="0.67999999999999972"/>
    <n v="0.67999999999999972"/>
    <n v="1"/>
    <n v="1"/>
    <s v="Positivo"/>
    <n v="27.28"/>
    <s v="TM"/>
    <n v="27.28"/>
    <n v="3264"/>
    <s v=""/>
    <s v=""/>
    <x v="0"/>
    <s v=""/>
    <s v=""/>
  </r>
  <r>
    <x v="9"/>
    <n v="13.58"/>
    <n v="13.82"/>
    <n v="0"/>
    <n v="40"/>
    <n v="40.04"/>
    <n v="26.22"/>
    <s v="TM"/>
    <s v=""/>
    <s v="ER4155BBM"/>
    <s v="E9461JBD"/>
    <s v="2024000324"/>
    <x v="1404"/>
    <d v="2024-01-04T00:00:00"/>
    <x v="29"/>
    <n v="27.18"/>
    <s v="TM"/>
    <n v="26.22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82"/>
    <s v=""/>
    <x v="0"/>
    <x v="0"/>
    <x v="0"/>
    <s v=""/>
    <x v="0"/>
    <x v="5"/>
    <s v="FABRICA"/>
    <x v="0"/>
    <x v="28"/>
    <x v="1"/>
    <n v="0.96000000000000085"/>
    <x v="0"/>
    <n v="0.96000000000000085"/>
    <n v="0.96000000000000085"/>
    <n v="1"/>
    <n v="1"/>
    <s v="Positivo"/>
    <n v="27.18"/>
    <s v="TM"/>
    <n v="27.18"/>
    <n v="3264"/>
    <s v=""/>
    <s v=""/>
    <x v="0"/>
    <s v=""/>
    <s v=""/>
  </r>
  <r>
    <x v="9"/>
    <n v="13.58"/>
    <n v="13.76"/>
    <n v="0"/>
    <n v="40"/>
    <n v="40.54"/>
    <n v="26.78"/>
    <s v="TM"/>
    <s v=""/>
    <s v="ER4155BBM"/>
    <s v="E9461JBD"/>
    <s v="2024000381"/>
    <x v="1405"/>
    <d v="2024-01-04T00:00:00"/>
    <x v="29"/>
    <n v="27.24"/>
    <s v="TM"/>
    <n v="26.7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76"/>
    <s v=""/>
    <x v="0"/>
    <x v="0"/>
    <x v="0"/>
    <s v=""/>
    <x v="0"/>
    <x v="5"/>
    <s v="FABRICA"/>
    <x v="0"/>
    <x v="28"/>
    <x v="1"/>
    <n v="0.46000000000000085"/>
    <x v="0"/>
    <n v="0.4599999999999973"/>
    <n v="0.4599999999999973"/>
    <n v="1"/>
    <n v="1"/>
    <s v="Positivo"/>
    <n v="27.24"/>
    <s v="TM"/>
    <n v="27.24"/>
    <n v="3264"/>
    <s v=""/>
    <s v=""/>
    <x v="0"/>
    <s v=""/>
    <s v=""/>
  </r>
  <r>
    <x v="9"/>
    <n v="13.58"/>
    <n v="13.66"/>
    <n v="0"/>
    <n v="40"/>
    <n v="40.74"/>
    <n v="27.08"/>
    <s v="TM"/>
    <s v=""/>
    <s v="ER4155BBM"/>
    <s v="E9461JBD"/>
    <s v="2024000191"/>
    <x v="1406"/>
    <d v="2024-01-03T00:00:00"/>
    <x v="29"/>
    <n v="27.34"/>
    <s v="TM"/>
    <n v="27.0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66"/>
    <s v=""/>
    <x v="0"/>
    <x v="0"/>
    <x v="0"/>
    <s v=""/>
    <x v="0"/>
    <x v="5"/>
    <s v="FABRICA"/>
    <x v="0"/>
    <x v="28"/>
    <x v="1"/>
    <n v="0.25999999999999801"/>
    <x v="0"/>
    <n v="0.26000000000000156"/>
    <n v="0.26000000000000156"/>
    <n v="0"/>
    <n v="1"/>
    <s v=""/>
    <n v="27.34"/>
    <s v="TM"/>
    <n v="27.34"/>
    <n v="3264"/>
    <s v=""/>
    <s v=""/>
    <x v="0"/>
    <s v=""/>
    <s v=""/>
  </r>
  <r>
    <x v="9"/>
    <n v="13.52"/>
    <n v="13.56"/>
    <n v="0"/>
    <n v="40"/>
    <n v="40.54"/>
    <n v="26.98"/>
    <s v="TM"/>
    <s v=""/>
    <s v="ER9329BBT"/>
    <s v="E5714JWS"/>
    <s v="2024000141"/>
    <x v="1407"/>
    <d v="2024-01-03T00:00:00"/>
    <x v="29"/>
    <n v="27.44"/>
    <s v="TM"/>
    <n v="26.9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56"/>
    <s v=""/>
    <x v="0"/>
    <x v="0"/>
    <x v="0"/>
    <s v=""/>
    <x v="0"/>
    <x v="5"/>
    <s v="FABRICA"/>
    <x v="0"/>
    <x v="28"/>
    <x v="1"/>
    <n v="0.46000000000000085"/>
    <x v="0"/>
    <n v="0.46000000000000085"/>
    <n v="0.46000000000000085"/>
    <n v="1"/>
    <n v="1"/>
    <s v="Positivo"/>
    <n v="27.44"/>
    <s v="TM"/>
    <n v="27.44"/>
    <n v="3264"/>
    <s v=""/>
    <s v=""/>
    <x v="0"/>
    <s v=""/>
    <s v=""/>
  </r>
  <r>
    <x v="9"/>
    <n v="14"/>
    <n v="14.42"/>
    <n v="0"/>
    <n v="40"/>
    <n v="40.9"/>
    <n v="25.6"/>
    <s v="TM"/>
    <s v=""/>
    <s v="EJ02544R"/>
    <s v="E0509JJH"/>
    <s v="2024000192"/>
    <x v="1408"/>
    <d v="2024-01-03T00:00:00"/>
    <x v="34"/>
    <n v="25.6"/>
    <s v="TM"/>
    <n v="26.4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4.42"/>
    <s v=""/>
    <x v="0"/>
    <x v="0"/>
    <x v="0"/>
    <s v=""/>
    <x v="0"/>
    <x v="5"/>
    <s v="FABRICA"/>
    <x v="0"/>
    <x v="33"/>
    <x v="0"/>
    <n v="0.10000000000000142"/>
    <x v="0"/>
    <n v="-0.87999999999999901"/>
    <n v="0.87999999999999901"/>
    <n v="1"/>
    <n v="0"/>
    <s v="Negativo"/>
    <n v="25.6"/>
    <s v="TM"/>
    <n v="25.6"/>
    <n v="3282"/>
    <s v=""/>
    <s v=""/>
    <x v="0"/>
    <s v=""/>
    <s v=""/>
  </r>
  <r>
    <x v="9"/>
    <n v="13.2"/>
    <n v="13.36"/>
    <n v="0"/>
    <n v="40"/>
    <n v="40.64"/>
    <n v="27.28"/>
    <s v="TM"/>
    <s v=""/>
    <s v="ER8221BBJ"/>
    <s v="E3888GZR"/>
    <s v="2024000326"/>
    <x v="1409"/>
    <d v="2024-01-04T00:00:00"/>
    <x v="29"/>
    <n v="27.64"/>
    <s v="TM"/>
    <n v="27.2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36"/>
    <s v=""/>
    <x v="0"/>
    <x v="0"/>
    <x v="0"/>
    <s v=""/>
    <x v="0"/>
    <x v="5"/>
    <s v="FABRICA"/>
    <x v="0"/>
    <x v="28"/>
    <x v="1"/>
    <n v="0.35999999999999943"/>
    <x v="0"/>
    <n v="0.35999999999999943"/>
    <n v="0.35999999999999943"/>
    <n v="0"/>
    <n v="1"/>
    <s v=""/>
    <n v="27.64"/>
    <s v="TM"/>
    <n v="27.64"/>
    <n v="3264"/>
    <s v=""/>
    <s v=""/>
    <x v="0"/>
    <s v=""/>
    <s v=""/>
  </r>
  <r>
    <x v="9"/>
    <n v="13.4"/>
    <n v="13.24"/>
    <n v="0"/>
    <n v="40"/>
    <n v="40.32"/>
    <n v="27.08"/>
    <s v="TM"/>
    <s v=""/>
    <s v="ER6314BBN"/>
    <s v="E2277MGP"/>
    <s v="2024000187"/>
    <x v="1410"/>
    <d v="2024-01-03T00:00:00"/>
    <x v="37"/>
    <n v="27.76"/>
    <s v="TM"/>
    <n v="27.0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6"/>
    <n v="13.24"/>
    <s v=""/>
    <x v="0"/>
    <x v="0"/>
    <x v="0"/>
    <s v=""/>
    <x v="0"/>
    <x v="5"/>
    <s v="FABRICA"/>
    <x v="0"/>
    <x v="10"/>
    <x v="1"/>
    <n v="0.67999999999999972"/>
    <x v="0"/>
    <n v="0.68000000000000327"/>
    <n v="0.68000000000000327"/>
    <n v="1"/>
    <n v="1"/>
    <s v="Positivo"/>
    <n v="27.76"/>
    <s v="TM"/>
    <n v="27.76"/>
    <n v="3262"/>
    <s v=""/>
    <s v=""/>
    <x v="0"/>
    <s v=""/>
    <s v=""/>
  </r>
  <r>
    <x v="9"/>
    <n v="13"/>
    <n v="12.82"/>
    <n v="0"/>
    <n v="40"/>
    <n v="40.479999999999997"/>
    <n v="27.66"/>
    <s v="TM"/>
    <s v=""/>
    <s v="ER2077BBY"/>
    <s v="E6688FFY"/>
    <s v="2024000372"/>
    <x v="1411"/>
    <d v="2024-01-04T00:00:00"/>
    <x v="36"/>
    <n v="28.18"/>
    <s v="TM"/>
    <n v="27.66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2.82"/>
    <s v=""/>
    <x v="0"/>
    <x v="0"/>
    <x v="0"/>
    <s v=""/>
    <x v="0"/>
    <x v="5"/>
    <s v="FABRICA"/>
    <x v="0"/>
    <x v="35"/>
    <x v="1"/>
    <n v="0.52000000000000313"/>
    <x v="0"/>
    <n v="0.51999999999999957"/>
    <n v="0.51999999999999957"/>
    <n v="1"/>
    <n v="1"/>
    <s v="Positivo"/>
    <n v="28.18"/>
    <s v="TM"/>
    <n v="28.18"/>
    <n v="3269"/>
    <s v=""/>
    <s v=""/>
    <x v="0"/>
    <s v=""/>
    <s v=""/>
  </r>
  <r>
    <x v="9"/>
    <n v="13.3"/>
    <n v="13.48"/>
    <n v="0"/>
    <n v="40"/>
    <n v="40.72"/>
    <n v="27.24"/>
    <s v="TM"/>
    <s v=""/>
    <s v="ER1055BBH"/>
    <s v="E0721JRZ"/>
    <s v="2024000644"/>
    <x v="1412"/>
    <d v="2024-01-09T00:00:00"/>
    <x v="36"/>
    <n v="27.52"/>
    <s v="TM"/>
    <n v="27.24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3.48"/>
    <s v=""/>
    <x v="0"/>
    <x v="0"/>
    <x v="1"/>
    <s v=""/>
    <x v="0"/>
    <x v="5"/>
    <s v="FABRICA"/>
    <x v="0"/>
    <x v="35"/>
    <x v="1"/>
    <n v="0.28000000000000114"/>
    <x v="0"/>
    <n v="0.28000000000000114"/>
    <n v="0.28000000000000114"/>
    <n v="0"/>
    <n v="1"/>
    <s v=""/>
    <n v="27.52"/>
    <s v="TM"/>
    <n v="27.52"/>
    <n v="3269"/>
    <s v=""/>
    <s v=""/>
    <x v="0"/>
    <s v=""/>
    <s v=""/>
  </r>
  <r>
    <x v="9"/>
    <n v="13.8"/>
    <n v="13.9"/>
    <n v="0"/>
    <n v="40"/>
    <n v="39.840000000000003"/>
    <n v="25.94"/>
    <s v="TM"/>
    <s v=""/>
    <s v="ER8381BBJ"/>
    <s v="E5489HGX"/>
    <s v="2024000392"/>
    <x v="1413"/>
    <d v="2024-01-04T00:00:00"/>
    <x v="36"/>
    <n v="27.1"/>
    <s v="TM"/>
    <n v="25.94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3.9"/>
    <s v=""/>
    <x v="0"/>
    <x v="0"/>
    <x v="0"/>
    <s v=""/>
    <x v="0"/>
    <x v="5"/>
    <s v="FABRICA"/>
    <x v="0"/>
    <x v="35"/>
    <x v="1"/>
    <n v="1.1599999999999966"/>
    <x v="0"/>
    <n v="1.1600000000000001"/>
    <n v="1.1600000000000001"/>
    <n v="1"/>
    <n v="1"/>
    <s v="Positivo"/>
    <n v="27.1"/>
    <s v="TM"/>
    <n v="27.1"/>
    <n v="3269"/>
    <s v=""/>
    <s v=""/>
    <x v="0"/>
    <s v=""/>
    <s v=""/>
  </r>
  <r>
    <x v="9"/>
    <n v="13.3"/>
    <n v="13.2"/>
    <n v="0"/>
    <n v="40"/>
    <n v="40.76"/>
    <n v="27.56"/>
    <s v="TM"/>
    <s v=""/>
    <s v="ER1055BBH"/>
    <s v="E0721JRZ"/>
    <s v="2024000203"/>
    <x v="1414"/>
    <d v="2024-01-03T00:00:00"/>
    <x v="36"/>
    <n v="27.8"/>
    <s v="TM"/>
    <n v="27.56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3.2"/>
    <s v=""/>
    <x v="0"/>
    <x v="0"/>
    <x v="0"/>
    <s v=""/>
    <x v="0"/>
    <x v="5"/>
    <s v="FABRICA"/>
    <x v="0"/>
    <x v="35"/>
    <x v="1"/>
    <n v="0.24000000000000199"/>
    <x v="0"/>
    <n v="0.24000000000000199"/>
    <n v="0.24000000000000199"/>
    <n v="0"/>
    <n v="1"/>
    <s v=""/>
    <n v="27.8"/>
    <s v="TM"/>
    <n v="27.8"/>
    <n v="3269"/>
    <s v=""/>
    <s v=""/>
    <x v="0"/>
    <s v=""/>
    <s v=""/>
  </r>
  <r>
    <x v="9"/>
    <n v="14.5"/>
    <n v="15.54"/>
    <n v="0"/>
    <n v="40"/>
    <n v="39.840000000000003"/>
    <n v="24"/>
    <s v="TM"/>
    <s v=""/>
    <s v="ER3130BBW"/>
    <s v="E2745KFP"/>
    <s v="2024000494"/>
    <x v="1415"/>
    <d v="2024-01-05T00:00:00"/>
    <x v="35"/>
    <n v="24"/>
    <s v="TM"/>
    <n v="24.3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5.54"/>
    <s v=""/>
    <x v="0"/>
    <x v="0"/>
    <x v="0"/>
    <s v=""/>
    <x v="0"/>
    <x v="5"/>
    <s v="FABRICA"/>
    <x v="0"/>
    <x v="34"/>
    <x v="0"/>
    <n v="1.1599999999999966"/>
    <x v="0"/>
    <n v="-0.30000000000000071"/>
    <n v="0.30000000000000071"/>
    <n v="0"/>
    <n v="0"/>
    <s v=""/>
    <n v="24"/>
    <s v="TM"/>
    <n v="24"/>
    <n v="3295"/>
    <s v=""/>
    <s v=""/>
    <x v="0"/>
    <s v=""/>
    <s v=""/>
  </r>
  <r>
    <x v="9"/>
    <n v="10.96"/>
    <n v="10.885"/>
    <n v="0"/>
    <n v="18"/>
    <n v="17.5"/>
    <n v="6.4"/>
    <s v="TM"/>
    <s v=""/>
    <s v="EE0336DPK"/>
    <s v=""/>
    <s v="2024000184"/>
    <x v="1416"/>
    <d v="2024-01-03T00:00:00"/>
    <x v="33"/>
    <n v="6.4"/>
    <s v="TM"/>
    <n v="6.6150000000000002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1.2"/>
    <s v=""/>
    <x v="0"/>
    <x v="0"/>
    <x v="0"/>
    <s v=""/>
    <x v="0"/>
    <x v="5"/>
    <s v="FABRICA"/>
    <x v="0"/>
    <x v="32"/>
    <x v="0"/>
    <n v="0.94999999999999929"/>
    <x v="0"/>
    <n v="3.6250000000000018"/>
    <n v="3.6250000000000018"/>
    <n v="1"/>
    <n v="1"/>
    <s v="Positivo"/>
    <n v="6.4"/>
    <s v="TM"/>
    <n v="10.240000000000002"/>
    <n v="3283"/>
    <s v=""/>
    <s v=""/>
    <x v="0"/>
    <s v=""/>
    <s v=""/>
  </r>
  <r>
    <x v="9"/>
    <n v="13"/>
    <n v="12.72"/>
    <n v="0"/>
    <n v="40"/>
    <n v="40.74"/>
    <n v="28.02"/>
    <s v="TM"/>
    <s v=""/>
    <s v="ER1121BCV"/>
    <s v="E2636MCC"/>
    <s v="2024000304"/>
    <x v="1417"/>
    <d v="2024-01-04T00:00:00"/>
    <x v="29"/>
    <n v="28.28"/>
    <s v="TM"/>
    <n v="28.02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2.72"/>
    <s v=""/>
    <x v="0"/>
    <x v="0"/>
    <x v="0"/>
    <s v=""/>
    <x v="0"/>
    <x v="5"/>
    <s v="FABRICA"/>
    <x v="0"/>
    <x v="28"/>
    <x v="1"/>
    <n v="0.25999999999999801"/>
    <x v="0"/>
    <n v="0.26000000000000156"/>
    <n v="0.26000000000000156"/>
    <n v="0"/>
    <n v="1"/>
    <s v=""/>
    <n v="28.28"/>
    <s v="TM"/>
    <n v="28.28"/>
    <n v="3264"/>
    <s v=""/>
    <s v=""/>
    <x v="0"/>
    <s v=""/>
    <s v=""/>
  </r>
  <r>
    <x v="9"/>
    <n v="13.2"/>
    <n v="13.42"/>
    <n v="0"/>
    <n v="40"/>
    <n v="40.68"/>
    <n v="27.26"/>
    <s v="TM"/>
    <s v=""/>
    <s v="ER8221BBJ"/>
    <s v="E3888GZR"/>
    <s v="2024000288"/>
    <x v="1418"/>
    <d v="2024-01-04T00:00:00"/>
    <x v="29"/>
    <n v="27.58"/>
    <s v="TM"/>
    <n v="27.26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42"/>
    <s v=""/>
    <x v="0"/>
    <x v="0"/>
    <x v="0"/>
    <s v=""/>
    <x v="0"/>
    <x v="5"/>
    <s v="FABRICA"/>
    <x v="0"/>
    <x v="28"/>
    <x v="1"/>
    <n v="0.32000000000000028"/>
    <x v="0"/>
    <n v="0.31999999999999673"/>
    <n v="0.31999999999999673"/>
    <n v="0"/>
    <n v="1"/>
    <s v=""/>
    <n v="27.58"/>
    <s v="TM"/>
    <n v="27.58"/>
    <n v="3264"/>
    <s v=""/>
    <s v=""/>
    <x v="0"/>
    <s v=""/>
    <s v=""/>
  </r>
  <r>
    <x v="9"/>
    <n v="13.04"/>
    <n v="12.98"/>
    <n v="0"/>
    <n v="40"/>
    <n v="40.18"/>
    <n v="27.2"/>
    <s v="TM"/>
    <s v=""/>
    <s v="ER2071BBY"/>
    <s v="E4845FFX"/>
    <s v="2024000247"/>
    <x v="1419"/>
    <d v="2024-01-03T00:00:00"/>
    <x v="29"/>
    <n v="28.02"/>
    <s v="TM"/>
    <n v="27.2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2.98"/>
    <s v=""/>
    <x v="0"/>
    <x v="0"/>
    <x v="0"/>
    <s v=""/>
    <x v="0"/>
    <x v="5"/>
    <s v="FABRICA"/>
    <x v="0"/>
    <x v="28"/>
    <x v="1"/>
    <n v="0.82000000000000028"/>
    <x v="0"/>
    <n v="0.82000000000000028"/>
    <n v="0.82000000000000028"/>
    <n v="1"/>
    <n v="1"/>
    <s v="Positivo"/>
    <n v="28.02"/>
    <s v="TM"/>
    <n v="28.02"/>
    <n v="3264"/>
    <s v=""/>
    <s v=""/>
    <x v="0"/>
    <s v=""/>
    <s v=""/>
  </r>
  <r>
    <x v="9"/>
    <n v="13.8"/>
    <n v="13.82"/>
    <n v="0"/>
    <n v="40"/>
    <n v="40.020000000000003"/>
    <n v="26.2"/>
    <s v="TM"/>
    <s v=""/>
    <s v="ER8381BBJ"/>
    <s v="E5489HGX"/>
    <s v="2024000218"/>
    <x v="1420"/>
    <d v="2024-01-03T00:00:00"/>
    <x v="29"/>
    <n v="27.18"/>
    <s v="TM"/>
    <n v="26.2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82"/>
    <s v=""/>
    <x v="0"/>
    <x v="0"/>
    <x v="0"/>
    <s v=""/>
    <x v="0"/>
    <x v="5"/>
    <s v="FABRICA"/>
    <x v="0"/>
    <x v="28"/>
    <x v="1"/>
    <n v="0.97999999999999687"/>
    <x v="0"/>
    <n v="0.98000000000000043"/>
    <n v="0.98000000000000043"/>
    <n v="1"/>
    <n v="1"/>
    <s v="Positivo"/>
    <n v="27.18"/>
    <s v="TM"/>
    <n v="27.18"/>
    <n v="3264"/>
    <s v=""/>
    <s v=""/>
    <x v="0"/>
    <s v=""/>
    <s v=""/>
  </r>
  <r>
    <x v="9"/>
    <n v="12.1"/>
    <n v="13.48"/>
    <n v="0"/>
    <n v="40"/>
    <n v="12.38"/>
    <n v="1.1000000000000001"/>
    <s v="TM"/>
    <s v=""/>
    <s v="ER4514BDH"/>
    <s v="E5509KSH"/>
    <s v="2024000210"/>
    <x v="1421"/>
    <d v="2024-01-03T00:00:00"/>
    <x v="29"/>
    <n v="1.1200000000000001"/>
    <s v="TM"/>
    <n v="-1.1000000000000001"/>
    <x v="1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48"/>
    <s v=""/>
    <x v="0"/>
    <x v="0"/>
    <x v="0"/>
    <s v=""/>
    <x v="0"/>
    <x v="5"/>
    <s v="FABRICA"/>
    <x v="0"/>
    <x v="28"/>
    <x v="1"/>
    <n v="28.619999999999997"/>
    <x v="0"/>
    <n v="2.2200000000000002"/>
    <n v="2.2200000000000002"/>
    <n v="1"/>
    <n v="1"/>
    <s v="Positivo"/>
    <n v="1.1200000000000001"/>
    <s v="TM"/>
    <n v="1.1200000000000001"/>
    <n v="3264"/>
    <s v=""/>
    <s v=""/>
    <x v="0"/>
    <s v=""/>
    <s v=""/>
  </r>
  <r>
    <x v="9"/>
    <n v="14.58"/>
    <n v="14.4"/>
    <n v="0"/>
    <n v="40"/>
    <n v="40.5"/>
    <n v="25.6"/>
    <s v="TM"/>
    <s v=""/>
    <s v="EM23188R"/>
    <s v="E4446DBR"/>
    <s v="2024000297"/>
    <x v="1422"/>
    <d v="2024-01-04T00:00:00"/>
    <x v="33"/>
    <n v="24"/>
    <s v="TM"/>
    <n v="26.1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4.4"/>
    <s v=""/>
    <x v="0"/>
    <x v="0"/>
    <x v="0"/>
    <s v=""/>
    <x v="0"/>
    <x v="5"/>
    <s v="FABRICA"/>
    <x v="0"/>
    <x v="32"/>
    <x v="0"/>
    <n v="0.5"/>
    <x v="0"/>
    <n v="12.300000000000004"/>
    <n v="12.300000000000004"/>
    <n v="1"/>
    <n v="1"/>
    <s v="Positivo"/>
    <n v="24"/>
    <s v="TM"/>
    <n v="38.400000000000006"/>
    <n v="3283"/>
    <s v=""/>
    <s v=""/>
    <x v="0"/>
    <s v=""/>
    <s v=""/>
  </r>
  <r>
    <x v="9"/>
    <n v="16.32"/>
    <n v="16.105"/>
    <n v="0"/>
    <n v="26"/>
    <n v="26.12"/>
    <n v="9.6"/>
    <s v="TM"/>
    <s v=""/>
    <s v="EE8008BRB"/>
    <s v=""/>
    <s v="2024000223"/>
    <x v="1423"/>
    <d v="2024-01-03T00:00:00"/>
    <x v="34"/>
    <n v="9.6"/>
    <s v="TM"/>
    <n v="10.015000000000001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6.559999999999999"/>
    <s v=""/>
    <x v="0"/>
    <x v="0"/>
    <x v="0"/>
    <s v=""/>
    <x v="0"/>
    <x v="5"/>
    <s v="FABRICA"/>
    <x v="0"/>
    <x v="33"/>
    <x v="0"/>
    <n v="0.52999999999999758"/>
    <x v="0"/>
    <n v="-0.41500000000000092"/>
    <n v="0.41500000000000092"/>
    <n v="1"/>
    <n v="0"/>
    <s v="Negativo"/>
    <n v="9.6"/>
    <s v="TM"/>
    <n v="9.6"/>
    <n v="3282"/>
    <s v=""/>
    <s v=""/>
    <x v="0"/>
    <s v=""/>
    <s v=""/>
  </r>
  <r>
    <x v="9"/>
    <n v="13.3"/>
    <n v="13.14"/>
    <n v="0"/>
    <n v="40"/>
    <n v="40.92"/>
    <n v="27.78"/>
    <s v="TM"/>
    <s v=""/>
    <s v="ER4687BBY"/>
    <s v="E8077LMM"/>
    <s v="2024000296"/>
    <x v="1424"/>
    <d v="2024-01-04T00:00:00"/>
    <x v="29"/>
    <n v="27.86"/>
    <s v="TM"/>
    <n v="27.7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14"/>
    <s v=""/>
    <x v="0"/>
    <x v="0"/>
    <x v="0"/>
    <s v=""/>
    <x v="0"/>
    <x v="5"/>
    <s v="FABRICA"/>
    <x v="0"/>
    <x v="28"/>
    <x v="1"/>
    <n v="7.9999999999998295E-2"/>
    <x v="0"/>
    <n v="7.9999999999998295E-2"/>
    <n v="7.9999999999998295E-2"/>
    <n v="0"/>
    <n v="1"/>
    <s v=""/>
    <n v="27.86"/>
    <s v="TM"/>
    <n v="27.86"/>
    <n v="3264"/>
    <s v=""/>
    <s v=""/>
    <x v="0"/>
    <s v=""/>
    <s v=""/>
  </r>
  <r>
    <x v="9"/>
    <n v="13.1"/>
    <n v="13.38"/>
    <n v="0"/>
    <n v="40"/>
    <n v="40.159999999999997"/>
    <n v="26.78"/>
    <s v="TM"/>
    <s v=""/>
    <s v="ER1732BCG"/>
    <s v="E6541KPH"/>
    <s v="2024000301"/>
    <x v="1425"/>
    <d v="2024-01-04T00:00:00"/>
    <x v="29"/>
    <n v="27.62"/>
    <s v="TM"/>
    <n v="26.7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38"/>
    <s v=""/>
    <x v="0"/>
    <x v="0"/>
    <x v="0"/>
    <s v=""/>
    <x v="0"/>
    <x v="5"/>
    <s v="FABRICA"/>
    <x v="0"/>
    <x v="28"/>
    <x v="1"/>
    <n v="0.84000000000000341"/>
    <x v="0"/>
    <n v="0.83999999999999986"/>
    <n v="0.83999999999999986"/>
    <n v="1"/>
    <n v="1"/>
    <s v="Positivo"/>
    <n v="27.62"/>
    <s v="TM"/>
    <n v="27.62"/>
    <n v="3264"/>
    <s v=""/>
    <s v=""/>
    <x v="0"/>
    <s v=""/>
    <s v=""/>
  </r>
  <r>
    <x v="9"/>
    <n v="13.5"/>
    <n v="13.46"/>
    <n v="0"/>
    <n v="40"/>
    <n v="39.32"/>
    <n v="25.86"/>
    <s v="TM"/>
    <s v=""/>
    <s v="ESE07849R"/>
    <s v="E4291FWJ"/>
    <s v="2024000255"/>
    <x v="1426"/>
    <d v="2024-01-03T00:00:00"/>
    <x v="37"/>
    <n v="27.54"/>
    <s v="TM"/>
    <n v="25.86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6"/>
    <n v="13.46"/>
    <s v=""/>
    <x v="0"/>
    <x v="0"/>
    <x v="0"/>
    <s v=""/>
    <x v="0"/>
    <x v="5"/>
    <s v="FABRICA"/>
    <x v="0"/>
    <x v="10"/>
    <x v="1"/>
    <n v="1.6799999999999997"/>
    <x v="0"/>
    <n v="1.6799999999999997"/>
    <n v="1.6799999999999997"/>
    <n v="1"/>
    <n v="1"/>
    <s v="Positivo"/>
    <n v="27.54"/>
    <s v="TM"/>
    <n v="27.54"/>
    <n v="3262"/>
    <s v=""/>
    <s v=""/>
    <x v="0"/>
    <s v=""/>
    <s v=""/>
  </r>
  <r>
    <x v="9"/>
    <n v="12.2"/>
    <n v="12.46"/>
    <n v="0"/>
    <n v="40"/>
    <n v="40.42"/>
    <n v="27.96"/>
    <s v="TM"/>
    <s v=""/>
    <s v="ER8349BDL"/>
    <s v="E9043KYN"/>
    <s v="2024000353"/>
    <x v="1427"/>
    <d v="2024-01-04T00:00:00"/>
    <x v="29"/>
    <n v="28.54"/>
    <s v="TM"/>
    <n v="27.96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7"/>
    <n v="12.46"/>
    <s v=""/>
    <x v="0"/>
    <x v="0"/>
    <x v="0"/>
    <s v=""/>
    <x v="0"/>
    <x v="5"/>
    <s v="FABRICA"/>
    <x v="0"/>
    <x v="28"/>
    <x v="1"/>
    <n v="0.57999999999999829"/>
    <x v="0"/>
    <n v="0.57999999999999829"/>
    <n v="0.57999999999999829"/>
    <n v="1"/>
    <n v="1"/>
    <s v="Positivo"/>
    <n v="28.54"/>
    <s v="TM"/>
    <n v="28.54"/>
    <n v="3264"/>
    <s v=""/>
    <s v=""/>
    <x v="0"/>
    <s v=""/>
    <s v=""/>
  </r>
  <r>
    <x v="9"/>
    <n v="12.2"/>
    <n v="12.6"/>
    <n v="0"/>
    <n v="40"/>
    <n v="40.380000000000003"/>
    <n v="27.78"/>
    <s v="TM"/>
    <s v=""/>
    <s v="ER8349BDL"/>
    <s v="E9043KYN"/>
    <s v="2024000267"/>
    <x v="1428"/>
    <d v="2024-01-04T00:00:00"/>
    <x v="29"/>
    <n v="28.4"/>
    <s v="TM"/>
    <n v="27.7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7"/>
    <n v="12.6"/>
    <s v=""/>
    <x v="0"/>
    <x v="0"/>
    <x v="0"/>
    <s v=""/>
    <x v="0"/>
    <x v="5"/>
    <s v="FABRICA"/>
    <x v="0"/>
    <x v="28"/>
    <x v="1"/>
    <n v="0.61999999999999744"/>
    <x v="0"/>
    <n v="0.61999999999999744"/>
    <n v="0.61999999999999744"/>
    <n v="1"/>
    <n v="1"/>
    <s v="Positivo"/>
    <n v="28.4"/>
    <s v="TM"/>
    <n v="28.4"/>
    <n v="3264"/>
    <s v=""/>
    <s v=""/>
    <x v="0"/>
    <s v=""/>
    <s v=""/>
  </r>
  <r>
    <x v="9"/>
    <n v="12.2"/>
    <n v="12.52"/>
    <n v="0"/>
    <n v="40"/>
    <n v="40.479999999999997"/>
    <n v="27.96"/>
    <s v="TM"/>
    <s v=""/>
    <s v="ER8349BDL"/>
    <s v="E9043KYN"/>
    <s v="2024000310"/>
    <x v="1429"/>
    <d v="2024-01-04T00:00:00"/>
    <x v="29"/>
    <n v="28.48"/>
    <s v="TM"/>
    <n v="27.96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7"/>
    <n v="12.52"/>
    <s v=""/>
    <x v="0"/>
    <x v="0"/>
    <x v="0"/>
    <s v=""/>
    <x v="0"/>
    <x v="5"/>
    <s v="FABRICA"/>
    <x v="0"/>
    <x v="28"/>
    <x v="1"/>
    <n v="0.52000000000000313"/>
    <x v="0"/>
    <n v="0.51999999999999957"/>
    <n v="0.51999999999999957"/>
    <n v="1"/>
    <n v="1"/>
    <s v="Positivo"/>
    <n v="28.48"/>
    <s v="TM"/>
    <n v="28.48"/>
    <n v="3264"/>
    <s v=""/>
    <s v=""/>
    <x v="0"/>
    <s v=""/>
    <s v=""/>
  </r>
  <r>
    <x v="9"/>
    <n v="13.2"/>
    <n v="12.94"/>
    <n v="0"/>
    <n v="40"/>
    <n v="39.76"/>
    <n v="26.82"/>
    <s v="TM"/>
    <s v=""/>
    <s v="ER4763BBY"/>
    <s v="E4421MGY"/>
    <s v="2024000317"/>
    <x v="1430"/>
    <d v="2024-01-04T00:00:00"/>
    <x v="38"/>
    <n v="28.06"/>
    <s v="TM"/>
    <n v="26.82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2.94"/>
    <s v=""/>
    <x v="0"/>
    <x v="0"/>
    <x v="0"/>
    <s v=""/>
    <x v="0"/>
    <x v="5"/>
    <s v="FABRICA"/>
    <x v="0"/>
    <x v="36"/>
    <x v="1"/>
    <n v="1.240000000000002"/>
    <x v="0"/>
    <n v="1.2399999999999984"/>
    <n v="1.2399999999999984"/>
    <n v="1"/>
    <n v="1"/>
    <s v="Positivo"/>
    <n v="28.06"/>
    <s v="TM"/>
    <n v="28.06"/>
    <n v="3268"/>
    <s v=""/>
    <s v=""/>
    <x v="0"/>
    <s v=""/>
    <s v=""/>
  </r>
  <r>
    <x v="9"/>
    <n v="13.1"/>
    <n v="12.98"/>
    <n v="0"/>
    <n v="40"/>
    <n v="40.200000000000003"/>
    <n v="27.22"/>
    <s v="TM"/>
    <s v=""/>
    <s v="ER7726BBG"/>
    <s v="E7970JYD"/>
    <s v="2024000330"/>
    <x v="1431"/>
    <d v="2024-01-04T00:00:00"/>
    <x v="29"/>
    <n v="28.02"/>
    <s v="TM"/>
    <n v="27.22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2.98"/>
    <s v=""/>
    <x v="0"/>
    <x v="0"/>
    <x v="0"/>
    <s v=""/>
    <x v="0"/>
    <x v="5"/>
    <s v="FABRICA"/>
    <x v="0"/>
    <x v="28"/>
    <x v="1"/>
    <n v="0.79999999999999716"/>
    <x v="0"/>
    <n v="0.80000000000000071"/>
    <n v="0.80000000000000071"/>
    <n v="1"/>
    <n v="1"/>
    <s v="Positivo"/>
    <n v="28.02"/>
    <s v="TM"/>
    <n v="28.02"/>
    <n v="3264"/>
    <s v=""/>
    <s v=""/>
    <x v="0"/>
    <s v=""/>
    <s v=""/>
  </r>
  <r>
    <x v="9"/>
    <n v="13.1"/>
    <n v="13.02"/>
    <n v="0"/>
    <n v="40"/>
    <n v="40.44"/>
    <n v="27.42"/>
    <s v="TM"/>
    <s v=""/>
    <s v="ER7726BBG"/>
    <s v="E7970JYD"/>
    <s v="2024000281"/>
    <x v="1432"/>
    <d v="2024-01-04T00:00:00"/>
    <x v="29"/>
    <n v="27.98"/>
    <s v="TM"/>
    <n v="27.42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02"/>
    <s v=""/>
    <x v="0"/>
    <x v="0"/>
    <x v="0"/>
    <s v=""/>
    <x v="0"/>
    <x v="5"/>
    <s v="FABRICA"/>
    <x v="0"/>
    <x v="28"/>
    <x v="1"/>
    <n v="0.56000000000000227"/>
    <x v="0"/>
    <n v="0.55999999999999872"/>
    <n v="0.55999999999999872"/>
    <n v="1"/>
    <n v="1"/>
    <s v="Positivo"/>
    <n v="27.98"/>
    <s v="TM"/>
    <n v="27.98"/>
    <n v="3264"/>
    <s v=""/>
    <s v=""/>
    <x v="0"/>
    <s v=""/>
    <s v=""/>
  </r>
  <r>
    <x v="9"/>
    <n v="13.1"/>
    <n v="12.94"/>
    <n v="0"/>
    <n v="40"/>
    <n v="40.159999999999997"/>
    <n v="27.22"/>
    <s v="TM"/>
    <s v=""/>
    <s v="ER7726BBG"/>
    <s v="E7970JYD"/>
    <s v="2024000237"/>
    <x v="1433"/>
    <d v="2024-01-03T00:00:00"/>
    <x v="29"/>
    <n v="28.06"/>
    <s v="TM"/>
    <n v="27.22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2.94"/>
    <s v=""/>
    <x v="0"/>
    <x v="0"/>
    <x v="0"/>
    <s v=""/>
    <x v="0"/>
    <x v="5"/>
    <s v="FABRICA"/>
    <x v="0"/>
    <x v="28"/>
    <x v="1"/>
    <n v="0.84000000000000341"/>
    <x v="0"/>
    <n v="0.83999999999999986"/>
    <n v="0.83999999999999986"/>
    <n v="1"/>
    <n v="1"/>
    <s v="Positivo"/>
    <n v="28.06"/>
    <s v="TM"/>
    <n v="28.06"/>
    <n v="3264"/>
    <s v=""/>
    <s v=""/>
    <x v="0"/>
    <s v=""/>
    <s v=""/>
  </r>
  <r>
    <x v="9"/>
    <n v="13.34"/>
    <n v="13.98"/>
    <n v="0"/>
    <n v="40"/>
    <n v="40.64"/>
    <n v="26.66"/>
    <s v="TM"/>
    <s v=""/>
    <s v="ER9151BBT"/>
    <s v="E8976JGF"/>
    <s v="2024000348"/>
    <x v="1434"/>
    <d v="2024-01-04T00:00:00"/>
    <x v="29"/>
    <n v="27.02"/>
    <s v="TM"/>
    <n v="26.66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98"/>
    <s v=""/>
    <x v="0"/>
    <x v="0"/>
    <x v="0"/>
    <s v=""/>
    <x v="0"/>
    <x v="5"/>
    <s v="FABRICA"/>
    <x v="0"/>
    <x v="28"/>
    <x v="1"/>
    <n v="0.35999999999999943"/>
    <x v="0"/>
    <n v="0.35999999999999943"/>
    <n v="0.35999999999999943"/>
    <n v="0"/>
    <n v="1"/>
    <s v=""/>
    <n v="27.02"/>
    <s v="TM"/>
    <n v="27.02"/>
    <n v="3264"/>
    <s v=""/>
    <s v=""/>
    <x v="0"/>
    <s v=""/>
    <s v=""/>
  </r>
  <r>
    <x v="9"/>
    <n v="12.34"/>
    <n v="12.4"/>
    <n v="0"/>
    <n v="40"/>
    <n v="40.08"/>
    <n v="27.68"/>
    <s v="TM"/>
    <s v=""/>
    <s v="ER7811BBV"/>
    <s v="E5824JVY"/>
    <s v="2024000250"/>
    <x v="1435"/>
    <d v="2024-01-03T00:00:00"/>
    <x v="29"/>
    <n v="28.6"/>
    <s v="TM"/>
    <n v="27.6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2.4"/>
    <s v=""/>
    <x v="0"/>
    <x v="0"/>
    <x v="0"/>
    <s v=""/>
    <x v="0"/>
    <x v="5"/>
    <s v="FABRICA"/>
    <x v="0"/>
    <x v="28"/>
    <x v="1"/>
    <n v="0.92000000000000171"/>
    <x v="0"/>
    <n v="0.92000000000000171"/>
    <n v="0.92000000000000171"/>
    <n v="1"/>
    <n v="1"/>
    <s v="Positivo"/>
    <n v="28.6"/>
    <s v="TM"/>
    <n v="28.6"/>
    <n v="3264"/>
    <s v=""/>
    <s v=""/>
    <x v="0"/>
    <s v=""/>
    <s v=""/>
  </r>
  <r>
    <x v="9"/>
    <n v="12.9"/>
    <n v="13.28"/>
    <n v="0"/>
    <n v="40"/>
    <n v="40.72"/>
    <n v="27.44"/>
    <s v="TM"/>
    <s v=""/>
    <s v="ER8643BCC"/>
    <s v="E7698LMM"/>
    <s v="2024000290"/>
    <x v="1436"/>
    <d v="2024-01-04T00:00:00"/>
    <x v="38"/>
    <n v="27.72"/>
    <s v="TM"/>
    <n v="27.44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3.28"/>
    <s v=""/>
    <x v="0"/>
    <x v="0"/>
    <x v="0"/>
    <s v=""/>
    <x v="0"/>
    <x v="5"/>
    <s v="FABRICA"/>
    <x v="0"/>
    <x v="36"/>
    <x v="1"/>
    <n v="0.28000000000000114"/>
    <x v="0"/>
    <n v="0.27999999999999758"/>
    <n v="0.27999999999999758"/>
    <n v="0"/>
    <n v="1"/>
    <s v=""/>
    <n v="27.72"/>
    <s v="TM"/>
    <n v="27.72"/>
    <n v="3268"/>
    <s v=""/>
    <s v=""/>
    <x v="0"/>
    <s v=""/>
    <s v=""/>
  </r>
  <r>
    <x v="9"/>
    <n v="14.2"/>
    <n v="13.72"/>
    <n v="0"/>
    <n v="40"/>
    <n v="40.22"/>
    <n v="26.5"/>
    <s v="TM"/>
    <s v=""/>
    <s v="ER0936BBS"/>
    <s v="E1632JZF"/>
    <s v="2024000298"/>
    <x v="1437"/>
    <d v="2024-01-04T00:00:00"/>
    <x v="36"/>
    <n v="27.28"/>
    <s v="TM"/>
    <n v="26.5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3.72"/>
    <s v=""/>
    <x v="0"/>
    <x v="0"/>
    <x v="0"/>
    <s v=""/>
    <x v="0"/>
    <x v="5"/>
    <s v="FABRICA"/>
    <x v="0"/>
    <x v="35"/>
    <x v="1"/>
    <n v="0.78000000000000114"/>
    <x v="0"/>
    <n v="0.78000000000000114"/>
    <n v="0.78000000000000114"/>
    <n v="1"/>
    <n v="1"/>
    <s v="Positivo"/>
    <n v="27.28"/>
    <s v="TM"/>
    <n v="27.28"/>
    <n v="3269"/>
    <s v=""/>
    <s v=""/>
    <x v="0"/>
    <s v=""/>
    <s v=""/>
  </r>
  <r>
    <x v="9"/>
    <n v="14.2"/>
    <n v="13.68"/>
    <n v="0"/>
    <n v="40"/>
    <n v="40.28"/>
    <n v="26.6"/>
    <s v="TM"/>
    <s v=""/>
    <s v="ER0936BBS"/>
    <s v="E1632JZF"/>
    <s v="2024000323"/>
    <x v="1438"/>
    <d v="2024-01-04T00:00:00"/>
    <x v="36"/>
    <n v="27.32"/>
    <s v="TM"/>
    <n v="26.6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3.68"/>
    <s v=""/>
    <x v="0"/>
    <x v="0"/>
    <x v="0"/>
    <s v=""/>
    <x v="0"/>
    <x v="5"/>
    <s v="FABRICA"/>
    <x v="0"/>
    <x v="35"/>
    <x v="1"/>
    <n v="0.71999999999999886"/>
    <x v="0"/>
    <n v="0.71999999999999886"/>
    <n v="0.71999999999999886"/>
    <n v="1"/>
    <n v="1"/>
    <s v="Positivo"/>
    <n v="27.32"/>
    <s v="TM"/>
    <n v="27.32"/>
    <n v="3269"/>
    <s v=""/>
    <s v=""/>
    <x v="0"/>
    <s v=""/>
    <s v=""/>
  </r>
  <r>
    <x v="9"/>
    <n v="14.2"/>
    <n v="13.66"/>
    <n v="0"/>
    <n v="40"/>
    <n v="40.94"/>
    <n v="27.28"/>
    <s v="TM"/>
    <s v=""/>
    <s v="ER0936BBS"/>
    <s v="E1632JZF"/>
    <s v="2024000339"/>
    <x v="1439"/>
    <d v="2024-01-04T00:00:00"/>
    <x v="36"/>
    <n v="27.34"/>
    <s v="TM"/>
    <n v="27.2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3.66"/>
    <s v=""/>
    <x v="0"/>
    <x v="0"/>
    <x v="0"/>
    <s v=""/>
    <x v="0"/>
    <x v="5"/>
    <s v="FABRICA"/>
    <x v="0"/>
    <x v="35"/>
    <x v="1"/>
    <n v="6.0000000000002274E-2"/>
    <x v="0"/>
    <n v="5.9999999999998721E-2"/>
    <n v="5.9999999999998721E-2"/>
    <n v="0"/>
    <n v="1"/>
    <s v=""/>
    <n v="27.34"/>
    <s v="TM"/>
    <n v="27.34"/>
    <n v="3269"/>
    <s v=""/>
    <s v=""/>
    <x v="0"/>
    <s v=""/>
    <s v=""/>
  </r>
  <r>
    <x v="9"/>
    <n v="14.2"/>
    <n v="13.64"/>
    <n v="0"/>
    <n v="40"/>
    <n v="40.18"/>
    <n v="26.54"/>
    <s v="TM"/>
    <s v=""/>
    <s v="ER0936BBS"/>
    <s v="E1632JZF"/>
    <s v="2024000368"/>
    <x v="1440"/>
    <d v="2024-01-04T00:00:00"/>
    <x v="36"/>
    <n v="27.36"/>
    <s v="TM"/>
    <n v="26.54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3.64"/>
    <s v=""/>
    <x v="0"/>
    <x v="0"/>
    <x v="0"/>
    <s v=""/>
    <x v="0"/>
    <x v="5"/>
    <s v="FABRICA"/>
    <x v="0"/>
    <x v="35"/>
    <x v="1"/>
    <n v="0.82000000000000028"/>
    <x v="0"/>
    <n v="0.82000000000000028"/>
    <n v="0.82000000000000028"/>
    <n v="1"/>
    <n v="1"/>
    <s v="Positivo"/>
    <n v="27.36"/>
    <s v="TM"/>
    <n v="27.36"/>
    <n v="3269"/>
    <s v=""/>
    <s v=""/>
    <x v="0"/>
    <s v=""/>
    <s v=""/>
  </r>
  <r>
    <x v="9"/>
    <n v="12.94"/>
    <n v="12.8"/>
    <n v="0"/>
    <n v="40"/>
    <n v="40.479999999999997"/>
    <n v="27.68"/>
    <s v="TM"/>
    <s v=""/>
    <s v="ER0272BBT"/>
    <s v="E2254MLP"/>
    <s v="2024000338"/>
    <x v="1441"/>
    <d v="2024-01-04T00:00:00"/>
    <x v="36"/>
    <n v="28.2"/>
    <s v="TM"/>
    <n v="27.6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2.8"/>
    <s v=""/>
    <x v="0"/>
    <x v="0"/>
    <x v="0"/>
    <s v=""/>
    <x v="0"/>
    <x v="5"/>
    <s v="FABRICA"/>
    <x v="0"/>
    <x v="35"/>
    <x v="1"/>
    <n v="0.52000000000000313"/>
    <x v="0"/>
    <n v="0.51999999999999957"/>
    <n v="0.51999999999999957"/>
    <n v="1"/>
    <n v="1"/>
    <s v="Positivo"/>
    <n v="28.2"/>
    <s v="TM"/>
    <n v="28.2"/>
    <n v="3269"/>
    <s v=""/>
    <s v=""/>
    <x v="0"/>
    <s v=""/>
    <s v=""/>
  </r>
  <r>
    <x v="9"/>
    <n v="12.94"/>
    <n v="12.82"/>
    <n v="0"/>
    <n v="40"/>
    <n v="40.840000000000003"/>
    <n v="28.02"/>
    <s v="TM"/>
    <s v=""/>
    <s v="ER0272BBT"/>
    <s v="E2254MLP"/>
    <s v="2024000302"/>
    <x v="1442"/>
    <d v="2024-01-04T00:00:00"/>
    <x v="36"/>
    <n v="28.18"/>
    <s v="TM"/>
    <n v="28.02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2.82"/>
    <s v=""/>
    <x v="0"/>
    <x v="0"/>
    <x v="0"/>
    <s v=""/>
    <x v="0"/>
    <x v="5"/>
    <s v="FABRICA"/>
    <x v="0"/>
    <x v="35"/>
    <x v="1"/>
    <n v="0.15999999999999659"/>
    <x v="0"/>
    <n v="0.16000000000000014"/>
    <n v="0.16000000000000014"/>
    <n v="0"/>
    <n v="1"/>
    <s v=""/>
    <n v="28.18"/>
    <s v="TM"/>
    <n v="28.18"/>
    <n v="3269"/>
    <s v=""/>
    <s v=""/>
    <x v="0"/>
    <s v=""/>
    <s v=""/>
  </r>
  <r>
    <x v="9"/>
    <n v="12.94"/>
    <n v="12.78"/>
    <n v="0"/>
    <n v="40"/>
    <n v="40.700000000000003"/>
    <n v="27.92"/>
    <s v="TM"/>
    <s v=""/>
    <s v="ER0272BBT"/>
    <s v="E2254MLP"/>
    <s v="2024000380"/>
    <x v="1443"/>
    <d v="2024-01-04T00:00:00"/>
    <x v="36"/>
    <n v="28.22"/>
    <s v="TM"/>
    <n v="27.92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2.78"/>
    <s v=""/>
    <x v="0"/>
    <x v="0"/>
    <x v="0"/>
    <s v=""/>
    <x v="0"/>
    <x v="5"/>
    <s v="FABRICA"/>
    <x v="0"/>
    <x v="35"/>
    <x v="1"/>
    <n v="0.29999999999999716"/>
    <x v="0"/>
    <n v="0.29999999999999716"/>
    <n v="0.29999999999999716"/>
    <n v="0"/>
    <n v="1"/>
    <s v=""/>
    <n v="28.22"/>
    <s v="TM"/>
    <n v="28.22"/>
    <n v="3269"/>
    <s v=""/>
    <s v=""/>
    <x v="0"/>
    <s v=""/>
    <s v=""/>
  </r>
  <r>
    <x v="9"/>
    <n v="13.1"/>
    <n v="13.76"/>
    <n v="0"/>
    <n v="40"/>
    <n v="40.479999999999997"/>
    <n v="26.72"/>
    <s v="TM"/>
    <s v=""/>
    <s v="ER2352BBS"/>
    <s v="E9571KML"/>
    <s v="2024000277"/>
    <x v="1444"/>
    <d v="2024-01-04T00:00:00"/>
    <x v="39"/>
    <n v="27.24"/>
    <s v="TM"/>
    <n v="26.72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8"/>
    <n v="13.76"/>
    <s v=""/>
    <x v="0"/>
    <x v="0"/>
    <x v="0"/>
    <s v=""/>
    <x v="0"/>
    <x v="5"/>
    <s v="FABRICA"/>
    <x v="0"/>
    <x v="37"/>
    <x v="1"/>
    <n v="0.52000000000000313"/>
    <x v="0"/>
    <n v="0.51999999999999957"/>
    <n v="0.51999999999999957"/>
    <n v="1"/>
    <n v="1"/>
    <s v="Positivo"/>
    <n v="27.24"/>
    <s v="TM"/>
    <n v="27.24"/>
    <n v="3260"/>
    <s v=""/>
    <s v=""/>
    <x v="0"/>
    <s v=""/>
    <s v=""/>
  </r>
  <r>
    <x v="9"/>
    <n v="14.5"/>
    <n v="14.56"/>
    <n v="0"/>
    <n v="40"/>
    <n v="40.4"/>
    <n v="25.84"/>
    <s v="TM"/>
    <s v=""/>
    <s v="ER4944BBH"/>
    <s v="E9170KRP"/>
    <s v="2024000345"/>
    <x v="1445"/>
    <d v="2024-01-04T00:00:00"/>
    <x v="37"/>
    <n v="26.44"/>
    <s v="TM"/>
    <n v="25.84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6"/>
    <n v="14.56"/>
    <s v=""/>
    <x v="0"/>
    <x v="0"/>
    <x v="0"/>
    <s v=""/>
    <x v="0"/>
    <x v="5"/>
    <s v="FABRICA"/>
    <x v="0"/>
    <x v="10"/>
    <x v="1"/>
    <n v="0.60000000000000142"/>
    <x v="0"/>
    <n v="0.60000000000000142"/>
    <n v="0.60000000000000142"/>
    <n v="1"/>
    <n v="1"/>
    <s v="Positivo"/>
    <n v="26.44"/>
    <s v="TM"/>
    <n v="26.44"/>
    <n v="3262"/>
    <s v=""/>
    <s v=""/>
    <x v="0"/>
    <s v=""/>
    <s v=""/>
  </r>
  <r>
    <x v="9"/>
    <n v="14.1"/>
    <n v="13.78"/>
    <n v="0"/>
    <n v="40"/>
    <n v="40.86"/>
    <n v="27.08"/>
    <s v="TM"/>
    <s v=""/>
    <s v="EMA02414R"/>
    <s v="E4258HML"/>
    <s v="2024000246"/>
    <x v="1446"/>
    <d v="2024-01-03T00:00:00"/>
    <x v="29"/>
    <n v="27.22"/>
    <s v="TM"/>
    <n v="27.0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78"/>
    <s v=""/>
    <x v="0"/>
    <x v="0"/>
    <x v="0"/>
    <s v=""/>
    <x v="0"/>
    <x v="5"/>
    <s v="FABRICA"/>
    <x v="0"/>
    <x v="28"/>
    <x v="1"/>
    <n v="0.14000000000000057"/>
    <x v="0"/>
    <n v="0.14000000000000057"/>
    <n v="0.14000000000000057"/>
    <n v="0"/>
    <n v="1"/>
    <s v=""/>
    <n v="27.22"/>
    <s v="TM"/>
    <n v="27.22"/>
    <n v="3264"/>
    <s v=""/>
    <s v=""/>
    <x v="0"/>
    <s v=""/>
    <s v=""/>
  </r>
  <r>
    <x v="9"/>
    <n v="13.2"/>
    <n v="13.48"/>
    <n v="0"/>
    <n v="40"/>
    <n v="40.479999999999997"/>
    <n v="27"/>
    <s v="TM"/>
    <s v=""/>
    <s v="ER8221BBJ"/>
    <s v="E3888GZR"/>
    <s v="2024000266"/>
    <x v="1447"/>
    <d v="2024-01-04T00:00:00"/>
    <x v="36"/>
    <n v="27.52"/>
    <s v="TM"/>
    <n v="27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3.48"/>
    <s v=""/>
    <x v="0"/>
    <x v="0"/>
    <x v="0"/>
    <s v=""/>
    <x v="0"/>
    <x v="5"/>
    <s v="FABRICA"/>
    <x v="0"/>
    <x v="35"/>
    <x v="1"/>
    <n v="0.52000000000000313"/>
    <x v="0"/>
    <n v="0.51999999999999957"/>
    <n v="0.51999999999999957"/>
    <n v="1"/>
    <n v="1"/>
    <s v="Positivo"/>
    <n v="27.52"/>
    <s v="TM"/>
    <n v="27.52"/>
    <n v="3269"/>
    <s v=""/>
    <s v=""/>
    <x v="0"/>
    <s v=""/>
    <s v=""/>
  </r>
  <r>
    <x v="9"/>
    <n v="14.1"/>
    <n v="14.34"/>
    <n v="0"/>
    <n v="40"/>
    <n v="40.56"/>
    <n v="26.22"/>
    <s v="TM"/>
    <s v=""/>
    <s v="ER0637BBZ"/>
    <s v="E9746LXV"/>
    <s v="2024000300"/>
    <x v="1448"/>
    <d v="2024-01-04T00:00:00"/>
    <x v="29"/>
    <n v="26.66"/>
    <s v="TM"/>
    <n v="26.22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4.34"/>
    <s v=""/>
    <x v="0"/>
    <x v="0"/>
    <x v="0"/>
    <s v=""/>
    <x v="0"/>
    <x v="5"/>
    <s v="FABRICA"/>
    <x v="0"/>
    <x v="28"/>
    <x v="1"/>
    <n v="0.43999999999999773"/>
    <x v="0"/>
    <n v="0.44000000000000128"/>
    <n v="0.44000000000000128"/>
    <n v="1"/>
    <n v="1"/>
    <s v="Positivo"/>
    <n v="26.66"/>
    <s v="TM"/>
    <n v="26.66"/>
    <n v="3264"/>
    <s v=""/>
    <s v=""/>
    <x v="0"/>
    <s v=""/>
    <s v=""/>
  </r>
  <r>
    <x v="9"/>
    <n v="12.8"/>
    <n v="12.9"/>
    <n v="0"/>
    <n v="40"/>
    <n v="40.200000000000003"/>
    <n v="27.3"/>
    <s v="TM"/>
    <s v=""/>
    <s v="ER7252BBV"/>
    <s v="E9275JYY"/>
    <s v="2024000268"/>
    <x v="1449"/>
    <d v="2024-01-04T00:00:00"/>
    <x v="29"/>
    <n v="28.1"/>
    <s v="TM"/>
    <n v="27.3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2.9"/>
    <s v=""/>
    <x v="0"/>
    <x v="0"/>
    <x v="0"/>
    <s v=""/>
    <x v="0"/>
    <x v="5"/>
    <s v="FABRICA"/>
    <x v="0"/>
    <x v="28"/>
    <x v="1"/>
    <n v="0.79999999999999716"/>
    <x v="0"/>
    <n v="0.80000000000000071"/>
    <n v="0.80000000000000071"/>
    <n v="1"/>
    <n v="1"/>
    <s v="Positivo"/>
    <n v="28.1"/>
    <s v="TM"/>
    <n v="28.1"/>
    <n v="3264"/>
    <s v=""/>
    <s v=""/>
    <x v="0"/>
    <s v=""/>
    <s v=""/>
  </r>
  <r>
    <x v="9"/>
    <n v="12.5"/>
    <n v="12.9"/>
    <n v="0"/>
    <n v="40"/>
    <n v="40.700000000000003"/>
    <n v="27.8"/>
    <s v="TM"/>
    <s v=""/>
    <s v="ER1864BBP"/>
    <s v="E0247JRH"/>
    <s v="2024000271"/>
    <x v="1450"/>
    <d v="2024-01-04T00:00:00"/>
    <x v="36"/>
    <n v="28.1"/>
    <s v="TM"/>
    <n v="27.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2.9"/>
    <s v=""/>
    <x v="0"/>
    <x v="0"/>
    <x v="0"/>
    <s v=""/>
    <x v="0"/>
    <x v="5"/>
    <s v="FABRICA"/>
    <x v="0"/>
    <x v="35"/>
    <x v="1"/>
    <n v="0.29999999999999716"/>
    <x v="0"/>
    <n v="0.30000000000000071"/>
    <n v="0.30000000000000071"/>
    <n v="0"/>
    <n v="1"/>
    <s v=""/>
    <n v="28.1"/>
    <s v="TM"/>
    <n v="28.1"/>
    <n v="3269"/>
    <s v=""/>
    <s v=""/>
    <x v="0"/>
    <s v=""/>
    <s v=""/>
  </r>
  <r>
    <x v="9"/>
    <n v="12.5"/>
    <n v="13.06"/>
    <n v="0"/>
    <n v="40"/>
    <n v="40.82"/>
    <n v="27.76"/>
    <s v="TM"/>
    <s v=""/>
    <s v="ER1864BBP"/>
    <s v="E0247JRH"/>
    <s v="2024000334"/>
    <x v="1451"/>
    <d v="2024-01-04T00:00:00"/>
    <x v="36"/>
    <n v="27.94"/>
    <s v="TM"/>
    <n v="27.76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3.06"/>
    <s v=""/>
    <x v="0"/>
    <x v="0"/>
    <x v="0"/>
    <s v=""/>
    <x v="0"/>
    <x v="5"/>
    <s v="FABRICA"/>
    <x v="0"/>
    <x v="35"/>
    <x v="1"/>
    <n v="0.17999999999999972"/>
    <x v="0"/>
    <n v="0.17999999999999972"/>
    <n v="0.17999999999999972"/>
    <n v="0"/>
    <n v="1"/>
    <s v=""/>
    <n v="27.94"/>
    <s v="TM"/>
    <n v="27.94"/>
    <n v="3269"/>
    <s v=""/>
    <s v=""/>
    <x v="0"/>
    <s v=""/>
    <s v=""/>
  </r>
  <r>
    <x v="9"/>
    <n v="13.7"/>
    <n v="13.72"/>
    <n v="0"/>
    <n v="40"/>
    <n v="39.86"/>
    <n v="26.14"/>
    <s v="TM"/>
    <s v=""/>
    <s v="EVA02467R"/>
    <s v="E3255HXF"/>
    <s v="2024000260"/>
    <x v="1452"/>
    <d v="2024-01-03T00:00:00"/>
    <x v="36"/>
    <n v="27.28"/>
    <s v="TM"/>
    <n v="26.14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3.72"/>
    <s v=""/>
    <x v="0"/>
    <x v="0"/>
    <x v="0"/>
    <s v=""/>
    <x v="0"/>
    <x v="5"/>
    <s v="FABRICA"/>
    <x v="0"/>
    <x v="35"/>
    <x v="1"/>
    <n v="1.1400000000000006"/>
    <x v="0"/>
    <n v="1.1400000000000006"/>
    <n v="1.1400000000000006"/>
    <n v="1"/>
    <n v="1"/>
    <s v="Positivo"/>
    <n v="27.28"/>
    <s v="TM"/>
    <n v="27.28"/>
    <n v="3269"/>
    <s v=""/>
    <s v=""/>
    <x v="0"/>
    <s v=""/>
    <s v=""/>
  </r>
  <r>
    <x v="9"/>
    <n v="12.9"/>
    <n v="12.94"/>
    <n v="0"/>
    <n v="40"/>
    <n v="40.44"/>
    <n v="27.5"/>
    <s v="TM"/>
    <s v=""/>
    <s v="ER8141BBG"/>
    <s v="E8094GLY"/>
    <s v="2024000336"/>
    <x v="1453"/>
    <d v="2024-01-04T00:00:00"/>
    <x v="36"/>
    <n v="28.06"/>
    <s v="TM"/>
    <n v="27.5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2.94"/>
    <s v=""/>
    <x v="0"/>
    <x v="0"/>
    <x v="0"/>
    <s v=""/>
    <x v="0"/>
    <x v="5"/>
    <s v="FABRICA"/>
    <x v="0"/>
    <x v="35"/>
    <x v="1"/>
    <n v="0.56000000000000227"/>
    <x v="0"/>
    <n v="0.55999999999999872"/>
    <n v="0.55999999999999872"/>
    <n v="1"/>
    <n v="1"/>
    <s v="Positivo"/>
    <n v="28.06"/>
    <s v="TM"/>
    <n v="28.06"/>
    <n v="3269"/>
    <s v=""/>
    <s v=""/>
    <x v="0"/>
    <s v=""/>
    <s v=""/>
  </r>
  <r>
    <x v="9"/>
    <n v="13.3"/>
    <n v="13.46"/>
    <n v="0"/>
    <n v="40"/>
    <n v="40.880000000000003"/>
    <n v="27.42"/>
    <s v="TM"/>
    <s v=""/>
    <s v="ER1055BBH"/>
    <s v="E0721JRZ"/>
    <s v="2024000320"/>
    <x v="1454"/>
    <d v="2024-01-04T00:00:00"/>
    <x v="36"/>
    <n v="27.54"/>
    <s v="TM"/>
    <n v="27.42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3.46"/>
    <s v=""/>
    <x v="0"/>
    <x v="0"/>
    <x v="0"/>
    <s v=""/>
    <x v="0"/>
    <x v="5"/>
    <s v="FABRICA"/>
    <x v="0"/>
    <x v="35"/>
    <x v="1"/>
    <n v="0.11999999999999744"/>
    <x v="0"/>
    <n v="0.11999999999999744"/>
    <n v="0.11999999999999744"/>
    <n v="0"/>
    <n v="1"/>
    <s v=""/>
    <n v="27.54"/>
    <s v="TM"/>
    <n v="27.54"/>
    <n v="3269"/>
    <s v=""/>
    <s v=""/>
    <x v="0"/>
    <s v=""/>
    <s v=""/>
  </r>
  <r>
    <x v="9"/>
    <n v="13"/>
    <n v="13.24"/>
    <n v="0"/>
    <n v="40"/>
    <n v="40.520000000000003"/>
    <n v="27.28"/>
    <s v="TM"/>
    <s v=""/>
    <s v="EB10320R"/>
    <s v="E4954KGF"/>
    <s v="2024000274"/>
    <x v="1455"/>
    <d v="2024-01-04T00:00:00"/>
    <x v="36"/>
    <n v="27.76"/>
    <s v="TM"/>
    <n v="27.2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3.24"/>
    <s v=""/>
    <x v="0"/>
    <x v="0"/>
    <x v="0"/>
    <s v=""/>
    <x v="0"/>
    <x v="5"/>
    <s v="FABRICA"/>
    <x v="0"/>
    <x v="35"/>
    <x v="1"/>
    <n v="0.47999999999999687"/>
    <x v="0"/>
    <n v="0.48000000000000043"/>
    <n v="0.48000000000000043"/>
    <n v="1"/>
    <n v="1"/>
    <s v="Positivo"/>
    <n v="27.76"/>
    <s v="TM"/>
    <n v="27.76"/>
    <n v="3269"/>
    <s v=""/>
    <s v=""/>
    <x v="0"/>
    <s v=""/>
    <s v=""/>
  </r>
  <r>
    <x v="9"/>
    <n v="13.8"/>
    <n v="13.9"/>
    <n v="0"/>
    <n v="40"/>
    <n v="40.64"/>
    <n v="26.74"/>
    <s v="TM"/>
    <s v=""/>
    <s v="ER8381BBJ"/>
    <s v="E5489HGX"/>
    <s v="2024000258"/>
    <x v="1456"/>
    <d v="2024-01-03T00:00:00"/>
    <x v="36"/>
    <n v="27.1"/>
    <s v="TM"/>
    <n v="26.74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3.9"/>
    <s v=""/>
    <x v="0"/>
    <x v="0"/>
    <x v="0"/>
    <s v=""/>
    <x v="0"/>
    <x v="5"/>
    <s v="FABRICA"/>
    <x v="0"/>
    <x v="35"/>
    <x v="1"/>
    <n v="0.35999999999999943"/>
    <x v="0"/>
    <n v="0.36000000000000298"/>
    <n v="0.36000000000000298"/>
    <n v="0"/>
    <n v="1"/>
    <s v=""/>
    <n v="27.1"/>
    <s v="TM"/>
    <n v="27.1"/>
    <n v="3269"/>
    <s v=""/>
    <s v=""/>
    <x v="0"/>
    <s v=""/>
    <s v=""/>
  </r>
  <r>
    <x v="9"/>
    <n v="14.3"/>
    <n v="14.48"/>
    <n v="0"/>
    <n v="40"/>
    <n v="40.56"/>
    <n v="26.08"/>
    <s v="TM"/>
    <s v=""/>
    <s v="ER6007BBG"/>
    <s v="E2015JDV"/>
    <s v="2024000257"/>
    <x v="1457"/>
    <d v="2024-01-03T00:00:00"/>
    <x v="36"/>
    <n v="26.52"/>
    <s v="TM"/>
    <n v="26.0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4.48"/>
    <s v=""/>
    <x v="0"/>
    <x v="0"/>
    <x v="0"/>
    <s v=""/>
    <x v="0"/>
    <x v="5"/>
    <s v="FABRICA"/>
    <x v="0"/>
    <x v="35"/>
    <x v="1"/>
    <n v="0.43999999999999773"/>
    <x v="0"/>
    <n v="0.44000000000000128"/>
    <n v="0.44000000000000128"/>
    <n v="1"/>
    <n v="1"/>
    <s v="Positivo"/>
    <n v="26.52"/>
    <s v="TM"/>
    <n v="26.52"/>
    <n v="3269"/>
    <s v=""/>
    <s v=""/>
    <x v="0"/>
    <s v=""/>
    <s v=""/>
  </r>
  <r>
    <x v="9"/>
    <n v="13.3"/>
    <n v="13.06"/>
    <n v="0"/>
    <n v="40"/>
    <n v="40.4"/>
    <n v="27.34"/>
    <s v="TM"/>
    <s v=""/>
    <s v="ER4533BBP"/>
    <s v="E5811MHB"/>
    <s v="2024000329"/>
    <x v="1458"/>
    <d v="2024-01-04T00:00:00"/>
    <x v="36"/>
    <n v="27.94"/>
    <s v="TM"/>
    <n v="27.34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3.06"/>
    <s v=""/>
    <x v="0"/>
    <x v="0"/>
    <x v="0"/>
    <s v=""/>
    <x v="0"/>
    <x v="5"/>
    <s v="FABRICA"/>
    <x v="0"/>
    <x v="35"/>
    <x v="1"/>
    <n v="0.60000000000000142"/>
    <x v="0"/>
    <n v="0.60000000000000142"/>
    <n v="0.60000000000000142"/>
    <n v="1"/>
    <n v="1"/>
    <s v="Positivo"/>
    <n v="27.94"/>
    <s v="TM"/>
    <n v="27.94"/>
    <n v="3269"/>
    <s v=""/>
    <s v=""/>
    <x v="0"/>
    <s v=""/>
    <s v=""/>
  </r>
  <r>
    <x v="9"/>
    <n v="13.3"/>
    <n v="12.76"/>
    <n v="0"/>
    <n v="40"/>
    <n v="39.68"/>
    <n v="26.92"/>
    <s v="TM"/>
    <s v=""/>
    <s v="ER4533BBP"/>
    <s v="E5811MHB"/>
    <s v="2024000251"/>
    <x v="1459"/>
    <d v="2024-01-03T00:00:00"/>
    <x v="36"/>
    <n v="28.24"/>
    <s v="TM"/>
    <n v="26.92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2.76"/>
    <s v=""/>
    <x v="0"/>
    <x v="0"/>
    <x v="0"/>
    <s v=""/>
    <x v="0"/>
    <x v="5"/>
    <s v="FABRICA"/>
    <x v="0"/>
    <x v="35"/>
    <x v="1"/>
    <n v="1.3200000000000003"/>
    <x v="0"/>
    <n v="1.3199999999999967"/>
    <n v="1.3199999999999967"/>
    <n v="1"/>
    <n v="1"/>
    <s v="Positivo"/>
    <n v="28.24"/>
    <s v="TM"/>
    <n v="28.24"/>
    <n v="3269"/>
    <s v=""/>
    <s v=""/>
    <x v="0"/>
    <s v=""/>
    <s v=""/>
  </r>
  <r>
    <x v="9"/>
    <n v="12.8"/>
    <n v="13"/>
    <n v="0"/>
    <n v="40"/>
    <n v="41"/>
    <n v="28"/>
    <s v="TM"/>
    <s v=""/>
    <s v="ER4521BBS"/>
    <s v="E0536LWW"/>
    <s v="2024000437"/>
    <x v="1460"/>
    <d v="2024-01-05T00:00:00"/>
    <x v="36"/>
    <n v="28"/>
    <s v="TM"/>
    <n v="2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3"/>
    <s v=""/>
    <x v="0"/>
    <x v="0"/>
    <x v="0"/>
    <s v=""/>
    <x v="0"/>
    <x v="5"/>
    <s v="FABRICA"/>
    <x v="0"/>
    <x v="35"/>
    <x v="1"/>
    <n v="0"/>
    <x v="0"/>
    <n v="0"/>
    <n v="0"/>
    <n v="0"/>
    <n v="1"/>
    <s v=""/>
    <n v="28"/>
    <s v="TM"/>
    <n v="28"/>
    <n v="3269"/>
    <s v=""/>
    <s v=""/>
    <x v="0"/>
    <s v=""/>
    <s v=""/>
  </r>
  <r>
    <x v="9"/>
    <n v="12.8"/>
    <n v="12.82"/>
    <n v="0"/>
    <n v="40"/>
    <n v="40.520000000000003"/>
    <n v="27.7"/>
    <s v="TM"/>
    <s v=""/>
    <s v="ER4521BBS"/>
    <s v="E0536LWW"/>
    <s v="2024000509"/>
    <x v="1461"/>
    <d v="2024-01-05T00:00:00"/>
    <x v="36"/>
    <n v="28.18"/>
    <s v="TM"/>
    <n v="27.7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2.82"/>
    <s v=""/>
    <x v="0"/>
    <x v="0"/>
    <x v="0"/>
    <s v=""/>
    <x v="0"/>
    <x v="5"/>
    <s v="FABRICA"/>
    <x v="0"/>
    <x v="35"/>
    <x v="1"/>
    <n v="0.47999999999999687"/>
    <x v="0"/>
    <n v="0.48000000000000043"/>
    <n v="0.48000000000000043"/>
    <n v="1"/>
    <n v="1"/>
    <s v="Positivo"/>
    <n v="28.18"/>
    <s v="TM"/>
    <n v="28.18"/>
    <n v="3269"/>
    <s v=""/>
    <s v=""/>
    <x v="0"/>
    <s v=""/>
    <s v=""/>
  </r>
  <r>
    <x v="9"/>
    <n v="12.8"/>
    <n v="12.9"/>
    <n v="0"/>
    <n v="40"/>
    <n v="40.32"/>
    <n v="27.42"/>
    <s v="TM"/>
    <s v=""/>
    <s v="ER4521BBS"/>
    <s v="E0536LWW"/>
    <s v="2024000303"/>
    <x v="1462"/>
    <d v="2024-01-04T00:00:00"/>
    <x v="36"/>
    <n v="28.1"/>
    <s v="TM"/>
    <n v="27.42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2.9"/>
    <s v=""/>
    <x v="0"/>
    <x v="0"/>
    <x v="0"/>
    <s v=""/>
    <x v="0"/>
    <x v="5"/>
    <s v="FABRICA"/>
    <x v="0"/>
    <x v="35"/>
    <x v="1"/>
    <n v="0.67999999999999972"/>
    <x v="0"/>
    <n v="0.67999999999999972"/>
    <n v="0.67999999999999972"/>
    <n v="1"/>
    <n v="1"/>
    <s v="Positivo"/>
    <n v="28.1"/>
    <s v="TM"/>
    <n v="28.1"/>
    <n v="3269"/>
    <s v=""/>
    <s v=""/>
    <x v="0"/>
    <s v=""/>
    <s v=""/>
  </r>
  <r>
    <x v="9"/>
    <n v="12.8"/>
    <n v="12.84"/>
    <n v="0"/>
    <n v="40"/>
    <n v="40.700000000000003"/>
    <n v="27.86"/>
    <s v="TM"/>
    <s v=""/>
    <s v="ER4521BBS"/>
    <s v="E0536LWW"/>
    <s v="2024000366"/>
    <x v="1463"/>
    <d v="2024-01-04T00:00:00"/>
    <x v="36"/>
    <n v="28.16"/>
    <s v="TM"/>
    <n v="27.86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2.84"/>
    <s v=""/>
    <x v="0"/>
    <x v="0"/>
    <x v="0"/>
    <s v=""/>
    <x v="0"/>
    <x v="5"/>
    <s v="FABRICA"/>
    <x v="0"/>
    <x v="35"/>
    <x v="1"/>
    <n v="0.29999999999999716"/>
    <x v="0"/>
    <n v="0.30000000000000071"/>
    <n v="0.30000000000000071"/>
    <n v="0"/>
    <n v="1"/>
    <s v=""/>
    <n v="28.16"/>
    <s v="TM"/>
    <n v="28.16"/>
    <n v="3269"/>
    <s v=""/>
    <s v=""/>
    <x v="0"/>
    <s v=""/>
    <s v=""/>
  </r>
  <r>
    <x v="9"/>
    <n v="12.9"/>
    <n v="12.26"/>
    <n v="0"/>
    <n v="40"/>
    <n v="39.96"/>
    <n v="27.7"/>
    <s v="TM"/>
    <s v=""/>
    <s v="ER9154BBC"/>
    <s v="E6462JZW"/>
    <s v="2024000252"/>
    <x v="1464"/>
    <d v="2024-01-03T00:00:00"/>
    <x v="29"/>
    <n v="28.74"/>
    <s v="TM"/>
    <n v="27.7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2.26"/>
    <s v=""/>
    <x v="0"/>
    <x v="0"/>
    <x v="0"/>
    <s v=""/>
    <x v="0"/>
    <x v="5"/>
    <s v="FABRICA"/>
    <x v="0"/>
    <x v="28"/>
    <x v="1"/>
    <n v="1.0399999999999991"/>
    <x v="0"/>
    <n v="1.0399999999999991"/>
    <n v="1.0399999999999991"/>
    <n v="1"/>
    <n v="1"/>
    <s v="Positivo"/>
    <n v="28.74"/>
    <s v="TM"/>
    <n v="28.74"/>
    <n v="3264"/>
    <s v=""/>
    <s v=""/>
    <x v="0"/>
    <s v=""/>
    <s v=""/>
  </r>
  <r>
    <x v="9"/>
    <n v="13"/>
    <n v="12.8"/>
    <n v="0"/>
    <n v="40"/>
    <n v="40.700000000000003"/>
    <n v="27.9"/>
    <s v="TM"/>
    <s v=""/>
    <s v="EB10320R"/>
    <s v="E4954KGF"/>
    <s v="2024000347"/>
    <x v="1465"/>
    <d v="2024-01-04T00:00:00"/>
    <x v="29"/>
    <n v="28.2"/>
    <s v="TM"/>
    <n v="27.9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2.8"/>
    <s v=""/>
    <x v="0"/>
    <x v="0"/>
    <x v="0"/>
    <s v=""/>
    <x v="0"/>
    <x v="5"/>
    <s v="FABRICA"/>
    <x v="0"/>
    <x v="28"/>
    <x v="1"/>
    <n v="0.29999999999999716"/>
    <x v="0"/>
    <n v="0.30000000000000071"/>
    <n v="0.30000000000000071"/>
    <n v="0"/>
    <n v="1"/>
    <s v=""/>
    <n v="28.2"/>
    <s v="TM"/>
    <n v="28.2"/>
    <n v="3264"/>
    <s v=""/>
    <s v=""/>
    <x v="0"/>
    <s v=""/>
    <s v=""/>
  </r>
  <r>
    <x v="9"/>
    <n v="13"/>
    <n v="12.9"/>
    <n v="0"/>
    <n v="40"/>
    <n v="40.76"/>
    <n v="27.86"/>
    <s v="TM"/>
    <s v=""/>
    <s v="ER2077BBY"/>
    <s v="E6688FFY"/>
    <s v="2024000316"/>
    <x v="1466"/>
    <d v="2024-01-04T00:00:00"/>
    <x v="29"/>
    <n v="28.1"/>
    <s v="TM"/>
    <n v="27.86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2.9"/>
    <s v=""/>
    <x v="0"/>
    <x v="0"/>
    <x v="0"/>
    <s v=""/>
    <x v="0"/>
    <x v="5"/>
    <s v="FABRICA"/>
    <x v="0"/>
    <x v="28"/>
    <x v="1"/>
    <n v="0.24000000000000199"/>
    <x v="0"/>
    <n v="0.24000000000000199"/>
    <n v="0.24000000000000199"/>
    <n v="0"/>
    <n v="1"/>
    <s v=""/>
    <n v="28.1"/>
    <s v="TM"/>
    <n v="28.1"/>
    <n v="3264"/>
    <s v=""/>
    <s v=""/>
    <x v="0"/>
    <s v=""/>
    <s v=""/>
  </r>
  <r>
    <x v="9"/>
    <n v="12.9"/>
    <n v="13.14"/>
    <n v="0"/>
    <n v="40"/>
    <n v="40.659999999999997"/>
    <n v="27.52"/>
    <s v="TM"/>
    <s v=""/>
    <s v="ER3520BBL"/>
    <s v="E4768KNH"/>
    <s v="2024000253"/>
    <x v="1467"/>
    <d v="2024-01-03T00:00:00"/>
    <x v="36"/>
    <n v="27.86"/>
    <s v="TM"/>
    <n v="27.52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3.14"/>
    <s v=""/>
    <x v="0"/>
    <x v="0"/>
    <x v="0"/>
    <s v=""/>
    <x v="0"/>
    <x v="5"/>
    <s v="FABRICA"/>
    <x v="0"/>
    <x v="35"/>
    <x v="1"/>
    <n v="0.34000000000000341"/>
    <x v="0"/>
    <n v="0.33999999999999986"/>
    <n v="0.33999999999999986"/>
    <n v="0"/>
    <n v="1"/>
    <s v=""/>
    <n v="27.86"/>
    <s v="TM"/>
    <n v="27.86"/>
    <n v="3269"/>
    <s v=""/>
    <s v=""/>
    <x v="0"/>
    <s v=""/>
    <s v=""/>
  </r>
  <r>
    <x v="9"/>
    <n v="13.3"/>
    <n v="13.42"/>
    <n v="0"/>
    <n v="40"/>
    <n v="40.28"/>
    <n v="26.86"/>
    <s v="TM"/>
    <s v=""/>
    <s v="ER1055BBH"/>
    <s v="E0721JRZ"/>
    <s v="2024000276"/>
    <x v="1468"/>
    <d v="2024-01-04T00:00:00"/>
    <x v="29"/>
    <n v="27.58"/>
    <s v="TM"/>
    <n v="26.86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42"/>
    <s v=""/>
    <x v="0"/>
    <x v="0"/>
    <x v="0"/>
    <s v=""/>
    <x v="0"/>
    <x v="5"/>
    <s v="FABRICA"/>
    <x v="0"/>
    <x v="28"/>
    <x v="1"/>
    <n v="0.71999999999999886"/>
    <x v="0"/>
    <n v="0.71999999999999886"/>
    <n v="0.71999999999999886"/>
    <n v="1"/>
    <n v="1"/>
    <s v="Positivo"/>
    <n v="27.58"/>
    <s v="TM"/>
    <n v="27.58"/>
    <n v="3264"/>
    <s v=""/>
    <s v=""/>
    <x v="0"/>
    <s v=""/>
    <s v=""/>
  </r>
  <r>
    <x v="9"/>
    <n v="12.86"/>
    <n v="12.88"/>
    <n v="0"/>
    <n v="40"/>
    <n v="40.42"/>
    <n v="27.54"/>
    <s v="TM"/>
    <s v=""/>
    <s v="ER2068BBY"/>
    <s v="E8822FFZ"/>
    <s v="2024000272"/>
    <x v="1469"/>
    <d v="2024-01-04T00:00:00"/>
    <x v="39"/>
    <n v="28.12"/>
    <s v="TM"/>
    <n v="27.54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8"/>
    <n v="12.88"/>
    <s v=""/>
    <x v="0"/>
    <x v="0"/>
    <x v="0"/>
    <s v=""/>
    <x v="0"/>
    <x v="5"/>
    <s v="FABRICA"/>
    <x v="0"/>
    <x v="37"/>
    <x v="1"/>
    <n v="0.57999999999999829"/>
    <x v="0"/>
    <n v="0.58000000000000185"/>
    <n v="0.58000000000000185"/>
    <n v="1"/>
    <n v="1"/>
    <s v="Positivo"/>
    <n v="28.12"/>
    <s v="TM"/>
    <n v="28.12"/>
    <n v="3260"/>
    <s v=""/>
    <s v=""/>
    <x v="0"/>
    <s v=""/>
    <s v=""/>
  </r>
  <r>
    <x v="9"/>
    <n v="12.86"/>
    <n v="12.82"/>
    <n v="0"/>
    <n v="40"/>
    <n v="40.42"/>
    <n v="27.6"/>
    <s v="TM"/>
    <s v=""/>
    <s v="ER2068BBY"/>
    <s v="E8822FFZ"/>
    <s v="2024000309"/>
    <x v="1470"/>
    <d v="2024-01-04T00:00:00"/>
    <x v="39"/>
    <n v="28.18"/>
    <s v="TM"/>
    <n v="27.6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8"/>
    <n v="12.82"/>
    <s v=""/>
    <x v="0"/>
    <x v="0"/>
    <x v="0"/>
    <s v=""/>
    <x v="0"/>
    <x v="5"/>
    <s v="FABRICA"/>
    <x v="0"/>
    <x v="37"/>
    <x v="1"/>
    <n v="0.57999999999999829"/>
    <x v="0"/>
    <n v="0.57999999999999829"/>
    <n v="0.57999999999999829"/>
    <n v="1"/>
    <n v="1"/>
    <s v="Positivo"/>
    <n v="28.18"/>
    <s v="TM"/>
    <n v="28.18"/>
    <n v="3260"/>
    <s v=""/>
    <s v=""/>
    <x v="0"/>
    <s v=""/>
    <s v=""/>
  </r>
  <r>
    <x v="9"/>
    <n v="12.86"/>
    <n v="12.82"/>
    <n v="0"/>
    <n v="40"/>
    <n v="40.42"/>
    <n v="27.6"/>
    <s v="TM"/>
    <s v=""/>
    <s v="ER2068BBY"/>
    <s v="E8822FFZ"/>
    <s v="2024000335"/>
    <x v="1471"/>
    <d v="2024-01-04T00:00:00"/>
    <x v="39"/>
    <n v="28.18"/>
    <s v="TM"/>
    <n v="27.6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8"/>
    <n v="12.82"/>
    <s v=""/>
    <x v="0"/>
    <x v="0"/>
    <x v="0"/>
    <s v=""/>
    <x v="0"/>
    <x v="5"/>
    <s v="FABRICA"/>
    <x v="0"/>
    <x v="37"/>
    <x v="1"/>
    <n v="0.57999999999999829"/>
    <x v="0"/>
    <n v="0.57999999999999829"/>
    <n v="0.57999999999999829"/>
    <n v="1"/>
    <n v="1"/>
    <s v="Positivo"/>
    <n v="28.18"/>
    <s v="TM"/>
    <n v="28.18"/>
    <n v="3260"/>
    <s v=""/>
    <s v=""/>
    <x v="0"/>
    <s v=""/>
    <s v=""/>
  </r>
  <r>
    <x v="9"/>
    <n v="13"/>
    <n v="12.72"/>
    <n v="0"/>
    <n v="40"/>
    <n v="40.74"/>
    <n v="28.02"/>
    <s v="TM"/>
    <s v=""/>
    <s v="ER1121BCV"/>
    <s v="E2636MCC"/>
    <s v="2024000273"/>
    <x v="1472"/>
    <d v="2024-01-04T00:00:00"/>
    <x v="29"/>
    <n v="28.28"/>
    <s v="TM"/>
    <n v="28.02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2.72"/>
    <s v=""/>
    <x v="0"/>
    <x v="0"/>
    <x v="0"/>
    <s v=""/>
    <x v="0"/>
    <x v="5"/>
    <s v="FABRICA"/>
    <x v="0"/>
    <x v="28"/>
    <x v="1"/>
    <n v="0.25999999999999801"/>
    <x v="0"/>
    <n v="0.26000000000000156"/>
    <n v="0.26000000000000156"/>
    <n v="0"/>
    <n v="1"/>
    <s v=""/>
    <n v="28.28"/>
    <s v="TM"/>
    <n v="28.28"/>
    <n v="3264"/>
    <s v=""/>
    <s v=""/>
    <x v="0"/>
    <s v=""/>
    <s v=""/>
  </r>
  <r>
    <x v="9"/>
    <n v="12.1"/>
    <n v="12.34"/>
    <n v="0"/>
    <n v="40"/>
    <n v="39.28"/>
    <n v="26.94"/>
    <s v="TM"/>
    <s v=""/>
    <s v="ER4514BDH"/>
    <s v="E5509KSH"/>
    <s v="2024000289"/>
    <x v="1473"/>
    <d v="2024-01-04T00:00:00"/>
    <x v="36"/>
    <n v="28.66"/>
    <s v="TM"/>
    <n v="26.94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2.34"/>
    <s v=""/>
    <x v="0"/>
    <x v="0"/>
    <x v="0"/>
    <s v=""/>
    <x v="0"/>
    <x v="5"/>
    <s v="FABRICA"/>
    <x v="0"/>
    <x v="35"/>
    <x v="1"/>
    <n v="1.7199999999999989"/>
    <x v="0"/>
    <n v="1.7199999999999989"/>
    <n v="1.7199999999999989"/>
    <n v="1"/>
    <n v="1"/>
    <s v="Positivo"/>
    <n v="28.66"/>
    <s v="TM"/>
    <n v="28.66"/>
    <n v="3269"/>
    <s v=""/>
    <s v=""/>
    <x v="0"/>
    <s v=""/>
    <s v=""/>
  </r>
  <r>
    <x v="9"/>
    <n v="12.9"/>
    <n v="12.96"/>
    <n v="0"/>
    <n v="40"/>
    <n v="39.619999999999997"/>
    <n v="26.66"/>
    <s v="TM"/>
    <s v=""/>
    <s v="ER4758BBH"/>
    <s v="E7926JMH"/>
    <s v="2024000325"/>
    <x v="1474"/>
    <d v="2024-01-04T00:00:00"/>
    <x v="36"/>
    <n v="28.04"/>
    <s v="TM"/>
    <n v="26.66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2.96"/>
    <s v=""/>
    <x v="0"/>
    <x v="0"/>
    <x v="0"/>
    <s v=""/>
    <x v="0"/>
    <x v="5"/>
    <s v="FABRICA"/>
    <x v="0"/>
    <x v="35"/>
    <x v="1"/>
    <n v="1.3800000000000026"/>
    <x v="0"/>
    <n v="1.379999999999999"/>
    <n v="1.379999999999999"/>
    <n v="1"/>
    <n v="1"/>
    <s v="Positivo"/>
    <n v="28.04"/>
    <s v="TM"/>
    <n v="28.04"/>
    <n v="3269"/>
    <s v=""/>
    <s v=""/>
    <x v="0"/>
    <s v=""/>
    <s v=""/>
  </r>
  <r>
    <x v="9"/>
    <n v="12.9"/>
    <n v="12.92"/>
    <n v="0"/>
    <n v="40"/>
    <n v="39.840000000000003"/>
    <n v="26.92"/>
    <s v="TM"/>
    <s v=""/>
    <s v="ER4758BBH"/>
    <s v="E7926JMH"/>
    <s v="2024000363"/>
    <x v="1475"/>
    <d v="2024-01-04T00:00:00"/>
    <x v="36"/>
    <n v="28.08"/>
    <s v="TM"/>
    <n v="26.92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2.92"/>
    <s v=""/>
    <x v="0"/>
    <x v="0"/>
    <x v="0"/>
    <s v=""/>
    <x v="0"/>
    <x v="5"/>
    <s v="FABRICA"/>
    <x v="0"/>
    <x v="35"/>
    <x v="1"/>
    <n v="1.1599999999999966"/>
    <x v="0"/>
    <n v="1.1599999999999966"/>
    <n v="1.1599999999999966"/>
    <n v="1"/>
    <n v="1"/>
    <s v="Positivo"/>
    <n v="28.08"/>
    <s v="TM"/>
    <n v="28.08"/>
    <n v="3269"/>
    <s v=""/>
    <s v=""/>
    <x v="0"/>
    <s v=""/>
    <s v=""/>
  </r>
  <r>
    <x v="9"/>
    <n v="13.5"/>
    <n v="13.4"/>
    <n v="0"/>
    <n v="40"/>
    <n v="37.799999999999997"/>
    <n v="24.4"/>
    <s v="TM"/>
    <s v=""/>
    <s v="ER0898BBG"/>
    <s v="E2340KGX"/>
    <s v="2024000282"/>
    <x v="1476"/>
    <d v="2024-01-04T00:00:00"/>
    <x v="40"/>
    <n v="25.1"/>
    <s v="TM"/>
    <n v="24.4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5"/>
    <n v="13.4"/>
    <s v=""/>
    <x v="0"/>
    <x v="0"/>
    <x v="0"/>
    <s v=""/>
    <x v="0"/>
    <x v="5"/>
    <s v="FABRICA"/>
    <x v="0"/>
    <x v="38"/>
    <x v="1"/>
    <n v="3.2000000000000028"/>
    <x v="0"/>
    <n v="0.70000000000000284"/>
    <n v="0.70000000000000284"/>
    <n v="1"/>
    <n v="1"/>
    <s v="Positivo"/>
    <n v="25.1"/>
    <s v="TM"/>
    <n v="25.1"/>
    <n v="3263"/>
    <s v=""/>
    <s v=""/>
    <x v="0"/>
    <s v=""/>
    <s v=""/>
  </r>
  <r>
    <x v="9"/>
    <n v="13.58"/>
    <n v="13.78"/>
    <n v="0"/>
    <n v="40"/>
    <n v="39.86"/>
    <n v="26.08"/>
    <s v="TM"/>
    <s v=""/>
    <s v="ER4155BBM"/>
    <s v="E9461JBD"/>
    <s v="2024000346"/>
    <x v="1477"/>
    <d v="2024-01-04T00:00:00"/>
    <x v="29"/>
    <n v="27.22"/>
    <s v="TM"/>
    <n v="26.0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78"/>
    <s v=""/>
    <x v="0"/>
    <x v="0"/>
    <x v="0"/>
    <s v=""/>
    <x v="0"/>
    <x v="5"/>
    <s v="FABRICA"/>
    <x v="0"/>
    <x v="28"/>
    <x v="1"/>
    <n v="1.1400000000000006"/>
    <x v="0"/>
    <n v="1.1400000000000006"/>
    <n v="1.1400000000000006"/>
    <n v="1"/>
    <n v="1"/>
    <s v="Positivo"/>
    <n v="27.22"/>
    <s v="TM"/>
    <n v="27.22"/>
    <n v="3264"/>
    <s v=""/>
    <s v=""/>
    <x v="0"/>
    <s v=""/>
    <s v=""/>
  </r>
  <r>
    <x v="9"/>
    <n v="13.58"/>
    <n v="13.76"/>
    <n v="0"/>
    <n v="40"/>
    <n v="40.44"/>
    <n v="26.68"/>
    <s v="TM"/>
    <s v=""/>
    <s v="ER4155BBM"/>
    <s v="E9461JBD"/>
    <s v="2024000513"/>
    <x v="1478"/>
    <d v="2024-01-05T00:00:00"/>
    <x v="29"/>
    <n v="27.24"/>
    <s v="TM"/>
    <n v="26.6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76"/>
    <s v=""/>
    <x v="0"/>
    <x v="0"/>
    <x v="0"/>
    <s v=""/>
    <x v="0"/>
    <x v="5"/>
    <s v="FABRICA"/>
    <x v="0"/>
    <x v="28"/>
    <x v="1"/>
    <n v="0.56000000000000227"/>
    <x v="0"/>
    <n v="0.55999999999999872"/>
    <n v="0.55999999999999872"/>
    <n v="1"/>
    <n v="1"/>
    <s v="Positivo"/>
    <n v="27.24"/>
    <s v="TM"/>
    <n v="27.24"/>
    <n v="3264"/>
    <s v=""/>
    <s v=""/>
    <x v="0"/>
    <s v=""/>
    <s v=""/>
  </r>
  <r>
    <x v="9"/>
    <n v="13"/>
    <n v="12.9"/>
    <n v="0"/>
    <n v="40"/>
    <n v="40.14"/>
    <n v="27.24"/>
    <s v="TM"/>
    <s v=""/>
    <s v="ER2077BBY"/>
    <s v="E6688FFY"/>
    <s v="2024000280"/>
    <x v="1479"/>
    <d v="2024-01-04T00:00:00"/>
    <x v="29"/>
    <n v="28.1"/>
    <s v="TM"/>
    <n v="27.24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2.9"/>
    <s v=""/>
    <x v="0"/>
    <x v="0"/>
    <x v="0"/>
    <s v=""/>
    <x v="0"/>
    <x v="5"/>
    <s v="FABRICA"/>
    <x v="0"/>
    <x v="28"/>
    <x v="1"/>
    <n v="0.85999999999999943"/>
    <x v="0"/>
    <n v="0.86000000000000298"/>
    <n v="0.86000000000000298"/>
    <n v="1"/>
    <n v="1"/>
    <s v="Positivo"/>
    <n v="28.1"/>
    <s v="TM"/>
    <n v="28.1"/>
    <n v="3264"/>
    <s v=""/>
    <s v=""/>
    <x v="0"/>
    <s v=""/>
    <s v=""/>
  </r>
  <r>
    <x v="9"/>
    <n v="12.9"/>
    <n v="12.96"/>
    <n v="0"/>
    <n v="40"/>
    <n v="40.020000000000003"/>
    <n v="27.06"/>
    <s v="TM"/>
    <s v=""/>
    <s v="ER8141BBG"/>
    <s v="E8094GLY"/>
    <s v="2024000307"/>
    <x v="1480"/>
    <d v="2024-01-04T00:00:00"/>
    <x v="29"/>
    <n v="28.04"/>
    <s v="TM"/>
    <n v="27.06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2.96"/>
    <s v=""/>
    <x v="0"/>
    <x v="0"/>
    <x v="0"/>
    <s v=""/>
    <x v="0"/>
    <x v="5"/>
    <s v="FABRICA"/>
    <x v="0"/>
    <x v="28"/>
    <x v="1"/>
    <n v="0.97999999999999687"/>
    <x v="0"/>
    <n v="0.98000000000000043"/>
    <n v="0.98000000000000043"/>
    <n v="1"/>
    <n v="1"/>
    <s v="Positivo"/>
    <n v="28.04"/>
    <s v="TM"/>
    <n v="28.04"/>
    <n v="3264"/>
    <s v=""/>
    <s v=""/>
    <x v="0"/>
    <s v=""/>
    <s v=""/>
  </r>
  <r>
    <x v="9"/>
    <n v="13.8"/>
    <n v="14.705"/>
    <n v="0"/>
    <n v="26"/>
    <n v="25.74"/>
    <n v="11.2"/>
    <s v="TM"/>
    <s v=""/>
    <s v="EE4310FPK"/>
    <s v=""/>
    <s v="2024000308"/>
    <x v="1481"/>
    <d v="2024-01-04T00:00:00"/>
    <x v="33"/>
    <n v="11.2"/>
    <s v="TM"/>
    <n v="11.035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4.88"/>
    <s v=""/>
    <x v="0"/>
    <x v="0"/>
    <x v="0"/>
    <s v=""/>
    <x v="0"/>
    <x v="5"/>
    <s v="FABRICA"/>
    <x v="0"/>
    <x v="32"/>
    <x v="0"/>
    <n v="0.91000000000000014"/>
    <x v="0"/>
    <n v="6.884999999999998"/>
    <n v="6.884999999999998"/>
    <n v="1"/>
    <n v="1"/>
    <s v="Positivo"/>
    <n v="11.2"/>
    <s v="TM"/>
    <n v="17.919999999999998"/>
    <n v="3283"/>
    <s v=""/>
    <s v=""/>
    <x v="0"/>
    <s v=""/>
    <s v=""/>
  </r>
  <r>
    <x v="9"/>
    <n v="12.7"/>
    <n v="12.74"/>
    <n v="0"/>
    <n v="40"/>
    <n v="40.6"/>
    <n v="27.86"/>
    <s v="TM"/>
    <s v=""/>
    <s v="ER6807BBV"/>
    <s v="E8120GLY"/>
    <s v="2024000355"/>
    <x v="1482"/>
    <d v="2024-01-04T00:00:00"/>
    <x v="36"/>
    <n v="28.26"/>
    <s v="TM"/>
    <n v="27.86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2.74"/>
    <s v=""/>
    <x v="0"/>
    <x v="0"/>
    <x v="0"/>
    <s v=""/>
    <x v="0"/>
    <x v="5"/>
    <s v="FABRICA"/>
    <x v="0"/>
    <x v="35"/>
    <x v="1"/>
    <n v="0.39999999999999858"/>
    <x v="0"/>
    <n v="0.40000000000000213"/>
    <n v="0.40000000000000213"/>
    <n v="1"/>
    <n v="1"/>
    <s v="Positivo"/>
    <n v="28.26"/>
    <s v="TM"/>
    <n v="28.26"/>
    <n v="3269"/>
    <s v=""/>
    <s v=""/>
    <x v="0"/>
    <s v=""/>
    <s v=""/>
  </r>
  <r>
    <x v="9"/>
    <n v="14"/>
    <n v="13.6"/>
    <n v="0"/>
    <n v="40"/>
    <n v="40.26"/>
    <n v="25.6"/>
    <s v="TM"/>
    <s v=""/>
    <s v="EJ02544R"/>
    <s v="E0509JJH"/>
    <s v="2024000383"/>
    <x v="1483"/>
    <d v="2024-01-04T00:00:00"/>
    <x v="35"/>
    <n v="25.6"/>
    <s v="TM"/>
    <n v="26.66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5.7"/>
    <s v=""/>
    <x v="0"/>
    <x v="0"/>
    <x v="0"/>
    <s v=""/>
    <x v="0"/>
    <x v="5"/>
    <s v="FABRICA"/>
    <x v="0"/>
    <x v="34"/>
    <x v="0"/>
    <n v="0.74000000000000199"/>
    <x v="0"/>
    <n v="-1.0599999999999987"/>
    <n v="1.0599999999999987"/>
    <n v="1"/>
    <n v="0"/>
    <s v="Negativo"/>
    <n v="25.6"/>
    <s v="TM"/>
    <n v="25.6"/>
    <n v="3295"/>
    <s v=""/>
    <s v=""/>
    <x v="0"/>
    <s v=""/>
    <s v=""/>
  </r>
  <r>
    <x v="9"/>
    <n v="13.4"/>
    <n v="13.4"/>
    <n v="0"/>
    <n v="40"/>
    <n v="40.299999999999997"/>
    <n v="26.9"/>
    <s v="TM"/>
    <s v=""/>
    <s v="ER6314BBN"/>
    <s v="E2277MGP"/>
    <s v="2024000318"/>
    <x v="1484"/>
    <d v="2024-01-04T00:00:00"/>
    <x v="37"/>
    <n v="27.6"/>
    <s v="TM"/>
    <n v="26.9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6"/>
    <n v="13.4"/>
    <s v=""/>
    <x v="0"/>
    <x v="0"/>
    <x v="0"/>
    <s v=""/>
    <x v="0"/>
    <x v="5"/>
    <s v="FABRICA"/>
    <x v="0"/>
    <x v="10"/>
    <x v="1"/>
    <n v="0.70000000000000284"/>
    <x v="0"/>
    <n v="0.70000000000000284"/>
    <n v="0.70000000000000284"/>
    <n v="1"/>
    <n v="1"/>
    <s v="Positivo"/>
    <n v="27.6"/>
    <s v="TM"/>
    <n v="27.6"/>
    <n v="3262"/>
    <s v=""/>
    <s v=""/>
    <x v="0"/>
    <s v=""/>
    <s v=""/>
  </r>
  <r>
    <x v="9"/>
    <n v="12.8"/>
    <n v="12.84"/>
    <n v="0"/>
    <n v="40"/>
    <n v="40.340000000000003"/>
    <n v="27.5"/>
    <s v="TM"/>
    <s v=""/>
    <s v="ER7252BBV"/>
    <s v="E9275JYY"/>
    <s v="2024000328"/>
    <x v="1485"/>
    <d v="2024-01-04T00:00:00"/>
    <x v="37"/>
    <n v="28.16"/>
    <s v="TM"/>
    <n v="27.5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6"/>
    <n v="12.84"/>
    <s v=""/>
    <x v="0"/>
    <x v="0"/>
    <x v="0"/>
    <s v=""/>
    <x v="0"/>
    <x v="5"/>
    <s v="FABRICA"/>
    <x v="0"/>
    <x v="10"/>
    <x v="1"/>
    <n v="0.65999999999999659"/>
    <x v="0"/>
    <n v="0.66000000000000014"/>
    <n v="0.66000000000000014"/>
    <n v="1"/>
    <n v="1"/>
    <s v="Positivo"/>
    <n v="28.16"/>
    <s v="TM"/>
    <n v="28.16"/>
    <n v="3262"/>
    <s v=""/>
    <s v=""/>
    <x v="0"/>
    <s v=""/>
    <s v=""/>
  </r>
  <r>
    <x v="9"/>
    <n v="14.08"/>
    <n v="14.1"/>
    <n v="0"/>
    <n v="40"/>
    <n v="40"/>
    <n v="25.6"/>
    <s v="TM"/>
    <s v=""/>
    <s v="ER4133BCC"/>
    <s v="E7241HLN"/>
    <s v="2024000429"/>
    <x v="1486"/>
    <d v="2024-01-05T00:00:00"/>
    <x v="33"/>
    <n v="25.6"/>
    <s v="TM"/>
    <n v="25.9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4.1"/>
    <s v=""/>
    <x v="0"/>
    <x v="0"/>
    <x v="0"/>
    <s v=""/>
    <x v="0"/>
    <x v="5"/>
    <s v="FABRICA"/>
    <x v="0"/>
    <x v="32"/>
    <x v="0"/>
    <n v="1"/>
    <x v="0"/>
    <n v="15.060000000000009"/>
    <n v="15.060000000000009"/>
    <n v="1"/>
    <n v="1"/>
    <s v="Positivo"/>
    <n v="25.6"/>
    <s v="TM"/>
    <n v="40.960000000000008"/>
    <n v="3283"/>
    <s v=""/>
    <s v=""/>
    <x v="0"/>
    <s v=""/>
    <s v=""/>
  </r>
  <r>
    <x v="9"/>
    <n v="12.9"/>
    <n v="13.16"/>
    <n v="0"/>
    <n v="40"/>
    <n v="39.9"/>
    <n v="26.74"/>
    <s v="TM"/>
    <s v=""/>
    <s v="ER6342BCD"/>
    <s v="E7974KXB"/>
    <s v="2024000337"/>
    <x v="1487"/>
    <d v="2024-01-04T00:00:00"/>
    <x v="29"/>
    <n v="27.84"/>
    <s v="TM"/>
    <n v="26.74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16"/>
    <s v=""/>
    <x v="0"/>
    <x v="0"/>
    <x v="0"/>
    <s v=""/>
    <x v="0"/>
    <x v="5"/>
    <s v="FABRICA"/>
    <x v="0"/>
    <x v="28"/>
    <x v="1"/>
    <n v="1.1000000000000014"/>
    <x v="0"/>
    <n v="1.1000000000000014"/>
    <n v="1.1000000000000014"/>
    <n v="1"/>
    <n v="1"/>
    <s v="Positivo"/>
    <n v="27.84"/>
    <s v="TM"/>
    <n v="27.84"/>
    <n v="3264"/>
    <s v=""/>
    <s v=""/>
    <x v="0"/>
    <s v=""/>
    <s v=""/>
  </r>
  <r>
    <x v="9"/>
    <n v="14.58"/>
    <n v="14.62"/>
    <n v="0"/>
    <n v="40"/>
    <n v="40.4"/>
    <n v="25.6"/>
    <s v="TM"/>
    <s v=""/>
    <s v="EM23188R"/>
    <s v="E4446DBR"/>
    <s v="2024000356"/>
    <x v="1488"/>
    <d v="2024-01-04T00:00:00"/>
    <x v="33"/>
    <n v="25.6"/>
    <s v="TM"/>
    <n v="25.7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4.62"/>
    <s v=""/>
    <x v="0"/>
    <x v="0"/>
    <x v="0"/>
    <s v=""/>
    <x v="0"/>
    <x v="5"/>
    <s v="FABRICA"/>
    <x v="0"/>
    <x v="32"/>
    <x v="0"/>
    <n v="0.60000000000000142"/>
    <x v="0"/>
    <n v="15.180000000000007"/>
    <n v="15.180000000000007"/>
    <n v="1"/>
    <n v="1"/>
    <s v="Positivo"/>
    <n v="25.6"/>
    <s v="TM"/>
    <n v="40.960000000000008"/>
    <n v="3283"/>
    <s v=""/>
    <s v=""/>
    <x v="0"/>
    <s v=""/>
    <s v=""/>
  </r>
  <r>
    <x v="9"/>
    <n v="14.18"/>
    <n v="14.22"/>
    <n v="0"/>
    <n v="40"/>
    <n v="40.44"/>
    <n v="25.6"/>
    <s v="TM"/>
    <s v=""/>
    <s v="ECO02335R"/>
    <s v="E9161DGH"/>
    <s v="2024000341"/>
    <x v="1489"/>
    <d v="2024-01-04T00:00:00"/>
    <x v="33"/>
    <n v="25.6"/>
    <s v="TM"/>
    <n v="26.22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4.22"/>
    <s v=""/>
    <x v="0"/>
    <x v="0"/>
    <x v="0"/>
    <s v=""/>
    <x v="0"/>
    <x v="5"/>
    <s v="FABRICA"/>
    <x v="0"/>
    <x v="32"/>
    <x v="0"/>
    <n v="0.56000000000000227"/>
    <x v="0"/>
    <n v="14.740000000000009"/>
    <n v="14.740000000000009"/>
    <n v="1"/>
    <n v="1"/>
    <s v="Positivo"/>
    <n v="25.6"/>
    <s v="TM"/>
    <n v="40.960000000000008"/>
    <n v="3283"/>
    <s v=""/>
    <s v=""/>
    <x v="0"/>
    <s v=""/>
    <s v=""/>
  </r>
  <r>
    <x v="9"/>
    <n v="14.3"/>
    <n v="14.005000000000001"/>
    <n v="0"/>
    <n v="40"/>
    <n v="40.24"/>
    <n v="25.6"/>
    <s v="TM"/>
    <s v=""/>
    <s v="ER4551BBJ"/>
    <s v="E0262CVL"/>
    <s v="2024000457"/>
    <x v="1490"/>
    <d v="2024-01-05T00:00:00"/>
    <x v="33"/>
    <n v="25.6"/>
    <s v="TM"/>
    <n v="26.234999999999999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5.44"/>
    <s v=""/>
    <x v="0"/>
    <x v="0"/>
    <x v="0"/>
    <s v=""/>
    <x v="0"/>
    <x v="5"/>
    <s v="FABRICA"/>
    <x v="0"/>
    <x v="32"/>
    <x v="0"/>
    <n v="0.75999999999999801"/>
    <x v="0"/>
    <n v="14.725000000000009"/>
    <n v="14.725000000000009"/>
    <n v="1"/>
    <n v="1"/>
    <s v="Positivo"/>
    <n v="25.6"/>
    <s v="TM"/>
    <n v="40.960000000000008"/>
    <n v="3283"/>
    <s v=""/>
    <s v=""/>
    <x v="0"/>
    <s v=""/>
    <s v=""/>
  </r>
  <r>
    <x v="9"/>
    <n v="12.95"/>
    <n v="13.06"/>
    <n v="0"/>
    <n v="40"/>
    <n v="40.68"/>
    <n v="27.62"/>
    <s v="TM"/>
    <s v=""/>
    <s v="ER3809BBS"/>
    <s v="E9449KGB"/>
    <s v="2024000444"/>
    <x v="1491"/>
    <d v="2024-01-05T00:00:00"/>
    <x v="36"/>
    <n v="27.94"/>
    <s v="TM"/>
    <n v="27.62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3.06"/>
    <s v=""/>
    <x v="0"/>
    <x v="0"/>
    <x v="0"/>
    <s v=""/>
    <x v="0"/>
    <x v="5"/>
    <s v="FABRICA"/>
    <x v="0"/>
    <x v="35"/>
    <x v="1"/>
    <n v="0.32000000000000028"/>
    <x v="0"/>
    <n v="0.32000000000000028"/>
    <n v="0.32000000000000028"/>
    <n v="0"/>
    <n v="1"/>
    <s v=""/>
    <n v="27.94"/>
    <s v="TM"/>
    <n v="27.94"/>
    <n v="3269"/>
    <s v=""/>
    <s v=""/>
    <x v="0"/>
    <s v=""/>
    <s v=""/>
  </r>
  <r>
    <x v="9"/>
    <n v="14"/>
    <n v="13.86"/>
    <n v="0"/>
    <n v="40"/>
    <n v="39.979999999999997"/>
    <n v="26.12"/>
    <s v="TM"/>
    <s v=""/>
    <s v="ER5929BBB"/>
    <s v="E9884JZD"/>
    <s v="2024000349"/>
    <x v="1492"/>
    <d v="2024-01-04T00:00:00"/>
    <x v="29"/>
    <n v="27.14"/>
    <s v="TM"/>
    <n v="26.12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86"/>
    <s v=""/>
    <x v="0"/>
    <x v="0"/>
    <x v="0"/>
    <s v=""/>
    <x v="0"/>
    <x v="5"/>
    <s v="FABRICA"/>
    <x v="0"/>
    <x v="28"/>
    <x v="1"/>
    <n v="1.0200000000000031"/>
    <x v="0"/>
    <n v="1.0199999999999996"/>
    <n v="1.0199999999999996"/>
    <n v="1"/>
    <n v="1"/>
    <s v="Positivo"/>
    <n v="27.14"/>
    <s v="TM"/>
    <n v="27.14"/>
    <n v="3264"/>
    <s v=""/>
    <s v=""/>
    <x v="0"/>
    <s v=""/>
    <s v=""/>
  </r>
  <r>
    <x v="9"/>
    <n v="13.2"/>
    <n v="13.42"/>
    <n v="0"/>
    <n v="40"/>
    <n v="40.200000000000003"/>
    <n v="26.78"/>
    <s v="TM"/>
    <s v=""/>
    <s v="ER8221BBJ"/>
    <s v="E3888GZR"/>
    <s v="2024000554"/>
    <x v="1493"/>
    <d v="2024-01-08T00:00:00"/>
    <x v="29"/>
    <n v="27.58"/>
    <s v="TM"/>
    <n v="26.7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42"/>
    <s v=""/>
    <x v="0"/>
    <x v="0"/>
    <x v="1"/>
    <s v=""/>
    <x v="0"/>
    <x v="5"/>
    <s v="FABRICA"/>
    <x v="0"/>
    <x v="28"/>
    <x v="1"/>
    <n v="0.79999999999999716"/>
    <x v="0"/>
    <n v="0.79999999999999716"/>
    <n v="0.79999999999999716"/>
    <n v="1"/>
    <n v="1"/>
    <s v="Positivo"/>
    <n v="27.58"/>
    <s v="TM"/>
    <n v="27.58"/>
    <n v="3264"/>
    <s v=""/>
    <s v=""/>
    <x v="0"/>
    <s v=""/>
    <s v=""/>
  </r>
  <r>
    <x v="9"/>
    <n v="12.8"/>
    <n v="13.3"/>
    <n v="0"/>
    <n v="40"/>
    <n v="39.1"/>
    <n v="25.6"/>
    <s v="TM"/>
    <s v=""/>
    <s v="ER2227BBP"/>
    <s v="E1895JLZ"/>
    <s v="2024000375"/>
    <x v="1494"/>
    <d v="2024-01-04T00:00:00"/>
    <x v="33"/>
    <n v="25.6"/>
    <s v="TM"/>
    <n v="25.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3.3"/>
    <s v=""/>
    <x v="0"/>
    <x v="0"/>
    <x v="0"/>
    <s v=""/>
    <x v="0"/>
    <x v="5"/>
    <s v="FABRICA"/>
    <x v="0"/>
    <x v="32"/>
    <x v="0"/>
    <n v="1.8999999999999986"/>
    <x v="0"/>
    <n v="15.160000000000007"/>
    <n v="15.160000000000007"/>
    <n v="1"/>
    <n v="1"/>
    <s v="Positivo"/>
    <n v="25.6"/>
    <s v="TM"/>
    <n v="40.960000000000008"/>
    <n v="3283"/>
    <s v=""/>
    <s v=""/>
    <x v="0"/>
    <s v=""/>
    <s v=""/>
  </r>
  <r>
    <x v="9"/>
    <n v="12.9"/>
    <n v="12.14"/>
    <n v="0"/>
    <n v="40"/>
    <n v="39.82"/>
    <n v="27.68"/>
    <s v="TM"/>
    <s v=""/>
    <s v="ER9154BBC"/>
    <s v="E6462JZW"/>
    <s v="2024000485"/>
    <x v="1495"/>
    <d v="2024-01-05T00:00:00"/>
    <x v="29"/>
    <n v="28.86"/>
    <s v="TM"/>
    <n v="27.6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2.14"/>
    <s v=""/>
    <x v="0"/>
    <x v="0"/>
    <x v="0"/>
    <s v=""/>
    <x v="0"/>
    <x v="5"/>
    <s v="FABRICA"/>
    <x v="0"/>
    <x v="28"/>
    <x v="1"/>
    <n v="1.1799999999999997"/>
    <x v="0"/>
    <n v="1.1799999999999997"/>
    <n v="1.1799999999999997"/>
    <n v="1"/>
    <n v="1"/>
    <s v="Positivo"/>
    <n v="28.86"/>
    <s v="TM"/>
    <n v="28.86"/>
    <n v="3264"/>
    <s v=""/>
    <s v=""/>
    <x v="0"/>
    <s v=""/>
    <s v=""/>
  </r>
  <r>
    <x v="9"/>
    <n v="12.86"/>
    <n v="12.92"/>
    <n v="0"/>
    <n v="40"/>
    <n v="40.18"/>
    <n v="27.26"/>
    <s v="TM"/>
    <s v=""/>
    <s v="ER2068BBY"/>
    <s v="E8822FFZ"/>
    <s v="2024000545"/>
    <x v="1496"/>
    <d v="2024-01-08T00:00:00"/>
    <x v="29"/>
    <n v="28.08"/>
    <s v="TM"/>
    <n v="27.26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2.92"/>
    <s v=""/>
    <x v="0"/>
    <x v="0"/>
    <x v="1"/>
    <s v=""/>
    <x v="0"/>
    <x v="5"/>
    <s v="FABRICA"/>
    <x v="0"/>
    <x v="28"/>
    <x v="1"/>
    <n v="0.82000000000000028"/>
    <x v="0"/>
    <n v="0.81999999999999673"/>
    <n v="0.81999999999999673"/>
    <n v="1"/>
    <n v="1"/>
    <s v="Positivo"/>
    <n v="28.08"/>
    <s v="TM"/>
    <n v="28.08"/>
    <n v="3264"/>
    <s v=""/>
    <s v=""/>
    <x v="0"/>
    <s v=""/>
    <s v=""/>
  </r>
  <r>
    <x v="9"/>
    <n v="13"/>
    <n v="12.16"/>
    <n v="0"/>
    <n v="40"/>
    <n v="39.6"/>
    <n v="27.2"/>
    <s v="TM"/>
    <s v=""/>
    <s v="ER5846BBV"/>
    <s v="E7221HKT"/>
    <s v="2024000416"/>
    <x v="1497"/>
    <d v="2024-01-05T00:00:00"/>
    <x v="33"/>
    <n v="25.6"/>
    <s v="TM"/>
    <n v="27.44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2.16"/>
    <s v=""/>
    <x v="0"/>
    <x v="0"/>
    <x v="0"/>
    <s v=""/>
    <x v="0"/>
    <x v="5"/>
    <s v="FABRICA"/>
    <x v="0"/>
    <x v="32"/>
    <x v="0"/>
    <n v="1.3999999999999986"/>
    <x v="0"/>
    <n v="13.520000000000007"/>
    <n v="13.520000000000007"/>
    <n v="1"/>
    <n v="1"/>
    <s v="Positivo"/>
    <n v="25.6"/>
    <s v="TM"/>
    <n v="40.960000000000008"/>
    <n v="3283"/>
    <s v=""/>
    <s v=""/>
    <x v="0"/>
    <s v=""/>
    <s v=""/>
  </r>
  <r>
    <x v="9"/>
    <n v="14"/>
    <n v="13.76"/>
    <n v="0"/>
    <n v="40"/>
    <n v="40.54"/>
    <n v="26.78"/>
    <s v="TM"/>
    <s v=""/>
    <s v="ER2341BBC"/>
    <s v="E2298HBT"/>
    <s v="2024000426"/>
    <x v="1498"/>
    <d v="2024-01-05T00:00:00"/>
    <x v="29"/>
    <n v="27.24"/>
    <s v="TM"/>
    <n v="26.7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76"/>
    <s v=""/>
    <x v="0"/>
    <x v="0"/>
    <x v="0"/>
    <s v=""/>
    <x v="0"/>
    <x v="5"/>
    <s v="FABRICA"/>
    <x v="0"/>
    <x v="28"/>
    <x v="1"/>
    <n v="0.46000000000000085"/>
    <x v="0"/>
    <n v="0.4599999999999973"/>
    <n v="0.4599999999999973"/>
    <n v="1"/>
    <n v="1"/>
    <s v="Positivo"/>
    <n v="27.24"/>
    <s v="TM"/>
    <n v="27.24"/>
    <n v="3264"/>
    <s v=""/>
    <s v=""/>
    <x v="0"/>
    <s v=""/>
    <s v=""/>
  </r>
  <r>
    <x v="9"/>
    <n v="14.3"/>
    <n v="14.34"/>
    <n v="0"/>
    <n v="40"/>
    <n v="39.86"/>
    <n v="25.52"/>
    <s v="TM"/>
    <s v=""/>
    <s v="ER6007BBG"/>
    <s v="E2015JDV"/>
    <s v="2024000388"/>
    <x v="1499"/>
    <d v="2024-01-04T00:00:00"/>
    <x v="36"/>
    <n v="26.66"/>
    <s v="TM"/>
    <n v="25.52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4.34"/>
    <s v=""/>
    <x v="0"/>
    <x v="0"/>
    <x v="0"/>
    <s v=""/>
    <x v="0"/>
    <x v="5"/>
    <s v="FABRICA"/>
    <x v="0"/>
    <x v="35"/>
    <x v="1"/>
    <n v="1.1400000000000006"/>
    <x v="0"/>
    <n v="1.1400000000000006"/>
    <n v="1.1400000000000006"/>
    <n v="1"/>
    <n v="1"/>
    <s v="Positivo"/>
    <n v="26.66"/>
    <s v="TM"/>
    <n v="26.66"/>
    <n v="3269"/>
    <s v=""/>
    <s v=""/>
    <x v="0"/>
    <s v=""/>
    <s v=""/>
  </r>
  <r>
    <x v="9"/>
    <n v="13.5"/>
    <n v="13.8"/>
    <n v="0"/>
    <n v="40"/>
    <n v="40.26"/>
    <n v="26.46"/>
    <s v="TM"/>
    <s v=""/>
    <s v="ESE07849R"/>
    <s v="E4291FWJ"/>
    <s v="2024000362"/>
    <x v="1500"/>
    <d v="2024-01-04T00:00:00"/>
    <x v="36"/>
    <n v="27.2"/>
    <s v="TM"/>
    <n v="26.46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3.8"/>
    <s v=""/>
    <x v="0"/>
    <x v="0"/>
    <x v="0"/>
    <s v=""/>
    <x v="0"/>
    <x v="5"/>
    <s v="FABRICA"/>
    <x v="0"/>
    <x v="35"/>
    <x v="1"/>
    <n v="0.74000000000000199"/>
    <x v="0"/>
    <n v="0.73999999999999844"/>
    <n v="0.73999999999999844"/>
    <n v="1"/>
    <n v="1"/>
    <s v="Positivo"/>
    <n v="27.2"/>
    <s v="TM"/>
    <n v="27.2"/>
    <n v="3269"/>
    <s v=""/>
    <s v=""/>
    <x v="0"/>
    <s v=""/>
    <s v=""/>
  </r>
  <r>
    <x v="9"/>
    <n v="12.34"/>
    <n v="12.5"/>
    <n v="0"/>
    <n v="40"/>
    <n v="40.340000000000003"/>
    <n v="27.84"/>
    <s v="TM"/>
    <s v=""/>
    <s v="ER7811BBV"/>
    <s v="E5824JVY"/>
    <s v="2024000350"/>
    <x v="1501"/>
    <d v="2024-01-04T00:00:00"/>
    <x v="36"/>
    <n v="28.5"/>
    <s v="TM"/>
    <n v="27.84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2.5"/>
    <s v=""/>
    <x v="0"/>
    <x v="0"/>
    <x v="0"/>
    <s v=""/>
    <x v="0"/>
    <x v="5"/>
    <s v="FABRICA"/>
    <x v="0"/>
    <x v="35"/>
    <x v="1"/>
    <n v="0.65999999999999659"/>
    <x v="0"/>
    <n v="0.66000000000000014"/>
    <n v="0.66000000000000014"/>
    <n v="1"/>
    <n v="1"/>
    <s v="Positivo"/>
    <n v="28.5"/>
    <s v="TM"/>
    <n v="28.5"/>
    <n v="3269"/>
    <s v=""/>
    <s v=""/>
    <x v="0"/>
    <s v=""/>
    <s v=""/>
  </r>
  <r>
    <x v="9"/>
    <n v="12.7"/>
    <n v="12.76"/>
    <n v="0"/>
    <n v="40"/>
    <n v="40.42"/>
    <n v="27.66"/>
    <s v="TM"/>
    <s v=""/>
    <s v="ER2705BBZ"/>
    <s v="E5730JVY"/>
    <s v="2024000385"/>
    <x v="1502"/>
    <d v="2024-01-04T00:00:00"/>
    <x v="36"/>
    <n v="28.24"/>
    <s v="TM"/>
    <n v="27.66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2.76"/>
    <s v=""/>
    <x v="0"/>
    <x v="0"/>
    <x v="0"/>
    <s v=""/>
    <x v="0"/>
    <x v="5"/>
    <s v="FABRICA"/>
    <x v="0"/>
    <x v="35"/>
    <x v="1"/>
    <n v="0.57999999999999829"/>
    <x v="0"/>
    <n v="0.57999999999999829"/>
    <n v="0.57999999999999829"/>
    <n v="1"/>
    <n v="1"/>
    <s v="Positivo"/>
    <n v="28.24"/>
    <s v="TM"/>
    <n v="28.24"/>
    <n v="3269"/>
    <s v=""/>
    <s v=""/>
    <x v="0"/>
    <s v=""/>
    <s v=""/>
  </r>
  <r>
    <x v="9"/>
    <n v="13"/>
    <n v="13.12"/>
    <n v="0"/>
    <n v="40"/>
    <n v="40.06"/>
    <n v="26.94"/>
    <s v="TM"/>
    <s v=""/>
    <s v="ER2077BBY"/>
    <s v="E6688FFY"/>
    <s v="2024000419"/>
    <x v="1503"/>
    <d v="2024-01-05T00:00:00"/>
    <x v="29"/>
    <n v="27.88"/>
    <s v="TM"/>
    <n v="26.94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12"/>
    <s v=""/>
    <x v="0"/>
    <x v="0"/>
    <x v="0"/>
    <s v=""/>
    <x v="0"/>
    <x v="5"/>
    <s v="FABRICA"/>
    <x v="0"/>
    <x v="28"/>
    <x v="1"/>
    <n v="0.93999999999999773"/>
    <x v="0"/>
    <n v="0.93999999999999773"/>
    <n v="0.93999999999999773"/>
    <n v="1"/>
    <n v="1"/>
    <s v="Positivo"/>
    <n v="27.88"/>
    <s v="TM"/>
    <n v="27.88"/>
    <n v="3264"/>
    <s v=""/>
    <s v=""/>
    <x v="0"/>
    <s v=""/>
    <s v=""/>
  </r>
  <r>
    <x v="9"/>
    <n v="13"/>
    <n v="12.92"/>
    <n v="0"/>
    <n v="40"/>
    <n v="39.979999999999997"/>
    <n v="27.06"/>
    <s v="TM"/>
    <s v=""/>
    <s v="EB10320R"/>
    <s v="E4954KGF"/>
    <s v="2024000423"/>
    <x v="1504"/>
    <d v="2024-01-05T00:00:00"/>
    <x v="29"/>
    <n v="28.08"/>
    <s v="TM"/>
    <n v="27.06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2.92"/>
    <s v=""/>
    <x v="0"/>
    <x v="0"/>
    <x v="0"/>
    <s v=""/>
    <x v="0"/>
    <x v="5"/>
    <s v="FABRICA"/>
    <x v="0"/>
    <x v="28"/>
    <x v="1"/>
    <n v="1.0200000000000031"/>
    <x v="0"/>
    <n v="1.0199999999999996"/>
    <n v="1.0199999999999996"/>
    <n v="1"/>
    <n v="1"/>
    <s v="Positivo"/>
    <n v="28.08"/>
    <s v="TM"/>
    <n v="28.08"/>
    <n v="3264"/>
    <s v=""/>
    <s v=""/>
    <x v="0"/>
    <s v=""/>
    <s v=""/>
  </r>
  <r>
    <x v="9"/>
    <n v="13.5"/>
    <n v="13.54"/>
    <n v="0"/>
    <n v="40"/>
    <n v="40.840000000000003"/>
    <n v="27.3"/>
    <s v="TM"/>
    <s v=""/>
    <s v="EO05818R"/>
    <s v="E5043DXJ"/>
    <s v="2024000414"/>
    <x v="1505"/>
    <d v="2024-01-05T00:00:00"/>
    <x v="36"/>
    <n v="27.46"/>
    <s v="TM"/>
    <n v="27.3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3.54"/>
    <s v=""/>
    <x v="0"/>
    <x v="0"/>
    <x v="0"/>
    <s v=""/>
    <x v="0"/>
    <x v="5"/>
    <s v="FABRICA"/>
    <x v="0"/>
    <x v="35"/>
    <x v="1"/>
    <n v="0.15999999999999659"/>
    <x v="0"/>
    <n v="0.16000000000000014"/>
    <n v="0.16000000000000014"/>
    <n v="0"/>
    <n v="1"/>
    <s v=""/>
    <n v="27.46"/>
    <s v="TM"/>
    <n v="27.46"/>
    <n v="3269"/>
    <s v=""/>
    <s v=""/>
    <x v="0"/>
    <s v=""/>
    <s v=""/>
  </r>
  <r>
    <x v="9"/>
    <n v="13.1"/>
    <n v="13.64"/>
    <n v="0"/>
    <n v="40"/>
    <n v="40.619999999999997"/>
    <n v="26.98"/>
    <s v="TM"/>
    <s v=""/>
    <s v="ER2352BBS"/>
    <s v="E9571KML"/>
    <s v="2024000403"/>
    <x v="1506"/>
    <d v="2024-01-04T00:00:00"/>
    <x v="36"/>
    <n v="27.36"/>
    <s v="TM"/>
    <n v="26.9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3.64"/>
    <s v=""/>
    <x v="0"/>
    <x v="0"/>
    <x v="0"/>
    <s v=""/>
    <x v="0"/>
    <x v="5"/>
    <s v="FABRICA"/>
    <x v="0"/>
    <x v="35"/>
    <x v="1"/>
    <n v="0.38000000000000256"/>
    <x v="0"/>
    <n v="0.37999999999999901"/>
    <n v="0.37999999999999901"/>
    <n v="0"/>
    <n v="1"/>
    <s v=""/>
    <n v="27.36"/>
    <s v="TM"/>
    <n v="27.36"/>
    <n v="3269"/>
    <s v=""/>
    <s v=""/>
    <x v="0"/>
    <s v=""/>
    <s v=""/>
  </r>
  <r>
    <x v="9"/>
    <n v="13.1"/>
    <n v="13"/>
    <n v="0"/>
    <n v="40"/>
    <n v="40.36"/>
    <n v="27.36"/>
    <s v="TM"/>
    <s v=""/>
    <s v="ER7726BBG"/>
    <s v="E7970JYD"/>
    <s v="2024000460"/>
    <x v="1507"/>
    <d v="2024-01-05T00:00:00"/>
    <x v="37"/>
    <n v="28"/>
    <s v="TM"/>
    <n v="27.36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6"/>
    <n v="13"/>
    <s v=""/>
    <x v="0"/>
    <x v="0"/>
    <x v="0"/>
    <s v=""/>
    <x v="0"/>
    <x v="5"/>
    <s v="FABRICA"/>
    <x v="0"/>
    <x v="10"/>
    <x v="1"/>
    <n v="0.64000000000000057"/>
    <x v="0"/>
    <n v="0.64000000000000057"/>
    <n v="0.64000000000000057"/>
    <n v="1"/>
    <n v="1"/>
    <s v="Positivo"/>
    <n v="28"/>
    <s v="TM"/>
    <n v="28"/>
    <n v="3262"/>
    <s v=""/>
    <s v=""/>
    <x v="0"/>
    <s v=""/>
    <s v=""/>
  </r>
  <r>
    <x v="9"/>
    <n v="13.1"/>
    <n v="12.98"/>
    <n v="0"/>
    <n v="40"/>
    <n v="40.340000000000003"/>
    <n v="27.36"/>
    <s v="TM"/>
    <s v=""/>
    <s v="ER7726BBG"/>
    <s v="E7970JYD"/>
    <s v="2024000370"/>
    <x v="1508"/>
    <d v="2024-01-04T00:00:00"/>
    <x v="37"/>
    <n v="28.02"/>
    <s v="TM"/>
    <n v="27.36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6"/>
    <n v="12.98"/>
    <s v=""/>
    <x v="0"/>
    <x v="0"/>
    <x v="0"/>
    <s v=""/>
    <x v="0"/>
    <x v="5"/>
    <s v="FABRICA"/>
    <x v="0"/>
    <x v="10"/>
    <x v="1"/>
    <n v="0.65999999999999659"/>
    <x v="0"/>
    <n v="0.66000000000000014"/>
    <n v="0.66000000000000014"/>
    <n v="1"/>
    <n v="1"/>
    <s v="Positivo"/>
    <n v="28.02"/>
    <s v="TM"/>
    <n v="28.02"/>
    <n v="3262"/>
    <s v=""/>
    <s v=""/>
    <x v="0"/>
    <s v=""/>
    <s v=""/>
  </r>
  <r>
    <x v="9"/>
    <n v="12.4"/>
    <n v="12.54"/>
    <n v="0"/>
    <n v="40"/>
    <n v="40.46"/>
    <n v="27.92"/>
    <s v="TM"/>
    <s v=""/>
    <s v="ER8880BDL"/>
    <s v="E8998KYN"/>
    <s v="2024000454"/>
    <x v="1509"/>
    <d v="2024-01-05T00:00:00"/>
    <x v="29"/>
    <n v="28.46"/>
    <s v="TM"/>
    <n v="27.92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7"/>
    <n v="12.54"/>
    <s v=""/>
    <x v="0"/>
    <x v="0"/>
    <x v="0"/>
    <s v=""/>
    <x v="0"/>
    <x v="5"/>
    <s v="FABRICA"/>
    <x v="0"/>
    <x v="28"/>
    <x v="1"/>
    <n v="0.53999999999999915"/>
    <x v="0"/>
    <n v="0.53999999999999915"/>
    <n v="0.53999999999999915"/>
    <n v="1"/>
    <n v="1"/>
    <s v="Positivo"/>
    <n v="28.46"/>
    <s v="TM"/>
    <n v="28.46"/>
    <n v="3264"/>
    <s v=""/>
    <s v=""/>
    <x v="0"/>
    <s v=""/>
    <s v=""/>
  </r>
  <r>
    <x v="9"/>
    <n v="12.2"/>
    <n v="12.6"/>
    <n v="0"/>
    <n v="40"/>
    <n v="40.4"/>
    <n v="27.8"/>
    <s v="TM"/>
    <s v=""/>
    <s v="ER8349BDL"/>
    <s v="E9043KYN"/>
    <s v="2024000411"/>
    <x v="1510"/>
    <d v="2024-01-05T00:00:00"/>
    <x v="29"/>
    <n v="28.4"/>
    <s v="TM"/>
    <n v="27.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7"/>
    <n v="12.6"/>
    <s v=""/>
    <x v="0"/>
    <x v="0"/>
    <x v="0"/>
    <s v=""/>
    <x v="0"/>
    <x v="5"/>
    <s v="FABRICA"/>
    <x v="0"/>
    <x v="28"/>
    <x v="1"/>
    <n v="0.60000000000000142"/>
    <x v="0"/>
    <n v="0.59999999999999787"/>
    <n v="0.59999999999999787"/>
    <n v="1"/>
    <n v="1"/>
    <s v="Positivo"/>
    <n v="28.4"/>
    <s v="TM"/>
    <n v="28.4"/>
    <n v="3264"/>
    <s v=""/>
    <s v=""/>
    <x v="0"/>
    <s v=""/>
    <s v=""/>
  </r>
  <r>
    <x v="9"/>
    <n v="13.34"/>
    <n v="13.26"/>
    <n v="0"/>
    <n v="40"/>
    <n v="40.6"/>
    <n v="27.34"/>
    <s v="TM"/>
    <s v=""/>
    <s v="ER9151BBT"/>
    <s v="E8976JGF"/>
    <s v="2024000382"/>
    <x v="1511"/>
    <d v="2024-01-04T00:00:00"/>
    <x v="29"/>
    <n v="27.74"/>
    <s v="TM"/>
    <n v="27.34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26"/>
    <s v=""/>
    <x v="0"/>
    <x v="0"/>
    <x v="0"/>
    <s v=""/>
    <x v="0"/>
    <x v="5"/>
    <s v="FABRICA"/>
    <x v="0"/>
    <x v="28"/>
    <x v="1"/>
    <n v="0.39999999999999858"/>
    <x v="0"/>
    <n v="0.39999999999999858"/>
    <n v="0.39999999999999858"/>
    <n v="0"/>
    <n v="1"/>
    <s v=""/>
    <n v="27.74"/>
    <s v="TM"/>
    <n v="27.74"/>
    <n v="3264"/>
    <s v=""/>
    <s v=""/>
    <x v="0"/>
    <s v=""/>
    <s v=""/>
  </r>
  <r>
    <x v="9"/>
    <n v="13.34"/>
    <n v="12.86"/>
    <n v="0"/>
    <n v="40"/>
    <n v="40.18"/>
    <n v="27.32"/>
    <s v="TM"/>
    <s v=""/>
    <s v="ER9151BBT"/>
    <s v="E8976JGF"/>
    <s v="2024000492"/>
    <x v="1512"/>
    <d v="2024-01-05T00:00:00"/>
    <x v="29"/>
    <n v="28.14"/>
    <s v="TM"/>
    <n v="27.32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2.86"/>
    <s v=""/>
    <x v="0"/>
    <x v="0"/>
    <x v="0"/>
    <s v=""/>
    <x v="0"/>
    <x v="5"/>
    <s v="FABRICA"/>
    <x v="0"/>
    <x v="28"/>
    <x v="1"/>
    <n v="0.82000000000000028"/>
    <x v="0"/>
    <n v="0.82000000000000028"/>
    <n v="0.82000000000000028"/>
    <n v="1"/>
    <n v="1"/>
    <s v="Positivo"/>
    <n v="28.14"/>
    <s v="TM"/>
    <n v="28.14"/>
    <n v="3264"/>
    <s v=""/>
    <s v=""/>
    <x v="0"/>
    <s v=""/>
    <s v=""/>
  </r>
  <r>
    <x v="9"/>
    <n v="14"/>
    <n v="14.4"/>
    <n v="0"/>
    <n v="40"/>
    <n v="40.22"/>
    <n v="25.6"/>
    <s v="TM"/>
    <s v=""/>
    <s v="EJ02544R"/>
    <s v="E0509JJH"/>
    <s v="2024000516"/>
    <x v="1513"/>
    <d v="2024-01-05T00:00:00"/>
    <x v="33"/>
    <n v="25.6"/>
    <s v="TM"/>
    <n v="25.82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4.4"/>
    <s v=""/>
    <x v="0"/>
    <x v="0"/>
    <x v="0"/>
    <s v=""/>
    <x v="0"/>
    <x v="5"/>
    <s v="FABRICA"/>
    <x v="0"/>
    <x v="32"/>
    <x v="0"/>
    <n v="0.78000000000000114"/>
    <x v="0"/>
    <n v="15.140000000000008"/>
    <n v="15.140000000000008"/>
    <n v="1"/>
    <n v="1"/>
    <s v="Positivo"/>
    <n v="25.6"/>
    <s v="TM"/>
    <n v="40.960000000000008"/>
    <n v="3283"/>
    <s v=""/>
    <s v=""/>
    <x v="0"/>
    <s v=""/>
    <s v=""/>
  </r>
  <r>
    <x v="9"/>
    <n v="13.34"/>
    <n v="12.96"/>
    <n v="0"/>
    <n v="40"/>
    <n v="40.46"/>
    <n v="27.5"/>
    <s v="TM"/>
    <s v=""/>
    <s v="ER9151BBT"/>
    <s v="E8976JGF"/>
    <s v="2024000451"/>
    <x v="1514"/>
    <d v="2024-01-05T00:00:00"/>
    <x v="29"/>
    <n v="28.04"/>
    <s v="TM"/>
    <n v="27.5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2.96"/>
    <s v=""/>
    <x v="0"/>
    <x v="0"/>
    <x v="0"/>
    <s v=""/>
    <x v="0"/>
    <x v="5"/>
    <s v="FABRICA"/>
    <x v="0"/>
    <x v="28"/>
    <x v="1"/>
    <n v="0.53999999999999915"/>
    <x v="0"/>
    <n v="0.53999999999999915"/>
    <n v="0.53999999999999915"/>
    <n v="1"/>
    <n v="1"/>
    <s v="Positivo"/>
    <n v="28.04"/>
    <s v="TM"/>
    <n v="28.04"/>
    <n v="3264"/>
    <s v=""/>
    <s v=""/>
    <x v="0"/>
    <s v=""/>
    <s v=""/>
  </r>
  <r>
    <x v="9"/>
    <n v="13.2"/>
    <n v="13.44"/>
    <n v="0"/>
    <n v="40"/>
    <n v="40.380000000000003"/>
    <n v="26.94"/>
    <s v="TM"/>
    <s v=""/>
    <s v="ER8221BBJ"/>
    <s v="E3888GZR"/>
    <s v="2024000409"/>
    <x v="1515"/>
    <d v="2024-01-05T00:00:00"/>
    <x v="36"/>
    <n v="27.56"/>
    <s v="TM"/>
    <n v="26.94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3.44"/>
    <s v=""/>
    <x v="0"/>
    <x v="0"/>
    <x v="0"/>
    <s v=""/>
    <x v="0"/>
    <x v="5"/>
    <s v="FABRICA"/>
    <x v="0"/>
    <x v="35"/>
    <x v="1"/>
    <n v="0.61999999999999744"/>
    <x v="0"/>
    <n v="0.61999999999999744"/>
    <n v="0.61999999999999744"/>
    <n v="1"/>
    <n v="1"/>
    <s v="Positivo"/>
    <n v="27.56"/>
    <s v="TM"/>
    <n v="27.56"/>
    <n v="3269"/>
    <s v=""/>
    <s v=""/>
    <x v="0"/>
    <s v=""/>
    <s v=""/>
  </r>
  <r>
    <x v="9"/>
    <n v="13.2"/>
    <n v="13.36"/>
    <n v="0"/>
    <n v="40"/>
    <n v="40.64"/>
    <n v="27.28"/>
    <s v="TM"/>
    <s v=""/>
    <s v="ER8221BBJ"/>
    <s v="E3888GZR"/>
    <s v="2024000435"/>
    <x v="1516"/>
    <d v="2024-01-05T00:00:00"/>
    <x v="36"/>
    <n v="27.64"/>
    <s v="TM"/>
    <n v="27.2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3.36"/>
    <s v=""/>
    <x v="0"/>
    <x v="0"/>
    <x v="0"/>
    <s v=""/>
    <x v="0"/>
    <x v="5"/>
    <s v="FABRICA"/>
    <x v="0"/>
    <x v="35"/>
    <x v="1"/>
    <n v="0.35999999999999943"/>
    <x v="0"/>
    <n v="0.35999999999999943"/>
    <n v="0.35999999999999943"/>
    <n v="0"/>
    <n v="1"/>
    <s v=""/>
    <n v="27.64"/>
    <s v="TM"/>
    <n v="27.64"/>
    <n v="3269"/>
    <s v=""/>
    <s v=""/>
    <x v="0"/>
    <s v=""/>
    <s v=""/>
  </r>
  <r>
    <x v="9"/>
    <n v="12.94"/>
    <n v="12.9"/>
    <n v="0"/>
    <n v="40"/>
    <n v="40.659999999999997"/>
    <n v="27.76"/>
    <s v="TM"/>
    <s v=""/>
    <s v="ER0272BBT"/>
    <s v="E2254MLP"/>
    <s v="2024000418"/>
    <x v="1517"/>
    <d v="2024-01-05T00:00:00"/>
    <x v="36"/>
    <n v="28.1"/>
    <s v="TM"/>
    <n v="27.76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2.9"/>
    <s v=""/>
    <x v="0"/>
    <x v="0"/>
    <x v="0"/>
    <s v=""/>
    <x v="0"/>
    <x v="5"/>
    <s v="FABRICA"/>
    <x v="0"/>
    <x v="35"/>
    <x v="1"/>
    <n v="0.34000000000000341"/>
    <x v="0"/>
    <n v="0.33999999999999986"/>
    <n v="0.33999999999999986"/>
    <n v="0"/>
    <n v="1"/>
    <s v=""/>
    <n v="28.1"/>
    <s v="TM"/>
    <n v="28.1"/>
    <n v="3269"/>
    <s v=""/>
    <s v=""/>
    <x v="0"/>
    <s v=""/>
    <s v=""/>
  </r>
  <r>
    <x v="9"/>
    <n v="14"/>
    <n v="14.1"/>
    <n v="0"/>
    <n v="40"/>
    <n v="39.76"/>
    <n v="25.66"/>
    <s v="TM"/>
    <s v=""/>
    <s v="ER5929BBB"/>
    <s v="E9884JZD"/>
    <s v="2024000445"/>
    <x v="1518"/>
    <d v="2024-01-05T00:00:00"/>
    <x v="36"/>
    <n v="26.9"/>
    <s v="TM"/>
    <n v="25.66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4.1"/>
    <s v=""/>
    <x v="0"/>
    <x v="0"/>
    <x v="0"/>
    <s v=""/>
    <x v="0"/>
    <x v="5"/>
    <s v="FABRICA"/>
    <x v="0"/>
    <x v="35"/>
    <x v="1"/>
    <n v="1.240000000000002"/>
    <x v="0"/>
    <n v="1.2399999999999984"/>
    <n v="1.2399999999999984"/>
    <n v="1"/>
    <n v="1"/>
    <s v="Positivo"/>
    <n v="26.9"/>
    <s v="TM"/>
    <n v="26.9"/>
    <n v="3269"/>
    <s v=""/>
    <s v=""/>
    <x v="0"/>
    <s v=""/>
    <s v=""/>
  </r>
  <r>
    <x v="9"/>
    <n v="13"/>
    <n v="13.32"/>
    <n v="0"/>
    <n v="40"/>
    <n v="40.46"/>
    <n v="27.14"/>
    <s v="TM"/>
    <s v=""/>
    <s v="ER0271BBT"/>
    <s v="E3861LZF"/>
    <s v="2024000455"/>
    <x v="1519"/>
    <d v="2024-01-05T00:00:00"/>
    <x v="29"/>
    <n v="27.68"/>
    <s v="TM"/>
    <n v="27.14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32"/>
    <s v=""/>
    <x v="0"/>
    <x v="0"/>
    <x v="0"/>
    <s v=""/>
    <x v="0"/>
    <x v="5"/>
    <s v="FABRICA"/>
    <x v="0"/>
    <x v="28"/>
    <x v="1"/>
    <n v="0.53999999999999915"/>
    <x v="0"/>
    <n v="0.53999999999999915"/>
    <n v="0.53999999999999915"/>
    <n v="1"/>
    <n v="1"/>
    <s v="Positivo"/>
    <n v="27.68"/>
    <s v="TM"/>
    <n v="27.68"/>
    <n v="3264"/>
    <s v=""/>
    <s v=""/>
    <x v="0"/>
    <s v=""/>
    <s v=""/>
  </r>
  <r>
    <x v="9"/>
    <n v="12.94"/>
    <n v="12.86"/>
    <n v="0"/>
    <n v="40"/>
    <n v="40.24"/>
    <n v="27.38"/>
    <s v="TM"/>
    <s v=""/>
    <s v="ER0272BBT"/>
    <s v="E2254MLP"/>
    <s v="2024000453"/>
    <x v="1520"/>
    <d v="2024-01-05T00:00:00"/>
    <x v="36"/>
    <n v="28.14"/>
    <s v="TM"/>
    <n v="27.3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2.86"/>
    <s v=""/>
    <x v="0"/>
    <x v="0"/>
    <x v="0"/>
    <s v=""/>
    <x v="0"/>
    <x v="5"/>
    <s v="FABRICA"/>
    <x v="0"/>
    <x v="35"/>
    <x v="1"/>
    <n v="0.75999999999999801"/>
    <x v="0"/>
    <n v="0.76000000000000156"/>
    <n v="0.76000000000000156"/>
    <n v="1"/>
    <n v="1"/>
    <s v="Positivo"/>
    <n v="28.14"/>
    <s v="TM"/>
    <n v="28.14"/>
    <n v="3269"/>
    <s v=""/>
    <s v=""/>
    <x v="0"/>
    <s v=""/>
    <s v=""/>
  </r>
  <r>
    <x v="9"/>
    <n v="12.94"/>
    <n v="12.92"/>
    <n v="0"/>
    <n v="40"/>
    <n v="40.479999999999997"/>
    <n v="27.56"/>
    <s v="TM"/>
    <s v=""/>
    <s v="ER0272BBT"/>
    <s v="E2254MLP"/>
    <s v="2024000479"/>
    <x v="1521"/>
    <d v="2024-01-05T00:00:00"/>
    <x v="36"/>
    <n v="28.08"/>
    <s v="TM"/>
    <n v="27.56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2.92"/>
    <s v=""/>
    <x v="0"/>
    <x v="0"/>
    <x v="0"/>
    <s v=""/>
    <x v="0"/>
    <x v="5"/>
    <s v="FABRICA"/>
    <x v="0"/>
    <x v="35"/>
    <x v="1"/>
    <n v="0.52000000000000313"/>
    <x v="0"/>
    <n v="0.51999999999999957"/>
    <n v="0.51999999999999957"/>
    <n v="1"/>
    <n v="1"/>
    <s v="Positivo"/>
    <n v="28.08"/>
    <s v="TM"/>
    <n v="28.08"/>
    <n v="3269"/>
    <s v=""/>
    <s v=""/>
    <x v="0"/>
    <s v=""/>
    <s v=""/>
  </r>
  <r>
    <x v="9"/>
    <n v="14"/>
    <n v="13.56"/>
    <n v="0"/>
    <n v="40"/>
    <n v="39.44"/>
    <n v="25.88"/>
    <s v="TM"/>
    <s v=""/>
    <s v="ER5929BBB"/>
    <s v="E9884JZD"/>
    <s v="2024000484"/>
    <x v="1522"/>
    <d v="2024-01-05T00:00:00"/>
    <x v="36"/>
    <n v="27.44"/>
    <s v="TM"/>
    <n v="25.8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3.56"/>
    <s v=""/>
    <x v="0"/>
    <x v="0"/>
    <x v="0"/>
    <s v=""/>
    <x v="0"/>
    <x v="5"/>
    <s v="FABRICA"/>
    <x v="0"/>
    <x v="35"/>
    <x v="1"/>
    <n v="1.5600000000000023"/>
    <x v="0"/>
    <n v="1.5600000000000023"/>
    <n v="1.5600000000000023"/>
    <n v="1"/>
    <n v="1"/>
    <s v="Positivo"/>
    <n v="27.44"/>
    <s v="TM"/>
    <n v="27.44"/>
    <n v="3269"/>
    <s v=""/>
    <s v=""/>
    <x v="0"/>
    <s v=""/>
    <s v=""/>
  </r>
  <r>
    <x v="9"/>
    <n v="12.86"/>
    <n v="12.8"/>
    <n v="0"/>
    <n v="40"/>
    <n v="40.46"/>
    <n v="27.66"/>
    <s v="TM"/>
    <s v=""/>
    <s v="ER2068BBY"/>
    <s v="E8822FFZ"/>
    <s v="2024000401"/>
    <x v="1523"/>
    <d v="2024-01-04T00:00:00"/>
    <x v="29"/>
    <n v="28.2"/>
    <s v="TM"/>
    <n v="27.66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7"/>
    <n v="12.8"/>
    <s v=""/>
    <x v="0"/>
    <x v="0"/>
    <x v="0"/>
    <s v=""/>
    <x v="0"/>
    <x v="5"/>
    <s v="FABRICA"/>
    <x v="0"/>
    <x v="28"/>
    <x v="1"/>
    <n v="0.53999999999999915"/>
    <x v="0"/>
    <n v="0.53999999999999915"/>
    <n v="0.53999999999999915"/>
    <n v="1"/>
    <n v="1"/>
    <s v="Positivo"/>
    <n v="28.2"/>
    <s v="TM"/>
    <n v="28.2"/>
    <n v="3264"/>
    <s v=""/>
    <s v=""/>
    <x v="0"/>
    <s v=""/>
    <s v=""/>
  </r>
  <r>
    <x v="9"/>
    <n v="12.86"/>
    <n v="12.88"/>
    <n v="0"/>
    <n v="40"/>
    <n v="40.56"/>
    <n v="27.68"/>
    <s v="TM"/>
    <s v=""/>
    <s v="ER2068BBY"/>
    <s v="E8822FFZ"/>
    <s v="2024000468"/>
    <x v="1524"/>
    <d v="2024-01-05T00:00:00"/>
    <x v="29"/>
    <n v="28.12"/>
    <s v="TM"/>
    <n v="27.6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2.88"/>
    <s v=""/>
    <x v="0"/>
    <x v="0"/>
    <x v="0"/>
    <s v=""/>
    <x v="0"/>
    <x v="5"/>
    <s v="FABRICA"/>
    <x v="0"/>
    <x v="28"/>
    <x v="1"/>
    <n v="0.43999999999999773"/>
    <x v="0"/>
    <n v="0.44000000000000128"/>
    <n v="0.44000000000000128"/>
    <n v="1"/>
    <n v="1"/>
    <s v="Positivo"/>
    <n v="28.12"/>
    <s v="TM"/>
    <n v="28.12"/>
    <n v="3264"/>
    <s v=""/>
    <s v=""/>
    <x v="0"/>
    <s v=""/>
    <s v=""/>
  </r>
  <r>
    <x v="9"/>
    <n v="12.9"/>
    <n v="13.14"/>
    <n v="0"/>
    <n v="40"/>
    <n v="40.520000000000003"/>
    <n v="27.38"/>
    <s v="TM"/>
    <s v=""/>
    <s v="ER3520BBL"/>
    <s v="E4768KNH"/>
    <s v="2024000389"/>
    <x v="1525"/>
    <d v="2024-01-04T00:00:00"/>
    <x v="36"/>
    <n v="27.86"/>
    <s v="TM"/>
    <n v="27.3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3.14"/>
    <s v=""/>
    <x v="0"/>
    <x v="0"/>
    <x v="0"/>
    <s v=""/>
    <x v="0"/>
    <x v="5"/>
    <s v="FABRICA"/>
    <x v="0"/>
    <x v="35"/>
    <x v="1"/>
    <n v="0.47999999999999687"/>
    <x v="0"/>
    <n v="0.48000000000000043"/>
    <n v="0.48000000000000043"/>
    <n v="1"/>
    <n v="1"/>
    <s v="Positivo"/>
    <n v="27.86"/>
    <s v="TM"/>
    <n v="27.86"/>
    <n v="3269"/>
    <s v=""/>
    <s v=""/>
    <x v="0"/>
    <s v=""/>
    <s v=""/>
  </r>
  <r>
    <x v="9"/>
    <n v="12.9"/>
    <n v="13.18"/>
    <n v="0"/>
    <n v="40"/>
    <n v="40.5"/>
    <n v="27.32"/>
    <s v="TM"/>
    <s v=""/>
    <s v="ER6342BCD"/>
    <s v="E7974KXB"/>
    <s v="2024000399"/>
    <x v="1526"/>
    <d v="2024-01-04T00:00:00"/>
    <x v="29"/>
    <n v="27.82"/>
    <s v="TM"/>
    <n v="27.32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7"/>
    <n v="13.18"/>
    <s v=""/>
    <x v="0"/>
    <x v="0"/>
    <x v="0"/>
    <s v=""/>
    <x v="0"/>
    <x v="5"/>
    <s v="FABRICA"/>
    <x v="0"/>
    <x v="28"/>
    <x v="1"/>
    <n v="0.5"/>
    <x v="0"/>
    <n v="0.5"/>
    <n v="0.5"/>
    <n v="1"/>
    <n v="1"/>
    <s v="Positivo"/>
    <n v="27.82"/>
    <s v="TM"/>
    <n v="27.82"/>
    <n v="3264"/>
    <s v=""/>
    <s v=""/>
    <x v="0"/>
    <s v=""/>
    <s v=""/>
  </r>
  <r>
    <x v="9"/>
    <n v="13.58"/>
    <n v="13.64"/>
    <n v="0"/>
    <n v="40"/>
    <n v="40.04"/>
    <n v="26.4"/>
    <s v="TM"/>
    <s v=""/>
    <s v="ER4155BBM"/>
    <s v="E9461JBD"/>
    <s v="2024000397"/>
    <x v="1527"/>
    <d v="2024-01-04T00:00:00"/>
    <x v="29"/>
    <n v="27.36"/>
    <s v="TM"/>
    <n v="26.4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64"/>
    <s v=""/>
    <x v="0"/>
    <x v="0"/>
    <x v="0"/>
    <s v=""/>
    <x v="0"/>
    <x v="5"/>
    <s v="FABRICA"/>
    <x v="0"/>
    <x v="28"/>
    <x v="1"/>
    <n v="0.96000000000000085"/>
    <x v="0"/>
    <n v="0.96000000000000085"/>
    <n v="0.96000000000000085"/>
    <n v="1"/>
    <n v="1"/>
    <s v="Positivo"/>
    <n v="27.36"/>
    <s v="TM"/>
    <n v="27.36"/>
    <n v="3264"/>
    <s v=""/>
    <s v=""/>
    <x v="0"/>
    <s v=""/>
    <s v=""/>
  </r>
  <r>
    <x v="9"/>
    <n v="13.3"/>
    <n v="13"/>
    <n v="0"/>
    <n v="40"/>
    <n v="39.56"/>
    <n v="26.56"/>
    <s v="TM"/>
    <s v=""/>
    <s v="ER4533BBP"/>
    <s v="E5811MHB"/>
    <s v="2024000400"/>
    <x v="1528"/>
    <d v="2024-01-04T00:00:00"/>
    <x v="36"/>
    <n v="28"/>
    <s v="TM"/>
    <n v="26.56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3"/>
    <s v=""/>
    <x v="0"/>
    <x v="0"/>
    <x v="0"/>
    <s v=""/>
    <x v="0"/>
    <x v="5"/>
    <s v="FABRICA"/>
    <x v="0"/>
    <x v="35"/>
    <x v="1"/>
    <n v="1.4399999999999977"/>
    <x v="0"/>
    <n v="1.4400000000000013"/>
    <n v="1.4400000000000013"/>
    <n v="1"/>
    <n v="1"/>
    <s v="Positivo"/>
    <n v="28"/>
    <s v="TM"/>
    <n v="28"/>
    <n v="3269"/>
    <s v=""/>
    <s v=""/>
    <x v="0"/>
    <s v=""/>
    <s v=""/>
  </r>
  <r>
    <x v="9"/>
    <n v="13.04"/>
    <n v="13.06"/>
    <n v="0"/>
    <n v="40"/>
    <n v="40.24"/>
    <n v="27.18"/>
    <s v="TM"/>
    <s v=""/>
    <s v="ER2071BBY"/>
    <s v="E4845FFX"/>
    <s v="2024000421"/>
    <x v="1529"/>
    <d v="2024-01-05T00:00:00"/>
    <x v="36"/>
    <n v="27.94"/>
    <s v="TM"/>
    <n v="27.1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3.06"/>
    <s v=""/>
    <x v="0"/>
    <x v="0"/>
    <x v="0"/>
    <s v=""/>
    <x v="0"/>
    <x v="5"/>
    <s v="FABRICA"/>
    <x v="0"/>
    <x v="35"/>
    <x v="1"/>
    <n v="0.75999999999999801"/>
    <x v="0"/>
    <n v="0.76000000000000156"/>
    <n v="0.76000000000000156"/>
    <n v="1"/>
    <n v="1"/>
    <s v="Positivo"/>
    <n v="27.94"/>
    <s v="TM"/>
    <n v="27.94"/>
    <n v="3269"/>
    <s v=""/>
    <s v=""/>
    <x v="0"/>
    <s v=""/>
    <s v=""/>
  </r>
  <r>
    <x v="9"/>
    <n v="12.9"/>
    <n v="12.92"/>
    <n v="0"/>
    <n v="40"/>
    <n v="39.72"/>
    <n v="26.8"/>
    <s v="TM"/>
    <s v=""/>
    <s v="ER4758BBH"/>
    <s v="E7926JMH"/>
    <s v="2024000398"/>
    <x v="1530"/>
    <d v="2024-01-04T00:00:00"/>
    <x v="36"/>
    <n v="28.08"/>
    <s v="TM"/>
    <n v="26.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2.92"/>
    <s v=""/>
    <x v="0"/>
    <x v="0"/>
    <x v="0"/>
    <s v=""/>
    <x v="0"/>
    <x v="5"/>
    <s v="FABRICA"/>
    <x v="0"/>
    <x v="35"/>
    <x v="1"/>
    <n v="1.2800000000000011"/>
    <x v="0"/>
    <n v="1.2799999999999976"/>
    <n v="1.2799999999999976"/>
    <n v="1"/>
    <n v="1"/>
    <s v="Positivo"/>
    <n v="28.08"/>
    <s v="TM"/>
    <n v="28.08"/>
    <n v="3269"/>
    <s v=""/>
    <s v=""/>
    <x v="0"/>
    <s v=""/>
    <s v=""/>
  </r>
  <r>
    <x v="9"/>
    <n v="13.2"/>
    <n v="13.46"/>
    <n v="0"/>
    <n v="40"/>
    <n v="40.54"/>
    <n v="27.08"/>
    <s v="TM"/>
    <s v=""/>
    <s v="ER8221BBJ"/>
    <s v="E3888GZR"/>
    <s v="2024000524"/>
    <x v="1531"/>
    <d v="2024-01-08T00:00:00"/>
    <x v="36"/>
    <n v="27.54"/>
    <s v="TM"/>
    <n v="27.0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3.46"/>
    <s v=""/>
    <x v="0"/>
    <x v="0"/>
    <x v="1"/>
    <s v=""/>
    <x v="0"/>
    <x v="5"/>
    <s v="FABRICA"/>
    <x v="0"/>
    <x v="35"/>
    <x v="1"/>
    <n v="0.46000000000000085"/>
    <x v="0"/>
    <n v="0.46000000000000085"/>
    <n v="0.46000000000000085"/>
    <n v="1"/>
    <n v="1"/>
    <s v="Positivo"/>
    <n v="27.54"/>
    <s v="TM"/>
    <n v="27.54"/>
    <n v="3269"/>
    <s v=""/>
    <s v=""/>
    <x v="0"/>
    <s v=""/>
    <s v=""/>
  </r>
  <r>
    <x v="9"/>
    <n v="13.2"/>
    <n v="13.32"/>
    <n v="0"/>
    <n v="40"/>
    <n v="39.96"/>
    <n v="26.64"/>
    <s v="TM"/>
    <s v=""/>
    <s v="ER8221BBJ"/>
    <s v="E3888GZR"/>
    <s v="2024000583"/>
    <x v="1532"/>
    <d v="2024-01-08T00:00:00"/>
    <x v="36"/>
    <n v="27.68"/>
    <s v="TM"/>
    <n v="26.64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3.32"/>
    <s v=""/>
    <x v="0"/>
    <x v="0"/>
    <x v="1"/>
    <s v=""/>
    <x v="0"/>
    <x v="5"/>
    <s v="FABRICA"/>
    <x v="0"/>
    <x v="35"/>
    <x v="1"/>
    <n v="1.0399999999999991"/>
    <x v="0"/>
    <n v="1.0399999999999991"/>
    <n v="1.0399999999999991"/>
    <n v="1"/>
    <n v="1"/>
    <s v="Positivo"/>
    <n v="27.68"/>
    <s v="TM"/>
    <n v="27.68"/>
    <n v="3269"/>
    <s v=""/>
    <s v=""/>
    <x v="0"/>
    <s v=""/>
    <s v=""/>
  </r>
  <r>
    <x v="9"/>
    <n v="12.9"/>
    <n v="12.68"/>
    <n v="0"/>
    <n v="40"/>
    <n v="40.200000000000003"/>
    <n v="27.52"/>
    <s v="TM"/>
    <s v=""/>
    <s v="ER8141BBG"/>
    <s v="E8094GLY"/>
    <s v="2024000475"/>
    <x v="1533"/>
    <d v="2024-01-05T00:00:00"/>
    <x v="29"/>
    <n v="28.32"/>
    <s v="TM"/>
    <n v="27.52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2.68"/>
    <s v=""/>
    <x v="0"/>
    <x v="0"/>
    <x v="0"/>
    <s v=""/>
    <x v="0"/>
    <x v="5"/>
    <s v="FABRICA"/>
    <x v="0"/>
    <x v="28"/>
    <x v="1"/>
    <n v="0.79999999999999716"/>
    <x v="0"/>
    <n v="0.80000000000000071"/>
    <n v="0.80000000000000071"/>
    <n v="1"/>
    <n v="1"/>
    <s v="Positivo"/>
    <n v="28.32"/>
    <s v="TM"/>
    <n v="28.32"/>
    <n v="3264"/>
    <s v=""/>
    <s v=""/>
    <x v="0"/>
    <s v=""/>
    <s v=""/>
  </r>
  <r>
    <x v="9"/>
    <n v="12.9"/>
    <n v="12.84"/>
    <n v="0"/>
    <n v="40"/>
    <n v="40.68"/>
    <n v="27.84"/>
    <s v="TM"/>
    <s v=""/>
    <s v="ER0868BCG"/>
    <s v="E9958FPD"/>
    <s v="2024000404"/>
    <x v="1534"/>
    <d v="2024-01-04T00:00:00"/>
    <x v="36"/>
    <n v="28"/>
    <s v="TM"/>
    <n v="27.84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2.84"/>
    <s v=""/>
    <x v="0"/>
    <x v="0"/>
    <x v="0"/>
    <s v=""/>
    <x v="0"/>
    <x v="5"/>
    <s v="FABRICA"/>
    <x v="0"/>
    <x v="35"/>
    <x v="1"/>
    <n v="0.32000000000000028"/>
    <x v="0"/>
    <n v="0.16000000000000014"/>
    <n v="0.16000000000000014"/>
    <n v="0"/>
    <n v="1"/>
    <s v=""/>
    <n v="28"/>
    <s v="TM"/>
    <n v="28"/>
    <n v="3269"/>
    <s v=""/>
    <s v=""/>
    <x v="0"/>
    <s v=""/>
    <s v=""/>
  </r>
  <r>
    <x v="9"/>
    <n v="13.8"/>
    <n v="14"/>
    <n v="0"/>
    <n v="40"/>
    <n v="40.42"/>
    <n v="26.42"/>
    <s v="TM"/>
    <s v=""/>
    <s v="ER8381BBJ"/>
    <s v="E5489HGX"/>
    <s v="2024000531"/>
    <x v="1535"/>
    <d v="2024-01-08T00:00:00"/>
    <x v="29"/>
    <n v="27"/>
    <s v="TM"/>
    <n v="26.42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7"/>
    <n v="14"/>
    <s v=""/>
    <x v="0"/>
    <x v="0"/>
    <x v="1"/>
    <s v=""/>
    <x v="0"/>
    <x v="5"/>
    <s v="FABRICA"/>
    <x v="0"/>
    <x v="28"/>
    <x v="1"/>
    <n v="0.57999999999999829"/>
    <x v="0"/>
    <n v="0.57999999999999829"/>
    <n v="0.57999999999999829"/>
    <n v="1"/>
    <n v="1"/>
    <s v="Positivo"/>
    <n v="27"/>
    <s v="TM"/>
    <n v="27"/>
    <n v="3264"/>
    <s v=""/>
    <s v=""/>
    <x v="0"/>
    <s v=""/>
    <s v=""/>
  </r>
  <r>
    <x v="9"/>
    <n v="14.7"/>
    <n v="15.38"/>
    <n v="0"/>
    <n v="40"/>
    <n v="39.799999999999997"/>
    <n v="24"/>
    <s v="TM"/>
    <s v=""/>
    <s v="ER1039BCC"/>
    <s v="E3660HSS"/>
    <s v="2024000469"/>
    <x v="1536"/>
    <d v="2024-01-05T00:00:00"/>
    <x v="35"/>
    <n v="24"/>
    <s v="TM"/>
    <n v="24.42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5.38"/>
    <s v=""/>
    <x v="0"/>
    <x v="0"/>
    <x v="0"/>
    <s v=""/>
    <x v="0"/>
    <x v="5"/>
    <s v="FABRICA"/>
    <x v="0"/>
    <x v="34"/>
    <x v="0"/>
    <n v="1.2000000000000028"/>
    <x v="0"/>
    <n v="-0.42000000000000171"/>
    <n v="0.42000000000000171"/>
    <n v="1"/>
    <n v="0"/>
    <s v="Negativo"/>
    <n v="24"/>
    <s v="TM"/>
    <n v="24"/>
    <n v="3295"/>
    <s v=""/>
    <s v=""/>
    <x v="0"/>
    <s v=""/>
    <s v=""/>
  </r>
  <r>
    <x v="9"/>
    <n v="14.58"/>
    <n v="14.585000000000001"/>
    <n v="0"/>
    <n v="40"/>
    <n v="40.340000000000003"/>
    <n v="25.6"/>
    <s v="TM"/>
    <s v=""/>
    <s v="EM23188R"/>
    <s v="E4446DBR"/>
    <s v="2024000438"/>
    <x v="1537"/>
    <d v="2024-01-05T00:00:00"/>
    <x v="33"/>
    <n v="25.6"/>
    <s v="TM"/>
    <n v="25.754999999999999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4.9"/>
    <s v=""/>
    <x v="0"/>
    <x v="0"/>
    <x v="0"/>
    <s v=""/>
    <x v="0"/>
    <x v="5"/>
    <s v="FABRICA"/>
    <x v="0"/>
    <x v="32"/>
    <x v="0"/>
    <n v="0.65999999999999659"/>
    <x v="0"/>
    <n v="15.205000000000009"/>
    <n v="15.205000000000009"/>
    <n v="1"/>
    <n v="1"/>
    <s v="Positivo"/>
    <n v="25.6"/>
    <s v="TM"/>
    <n v="40.960000000000008"/>
    <n v="3283"/>
    <s v=""/>
    <s v=""/>
    <x v="0"/>
    <s v=""/>
    <s v=""/>
  </r>
  <r>
    <x v="9"/>
    <n v="12.7"/>
    <n v="13"/>
    <n v="0"/>
    <n v="40"/>
    <n v="40.619999999999997"/>
    <n v="27.62"/>
    <s v="TM"/>
    <s v=""/>
    <s v="ER2705BBZ"/>
    <s v="E5730JVY"/>
    <s v="2024000446"/>
    <x v="1538"/>
    <d v="2024-01-05T00:00:00"/>
    <x v="29"/>
    <n v="28"/>
    <s v="TM"/>
    <n v="27.62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"/>
    <s v=""/>
    <x v="0"/>
    <x v="0"/>
    <x v="0"/>
    <s v=""/>
    <x v="0"/>
    <x v="5"/>
    <s v="FABRICA"/>
    <x v="0"/>
    <x v="28"/>
    <x v="1"/>
    <n v="0.38000000000000256"/>
    <x v="0"/>
    <n v="0.37999999999999901"/>
    <n v="0.37999999999999901"/>
    <n v="0"/>
    <n v="1"/>
    <s v=""/>
    <n v="28"/>
    <s v="TM"/>
    <n v="28"/>
    <n v="3264"/>
    <s v=""/>
    <s v=""/>
    <x v="0"/>
    <s v=""/>
    <s v=""/>
  </r>
  <r>
    <x v="9"/>
    <n v="13"/>
    <n v="12.98"/>
    <n v="0"/>
    <n v="40"/>
    <n v="40.020000000000003"/>
    <n v="27.04"/>
    <s v="TM"/>
    <s v=""/>
    <s v="ER2077BBY"/>
    <s v="E6688FFY"/>
    <s v="2024000476"/>
    <x v="1539"/>
    <d v="2024-01-05T00:00:00"/>
    <x v="29"/>
    <n v="28.02"/>
    <s v="TM"/>
    <n v="27.04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2.98"/>
    <s v=""/>
    <x v="0"/>
    <x v="0"/>
    <x v="0"/>
    <s v=""/>
    <x v="0"/>
    <x v="5"/>
    <s v="FABRICA"/>
    <x v="0"/>
    <x v="28"/>
    <x v="1"/>
    <n v="0.97999999999999687"/>
    <x v="0"/>
    <n v="0.98000000000000043"/>
    <n v="0.98000000000000043"/>
    <n v="1"/>
    <n v="1"/>
    <s v="Positivo"/>
    <n v="28.02"/>
    <s v="TM"/>
    <n v="28.02"/>
    <n v="3264"/>
    <s v=""/>
    <s v=""/>
    <x v="0"/>
    <s v=""/>
    <s v=""/>
  </r>
  <r>
    <x v="9"/>
    <n v="13.58"/>
    <n v="13.86"/>
    <n v="0"/>
    <n v="40"/>
    <n v="40.619999999999997"/>
    <n v="26.76"/>
    <s v="TM"/>
    <s v=""/>
    <s v="ER4155BBM"/>
    <s v="E9461JBD"/>
    <s v="2024000430"/>
    <x v="1540"/>
    <d v="2024-01-05T00:00:00"/>
    <x v="29"/>
    <n v="27.14"/>
    <s v="TM"/>
    <n v="26.76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86"/>
    <s v=""/>
    <x v="0"/>
    <x v="0"/>
    <x v="0"/>
    <s v=""/>
    <x v="0"/>
    <x v="5"/>
    <s v="FABRICA"/>
    <x v="0"/>
    <x v="28"/>
    <x v="1"/>
    <n v="0.38000000000000256"/>
    <x v="0"/>
    <n v="0.37999999999999901"/>
    <n v="0.37999999999999901"/>
    <n v="0"/>
    <n v="1"/>
    <s v=""/>
    <n v="27.14"/>
    <s v="TM"/>
    <n v="27.14"/>
    <n v="3264"/>
    <s v=""/>
    <s v=""/>
    <x v="0"/>
    <s v=""/>
    <s v=""/>
  </r>
  <r>
    <x v="9"/>
    <n v="13.58"/>
    <n v="13.68"/>
    <n v="0"/>
    <n v="40"/>
    <n v="40.020000000000003"/>
    <n v="26.34"/>
    <s v="TM"/>
    <s v=""/>
    <s v="ER4155BBM"/>
    <s v="E9461JBD"/>
    <s v="2024000467"/>
    <x v="1541"/>
    <d v="2024-01-05T00:00:00"/>
    <x v="29"/>
    <n v="27.32"/>
    <s v="TM"/>
    <n v="26.34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68"/>
    <s v=""/>
    <x v="0"/>
    <x v="0"/>
    <x v="0"/>
    <s v=""/>
    <x v="0"/>
    <x v="5"/>
    <s v="FABRICA"/>
    <x v="0"/>
    <x v="28"/>
    <x v="1"/>
    <n v="0.97999999999999687"/>
    <x v="0"/>
    <n v="0.98000000000000043"/>
    <n v="0.98000000000000043"/>
    <n v="1"/>
    <n v="1"/>
    <s v="Positivo"/>
    <n v="27.32"/>
    <s v="TM"/>
    <n v="27.32"/>
    <n v="3264"/>
    <s v=""/>
    <s v=""/>
    <x v="0"/>
    <s v=""/>
    <s v=""/>
  </r>
  <r>
    <x v="9"/>
    <n v="14.18"/>
    <n v="13.9"/>
    <n v="0"/>
    <n v="40"/>
    <n v="40.479999999999997"/>
    <n v="25.6"/>
    <s v="TM"/>
    <s v=""/>
    <s v="ECO02335R"/>
    <s v="E9161DGH"/>
    <s v="2024000439"/>
    <x v="1542"/>
    <d v="2024-01-05T00:00:00"/>
    <x v="33"/>
    <n v="25.6"/>
    <s v="TM"/>
    <n v="26.5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6"/>
    <s v=""/>
    <x v="0"/>
    <x v="0"/>
    <x v="0"/>
    <s v=""/>
    <x v="0"/>
    <x v="5"/>
    <s v="FABRICA"/>
    <x v="0"/>
    <x v="32"/>
    <x v="0"/>
    <n v="0.52000000000000313"/>
    <x v="0"/>
    <n v="14.38000000000001"/>
    <n v="14.38000000000001"/>
    <n v="1"/>
    <n v="1"/>
    <s v="Positivo"/>
    <n v="25.6"/>
    <s v="TM"/>
    <n v="40.960000000000008"/>
    <n v="3283"/>
    <s v=""/>
    <s v=""/>
    <x v="0"/>
    <s v=""/>
    <s v=""/>
  </r>
  <r>
    <x v="9"/>
    <n v="14.5"/>
    <n v="14.14"/>
    <n v="0"/>
    <n v="40"/>
    <n v="40.24"/>
    <n v="26.1"/>
    <s v="TM"/>
    <s v=""/>
    <s v="ER0408BBB"/>
    <s v="E7114GCS"/>
    <s v="2024000465"/>
    <x v="1543"/>
    <d v="2024-01-05T00:00:00"/>
    <x v="29"/>
    <n v="26.86"/>
    <s v="TM"/>
    <n v="26.1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4.14"/>
    <s v=""/>
    <x v="0"/>
    <x v="0"/>
    <x v="0"/>
    <s v=""/>
    <x v="0"/>
    <x v="5"/>
    <s v="FABRICA"/>
    <x v="0"/>
    <x v="28"/>
    <x v="1"/>
    <n v="0.75999999999999801"/>
    <x v="0"/>
    <n v="0.75999999999999801"/>
    <n v="0.75999999999999801"/>
    <n v="1"/>
    <n v="1"/>
    <s v="Positivo"/>
    <n v="26.86"/>
    <s v="TM"/>
    <n v="26.86"/>
    <n v="3264"/>
    <s v=""/>
    <s v=""/>
    <x v="0"/>
    <s v=""/>
    <s v=""/>
  </r>
  <r>
    <x v="9"/>
    <n v="13.58"/>
    <n v="13.86"/>
    <n v="0"/>
    <n v="40"/>
    <n v="40.68"/>
    <n v="26.82"/>
    <s v="TM"/>
    <s v=""/>
    <s v="ER4155BBM"/>
    <s v="E9461JBD"/>
    <s v="2024000602"/>
    <x v="1544"/>
    <d v="2024-01-08T00:00:00"/>
    <x v="29"/>
    <n v="27.14"/>
    <s v="TM"/>
    <n v="26.82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86"/>
    <s v=""/>
    <x v="0"/>
    <x v="0"/>
    <x v="1"/>
    <s v=""/>
    <x v="0"/>
    <x v="5"/>
    <s v="FABRICA"/>
    <x v="0"/>
    <x v="28"/>
    <x v="1"/>
    <n v="0.32000000000000028"/>
    <x v="0"/>
    <n v="0.32000000000000028"/>
    <n v="0.32000000000000028"/>
    <n v="0"/>
    <n v="1"/>
    <s v=""/>
    <n v="27.14"/>
    <s v="TM"/>
    <n v="27.14"/>
    <n v="3264"/>
    <s v=""/>
    <s v=""/>
    <x v="0"/>
    <s v=""/>
    <s v=""/>
  </r>
  <r>
    <x v="9"/>
    <n v="13.58"/>
    <n v="13.7"/>
    <n v="0"/>
    <n v="40"/>
    <n v="40.1"/>
    <n v="26.4"/>
    <s v="TM"/>
    <s v=""/>
    <s v="ER4155BBM"/>
    <s v="E9461JBD"/>
    <s v="2024000551"/>
    <x v="1545"/>
    <d v="2024-01-08T00:00:00"/>
    <x v="29"/>
    <n v="27.3"/>
    <s v="TM"/>
    <n v="26.4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7"/>
    <s v=""/>
    <x v="0"/>
    <x v="0"/>
    <x v="1"/>
    <s v=""/>
    <x v="0"/>
    <x v="5"/>
    <s v="FABRICA"/>
    <x v="0"/>
    <x v="28"/>
    <x v="1"/>
    <n v="0.89999999999999858"/>
    <x v="0"/>
    <n v="0.90000000000000213"/>
    <n v="0.90000000000000213"/>
    <n v="1"/>
    <n v="1"/>
    <s v="Positivo"/>
    <n v="27.3"/>
    <s v="TM"/>
    <n v="27.3"/>
    <n v="3264"/>
    <s v=""/>
    <s v=""/>
    <x v="0"/>
    <s v=""/>
    <s v=""/>
  </r>
  <r>
    <x v="9"/>
    <n v="13.58"/>
    <n v="14.04"/>
    <n v="0"/>
    <n v="40"/>
    <n v="40.479999999999997"/>
    <n v="26.44"/>
    <s v="TM"/>
    <s v=""/>
    <s v="ER4155BBM"/>
    <s v="E9461JBD"/>
    <s v="2024000629"/>
    <x v="1546"/>
    <d v="2024-01-08T00:00:00"/>
    <x v="29"/>
    <n v="26.96"/>
    <s v="TM"/>
    <n v="26.44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4.04"/>
    <s v=""/>
    <x v="0"/>
    <x v="0"/>
    <x v="1"/>
    <s v=""/>
    <x v="0"/>
    <x v="5"/>
    <s v="FABRICA"/>
    <x v="0"/>
    <x v="28"/>
    <x v="1"/>
    <n v="0.52000000000000313"/>
    <x v="0"/>
    <n v="0.51999999999999957"/>
    <n v="0.51999999999999957"/>
    <n v="1"/>
    <n v="1"/>
    <s v="Positivo"/>
    <n v="26.96"/>
    <s v="TM"/>
    <n v="26.96"/>
    <n v="3264"/>
    <s v=""/>
    <s v=""/>
    <x v="0"/>
    <s v=""/>
    <s v=""/>
  </r>
  <r>
    <x v="9"/>
    <n v="13.3"/>
    <n v="13.36"/>
    <n v="0"/>
    <n v="40"/>
    <n v="40.26"/>
    <n v="26.9"/>
    <s v="TM"/>
    <s v=""/>
    <s v="ER1055BBH"/>
    <s v="E0721JRZ"/>
    <s v="2024000424"/>
    <x v="1547"/>
    <d v="2024-01-05T00:00:00"/>
    <x v="39"/>
    <n v="27.64"/>
    <s v="TM"/>
    <n v="26.9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8"/>
    <n v="13.36"/>
    <s v=""/>
    <x v="0"/>
    <x v="0"/>
    <x v="0"/>
    <s v=""/>
    <x v="0"/>
    <x v="5"/>
    <s v="FABRICA"/>
    <x v="0"/>
    <x v="37"/>
    <x v="1"/>
    <n v="0.74000000000000199"/>
    <x v="0"/>
    <n v="0.74000000000000199"/>
    <n v="0.74000000000000199"/>
    <n v="1"/>
    <n v="1"/>
    <s v="Positivo"/>
    <n v="27.64"/>
    <s v="TM"/>
    <n v="27.64"/>
    <n v="3260"/>
    <s v=""/>
    <s v=""/>
    <x v="0"/>
    <s v=""/>
    <s v=""/>
  </r>
  <r>
    <x v="9"/>
    <n v="13.3"/>
    <n v="13.3"/>
    <n v="0"/>
    <n v="40"/>
    <n v="40.9"/>
    <n v="27.6"/>
    <s v="TM"/>
    <s v=""/>
    <s v="ER1055BBH"/>
    <s v="E0721JRZ"/>
    <s v="2024000463"/>
    <x v="1548"/>
    <d v="2024-01-05T00:00:00"/>
    <x v="36"/>
    <n v="27.7"/>
    <s v="TM"/>
    <n v="27.6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3.3"/>
    <s v=""/>
    <x v="0"/>
    <x v="0"/>
    <x v="0"/>
    <s v=""/>
    <x v="0"/>
    <x v="5"/>
    <s v="FABRICA"/>
    <x v="0"/>
    <x v="35"/>
    <x v="1"/>
    <n v="0.10000000000000142"/>
    <x v="0"/>
    <n v="9.9999999999997868E-2"/>
    <n v="9.9999999999997868E-2"/>
    <n v="0"/>
    <n v="1"/>
    <s v=""/>
    <n v="27.7"/>
    <s v="TM"/>
    <n v="27.7"/>
    <n v="3269"/>
    <s v=""/>
    <s v=""/>
    <x v="0"/>
    <s v=""/>
    <s v=""/>
  </r>
  <r>
    <x v="9"/>
    <n v="12.8"/>
    <n v="13.3"/>
    <n v="0"/>
    <n v="40"/>
    <n v="40.58"/>
    <n v="27.28"/>
    <s v="TM"/>
    <s v=""/>
    <s v="ER7252BBV"/>
    <s v="E9275JYY"/>
    <s v="2024000413"/>
    <x v="1549"/>
    <d v="2024-01-05T00:00:00"/>
    <x v="36"/>
    <n v="27.7"/>
    <s v="TM"/>
    <n v="27.2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3.3"/>
    <s v=""/>
    <x v="0"/>
    <x v="0"/>
    <x v="0"/>
    <s v=""/>
    <x v="0"/>
    <x v="5"/>
    <s v="FABRICA"/>
    <x v="0"/>
    <x v="35"/>
    <x v="1"/>
    <n v="0.42000000000000171"/>
    <x v="0"/>
    <n v="0.41999999999999815"/>
    <n v="0.41999999999999815"/>
    <n v="1"/>
    <n v="1"/>
    <s v="Positivo"/>
    <n v="27.7"/>
    <s v="TM"/>
    <n v="27.7"/>
    <n v="3269"/>
    <s v=""/>
    <s v=""/>
    <x v="0"/>
    <s v=""/>
    <s v=""/>
  </r>
  <r>
    <x v="9"/>
    <n v="13"/>
    <n v="13.18"/>
    <n v="0"/>
    <n v="40"/>
    <n v="40.6"/>
    <n v="27.42"/>
    <s v="TM"/>
    <s v=""/>
    <s v="ER1121BCV"/>
    <s v="E2636MCC"/>
    <s v="2024000420"/>
    <x v="1550"/>
    <d v="2024-01-05T00:00:00"/>
    <x v="29"/>
    <n v="27.82"/>
    <s v="TM"/>
    <n v="27.42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18"/>
    <s v=""/>
    <x v="0"/>
    <x v="0"/>
    <x v="0"/>
    <s v=""/>
    <x v="0"/>
    <x v="5"/>
    <s v="FABRICA"/>
    <x v="0"/>
    <x v="28"/>
    <x v="1"/>
    <n v="0.39999999999999858"/>
    <x v="0"/>
    <n v="0.39999999999999858"/>
    <n v="0.39999999999999858"/>
    <n v="0"/>
    <n v="1"/>
    <s v=""/>
    <n v="27.82"/>
    <s v="TM"/>
    <n v="27.82"/>
    <n v="3264"/>
    <s v=""/>
    <s v=""/>
    <x v="0"/>
    <s v=""/>
    <s v=""/>
  </r>
  <r>
    <x v="9"/>
    <n v="14.3"/>
    <n v="14.2"/>
    <n v="0"/>
    <n v="40"/>
    <n v="40.46"/>
    <n v="26.26"/>
    <s v="TM"/>
    <s v=""/>
    <s v="ER6007BBG"/>
    <s v="E2015JDV"/>
    <s v="2024000449"/>
    <x v="1551"/>
    <d v="2024-01-05T00:00:00"/>
    <x v="36"/>
    <n v="26.8"/>
    <s v="TM"/>
    <n v="26.26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4.2"/>
    <s v=""/>
    <x v="0"/>
    <x v="0"/>
    <x v="0"/>
    <s v=""/>
    <x v="0"/>
    <x v="5"/>
    <s v="FABRICA"/>
    <x v="0"/>
    <x v="35"/>
    <x v="1"/>
    <n v="0.53999999999999915"/>
    <x v="0"/>
    <n v="0.53999999999999915"/>
    <n v="0.53999999999999915"/>
    <n v="1"/>
    <n v="1"/>
    <s v="Positivo"/>
    <n v="26.8"/>
    <s v="TM"/>
    <n v="26.8"/>
    <n v="3269"/>
    <s v=""/>
    <s v=""/>
    <x v="0"/>
    <s v=""/>
    <s v=""/>
  </r>
  <r>
    <x v="9"/>
    <n v="13"/>
    <n v="12.9"/>
    <n v="0"/>
    <n v="40"/>
    <n v="40.42"/>
    <n v="27.52"/>
    <s v="TM"/>
    <s v=""/>
    <s v="EB10320R"/>
    <s v="E4954KGF"/>
    <s v="2024000563"/>
    <x v="1552"/>
    <d v="2024-01-08T00:00:00"/>
    <x v="36"/>
    <n v="28.1"/>
    <s v="TM"/>
    <n v="27.52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2.9"/>
    <s v=""/>
    <x v="0"/>
    <x v="0"/>
    <x v="1"/>
    <s v=""/>
    <x v="0"/>
    <x v="5"/>
    <s v="FABRICA"/>
    <x v="0"/>
    <x v="35"/>
    <x v="1"/>
    <n v="0.57999999999999829"/>
    <x v="0"/>
    <n v="0.58000000000000185"/>
    <n v="0.58000000000000185"/>
    <n v="1"/>
    <n v="1"/>
    <s v="Positivo"/>
    <n v="28.1"/>
    <s v="TM"/>
    <n v="28.1"/>
    <n v="3269"/>
    <s v=""/>
    <s v=""/>
    <x v="0"/>
    <s v=""/>
    <s v=""/>
  </r>
  <r>
    <x v="9"/>
    <n v="12.8"/>
    <n v="12.8"/>
    <n v="0"/>
    <n v="40"/>
    <n v="40.94"/>
    <n v="28.14"/>
    <s v="TM"/>
    <s v=""/>
    <s v="ER2705BBZ"/>
    <s v="E4428JRN"/>
    <s v="2024000585"/>
    <x v="1553"/>
    <d v="2024-01-08T00:00:00"/>
    <x v="36"/>
    <n v="28.2"/>
    <s v="TM"/>
    <n v="28.14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2.8"/>
    <s v=""/>
    <x v="0"/>
    <x v="0"/>
    <x v="1"/>
    <s v=""/>
    <x v="0"/>
    <x v="5"/>
    <s v="FABRICA"/>
    <x v="0"/>
    <x v="35"/>
    <x v="1"/>
    <n v="6.0000000000002274E-2"/>
    <x v="0"/>
    <n v="5.9999999999998721E-2"/>
    <n v="5.9999999999998721E-2"/>
    <n v="0"/>
    <n v="1"/>
    <s v=""/>
    <n v="28.2"/>
    <s v="TM"/>
    <n v="28.2"/>
    <n v="3269"/>
    <s v=""/>
    <s v=""/>
    <x v="0"/>
    <s v=""/>
    <s v=""/>
  </r>
  <r>
    <x v="9"/>
    <n v="14.1"/>
    <n v="13.64"/>
    <n v="0"/>
    <n v="40"/>
    <n v="40.64"/>
    <n v="27"/>
    <s v="TM"/>
    <s v=""/>
    <s v="EMA02414R"/>
    <s v="E4258HML"/>
    <s v="2024000473"/>
    <x v="1554"/>
    <d v="2024-01-05T00:00:00"/>
    <x v="36"/>
    <n v="27.36"/>
    <s v="TM"/>
    <n v="27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3.64"/>
    <s v=""/>
    <x v="0"/>
    <x v="0"/>
    <x v="0"/>
    <s v=""/>
    <x v="0"/>
    <x v="5"/>
    <s v="FABRICA"/>
    <x v="0"/>
    <x v="35"/>
    <x v="1"/>
    <n v="0.35999999999999943"/>
    <x v="0"/>
    <n v="0.35999999999999943"/>
    <n v="0.35999999999999943"/>
    <n v="0"/>
    <n v="1"/>
    <s v=""/>
    <n v="27.36"/>
    <s v="TM"/>
    <n v="27.36"/>
    <n v="3269"/>
    <s v=""/>
    <s v=""/>
    <x v="0"/>
    <s v=""/>
    <s v=""/>
  </r>
  <r>
    <x v="9"/>
    <n v="14.5"/>
    <n v="14.5"/>
    <n v="0"/>
    <n v="40"/>
    <n v="40.36"/>
    <n v="25.6"/>
    <s v="TM"/>
    <s v=""/>
    <s v="ER4551BBJ"/>
    <s v="E9619HBS"/>
    <s v="2024000517"/>
    <x v="1555"/>
    <d v="2024-01-05T00:00:00"/>
    <x v="33"/>
    <n v="25.6"/>
    <s v="TM"/>
    <n v="25.86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4.5"/>
    <s v=""/>
    <x v="0"/>
    <x v="0"/>
    <x v="0"/>
    <s v=""/>
    <x v="0"/>
    <x v="5"/>
    <s v="FABRICA"/>
    <x v="0"/>
    <x v="32"/>
    <x v="0"/>
    <n v="0.64000000000000057"/>
    <x v="0"/>
    <n v="15.100000000000009"/>
    <n v="15.100000000000009"/>
    <n v="1"/>
    <n v="1"/>
    <s v="Positivo"/>
    <n v="25.6"/>
    <s v="TM"/>
    <n v="40.960000000000008"/>
    <n v="3283"/>
    <s v=""/>
    <s v=""/>
    <x v="0"/>
    <s v=""/>
    <s v=""/>
  </r>
  <r>
    <x v="9"/>
    <n v="13.2"/>
    <n v="12.81"/>
    <n v="0"/>
    <n v="40"/>
    <n v="38.880000000000003"/>
    <n v="25.6"/>
    <s v="TM"/>
    <s v=""/>
    <s v="ER5846BBV"/>
    <s v="E1217KDL"/>
    <s v="2024000568"/>
    <x v="1556"/>
    <d v="2024-01-08T00:00:00"/>
    <x v="33"/>
    <n v="25.6"/>
    <s v="TM"/>
    <n v="26.07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3.86"/>
    <s v=""/>
    <x v="0"/>
    <x v="0"/>
    <x v="1"/>
    <s v=""/>
    <x v="0"/>
    <x v="5"/>
    <s v="FABRICA"/>
    <x v="0"/>
    <x v="32"/>
    <x v="0"/>
    <n v="2.1199999999999974"/>
    <x v="0"/>
    <n v="14.890000000000008"/>
    <n v="14.890000000000008"/>
    <n v="1"/>
    <n v="1"/>
    <s v="Positivo"/>
    <n v="25.6"/>
    <s v="TM"/>
    <n v="40.960000000000008"/>
    <n v="3283"/>
    <s v=""/>
    <s v=""/>
    <x v="0"/>
    <s v=""/>
    <s v=""/>
  </r>
  <r>
    <x v="9"/>
    <n v="15.3"/>
    <n v="15.48"/>
    <n v="0"/>
    <n v="40"/>
    <n v="39.76"/>
    <n v="24"/>
    <s v="TM"/>
    <s v=""/>
    <s v="ER2556BCX"/>
    <s v="E2751JVX"/>
    <s v="2024000496"/>
    <x v="1557"/>
    <d v="2024-01-05T00:00:00"/>
    <x v="33"/>
    <n v="24"/>
    <s v="TM"/>
    <n v="24.2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5.48"/>
    <s v=""/>
    <x v="0"/>
    <x v="0"/>
    <x v="0"/>
    <s v=""/>
    <x v="0"/>
    <x v="5"/>
    <s v="FABRICA"/>
    <x v="0"/>
    <x v="32"/>
    <x v="0"/>
    <n v="1.240000000000002"/>
    <x v="0"/>
    <n v="14.120000000000005"/>
    <n v="14.120000000000005"/>
    <n v="1"/>
    <n v="1"/>
    <s v="Positivo"/>
    <n v="24"/>
    <s v="TM"/>
    <n v="38.400000000000006"/>
    <n v="3283"/>
    <s v=""/>
    <s v=""/>
    <x v="0"/>
    <s v=""/>
    <s v=""/>
  </r>
  <r>
    <x v="9"/>
    <n v="13.3"/>
    <n v="13.02"/>
    <n v="0"/>
    <n v="40"/>
    <n v="40.9"/>
    <n v="27.88"/>
    <s v="TM"/>
    <s v=""/>
    <s v="ER4687BBY"/>
    <s v="E8077LMM"/>
    <s v="2024000555"/>
    <x v="1558"/>
    <d v="2024-01-08T00:00:00"/>
    <x v="29"/>
    <n v="27.98"/>
    <s v="TM"/>
    <n v="27.8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02"/>
    <s v=""/>
    <x v="0"/>
    <x v="0"/>
    <x v="1"/>
    <s v=""/>
    <x v="0"/>
    <x v="5"/>
    <s v="FABRICA"/>
    <x v="0"/>
    <x v="28"/>
    <x v="1"/>
    <n v="0.10000000000000142"/>
    <x v="0"/>
    <n v="0.10000000000000142"/>
    <n v="0.10000000000000142"/>
    <n v="0"/>
    <n v="1"/>
    <s v=""/>
    <n v="27.98"/>
    <s v="TM"/>
    <n v="27.98"/>
    <n v="3264"/>
    <s v=""/>
    <s v=""/>
    <x v="0"/>
    <s v=""/>
    <s v=""/>
  </r>
  <r>
    <x v="9"/>
    <n v="13.1"/>
    <n v="13.48"/>
    <n v="0"/>
    <n v="40"/>
    <n v="40.22"/>
    <n v="26.74"/>
    <s v="TM"/>
    <s v=""/>
    <s v="ER1732BCG"/>
    <s v="E6541KPH"/>
    <s v="2024000498"/>
    <x v="1559"/>
    <d v="2024-01-05T00:00:00"/>
    <x v="29"/>
    <n v="27.52"/>
    <s v="TM"/>
    <n v="26.74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48"/>
    <s v=""/>
    <x v="0"/>
    <x v="0"/>
    <x v="0"/>
    <s v=""/>
    <x v="0"/>
    <x v="5"/>
    <s v="FABRICA"/>
    <x v="0"/>
    <x v="28"/>
    <x v="1"/>
    <n v="0.78000000000000114"/>
    <x v="0"/>
    <n v="0.78000000000000114"/>
    <n v="0.78000000000000114"/>
    <n v="1"/>
    <n v="1"/>
    <s v="Positivo"/>
    <n v="27.52"/>
    <s v="TM"/>
    <n v="27.52"/>
    <n v="3264"/>
    <s v=""/>
    <s v=""/>
    <x v="0"/>
    <s v=""/>
    <s v=""/>
  </r>
  <r>
    <x v="9"/>
    <n v="13.1"/>
    <n v="13.44"/>
    <n v="0"/>
    <n v="40"/>
    <n v="40.9"/>
    <n v="27.46"/>
    <s v="TM"/>
    <s v=""/>
    <s v="ER1732BCG"/>
    <s v="E6541KPH"/>
    <s v="2024000590"/>
    <x v="1560"/>
    <d v="2024-01-08T00:00:00"/>
    <x v="29"/>
    <n v="27.56"/>
    <s v="TM"/>
    <n v="27.46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44"/>
    <s v=""/>
    <x v="0"/>
    <x v="0"/>
    <x v="1"/>
    <s v=""/>
    <x v="0"/>
    <x v="5"/>
    <s v="FABRICA"/>
    <x v="0"/>
    <x v="28"/>
    <x v="1"/>
    <n v="0.10000000000000142"/>
    <x v="0"/>
    <n v="9.9999999999997868E-2"/>
    <n v="9.9999999999997868E-2"/>
    <n v="0"/>
    <n v="1"/>
    <s v=""/>
    <n v="27.56"/>
    <s v="TM"/>
    <n v="27.56"/>
    <n v="3264"/>
    <s v=""/>
    <s v=""/>
    <x v="0"/>
    <s v=""/>
    <s v=""/>
  </r>
  <r>
    <x v="9"/>
    <n v="13.1"/>
    <n v="13.52"/>
    <n v="0"/>
    <n v="40"/>
    <n v="40.32"/>
    <n v="26.8"/>
    <s v="TM"/>
    <s v=""/>
    <s v="ER2352BBS"/>
    <s v="E9571KML"/>
    <s v="2024000483"/>
    <x v="1561"/>
    <d v="2024-01-05T00:00:00"/>
    <x v="36"/>
    <n v="27.48"/>
    <s v="TM"/>
    <n v="26.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3.52"/>
    <s v=""/>
    <x v="0"/>
    <x v="0"/>
    <x v="0"/>
    <s v=""/>
    <x v="0"/>
    <x v="5"/>
    <s v="FABRICA"/>
    <x v="0"/>
    <x v="35"/>
    <x v="1"/>
    <n v="0.67999999999999972"/>
    <x v="0"/>
    <n v="0.67999999999999972"/>
    <n v="0.67999999999999972"/>
    <n v="1"/>
    <n v="1"/>
    <s v="Positivo"/>
    <n v="27.48"/>
    <s v="TM"/>
    <n v="27.48"/>
    <n v="3269"/>
    <s v=""/>
    <s v=""/>
    <x v="0"/>
    <s v=""/>
    <s v=""/>
  </r>
  <r>
    <x v="9"/>
    <n v="14.92"/>
    <n v="15.14"/>
    <n v="0"/>
    <n v="38"/>
    <n v="38.22"/>
    <n v="23.08"/>
    <s v="TM"/>
    <s v=""/>
    <s v="ER8666BBF"/>
    <s v="E1481HDS"/>
    <s v="2024000491"/>
    <x v="1562"/>
    <d v="2024-01-05T00:00:00"/>
    <x v="29"/>
    <n v="23.81"/>
    <s v="TM"/>
    <n v="23.0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5.14"/>
    <s v=""/>
    <x v="0"/>
    <x v="0"/>
    <x v="0"/>
    <s v=""/>
    <x v="0"/>
    <x v="5"/>
    <s v="FABRICA"/>
    <x v="0"/>
    <x v="28"/>
    <x v="1"/>
    <n v="0.72999999999999687"/>
    <x v="0"/>
    <n v="0.73000000000000043"/>
    <n v="0.73000000000000043"/>
    <n v="1"/>
    <n v="1"/>
    <s v="Positivo"/>
    <n v="23.81"/>
    <s v="TM"/>
    <n v="23.81"/>
    <n v="3264"/>
    <s v=""/>
    <s v=""/>
    <x v="0"/>
    <s v=""/>
    <s v=""/>
  </r>
  <r>
    <x v="9"/>
    <n v="12.9"/>
    <n v="13.02"/>
    <n v="0"/>
    <n v="40"/>
    <n v="40.78"/>
    <n v="27.76"/>
    <s v="TM"/>
    <s v=""/>
    <s v="ER3520BBL"/>
    <s v="E4768KNH"/>
    <s v="2024000487"/>
    <x v="1563"/>
    <d v="2024-01-05T00:00:00"/>
    <x v="29"/>
    <n v="27.98"/>
    <s v="TM"/>
    <n v="27.76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02"/>
    <s v=""/>
    <x v="0"/>
    <x v="0"/>
    <x v="0"/>
    <s v=""/>
    <x v="0"/>
    <x v="5"/>
    <s v="FABRICA"/>
    <x v="0"/>
    <x v="28"/>
    <x v="1"/>
    <n v="0.21999999999999886"/>
    <x v="0"/>
    <n v="0.21999999999999886"/>
    <n v="0.21999999999999886"/>
    <n v="0"/>
    <n v="1"/>
    <s v=""/>
    <n v="27.98"/>
    <s v="TM"/>
    <n v="27.98"/>
    <n v="3264"/>
    <s v=""/>
    <s v=""/>
    <x v="0"/>
    <s v=""/>
    <s v=""/>
  </r>
  <r>
    <x v="9"/>
    <n v="13.3"/>
    <n v="13.06"/>
    <n v="0"/>
    <n v="40"/>
    <n v="40.1"/>
    <n v="27.04"/>
    <s v="TM"/>
    <s v=""/>
    <s v="ER4533BBP"/>
    <s v="E5811MHB"/>
    <s v="2024000489"/>
    <x v="1564"/>
    <d v="2024-01-05T00:00:00"/>
    <x v="29"/>
    <n v="27.94"/>
    <s v="TM"/>
    <n v="27.04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7"/>
    <n v="13.06"/>
    <s v=""/>
    <x v="0"/>
    <x v="0"/>
    <x v="0"/>
    <s v=""/>
    <x v="0"/>
    <x v="5"/>
    <s v="FABRICA"/>
    <x v="0"/>
    <x v="28"/>
    <x v="1"/>
    <n v="0.89999999999999858"/>
    <x v="0"/>
    <n v="0.90000000000000213"/>
    <n v="0.90000000000000213"/>
    <n v="1"/>
    <n v="1"/>
    <s v="Positivo"/>
    <n v="27.94"/>
    <s v="TM"/>
    <n v="27.94"/>
    <n v="3264"/>
    <s v=""/>
    <s v=""/>
    <x v="0"/>
    <s v=""/>
    <s v=""/>
  </r>
  <r>
    <x v="9"/>
    <n v="13.28"/>
    <n v="12.88"/>
    <n v="0"/>
    <n v="40"/>
    <n v="40.36"/>
    <n v="27.48"/>
    <s v="TM"/>
    <s v=""/>
    <s v="ER0933BCD"/>
    <s v="E5086KXC"/>
    <s v="2024000510"/>
    <x v="1565"/>
    <d v="2024-01-05T00:00:00"/>
    <x v="37"/>
    <n v="28.12"/>
    <s v="TM"/>
    <n v="27.4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6"/>
    <n v="12.88"/>
    <s v=""/>
    <x v="0"/>
    <x v="0"/>
    <x v="0"/>
    <s v=""/>
    <x v="0"/>
    <x v="5"/>
    <s v="FABRICA"/>
    <x v="0"/>
    <x v="10"/>
    <x v="1"/>
    <n v="0.64000000000000057"/>
    <x v="0"/>
    <n v="0.64000000000000057"/>
    <n v="0.64000000000000057"/>
    <n v="1"/>
    <n v="1"/>
    <s v="Positivo"/>
    <n v="28.12"/>
    <s v="TM"/>
    <n v="28.12"/>
    <n v="3262"/>
    <s v=""/>
    <s v=""/>
    <x v="0"/>
    <s v=""/>
    <s v=""/>
  </r>
  <r>
    <x v="9"/>
    <n v="9.1199999999999992"/>
    <n v="9.1349999999999998"/>
    <n v="0"/>
    <n v="20"/>
    <n v="18.920000000000002"/>
    <n v="9.6"/>
    <s v="TM"/>
    <s v=""/>
    <s v="EE8413BKC"/>
    <s v=""/>
    <s v="2024000490"/>
    <x v="1566"/>
    <d v="2024-01-05T00:00:00"/>
    <x v="33"/>
    <n v="9.6"/>
    <s v="TM"/>
    <n v="9.7850000000000001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9.52"/>
    <s v=""/>
    <x v="0"/>
    <x v="0"/>
    <x v="0"/>
    <s v=""/>
    <x v="0"/>
    <x v="5"/>
    <s v="FABRICA"/>
    <x v="0"/>
    <x v="32"/>
    <x v="0"/>
    <n v="1.5799999999999983"/>
    <x v="0"/>
    <n v="5.5749999999999993"/>
    <n v="5.5749999999999993"/>
    <n v="1"/>
    <n v="1"/>
    <s v="Positivo"/>
    <n v="9.6"/>
    <s v="TM"/>
    <n v="15.36"/>
    <n v="3283"/>
    <s v=""/>
    <s v=""/>
    <x v="0"/>
    <s v=""/>
    <s v=""/>
  </r>
  <r>
    <x v="9"/>
    <n v="13.52"/>
    <n v="13.9"/>
    <n v="0"/>
    <n v="40"/>
    <n v="40"/>
    <n v="26.1"/>
    <s v="TM"/>
    <s v=""/>
    <s v="ER9329BBT"/>
    <s v="E5714JWS"/>
    <s v="2024000643"/>
    <x v="1567"/>
    <d v="2024-01-09T00:00:00"/>
    <x v="29"/>
    <n v="27.1"/>
    <s v="TM"/>
    <n v="26.1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9"/>
    <s v=""/>
    <x v="0"/>
    <x v="0"/>
    <x v="1"/>
    <s v=""/>
    <x v="0"/>
    <x v="5"/>
    <s v="FABRICA"/>
    <x v="0"/>
    <x v="28"/>
    <x v="1"/>
    <n v="1"/>
    <x v="0"/>
    <n v="1"/>
    <n v="1"/>
    <n v="1"/>
    <n v="1"/>
    <s v="Positivo"/>
    <n v="27.1"/>
    <s v="TM"/>
    <n v="27.1"/>
    <n v="3264"/>
    <s v=""/>
    <s v=""/>
    <x v="0"/>
    <s v=""/>
    <s v=""/>
  </r>
  <r>
    <x v="9"/>
    <n v="12.62"/>
    <n v="13"/>
    <n v="0"/>
    <n v="40"/>
    <n v="40.380000000000003"/>
    <n v="27.38"/>
    <s v="TM"/>
    <s v=""/>
    <s v="ER1760BDB"/>
    <s v="E8831LZK"/>
    <s v="2024000888"/>
    <x v="1568"/>
    <d v="2024-01-10T00:00:00"/>
    <x v="29"/>
    <n v="28"/>
    <s v="TM"/>
    <n v="27.3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"/>
    <s v=""/>
    <x v="0"/>
    <x v="0"/>
    <x v="1"/>
    <s v=""/>
    <x v="0"/>
    <x v="5"/>
    <s v="FABRICA"/>
    <x v="0"/>
    <x v="28"/>
    <x v="1"/>
    <n v="0.61999999999999744"/>
    <x v="0"/>
    <n v="0.62000000000000099"/>
    <n v="0.62000000000000099"/>
    <n v="1"/>
    <n v="1"/>
    <s v="Positivo"/>
    <n v="28"/>
    <s v="TM"/>
    <n v="28"/>
    <n v="3264"/>
    <s v=""/>
    <s v=""/>
    <x v="0"/>
    <s v=""/>
    <s v=""/>
  </r>
  <r>
    <x v="9"/>
    <n v="13.52"/>
    <n v="13.64"/>
    <n v="0"/>
    <n v="40"/>
    <n v="40.5"/>
    <n v="26.86"/>
    <s v="TM"/>
    <s v=""/>
    <s v="ER9329BBT"/>
    <s v="E5714JWS"/>
    <s v="2024000529"/>
    <x v="1569"/>
    <d v="2024-01-08T00:00:00"/>
    <x v="29"/>
    <n v="27.36"/>
    <s v="TM"/>
    <n v="26.86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64"/>
    <s v=""/>
    <x v="0"/>
    <x v="0"/>
    <x v="1"/>
    <s v=""/>
    <x v="0"/>
    <x v="5"/>
    <s v="FABRICA"/>
    <x v="0"/>
    <x v="28"/>
    <x v="1"/>
    <n v="0.5"/>
    <x v="0"/>
    <n v="0.5"/>
    <n v="0.5"/>
    <n v="1"/>
    <n v="1"/>
    <s v="Positivo"/>
    <n v="27.36"/>
    <s v="TM"/>
    <n v="27.36"/>
    <n v="3264"/>
    <s v=""/>
    <s v=""/>
    <x v="0"/>
    <s v=""/>
    <s v=""/>
  </r>
  <r>
    <x v="9"/>
    <n v="13.4"/>
    <n v="13.22"/>
    <n v="0"/>
    <n v="40"/>
    <n v="39.96"/>
    <n v="26.74"/>
    <s v="TM"/>
    <s v=""/>
    <s v="ER6314BBN"/>
    <s v="E2277MGP"/>
    <s v="2024000594"/>
    <x v="1570"/>
    <d v="2024-01-08T00:00:00"/>
    <x v="36"/>
    <n v="27.78"/>
    <s v="TM"/>
    <n v="26.74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3.22"/>
    <s v=""/>
    <x v="0"/>
    <x v="0"/>
    <x v="1"/>
    <s v=""/>
    <x v="0"/>
    <x v="5"/>
    <s v="FABRICA"/>
    <x v="0"/>
    <x v="35"/>
    <x v="1"/>
    <n v="1.0399999999999991"/>
    <x v="0"/>
    <n v="1.0400000000000027"/>
    <n v="1.0400000000000027"/>
    <n v="1"/>
    <n v="1"/>
    <s v="Positivo"/>
    <n v="27.78"/>
    <s v="TM"/>
    <n v="27.78"/>
    <n v="3269"/>
    <s v=""/>
    <s v=""/>
    <x v="0"/>
    <s v=""/>
    <s v=""/>
  </r>
  <r>
    <x v="9"/>
    <n v="16.32"/>
    <n v="16.36"/>
    <n v="0"/>
    <n v="26"/>
    <n v="26.26"/>
    <n v="9.6"/>
    <s v="TM"/>
    <s v=""/>
    <s v="EE8008BRB"/>
    <s v=""/>
    <s v="2024000534"/>
    <x v="1571"/>
    <d v="2024-01-08T00:00:00"/>
    <x v="34"/>
    <n v="9.6"/>
    <s v="TM"/>
    <n v="9.9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6.36"/>
    <s v=""/>
    <x v="0"/>
    <x v="0"/>
    <x v="1"/>
    <s v=""/>
    <x v="0"/>
    <x v="5"/>
    <s v="FABRICA"/>
    <x v="0"/>
    <x v="33"/>
    <x v="0"/>
    <n v="0.38999999999999702"/>
    <x v="0"/>
    <n v="-0.30000000000000071"/>
    <n v="0.30000000000000071"/>
    <n v="0"/>
    <n v="0"/>
    <s v=""/>
    <n v="9.6"/>
    <s v="TM"/>
    <n v="9.6"/>
    <n v="3282"/>
    <s v=""/>
    <s v=""/>
    <x v="0"/>
    <s v=""/>
    <s v=""/>
  </r>
  <r>
    <x v="9"/>
    <n v="12.2"/>
    <n v="12.44"/>
    <n v="0"/>
    <n v="40"/>
    <n v="40.28"/>
    <n v="27.84"/>
    <s v="TM"/>
    <s v=""/>
    <s v="ER8349BDL"/>
    <s v="E9043KYN"/>
    <s v="2024000571"/>
    <x v="1572"/>
    <d v="2024-01-08T00:00:00"/>
    <x v="37"/>
    <n v="28.56"/>
    <s v="TM"/>
    <n v="27.84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6"/>
    <n v="12.44"/>
    <s v=""/>
    <x v="0"/>
    <x v="0"/>
    <x v="1"/>
    <s v=""/>
    <x v="0"/>
    <x v="5"/>
    <s v="FABRICA"/>
    <x v="0"/>
    <x v="10"/>
    <x v="1"/>
    <n v="0.71999999999999886"/>
    <x v="0"/>
    <n v="0.71999999999999886"/>
    <n v="0.71999999999999886"/>
    <n v="1"/>
    <n v="1"/>
    <s v="Positivo"/>
    <n v="28.56"/>
    <s v="TM"/>
    <n v="28.56"/>
    <n v="3262"/>
    <s v=""/>
    <s v=""/>
    <x v="0"/>
    <s v=""/>
    <s v=""/>
  </r>
  <r>
    <x v="9"/>
    <n v="12.2"/>
    <n v="12.56"/>
    <n v="0"/>
    <n v="40"/>
    <n v="40.4"/>
    <n v="27.84"/>
    <s v="TM"/>
    <s v=""/>
    <s v="ER8349BDL"/>
    <s v="E9043KYN"/>
    <s v="2024000527"/>
    <x v="1573"/>
    <d v="2024-01-08T00:00:00"/>
    <x v="37"/>
    <n v="28.44"/>
    <s v="TM"/>
    <n v="27.84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6"/>
    <n v="12.56"/>
    <s v=""/>
    <x v="0"/>
    <x v="0"/>
    <x v="1"/>
    <s v=""/>
    <x v="0"/>
    <x v="5"/>
    <s v="FABRICA"/>
    <x v="0"/>
    <x v="10"/>
    <x v="1"/>
    <n v="0.60000000000000142"/>
    <x v="0"/>
    <n v="0.60000000000000142"/>
    <n v="0.60000000000000142"/>
    <n v="1"/>
    <n v="1"/>
    <s v="Positivo"/>
    <n v="28.44"/>
    <s v="TM"/>
    <n v="28.44"/>
    <n v="3262"/>
    <s v=""/>
    <s v=""/>
    <x v="0"/>
    <s v=""/>
    <s v=""/>
  </r>
  <r>
    <x v="9"/>
    <n v="13.16"/>
    <n v="12.92"/>
    <n v="0"/>
    <n v="40"/>
    <n v="39.94"/>
    <n v="27.02"/>
    <s v="TM"/>
    <s v=""/>
    <s v="ER3035BDJ"/>
    <s v="E1617MGZ"/>
    <s v="2024000523"/>
    <x v="1574"/>
    <d v="2024-01-08T00:00:00"/>
    <x v="36"/>
    <n v="28.08"/>
    <s v="TM"/>
    <n v="27.02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2.92"/>
    <s v=""/>
    <x v="0"/>
    <x v="0"/>
    <x v="1"/>
    <s v=""/>
    <x v="0"/>
    <x v="5"/>
    <s v="FABRICA"/>
    <x v="0"/>
    <x v="35"/>
    <x v="1"/>
    <n v="1.0600000000000023"/>
    <x v="0"/>
    <n v="1.0599999999999987"/>
    <n v="1.0599999999999987"/>
    <n v="1"/>
    <n v="1"/>
    <s v="Positivo"/>
    <n v="28.08"/>
    <s v="TM"/>
    <n v="28.08"/>
    <n v="3269"/>
    <s v=""/>
    <s v=""/>
    <x v="0"/>
    <s v=""/>
    <s v=""/>
  </r>
  <r>
    <x v="9"/>
    <n v="13.1"/>
    <n v="13.06"/>
    <n v="0"/>
    <n v="40"/>
    <n v="40.32"/>
    <n v="27.26"/>
    <s v="TM"/>
    <s v=""/>
    <s v="ER7726BBG"/>
    <s v="E7970JYD"/>
    <s v="2024000573"/>
    <x v="1575"/>
    <d v="2024-01-08T00:00:00"/>
    <x v="29"/>
    <n v="27.94"/>
    <s v="TM"/>
    <n v="27.26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06"/>
    <s v=""/>
    <x v="0"/>
    <x v="0"/>
    <x v="1"/>
    <s v=""/>
    <x v="0"/>
    <x v="5"/>
    <s v="FABRICA"/>
    <x v="0"/>
    <x v="28"/>
    <x v="1"/>
    <n v="0.67999999999999972"/>
    <x v="0"/>
    <n v="0.67999999999999972"/>
    <n v="0.67999999999999972"/>
    <n v="1"/>
    <n v="1"/>
    <s v="Positivo"/>
    <n v="27.94"/>
    <s v="TM"/>
    <n v="27.94"/>
    <n v="3264"/>
    <s v=""/>
    <s v=""/>
    <x v="0"/>
    <s v=""/>
    <s v=""/>
  </r>
  <r>
    <x v="9"/>
    <n v="12.4"/>
    <n v="12.34"/>
    <n v="0"/>
    <n v="40"/>
    <n v="40.46"/>
    <n v="28.12"/>
    <s v="TM"/>
    <s v=""/>
    <s v="ER8880BDL"/>
    <s v="E8998KYN"/>
    <s v="2024000574"/>
    <x v="1576"/>
    <d v="2024-01-08T00:00:00"/>
    <x v="29"/>
    <n v="28.66"/>
    <s v="TM"/>
    <n v="28.12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7"/>
    <n v="12.34"/>
    <s v=""/>
    <x v="0"/>
    <x v="0"/>
    <x v="1"/>
    <s v=""/>
    <x v="0"/>
    <x v="5"/>
    <s v="FABRICA"/>
    <x v="0"/>
    <x v="28"/>
    <x v="1"/>
    <n v="0.53999999999999915"/>
    <x v="0"/>
    <n v="0.53999999999999915"/>
    <n v="0.53999999999999915"/>
    <n v="1"/>
    <n v="1"/>
    <s v="Positivo"/>
    <n v="28.66"/>
    <s v="TM"/>
    <n v="28.66"/>
    <n v="3264"/>
    <s v=""/>
    <s v=""/>
    <x v="0"/>
    <s v=""/>
    <s v=""/>
  </r>
  <r>
    <x v="9"/>
    <n v="12.4"/>
    <n v="12.52"/>
    <n v="0"/>
    <n v="40"/>
    <n v="40.46"/>
    <n v="27.94"/>
    <s v="TM"/>
    <s v=""/>
    <s v="ER8880BDL"/>
    <s v="E8998KYN"/>
    <s v="2024000549"/>
    <x v="1577"/>
    <d v="2024-01-08T00:00:00"/>
    <x v="29"/>
    <n v="28.48"/>
    <s v="TM"/>
    <n v="27.94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7"/>
    <n v="12.52"/>
    <s v=""/>
    <x v="0"/>
    <x v="0"/>
    <x v="1"/>
    <s v=""/>
    <x v="0"/>
    <x v="5"/>
    <s v="FABRICA"/>
    <x v="0"/>
    <x v="28"/>
    <x v="1"/>
    <n v="0.53999999999999915"/>
    <x v="0"/>
    <n v="0.53999999999999915"/>
    <n v="0.53999999999999915"/>
    <n v="1"/>
    <n v="1"/>
    <s v="Positivo"/>
    <n v="28.48"/>
    <s v="TM"/>
    <n v="28.48"/>
    <n v="3264"/>
    <s v=""/>
    <s v=""/>
    <x v="0"/>
    <s v=""/>
    <s v=""/>
  </r>
  <r>
    <x v="9"/>
    <n v="12.4"/>
    <n v="12.6"/>
    <n v="0"/>
    <n v="40"/>
    <n v="40.5"/>
    <n v="27.9"/>
    <s v="TM"/>
    <s v=""/>
    <s v="ER8880BDL"/>
    <s v="E8998KYN"/>
    <s v="2024000627"/>
    <x v="1578"/>
    <d v="2024-01-08T00:00:00"/>
    <x v="29"/>
    <n v="28.4"/>
    <s v="TM"/>
    <n v="27.9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7"/>
    <n v="12.6"/>
    <s v=""/>
    <x v="0"/>
    <x v="0"/>
    <x v="1"/>
    <s v=""/>
    <x v="0"/>
    <x v="5"/>
    <s v="FABRICA"/>
    <x v="0"/>
    <x v="28"/>
    <x v="1"/>
    <n v="0.5"/>
    <x v="0"/>
    <n v="0.5"/>
    <n v="0.5"/>
    <n v="1"/>
    <n v="1"/>
    <s v="Positivo"/>
    <n v="28.4"/>
    <s v="TM"/>
    <n v="28.4"/>
    <n v="3264"/>
    <s v=""/>
    <s v=""/>
    <x v="0"/>
    <s v=""/>
    <s v=""/>
  </r>
  <r>
    <x v="9"/>
    <n v="13.1"/>
    <n v="13"/>
    <n v="0"/>
    <n v="40"/>
    <n v="40.18"/>
    <n v="27.18"/>
    <s v="TM"/>
    <s v=""/>
    <s v="ER7726BBG"/>
    <s v="E7970JYD"/>
    <s v="2024000603"/>
    <x v="1579"/>
    <d v="2024-01-08T00:00:00"/>
    <x v="29"/>
    <n v="28"/>
    <s v="TM"/>
    <n v="27.1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"/>
    <s v=""/>
    <x v="0"/>
    <x v="0"/>
    <x v="1"/>
    <s v=""/>
    <x v="0"/>
    <x v="5"/>
    <s v="FABRICA"/>
    <x v="0"/>
    <x v="28"/>
    <x v="1"/>
    <n v="0.82000000000000028"/>
    <x v="0"/>
    <n v="0.82000000000000028"/>
    <n v="0.82000000000000028"/>
    <n v="1"/>
    <n v="1"/>
    <s v="Positivo"/>
    <n v="28"/>
    <s v="TM"/>
    <n v="28"/>
    <n v="3264"/>
    <s v=""/>
    <s v=""/>
    <x v="0"/>
    <s v=""/>
    <s v=""/>
  </r>
  <r>
    <x v="9"/>
    <n v="13"/>
    <n v="13.08"/>
    <n v="0"/>
    <n v="40"/>
    <n v="40.119999999999997"/>
    <n v="27.04"/>
    <s v="TM"/>
    <s v=""/>
    <s v="ER0271BBT"/>
    <s v="E3861LZF"/>
    <s v="2024000561"/>
    <x v="1580"/>
    <d v="2024-01-08T00:00:00"/>
    <x v="36"/>
    <n v="27.92"/>
    <s v="TM"/>
    <n v="27.04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3.08"/>
    <s v=""/>
    <x v="0"/>
    <x v="0"/>
    <x v="1"/>
    <s v=""/>
    <x v="0"/>
    <x v="5"/>
    <s v="FABRICA"/>
    <x v="0"/>
    <x v="35"/>
    <x v="1"/>
    <n v="0.88000000000000256"/>
    <x v="0"/>
    <n v="0.88000000000000256"/>
    <n v="0.88000000000000256"/>
    <n v="1"/>
    <n v="1"/>
    <s v="Positivo"/>
    <n v="27.92"/>
    <s v="TM"/>
    <n v="27.92"/>
    <n v="3269"/>
    <s v=""/>
    <s v=""/>
    <x v="0"/>
    <s v=""/>
    <s v=""/>
  </r>
  <r>
    <x v="9"/>
    <n v="12.94"/>
    <n v="12.82"/>
    <n v="0"/>
    <n v="40"/>
    <n v="40.119999999999997"/>
    <n v="27.3"/>
    <s v="TM"/>
    <s v=""/>
    <s v="ER0272BBT"/>
    <s v="E2254MLP"/>
    <s v="2024000559"/>
    <x v="1581"/>
    <d v="2024-01-08T00:00:00"/>
    <x v="36"/>
    <n v="28.18"/>
    <s v="TM"/>
    <n v="27.3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2.82"/>
    <s v=""/>
    <x v="0"/>
    <x v="0"/>
    <x v="1"/>
    <s v=""/>
    <x v="0"/>
    <x v="5"/>
    <s v="FABRICA"/>
    <x v="0"/>
    <x v="35"/>
    <x v="1"/>
    <n v="0.88000000000000256"/>
    <x v="0"/>
    <n v="0.87999999999999901"/>
    <n v="0.87999999999999901"/>
    <n v="1"/>
    <n v="1"/>
    <s v="Positivo"/>
    <n v="28.18"/>
    <s v="TM"/>
    <n v="28.18"/>
    <n v="3269"/>
    <s v=""/>
    <s v=""/>
    <x v="0"/>
    <s v=""/>
    <s v=""/>
  </r>
  <r>
    <x v="9"/>
    <n v="13.1"/>
    <n v="13.24"/>
    <n v="0"/>
    <n v="40"/>
    <n v="40.54"/>
    <n v="27.3"/>
    <s v="TM"/>
    <s v=""/>
    <s v="ELE02494R"/>
    <s v="E7977MGZ"/>
    <s v="2024000505"/>
    <x v="1582"/>
    <d v="2024-01-05T00:00:00"/>
    <x v="36"/>
    <n v="27.76"/>
    <s v="TM"/>
    <n v="27.3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3.24"/>
    <s v=""/>
    <x v="0"/>
    <x v="0"/>
    <x v="0"/>
    <s v=""/>
    <x v="0"/>
    <x v="5"/>
    <s v="FABRICA"/>
    <x v="0"/>
    <x v="35"/>
    <x v="1"/>
    <n v="0.46000000000000085"/>
    <x v="0"/>
    <n v="0.46000000000000085"/>
    <n v="0.46000000000000085"/>
    <n v="1"/>
    <n v="1"/>
    <s v="Positivo"/>
    <n v="27.76"/>
    <s v="TM"/>
    <n v="27.76"/>
    <n v="3269"/>
    <s v=""/>
    <s v=""/>
    <x v="0"/>
    <s v=""/>
    <s v=""/>
  </r>
  <r>
    <x v="9"/>
    <n v="13.3"/>
    <n v="13.14"/>
    <n v="0"/>
    <n v="40"/>
    <n v="40.72"/>
    <n v="27.58"/>
    <s v="TM"/>
    <s v=""/>
    <s v="ER1055BBH"/>
    <s v="E0721JRZ"/>
    <s v="2024000560"/>
    <x v="1583"/>
    <d v="2024-01-08T00:00:00"/>
    <x v="36"/>
    <n v="27.86"/>
    <s v="TM"/>
    <n v="27.5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3.14"/>
    <s v=""/>
    <x v="0"/>
    <x v="0"/>
    <x v="1"/>
    <s v=""/>
    <x v="0"/>
    <x v="5"/>
    <s v="FABRICA"/>
    <x v="0"/>
    <x v="35"/>
    <x v="1"/>
    <n v="0.28000000000000114"/>
    <x v="0"/>
    <n v="0.28000000000000114"/>
    <n v="0.28000000000000114"/>
    <n v="0"/>
    <n v="1"/>
    <s v=""/>
    <n v="27.86"/>
    <s v="TM"/>
    <n v="27.86"/>
    <n v="3269"/>
    <s v=""/>
    <s v=""/>
    <x v="0"/>
    <s v=""/>
    <s v=""/>
  </r>
  <r>
    <x v="9"/>
    <n v="13.1"/>
    <n v="13.14"/>
    <n v="0"/>
    <n v="40"/>
    <n v="40.06"/>
    <n v="26.92"/>
    <s v="TM"/>
    <s v=""/>
    <s v="ER7726BBG"/>
    <s v="E7970JYD"/>
    <s v="2024000526"/>
    <x v="1584"/>
    <d v="2024-01-08T00:00:00"/>
    <x v="29"/>
    <n v="27.86"/>
    <s v="TM"/>
    <n v="26.92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14"/>
    <s v=""/>
    <x v="0"/>
    <x v="0"/>
    <x v="1"/>
    <s v=""/>
    <x v="0"/>
    <x v="5"/>
    <s v="FABRICA"/>
    <x v="0"/>
    <x v="28"/>
    <x v="1"/>
    <n v="0.93999999999999773"/>
    <x v="0"/>
    <n v="0.93999999999999773"/>
    <n v="0.93999999999999773"/>
    <n v="1"/>
    <n v="1"/>
    <s v="Positivo"/>
    <n v="27.86"/>
    <s v="TM"/>
    <n v="27.86"/>
    <n v="3264"/>
    <s v=""/>
    <s v=""/>
    <x v="0"/>
    <s v=""/>
    <s v=""/>
  </r>
  <r>
    <x v="9"/>
    <n v="13.34"/>
    <n v="12.92"/>
    <n v="0"/>
    <n v="40"/>
    <n v="40.44"/>
    <n v="27.52"/>
    <s v="TM"/>
    <s v=""/>
    <s v="ER9151BBT"/>
    <s v="E8976JGF"/>
    <s v="2024000615"/>
    <x v="1585"/>
    <d v="2024-01-08T00:00:00"/>
    <x v="29"/>
    <n v="28.08"/>
    <s v="TM"/>
    <n v="27.52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2.92"/>
    <s v=""/>
    <x v="0"/>
    <x v="0"/>
    <x v="1"/>
    <s v=""/>
    <x v="0"/>
    <x v="5"/>
    <s v="FABRICA"/>
    <x v="0"/>
    <x v="28"/>
    <x v="1"/>
    <n v="0.56000000000000227"/>
    <x v="0"/>
    <n v="0.55999999999999872"/>
    <n v="0.55999999999999872"/>
    <n v="1"/>
    <n v="1"/>
    <s v="Positivo"/>
    <n v="28.08"/>
    <s v="TM"/>
    <n v="28.08"/>
    <n v="3264"/>
    <s v=""/>
    <s v=""/>
    <x v="0"/>
    <s v=""/>
    <s v=""/>
  </r>
  <r>
    <x v="9"/>
    <n v="13.34"/>
    <n v="13"/>
    <n v="0"/>
    <n v="40"/>
    <n v="40.619999999999997"/>
    <n v="27.62"/>
    <s v="TM"/>
    <s v=""/>
    <s v="ER9151BBT"/>
    <s v="E8976JGF"/>
    <s v="2024000525"/>
    <x v="1586"/>
    <d v="2024-01-08T00:00:00"/>
    <x v="29"/>
    <n v="28"/>
    <s v="TM"/>
    <n v="27.62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"/>
    <s v=""/>
    <x v="0"/>
    <x v="0"/>
    <x v="1"/>
    <s v=""/>
    <x v="0"/>
    <x v="5"/>
    <s v="FABRICA"/>
    <x v="0"/>
    <x v="28"/>
    <x v="1"/>
    <n v="0.38000000000000256"/>
    <x v="0"/>
    <n v="0.37999999999999901"/>
    <n v="0.37999999999999901"/>
    <n v="0"/>
    <n v="1"/>
    <s v=""/>
    <n v="28"/>
    <s v="TM"/>
    <n v="28"/>
    <n v="3264"/>
    <s v=""/>
    <s v=""/>
    <x v="0"/>
    <s v=""/>
    <s v=""/>
  </r>
  <r>
    <x v="9"/>
    <n v="13.34"/>
    <n v="13.06"/>
    <n v="0"/>
    <n v="40"/>
    <n v="40.54"/>
    <n v="27.48"/>
    <s v="TM"/>
    <s v=""/>
    <s v="ER9151BBT"/>
    <s v="E8976JGF"/>
    <s v="2024000579"/>
    <x v="1587"/>
    <d v="2024-01-08T00:00:00"/>
    <x v="29"/>
    <n v="27.94"/>
    <s v="TM"/>
    <n v="27.4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06"/>
    <s v=""/>
    <x v="0"/>
    <x v="0"/>
    <x v="1"/>
    <s v=""/>
    <x v="0"/>
    <x v="5"/>
    <s v="FABRICA"/>
    <x v="0"/>
    <x v="28"/>
    <x v="1"/>
    <n v="0.46000000000000085"/>
    <x v="0"/>
    <n v="0.46000000000000085"/>
    <n v="0.46000000000000085"/>
    <n v="1"/>
    <n v="1"/>
    <s v="Positivo"/>
    <n v="27.94"/>
    <s v="TM"/>
    <n v="27.94"/>
    <n v="3264"/>
    <s v=""/>
    <s v=""/>
    <x v="0"/>
    <s v=""/>
    <s v=""/>
  </r>
  <r>
    <x v="9"/>
    <n v="14"/>
    <n v="14.305"/>
    <n v="0"/>
    <n v="40"/>
    <n v="40.299999999999997"/>
    <n v="25.6"/>
    <s v="TM"/>
    <s v=""/>
    <s v="EJ02544R"/>
    <s v="E0509JJH"/>
    <s v="2024000613"/>
    <x v="1588"/>
    <d v="2024-01-08T00:00:00"/>
    <x v="33"/>
    <n v="25.6"/>
    <s v="TM"/>
    <n v="25.995000000000001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4.76"/>
    <s v=""/>
    <x v="0"/>
    <x v="0"/>
    <x v="1"/>
    <s v=""/>
    <x v="0"/>
    <x v="5"/>
    <s v="FABRICA"/>
    <x v="0"/>
    <x v="32"/>
    <x v="0"/>
    <n v="0.70000000000000284"/>
    <x v="0"/>
    <n v="14.965000000000007"/>
    <n v="14.965000000000007"/>
    <n v="1"/>
    <n v="1"/>
    <s v="Positivo"/>
    <n v="25.6"/>
    <s v="TM"/>
    <n v="40.960000000000008"/>
    <n v="3283"/>
    <s v=""/>
    <s v=""/>
    <x v="0"/>
    <s v=""/>
    <s v=""/>
  </r>
  <r>
    <x v="9"/>
    <n v="13"/>
    <n v="12.96"/>
    <n v="0"/>
    <n v="40"/>
    <n v="40.04"/>
    <n v="27.08"/>
    <s v="TM"/>
    <s v=""/>
    <s v="ER9004BBK"/>
    <s v="E3824GTP"/>
    <s v="2024000533"/>
    <x v="1589"/>
    <d v="2024-01-08T00:00:00"/>
    <x v="29"/>
    <n v="28.04"/>
    <s v="TM"/>
    <n v="27.0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2.96"/>
    <s v=""/>
    <x v="0"/>
    <x v="0"/>
    <x v="1"/>
    <s v=""/>
    <x v="0"/>
    <x v="5"/>
    <s v="FABRICA"/>
    <x v="0"/>
    <x v="28"/>
    <x v="1"/>
    <n v="0.96000000000000085"/>
    <x v="0"/>
    <n v="0.96000000000000085"/>
    <n v="0.96000000000000085"/>
    <n v="1"/>
    <n v="1"/>
    <s v="Positivo"/>
    <n v="28.04"/>
    <s v="TM"/>
    <n v="28.04"/>
    <n v="3264"/>
    <s v=""/>
    <s v=""/>
    <x v="0"/>
    <s v=""/>
    <s v=""/>
  </r>
  <r>
    <x v="9"/>
    <n v="13.7"/>
    <n v="13.7"/>
    <n v="0"/>
    <n v="40"/>
    <n v="40.08"/>
    <n v="26.38"/>
    <s v="TM"/>
    <s v=""/>
    <s v="EVA02467R"/>
    <s v="E3255HXF"/>
    <s v="2024000553"/>
    <x v="1590"/>
    <d v="2024-01-08T00:00:00"/>
    <x v="29"/>
    <n v="27.3"/>
    <s v="TM"/>
    <n v="26.3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7"/>
    <s v=""/>
    <x v="0"/>
    <x v="0"/>
    <x v="1"/>
    <s v=""/>
    <x v="0"/>
    <x v="5"/>
    <s v="FABRICA"/>
    <x v="0"/>
    <x v="28"/>
    <x v="1"/>
    <n v="0.92000000000000171"/>
    <x v="0"/>
    <n v="0.92000000000000171"/>
    <n v="0.92000000000000171"/>
    <n v="1"/>
    <n v="1"/>
    <s v="Positivo"/>
    <n v="27.3"/>
    <s v="TM"/>
    <n v="27.3"/>
    <n v="3264"/>
    <s v=""/>
    <s v=""/>
    <x v="0"/>
    <s v=""/>
    <s v=""/>
  </r>
  <r>
    <x v="9"/>
    <n v="14.3"/>
    <n v="14.42"/>
    <n v="0"/>
    <n v="40"/>
    <n v="40.86"/>
    <n v="26.44"/>
    <s v="TM"/>
    <s v=""/>
    <s v="ER6007BBG"/>
    <s v="E2015JDV"/>
    <s v="2024000570"/>
    <x v="1591"/>
    <d v="2024-01-08T00:00:00"/>
    <x v="36"/>
    <n v="26.58"/>
    <s v="TM"/>
    <n v="26.44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4.42"/>
    <s v=""/>
    <x v="0"/>
    <x v="0"/>
    <x v="1"/>
    <s v=""/>
    <x v="0"/>
    <x v="5"/>
    <s v="FABRICA"/>
    <x v="0"/>
    <x v="35"/>
    <x v="1"/>
    <n v="0.14000000000000057"/>
    <x v="0"/>
    <n v="0.13999999999999702"/>
    <n v="0.13999999999999702"/>
    <n v="0"/>
    <n v="1"/>
    <s v=""/>
    <n v="26.58"/>
    <s v="TM"/>
    <n v="26.58"/>
    <n v="3269"/>
    <s v=""/>
    <s v=""/>
    <x v="0"/>
    <s v=""/>
    <s v=""/>
  </r>
  <r>
    <x v="9"/>
    <n v="13"/>
    <n v="13.04"/>
    <n v="0"/>
    <n v="40"/>
    <n v="39.94"/>
    <n v="26.9"/>
    <s v="TM"/>
    <s v=""/>
    <s v="EB10320R"/>
    <s v="E4954KGF"/>
    <s v="2024000504"/>
    <x v="1592"/>
    <d v="2024-01-05T00:00:00"/>
    <x v="36"/>
    <n v="27.96"/>
    <s v="TM"/>
    <n v="26.9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3.04"/>
    <s v=""/>
    <x v="0"/>
    <x v="0"/>
    <x v="0"/>
    <s v=""/>
    <x v="0"/>
    <x v="5"/>
    <s v="FABRICA"/>
    <x v="0"/>
    <x v="35"/>
    <x v="1"/>
    <n v="1.0600000000000023"/>
    <x v="0"/>
    <n v="1.0600000000000023"/>
    <n v="1.0600000000000023"/>
    <n v="1"/>
    <n v="1"/>
    <s v="Positivo"/>
    <n v="27.96"/>
    <s v="TM"/>
    <n v="27.96"/>
    <n v="3269"/>
    <s v=""/>
    <s v=""/>
    <x v="0"/>
    <s v=""/>
    <s v=""/>
  </r>
  <r>
    <x v="9"/>
    <n v="12.86"/>
    <n v="12.88"/>
    <n v="0"/>
    <n v="40"/>
    <n v="40.36"/>
    <n v="27.48"/>
    <s v="TM"/>
    <s v=""/>
    <s v="ER2068BBY"/>
    <s v="E8822FFZ"/>
    <s v="2024000565"/>
    <x v="1593"/>
    <d v="2024-01-08T00:00:00"/>
    <x v="36"/>
    <n v="28.12"/>
    <s v="TM"/>
    <n v="27.4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2.88"/>
    <s v=""/>
    <x v="0"/>
    <x v="0"/>
    <x v="1"/>
    <s v=""/>
    <x v="0"/>
    <x v="5"/>
    <s v="FABRICA"/>
    <x v="0"/>
    <x v="35"/>
    <x v="1"/>
    <n v="0.64000000000000057"/>
    <x v="0"/>
    <n v="0.64000000000000057"/>
    <n v="0.64000000000000057"/>
    <n v="1"/>
    <n v="1"/>
    <s v="Positivo"/>
    <n v="28.12"/>
    <s v="TM"/>
    <n v="28.12"/>
    <n v="3269"/>
    <s v=""/>
    <s v=""/>
    <x v="0"/>
    <s v=""/>
    <s v=""/>
  </r>
  <r>
    <x v="9"/>
    <n v="13.04"/>
    <n v="13.06"/>
    <n v="0"/>
    <n v="40"/>
    <n v="40.299999999999997"/>
    <n v="27.24"/>
    <s v="TM"/>
    <s v=""/>
    <s v="ER2071BBY"/>
    <s v="E4845FFX"/>
    <s v="2024000547"/>
    <x v="1594"/>
    <d v="2024-01-08T00:00:00"/>
    <x v="36"/>
    <n v="27.94"/>
    <s v="TM"/>
    <n v="27.24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3.06"/>
    <s v=""/>
    <x v="0"/>
    <x v="0"/>
    <x v="1"/>
    <s v=""/>
    <x v="0"/>
    <x v="5"/>
    <s v="FABRICA"/>
    <x v="0"/>
    <x v="35"/>
    <x v="1"/>
    <n v="0.70000000000000284"/>
    <x v="0"/>
    <n v="0.70000000000000284"/>
    <n v="0.70000000000000284"/>
    <n v="1"/>
    <n v="1"/>
    <s v="Positivo"/>
    <n v="27.94"/>
    <s v="TM"/>
    <n v="27.94"/>
    <n v="3269"/>
    <s v=""/>
    <s v=""/>
    <x v="0"/>
    <s v=""/>
    <s v=""/>
  </r>
  <r>
    <x v="9"/>
    <n v="12.94"/>
    <n v="12.82"/>
    <n v="0"/>
    <n v="40"/>
    <n v="39.68"/>
    <n v="26.86"/>
    <s v="TM"/>
    <s v=""/>
    <s v="ER0272BBT"/>
    <s v="E2254MLP"/>
    <s v="2024000626"/>
    <x v="1595"/>
    <d v="2024-01-08T00:00:00"/>
    <x v="36"/>
    <n v="28.18"/>
    <s v="TM"/>
    <n v="26.86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2.82"/>
    <s v=""/>
    <x v="0"/>
    <x v="0"/>
    <x v="1"/>
    <s v=""/>
    <x v="0"/>
    <x v="5"/>
    <s v="FABRICA"/>
    <x v="0"/>
    <x v="35"/>
    <x v="1"/>
    <n v="1.3200000000000003"/>
    <x v="0"/>
    <n v="1.3200000000000003"/>
    <n v="1.3200000000000003"/>
    <n v="1"/>
    <n v="1"/>
    <s v="Positivo"/>
    <n v="28.18"/>
    <s v="TM"/>
    <n v="28.18"/>
    <n v="3269"/>
    <s v=""/>
    <s v=""/>
    <x v="0"/>
    <s v=""/>
    <s v=""/>
  </r>
  <r>
    <x v="9"/>
    <n v="14"/>
    <n v="13.72"/>
    <n v="0"/>
    <n v="40"/>
    <n v="39.68"/>
    <n v="25.96"/>
    <s v="TM"/>
    <s v=""/>
    <s v="ER5929BBB"/>
    <s v="E9884JZD"/>
    <s v="2024000567"/>
    <x v="1596"/>
    <d v="2024-01-08T00:00:00"/>
    <x v="36"/>
    <n v="27.28"/>
    <s v="TM"/>
    <n v="25.96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3.72"/>
    <s v=""/>
    <x v="0"/>
    <x v="0"/>
    <x v="1"/>
    <s v=""/>
    <x v="0"/>
    <x v="5"/>
    <s v="FABRICA"/>
    <x v="0"/>
    <x v="35"/>
    <x v="1"/>
    <n v="1.3200000000000003"/>
    <x v="0"/>
    <n v="1.3200000000000003"/>
    <n v="1.3200000000000003"/>
    <n v="1"/>
    <n v="1"/>
    <s v="Positivo"/>
    <n v="27.28"/>
    <s v="TM"/>
    <n v="27.28"/>
    <n v="3269"/>
    <s v=""/>
    <s v=""/>
    <x v="0"/>
    <s v=""/>
    <s v=""/>
  </r>
  <r>
    <x v="9"/>
    <n v="14"/>
    <n v="13.92"/>
    <n v="0"/>
    <n v="40"/>
    <n v="38.94"/>
    <n v="25.02"/>
    <s v="TM"/>
    <s v=""/>
    <s v="ER5929BBB"/>
    <s v="E9884JZD"/>
    <s v="2024000586"/>
    <x v="1597"/>
    <d v="2024-01-08T00:00:00"/>
    <x v="36"/>
    <n v="27.08"/>
    <s v="TM"/>
    <n v="25.02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3.92"/>
    <s v=""/>
    <x v="0"/>
    <x v="0"/>
    <x v="1"/>
    <s v=""/>
    <x v="0"/>
    <x v="5"/>
    <s v="FABRICA"/>
    <x v="0"/>
    <x v="35"/>
    <x v="1"/>
    <n v="2.0600000000000023"/>
    <x v="0"/>
    <n v="2.0599999999999987"/>
    <n v="2.0599999999999987"/>
    <n v="1"/>
    <n v="1"/>
    <s v="Positivo"/>
    <n v="27.08"/>
    <s v="TM"/>
    <n v="27.08"/>
    <n v="3269"/>
    <s v=""/>
    <s v=""/>
    <x v="0"/>
    <s v=""/>
    <s v=""/>
  </r>
  <r>
    <x v="9"/>
    <n v="14"/>
    <n v="14.02"/>
    <n v="0"/>
    <n v="40"/>
    <n v="39.299999999999997"/>
    <n v="25.28"/>
    <s v="TM"/>
    <s v=""/>
    <s v="ER5929BBB"/>
    <s v="E9884JZD"/>
    <s v="2024000621"/>
    <x v="1598"/>
    <d v="2024-01-08T00:00:00"/>
    <x v="36"/>
    <n v="26.98"/>
    <s v="TM"/>
    <n v="25.2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4.02"/>
    <s v=""/>
    <x v="0"/>
    <x v="0"/>
    <x v="1"/>
    <s v=""/>
    <x v="0"/>
    <x v="5"/>
    <s v="FABRICA"/>
    <x v="0"/>
    <x v="35"/>
    <x v="1"/>
    <n v="1.7000000000000028"/>
    <x v="0"/>
    <n v="1.6999999999999993"/>
    <n v="1.6999999999999993"/>
    <n v="1"/>
    <n v="1"/>
    <s v="Positivo"/>
    <n v="26.98"/>
    <s v="TM"/>
    <n v="26.98"/>
    <n v="3269"/>
    <s v=""/>
    <s v=""/>
    <x v="0"/>
    <s v=""/>
    <s v=""/>
  </r>
  <r>
    <x v="9"/>
    <n v="12.1"/>
    <n v="12.2"/>
    <n v="0"/>
    <n v="40"/>
    <n v="40.299999999999997"/>
    <n v="28.1"/>
    <s v="TM"/>
    <s v=""/>
    <s v="ER4514BDH"/>
    <s v="E5509KSH"/>
    <s v="2024000540"/>
    <x v="1599"/>
    <d v="2024-01-08T00:00:00"/>
    <x v="29"/>
    <n v="28.8"/>
    <s v="TM"/>
    <n v="28.1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2.2"/>
    <s v=""/>
    <x v="0"/>
    <x v="0"/>
    <x v="1"/>
    <s v=""/>
    <x v="0"/>
    <x v="5"/>
    <s v="FABRICA"/>
    <x v="0"/>
    <x v="28"/>
    <x v="1"/>
    <n v="0.70000000000000284"/>
    <x v="0"/>
    <n v="0.69999999999999929"/>
    <n v="0.69999999999999929"/>
    <n v="1"/>
    <n v="1"/>
    <s v="Positivo"/>
    <n v="28.8"/>
    <s v="TM"/>
    <n v="28.8"/>
    <n v="3264"/>
    <s v=""/>
    <s v=""/>
    <x v="0"/>
    <s v=""/>
    <s v=""/>
  </r>
  <r>
    <x v="9"/>
    <n v="13.04"/>
    <n v="13.1"/>
    <n v="0"/>
    <n v="40"/>
    <n v="40.659999999999997"/>
    <n v="27.56"/>
    <s v="TM"/>
    <s v=""/>
    <s v="ER2071BBY"/>
    <s v="E4845FFX"/>
    <s v="2024000566"/>
    <x v="1600"/>
    <d v="2024-01-08T00:00:00"/>
    <x v="29"/>
    <n v="27.9"/>
    <s v="TM"/>
    <n v="27.56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1"/>
    <s v=""/>
    <x v="0"/>
    <x v="0"/>
    <x v="1"/>
    <s v=""/>
    <x v="0"/>
    <x v="5"/>
    <s v="FABRICA"/>
    <x v="0"/>
    <x v="28"/>
    <x v="1"/>
    <n v="0.34000000000000341"/>
    <x v="0"/>
    <n v="0.33999999999999986"/>
    <n v="0.33999999999999986"/>
    <n v="0"/>
    <n v="1"/>
    <s v=""/>
    <n v="27.9"/>
    <s v="TM"/>
    <n v="27.9"/>
    <n v="3264"/>
    <s v=""/>
    <s v=""/>
    <x v="0"/>
    <s v=""/>
    <s v=""/>
  </r>
  <r>
    <x v="9"/>
    <n v="13"/>
    <n v="12.9"/>
    <n v="0"/>
    <n v="40"/>
    <n v="40.24"/>
    <n v="27.34"/>
    <s v="TM"/>
    <s v=""/>
    <s v="ER2077BBY"/>
    <s v="E6688FFY"/>
    <s v="2024000569"/>
    <x v="1601"/>
    <d v="2024-01-08T00:00:00"/>
    <x v="29"/>
    <n v="28.1"/>
    <s v="TM"/>
    <n v="27.34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2.9"/>
    <s v=""/>
    <x v="0"/>
    <x v="0"/>
    <x v="1"/>
    <s v=""/>
    <x v="0"/>
    <x v="5"/>
    <s v="FABRICA"/>
    <x v="0"/>
    <x v="28"/>
    <x v="1"/>
    <n v="0.75999999999999801"/>
    <x v="0"/>
    <n v="0.76000000000000156"/>
    <n v="0.76000000000000156"/>
    <n v="1"/>
    <n v="1"/>
    <s v="Positivo"/>
    <n v="28.1"/>
    <s v="TM"/>
    <n v="28.1"/>
    <n v="3264"/>
    <s v=""/>
    <s v=""/>
    <x v="0"/>
    <s v=""/>
    <s v=""/>
  </r>
  <r>
    <x v="9"/>
    <n v="13.5"/>
    <n v="13.66"/>
    <n v="0"/>
    <n v="40"/>
    <n v="39.96"/>
    <n v="26.3"/>
    <s v="TM"/>
    <s v=""/>
    <s v="ESE07849R"/>
    <s v="E4291FWJ"/>
    <s v="2024000514"/>
    <x v="1602"/>
    <d v="2024-01-05T00:00:00"/>
    <x v="36"/>
    <n v="27.34"/>
    <s v="TM"/>
    <n v="26.3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3.66"/>
    <s v=""/>
    <x v="0"/>
    <x v="0"/>
    <x v="0"/>
    <s v=""/>
    <x v="0"/>
    <x v="5"/>
    <s v="FABRICA"/>
    <x v="0"/>
    <x v="35"/>
    <x v="1"/>
    <n v="1.0399999999999991"/>
    <x v="0"/>
    <n v="1.0399999999999991"/>
    <n v="1.0399999999999991"/>
    <n v="1"/>
    <n v="1"/>
    <s v="Positivo"/>
    <n v="27.34"/>
    <s v="TM"/>
    <n v="27.34"/>
    <n v="3269"/>
    <s v=""/>
    <s v=""/>
    <x v="0"/>
    <s v=""/>
    <s v=""/>
  </r>
  <r>
    <x v="9"/>
    <n v="13.3"/>
    <n v="13.3"/>
    <n v="0"/>
    <n v="40"/>
    <n v="40.9"/>
    <n v="27.6"/>
    <s v="TM"/>
    <s v=""/>
    <s v="ER1055BBH"/>
    <s v="E0721JRZ"/>
    <s v="2024000463"/>
    <x v="1603"/>
    <d v="2024-01-05T00:00:00"/>
    <x v="36"/>
    <n v="27.7"/>
    <s v="TM"/>
    <n v="27.6"/>
    <x v="0"/>
    <s v="RFCPI"/>
    <x v="0"/>
    <s v=""/>
    <x v="0"/>
    <x v="0"/>
    <x v="1"/>
    <x v="0"/>
    <s v=""/>
    <d v="1899-12-30T00:00:00"/>
    <s v=""/>
    <x v="0"/>
    <x v="0"/>
    <x v="1"/>
    <x v="0"/>
    <s v=""/>
    <d v="1899-12-30T00:00:00"/>
    <s v=""/>
    <s v=""/>
    <s v="S2"/>
    <n v="13.3"/>
    <s v=""/>
    <x v="0"/>
    <x v="0"/>
    <x v="0"/>
    <s v=""/>
    <x v="0"/>
    <x v="5"/>
    <s v="FABRICA"/>
    <x v="0"/>
    <x v="35"/>
    <x v="1"/>
    <n v="0.10000000000000142"/>
    <x v="0"/>
    <n v="9.9999999999997868E-2"/>
    <n v="9.9999999999997868E-2"/>
    <n v="0"/>
    <n v="1"/>
    <s v=""/>
    <n v="27.7"/>
    <s v="TM"/>
    <n v="27.7"/>
    <n v="3269"/>
    <s v=""/>
    <s v=""/>
    <x v="0"/>
    <s v=""/>
    <s v=""/>
  </r>
  <r>
    <x v="9"/>
    <n v="13.2"/>
    <n v="13.36"/>
    <n v="0"/>
    <n v="40"/>
    <n v="40.340000000000003"/>
    <n v="26.98"/>
    <s v="TM"/>
    <s v=""/>
    <s v="ER9275BBY"/>
    <s v="E7812KXB"/>
    <s v="2024000548"/>
    <x v="1604"/>
    <d v="2024-01-08T00:00:00"/>
    <x v="37"/>
    <n v="27.64"/>
    <s v="TM"/>
    <n v="26.9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6"/>
    <n v="13.36"/>
    <s v=""/>
    <x v="0"/>
    <x v="0"/>
    <x v="1"/>
    <s v=""/>
    <x v="0"/>
    <x v="5"/>
    <s v="FABRICA"/>
    <x v="0"/>
    <x v="10"/>
    <x v="1"/>
    <n v="0.65999999999999659"/>
    <x v="0"/>
    <n v="0.66000000000000014"/>
    <n v="0.66000000000000014"/>
    <n v="1"/>
    <n v="1"/>
    <s v="Positivo"/>
    <n v="27.64"/>
    <s v="TM"/>
    <n v="27.64"/>
    <n v="3262"/>
    <s v=""/>
    <s v=""/>
    <x v="0"/>
    <s v=""/>
    <s v=""/>
  </r>
  <r>
    <x v="9"/>
    <n v="12.8"/>
    <n v="13"/>
    <n v="0"/>
    <n v="40"/>
    <n v="40.22"/>
    <n v="27.22"/>
    <s v="TM"/>
    <s v=""/>
    <s v="ER7252BBV"/>
    <s v="E9275JYY"/>
    <s v="2024000528"/>
    <x v="1605"/>
    <d v="2024-01-08T00:00:00"/>
    <x v="29"/>
    <n v="28"/>
    <s v="TM"/>
    <n v="27.22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"/>
    <s v=""/>
    <x v="0"/>
    <x v="0"/>
    <x v="1"/>
    <s v=""/>
    <x v="0"/>
    <x v="5"/>
    <s v="FABRICA"/>
    <x v="0"/>
    <x v="28"/>
    <x v="1"/>
    <n v="0.78000000000000114"/>
    <x v="0"/>
    <n v="0.78000000000000114"/>
    <n v="0.78000000000000114"/>
    <n v="1"/>
    <n v="1"/>
    <s v="Positivo"/>
    <n v="28"/>
    <s v="TM"/>
    <n v="28"/>
    <n v="3264"/>
    <s v=""/>
    <s v=""/>
    <x v="0"/>
    <s v=""/>
    <s v=""/>
  </r>
  <r>
    <x v="9"/>
    <n v="12.9"/>
    <n v="13.18"/>
    <n v="0"/>
    <n v="40"/>
    <n v="39.700000000000003"/>
    <n v="26.52"/>
    <s v="TM"/>
    <s v=""/>
    <s v="ER5973BBL"/>
    <s v="E3178LFN"/>
    <s v="2024000530"/>
    <x v="1606"/>
    <d v="2024-01-08T00:00:00"/>
    <x v="36"/>
    <n v="27.82"/>
    <s v="TM"/>
    <n v="26.52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3.18"/>
    <s v=""/>
    <x v="0"/>
    <x v="0"/>
    <x v="1"/>
    <s v=""/>
    <x v="0"/>
    <x v="5"/>
    <s v="FABRICA"/>
    <x v="0"/>
    <x v="35"/>
    <x v="1"/>
    <n v="1.2999999999999972"/>
    <x v="0"/>
    <n v="1.3000000000000007"/>
    <n v="1.3000000000000007"/>
    <n v="1"/>
    <n v="1"/>
    <s v="Positivo"/>
    <n v="27.82"/>
    <s v="TM"/>
    <n v="27.82"/>
    <n v="3269"/>
    <s v=""/>
    <s v=""/>
    <x v="0"/>
    <s v=""/>
    <s v=""/>
  </r>
  <r>
    <x v="9"/>
    <n v="12.8"/>
    <n v="12.8"/>
    <n v="0"/>
    <n v="40"/>
    <n v="39.9"/>
    <n v="27.1"/>
    <s v="TM"/>
    <s v=""/>
    <s v="ER7252BBV"/>
    <s v="E9275JYY"/>
    <s v="2024000584"/>
    <x v="1607"/>
    <d v="2024-01-08T00:00:00"/>
    <x v="36"/>
    <n v="28.2"/>
    <s v="TM"/>
    <n v="27.1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2.8"/>
    <s v=""/>
    <x v="0"/>
    <x v="0"/>
    <x v="1"/>
    <s v=""/>
    <x v="0"/>
    <x v="5"/>
    <s v="FABRICA"/>
    <x v="0"/>
    <x v="35"/>
    <x v="1"/>
    <n v="1.1000000000000014"/>
    <x v="0"/>
    <n v="1.0999999999999979"/>
    <n v="1.0999999999999979"/>
    <n v="1"/>
    <n v="1"/>
    <s v="Positivo"/>
    <n v="28.2"/>
    <s v="TM"/>
    <n v="28.2"/>
    <n v="3269"/>
    <s v=""/>
    <s v=""/>
    <x v="0"/>
    <s v=""/>
    <s v=""/>
  </r>
  <r>
    <x v="9"/>
    <n v="14"/>
    <n v="14.18"/>
    <n v="0"/>
    <n v="40"/>
    <n v="40.36"/>
    <n v="25.6"/>
    <s v="TM"/>
    <s v=""/>
    <s v="EJ02544R"/>
    <s v="E0509JJH"/>
    <s v="2024000581"/>
    <x v="1608"/>
    <d v="2024-01-08T00:00:00"/>
    <x v="33"/>
    <n v="25.6"/>
    <s v="TM"/>
    <n v="26.1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4.88"/>
    <s v=""/>
    <x v="0"/>
    <x v="0"/>
    <x v="1"/>
    <s v=""/>
    <x v="0"/>
    <x v="5"/>
    <s v="FABRICA"/>
    <x v="0"/>
    <x v="32"/>
    <x v="0"/>
    <n v="0.64000000000000057"/>
    <x v="0"/>
    <n v="14.780000000000008"/>
    <n v="14.780000000000008"/>
    <n v="1"/>
    <n v="1"/>
    <s v="Positivo"/>
    <n v="25.6"/>
    <s v="TM"/>
    <n v="40.960000000000008"/>
    <n v="3283"/>
    <s v=""/>
    <s v=""/>
    <x v="0"/>
    <s v=""/>
    <s v=""/>
  </r>
  <r>
    <x v="9"/>
    <n v="12"/>
    <n v="11.96"/>
    <n v="0"/>
    <n v="40"/>
    <n v="37.32"/>
    <n v="25.36"/>
    <s v="TM"/>
    <s v=""/>
    <s v="ER2524BBY"/>
    <s v="E5824JVY"/>
    <s v=""/>
    <x v="1609"/>
    <d v="2024-01-08T00:00:00"/>
    <x v="40"/>
    <n v="25.4"/>
    <s v="TM"/>
    <n v="25.36"/>
    <x v="0"/>
    <s v="E_AROMEROR"/>
    <x v="0"/>
    <s v="P"/>
    <x v="1"/>
    <x v="4"/>
    <x v="1"/>
    <x v="0"/>
    <s v="ESVG23061L"/>
    <d v="2024-01-08T07:12:50"/>
    <s v="CDESA"/>
    <x v="0"/>
    <x v="0"/>
    <x v="1"/>
    <x v="0"/>
    <s v=""/>
    <d v="1899-12-30T00:00:00"/>
    <s v=""/>
    <s v=""/>
    <s v="PA"/>
    <n v="0"/>
    <s v=""/>
    <x v="0"/>
    <x v="0"/>
    <x v="1"/>
    <s v="AM"/>
    <x v="0"/>
    <x v="5"/>
    <s v="FABRICA"/>
    <x v="0"/>
    <x v="38"/>
    <x v="1"/>
    <n v="3.6799999999999997"/>
    <x v="0"/>
    <n v="3.9999999999999147E-2"/>
    <n v="3.9999999999999147E-2"/>
    <n v="0"/>
    <n v="1"/>
    <s v=""/>
    <n v="25.4"/>
    <s v="TM"/>
    <n v="25.4"/>
    <n v="3263"/>
    <s v="AM"/>
    <s v=""/>
    <x v="0"/>
    <s v=""/>
    <s v="AM"/>
  </r>
  <r>
    <x v="9"/>
    <n v="13.3"/>
    <n v="13.22"/>
    <n v="0"/>
    <n v="40"/>
    <n v="40.32"/>
    <n v="27.1"/>
    <s v="TM"/>
    <s v=""/>
    <s v="ER1055BBH"/>
    <s v="E0721JRZ"/>
    <s v="2024000536"/>
    <x v="1610"/>
    <d v="2024-01-08T00:00:00"/>
    <x v="39"/>
    <n v="27.78"/>
    <s v="TM"/>
    <n v="27.1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8"/>
    <n v="13.22"/>
    <s v=""/>
    <x v="0"/>
    <x v="0"/>
    <x v="1"/>
    <s v=""/>
    <x v="0"/>
    <x v="5"/>
    <s v="FABRICA"/>
    <x v="0"/>
    <x v="37"/>
    <x v="1"/>
    <n v="0.67999999999999972"/>
    <x v="0"/>
    <n v="0.67999999999999972"/>
    <n v="0.67999999999999972"/>
    <n v="1"/>
    <n v="1"/>
    <s v="Positivo"/>
    <n v="27.78"/>
    <s v="TM"/>
    <n v="27.78"/>
    <n v="3260"/>
    <s v=""/>
    <s v=""/>
    <x v="0"/>
    <s v=""/>
    <s v=""/>
  </r>
  <r>
    <x v="9"/>
    <n v="13"/>
    <n v="13.04"/>
    <n v="0"/>
    <n v="40"/>
    <n v="40.340000000000003"/>
    <n v="27.3"/>
    <s v="TM"/>
    <s v=""/>
    <s v="ER2077BBY"/>
    <s v="E6688FFY"/>
    <s v="2024000546"/>
    <x v="1611"/>
    <d v="2024-01-08T00:00:00"/>
    <x v="39"/>
    <n v="27.96"/>
    <s v="TM"/>
    <n v="27.3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8"/>
    <n v="13.04"/>
    <s v=""/>
    <x v="0"/>
    <x v="0"/>
    <x v="1"/>
    <s v=""/>
    <x v="0"/>
    <x v="5"/>
    <s v="FABRICA"/>
    <x v="0"/>
    <x v="37"/>
    <x v="1"/>
    <n v="0.65999999999999659"/>
    <x v="0"/>
    <n v="0.66000000000000014"/>
    <n v="0.66000000000000014"/>
    <n v="1"/>
    <n v="1"/>
    <s v="Positivo"/>
    <n v="27.96"/>
    <s v="TM"/>
    <n v="27.96"/>
    <n v="3260"/>
    <s v=""/>
    <s v=""/>
    <x v="0"/>
    <s v=""/>
    <s v=""/>
  </r>
  <r>
    <x v="9"/>
    <n v="13"/>
    <n v="12.8"/>
    <n v="0"/>
    <n v="40"/>
    <n v="40.32"/>
    <n v="27.52"/>
    <s v="TM"/>
    <s v=""/>
    <s v="ER9004BBK"/>
    <s v="E3824GTP"/>
    <s v="2024000572"/>
    <x v="1612"/>
    <d v="2024-01-08T00:00:00"/>
    <x v="39"/>
    <n v="28.2"/>
    <s v="TM"/>
    <n v="27.52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8"/>
    <n v="12.8"/>
    <s v=""/>
    <x v="0"/>
    <x v="0"/>
    <x v="1"/>
    <s v=""/>
    <x v="0"/>
    <x v="5"/>
    <s v="FABRICA"/>
    <x v="0"/>
    <x v="37"/>
    <x v="1"/>
    <n v="0.67999999999999972"/>
    <x v="0"/>
    <n v="0.67999999999999972"/>
    <n v="0.67999999999999972"/>
    <n v="1"/>
    <n v="1"/>
    <s v="Positivo"/>
    <n v="28.2"/>
    <s v="TM"/>
    <n v="28.2"/>
    <n v="3260"/>
    <s v=""/>
    <s v=""/>
    <x v="0"/>
    <s v=""/>
    <s v=""/>
  </r>
  <r>
    <x v="9"/>
    <n v="12.8"/>
    <n v="12.98"/>
    <n v="0"/>
    <n v="40"/>
    <n v="39.799999999999997"/>
    <n v="26.82"/>
    <s v="TM"/>
    <s v=""/>
    <s v="ER4521BBS"/>
    <s v="E0536LWW"/>
    <s v="2024000607"/>
    <x v="1613"/>
    <d v="2024-01-08T00:00:00"/>
    <x v="36"/>
    <n v="28.02"/>
    <s v="TM"/>
    <n v="26.82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2.98"/>
    <s v=""/>
    <x v="0"/>
    <x v="0"/>
    <x v="1"/>
    <s v=""/>
    <x v="0"/>
    <x v="5"/>
    <s v="FABRICA"/>
    <x v="0"/>
    <x v="35"/>
    <x v="1"/>
    <n v="1.2000000000000028"/>
    <x v="0"/>
    <n v="1.1999999999999993"/>
    <n v="1.1999999999999993"/>
    <n v="1"/>
    <n v="1"/>
    <s v="Positivo"/>
    <n v="28.02"/>
    <s v="TM"/>
    <n v="28.02"/>
    <n v="3269"/>
    <s v=""/>
    <s v=""/>
    <x v="0"/>
    <s v=""/>
    <s v=""/>
  </r>
  <r>
    <x v="9"/>
    <n v="12.8"/>
    <n v="12.94"/>
    <n v="0"/>
    <n v="40"/>
    <n v="40.4"/>
    <n v="27.46"/>
    <s v="TM"/>
    <s v=""/>
    <s v="ER4521BBS"/>
    <s v="E0536LWW"/>
    <s v="2024000670"/>
    <x v="1614"/>
    <d v="2024-01-09T00:00:00"/>
    <x v="36"/>
    <n v="28.06"/>
    <s v="TM"/>
    <n v="27.46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2.94"/>
    <s v=""/>
    <x v="0"/>
    <x v="0"/>
    <x v="1"/>
    <s v=""/>
    <x v="0"/>
    <x v="5"/>
    <s v="FABRICA"/>
    <x v="0"/>
    <x v="35"/>
    <x v="1"/>
    <n v="0.60000000000000142"/>
    <x v="0"/>
    <n v="0.59999999999999787"/>
    <n v="0.59999999999999787"/>
    <n v="1"/>
    <n v="1"/>
    <s v="Positivo"/>
    <n v="28.06"/>
    <s v="TM"/>
    <n v="28.06"/>
    <n v="3269"/>
    <s v=""/>
    <s v=""/>
    <x v="0"/>
    <s v=""/>
    <s v=""/>
  </r>
  <r>
    <x v="9"/>
    <n v="12.8"/>
    <n v="12.76"/>
    <n v="0"/>
    <n v="40"/>
    <n v="40.5"/>
    <n v="27.74"/>
    <s v="TM"/>
    <s v=""/>
    <s v="ER4521BBS"/>
    <s v="E0536LWW"/>
    <s v="2024000558"/>
    <x v="1615"/>
    <d v="2024-01-08T00:00:00"/>
    <x v="36"/>
    <n v="28.24"/>
    <s v="TM"/>
    <n v="27.74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2.76"/>
    <s v=""/>
    <x v="0"/>
    <x v="0"/>
    <x v="1"/>
    <s v=""/>
    <x v="0"/>
    <x v="5"/>
    <s v="FABRICA"/>
    <x v="0"/>
    <x v="35"/>
    <x v="1"/>
    <n v="0.5"/>
    <x v="0"/>
    <n v="0.5"/>
    <n v="0.5"/>
    <n v="1"/>
    <n v="1"/>
    <s v="Positivo"/>
    <n v="28.24"/>
    <s v="TM"/>
    <n v="28.24"/>
    <n v="3269"/>
    <s v=""/>
    <s v=""/>
    <x v="0"/>
    <s v=""/>
    <s v=""/>
  </r>
  <r>
    <x v="9"/>
    <n v="12.8"/>
    <n v="12.84"/>
    <n v="0"/>
    <n v="40"/>
    <n v="40.659999999999997"/>
    <n v="27.82"/>
    <s v="TM"/>
    <s v=""/>
    <s v="ER4521BBS"/>
    <s v="E0536LWW"/>
    <s v="2024000709"/>
    <x v="1616"/>
    <d v="2024-01-09T00:00:00"/>
    <x v="36"/>
    <n v="28.16"/>
    <s v="TM"/>
    <n v="27.82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2.84"/>
    <s v=""/>
    <x v="0"/>
    <x v="0"/>
    <x v="1"/>
    <s v=""/>
    <x v="0"/>
    <x v="5"/>
    <s v="FABRICA"/>
    <x v="0"/>
    <x v="35"/>
    <x v="1"/>
    <n v="0.34000000000000341"/>
    <x v="0"/>
    <n v="0.33999999999999986"/>
    <n v="0.33999999999999986"/>
    <n v="0"/>
    <n v="1"/>
    <s v=""/>
    <n v="28.16"/>
    <s v="TM"/>
    <n v="28.16"/>
    <n v="3269"/>
    <s v=""/>
    <s v=""/>
    <x v="0"/>
    <s v=""/>
    <s v=""/>
  </r>
  <r>
    <x v="9"/>
    <n v="14.6"/>
    <n v="14.635"/>
    <n v="0"/>
    <n v="26"/>
    <n v="26.08"/>
    <n v="11.2"/>
    <s v="TM"/>
    <s v=""/>
    <s v="EE4428DBB"/>
    <s v=""/>
    <s v="2024000576"/>
    <x v="1617"/>
    <d v="2024-01-08T00:00:00"/>
    <x v="33"/>
    <n v="11.2"/>
    <s v="TM"/>
    <n v="11.445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5.02"/>
    <s v=""/>
    <x v="0"/>
    <x v="0"/>
    <x v="1"/>
    <s v=""/>
    <x v="0"/>
    <x v="5"/>
    <s v="FABRICA"/>
    <x v="0"/>
    <x v="32"/>
    <x v="0"/>
    <n v="0.57000000000000028"/>
    <x v="0"/>
    <n v="6.4749999999999979"/>
    <n v="6.4749999999999979"/>
    <n v="1"/>
    <n v="1"/>
    <s v="Positivo"/>
    <n v="11.2"/>
    <s v="TM"/>
    <n v="17.919999999999998"/>
    <n v="3283"/>
    <s v=""/>
    <s v=""/>
    <x v="0"/>
    <s v=""/>
    <s v=""/>
  </r>
  <r>
    <x v="9"/>
    <n v="13.58"/>
    <n v="13.84"/>
    <n v="0"/>
    <n v="40"/>
    <n v="40.56"/>
    <n v="26.72"/>
    <s v="TM"/>
    <s v=""/>
    <s v="ER4155BBM"/>
    <s v="E9461JBD"/>
    <s v="2024000664"/>
    <x v="1618"/>
    <d v="2024-01-09T00:00:00"/>
    <x v="29"/>
    <n v="27.16"/>
    <s v="TM"/>
    <n v="26.72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84"/>
    <s v=""/>
    <x v="0"/>
    <x v="0"/>
    <x v="1"/>
    <s v=""/>
    <x v="0"/>
    <x v="5"/>
    <s v="FABRICA"/>
    <x v="0"/>
    <x v="28"/>
    <x v="1"/>
    <n v="0.43999999999999773"/>
    <x v="0"/>
    <n v="0.44000000000000128"/>
    <n v="0.44000000000000128"/>
    <n v="1"/>
    <n v="1"/>
    <s v="Positivo"/>
    <n v="27.16"/>
    <s v="TM"/>
    <n v="27.16"/>
    <n v="3264"/>
    <s v=""/>
    <s v=""/>
    <x v="0"/>
    <s v=""/>
    <s v=""/>
  </r>
  <r>
    <x v="9"/>
    <n v="13.3"/>
    <n v="12.84"/>
    <n v="0"/>
    <n v="40"/>
    <n v="40.72"/>
    <n v="27.88"/>
    <s v="TM"/>
    <s v=""/>
    <s v="ER4687BBY"/>
    <s v="E8077LMM"/>
    <s v="2024000611"/>
    <x v="1619"/>
    <d v="2024-01-08T00:00:00"/>
    <x v="29"/>
    <n v="28.16"/>
    <s v="TM"/>
    <n v="27.8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2.84"/>
    <s v=""/>
    <x v="0"/>
    <x v="0"/>
    <x v="1"/>
    <s v=""/>
    <x v="0"/>
    <x v="5"/>
    <s v="FABRICA"/>
    <x v="0"/>
    <x v="28"/>
    <x v="1"/>
    <n v="0.28000000000000114"/>
    <x v="0"/>
    <n v="0.28000000000000114"/>
    <n v="0.28000000000000114"/>
    <n v="0"/>
    <n v="1"/>
    <s v=""/>
    <n v="28.16"/>
    <s v="TM"/>
    <n v="28.16"/>
    <n v="3264"/>
    <s v=""/>
    <s v=""/>
    <x v="0"/>
    <s v=""/>
    <s v=""/>
  </r>
  <r>
    <x v="9"/>
    <n v="11.62"/>
    <n v="11"/>
    <n v="0"/>
    <n v="26"/>
    <n v="26.12"/>
    <n v="14.4"/>
    <s v="TM"/>
    <s v=""/>
    <s v="EE1651CLX"/>
    <s v=""/>
    <s v="2024000587"/>
    <x v="1620"/>
    <d v="2024-01-08T00:00:00"/>
    <x v="33"/>
    <n v="14.4"/>
    <s v="TM"/>
    <n v="15.12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2.82"/>
    <s v=""/>
    <x v="0"/>
    <x v="0"/>
    <x v="1"/>
    <s v=""/>
    <x v="0"/>
    <x v="5"/>
    <s v="FABRICA"/>
    <x v="0"/>
    <x v="32"/>
    <x v="0"/>
    <n v="0.52999999999999758"/>
    <x v="0"/>
    <n v="7.9200000000000035"/>
    <n v="7.9200000000000035"/>
    <n v="1"/>
    <n v="1"/>
    <s v="Positivo"/>
    <n v="14.4"/>
    <s v="TM"/>
    <n v="23.040000000000003"/>
    <n v="3283"/>
    <s v=""/>
    <s v=""/>
    <x v="0"/>
    <s v=""/>
    <s v=""/>
  </r>
  <r>
    <x v="9"/>
    <n v="12.1"/>
    <n v="12.28"/>
    <n v="0"/>
    <n v="40"/>
    <n v="37.18"/>
    <n v="24.9"/>
    <s v="TM"/>
    <s v=""/>
    <s v="ER4514BDH"/>
    <s v="E5509KSH"/>
    <s v="2024000593"/>
    <x v="1621"/>
    <d v="2024-01-08T00:00:00"/>
    <x v="36"/>
    <n v="26"/>
    <s v="TM"/>
    <n v="24.9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2.28"/>
    <s v=""/>
    <x v="0"/>
    <x v="0"/>
    <x v="1"/>
    <s v=""/>
    <x v="0"/>
    <x v="5"/>
    <s v="FABRICA"/>
    <x v="0"/>
    <x v="35"/>
    <x v="1"/>
    <n v="3.8200000000000003"/>
    <x v="0"/>
    <n v="1.1000000000000014"/>
    <n v="1.1000000000000014"/>
    <n v="1"/>
    <n v="1"/>
    <s v="Positivo"/>
    <n v="26"/>
    <s v="TM"/>
    <n v="26"/>
    <n v="3269"/>
    <s v=""/>
    <s v=""/>
    <x v="0"/>
    <s v=""/>
    <s v=""/>
  </r>
  <r>
    <x v="9"/>
    <n v="15"/>
    <n v="15.66"/>
    <n v="0"/>
    <n v="40"/>
    <n v="40.04"/>
    <n v="24"/>
    <s v="TM"/>
    <s v=""/>
    <s v="ESE08532R"/>
    <s v="E8732JHD"/>
    <s v="2024000632"/>
    <x v="1622"/>
    <d v="2024-01-08T00:00:00"/>
    <x v="35"/>
    <n v="24"/>
    <s v="TM"/>
    <n v="24.3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5.66"/>
    <s v=""/>
    <x v="0"/>
    <x v="0"/>
    <x v="1"/>
    <s v=""/>
    <x v="0"/>
    <x v="5"/>
    <s v="FABRICA"/>
    <x v="0"/>
    <x v="34"/>
    <x v="0"/>
    <n v="0.96000000000000085"/>
    <x v="0"/>
    <n v="-0.37999999999999901"/>
    <n v="0.37999999999999901"/>
    <n v="0"/>
    <n v="0"/>
    <s v=""/>
    <n v="24"/>
    <s v="TM"/>
    <n v="24"/>
    <n v="3295"/>
    <s v=""/>
    <s v=""/>
    <x v="0"/>
    <s v=""/>
    <s v=""/>
  </r>
  <r>
    <x v="9"/>
    <n v="14"/>
    <n v="14.34"/>
    <n v="0"/>
    <n v="40"/>
    <n v="40.42"/>
    <n v="25.6"/>
    <s v="TM"/>
    <s v=""/>
    <s v="EJ02544R"/>
    <s v="E0509JJH"/>
    <s v="2024000689"/>
    <x v="1623"/>
    <d v="2024-01-09T00:00:00"/>
    <x v="33"/>
    <n v="25.6"/>
    <s v="TM"/>
    <n v="26.0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5.04"/>
    <s v=""/>
    <x v="0"/>
    <x v="0"/>
    <x v="1"/>
    <s v=""/>
    <x v="0"/>
    <x v="5"/>
    <s v="FABRICA"/>
    <x v="0"/>
    <x v="32"/>
    <x v="0"/>
    <n v="0.57999999999999829"/>
    <x v="0"/>
    <n v="14.88000000000001"/>
    <n v="14.88000000000001"/>
    <n v="1"/>
    <n v="1"/>
    <s v="Positivo"/>
    <n v="25.6"/>
    <s v="TM"/>
    <n v="40.960000000000008"/>
    <n v="3283"/>
    <s v=""/>
    <s v=""/>
    <x v="0"/>
    <s v=""/>
    <s v=""/>
  </r>
  <r>
    <x v="9"/>
    <n v="13.2"/>
    <n v="13.22"/>
    <n v="0"/>
    <n v="40"/>
    <n v="40.380000000000003"/>
    <n v="27.16"/>
    <s v="TM"/>
    <s v=""/>
    <s v="ER9275BBY"/>
    <s v="E7812KXB"/>
    <s v="2024000582"/>
    <x v="1624"/>
    <d v="2024-01-08T00:00:00"/>
    <x v="37"/>
    <n v="27.78"/>
    <s v="TM"/>
    <n v="27.16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6"/>
    <n v="13.22"/>
    <s v=""/>
    <x v="0"/>
    <x v="0"/>
    <x v="1"/>
    <s v=""/>
    <x v="0"/>
    <x v="5"/>
    <s v="FABRICA"/>
    <x v="0"/>
    <x v="10"/>
    <x v="1"/>
    <n v="0.61999999999999744"/>
    <x v="0"/>
    <n v="0.62000000000000099"/>
    <n v="0.62000000000000099"/>
    <n v="1"/>
    <n v="1"/>
    <s v="Positivo"/>
    <n v="27.78"/>
    <s v="TM"/>
    <n v="27.78"/>
    <n v="3262"/>
    <s v=""/>
    <s v=""/>
    <x v="0"/>
    <s v=""/>
    <s v=""/>
  </r>
  <r>
    <x v="9"/>
    <n v="14.98"/>
    <n v="14.865"/>
    <n v="0"/>
    <n v="40"/>
    <n v="39.44"/>
    <n v="24"/>
    <s v="TM"/>
    <s v=""/>
    <s v="ER5595BBB"/>
    <s v="E4823KWH"/>
    <s v="2024000599"/>
    <x v="1625"/>
    <d v="2024-01-08T00:00:00"/>
    <x v="33"/>
    <n v="24"/>
    <s v="TM"/>
    <n v="24.574999999999999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5.18"/>
    <s v=""/>
    <x v="0"/>
    <x v="0"/>
    <x v="1"/>
    <s v=""/>
    <x v="0"/>
    <x v="5"/>
    <s v="FABRICA"/>
    <x v="0"/>
    <x v="32"/>
    <x v="0"/>
    <n v="1.5600000000000023"/>
    <x v="0"/>
    <n v="13.825000000000006"/>
    <n v="13.825000000000006"/>
    <n v="1"/>
    <n v="1"/>
    <s v="Positivo"/>
    <n v="24"/>
    <s v="TM"/>
    <n v="38.400000000000006"/>
    <n v="3283"/>
    <s v=""/>
    <s v=""/>
    <x v="0"/>
    <s v=""/>
    <s v=""/>
  </r>
  <r>
    <x v="9"/>
    <n v="13"/>
    <n v="13.06"/>
    <n v="0"/>
    <n v="40"/>
    <n v="40.36"/>
    <n v="27.3"/>
    <s v="TM"/>
    <s v=""/>
    <s v="ER9004BBK"/>
    <s v="E3824GTP"/>
    <s v="2024000678"/>
    <x v="1626"/>
    <d v="2024-01-09T00:00:00"/>
    <x v="37"/>
    <n v="27.94"/>
    <s v="TM"/>
    <n v="27.3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6"/>
    <n v="13.06"/>
    <s v=""/>
    <x v="0"/>
    <x v="0"/>
    <x v="1"/>
    <s v=""/>
    <x v="0"/>
    <x v="5"/>
    <s v="FABRICA"/>
    <x v="0"/>
    <x v="10"/>
    <x v="1"/>
    <n v="0.64000000000000057"/>
    <x v="0"/>
    <n v="0.64000000000000057"/>
    <n v="0.64000000000000057"/>
    <n v="1"/>
    <n v="1"/>
    <s v="Positivo"/>
    <n v="27.94"/>
    <s v="TM"/>
    <n v="27.94"/>
    <n v="3262"/>
    <s v=""/>
    <s v=""/>
    <x v="0"/>
    <s v=""/>
    <s v=""/>
  </r>
  <r>
    <x v="9"/>
    <n v="13.2"/>
    <n v="13.38"/>
    <n v="0"/>
    <n v="40"/>
    <n v="40.74"/>
    <n v="27.36"/>
    <s v="TM"/>
    <s v=""/>
    <s v="ER8221BBJ"/>
    <s v="E3888GZR"/>
    <s v="2024000666"/>
    <x v="1627"/>
    <d v="2024-01-09T00:00:00"/>
    <x v="29"/>
    <n v="27.62"/>
    <s v="TM"/>
    <n v="27.36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38"/>
    <s v=""/>
    <x v="0"/>
    <x v="0"/>
    <x v="1"/>
    <s v=""/>
    <x v="0"/>
    <x v="5"/>
    <s v="FABRICA"/>
    <x v="0"/>
    <x v="28"/>
    <x v="1"/>
    <n v="0.25999999999999801"/>
    <x v="0"/>
    <n v="0.26000000000000156"/>
    <n v="0.26000000000000156"/>
    <n v="0"/>
    <n v="1"/>
    <s v=""/>
    <n v="27.62"/>
    <s v="TM"/>
    <n v="27.62"/>
    <n v="3264"/>
    <s v=""/>
    <s v=""/>
    <x v="0"/>
    <s v=""/>
    <s v=""/>
  </r>
  <r>
    <x v="9"/>
    <n v="13.2"/>
    <n v="13.4"/>
    <n v="0"/>
    <n v="40"/>
    <n v="40.64"/>
    <n v="27.24"/>
    <s v="TM"/>
    <s v=""/>
    <s v="ER8221BBJ"/>
    <s v="E3888GZR"/>
    <s v="2024000690"/>
    <x v="1628"/>
    <d v="2024-01-09T00:00:00"/>
    <x v="29"/>
    <n v="27.6"/>
    <s v="TM"/>
    <n v="27.24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4"/>
    <s v=""/>
    <x v="0"/>
    <x v="0"/>
    <x v="1"/>
    <s v=""/>
    <x v="0"/>
    <x v="5"/>
    <s v="FABRICA"/>
    <x v="0"/>
    <x v="28"/>
    <x v="1"/>
    <n v="0.35999999999999943"/>
    <x v="0"/>
    <n v="0.36000000000000298"/>
    <n v="0.36000000000000298"/>
    <n v="0"/>
    <n v="1"/>
    <s v=""/>
    <n v="27.6"/>
    <s v="TM"/>
    <n v="27.6"/>
    <n v="3264"/>
    <s v=""/>
    <s v=""/>
    <x v="0"/>
    <s v=""/>
    <s v=""/>
  </r>
  <r>
    <x v="9"/>
    <n v="12.9"/>
    <n v="12.86"/>
    <n v="0"/>
    <n v="40"/>
    <n v="40.36"/>
    <n v="27.5"/>
    <s v="TM"/>
    <s v=""/>
    <s v="ER4758BBH"/>
    <s v="E7926JMH"/>
    <s v="2024000610"/>
    <x v="1629"/>
    <d v="2024-01-08T00:00:00"/>
    <x v="36"/>
    <n v="28.14"/>
    <s v="TM"/>
    <n v="27.5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2.86"/>
    <s v=""/>
    <x v="0"/>
    <x v="0"/>
    <x v="1"/>
    <s v=""/>
    <x v="0"/>
    <x v="5"/>
    <s v="FABRICA"/>
    <x v="0"/>
    <x v="35"/>
    <x v="1"/>
    <n v="0.64000000000000057"/>
    <x v="0"/>
    <n v="0.64000000000000057"/>
    <n v="0.64000000000000057"/>
    <n v="1"/>
    <n v="1"/>
    <s v="Positivo"/>
    <n v="28.14"/>
    <s v="TM"/>
    <n v="28.14"/>
    <n v="3269"/>
    <s v=""/>
    <s v=""/>
    <x v="0"/>
    <s v=""/>
    <s v=""/>
  </r>
  <r>
    <x v="9"/>
    <n v="12.1"/>
    <n v="12.42"/>
    <n v="0"/>
    <n v="40"/>
    <n v="40.32"/>
    <n v="27.9"/>
    <s v="TM"/>
    <s v=""/>
    <s v="ER7610BBD"/>
    <s v="E8745MLM"/>
    <s v="2024000650"/>
    <x v="1630"/>
    <d v="2024-01-09T00:00:00"/>
    <x v="37"/>
    <n v="28.58"/>
    <s v="TM"/>
    <n v="27.9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6"/>
    <n v="12.42"/>
    <s v=""/>
    <x v="0"/>
    <x v="0"/>
    <x v="1"/>
    <s v=""/>
    <x v="0"/>
    <x v="5"/>
    <s v="FABRICA"/>
    <x v="0"/>
    <x v="10"/>
    <x v="1"/>
    <n v="0.67999999999999972"/>
    <x v="0"/>
    <n v="0.67999999999999972"/>
    <n v="0.67999999999999972"/>
    <n v="1"/>
    <n v="1"/>
    <s v="Positivo"/>
    <n v="28.58"/>
    <s v="TM"/>
    <n v="28.58"/>
    <n v="3262"/>
    <s v=""/>
    <s v=""/>
    <x v="0"/>
    <s v=""/>
    <s v=""/>
  </r>
  <r>
    <x v="9"/>
    <n v="12.94"/>
    <n v="13.02"/>
    <n v="0"/>
    <n v="40"/>
    <n v="40.619999999999997"/>
    <n v="27.6"/>
    <s v="TM"/>
    <s v=""/>
    <s v="ER0272BBT"/>
    <s v="E2254MLP"/>
    <s v="2024000731"/>
    <x v="1631"/>
    <d v="2024-01-09T00:00:00"/>
    <x v="36"/>
    <n v="27.98"/>
    <s v="TM"/>
    <n v="27.6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3.02"/>
    <s v=""/>
    <x v="0"/>
    <x v="0"/>
    <x v="1"/>
    <s v=""/>
    <x v="0"/>
    <x v="5"/>
    <s v="FABRICA"/>
    <x v="0"/>
    <x v="35"/>
    <x v="1"/>
    <n v="0.38000000000000256"/>
    <x v="0"/>
    <n v="0.37999999999999901"/>
    <n v="0.37999999999999901"/>
    <n v="0"/>
    <n v="1"/>
    <s v=""/>
    <n v="27.98"/>
    <s v="TM"/>
    <n v="27.98"/>
    <n v="3269"/>
    <s v=""/>
    <s v=""/>
    <x v="0"/>
    <s v=""/>
    <s v=""/>
  </r>
  <r>
    <x v="9"/>
    <n v="13.8"/>
    <n v="14"/>
    <n v="0"/>
    <n v="40"/>
    <n v="39.82"/>
    <n v="25.82"/>
    <s v="TM"/>
    <s v=""/>
    <s v="ER8381BBJ"/>
    <s v="E5489HGX"/>
    <s v="2024000648"/>
    <x v="1632"/>
    <d v="2024-01-09T00:00:00"/>
    <x v="29"/>
    <n v="27"/>
    <s v="TM"/>
    <n v="25.82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4"/>
    <s v=""/>
    <x v="0"/>
    <x v="0"/>
    <x v="1"/>
    <s v=""/>
    <x v="0"/>
    <x v="5"/>
    <s v="FABRICA"/>
    <x v="0"/>
    <x v="28"/>
    <x v="1"/>
    <n v="1.1799999999999997"/>
    <x v="0"/>
    <n v="1.1799999999999997"/>
    <n v="1.1799999999999997"/>
    <n v="1"/>
    <n v="1"/>
    <s v="Positivo"/>
    <n v="27"/>
    <s v="TM"/>
    <n v="27"/>
    <n v="3264"/>
    <s v=""/>
    <s v=""/>
    <x v="0"/>
    <s v=""/>
    <s v=""/>
  </r>
  <r>
    <x v="9"/>
    <n v="13.04"/>
    <n v="13.04"/>
    <n v="0"/>
    <n v="40"/>
    <n v="40.06"/>
    <n v="27.02"/>
    <s v="TM"/>
    <s v=""/>
    <s v="ER2071BBY"/>
    <s v="E4845FFX"/>
    <s v="2024000623"/>
    <x v="1633"/>
    <d v="2024-01-08T00:00:00"/>
    <x v="36"/>
    <n v="27.96"/>
    <s v="TM"/>
    <n v="27.02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3.04"/>
    <s v=""/>
    <x v="0"/>
    <x v="0"/>
    <x v="1"/>
    <s v=""/>
    <x v="0"/>
    <x v="5"/>
    <s v="FABRICA"/>
    <x v="0"/>
    <x v="35"/>
    <x v="1"/>
    <n v="0.93999999999999773"/>
    <x v="0"/>
    <n v="0.94000000000000128"/>
    <n v="0.94000000000000128"/>
    <n v="1"/>
    <n v="1"/>
    <s v="Positivo"/>
    <n v="27.96"/>
    <s v="TM"/>
    <n v="27.96"/>
    <n v="3269"/>
    <s v=""/>
    <s v=""/>
    <x v="0"/>
    <s v=""/>
    <s v=""/>
  </r>
  <r>
    <x v="9"/>
    <n v="13.5"/>
    <n v="13.62"/>
    <n v="0"/>
    <n v="40"/>
    <n v="37.479999999999997"/>
    <n v="23.86"/>
    <s v="TM"/>
    <s v=""/>
    <s v="ESE07849R"/>
    <s v="E4291FWJ"/>
    <s v="2024000636"/>
    <x v="1634"/>
    <d v="2024-01-08T00:00:00"/>
    <x v="36"/>
    <n v="27.38"/>
    <s v="TM"/>
    <n v="23.86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3.62"/>
    <s v=""/>
    <x v="0"/>
    <x v="0"/>
    <x v="1"/>
    <s v=""/>
    <x v="0"/>
    <x v="5"/>
    <s v="FABRICA"/>
    <x v="0"/>
    <x v="35"/>
    <x v="1"/>
    <n v="3.5200000000000031"/>
    <x v="0"/>
    <n v="3.5199999999999996"/>
    <n v="3.5199999999999996"/>
    <n v="1"/>
    <n v="1"/>
    <s v="Positivo"/>
    <n v="27.38"/>
    <s v="TM"/>
    <n v="27.38"/>
    <n v="3269"/>
    <s v=""/>
    <s v=""/>
    <x v="0"/>
    <s v=""/>
    <s v=""/>
  </r>
  <r>
    <x v="9"/>
    <n v="13.3"/>
    <n v="13.04"/>
    <n v="0"/>
    <n v="40"/>
    <n v="40.08"/>
    <n v="27.04"/>
    <s v="TM"/>
    <s v=""/>
    <s v="ER4533BBP"/>
    <s v="E5811MHB"/>
    <s v="2024000614"/>
    <x v="1635"/>
    <d v="2024-01-08T00:00:00"/>
    <x v="29"/>
    <n v="27.96"/>
    <s v="TM"/>
    <n v="27.04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04"/>
    <s v=""/>
    <x v="0"/>
    <x v="0"/>
    <x v="1"/>
    <s v=""/>
    <x v="0"/>
    <x v="5"/>
    <s v="FABRICA"/>
    <x v="0"/>
    <x v="28"/>
    <x v="1"/>
    <n v="0.92000000000000171"/>
    <x v="0"/>
    <n v="0.92000000000000171"/>
    <n v="0.92000000000000171"/>
    <n v="1"/>
    <n v="1"/>
    <s v="Positivo"/>
    <n v="27.96"/>
    <s v="TM"/>
    <n v="27.96"/>
    <n v="3264"/>
    <s v=""/>
    <s v=""/>
    <x v="0"/>
    <s v=""/>
    <s v=""/>
  </r>
  <r>
    <x v="9"/>
    <n v="13.1"/>
    <n v="13.32"/>
    <n v="0"/>
    <n v="40"/>
    <n v="40.200000000000003"/>
    <n v="26.88"/>
    <s v="TM"/>
    <s v=""/>
    <s v="ER2352BBS"/>
    <s v="E9571KML"/>
    <s v="2024000616"/>
    <x v="1636"/>
    <d v="2024-01-08T00:00:00"/>
    <x v="29"/>
    <n v="27.68"/>
    <s v="TM"/>
    <n v="26.8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32"/>
    <s v=""/>
    <x v="0"/>
    <x v="0"/>
    <x v="1"/>
    <s v=""/>
    <x v="0"/>
    <x v="5"/>
    <s v="FABRICA"/>
    <x v="0"/>
    <x v="28"/>
    <x v="1"/>
    <n v="0.79999999999999716"/>
    <x v="0"/>
    <n v="0.80000000000000071"/>
    <n v="0.80000000000000071"/>
    <n v="1"/>
    <n v="1"/>
    <s v="Positivo"/>
    <n v="27.68"/>
    <s v="TM"/>
    <n v="27.68"/>
    <n v="3264"/>
    <s v=""/>
    <s v=""/>
    <x v="0"/>
    <s v=""/>
    <s v=""/>
  </r>
  <r>
    <x v="9"/>
    <n v="13.1"/>
    <n v="13.08"/>
    <n v="0"/>
    <n v="40"/>
    <n v="40.18"/>
    <n v="27.1"/>
    <s v="TM"/>
    <s v=""/>
    <s v="ER7726BBG"/>
    <s v="E7970JYD"/>
    <s v="2024000642"/>
    <x v="1637"/>
    <d v="2024-01-09T00:00:00"/>
    <x v="29"/>
    <n v="27.92"/>
    <s v="TM"/>
    <n v="27.1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08"/>
    <s v=""/>
    <x v="0"/>
    <x v="0"/>
    <x v="1"/>
    <s v=""/>
    <x v="0"/>
    <x v="5"/>
    <s v="FABRICA"/>
    <x v="0"/>
    <x v="28"/>
    <x v="1"/>
    <n v="0.82000000000000028"/>
    <x v="0"/>
    <n v="0.82000000000000028"/>
    <n v="0.82000000000000028"/>
    <n v="1"/>
    <n v="1"/>
    <s v="Positivo"/>
    <n v="27.92"/>
    <s v="TM"/>
    <n v="27.92"/>
    <n v="3264"/>
    <s v=""/>
    <s v=""/>
    <x v="0"/>
    <s v=""/>
    <s v=""/>
  </r>
  <r>
    <x v="9"/>
    <n v="13.1"/>
    <n v="12.98"/>
    <n v="0"/>
    <n v="40"/>
    <n v="40.200000000000003"/>
    <n v="27.22"/>
    <s v="TM"/>
    <s v=""/>
    <s v="ER7726BBG"/>
    <s v="E7970JYD"/>
    <s v="2024000696"/>
    <x v="1638"/>
    <d v="2024-01-09T00:00:00"/>
    <x v="29"/>
    <n v="28.02"/>
    <s v="TM"/>
    <n v="27.22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2.98"/>
    <s v=""/>
    <x v="0"/>
    <x v="0"/>
    <x v="1"/>
    <s v=""/>
    <x v="0"/>
    <x v="5"/>
    <s v="FABRICA"/>
    <x v="0"/>
    <x v="28"/>
    <x v="1"/>
    <n v="0.79999999999999716"/>
    <x v="0"/>
    <n v="0.80000000000000071"/>
    <n v="0.80000000000000071"/>
    <n v="1"/>
    <n v="1"/>
    <s v="Positivo"/>
    <n v="28.02"/>
    <s v="TM"/>
    <n v="28.02"/>
    <n v="3264"/>
    <s v=""/>
    <s v=""/>
    <x v="0"/>
    <s v=""/>
    <s v=""/>
  </r>
  <r>
    <x v="9"/>
    <n v="12.2"/>
    <n v="12.5"/>
    <n v="0"/>
    <n v="40"/>
    <n v="40.479999999999997"/>
    <n v="27.98"/>
    <s v="TM"/>
    <s v=""/>
    <s v="ER8349BDL"/>
    <s v="E9043KYN"/>
    <s v="2024000708"/>
    <x v="1639"/>
    <d v="2024-01-09T00:00:00"/>
    <x v="29"/>
    <n v="28.5"/>
    <s v="TM"/>
    <n v="27.9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7"/>
    <n v="12.5"/>
    <s v=""/>
    <x v="0"/>
    <x v="0"/>
    <x v="1"/>
    <s v=""/>
    <x v="0"/>
    <x v="5"/>
    <s v="FABRICA"/>
    <x v="0"/>
    <x v="28"/>
    <x v="1"/>
    <n v="0.52000000000000313"/>
    <x v="0"/>
    <n v="0.51999999999999957"/>
    <n v="0.51999999999999957"/>
    <n v="1"/>
    <n v="1"/>
    <s v="Positivo"/>
    <n v="28.5"/>
    <s v="TM"/>
    <n v="28.5"/>
    <n v="3264"/>
    <s v=""/>
    <s v=""/>
    <x v="0"/>
    <s v=""/>
    <s v=""/>
  </r>
  <r>
    <x v="9"/>
    <n v="13.1"/>
    <n v="13"/>
    <n v="0"/>
    <n v="40"/>
    <n v="40.020000000000003"/>
    <n v="27.02"/>
    <s v="TM"/>
    <s v=""/>
    <s v="ER7726BBG"/>
    <s v="E7970JYD"/>
    <s v="2024000667"/>
    <x v="1640"/>
    <d v="2024-01-09T00:00:00"/>
    <x v="29"/>
    <n v="28"/>
    <s v="TM"/>
    <n v="27.02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"/>
    <s v=""/>
    <x v="0"/>
    <x v="0"/>
    <x v="1"/>
    <s v=""/>
    <x v="0"/>
    <x v="5"/>
    <s v="FABRICA"/>
    <x v="0"/>
    <x v="28"/>
    <x v="1"/>
    <n v="0.97999999999999687"/>
    <x v="0"/>
    <n v="0.98000000000000043"/>
    <n v="0.98000000000000043"/>
    <n v="1"/>
    <n v="1"/>
    <s v="Positivo"/>
    <n v="28"/>
    <s v="TM"/>
    <n v="28"/>
    <n v="3264"/>
    <s v=""/>
    <s v=""/>
    <x v="0"/>
    <s v=""/>
    <s v=""/>
  </r>
  <r>
    <x v="9"/>
    <n v="12.2"/>
    <n v="12.5"/>
    <n v="0"/>
    <n v="40"/>
    <n v="40.44"/>
    <n v="27.94"/>
    <s v="TM"/>
    <s v=""/>
    <s v="ER8349BDL"/>
    <s v="E9043KYN"/>
    <s v="2024000622"/>
    <x v="1641"/>
    <d v="2024-01-08T00:00:00"/>
    <x v="29"/>
    <n v="28.5"/>
    <s v="TM"/>
    <n v="27.94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7"/>
    <n v="12.5"/>
    <s v=""/>
    <x v="0"/>
    <x v="0"/>
    <x v="1"/>
    <s v=""/>
    <x v="0"/>
    <x v="5"/>
    <s v="FABRICA"/>
    <x v="0"/>
    <x v="28"/>
    <x v="1"/>
    <n v="0.56000000000000227"/>
    <x v="0"/>
    <n v="0.55999999999999872"/>
    <n v="0.55999999999999872"/>
    <n v="1"/>
    <n v="1"/>
    <s v="Positivo"/>
    <n v="28.5"/>
    <s v="TM"/>
    <n v="28.5"/>
    <n v="3264"/>
    <s v=""/>
    <s v=""/>
    <x v="0"/>
    <s v=""/>
    <s v=""/>
  </r>
  <r>
    <x v="9"/>
    <n v="12.2"/>
    <n v="12.56"/>
    <n v="0"/>
    <n v="40"/>
    <n v="40.4"/>
    <n v="27.84"/>
    <s v="TM"/>
    <s v=""/>
    <s v="ER8349BDL"/>
    <s v="E9043KYN"/>
    <s v="2024000679"/>
    <x v="1642"/>
    <d v="2024-01-09T00:00:00"/>
    <x v="29"/>
    <n v="28.44"/>
    <s v="TM"/>
    <n v="27.84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7"/>
    <n v="12.56"/>
    <s v=""/>
    <x v="0"/>
    <x v="0"/>
    <x v="1"/>
    <s v=""/>
    <x v="0"/>
    <x v="5"/>
    <s v="FABRICA"/>
    <x v="0"/>
    <x v="28"/>
    <x v="1"/>
    <n v="0.60000000000000142"/>
    <x v="0"/>
    <n v="0.60000000000000142"/>
    <n v="0.60000000000000142"/>
    <n v="1"/>
    <n v="1"/>
    <s v="Positivo"/>
    <n v="28.44"/>
    <s v="TM"/>
    <n v="28.44"/>
    <n v="3264"/>
    <s v=""/>
    <s v=""/>
    <x v="0"/>
    <s v=""/>
    <s v=""/>
  </r>
  <r>
    <x v="9"/>
    <n v="13.34"/>
    <n v="12.96"/>
    <n v="0"/>
    <n v="40"/>
    <n v="40.299999999999997"/>
    <n v="27.34"/>
    <s v="TM"/>
    <s v=""/>
    <s v="ER9151BBT"/>
    <s v="E8976JGF"/>
    <s v="2024000645"/>
    <x v="1643"/>
    <d v="2024-01-09T00:00:00"/>
    <x v="29"/>
    <n v="28.04"/>
    <s v="TM"/>
    <n v="27.34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2.96"/>
    <s v=""/>
    <x v="0"/>
    <x v="0"/>
    <x v="1"/>
    <s v=""/>
    <x v="0"/>
    <x v="5"/>
    <s v="FABRICA"/>
    <x v="0"/>
    <x v="28"/>
    <x v="1"/>
    <n v="0.70000000000000284"/>
    <x v="0"/>
    <n v="0.69999999999999929"/>
    <n v="0.69999999999999929"/>
    <n v="1"/>
    <n v="1"/>
    <s v="Positivo"/>
    <n v="28.04"/>
    <s v="TM"/>
    <n v="28.04"/>
    <n v="3264"/>
    <s v=""/>
    <s v=""/>
    <x v="0"/>
    <s v=""/>
    <s v=""/>
  </r>
  <r>
    <x v="9"/>
    <n v="14"/>
    <n v="13.74"/>
    <n v="0"/>
    <n v="40"/>
    <n v="39.54"/>
    <n v="25.8"/>
    <s v="TM"/>
    <s v=""/>
    <s v="ER5929BBB"/>
    <s v="E9884JZD"/>
    <s v="2024000702"/>
    <x v="1644"/>
    <d v="2024-01-09T00:00:00"/>
    <x v="36"/>
    <n v="27.26"/>
    <s v="TM"/>
    <n v="25.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3.74"/>
    <s v=""/>
    <x v="0"/>
    <x v="0"/>
    <x v="1"/>
    <s v=""/>
    <x v="0"/>
    <x v="5"/>
    <s v="FABRICA"/>
    <x v="0"/>
    <x v="35"/>
    <x v="1"/>
    <n v="1.4600000000000009"/>
    <x v="0"/>
    <n v="1.4600000000000009"/>
    <n v="1.4600000000000009"/>
    <n v="1"/>
    <n v="1"/>
    <s v="Positivo"/>
    <n v="27.26"/>
    <s v="TM"/>
    <n v="27.26"/>
    <n v="3269"/>
    <s v=""/>
    <s v=""/>
    <x v="0"/>
    <s v=""/>
    <s v=""/>
  </r>
  <r>
    <x v="9"/>
    <n v="14"/>
    <n v="13.66"/>
    <n v="0"/>
    <n v="40"/>
    <n v="39.520000000000003"/>
    <n v="25.86"/>
    <s v="TM"/>
    <s v=""/>
    <s v="ER5929BBB"/>
    <s v="E9884JZD"/>
    <s v="2024000682"/>
    <x v="1645"/>
    <d v="2024-01-09T00:00:00"/>
    <x v="36"/>
    <n v="27.34"/>
    <s v="TM"/>
    <n v="25.86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3.66"/>
    <s v=""/>
    <x v="0"/>
    <x v="0"/>
    <x v="1"/>
    <s v=""/>
    <x v="0"/>
    <x v="5"/>
    <s v="FABRICA"/>
    <x v="0"/>
    <x v="35"/>
    <x v="1"/>
    <n v="1.4799999999999969"/>
    <x v="0"/>
    <n v="1.4800000000000004"/>
    <n v="1.4800000000000004"/>
    <n v="1"/>
    <n v="1"/>
    <s v="Positivo"/>
    <n v="27.34"/>
    <s v="TM"/>
    <n v="27.34"/>
    <n v="3269"/>
    <s v=""/>
    <s v=""/>
    <x v="0"/>
    <s v=""/>
    <s v=""/>
  </r>
  <r>
    <x v="9"/>
    <n v="14"/>
    <n v="13.54"/>
    <n v="0"/>
    <n v="40"/>
    <n v="39.299999999999997"/>
    <n v="25.76"/>
    <s v="TM"/>
    <s v=""/>
    <s v="ER5929BBB"/>
    <s v="E9884JZD"/>
    <s v="2024000730"/>
    <x v="1646"/>
    <d v="2024-01-09T00:00:00"/>
    <x v="36"/>
    <n v="27.46"/>
    <s v="TM"/>
    <n v="25.76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3.54"/>
    <s v=""/>
    <x v="0"/>
    <x v="0"/>
    <x v="1"/>
    <s v=""/>
    <x v="0"/>
    <x v="5"/>
    <s v="FABRICA"/>
    <x v="0"/>
    <x v="35"/>
    <x v="1"/>
    <n v="1.7000000000000028"/>
    <x v="0"/>
    <n v="1.6999999999999993"/>
    <n v="1.6999999999999993"/>
    <n v="1"/>
    <n v="1"/>
    <s v="Positivo"/>
    <n v="27.46"/>
    <s v="TM"/>
    <n v="27.46"/>
    <n v="3269"/>
    <s v=""/>
    <s v=""/>
    <x v="0"/>
    <s v=""/>
    <s v=""/>
  </r>
  <r>
    <x v="9"/>
    <n v="13"/>
    <n v="12.88"/>
    <n v="0"/>
    <n v="40"/>
    <n v="39.880000000000003"/>
    <n v="27"/>
    <s v="TM"/>
    <s v=""/>
    <s v="ER9004BBK"/>
    <s v="E3824GTP"/>
    <s v="2024000618"/>
    <x v="1647"/>
    <d v="2024-01-08T00:00:00"/>
    <x v="36"/>
    <n v="28.12"/>
    <s v="TM"/>
    <n v="27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2.88"/>
    <s v=""/>
    <x v="0"/>
    <x v="0"/>
    <x v="1"/>
    <s v=""/>
    <x v="0"/>
    <x v="5"/>
    <s v="FABRICA"/>
    <x v="0"/>
    <x v="35"/>
    <x v="1"/>
    <n v="1.1199999999999974"/>
    <x v="0"/>
    <n v="1.120000000000001"/>
    <n v="1.120000000000001"/>
    <n v="1"/>
    <n v="1"/>
    <s v="Positivo"/>
    <n v="28.12"/>
    <s v="TM"/>
    <n v="28.12"/>
    <n v="3269"/>
    <s v=""/>
    <s v=""/>
    <x v="0"/>
    <s v=""/>
    <s v=""/>
  </r>
  <r>
    <x v="9"/>
    <n v="14.3"/>
    <n v="14.2"/>
    <n v="0"/>
    <n v="40"/>
    <n v="40.159999999999997"/>
    <n v="25.6"/>
    <s v="TM"/>
    <s v=""/>
    <s v="ER4551BBJ"/>
    <s v="E0262CVL"/>
    <s v="2024000663"/>
    <x v="1648"/>
    <d v="2024-01-09T00:00:00"/>
    <x v="33"/>
    <n v="25.6"/>
    <s v="TM"/>
    <n v="25.96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4.62"/>
    <s v=""/>
    <x v="0"/>
    <x v="0"/>
    <x v="1"/>
    <s v=""/>
    <x v="0"/>
    <x v="5"/>
    <s v="FABRICA"/>
    <x v="0"/>
    <x v="32"/>
    <x v="0"/>
    <n v="0.84000000000000341"/>
    <x v="0"/>
    <n v="15.000000000000007"/>
    <n v="15.000000000000007"/>
    <n v="1"/>
    <n v="1"/>
    <s v="Positivo"/>
    <n v="25.6"/>
    <s v="TM"/>
    <n v="40.960000000000008"/>
    <n v="3283"/>
    <s v=""/>
    <s v=""/>
    <x v="0"/>
    <s v=""/>
    <s v=""/>
  </r>
  <r>
    <x v="9"/>
    <n v="16.32"/>
    <n v="16.23"/>
    <n v="0"/>
    <n v="26"/>
    <n v="26.14"/>
    <n v="9.6"/>
    <s v="TM"/>
    <s v=""/>
    <s v="EE8008BRB"/>
    <s v=""/>
    <s v="2024000701"/>
    <x v="1649"/>
    <d v="2024-01-09T00:00:00"/>
    <x v="34"/>
    <n v="9.6"/>
    <s v="TM"/>
    <n v="9.91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6.440000000000001"/>
    <s v=""/>
    <x v="0"/>
    <x v="0"/>
    <x v="1"/>
    <s v=""/>
    <x v="0"/>
    <x v="5"/>
    <s v="FABRICA"/>
    <x v="0"/>
    <x v="33"/>
    <x v="0"/>
    <n v="0.50999999999999801"/>
    <x v="0"/>
    <n v="-0.3100000000000005"/>
    <n v="0.3100000000000005"/>
    <n v="0"/>
    <n v="0"/>
    <s v=""/>
    <n v="9.6"/>
    <s v="TM"/>
    <n v="9.6"/>
    <n v="3282"/>
    <s v=""/>
    <s v=""/>
    <x v="0"/>
    <s v=""/>
    <s v=""/>
  </r>
  <r>
    <x v="9"/>
    <n v="16.32"/>
    <n v="16.28"/>
    <n v="0"/>
    <n v="26"/>
    <n v="26.22"/>
    <n v="9.6"/>
    <s v="TM"/>
    <s v=""/>
    <s v="EE8008BRB"/>
    <s v=""/>
    <s v="2024000688"/>
    <x v="1650"/>
    <d v="2024-01-09T00:00:00"/>
    <x v="34"/>
    <n v="9.6"/>
    <s v="TM"/>
    <n v="9.94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6.28"/>
    <s v=""/>
    <x v="0"/>
    <x v="0"/>
    <x v="1"/>
    <s v=""/>
    <x v="0"/>
    <x v="5"/>
    <s v="FABRICA"/>
    <x v="0"/>
    <x v="33"/>
    <x v="0"/>
    <n v="0.42999999999999972"/>
    <x v="0"/>
    <n v="-0.33999999999999986"/>
    <n v="0.33999999999999986"/>
    <n v="0"/>
    <n v="0"/>
    <s v=""/>
    <n v="9.6"/>
    <s v="TM"/>
    <n v="9.6"/>
    <n v="3282"/>
    <s v=""/>
    <s v=""/>
    <x v="0"/>
    <s v=""/>
    <s v=""/>
  </r>
  <r>
    <x v="9"/>
    <n v="13.2"/>
    <n v="13.44"/>
    <n v="0"/>
    <n v="40"/>
    <n v="40.479999999999997"/>
    <n v="27.04"/>
    <s v="TM"/>
    <s v=""/>
    <s v="ER8221BBJ"/>
    <s v="E3888GZR"/>
    <s v="2024000641"/>
    <x v="1651"/>
    <d v="2024-01-09T00:00:00"/>
    <x v="36"/>
    <n v="27.56"/>
    <s v="TM"/>
    <n v="27.04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3.44"/>
    <s v=""/>
    <x v="0"/>
    <x v="0"/>
    <x v="1"/>
    <s v=""/>
    <x v="0"/>
    <x v="5"/>
    <s v="FABRICA"/>
    <x v="0"/>
    <x v="35"/>
    <x v="1"/>
    <n v="0.52000000000000313"/>
    <x v="0"/>
    <n v="0.51999999999999957"/>
    <n v="0.51999999999999957"/>
    <n v="1"/>
    <n v="1"/>
    <s v="Positivo"/>
    <n v="27.56"/>
    <s v="TM"/>
    <n v="27.56"/>
    <n v="3269"/>
    <s v=""/>
    <s v=""/>
    <x v="0"/>
    <s v=""/>
    <s v=""/>
  </r>
  <r>
    <x v="9"/>
    <n v="13.3"/>
    <n v="13.38"/>
    <n v="0"/>
    <n v="40"/>
    <n v="40.799999999999997"/>
    <n v="27.42"/>
    <s v="TM"/>
    <s v=""/>
    <s v="ER1055BBH"/>
    <s v="E0721JRZ"/>
    <s v="2024000697"/>
    <x v="1652"/>
    <d v="2024-01-09T00:00:00"/>
    <x v="29"/>
    <n v="27.62"/>
    <s v="TM"/>
    <n v="27.42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38"/>
    <s v=""/>
    <x v="0"/>
    <x v="0"/>
    <x v="1"/>
    <s v=""/>
    <x v="0"/>
    <x v="5"/>
    <s v="FABRICA"/>
    <x v="0"/>
    <x v="28"/>
    <x v="1"/>
    <n v="0.20000000000000284"/>
    <x v="0"/>
    <n v="0.19999999999999929"/>
    <n v="0.19999999999999929"/>
    <n v="0"/>
    <n v="1"/>
    <s v=""/>
    <n v="27.62"/>
    <s v="TM"/>
    <n v="27.62"/>
    <n v="3264"/>
    <s v=""/>
    <s v=""/>
    <x v="0"/>
    <s v=""/>
    <s v=""/>
  </r>
  <r>
    <x v="9"/>
    <n v="12.9"/>
    <n v="13.2"/>
    <n v="0"/>
    <n v="40"/>
    <n v="39.9"/>
    <n v="26.7"/>
    <s v="TM"/>
    <s v=""/>
    <s v="ER3520BBL"/>
    <s v="E4768KNH"/>
    <s v="2024000628"/>
    <x v="1653"/>
    <d v="2024-01-08T00:00:00"/>
    <x v="29"/>
    <n v="27.8"/>
    <s v="TM"/>
    <n v="26.7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2"/>
    <s v=""/>
    <x v="0"/>
    <x v="0"/>
    <x v="1"/>
    <s v=""/>
    <x v="0"/>
    <x v="5"/>
    <s v="FABRICA"/>
    <x v="0"/>
    <x v="28"/>
    <x v="1"/>
    <n v="1.1000000000000014"/>
    <x v="0"/>
    <n v="1.1000000000000014"/>
    <n v="1.1000000000000014"/>
    <n v="1"/>
    <n v="1"/>
    <s v="Positivo"/>
    <n v="27.8"/>
    <s v="TM"/>
    <n v="27.8"/>
    <n v="3264"/>
    <s v=""/>
    <s v=""/>
    <x v="0"/>
    <s v=""/>
    <s v=""/>
  </r>
  <r>
    <x v="9"/>
    <n v="12.86"/>
    <n v="12.9"/>
    <n v="0"/>
    <n v="40"/>
    <n v="40.299999999999997"/>
    <n v="27.4"/>
    <s v="TM"/>
    <s v=""/>
    <s v="ER2068BBY"/>
    <s v="E8822FFZ"/>
    <s v="2024000671"/>
    <x v="1654"/>
    <d v="2024-01-09T00:00:00"/>
    <x v="29"/>
    <n v="28.1"/>
    <s v="TM"/>
    <n v="27.4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2.9"/>
    <s v=""/>
    <x v="0"/>
    <x v="0"/>
    <x v="1"/>
    <s v=""/>
    <x v="0"/>
    <x v="5"/>
    <s v="FABRICA"/>
    <x v="0"/>
    <x v="28"/>
    <x v="1"/>
    <n v="0.70000000000000284"/>
    <x v="0"/>
    <n v="0.70000000000000284"/>
    <n v="0.70000000000000284"/>
    <n v="1"/>
    <n v="1"/>
    <s v="Positivo"/>
    <n v="28.1"/>
    <s v="TM"/>
    <n v="28.1"/>
    <n v="3264"/>
    <s v=""/>
    <s v=""/>
    <x v="0"/>
    <s v=""/>
    <s v=""/>
  </r>
  <r>
    <x v="9"/>
    <n v="13.1"/>
    <n v="13.52"/>
    <n v="0"/>
    <n v="40"/>
    <n v="39.86"/>
    <n v="26.34"/>
    <s v="TM"/>
    <s v=""/>
    <s v="ER1732BCG"/>
    <s v="E6541KPH"/>
    <s v="2024000668"/>
    <x v="1655"/>
    <d v="2024-01-09T00:00:00"/>
    <x v="29"/>
    <n v="27.48"/>
    <s v="TM"/>
    <n v="26.34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52"/>
    <s v=""/>
    <x v="0"/>
    <x v="0"/>
    <x v="1"/>
    <s v=""/>
    <x v="0"/>
    <x v="5"/>
    <s v="FABRICA"/>
    <x v="0"/>
    <x v="28"/>
    <x v="1"/>
    <n v="1.1400000000000006"/>
    <x v="0"/>
    <n v="1.1400000000000006"/>
    <n v="1.1400000000000006"/>
    <n v="1"/>
    <n v="1"/>
    <s v="Positivo"/>
    <n v="27.48"/>
    <s v="TM"/>
    <n v="27.48"/>
    <n v="3264"/>
    <s v=""/>
    <s v=""/>
    <x v="0"/>
    <s v=""/>
    <s v=""/>
  </r>
  <r>
    <x v="9"/>
    <n v="13.7"/>
    <n v="13.94"/>
    <n v="0"/>
    <n v="40"/>
    <n v="40.200000000000003"/>
    <n v="26.26"/>
    <s v="TM"/>
    <s v=""/>
    <s v="ER1486BBS"/>
    <s v="E1217KDL"/>
    <s v="2024000640"/>
    <x v="1656"/>
    <d v="2024-01-08T00:00:00"/>
    <x v="29"/>
    <n v="27.06"/>
    <s v="TM"/>
    <n v="26.26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94"/>
    <s v=""/>
    <x v="0"/>
    <x v="0"/>
    <x v="1"/>
    <s v=""/>
    <x v="0"/>
    <x v="5"/>
    <s v="FABRICA"/>
    <x v="0"/>
    <x v="28"/>
    <x v="1"/>
    <n v="0.79999999999999716"/>
    <x v="0"/>
    <n v="0.79999999999999716"/>
    <n v="0.79999999999999716"/>
    <n v="1"/>
    <n v="1"/>
    <s v="Positivo"/>
    <n v="27.06"/>
    <s v="TM"/>
    <n v="27.06"/>
    <n v="3264"/>
    <s v=""/>
    <s v=""/>
    <x v="0"/>
    <s v=""/>
    <s v=""/>
  </r>
  <r>
    <x v="9"/>
    <n v="16.32"/>
    <n v="16.34"/>
    <n v="0"/>
    <n v="26"/>
    <n v="26.3"/>
    <n v="9.6"/>
    <s v="TM"/>
    <s v=""/>
    <s v="EE8008BRB"/>
    <s v=""/>
    <s v="2024000656"/>
    <x v="1657"/>
    <d v="2024-01-09T00:00:00"/>
    <x v="34"/>
    <n v="9.6"/>
    <s v="TM"/>
    <n v="9.9600000000000009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6.34"/>
    <s v=""/>
    <x v="0"/>
    <x v="0"/>
    <x v="1"/>
    <s v=""/>
    <x v="0"/>
    <x v="5"/>
    <s v="FABRICA"/>
    <x v="0"/>
    <x v="33"/>
    <x v="0"/>
    <n v="0.34999999999999787"/>
    <x v="0"/>
    <n v="-0.36000000000000121"/>
    <n v="0.36000000000000121"/>
    <n v="0"/>
    <n v="0"/>
    <s v=""/>
    <n v="9.6"/>
    <s v="TM"/>
    <n v="9.6"/>
    <n v="3282"/>
    <s v=""/>
    <s v=""/>
    <x v="0"/>
    <s v=""/>
    <s v=""/>
  </r>
  <r>
    <x v="9"/>
    <n v="13.58"/>
    <n v="13.8"/>
    <n v="0"/>
    <n v="40"/>
    <n v="40.96"/>
    <n v="27.16"/>
    <s v="TM"/>
    <s v=""/>
    <s v="ER4155BBM"/>
    <s v="E9461JBD"/>
    <s v="2024000685"/>
    <x v="1658"/>
    <d v="2024-01-09T00:00:00"/>
    <x v="29"/>
    <n v="27.2"/>
    <s v="TM"/>
    <n v="27.16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8"/>
    <s v=""/>
    <x v="0"/>
    <x v="0"/>
    <x v="1"/>
    <s v=""/>
    <x v="0"/>
    <x v="5"/>
    <s v="FABRICA"/>
    <x v="0"/>
    <x v="28"/>
    <x v="1"/>
    <n v="3.9999999999999147E-2"/>
    <x v="0"/>
    <n v="3.9999999999999147E-2"/>
    <n v="3.9999999999999147E-2"/>
    <n v="0"/>
    <n v="1"/>
    <s v=""/>
    <n v="27.2"/>
    <s v="TM"/>
    <n v="27.2"/>
    <n v="3264"/>
    <s v=""/>
    <s v=""/>
    <x v="0"/>
    <s v=""/>
    <s v=""/>
  </r>
  <r>
    <x v="9"/>
    <n v="13.58"/>
    <n v="13.64"/>
    <n v="0"/>
    <n v="40"/>
    <n v="40.42"/>
    <n v="26.78"/>
    <s v="TM"/>
    <s v=""/>
    <s v="ER4155BBM"/>
    <s v="E9461JBD"/>
    <s v="2024000728"/>
    <x v="1659"/>
    <d v="2024-01-09T00:00:00"/>
    <x v="29"/>
    <n v="27.36"/>
    <s v="TM"/>
    <n v="26.7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7"/>
    <n v="13.64"/>
    <s v=""/>
    <x v="0"/>
    <x v="0"/>
    <x v="1"/>
    <s v=""/>
    <x v="0"/>
    <x v="5"/>
    <s v="FABRICA"/>
    <x v="0"/>
    <x v="28"/>
    <x v="1"/>
    <n v="0.57999999999999829"/>
    <x v="0"/>
    <n v="0.57999999999999829"/>
    <n v="0.57999999999999829"/>
    <n v="1"/>
    <n v="1"/>
    <s v="Positivo"/>
    <n v="27.36"/>
    <s v="TM"/>
    <n v="27.36"/>
    <n v="3264"/>
    <s v=""/>
    <s v=""/>
    <x v="0"/>
    <s v=""/>
    <s v=""/>
  </r>
  <r>
    <x v="9"/>
    <n v="14.5"/>
    <n v="14.12"/>
    <n v="0"/>
    <n v="40"/>
    <n v="40.26"/>
    <n v="26.14"/>
    <s v="TM"/>
    <s v=""/>
    <s v="ER0408BBB"/>
    <s v="E7114GCS"/>
    <s v="2024000735"/>
    <x v="1660"/>
    <d v="2024-01-09T00:00:00"/>
    <x v="29"/>
    <n v="26.88"/>
    <s v="TM"/>
    <n v="26.14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4.12"/>
    <s v=""/>
    <x v="0"/>
    <x v="0"/>
    <x v="1"/>
    <s v=""/>
    <x v="0"/>
    <x v="5"/>
    <s v="FABRICA"/>
    <x v="0"/>
    <x v="28"/>
    <x v="1"/>
    <n v="0.74000000000000199"/>
    <x v="0"/>
    <n v="0.73999999999999844"/>
    <n v="0.73999999999999844"/>
    <n v="1"/>
    <n v="1"/>
    <s v="Positivo"/>
    <n v="26.88"/>
    <s v="TM"/>
    <n v="26.88"/>
    <n v="3264"/>
    <s v=""/>
    <s v=""/>
    <x v="0"/>
    <s v=""/>
    <s v=""/>
  </r>
  <r>
    <x v="9"/>
    <n v="13.3"/>
    <n v="13.42"/>
    <n v="0"/>
    <n v="40"/>
    <n v="40.880000000000003"/>
    <n v="27.46"/>
    <s v="TM"/>
    <s v=""/>
    <s v="ER1055BBH"/>
    <s v="E0721JRZ"/>
    <s v="2024000669"/>
    <x v="1661"/>
    <d v="2024-01-09T00:00:00"/>
    <x v="29"/>
    <n v="27.58"/>
    <s v="TM"/>
    <n v="27.46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42"/>
    <s v=""/>
    <x v="0"/>
    <x v="0"/>
    <x v="1"/>
    <s v=""/>
    <x v="0"/>
    <x v="5"/>
    <s v="FABRICA"/>
    <x v="0"/>
    <x v="28"/>
    <x v="1"/>
    <n v="0.11999999999999744"/>
    <x v="0"/>
    <n v="0.11999999999999744"/>
    <n v="0.11999999999999744"/>
    <n v="0"/>
    <n v="1"/>
    <s v=""/>
    <n v="27.58"/>
    <s v="TM"/>
    <n v="27.58"/>
    <n v="3264"/>
    <s v=""/>
    <s v=""/>
    <x v="0"/>
    <s v=""/>
    <s v=""/>
  </r>
  <r>
    <x v="9"/>
    <n v="11.7"/>
    <n v="11.84"/>
    <n v="0"/>
    <n v="40"/>
    <n v="40.380000000000003"/>
    <n v="28.54"/>
    <s v="TM"/>
    <s v=""/>
    <s v="ER9443BDF"/>
    <s v="E4941MFZ"/>
    <s v="2024000662"/>
    <x v="1662"/>
    <d v="2024-01-09T00:00:00"/>
    <x v="37"/>
    <n v="29.16"/>
    <s v="TM"/>
    <n v="28.54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6"/>
    <n v="11.84"/>
    <s v=""/>
    <x v="0"/>
    <x v="0"/>
    <x v="1"/>
    <s v=""/>
    <x v="0"/>
    <x v="5"/>
    <s v="FABRICA"/>
    <x v="0"/>
    <x v="10"/>
    <x v="1"/>
    <n v="0.61999999999999744"/>
    <x v="0"/>
    <n v="0.62000000000000099"/>
    <n v="0.62000000000000099"/>
    <n v="1"/>
    <n v="1"/>
    <s v="Positivo"/>
    <n v="29.16"/>
    <s v="TM"/>
    <n v="29.16"/>
    <n v="3262"/>
    <s v=""/>
    <s v=""/>
    <x v="0"/>
    <s v=""/>
    <s v=""/>
  </r>
  <r>
    <x v="9"/>
    <n v="13"/>
    <n v="12.84"/>
    <n v="0"/>
    <n v="40"/>
    <n v="40"/>
    <n v="27.16"/>
    <s v="TM"/>
    <s v=""/>
    <s v="EB10320R"/>
    <s v="E4954KGF"/>
    <s v="2024000639"/>
    <x v="1663"/>
    <d v="2024-01-08T00:00:00"/>
    <x v="39"/>
    <n v="28.16"/>
    <s v="TM"/>
    <n v="27.16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8"/>
    <n v="12.84"/>
    <s v=""/>
    <x v="0"/>
    <x v="0"/>
    <x v="1"/>
    <s v=""/>
    <x v="0"/>
    <x v="5"/>
    <s v="FABRICA"/>
    <x v="0"/>
    <x v="37"/>
    <x v="1"/>
    <n v="1"/>
    <x v="0"/>
    <n v="1"/>
    <n v="1"/>
    <n v="1"/>
    <n v="1"/>
    <s v="Positivo"/>
    <n v="28.16"/>
    <s v="TM"/>
    <n v="28.16"/>
    <n v="3260"/>
    <s v=""/>
    <s v=""/>
    <x v="0"/>
    <s v=""/>
    <s v=""/>
  </r>
  <r>
    <x v="9"/>
    <n v="13.9"/>
    <n v="13.98"/>
    <n v="0"/>
    <n v="40"/>
    <n v="40.299999999999997"/>
    <n v="26.32"/>
    <s v="TM"/>
    <s v=""/>
    <s v="ER1030BBJ"/>
    <s v="E0463JRH"/>
    <s v="2024000657"/>
    <x v="1664"/>
    <d v="2024-01-09T00:00:00"/>
    <x v="39"/>
    <n v="27.02"/>
    <s v="TM"/>
    <n v="26.32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8"/>
    <n v="13.98"/>
    <s v=""/>
    <x v="0"/>
    <x v="0"/>
    <x v="1"/>
    <s v=""/>
    <x v="0"/>
    <x v="5"/>
    <s v="FABRICA"/>
    <x v="0"/>
    <x v="37"/>
    <x v="1"/>
    <n v="0.70000000000000284"/>
    <x v="0"/>
    <n v="0.69999999999999929"/>
    <n v="0.69999999999999929"/>
    <n v="1"/>
    <n v="1"/>
    <s v="Positivo"/>
    <n v="27.02"/>
    <s v="TM"/>
    <n v="27.02"/>
    <n v="3260"/>
    <s v=""/>
    <s v=""/>
    <x v="0"/>
    <s v=""/>
    <s v=""/>
  </r>
  <r>
    <x v="9"/>
    <n v="12.1"/>
    <n v="12.18"/>
    <n v="0"/>
    <n v="40"/>
    <n v="40.32"/>
    <n v="28.14"/>
    <s v="TM"/>
    <s v=""/>
    <s v="ER4514BDH"/>
    <s v="E5509KSH"/>
    <s v="2024000661"/>
    <x v="1665"/>
    <d v="2024-01-09T00:00:00"/>
    <x v="39"/>
    <n v="28.82"/>
    <s v="TM"/>
    <n v="28.14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8"/>
    <n v="12.18"/>
    <s v=""/>
    <x v="0"/>
    <x v="0"/>
    <x v="1"/>
    <s v=""/>
    <x v="0"/>
    <x v="5"/>
    <s v="FABRICA"/>
    <x v="0"/>
    <x v="37"/>
    <x v="1"/>
    <n v="0.67999999999999972"/>
    <x v="0"/>
    <n v="0.67999999999999972"/>
    <n v="0.67999999999999972"/>
    <n v="1"/>
    <n v="1"/>
    <s v="Positivo"/>
    <n v="28.82"/>
    <s v="TM"/>
    <n v="28.82"/>
    <n v="3260"/>
    <s v=""/>
    <s v=""/>
    <x v="0"/>
    <s v=""/>
    <s v=""/>
  </r>
  <r>
    <x v="9"/>
    <n v="13"/>
    <n v="12.82"/>
    <n v="0"/>
    <n v="40"/>
    <n v="40.26"/>
    <n v="27.44"/>
    <s v="TM"/>
    <s v=""/>
    <s v="ER2077BBY"/>
    <s v="E6688FFY"/>
    <s v="2024000910"/>
    <x v="1666"/>
    <d v="2024-01-10T00:00:00"/>
    <x v="36"/>
    <n v="28.18"/>
    <s v="TM"/>
    <n v="27.44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2.82"/>
    <s v=""/>
    <x v="0"/>
    <x v="0"/>
    <x v="1"/>
    <s v=""/>
    <x v="0"/>
    <x v="5"/>
    <s v="FABRICA"/>
    <x v="0"/>
    <x v="35"/>
    <x v="1"/>
    <n v="0.74000000000000199"/>
    <x v="0"/>
    <n v="0.73999999999999844"/>
    <n v="0.73999999999999844"/>
    <n v="1"/>
    <n v="1"/>
    <s v="Positivo"/>
    <n v="28.18"/>
    <s v="TM"/>
    <n v="28.18"/>
    <n v="3269"/>
    <s v=""/>
    <s v=""/>
    <x v="0"/>
    <s v=""/>
    <s v=""/>
  </r>
  <r>
    <x v="9"/>
    <n v="12.5"/>
    <n v="12.54"/>
    <n v="0"/>
    <n v="40"/>
    <n v="40.36"/>
    <n v="27.82"/>
    <s v="TM"/>
    <s v=""/>
    <s v="ER1864BBP"/>
    <s v="E0247JRH"/>
    <s v="2024000691"/>
    <x v="1667"/>
    <d v="2024-01-09T00:00:00"/>
    <x v="37"/>
    <n v="28.46"/>
    <s v="TM"/>
    <n v="27.82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6"/>
    <n v="12.54"/>
    <s v=""/>
    <x v="0"/>
    <x v="0"/>
    <x v="1"/>
    <s v=""/>
    <x v="0"/>
    <x v="5"/>
    <s v="FABRICA"/>
    <x v="0"/>
    <x v="10"/>
    <x v="1"/>
    <n v="0.64000000000000057"/>
    <x v="0"/>
    <n v="0.64000000000000057"/>
    <n v="0.64000000000000057"/>
    <n v="1"/>
    <n v="1"/>
    <s v="Positivo"/>
    <n v="28.46"/>
    <s v="TM"/>
    <n v="28.46"/>
    <n v="3262"/>
    <s v=""/>
    <s v=""/>
    <x v="0"/>
    <s v=""/>
    <s v=""/>
  </r>
  <r>
    <x v="9"/>
    <n v="12.8"/>
    <n v="13.08"/>
    <n v="0"/>
    <n v="40"/>
    <n v="40.08"/>
    <n v="27"/>
    <s v="TM"/>
    <s v=""/>
    <s v="ER7252BBV"/>
    <s v="E9275JYY"/>
    <s v="2024000660"/>
    <x v="1668"/>
    <d v="2024-01-09T00:00:00"/>
    <x v="29"/>
    <n v="27.92"/>
    <s v="TM"/>
    <n v="27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08"/>
    <s v=""/>
    <x v="0"/>
    <x v="0"/>
    <x v="1"/>
    <s v=""/>
    <x v="0"/>
    <x v="5"/>
    <s v="FABRICA"/>
    <x v="0"/>
    <x v="28"/>
    <x v="1"/>
    <n v="0.92000000000000171"/>
    <x v="0"/>
    <n v="0.92000000000000171"/>
    <n v="0.92000000000000171"/>
    <n v="1"/>
    <n v="1"/>
    <s v="Positivo"/>
    <n v="27.92"/>
    <s v="TM"/>
    <n v="27.92"/>
    <n v="3264"/>
    <s v=""/>
    <s v=""/>
    <x v="0"/>
    <s v=""/>
    <s v=""/>
  </r>
  <r>
    <x v="9"/>
    <n v="12.3"/>
    <n v="12.74"/>
    <n v="0"/>
    <n v="40"/>
    <n v="40.32"/>
    <n v="27.58"/>
    <s v="TM"/>
    <s v=""/>
    <s v="ER3673BBX"/>
    <s v="E1228KBR"/>
    <s v="2024000686"/>
    <x v="1669"/>
    <d v="2024-01-09T00:00:00"/>
    <x v="36"/>
    <n v="28.26"/>
    <s v="TM"/>
    <n v="27.5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2.74"/>
    <s v=""/>
    <x v="0"/>
    <x v="0"/>
    <x v="1"/>
    <s v=""/>
    <x v="0"/>
    <x v="5"/>
    <s v="FABRICA"/>
    <x v="0"/>
    <x v="35"/>
    <x v="1"/>
    <n v="0.67999999999999972"/>
    <x v="0"/>
    <n v="0.68000000000000327"/>
    <n v="0.68000000000000327"/>
    <n v="1"/>
    <n v="1"/>
    <s v="Positivo"/>
    <n v="28.26"/>
    <s v="TM"/>
    <n v="28.26"/>
    <n v="3269"/>
    <s v=""/>
    <s v=""/>
    <x v="0"/>
    <s v=""/>
    <s v=""/>
  </r>
  <r>
    <x v="9"/>
    <n v="13.2"/>
    <n v="13.14"/>
    <n v="0"/>
    <n v="40"/>
    <n v="40.700000000000003"/>
    <n v="27.56"/>
    <s v="TM"/>
    <s v=""/>
    <s v="ER9275BBY"/>
    <s v="E7812KXB"/>
    <s v="2024000652"/>
    <x v="1670"/>
    <d v="2024-01-09T00:00:00"/>
    <x v="29"/>
    <n v="27.86"/>
    <s v="TM"/>
    <n v="27.56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14"/>
    <s v=""/>
    <x v="0"/>
    <x v="0"/>
    <x v="1"/>
    <s v=""/>
    <x v="0"/>
    <x v="5"/>
    <s v="FABRICA"/>
    <x v="0"/>
    <x v="28"/>
    <x v="1"/>
    <n v="0.29999999999999716"/>
    <x v="0"/>
    <n v="0.30000000000000071"/>
    <n v="0.30000000000000071"/>
    <n v="0"/>
    <n v="1"/>
    <s v=""/>
    <n v="27.86"/>
    <s v="TM"/>
    <n v="27.86"/>
    <n v="3264"/>
    <s v=""/>
    <s v=""/>
    <x v="0"/>
    <s v=""/>
    <s v=""/>
  </r>
  <r>
    <x v="9"/>
    <n v="12.78"/>
    <n v="12.68"/>
    <n v="0"/>
    <n v="40"/>
    <n v="39.92"/>
    <n v="27.24"/>
    <s v="TM"/>
    <s v=""/>
    <s v="ER4619BBY"/>
    <s v="E3936LXW"/>
    <s v="2024000675"/>
    <x v="1671"/>
    <d v="2024-01-09T00:00:00"/>
    <x v="36"/>
    <n v="28.32"/>
    <s v="TM"/>
    <n v="27.24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2.68"/>
    <s v=""/>
    <x v="0"/>
    <x v="0"/>
    <x v="1"/>
    <s v=""/>
    <x v="0"/>
    <x v="5"/>
    <s v="FABRICA"/>
    <x v="0"/>
    <x v="35"/>
    <x v="1"/>
    <n v="1.0799999999999983"/>
    <x v="0"/>
    <n v="1.0800000000000018"/>
    <n v="1.0800000000000018"/>
    <n v="1"/>
    <n v="1"/>
    <s v="Positivo"/>
    <n v="28.32"/>
    <s v="TM"/>
    <n v="28.32"/>
    <n v="3269"/>
    <s v=""/>
    <s v=""/>
    <x v="0"/>
    <s v=""/>
    <s v=""/>
  </r>
  <r>
    <x v="9"/>
    <n v="12.1"/>
    <n v="12.38"/>
    <n v="0"/>
    <n v="40"/>
    <n v="40.64"/>
    <n v="28.26"/>
    <s v="TM"/>
    <s v=""/>
    <s v="ER4514BDH"/>
    <s v="E5509KSH"/>
    <s v="2024000700"/>
    <x v="1672"/>
    <d v="2024-01-09T00:00:00"/>
    <x v="36"/>
    <n v="28.62"/>
    <s v="TM"/>
    <n v="28.26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2.38"/>
    <s v=""/>
    <x v="0"/>
    <x v="0"/>
    <x v="1"/>
    <s v=""/>
    <x v="0"/>
    <x v="5"/>
    <s v="FABRICA"/>
    <x v="0"/>
    <x v="35"/>
    <x v="1"/>
    <n v="0.35999999999999943"/>
    <x v="0"/>
    <n v="0.35999999999999943"/>
    <n v="0.35999999999999943"/>
    <n v="0"/>
    <n v="1"/>
    <s v=""/>
    <n v="28.62"/>
    <s v="TM"/>
    <n v="28.62"/>
    <n v="3269"/>
    <s v=""/>
    <s v=""/>
    <x v="0"/>
    <s v=""/>
    <s v=""/>
  </r>
  <r>
    <x v="9"/>
    <n v="14.3"/>
    <n v="14.46"/>
    <n v="0"/>
    <n v="40"/>
    <n v="40.26"/>
    <n v="25.8"/>
    <s v="TM"/>
    <s v=""/>
    <s v="ER6007BBG"/>
    <s v="E2015JDV"/>
    <s v="2024000707"/>
    <x v="1673"/>
    <d v="2024-01-09T00:00:00"/>
    <x v="37"/>
    <n v="25"/>
    <s v="TM"/>
    <n v="25.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6"/>
    <n v="14.46"/>
    <s v=""/>
    <x v="0"/>
    <x v="0"/>
    <x v="1"/>
    <s v=""/>
    <x v="0"/>
    <x v="5"/>
    <s v="FABRICA"/>
    <x v="0"/>
    <x v="10"/>
    <x v="1"/>
    <n v="0.74000000000000199"/>
    <x v="0"/>
    <n v="-0.80000000000000071"/>
    <n v="0.80000000000000071"/>
    <n v="1"/>
    <n v="0"/>
    <s v="Negativo"/>
    <n v="25"/>
    <s v="TM"/>
    <n v="25"/>
    <n v="3262"/>
    <s v=""/>
    <s v=""/>
    <x v="0"/>
    <s v=""/>
    <s v=""/>
  </r>
  <r>
    <x v="9"/>
    <n v="13.1"/>
    <n v="13.28"/>
    <n v="0"/>
    <n v="40"/>
    <n v="40.18"/>
    <n v="26.9"/>
    <s v="TM"/>
    <s v=""/>
    <s v="ELE02494R"/>
    <s v="E7977MGZ"/>
    <s v="2024000684"/>
    <x v="1674"/>
    <d v="2024-01-09T00:00:00"/>
    <x v="36"/>
    <n v="27.72"/>
    <s v="TM"/>
    <n v="26.9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3.28"/>
    <s v=""/>
    <x v="0"/>
    <x v="0"/>
    <x v="1"/>
    <s v=""/>
    <x v="0"/>
    <x v="5"/>
    <s v="FABRICA"/>
    <x v="0"/>
    <x v="35"/>
    <x v="1"/>
    <n v="0.82000000000000028"/>
    <x v="0"/>
    <n v="0.82000000000000028"/>
    <n v="0.82000000000000028"/>
    <n v="1"/>
    <n v="1"/>
    <s v="Positivo"/>
    <n v="27.72"/>
    <s v="TM"/>
    <n v="27.72"/>
    <n v="3269"/>
    <s v=""/>
    <s v=""/>
    <x v="0"/>
    <s v=""/>
    <s v=""/>
  </r>
  <r>
    <x v="9"/>
    <n v="13.4"/>
    <n v="13.46"/>
    <n v="0"/>
    <n v="40"/>
    <n v="40.56"/>
    <n v="27.1"/>
    <s v="TM"/>
    <s v=""/>
    <s v="ER6314BBN"/>
    <s v="E2277MGP"/>
    <s v="2024000680"/>
    <x v="1675"/>
    <d v="2024-01-09T00:00:00"/>
    <x v="36"/>
    <n v="27.54"/>
    <s v="TM"/>
    <n v="27.1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3.46"/>
    <s v=""/>
    <x v="0"/>
    <x v="0"/>
    <x v="1"/>
    <s v=""/>
    <x v="0"/>
    <x v="5"/>
    <s v="FABRICA"/>
    <x v="0"/>
    <x v="35"/>
    <x v="1"/>
    <n v="0.43999999999999773"/>
    <x v="0"/>
    <n v="0.43999999999999773"/>
    <n v="0.43999999999999773"/>
    <n v="1"/>
    <n v="1"/>
    <s v="Positivo"/>
    <n v="27.54"/>
    <s v="TM"/>
    <n v="27.54"/>
    <n v="3269"/>
    <s v=""/>
    <s v=""/>
    <x v="0"/>
    <s v=""/>
    <s v=""/>
  </r>
  <r>
    <x v="9"/>
    <n v="13.58"/>
    <n v="14.02"/>
    <n v="0"/>
    <n v="40"/>
    <n v="40.340000000000003"/>
    <n v="26.32"/>
    <s v="TM"/>
    <s v=""/>
    <s v="ER4155BBM"/>
    <s v="E9461JBD"/>
    <s v="2024000698"/>
    <x v="1676"/>
    <d v="2024-01-09T00:00:00"/>
    <x v="29"/>
    <n v="26.98"/>
    <s v="TM"/>
    <n v="26.32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4.02"/>
    <s v=""/>
    <x v="0"/>
    <x v="0"/>
    <x v="1"/>
    <s v=""/>
    <x v="0"/>
    <x v="5"/>
    <s v="FABRICA"/>
    <x v="0"/>
    <x v="28"/>
    <x v="1"/>
    <n v="0.65999999999999659"/>
    <x v="0"/>
    <n v="0.66000000000000014"/>
    <n v="0.66000000000000014"/>
    <n v="1"/>
    <n v="1"/>
    <s v="Positivo"/>
    <n v="26.98"/>
    <s v="TM"/>
    <n v="26.98"/>
    <n v="3264"/>
    <s v=""/>
    <s v=""/>
    <x v="0"/>
    <s v=""/>
    <s v=""/>
  </r>
  <r>
    <x v="9"/>
    <n v="20.260000000000002"/>
    <n v="20.239999999999998"/>
    <n v="0"/>
    <n v="40"/>
    <n v="40.18"/>
    <n v="19.940000000000001"/>
    <s v="TM"/>
    <s v=""/>
    <s v="ER0408BBB"/>
    <s v="E7114GCS"/>
    <s v="2024000800"/>
    <x v="1677"/>
    <d v="2024-01-10T00:00:00"/>
    <x v="29"/>
    <n v="20.76"/>
    <s v="TM"/>
    <n v="19.940000000000001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20.239999999999998"/>
    <s v=""/>
    <x v="0"/>
    <x v="0"/>
    <x v="1"/>
    <s v=""/>
    <x v="0"/>
    <x v="5"/>
    <s v="FABRICA"/>
    <x v="0"/>
    <x v="28"/>
    <x v="1"/>
    <n v="0.82000000000000028"/>
    <x v="0"/>
    <n v="0.82000000000000028"/>
    <n v="0.82000000000000028"/>
    <n v="1"/>
    <n v="1"/>
    <s v="Positivo"/>
    <n v="20.76"/>
    <s v="TM"/>
    <n v="20.76"/>
    <n v="3264"/>
    <s v=""/>
    <s v=""/>
    <x v="0"/>
    <s v=""/>
    <s v=""/>
  </r>
  <r>
    <x v="9"/>
    <n v="12.9"/>
    <n v="12.88"/>
    <n v="0"/>
    <n v="40"/>
    <n v="34.619999999999997"/>
    <n v="21.74"/>
    <s v="TM"/>
    <s v=""/>
    <s v="ER4758BBH"/>
    <s v="E7926JMH"/>
    <s v="2024000692"/>
    <x v="1678"/>
    <d v="2024-01-09T00:00:00"/>
    <x v="41"/>
    <n v="22"/>
    <s v="TM"/>
    <n v="21.74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3"/>
    <n v="12.88"/>
    <s v=""/>
    <x v="0"/>
    <x v="0"/>
    <x v="1"/>
    <s v=""/>
    <x v="0"/>
    <x v="5"/>
    <s v="FABRICA"/>
    <x v="0"/>
    <x v="39"/>
    <x v="1"/>
    <n v="6.3800000000000026"/>
    <x v="0"/>
    <n v="0.26000000000000156"/>
    <n v="0.26000000000000156"/>
    <n v="0"/>
    <n v="1"/>
    <s v=""/>
    <n v="22"/>
    <s v="TM"/>
    <n v="22"/>
    <n v="3271"/>
    <s v=""/>
    <s v=""/>
    <x v="0"/>
    <s v=""/>
    <s v=""/>
  </r>
  <r>
    <x v="9"/>
    <n v="12.9"/>
    <n v="12.98"/>
    <n v="0"/>
    <n v="40"/>
    <n v="37.659999999999997"/>
    <n v="24.68"/>
    <s v="TM"/>
    <s v=""/>
    <s v="ER4758BBH"/>
    <s v="E7926JMH"/>
    <s v="2024000933"/>
    <x v="1679"/>
    <d v="2024-01-10T00:00:00"/>
    <x v="41"/>
    <n v="25"/>
    <s v="TM"/>
    <n v="24.6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3"/>
    <n v="12.98"/>
    <s v=""/>
    <x v="0"/>
    <x v="0"/>
    <x v="1"/>
    <s v=""/>
    <x v="0"/>
    <x v="5"/>
    <s v="FABRICA"/>
    <x v="0"/>
    <x v="39"/>
    <x v="1"/>
    <n v="3.3400000000000034"/>
    <x v="0"/>
    <n v="0.32000000000000028"/>
    <n v="0.32000000000000028"/>
    <n v="0"/>
    <n v="1"/>
    <s v=""/>
    <n v="25"/>
    <s v="TM"/>
    <n v="25"/>
    <n v="3271"/>
    <s v=""/>
    <s v=""/>
    <x v="0"/>
    <s v=""/>
    <s v=""/>
  </r>
  <r>
    <x v="9"/>
    <n v="12.3"/>
    <n v="12.48"/>
    <n v="0"/>
    <n v="40"/>
    <n v="40.32"/>
    <n v="27.84"/>
    <s v="TM"/>
    <s v=""/>
    <s v="ER7811BBV"/>
    <s v="E5730JVY"/>
    <s v="2024000724"/>
    <x v="1680"/>
    <d v="2024-01-09T00:00:00"/>
    <x v="37"/>
    <n v="28.52"/>
    <s v="TM"/>
    <n v="27.84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6"/>
    <n v="12.48"/>
    <s v=""/>
    <x v="0"/>
    <x v="0"/>
    <x v="1"/>
    <s v=""/>
    <x v="0"/>
    <x v="5"/>
    <s v="FABRICA"/>
    <x v="0"/>
    <x v="10"/>
    <x v="1"/>
    <n v="0.67999999999999972"/>
    <x v="0"/>
    <n v="0.67999999999999972"/>
    <n v="0.67999999999999972"/>
    <n v="1"/>
    <n v="1"/>
    <s v="Positivo"/>
    <n v="28.52"/>
    <s v="TM"/>
    <n v="28.52"/>
    <n v="3262"/>
    <s v=""/>
    <s v=""/>
    <x v="0"/>
    <s v=""/>
    <s v=""/>
  </r>
  <r>
    <x v="9"/>
    <n v="12.3"/>
    <n v="12.4"/>
    <n v="0"/>
    <n v="40"/>
    <n v="40.299999999999997"/>
    <n v="27.9"/>
    <s v="TM"/>
    <s v=""/>
    <s v="ER7811BBV"/>
    <s v="E5730JVY"/>
    <s v="2024000829"/>
    <x v="1681"/>
    <d v="2024-01-10T00:00:00"/>
    <x v="37"/>
    <n v="28.6"/>
    <s v="TM"/>
    <n v="27.9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6"/>
    <n v="12.4"/>
    <s v=""/>
    <x v="0"/>
    <x v="0"/>
    <x v="1"/>
    <s v=""/>
    <x v="0"/>
    <x v="5"/>
    <s v="FABRICA"/>
    <x v="0"/>
    <x v="10"/>
    <x v="1"/>
    <n v="0.70000000000000284"/>
    <x v="0"/>
    <n v="0.70000000000000284"/>
    <n v="0.70000000000000284"/>
    <n v="1"/>
    <n v="1"/>
    <s v="Positivo"/>
    <n v="28.6"/>
    <s v="TM"/>
    <n v="28.6"/>
    <n v="3262"/>
    <s v=""/>
    <s v=""/>
    <x v="0"/>
    <s v=""/>
    <s v=""/>
  </r>
  <r>
    <x v="9"/>
    <n v="11.5"/>
    <n v="11.58"/>
    <n v="0"/>
    <n v="18"/>
    <n v="18.059999999999999"/>
    <n v="6.4"/>
    <s v="TM"/>
    <s v=""/>
    <s v="EEMA8726CJ"/>
    <s v=""/>
    <s v=""/>
    <x v="1682"/>
    <d v="2024-01-09T00:00:00"/>
    <x v="33"/>
    <n v="6.4"/>
    <s v="TM"/>
    <n v="6.48"/>
    <x v="0"/>
    <s v="JJIMENA"/>
    <x v="0"/>
    <s v=""/>
    <x v="1"/>
    <x v="2"/>
    <x v="1"/>
    <x v="0"/>
    <s v="ESMA23180L"/>
    <d v="2024-01-09T09:49:45"/>
    <s v="E_AROMEROR"/>
    <x v="0"/>
    <x v="0"/>
    <x v="1"/>
    <x v="0"/>
    <s v=""/>
    <d v="1899-12-30T00:00:00"/>
    <s v=""/>
    <s v=""/>
    <s v=""/>
    <n v="0"/>
    <s v=""/>
    <x v="0"/>
    <x v="0"/>
    <x v="1"/>
    <s v="PM"/>
    <x v="0"/>
    <x v="5"/>
    <s v="FABRICA"/>
    <x v="0"/>
    <x v="32"/>
    <x v="0"/>
    <n v="0.39000000000000057"/>
    <x v="0"/>
    <n v="3.7600000000000016"/>
    <n v="3.7600000000000016"/>
    <n v="1"/>
    <n v="1"/>
    <s v="Positivo"/>
    <n v="6.4"/>
    <s v="TM"/>
    <n v="10.240000000000002"/>
    <n v="3283"/>
    <s v="PM"/>
    <s v=""/>
    <x v="0"/>
    <s v=""/>
    <s v="PM"/>
  </r>
  <r>
    <x v="9"/>
    <n v="13.2"/>
    <n v="13.26"/>
    <n v="0"/>
    <n v="40"/>
    <n v="40.54"/>
    <n v="27.28"/>
    <s v="TM"/>
    <s v=""/>
    <s v="ER4763BBY"/>
    <s v="E4421MGY"/>
    <s v="2024000695"/>
    <x v="1683"/>
    <d v="2024-01-09T00:00:00"/>
    <x v="36"/>
    <n v="27.74"/>
    <s v="TM"/>
    <n v="27.2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3.26"/>
    <s v=""/>
    <x v="0"/>
    <x v="0"/>
    <x v="1"/>
    <s v=""/>
    <x v="0"/>
    <x v="5"/>
    <s v="FABRICA"/>
    <x v="0"/>
    <x v="35"/>
    <x v="1"/>
    <n v="0.46000000000000085"/>
    <x v="0"/>
    <n v="0.4599999999999973"/>
    <n v="0.4599999999999973"/>
    <n v="1"/>
    <n v="1"/>
    <s v="Positivo"/>
    <n v="27.74"/>
    <s v="TM"/>
    <n v="27.74"/>
    <n v="3269"/>
    <s v=""/>
    <s v=""/>
    <x v="0"/>
    <s v=""/>
    <s v=""/>
  </r>
  <r>
    <x v="9"/>
    <n v="16.32"/>
    <n v="16.245000000000001"/>
    <n v="0"/>
    <n v="26"/>
    <n v="26.18"/>
    <n v="9.6"/>
    <s v="TM"/>
    <s v=""/>
    <s v="EE8008BRB"/>
    <s v=""/>
    <s v="2024000739"/>
    <x v="1684"/>
    <d v="2024-01-09T00:00:00"/>
    <x v="34"/>
    <n v="9.6"/>
    <s v="TM"/>
    <n v="9.9350000000000005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6.420000000000002"/>
    <s v=""/>
    <x v="0"/>
    <x v="0"/>
    <x v="1"/>
    <s v=""/>
    <x v="0"/>
    <x v="5"/>
    <s v="FABRICA"/>
    <x v="0"/>
    <x v="33"/>
    <x v="0"/>
    <n v="0.46999999999999886"/>
    <x v="0"/>
    <n v="-0.33500000000000085"/>
    <n v="0.33500000000000085"/>
    <n v="0"/>
    <n v="0"/>
    <s v=""/>
    <n v="9.6"/>
    <s v="TM"/>
    <n v="9.6"/>
    <n v="3282"/>
    <s v=""/>
    <s v=""/>
    <x v="0"/>
    <s v=""/>
    <s v=""/>
  </r>
  <r>
    <x v="9"/>
    <n v="13.1"/>
    <n v="13.42"/>
    <n v="0"/>
    <n v="40"/>
    <n v="41"/>
    <n v="27.58"/>
    <s v="TM"/>
    <s v=""/>
    <s v="ER1732BCG"/>
    <s v="E6541KPH"/>
    <s v="2024000720"/>
    <x v="1685"/>
    <d v="2024-01-09T00:00:00"/>
    <x v="29"/>
    <n v="27.58"/>
    <s v="TM"/>
    <n v="27.5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42"/>
    <s v=""/>
    <x v="0"/>
    <x v="0"/>
    <x v="1"/>
    <s v=""/>
    <x v="0"/>
    <x v="5"/>
    <s v="FABRICA"/>
    <x v="0"/>
    <x v="28"/>
    <x v="1"/>
    <n v="0"/>
    <x v="0"/>
    <n v="0"/>
    <n v="0"/>
    <n v="0"/>
    <n v="1"/>
    <s v=""/>
    <n v="27.58"/>
    <s v="TM"/>
    <n v="27.58"/>
    <n v="3264"/>
    <s v=""/>
    <s v=""/>
    <x v="0"/>
    <s v=""/>
    <s v=""/>
  </r>
  <r>
    <x v="9"/>
    <n v="13.28"/>
    <n v="13.48"/>
    <n v="0"/>
    <n v="40"/>
    <n v="40.619999999999997"/>
    <n v="27.14"/>
    <s v="TM"/>
    <s v=""/>
    <s v="ER0933BCD"/>
    <s v="E5086KXC"/>
    <s v="2024000718"/>
    <x v="1686"/>
    <d v="2024-01-09T00:00:00"/>
    <x v="29"/>
    <n v="27.52"/>
    <s v="TM"/>
    <n v="27.14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48"/>
    <s v=""/>
    <x v="0"/>
    <x v="0"/>
    <x v="1"/>
    <s v=""/>
    <x v="0"/>
    <x v="5"/>
    <s v="FABRICA"/>
    <x v="0"/>
    <x v="28"/>
    <x v="1"/>
    <n v="0.38000000000000256"/>
    <x v="0"/>
    <n v="0.37999999999999901"/>
    <n v="0.37999999999999901"/>
    <n v="0"/>
    <n v="1"/>
    <s v=""/>
    <n v="27.52"/>
    <s v="TM"/>
    <n v="27.52"/>
    <n v="3264"/>
    <s v=""/>
    <s v=""/>
    <x v="0"/>
    <s v=""/>
    <s v=""/>
  </r>
  <r>
    <x v="9"/>
    <n v="13.04"/>
    <n v="13.1"/>
    <n v="0"/>
    <n v="40"/>
    <n v="40.74"/>
    <n v="27.64"/>
    <s v="TM"/>
    <s v=""/>
    <s v="ER2071BBY"/>
    <s v="E4845FFX"/>
    <s v="2024000743"/>
    <x v="1687"/>
    <d v="2024-01-09T00:00:00"/>
    <x v="29"/>
    <n v="27.9"/>
    <s v="TM"/>
    <n v="27.64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1"/>
    <s v=""/>
    <x v="0"/>
    <x v="0"/>
    <x v="1"/>
    <s v=""/>
    <x v="0"/>
    <x v="5"/>
    <s v="FABRICA"/>
    <x v="0"/>
    <x v="28"/>
    <x v="1"/>
    <n v="0.25999999999999801"/>
    <x v="0"/>
    <n v="0.25999999999999801"/>
    <n v="0.25999999999999801"/>
    <n v="0"/>
    <n v="1"/>
    <s v=""/>
    <n v="27.9"/>
    <s v="TM"/>
    <n v="27.9"/>
    <n v="3264"/>
    <s v=""/>
    <s v=""/>
    <x v="0"/>
    <s v=""/>
    <s v=""/>
  </r>
  <r>
    <x v="9"/>
    <n v="13.2"/>
    <n v="13.42"/>
    <n v="0"/>
    <n v="40"/>
    <n v="40.46"/>
    <n v="27.04"/>
    <s v="TM"/>
    <s v=""/>
    <s v="ER8221BBJ"/>
    <s v="E3888GZR"/>
    <s v="2024000786"/>
    <x v="1688"/>
    <d v="2024-01-10T00:00:00"/>
    <x v="29"/>
    <n v="27.58"/>
    <s v="TM"/>
    <n v="27.04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7"/>
    <n v="13.42"/>
    <s v=""/>
    <x v="0"/>
    <x v="0"/>
    <x v="1"/>
    <s v=""/>
    <x v="0"/>
    <x v="5"/>
    <s v="FABRICA"/>
    <x v="0"/>
    <x v="28"/>
    <x v="1"/>
    <n v="0.53999999999999915"/>
    <x v="0"/>
    <n v="0.53999999999999915"/>
    <n v="0.53999999999999915"/>
    <n v="1"/>
    <n v="1"/>
    <s v="Positivo"/>
    <n v="27.58"/>
    <s v="TM"/>
    <n v="27.58"/>
    <n v="3264"/>
    <s v=""/>
    <s v=""/>
    <x v="0"/>
    <s v=""/>
    <s v=""/>
  </r>
  <r>
    <x v="9"/>
    <n v="13.9"/>
    <n v="13.98"/>
    <n v="0"/>
    <n v="40"/>
    <n v="40.26"/>
    <n v="26.28"/>
    <s v="TM"/>
    <s v=""/>
    <s v="ER1030BBJ"/>
    <s v="E0463JRH"/>
    <s v="2024000706"/>
    <x v="1689"/>
    <d v="2024-01-09T00:00:00"/>
    <x v="36"/>
    <n v="27.02"/>
    <s v="TM"/>
    <n v="26.2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3.98"/>
    <s v=""/>
    <x v="0"/>
    <x v="0"/>
    <x v="1"/>
    <s v=""/>
    <x v="0"/>
    <x v="5"/>
    <s v="FABRICA"/>
    <x v="0"/>
    <x v="35"/>
    <x v="1"/>
    <n v="0.74000000000000199"/>
    <x v="0"/>
    <n v="0.73999999999999844"/>
    <n v="0.73999999999999844"/>
    <n v="1"/>
    <n v="1"/>
    <s v="Positivo"/>
    <n v="27.02"/>
    <s v="TM"/>
    <n v="27.02"/>
    <n v="3269"/>
    <s v=""/>
    <s v=""/>
    <x v="0"/>
    <s v=""/>
    <s v=""/>
  </r>
  <r>
    <x v="9"/>
    <n v="12.7"/>
    <n v="12.66"/>
    <n v="0"/>
    <n v="40"/>
    <n v="40.119999999999997"/>
    <n v="27.46"/>
    <s v="TM"/>
    <s v=""/>
    <s v="ER6807BBV"/>
    <s v="E8120GLY"/>
    <s v="2024000717"/>
    <x v="1690"/>
    <d v="2024-01-09T00:00:00"/>
    <x v="37"/>
    <n v="28.34"/>
    <s v="TM"/>
    <n v="27.46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6"/>
    <n v="12.66"/>
    <s v=""/>
    <x v="0"/>
    <x v="0"/>
    <x v="1"/>
    <s v=""/>
    <x v="0"/>
    <x v="5"/>
    <s v="FABRICA"/>
    <x v="0"/>
    <x v="10"/>
    <x v="1"/>
    <n v="0.88000000000000256"/>
    <x v="0"/>
    <n v="0.87999999999999901"/>
    <n v="0.87999999999999901"/>
    <n v="1"/>
    <n v="1"/>
    <s v="Positivo"/>
    <n v="28.34"/>
    <s v="TM"/>
    <n v="28.34"/>
    <n v="3262"/>
    <s v=""/>
    <s v=""/>
    <x v="0"/>
    <s v=""/>
    <s v=""/>
  </r>
  <r>
    <x v="9"/>
    <n v="13.8"/>
    <n v="13.78"/>
    <n v="0"/>
    <n v="40"/>
    <n v="37.26"/>
    <n v="23.48"/>
    <s v="TM"/>
    <s v=""/>
    <s v="ER3908BBW"/>
    <s v="E4262KXX"/>
    <s v="2024000746"/>
    <x v="1691"/>
    <d v="2024-01-09T00:00:00"/>
    <x v="29"/>
    <n v="24"/>
    <s v="TM"/>
    <n v="23.4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7"/>
    <n v="13.78"/>
    <s v=""/>
    <x v="0"/>
    <x v="0"/>
    <x v="1"/>
    <s v=""/>
    <x v="0"/>
    <x v="5"/>
    <s v="FABRICA"/>
    <x v="0"/>
    <x v="28"/>
    <x v="1"/>
    <n v="3.740000000000002"/>
    <x v="0"/>
    <n v="0.51999999999999957"/>
    <n v="0.51999999999999957"/>
    <n v="1"/>
    <n v="1"/>
    <s v="Positivo"/>
    <n v="24"/>
    <s v="TM"/>
    <n v="24"/>
    <n v="3264"/>
    <s v=""/>
    <s v=""/>
    <x v="0"/>
    <s v=""/>
    <s v=""/>
  </r>
  <r>
    <x v="9"/>
    <n v="13.8"/>
    <n v="14.04"/>
    <n v="0"/>
    <n v="40"/>
    <n v="40.68"/>
    <n v="26.64"/>
    <s v="TM"/>
    <s v=""/>
    <s v="ER8381BBJ"/>
    <s v="E5489HGX"/>
    <s v="2024000767"/>
    <x v="1692"/>
    <d v="2024-01-10T00:00:00"/>
    <x v="29"/>
    <n v="26.96"/>
    <s v="TM"/>
    <n v="26.64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4.04"/>
    <s v=""/>
    <x v="0"/>
    <x v="0"/>
    <x v="1"/>
    <s v=""/>
    <x v="0"/>
    <x v="5"/>
    <s v="FABRICA"/>
    <x v="0"/>
    <x v="28"/>
    <x v="1"/>
    <n v="0.32000000000000028"/>
    <x v="0"/>
    <n v="0.32000000000000028"/>
    <n v="0.32000000000000028"/>
    <n v="0"/>
    <n v="1"/>
    <s v=""/>
    <n v="26.96"/>
    <s v="TM"/>
    <n v="26.96"/>
    <n v="3264"/>
    <s v=""/>
    <s v=""/>
    <x v="0"/>
    <s v=""/>
    <s v=""/>
  </r>
  <r>
    <x v="9"/>
    <n v="13.1"/>
    <n v="12.86"/>
    <n v="0"/>
    <n v="40"/>
    <n v="40.119999999999997"/>
    <n v="27.26"/>
    <s v="TM"/>
    <s v=""/>
    <s v="ER7726BBG"/>
    <s v="E7970JYD"/>
    <s v="2024000841"/>
    <x v="1693"/>
    <d v="2024-01-10T00:00:00"/>
    <x v="29"/>
    <n v="28.14"/>
    <s v="TM"/>
    <n v="27.26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2.86"/>
    <s v=""/>
    <x v="0"/>
    <x v="0"/>
    <x v="1"/>
    <s v=""/>
    <x v="0"/>
    <x v="5"/>
    <s v="FABRICA"/>
    <x v="0"/>
    <x v="28"/>
    <x v="1"/>
    <n v="0.88000000000000256"/>
    <x v="0"/>
    <n v="0.87999999999999901"/>
    <n v="0.87999999999999901"/>
    <n v="1"/>
    <n v="1"/>
    <s v="Positivo"/>
    <n v="28.14"/>
    <s v="TM"/>
    <n v="28.14"/>
    <n v="3264"/>
    <s v=""/>
    <s v=""/>
    <x v="0"/>
    <s v=""/>
    <s v=""/>
  </r>
  <r>
    <x v="9"/>
    <n v="13.34"/>
    <n v="12.9"/>
    <n v="0"/>
    <n v="40"/>
    <n v="39.94"/>
    <n v="27.04"/>
    <s v="TM"/>
    <s v=""/>
    <s v="ER9151BBT"/>
    <s v="E8976JGF"/>
    <s v="2024000719"/>
    <x v="1694"/>
    <d v="2024-01-09T00:00:00"/>
    <x v="29"/>
    <n v="28.1"/>
    <s v="TM"/>
    <n v="27.04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2.9"/>
    <s v=""/>
    <x v="0"/>
    <x v="0"/>
    <x v="1"/>
    <s v=""/>
    <x v="0"/>
    <x v="5"/>
    <s v="FABRICA"/>
    <x v="0"/>
    <x v="28"/>
    <x v="1"/>
    <n v="1.0600000000000023"/>
    <x v="0"/>
    <n v="1.0600000000000023"/>
    <n v="1.0600000000000023"/>
    <n v="1"/>
    <n v="1"/>
    <s v="Positivo"/>
    <n v="28.1"/>
    <s v="TM"/>
    <n v="28.1"/>
    <n v="3264"/>
    <s v=""/>
    <s v=""/>
    <x v="0"/>
    <s v=""/>
    <s v=""/>
  </r>
  <r>
    <x v="9"/>
    <n v="13.1"/>
    <n v="13.04"/>
    <n v="0"/>
    <n v="40"/>
    <n v="40.340000000000003"/>
    <n v="27.3"/>
    <s v="TM"/>
    <s v=""/>
    <s v="ER7726BBG"/>
    <s v="E7970JYD"/>
    <s v="2024000802"/>
    <x v="1695"/>
    <d v="2024-01-10T00:00:00"/>
    <x v="29"/>
    <n v="27.96"/>
    <s v="TM"/>
    <n v="27.3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04"/>
    <s v=""/>
    <x v="0"/>
    <x v="0"/>
    <x v="1"/>
    <s v=""/>
    <x v="0"/>
    <x v="5"/>
    <s v="FABRICA"/>
    <x v="0"/>
    <x v="28"/>
    <x v="1"/>
    <n v="0.65999999999999659"/>
    <x v="0"/>
    <n v="0.66000000000000014"/>
    <n v="0.66000000000000014"/>
    <n v="1"/>
    <n v="1"/>
    <s v="Positivo"/>
    <n v="27.96"/>
    <s v="TM"/>
    <n v="27.96"/>
    <n v="3264"/>
    <s v=""/>
    <s v=""/>
    <x v="0"/>
    <s v=""/>
    <s v=""/>
  </r>
  <r>
    <x v="9"/>
    <n v="13.34"/>
    <n v="13.06"/>
    <n v="0"/>
    <n v="40"/>
    <n v="40.479999999999997"/>
    <n v="27.42"/>
    <s v="TM"/>
    <s v=""/>
    <s v="ER9151BBT"/>
    <s v="E8976JGF"/>
    <s v="2024000832"/>
    <x v="1696"/>
    <d v="2024-01-10T00:00:00"/>
    <x v="29"/>
    <n v="27.94"/>
    <s v="TM"/>
    <n v="27.42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06"/>
    <s v=""/>
    <x v="0"/>
    <x v="0"/>
    <x v="1"/>
    <s v=""/>
    <x v="0"/>
    <x v="5"/>
    <s v="FABRICA"/>
    <x v="0"/>
    <x v="28"/>
    <x v="1"/>
    <n v="0.52000000000000313"/>
    <x v="0"/>
    <n v="0.51999999999999957"/>
    <n v="0.51999999999999957"/>
    <n v="1"/>
    <n v="1"/>
    <s v="Positivo"/>
    <n v="27.94"/>
    <s v="TM"/>
    <n v="27.94"/>
    <n v="3264"/>
    <s v=""/>
    <s v=""/>
    <x v="0"/>
    <s v=""/>
    <s v=""/>
  </r>
  <r>
    <x v="9"/>
    <n v="13.1"/>
    <n v="12.92"/>
    <n v="0"/>
    <n v="40"/>
    <n v="40.32"/>
    <n v="27.4"/>
    <s v="TM"/>
    <s v=""/>
    <s v="ER7726BBG"/>
    <s v="E7970JYD"/>
    <s v="2024000721"/>
    <x v="1697"/>
    <d v="2024-01-09T00:00:00"/>
    <x v="29"/>
    <n v="28.08"/>
    <s v="TM"/>
    <n v="27.4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2.92"/>
    <s v=""/>
    <x v="0"/>
    <x v="0"/>
    <x v="1"/>
    <s v=""/>
    <x v="0"/>
    <x v="5"/>
    <s v="FABRICA"/>
    <x v="0"/>
    <x v="28"/>
    <x v="1"/>
    <n v="0.67999999999999972"/>
    <x v="0"/>
    <n v="0.67999999999999972"/>
    <n v="0.67999999999999972"/>
    <n v="1"/>
    <n v="1"/>
    <s v="Positivo"/>
    <n v="28.08"/>
    <s v="TM"/>
    <n v="28.08"/>
    <n v="3264"/>
    <s v=""/>
    <s v=""/>
    <x v="0"/>
    <s v=""/>
    <s v=""/>
  </r>
  <r>
    <x v="9"/>
    <n v="13.34"/>
    <n v="13.36"/>
    <n v="0"/>
    <n v="40"/>
    <n v="40.68"/>
    <n v="27.32"/>
    <s v="TM"/>
    <s v=""/>
    <s v="ER9151BBT"/>
    <s v="E8976JGF"/>
    <s v="2024000775"/>
    <x v="1698"/>
    <d v="2024-01-10T00:00:00"/>
    <x v="29"/>
    <n v="27.64"/>
    <s v="TM"/>
    <n v="27.32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36"/>
    <s v=""/>
    <x v="0"/>
    <x v="0"/>
    <x v="1"/>
    <s v=""/>
    <x v="0"/>
    <x v="5"/>
    <s v="FABRICA"/>
    <x v="0"/>
    <x v="28"/>
    <x v="1"/>
    <n v="0.32000000000000028"/>
    <x v="0"/>
    <n v="0.32000000000000028"/>
    <n v="0.32000000000000028"/>
    <n v="0"/>
    <n v="1"/>
    <s v=""/>
    <n v="27.64"/>
    <s v="TM"/>
    <n v="27.64"/>
    <n v="3264"/>
    <s v=""/>
    <s v=""/>
    <x v="0"/>
    <s v=""/>
    <s v=""/>
  </r>
  <r>
    <x v="9"/>
    <n v="12.9"/>
    <n v="13.06"/>
    <n v="0"/>
    <n v="40"/>
    <n v="40.28"/>
    <n v="27.22"/>
    <s v="TM"/>
    <s v=""/>
    <s v="ER8141BBG"/>
    <s v="E8094GLY"/>
    <s v="2024000725"/>
    <x v="1699"/>
    <d v="2024-01-09T00:00:00"/>
    <x v="36"/>
    <n v="27.94"/>
    <s v="TM"/>
    <n v="27.22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3.06"/>
    <s v=""/>
    <x v="0"/>
    <x v="0"/>
    <x v="1"/>
    <s v=""/>
    <x v="0"/>
    <x v="5"/>
    <s v="FABRICA"/>
    <x v="0"/>
    <x v="35"/>
    <x v="1"/>
    <n v="0.71999999999999886"/>
    <x v="0"/>
    <n v="0.72000000000000242"/>
    <n v="0.72000000000000242"/>
    <n v="1"/>
    <n v="1"/>
    <s v="Positivo"/>
    <n v="27.94"/>
    <s v="TM"/>
    <n v="27.94"/>
    <n v="3269"/>
    <s v=""/>
    <s v=""/>
    <x v="0"/>
    <s v=""/>
    <s v=""/>
  </r>
  <r>
    <x v="9"/>
    <n v="12.8"/>
    <n v="12.76"/>
    <n v="0"/>
    <n v="40"/>
    <n v="40.340000000000003"/>
    <n v="27.58"/>
    <s v="TM"/>
    <s v=""/>
    <s v="ER2705BBZ"/>
    <s v="E4428JRN"/>
    <s v="2024000726"/>
    <x v="1700"/>
    <d v="2024-01-09T00:00:00"/>
    <x v="36"/>
    <n v="28.24"/>
    <s v="TM"/>
    <n v="27.5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2.76"/>
    <s v=""/>
    <x v="0"/>
    <x v="0"/>
    <x v="1"/>
    <s v=""/>
    <x v="0"/>
    <x v="5"/>
    <s v="FABRICA"/>
    <x v="0"/>
    <x v="35"/>
    <x v="1"/>
    <n v="0.65999999999999659"/>
    <x v="0"/>
    <n v="0.66000000000000014"/>
    <n v="0.66000000000000014"/>
    <n v="1"/>
    <n v="1"/>
    <s v="Positivo"/>
    <n v="28.24"/>
    <s v="TM"/>
    <n v="28.24"/>
    <n v="3269"/>
    <s v=""/>
    <s v=""/>
    <x v="0"/>
    <s v=""/>
    <s v=""/>
  </r>
  <r>
    <x v="9"/>
    <n v="12.1"/>
    <n v="12.18"/>
    <n v="0"/>
    <n v="40"/>
    <n v="39.659999999999997"/>
    <n v="27.48"/>
    <s v="TM"/>
    <s v=""/>
    <s v="ER4514BDH"/>
    <s v="E5509KSH"/>
    <s v="2024000844"/>
    <x v="1701"/>
    <d v="2024-01-10T00:00:00"/>
    <x v="36"/>
    <n v="28.82"/>
    <s v="TM"/>
    <n v="27.4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2.18"/>
    <s v=""/>
    <x v="0"/>
    <x v="0"/>
    <x v="1"/>
    <s v=""/>
    <x v="0"/>
    <x v="5"/>
    <s v="FABRICA"/>
    <x v="0"/>
    <x v="35"/>
    <x v="1"/>
    <n v="1.3400000000000034"/>
    <x v="0"/>
    <n v="1.3399999999999999"/>
    <n v="1.3399999999999999"/>
    <n v="1"/>
    <n v="1"/>
    <s v="Positivo"/>
    <n v="28.82"/>
    <s v="TM"/>
    <n v="28.82"/>
    <n v="3269"/>
    <s v=""/>
    <s v=""/>
    <x v="0"/>
    <s v=""/>
    <s v=""/>
  </r>
  <r>
    <x v="9"/>
    <n v="13.2"/>
    <n v="13.4"/>
    <n v="0"/>
    <n v="40"/>
    <n v="40.479999999999997"/>
    <n v="27.08"/>
    <s v="TM"/>
    <s v=""/>
    <s v="ER8221BBJ"/>
    <s v="E3888GZR"/>
    <s v="2024000827"/>
    <x v="1702"/>
    <d v="2024-01-10T00:00:00"/>
    <x v="36"/>
    <n v="27.6"/>
    <s v="TM"/>
    <n v="27.0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3.4"/>
    <s v=""/>
    <x v="0"/>
    <x v="0"/>
    <x v="1"/>
    <s v=""/>
    <x v="0"/>
    <x v="5"/>
    <s v="FABRICA"/>
    <x v="0"/>
    <x v="35"/>
    <x v="1"/>
    <n v="0.52000000000000313"/>
    <x v="0"/>
    <n v="0.52000000000000313"/>
    <n v="0.52000000000000313"/>
    <n v="1"/>
    <n v="1"/>
    <s v="Positivo"/>
    <n v="27.6"/>
    <s v="TM"/>
    <n v="27.6"/>
    <n v="3269"/>
    <s v=""/>
    <s v=""/>
    <x v="0"/>
    <s v=""/>
    <s v=""/>
  </r>
  <r>
    <x v="9"/>
    <n v="13.2"/>
    <n v="13.5"/>
    <n v="0"/>
    <n v="40"/>
    <n v="40.46"/>
    <n v="26.96"/>
    <s v="TM"/>
    <s v=""/>
    <s v="ER8221BBJ"/>
    <s v="E3888GZR"/>
    <s v="2024000759"/>
    <x v="1703"/>
    <d v="2024-01-10T00:00:00"/>
    <x v="36"/>
    <n v="27.5"/>
    <s v="TM"/>
    <n v="26.96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3.5"/>
    <s v=""/>
    <x v="0"/>
    <x v="0"/>
    <x v="1"/>
    <s v=""/>
    <x v="0"/>
    <x v="5"/>
    <s v="FABRICA"/>
    <x v="0"/>
    <x v="35"/>
    <x v="1"/>
    <n v="0.53999999999999915"/>
    <x v="0"/>
    <n v="0.53999999999999915"/>
    <n v="0.53999999999999915"/>
    <n v="1"/>
    <n v="1"/>
    <s v="Positivo"/>
    <n v="27.5"/>
    <s v="TM"/>
    <n v="27.5"/>
    <n v="3269"/>
    <s v=""/>
    <s v=""/>
    <x v="0"/>
    <s v=""/>
    <s v=""/>
  </r>
  <r>
    <x v="9"/>
    <n v="12.7"/>
    <n v="12.82"/>
    <n v="0"/>
    <n v="40"/>
    <n v="40.44"/>
    <n v="27.62"/>
    <s v="TM"/>
    <s v=""/>
    <s v="ER8110BCC"/>
    <s v="E7844JTT"/>
    <s v="2024000722"/>
    <x v="1704"/>
    <d v="2024-01-09T00:00:00"/>
    <x v="29"/>
    <n v="28.18"/>
    <s v="TM"/>
    <n v="27.62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2.82"/>
    <s v=""/>
    <x v="0"/>
    <x v="0"/>
    <x v="1"/>
    <s v=""/>
    <x v="0"/>
    <x v="5"/>
    <s v="FABRICA"/>
    <x v="0"/>
    <x v="28"/>
    <x v="1"/>
    <n v="0.56000000000000227"/>
    <x v="0"/>
    <n v="0.55999999999999872"/>
    <n v="0.55999999999999872"/>
    <n v="1"/>
    <n v="1"/>
    <s v="Positivo"/>
    <n v="28.18"/>
    <s v="TM"/>
    <n v="28.18"/>
    <n v="3264"/>
    <s v=""/>
    <s v=""/>
    <x v="0"/>
    <s v=""/>
    <s v=""/>
  </r>
  <r>
    <x v="9"/>
    <n v="13.52"/>
    <n v="13.68"/>
    <n v="0"/>
    <n v="40"/>
    <n v="40.04"/>
    <n v="26.36"/>
    <s v="TM"/>
    <s v=""/>
    <s v="ER9329BBT"/>
    <s v="E5714JWS"/>
    <s v="2024000761"/>
    <x v="1705"/>
    <d v="2024-01-10T00:00:00"/>
    <x v="29"/>
    <n v="27.32"/>
    <s v="TM"/>
    <n v="26.36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68"/>
    <s v=""/>
    <x v="0"/>
    <x v="0"/>
    <x v="1"/>
    <s v=""/>
    <x v="0"/>
    <x v="5"/>
    <s v="FABRICA"/>
    <x v="0"/>
    <x v="28"/>
    <x v="1"/>
    <n v="0.96000000000000085"/>
    <x v="0"/>
    <n v="0.96000000000000085"/>
    <n v="0.96000000000000085"/>
    <n v="1"/>
    <n v="1"/>
    <s v="Positivo"/>
    <n v="27.32"/>
    <s v="TM"/>
    <n v="27.32"/>
    <n v="3264"/>
    <s v=""/>
    <s v=""/>
    <x v="0"/>
    <s v=""/>
    <s v=""/>
  </r>
  <r>
    <x v="9"/>
    <n v="13.3"/>
    <n v="13.28"/>
    <n v="0"/>
    <n v="40"/>
    <n v="40.340000000000003"/>
    <n v="27.06"/>
    <s v="TM"/>
    <s v=""/>
    <s v="ER1055BBH"/>
    <s v="E0721JRZ"/>
    <s v="2024000773"/>
    <x v="1706"/>
    <d v="2024-01-10T00:00:00"/>
    <x v="29"/>
    <n v="27.72"/>
    <s v="TM"/>
    <n v="27.06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7"/>
    <n v="13.28"/>
    <s v=""/>
    <x v="0"/>
    <x v="0"/>
    <x v="1"/>
    <s v=""/>
    <x v="0"/>
    <x v="5"/>
    <s v="FABRICA"/>
    <x v="0"/>
    <x v="28"/>
    <x v="1"/>
    <n v="0.65999999999999659"/>
    <x v="0"/>
    <n v="0.66000000000000014"/>
    <n v="0.66000000000000014"/>
    <n v="1"/>
    <n v="1"/>
    <s v="Positivo"/>
    <n v="27.72"/>
    <s v="TM"/>
    <n v="27.72"/>
    <n v="3264"/>
    <s v=""/>
    <s v=""/>
    <x v="0"/>
    <s v=""/>
    <s v=""/>
  </r>
  <r>
    <x v="9"/>
    <n v="12.86"/>
    <n v="12.88"/>
    <n v="0"/>
    <n v="40"/>
    <n v="40.24"/>
    <n v="27.36"/>
    <s v="TM"/>
    <s v=""/>
    <s v="ER2068BBY"/>
    <s v="E8822FFZ"/>
    <s v="2024000821"/>
    <x v="1707"/>
    <d v="2024-01-10T00:00:00"/>
    <x v="39"/>
    <n v="28.12"/>
    <s v="TM"/>
    <n v="27.36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8"/>
    <n v="12.88"/>
    <s v=""/>
    <x v="0"/>
    <x v="0"/>
    <x v="1"/>
    <s v=""/>
    <x v="0"/>
    <x v="5"/>
    <s v="FABRICA"/>
    <x v="0"/>
    <x v="37"/>
    <x v="1"/>
    <n v="0.75999999999999801"/>
    <x v="0"/>
    <n v="0.76000000000000156"/>
    <n v="0.76000000000000156"/>
    <n v="1"/>
    <n v="1"/>
    <s v="Positivo"/>
    <n v="28.12"/>
    <s v="TM"/>
    <n v="28.12"/>
    <n v="3260"/>
    <s v=""/>
    <s v=""/>
    <x v="0"/>
    <s v=""/>
    <s v=""/>
  </r>
  <r>
    <x v="9"/>
    <n v="12.94"/>
    <n v="12.82"/>
    <n v="0"/>
    <n v="40"/>
    <n v="40.58"/>
    <n v="27.76"/>
    <s v="TM"/>
    <s v=""/>
    <s v="ER0272BBT"/>
    <s v="E2254MLP"/>
    <s v="2024000898"/>
    <x v="1708"/>
    <d v="2024-01-10T00:00:00"/>
    <x v="36"/>
    <n v="28.18"/>
    <s v="TM"/>
    <n v="27.76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2.82"/>
    <s v=""/>
    <x v="0"/>
    <x v="0"/>
    <x v="1"/>
    <s v=""/>
    <x v="0"/>
    <x v="5"/>
    <s v="FABRICA"/>
    <x v="0"/>
    <x v="35"/>
    <x v="1"/>
    <n v="0.42000000000000171"/>
    <x v="0"/>
    <n v="0.41999999999999815"/>
    <n v="0.41999999999999815"/>
    <n v="1"/>
    <n v="1"/>
    <s v="Positivo"/>
    <n v="28.18"/>
    <s v="TM"/>
    <n v="28.18"/>
    <n v="3269"/>
    <s v=""/>
    <s v=""/>
    <x v="0"/>
    <s v=""/>
    <s v=""/>
  </r>
  <r>
    <x v="9"/>
    <n v="14.2"/>
    <n v="13.64"/>
    <n v="0"/>
    <n v="40"/>
    <n v="40.4"/>
    <n v="26.76"/>
    <s v="TM"/>
    <s v=""/>
    <s v="ER0936BBS"/>
    <s v="E1632JZF"/>
    <s v="2024000806"/>
    <x v="1709"/>
    <d v="2024-01-10T00:00:00"/>
    <x v="36"/>
    <n v="27.36"/>
    <s v="TM"/>
    <n v="26.76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3.64"/>
    <s v=""/>
    <x v="0"/>
    <x v="0"/>
    <x v="1"/>
    <s v=""/>
    <x v="0"/>
    <x v="5"/>
    <s v="FABRICA"/>
    <x v="0"/>
    <x v="35"/>
    <x v="1"/>
    <n v="0.60000000000000142"/>
    <x v="0"/>
    <n v="0.59999999999999787"/>
    <n v="0.59999999999999787"/>
    <n v="1"/>
    <n v="1"/>
    <s v="Positivo"/>
    <n v="27.36"/>
    <s v="TM"/>
    <n v="27.36"/>
    <n v="3269"/>
    <s v=""/>
    <s v=""/>
    <x v="0"/>
    <s v=""/>
    <s v=""/>
  </r>
  <r>
    <x v="9"/>
    <n v="14"/>
    <n v="13.68"/>
    <n v="0"/>
    <n v="40"/>
    <n v="39.72"/>
    <n v="26.04"/>
    <s v="TM"/>
    <s v=""/>
    <s v="ER5929BBB"/>
    <s v="E9884JZD"/>
    <s v="2024000852"/>
    <x v="1710"/>
    <d v="2024-01-10T00:00:00"/>
    <x v="36"/>
    <n v="27.32"/>
    <s v="TM"/>
    <n v="26.04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3.68"/>
    <s v=""/>
    <x v="0"/>
    <x v="0"/>
    <x v="1"/>
    <s v=""/>
    <x v="0"/>
    <x v="5"/>
    <s v="FABRICA"/>
    <x v="0"/>
    <x v="35"/>
    <x v="1"/>
    <n v="1.2800000000000011"/>
    <x v="0"/>
    <n v="1.2800000000000011"/>
    <n v="1.2800000000000011"/>
    <n v="1"/>
    <n v="1"/>
    <s v="Positivo"/>
    <n v="27.32"/>
    <s v="TM"/>
    <n v="27.32"/>
    <n v="3269"/>
    <s v=""/>
    <s v=""/>
    <x v="0"/>
    <s v=""/>
    <s v=""/>
  </r>
  <r>
    <x v="9"/>
    <n v="12.94"/>
    <n v="12.96"/>
    <n v="0"/>
    <n v="40"/>
    <n v="40.020000000000003"/>
    <n v="27.06"/>
    <s v="TM"/>
    <s v=""/>
    <s v="ER0272BBT"/>
    <s v="E2254MLP"/>
    <s v="2024000813"/>
    <x v="1711"/>
    <d v="2024-01-10T00:00:00"/>
    <x v="29"/>
    <n v="28.04"/>
    <s v="TM"/>
    <n v="27.06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2.96"/>
    <s v=""/>
    <x v="0"/>
    <x v="0"/>
    <x v="1"/>
    <s v=""/>
    <x v="0"/>
    <x v="5"/>
    <s v="FABRICA"/>
    <x v="0"/>
    <x v="28"/>
    <x v="1"/>
    <n v="0.97999999999999687"/>
    <x v="0"/>
    <n v="0.98000000000000043"/>
    <n v="0.98000000000000043"/>
    <n v="1"/>
    <n v="1"/>
    <s v="Positivo"/>
    <n v="28.04"/>
    <s v="TM"/>
    <n v="28.04"/>
    <n v="3264"/>
    <s v=""/>
    <s v=""/>
    <x v="0"/>
    <s v=""/>
    <s v=""/>
  </r>
  <r>
    <x v="9"/>
    <n v="13"/>
    <n v="13.36"/>
    <n v="0"/>
    <n v="40"/>
    <n v="40.799999999999997"/>
    <n v="27.44"/>
    <s v="TM"/>
    <s v=""/>
    <s v="ER0271BBT"/>
    <s v="E3861LZF"/>
    <s v="2024000861"/>
    <x v="1712"/>
    <d v="2024-01-10T00:00:00"/>
    <x v="36"/>
    <n v="27.64"/>
    <s v="TM"/>
    <n v="27.44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3.36"/>
    <s v=""/>
    <x v="0"/>
    <x v="0"/>
    <x v="1"/>
    <s v=""/>
    <x v="0"/>
    <x v="5"/>
    <s v="FABRICA"/>
    <x v="0"/>
    <x v="35"/>
    <x v="1"/>
    <n v="0.20000000000000284"/>
    <x v="0"/>
    <n v="0.19999999999999929"/>
    <n v="0.19999999999999929"/>
    <n v="0"/>
    <n v="1"/>
    <s v=""/>
    <n v="27.64"/>
    <s v="TM"/>
    <n v="27.64"/>
    <n v="3269"/>
    <s v=""/>
    <s v=""/>
    <x v="0"/>
    <s v=""/>
    <s v=""/>
  </r>
  <r>
    <x v="9"/>
    <n v="14"/>
    <n v="13.72"/>
    <n v="0"/>
    <n v="40"/>
    <n v="39.76"/>
    <n v="26.04"/>
    <s v="TM"/>
    <s v=""/>
    <s v="ER5929BBB"/>
    <s v="E9884JZD"/>
    <s v="2024000897"/>
    <x v="1713"/>
    <d v="2024-01-10T00:00:00"/>
    <x v="36"/>
    <n v="27.28"/>
    <s v="TM"/>
    <n v="26.04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3.72"/>
    <s v=""/>
    <x v="0"/>
    <x v="0"/>
    <x v="1"/>
    <s v=""/>
    <x v="0"/>
    <x v="5"/>
    <s v="FABRICA"/>
    <x v="0"/>
    <x v="35"/>
    <x v="1"/>
    <n v="1.240000000000002"/>
    <x v="0"/>
    <n v="1.240000000000002"/>
    <n v="1.240000000000002"/>
    <n v="1"/>
    <n v="1"/>
    <s v="Positivo"/>
    <n v="27.28"/>
    <s v="TM"/>
    <n v="27.28"/>
    <n v="3269"/>
    <s v=""/>
    <s v=""/>
    <x v="0"/>
    <s v=""/>
    <s v=""/>
  </r>
  <r>
    <x v="9"/>
    <n v="14"/>
    <n v="13.82"/>
    <n v="0"/>
    <n v="40"/>
    <n v="40"/>
    <n v="26.18"/>
    <s v="TM"/>
    <s v=""/>
    <s v="ER5929BBB"/>
    <s v="E9884JZD"/>
    <s v="2024000822"/>
    <x v="1714"/>
    <d v="2024-01-10T00:00:00"/>
    <x v="36"/>
    <n v="27.18"/>
    <s v="TM"/>
    <n v="26.1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3.82"/>
    <s v=""/>
    <x v="0"/>
    <x v="0"/>
    <x v="1"/>
    <s v=""/>
    <x v="0"/>
    <x v="5"/>
    <s v="FABRICA"/>
    <x v="0"/>
    <x v="35"/>
    <x v="1"/>
    <n v="1"/>
    <x v="0"/>
    <n v="1"/>
    <n v="1"/>
    <n v="1"/>
    <n v="1"/>
    <s v="Positivo"/>
    <n v="27.18"/>
    <s v="TM"/>
    <n v="27.18"/>
    <n v="3269"/>
    <s v=""/>
    <s v=""/>
    <x v="0"/>
    <s v=""/>
    <s v=""/>
  </r>
  <r>
    <x v="9"/>
    <n v="13"/>
    <n v="13.02"/>
    <n v="0"/>
    <n v="40"/>
    <n v="40.44"/>
    <n v="27.42"/>
    <s v="TM"/>
    <s v=""/>
    <s v="ER9004BBK"/>
    <s v="E3824GTP"/>
    <s v="2024000742"/>
    <x v="1715"/>
    <d v="2024-01-09T00:00:00"/>
    <x v="36"/>
    <n v="27.98"/>
    <s v="TM"/>
    <n v="27.42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3.02"/>
    <s v=""/>
    <x v="0"/>
    <x v="0"/>
    <x v="1"/>
    <s v=""/>
    <x v="0"/>
    <x v="5"/>
    <s v="FABRICA"/>
    <x v="0"/>
    <x v="35"/>
    <x v="1"/>
    <n v="0.56000000000000227"/>
    <x v="0"/>
    <n v="0.55999999999999872"/>
    <n v="0.55999999999999872"/>
    <n v="1"/>
    <n v="1"/>
    <s v="Positivo"/>
    <n v="27.98"/>
    <s v="TM"/>
    <n v="27.98"/>
    <n v="3269"/>
    <s v=""/>
    <s v=""/>
    <x v="0"/>
    <s v=""/>
    <s v=""/>
  </r>
  <r>
    <x v="9"/>
    <n v="13.7"/>
    <n v="13.8"/>
    <n v="0"/>
    <n v="40"/>
    <n v="40.380000000000003"/>
    <n v="26.58"/>
    <s v="TM"/>
    <s v=""/>
    <s v="EVA02467R"/>
    <s v="E3255HXF"/>
    <s v="2024000825"/>
    <x v="1716"/>
    <d v="2024-01-10T00:00:00"/>
    <x v="29"/>
    <n v="27.2"/>
    <s v="TM"/>
    <n v="26.5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8"/>
    <s v=""/>
    <x v="0"/>
    <x v="0"/>
    <x v="1"/>
    <s v=""/>
    <x v="0"/>
    <x v="5"/>
    <s v="FABRICA"/>
    <x v="0"/>
    <x v="28"/>
    <x v="1"/>
    <n v="0.61999999999999744"/>
    <x v="0"/>
    <n v="0.62000000000000099"/>
    <n v="0.62000000000000099"/>
    <n v="1"/>
    <n v="1"/>
    <s v="Positivo"/>
    <n v="27.2"/>
    <s v="TM"/>
    <n v="27.2"/>
    <n v="3264"/>
    <s v=""/>
    <s v=""/>
    <x v="0"/>
    <s v=""/>
    <s v=""/>
  </r>
  <r>
    <x v="9"/>
    <n v="14.14"/>
    <n v="14.14"/>
    <n v="0"/>
    <n v="40"/>
    <n v="40.18"/>
    <n v="26.04"/>
    <s v="TM"/>
    <s v=""/>
    <s v="ER0408BBB"/>
    <s v="E7114GCS"/>
    <s v="2024000826"/>
    <x v="1717"/>
    <d v="2024-01-10T00:00:00"/>
    <x v="29"/>
    <n v="26.86"/>
    <s v="TM"/>
    <n v="26.04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4.14"/>
    <s v=""/>
    <x v="0"/>
    <x v="0"/>
    <x v="1"/>
    <s v=""/>
    <x v="0"/>
    <x v="5"/>
    <s v="FABRICA"/>
    <x v="0"/>
    <x v="28"/>
    <x v="1"/>
    <n v="0.82000000000000028"/>
    <x v="0"/>
    <n v="0.82000000000000028"/>
    <n v="0.82000000000000028"/>
    <n v="1"/>
    <n v="1"/>
    <s v="Positivo"/>
    <n v="26.86"/>
    <s v="TM"/>
    <n v="26.86"/>
    <n v="3264"/>
    <s v=""/>
    <s v=""/>
    <x v="0"/>
    <s v=""/>
    <s v=""/>
  </r>
  <r>
    <x v="9"/>
    <n v="14.14"/>
    <n v="14.1"/>
    <n v="0"/>
    <n v="40"/>
    <n v="40.380000000000003"/>
    <n v="26.28"/>
    <s v="TM"/>
    <s v=""/>
    <s v="ER0408BBB"/>
    <s v="E7114GCS"/>
    <s v="2024000859"/>
    <x v="1718"/>
    <d v="2024-01-10T00:00:00"/>
    <x v="29"/>
    <n v="26.9"/>
    <s v="TM"/>
    <n v="26.2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4.1"/>
    <s v=""/>
    <x v="0"/>
    <x v="0"/>
    <x v="1"/>
    <s v=""/>
    <x v="0"/>
    <x v="5"/>
    <s v="FABRICA"/>
    <x v="0"/>
    <x v="28"/>
    <x v="1"/>
    <n v="0.61999999999999744"/>
    <x v="0"/>
    <n v="0.61999999999999744"/>
    <n v="0.61999999999999744"/>
    <n v="1"/>
    <n v="1"/>
    <s v="Positivo"/>
    <n v="26.9"/>
    <s v="TM"/>
    <n v="26.9"/>
    <n v="3264"/>
    <s v=""/>
    <s v=""/>
    <x v="0"/>
    <s v=""/>
    <s v=""/>
  </r>
  <r>
    <x v="9"/>
    <n v="14"/>
    <n v="14.06"/>
    <n v="0"/>
    <n v="40"/>
    <n v="39.96"/>
    <n v="25.9"/>
    <s v="TM"/>
    <s v=""/>
    <s v="ER2559BBJ"/>
    <s v="E0350HNY"/>
    <s v="2024000807"/>
    <x v="1719"/>
    <d v="2024-01-10T00:00:00"/>
    <x v="29"/>
    <n v="26.94"/>
    <s v="TM"/>
    <n v="25.9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4.06"/>
    <s v=""/>
    <x v="0"/>
    <x v="0"/>
    <x v="1"/>
    <s v=""/>
    <x v="0"/>
    <x v="5"/>
    <s v="FABRICA"/>
    <x v="0"/>
    <x v="28"/>
    <x v="1"/>
    <n v="1.0399999999999991"/>
    <x v="0"/>
    <n v="1.0400000000000027"/>
    <n v="1.0400000000000027"/>
    <n v="1"/>
    <n v="1"/>
    <s v="Positivo"/>
    <n v="26.94"/>
    <s v="TM"/>
    <n v="26.94"/>
    <n v="3264"/>
    <s v=""/>
    <s v=""/>
    <x v="0"/>
    <s v=""/>
    <s v=""/>
  </r>
  <r>
    <x v="9"/>
    <n v="12.86"/>
    <n v="12.94"/>
    <n v="0"/>
    <n v="40"/>
    <n v="40.36"/>
    <n v="27.42"/>
    <s v="TM"/>
    <s v=""/>
    <s v="ER2068BBY"/>
    <s v="E8822FFZ"/>
    <s v="2024000770"/>
    <x v="1720"/>
    <d v="2024-01-10T00:00:00"/>
    <x v="39"/>
    <n v="28.06"/>
    <s v="TM"/>
    <n v="27.42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8"/>
    <n v="12.94"/>
    <s v=""/>
    <x v="0"/>
    <x v="0"/>
    <x v="1"/>
    <s v=""/>
    <x v="0"/>
    <x v="5"/>
    <s v="FABRICA"/>
    <x v="0"/>
    <x v="37"/>
    <x v="1"/>
    <n v="0.64000000000000057"/>
    <x v="0"/>
    <n v="0.63999999999999702"/>
    <n v="0.63999999999999702"/>
    <n v="1"/>
    <n v="1"/>
    <s v="Positivo"/>
    <n v="28.06"/>
    <s v="TM"/>
    <n v="28.06"/>
    <n v="3260"/>
    <s v=""/>
    <s v=""/>
    <x v="0"/>
    <s v=""/>
    <s v=""/>
  </r>
  <r>
    <x v="9"/>
    <n v="12"/>
    <n v="11.9"/>
    <n v="0"/>
    <n v="40"/>
    <n v="40.200000000000003"/>
    <n v="28.3"/>
    <s v="TM"/>
    <s v=""/>
    <s v="ER2524BBY"/>
    <s v="E5824JVY"/>
    <s v="2024000790"/>
    <x v="1721"/>
    <d v="2024-01-10T00:00:00"/>
    <x v="39"/>
    <n v="29.1"/>
    <s v="TM"/>
    <n v="28.3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8"/>
    <n v="11.9"/>
    <s v=""/>
    <x v="0"/>
    <x v="0"/>
    <x v="1"/>
    <s v=""/>
    <x v="0"/>
    <x v="5"/>
    <s v="FABRICA"/>
    <x v="0"/>
    <x v="37"/>
    <x v="1"/>
    <n v="0.79999999999999716"/>
    <x v="0"/>
    <n v="0.80000000000000071"/>
    <n v="0.80000000000000071"/>
    <n v="1"/>
    <n v="1"/>
    <s v="Positivo"/>
    <n v="29.1"/>
    <s v="TM"/>
    <n v="29.1"/>
    <n v="3260"/>
    <s v=""/>
    <s v=""/>
    <x v="0"/>
    <s v=""/>
    <s v=""/>
  </r>
  <r>
    <x v="9"/>
    <n v="12.9"/>
    <n v="13.08"/>
    <n v="0"/>
    <n v="40"/>
    <n v="40.799999999999997"/>
    <n v="27.72"/>
    <s v="TM"/>
    <s v=""/>
    <s v="ER3520BBL"/>
    <s v="E4768KNH"/>
    <s v="2024000750"/>
    <x v="1722"/>
    <d v="2024-01-09T00:00:00"/>
    <x v="36"/>
    <n v="27.92"/>
    <s v="TM"/>
    <n v="27.72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3.08"/>
    <s v=""/>
    <x v="0"/>
    <x v="0"/>
    <x v="1"/>
    <s v=""/>
    <x v="0"/>
    <x v="5"/>
    <s v="FABRICA"/>
    <x v="0"/>
    <x v="35"/>
    <x v="1"/>
    <n v="0.20000000000000284"/>
    <x v="0"/>
    <n v="0.20000000000000284"/>
    <n v="0.20000000000000284"/>
    <n v="0"/>
    <n v="1"/>
    <s v=""/>
    <n v="27.92"/>
    <s v="TM"/>
    <n v="27.92"/>
    <n v="3269"/>
    <s v=""/>
    <s v=""/>
    <x v="0"/>
    <s v=""/>
    <s v=""/>
  </r>
  <r>
    <x v="9"/>
    <n v="12.1"/>
    <n v="12.34"/>
    <n v="0"/>
    <n v="40"/>
    <n v="39.74"/>
    <n v="27.4"/>
    <s v="TM"/>
    <s v=""/>
    <s v="ER4514BDH"/>
    <s v="E5509KSH"/>
    <s v="2024000783"/>
    <x v="1723"/>
    <d v="2024-01-10T00:00:00"/>
    <x v="36"/>
    <n v="28.66"/>
    <s v="TM"/>
    <n v="27.4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2.34"/>
    <s v=""/>
    <x v="0"/>
    <x v="0"/>
    <x v="1"/>
    <s v=""/>
    <x v="0"/>
    <x v="5"/>
    <s v="FABRICA"/>
    <x v="0"/>
    <x v="35"/>
    <x v="1"/>
    <n v="1.259999999999998"/>
    <x v="0"/>
    <n v="1.2600000000000016"/>
    <n v="1.2600000000000016"/>
    <n v="1"/>
    <n v="1"/>
    <s v="Positivo"/>
    <n v="28.66"/>
    <s v="TM"/>
    <n v="28.66"/>
    <n v="3269"/>
    <s v=""/>
    <s v=""/>
    <x v="0"/>
    <s v=""/>
    <s v=""/>
  </r>
  <r>
    <x v="9"/>
    <n v="12.9"/>
    <n v="13.24"/>
    <n v="0"/>
    <n v="40"/>
    <n v="40.78"/>
    <n v="27.54"/>
    <s v="TM"/>
    <s v=""/>
    <s v="ER3520BBL"/>
    <s v="E4768KNH"/>
    <s v="2024000828"/>
    <x v="1724"/>
    <d v="2024-01-10T00:00:00"/>
    <x v="36"/>
    <n v="27.76"/>
    <s v="TM"/>
    <n v="27.54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3.24"/>
    <s v=""/>
    <x v="0"/>
    <x v="0"/>
    <x v="1"/>
    <s v=""/>
    <x v="0"/>
    <x v="5"/>
    <s v="FABRICA"/>
    <x v="0"/>
    <x v="35"/>
    <x v="1"/>
    <n v="0.21999999999999886"/>
    <x v="0"/>
    <n v="0.22000000000000242"/>
    <n v="0.22000000000000242"/>
    <n v="0"/>
    <n v="1"/>
    <s v=""/>
    <n v="27.76"/>
    <s v="TM"/>
    <n v="27.76"/>
    <n v="3269"/>
    <s v=""/>
    <s v=""/>
    <x v="0"/>
    <s v=""/>
    <s v=""/>
  </r>
  <r>
    <x v="9"/>
    <n v="12.94"/>
    <n v="12.76"/>
    <n v="0"/>
    <n v="40"/>
    <n v="40.14"/>
    <n v="27.38"/>
    <s v="TM"/>
    <s v=""/>
    <s v="ER0272BBT"/>
    <s v="E2254MLP"/>
    <s v="2024000921"/>
    <x v="1725"/>
    <d v="2024-01-10T00:00:00"/>
    <x v="36"/>
    <n v="28.24"/>
    <s v="TM"/>
    <n v="27.3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2.76"/>
    <s v=""/>
    <x v="0"/>
    <x v="0"/>
    <x v="1"/>
    <s v=""/>
    <x v="0"/>
    <x v="5"/>
    <s v="FABRICA"/>
    <x v="0"/>
    <x v="35"/>
    <x v="1"/>
    <n v="0.85999999999999943"/>
    <x v="0"/>
    <n v="0.85999999999999943"/>
    <n v="0.85999999999999943"/>
    <n v="1"/>
    <n v="1"/>
    <s v="Positivo"/>
    <n v="28.24"/>
    <s v="TM"/>
    <n v="28.24"/>
    <n v="3269"/>
    <s v=""/>
    <s v=""/>
    <x v="0"/>
    <s v=""/>
    <s v=""/>
  </r>
  <r>
    <x v="9"/>
    <n v="13.28"/>
    <n v="13.4"/>
    <n v="0"/>
    <n v="40"/>
    <n v="40.6"/>
    <n v="27.2"/>
    <s v="TM"/>
    <s v=""/>
    <s v="ER0933BCD"/>
    <s v="E5086KXC"/>
    <s v="2024000776"/>
    <x v="1726"/>
    <d v="2024-01-10T00:00:00"/>
    <x v="38"/>
    <n v="27.6"/>
    <s v="TM"/>
    <n v="27.2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3.4"/>
    <s v=""/>
    <x v="0"/>
    <x v="0"/>
    <x v="1"/>
    <s v=""/>
    <x v="0"/>
    <x v="5"/>
    <s v="FABRICA"/>
    <x v="0"/>
    <x v="36"/>
    <x v="1"/>
    <n v="0.39999999999999858"/>
    <x v="0"/>
    <n v="0.40000000000000213"/>
    <n v="0.40000000000000213"/>
    <n v="1"/>
    <n v="1"/>
    <s v="Positivo"/>
    <n v="27.6"/>
    <s v="TM"/>
    <n v="27.6"/>
    <n v="3268"/>
    <s v=""/>
    <s v=""/>
    <x v="0"/>
    <s v=""/>
    <s v=""/>
  </r>
  <r>
    <x v="9"/>
    <n v="13.2"/>
    <n v="12.92"/>
    <n v="0"/>
    <n v="40"/>
    <n v="40.340000000000003"/>
    <n v="27.42"/>
    <s v="TM"/>
    <s v=""/>
    <s v="ER4763BBY"/>
    <s v="E4421MGY"/>
    <s v="2024000768"/>
    <x v="1727"/>
    <d v="2024-01-10T00:00:00"/>
    <x v="40"/>
    <n v="28.08"/>
    <s v="TM"/>
    <n v="27.42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5"/>
    <n v="12.92"/>
    <s v=""/>
    <x v="0"/>
    <x v="0"/>
    <x v="1"/>
    <s v=""/>
    <x v="0"/>
    <x v="5"/>
    <s v="FABRICA"/>
    <x v="0"/>
    <x v="38"/>
    <x v="1"/>
    <n v="0.65999999999999659"/>
    <x v="0"/>
    <n v="0.65999999999999659"/>
    <n v="0.65999999999999659"/>
    <n v="1"/>
    <n v="1"/>
    <s v="Positivo"/>
    <n v="28.08"/>
    <s v="TM"/>
    <n v="28.08"/>
    <n v="3263"/>
    <s v=""/>
    <s v=""/>
    <x v="0"/>
    <s v=""/>
    <s v=""/>
  </r>
  <r>
    <x v="9"/>
    <n v="16"/>
    <n v="15.76"/>
    <n v="0"/>
    <n v="40"/>
    <n v="40.46"/>
    <n v="24"/>
    <s v="TM"/>
    <s v=""/>
    <s v="ER3788BCZ"/>
    <s v="E9443LNN"/>
    <s v="2024000862"/>
    <x v="1728"/>
    <d v="2024-01-10T00:00:00"/>
    <x v="33"/>
    <n v="24"/>
    <s v="TM"/>
    <n v="24.7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5.76"/>
    <s v=""/>
    <x v="0"/>
    <x v="0"/>
    <x v="1"/>
    <s v=""/>
    <x v="0"/>
    <x v="5"/>
    <s v="FABRICA"/>
    <x v="0"/>
    <x v="32"/>
    <x v="0"/>
    <n v="0.53999999999999915"/>
    <x v="0"/>
    <n v="13.700000000000006"/>
    <n v="13.700000000000006"/>
    <n v="1"/>
    <n v="1"/>
    <s v="Positivo"/>
    <n v="24"/>
    <s v="TM"/>
    <n v="38.400000000000006"/>
    <n v="3283"/>
    <s v=""/>
    <s v=""/>
    <x v="0"/>
    <s v=""/>
    <s v=""/>
  </r>
  <r>
    <x v="9"/>
    <n v="12.34"/>
    <n v="12.7"/>
    <n v="0"/>
    <n v="40"/>
    <n v="39.82"/>
    <n v="27.12"/>
    <s v="TM"/>
    <s v=""/>
    <s v="ER9422BCZ"/>
    <s v="E4040JXN"/>
    <s v="2024000780"/>
    <x v="1729"/>
    <d v="2024-01-10T00:00:00"/>
    <x v="29"/>
    <n v="28"/>
    <s v="TM"/>
    <n v="27.12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2.7"/>
    <s v=""/>
    <x v="0"/>
    <x v="0"/>
    <x v="1"/>
    <s v=""/>
    <x v="0"/>
    <x v="5"/>
    <s v="FABRICA"/>
    <x v="0"/>
    <x v="28"/>
    <x v="1"/>
    <n v="1.1799999999999997"/>
    <x v="0"/>
    <n v="0.87999999999999901"/>
    <n v="0.87999999999999901"/>
    <n v="1"/>
    <n v="1"/>
    <s v="Positivo"/>
    <n v="28"/>
    <s v="TM"/>
    <n v="28"/>
    <n v="3264"/>
    <s v=""/>
    <s v=""/>
    <x v="0"/>
    <s v=""/>
    <s v=""/>
  </r>
  <r>
    <x v="9"/>
    <n v="13.2"/>
    <n v="13.32"/>
    <n v="0"/>
    <n v="40"/>
    <n v="40.24"/>
    <n v="26.92"/>
    <s v="TM"/>
    <s v=""/>
    <s v="ER9275BBY"/>
    <s v="E7812KXB"/>
    <s v="2024000782"/>
    <x v="1730"/>
    <d v="2024-01-10T00:00:00"/>
    <x v="29"/>
    <n v="27.68"/>
    <s v="TM"/>
    <n v="26.92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32"/>
    <s v=""/>
    <x v="0"/>
    <x v="0"/>
    <x v="1"/>
    <s v=""/>
    <x v="0"/>
    <x v="5"/>
    <s v="FABRICA"/>
    <x v="0"/>
    <x v="28"/>
    <x v="1"/>
    <n v="0.75999999999999801"/>
    <x v="0"/>
    <n v="0.75999999999999801"/>
    <n v="0.75999999999999801"/>
    <n v="1"/>
    <n v="1"/>
    <s v="Positivo"/>
    <n v="27.68"/>
    <s v="TM"/>
    <n v="27.68"/>
    <n v="3264"/>
    <s v=""/>
    <s v=""/>
    <x v="0"/>
    <s v=""/>
    <s v=""/>
  </r>
  <r>
    <x v="9"/>
    <n v="13.2"/>
    <n v="13.2"/>
    <n v="0"/>
    <n v="40"/>
    <n v="40.36"/>
    <n v="27.16"/>
    <s v="TM"/>
    <s v=""/>
    <s v="ER9275BBY"/>
    <s v="E7812KXB"/>
    <s v="2024000840"/>
    <x v="1731"/>
    <d v="2024-01-10T00:00:00"/>
    <x v="39"/>
    <n v="27.8"/>
    <s v="TM"/>
    <n v="27.16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8"/>
    <n v="13.2"/>
    <s v=""/>
    <x v="0"/>
    <x v="0"/>
    <x v="1"/>
    <s v=""/>
    <x v="0"/>
    <x v="5"/>
    <s v="FABRICA"/>
    <x v="0"/>
    <x v="37"/>
    <x v="1"/>
    <n v="0.64000000000000057"/>
    <x v="0"/>
    <n v="0.64000000000000057"/>
    <n v="0.64000000000000057"/>
    <n v="1"/>
    <n v="1"/>
    <s v="Positivo"/>
    <n v="27.8"/>
    <s v="TM"/>
    <n v="27.8"/>
    <n v="3260"/>
    <s v=""/>
    <s v=""/>
    <x v="0"/>
    <s v=""/>
    <s v=""/>
  </r>
  <r>
    <x v="9"/>
    <n v="12.5"/>
    <n v="12.72"/>
    <n v="0"/>
    <n v="40"/>
    <n v="40.6"/>
    <n v="27.88"/>
    <s v="TM"/>
    <s v=""/>
    <s v="ER1864BBP"/>
    <s v="E0247JRH"/>
    <s v="2024000848"/>
    <x v="1732"/>
    <d v="2024-01-10T00:00:00"/>
    <x v="36"/>
    <n v="28.28"/>
    <s v="TM"/>
    <n v="27.8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2.72"/>
    <s v=""/>
    <x v="0"/>
    <x v="0"/>
    <x v="1"/>
    <s v=""/>
    <x v="0"/>
    <x v="5"/>
    <s v="FABRICA"/>
    <x v="0"/>
    <x v="35"/>
    <x v="1"/>
    <n v="0.39999999999999858"/>
    <x v="0"/>
    <n v="0.40000000000000213"/>
    <n v="0.40000000000000213"/>
    <n v="1"/>
    <n v="1"/>
    <s v="Positivo"/>
    <n v="28.28"/>
    <s v="TM"/>
    <n v="28.28"/>
    <n v="3269"/>
    <s v=""/>
    <s v=""/>
    <x v="0"/>
    <s v=""/>
    <s v=""/>
  </r>
  <r>
    <x v="9"/>
    <n v="12.8"/>
    <n v="12.94"/>
    <n v="0"/>
    <n v="40"/>
    <n v="40.82"/>
    <n v="27.88"/>
    <s v="TM"/>
    <s v=""/>
    <s v="ER4521BBS"/>
    <s v="E0536LWW"/>
    <s v="2024000812"/>
    <x v="1733"/>
    <d v="2024-01-10T00:00:00"/>
    <x v="36"/>
    <n v="28.06"/>
    <s v="TM"/>
    <n v="27.8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2.94"/>
    <s v=""/>
    <x v="0"/>
    <x v="0"/>
    <x v="1"/>
    <s v=""/>
    <x v="0"/>
    <x v="5"/>
    <s v="FABRICA"/>
    <x v="0"/>
    <x v="35"/>
    <x v="1"/>
    <n v="0.17999999999999972"/>
    <x v="0"/>
    <n v="0.17999999999999972"/>
    <n v="0.17999999999999972"/>
    <n v="0"/>
    <n v="1"/>
    <s v=""/>
    <n v="28.06"/>
    <s v="TM"/>
    <n v="28.06"/>
    <n v="3269"/>
    <s v=""/>
    <s v=""/>
    <x v="0"/>
    <s v=""/>
    <s v=""/>
  </r>
  <r>
    <x v="9"/>
    <n v="12.78"/>
    <n v="12.84"/>
    <n v="0"/>
    <n v="40"/>
    <n v="40.619999999999997"/>
    <n v="27.78"/>
    <s v="TM"/>
    <s v=""/>
    <s v="ER4619BBY"/>
    <s v="E3936LXW"/>
    <s v="2024000930"/>
    <x v="1734"/>
    <d v="2024-01-10T00:00:00"/>
    <x v="29"/>
    <n v="28.16"/>
    <s v="TM"/>
    <n v="27.7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2.84"/>
    <s v=""/>
    <x v="0"/>
    <x v="0"/>
    <x v="1"/>
    <s v=""/>
    <x v="0"/>
    <x v="5"/>
    <s v="FABRICA"/>
    <x v="0"/>
    <x v="28"/>
    <x v="1"/>
    <n v="0.38000000000000256"/>
    <x v="0"/>
    <n v="0.37999999999999901"/>
    <n v="0.37999999999999901"/>
    <n v="0"/>
    <n v="1"/>
    <s v=""/>
    <n v="28.16"/>
    <s v="TM"/>
    <n v="28.16"/>
    <n v="3264"/>
    <s v=""/>
    <s v=""/>
    <x v="0"/>
    <s v=""/>
    <s v=""/>
  </r>
  <r>
    <x v="9"/>
    <n v="14"/>
    <n v="14.355"/>
    <n v="0"/>
    <n v="40"/>
    <n v="40.6"/>
    <n v="25.6"/>
    <s v="TM"/>
    <s v=""/>
    <s v="EJ02544R"/>
    <s v="E0509JJH"/>
    <s v="2024000833"/>
    <x v="1735"/>
    <d v="2024-01-10T00:00:00"/>
    <x v="33"/>
    <n v="25.6"/>
    <s v="TM"/>
    <n v="26.245000000000001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4.6"/>
    <s v=""/>
    <x v="0"/>
    <x v="0"/>
    <x v="1"/>
    <s v=""/>
    <x v="0"/>
    <x v="5"/>
    <s v="FABRICA"/>
    <x v="0"/>
    <x v="32"/>
    <x v="0"/>
    <n v="0.39999999999999858"/>
    <x v="0"/>
    <n v="14.715000000000007"/>
    <n v="14.715000000000007"/>
    <n v="1"/>
    <n v="1"/>
    <s v="Positivo"/>
    <n v="25.6"/>
    <s v="TM"/>
    <n v="40.960000000000008"/>
    <n v="3283"/>
    <s v=""/>
    <s v=""/>
    <x v="0"/>
    <s v=""/>
    <s v=""/>
  </r>
  <r>
    <x v="9"/>
    <n v="14.8"/>
    <n v="14.94"/>
    <n v="0"/>
    <n v="38"/>
    <n v="38.28"/>
    <n v="23.34"/>
    <s v="TM"/>
    <s v=""/>
    <s v="EM17841R"/>
    <s v="E1481HDS"/>
    <s v="2024000838"/>
    <x v="1736"/>
    <d v="2024-01-10T00:00:00"/>
    <x v="29"/>
    <n v="24.01"/>
    <s v="TM"/>
    <n v="23.34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4.94"/>
    <s v=""/>
    <x v="0"/>
    <x v="0"/>
    <x v="1"/>
    <s v=""/>
    <x v="0"/>
    <x v="5"/>
    <s v="FABRICA"/>
    <x v="0"/>
    <x v="28"/>
    <x v="1"/>
    <n v="0.6699999999999946"/>
    <x v="0"/>
    <n v="0.67000000000000171"/>
    <n v="0.67000000000000171"/>
    <n v="1"/>
    <n v="1"/>
    <s v="Positivo"/>
    <n v="24.01"/>
    <s v="TM"/>
    <n v="24.01"/>
    <n v="3264"/>
    <s v=""/>
    <s v=""/>
    <x v="0"/>
    <s v=""/>
    <s v=""/>
  </r>
  <r>
    <x v="9"/>
    <n v="13.6"/>
    <n v="13.66"/>
    <n v="0"/>
    <n v="38"/>
    <n v="38.200000000000003"/>
    <n v="24.54"/>
    <s v="TM"/>
    <s v=""/>
    <s v="EMA00628R"/>
    <s v="E4917GBW"/>
    <s v="2024000869"/>
    <x v="1737"/>
    <d v="2024-01-10T00:00:00"/>
    <x v="29"/>
    <n v="25.29"/>
    <s v="TM"/>
    <n v="24.54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66"/>
    <s v=""/>
    <x v="0"/>
    <x v="0"/>
    <x v="1"/>
    <s v=""/>
    <x v="0"/>
    <x v="5"/>
    <s v="FABRICA"/>
    <x v="0"/>
    <x v="28"/>
    <x v="1"/>
    <n v="0.74999999999999289"/>
    <x v="0"/>
    <n v="0.75"/>
    <n v="0.75"/>
    <n v="1"/>
    <n v="1"/>
    <s v="Positivo"/>
    <n v="25.29"/>
    <s v="TM"/>
    <n v="25.29"/>
    <n v="3264"/>
    <s v=""/>
    <s v=""/>
    <x v="0"/>
    <s v=""/>
    <s v=""/>
  </r>
  <r>
    <x v="9"/>
    <n v="13.28"/>
    <n v="13.2"/>
    <n v="0"/>
    <n v="40"/>
    <n v="39.22"/>
    <n v="26.02"/>
    <s v="TM"/>
    <s v=""/>
    <s v="ER0933BCD"/>
    <s v="E5086KXC"/>
    <s v="2024000867"/>
    <x v="1738"/>
    <d v="2024-01-10T00:00:00"/>
    <x v="29"/>
    <n v="27.8"/>
    <s v="TM"/>
    <n v="26.02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2"/>
    <s v=""/>
    <x v="0"/>
    <x v="0"/>
    <x v="1"/>
    <s v=""/>
    <x v="0"/>
    <x v="5"/>
    <s v="FABRICA"/>
    <x v="0"/>
    <x v="28"/>
    <x v="1"/>
    <n v="1.7800000000000011"/>
    <x v="0"/>
    <n v="1.7800000000000011"/>
    <n v="1.7800000000000011"/>
    <n v="1"/>
    <n v="1"/>
    <s v="Positivo"/>
    <n v="27.8"/>
    <s v="TM"/>
    <n v="27.8"/>
    <n v="3264"/>
    <s v=""/>
    <s v=""/>
    <x v="0"/>
    <s v=""/>
    <s v=""/>
  </r>
  <r>
    <x v="9"/>
    <n v="13"/>
    <n v="12.94"/>
    <n v="0"/>
    <n v="40"/>
    <n v="40.159999999999997"/>
    <n v="27.22"/>
    <s v="TM"/>
    <s v=""/>
    <s v="EB10320R"/>
    <s v="E4954KGF"/>
    <s v="2024000839"/>
    <x v="1739"/>
    <d v="2024-01-10T00:00:00"/>
    <x v="36"/>
    <n v="28.06"/>
    <s v="TM"/>
    <n v="27.22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2.94"/>
    <s v=""/>
    <x v="0"/>
    <x v="0"/>
    <x v="1"/>
    <s v=""/>
    <x v="0"/>
    <x v="5"/>
    <s v="FABRICA"/>
    <x v="0"/>
    <x v="35"/>
    <x v="1"/>
    <n v="0.84000000000000341"/>
    <x v="0"/>
    <n v="0.83999999999999986"/>
    <n v="0.83999999999999986"/>
    <n v="1"/>
    <n v="1"/>
    <s v="Positivo"/>
    <n v="28.06"/>
    <s v="TM"/>
    <n v="28.06"/>
    <n v="3269"/>
    <s v=""/>
    <s v=""/>
    <x v="0"/>
    <s v=""/>
    <s v=""/>
  </r>
  <r>
    <x v="9"/>
    <n v="13.8"/>
    <n v="13.9"/>
    <n v="0"/>
    <n v="40"/>
    <n v="40.68"/>
    <n v="26.78"/>
    <s v="TM"/>
    <s v=""/>
    <s v="ER8381BBJ"/>
    <s v="E5489HGX"/>
    <s v="2024000925"/>
    <x v="1740"/>
    <d v="2024-01-10T00:00:00"/>
    <x v="29"/>
    <n v="27.1"/>
    <s v="TM"/>
    <n v="26.7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9"/>
    <s v=""/>
    <x v="0"/>
    <x v="0"/>
    <x v="1"/>
    <s v=""/>
    <x v="0"/>
    <x v="5"/>
    <s v="FABRICA"/>
    <x v="0"/>
    <x v="28"/>
    <x v="1"/>
    <n v="0.32000000000000028"/>
    <x v="0"/>
    <n v="0.32000000000000028"/>
    <n v="0.32000000000000028"/>
    <n v="0"/>
    <n v="1"/>
    <s v=""/>
    <n v="27.1"/>
    <s v="TM"/>
    <n v="27.1"/>
    <n v="3264"/>
    <s v=""/>
    <s v=""/>
    <x v="0"/>
    <s v=""/>
    <s v=""/>
  </r>
  <r>
    <x v="9"/>
    <n v="13"/>
    <n v="12.94"/>
    <n v="0"/>
    <n v="40"/>
    <n v="40.020000000000003"/>
    <n v="27.08"/>
    <s v="TM"/>
    <s v=""/>
    <s v="ER9004BBK"/>
    <s v="E3824GTP"/>
    <s v="2024000895"/>
    <x v="1741"/>
    <d v="2024-01-10T00:00:00"/>
    <x v="29"/>
    <n v="28.06"/>
    <s v="TM"/>
    <n v="27.0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2.94"/>
    <s v=""/>
    <x v="0"/>
    <x v="0"/>
    <x v="1"/>
    <s v=""/>
    <x v="0"/>
    <x v="5"/>
    <s v="FABRICA"/>
    <x v="0"/>
    <x v="28"/>
    <x v="1"/>
    <n v="0.97999999999999687"/>
    <x v="0"/>
    <n v="0.98000000000000043"/>
    <n v="0.98000000000000043"/>
    <n v="1"/>
    <n v="1"/>
    <s v="Positivo"/>
    <n v="28.06"/>
    <s v="TM"/>
    <n v="28.06"/>
    <n v="3264"/>
    <s v=""/>
    <s v=""/>
    <x v="0"/>
    <s v=""/>
    <s v=""/>
  </r>
  <r>
    <x v="9"/>
    <n v="13.9"/>
    <n v="14.08"/>
    <n v="0"/>
    <n v="40"/>
    <n v="40.26"/>
    <n v="26.18"/>
    <s v="TM"/>
    <s v=""/>
    <s v="ER1030BBJ"/>
    <s v="E0463JRH"/>
    <s v="2024000916"/>
    <x v="1742"/>
    <d v="2024-01-10T00:00:00"/>
    <x v="29"/>
    <n v="26.92"/>
    <s v="TM"/>
    <n v="26.1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4.08"/>
    <s v=""/>
    <x v="0"/>
    <x v="0"/>
    <x v="1"/>
    <s v=""/>
    <x v="0"/>
    <x v="5"/>
    <s v="FABRICA"/>
    <x v="0"/>
    <x v="28"/>
    <x v="1"/>
    <n v="0.74000000000000199"/>
    <x v="0"/>
    <n v="0.74000000000000199"/>
    <n v="0.74000000000000199"/>
    <n v="1"/>
    <n v="1"/>
    <s v="Positivo"/>
    <n v="26.92"/>
    <s v="TM"/>
    <n v="26.92"/>
    <n v="3264"/>
    <s v=""/>
    <s v=""/>
    <x v="0"/>
    <s v=""/>
    <s v=""/>
  </r>
  <r>
    <x v="9"/>
    <n v="12.86"/>
    <n v="12.88"/>
    <n v="0"/>
    <n v="40"/>
    <n v="39.979999999999997"/>
    <n v="27.1"/>
    <s v="TM"/>
    <s v=""/>
    <s v="ER2068BBY"/>
    <s v="E8822FFZ"/>
    <s v="2024000908"/>
    <x v="1743"/>
    <d v="2024-01-10T00:00:00"/>
    <x v="29"/>
    <n v="28.12"/>
    <s v="TM"/>
    <n v="27.1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2.88"/>
    <s v=""/>
    <x v="0"/>
    <x v="0"/>
    <x v="1"/>
    <s v=""/>
    <x v="0"/>
    <x v="5"/>
    <s v="FABRICA"/>
    <x v="0"/>
    <x v="28"/>
    <x v="1"/>
    <n v="1.0200000000000031"/>
    <x v="0"/>
    <n v="1.0199999999999996"/>
    <n v="1.0199999999999996"/>
    <n v="1"/>
    <n v="1"/>
    <s v="Positivo"/>
    <n v="28.12"/>
    <s v="TM"/>
    <n v="28.12"/>
    <n v="3264"/>
    <s v=""/>
    <s v=""/>
    <x v="0"/>
    <s v=""/>
    <s v=""/>
  </r>
  <r>
    <x v="9"/>
    <n v="14"/>
    <n v="14.36"/>
    <n v="0"/>
    <n v="40"/>
    <n v="40.479999999999997"/>
    <n v="25.6"/>
    <s v="TM"/>
    <s v=""/>
    <s v="EJ02544R"/>
    <s v="E0509JJH"/>
    <s v="2024000920"/>
    <x v="1744"/>
    <d v="2024-01-10T00:00:00"/>
    <x v="33"/>
    <n v="25.6"/>
    <s v="TM"/>
    <n v="26.12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4.36"/>
    <s v=""/>
    <x v="0"/>
    <x v="0"/>
    <x v="1"/>
    <s v=""/>
    <x v="0"/>
    <x v="5"/>
    <s v="FABRICA"/>
    <x v="0"/>
    <x v="32"/>
    <x v="0"/>
    <n v="0.52000000000000313"/>
    <x v="0"/>
    <n v="14.840000000000007"/>
    <n v="14.840000000000007"/>
    <n v="1"/>
    <n v="1"/>
    <s v="Positivo"/>
    <n v="25.6"/>
    <s v="TM"/>
    <n v="40.960000000000008"/>
    <n v="3283"/>
    <s v=""/>
    <s v=""/>
    <x v="0"/>
    <s v=""/>
    <s v=""/>
  </r>
  <r>
    <x v="9"/>
    <n v="12.9"/>
    <n v="13.2"/>
    <n v="0"/>
    <n v="40"/>
    <n v="40.4"/>
    <n v="27.2"/>
    <s v="TM"/>
    <s v=""/>
    <s v="ER3520BBL"/>
    <s v="E4768KNH"/>
    <s v="2024000893"/>
    <x v="1745"/>
    <d v="2024-01-10T00:00:00"/>
    <x v="37"/>
    <n v="27.8"/>
    <s v="TM"/>
    <n v="27.2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6"/>
    <n v="13.2"/>
    <s v=""/>
    <x v="0"/>
    <x v="0"/>
    <x v="1"/>
    <s v=""/>
    <x v="0"/>
    <x v="5"/>
    <s v="FABRICA"/>
    <x v="0"/>
    <x v="10"/>
    <x v="1"/>
    <n v="0.60000000000000142"/>
    <x v="0"/>
    <n v="0.60000000000000142"/>
    <n v="0.60000000000000142"/>
    <n v="1"/>
    <n v="1"/>
    <s v="Positivo"/>
    <n v="27.8"/>
    <s v="TM"/>
    <n v="27.8"/>
    <n v="3262"/>
    <s v=""/>
    <s v=""/>
    <x v="0"/>
    <s v=""/>
    <s v=""/>
  </r>
  <r>
    <x v="9"/>
    <n v="13.1"/>
    <n v="13.02"/>
    <n v="0"/>
    <n v="40"/>
    <n v="40.380000000000003"/>
    <n v="27.36"/>
    <s v="TM"/>
    <s v=""/>
    <s v="ER7726BBG"/>
    <s v="E7970JYD"/>
    <s v="2024000887"/>
    <x v="1746"/>
    <d v="2024-01-10T00:00:00"/>
    <x v="29"/>
    <n v="27.98"/>
    <s v="TM"/>
    <n v="27.36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02"/>
    <s v=""/>
    <x v="0"/>
    <x v="0"/>
    <x v="1"/>
    <s v=""/>
    <x v="0"/>
    <x v="5"/>
    <s v="FABRICA"/>
    <x v="0"/>
    <x v="28"/>
    <x v="1"/>
    <n v="0.61999999999999744"/>
    <x v="0"/>
    <n v="0.62000000000000099"/>
    <n v="0.62000000000000099"/>
    <n v="1"/>
    <n v="1"/>
    <s v="Positivo"/>
    <n v="27.98"/>
    <s v="TM"/>
    <n v="27.98"/>
    <n v="3264"/>
    <s v=""/>
    <s v=""/>
    <x v="0"/>
    <s v=""/>
    <s v=""/>
  </r>
  <r>
    <x v="9"/>
    <n v="13.34"/>
    <n v="13.02"/>
    <n v="0"/>
    <n v="40"/>
    <n v="40.200000000000003"/>
    <n v="27.18"/>
    <s v="TM"/>
    <s v=""/>
    <s v="ER9151BBT"/>
    <s v="E8976JGF"/>
    <s v="2024000900"/>
    <x v="1747"/>
    <d v="2024-01-10T00:00:00"/>
    <x v="29"/>
    <n v="27.98"/>
    <s v="TM"/>
    <n v="27.1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7"/>
    <n v="13.02"/>
    <s v=""/>
    <x v="0"/>
    <x v="0"/>
    <x v="1"/>
    <s v=""/>
    <x v="0"/>
    <x v="5"/>
    <s v="FABRICA"/>
    <x v="0"/>
    <x v="28"/>
    <x v="1"/>
    <n v="0.79999999999999716"/>
    <x v="0"/>
    <n v="0.80000000000000071"/>
    <n v="0.80000000000000071"/>
    <n v="1"/>
    <n v="1"/>
    <s v="Positivo"/>
    <n v="27.98"/>
    <s v="TM"/>
    <n v="27.98"/>
    <n v="3264"/>
    <s v=""/>
    <s v=""/>
    <x v="0"/>
    <s v=""/>
    <s v=""/>
  </r>
  <r>
    <x v="9"/>
    <n v="14.14"/>
    <n v="14.08"/>
    <n v="0"/>
    <n v="40"/>
    <n v="40.36"/>
    <n v="26.28"/>
    <s v="TM"/>
    <s v=""/>
    <s v="ER0408BBB"/>
    <s v="E7114GCS"/>
    <s v="2024000909"/>
    <x v="1748"/>
    <d v="2024-01-10T00:00:00"/>
    <x v="29"/>
    <n v="26.92"/>
    <s v="TM"/>
    <n v="26.2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4.08"/>
    <s v=""/>
    <x v="0"/>
    <x v="0"/>
    <x v="1"/>
    <s v=""/>
    <x v="0"/>
    <x v="5"/>
    <s v="FABRICA"/>
    <x v="0"/>
    <x v="28"/>
    <x v="1"/>
    <n v="0.64000000000000057"/>
    <x v="0"/>
    <n v="0.64000000000000057"/>
    <n v="0.64000000000000057"/>
    <n v="1"/>
    <n v="1"/>
    <s v="Positivo"/>
    <n v="26.92"/>
    <s v="TM"/>
    <n v="26.92"/>
    <n v="3264"/>
    <s v=""/>
    <s v=""/>
    <x v="0"/>
    <s v=""/>
    <s v=""/>
  </r>
  <r>
    <x v="9"/>
    <n v="12.98"/>
    <n v="13.26"/>
    <n v="0"/>
    <n v="40"/>
    <n v="40.82"/>
    <n v="27.56"/>
    <s v="TM"/>
    <s v=""/>
    <s v="ER7777BBS"/>
    <s v="E0974JKJ"/>
    <s v="2024000937"/>
    <x v="1749"/>
    <d v="2024-01-10T00:00:00"/>
    <x v="29"/>
    <n v="27.74"/>
    <s v="TM"/>
    <n v="27.56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26"/>
    <s v=""/>
    <x v="0"/>
    <x v="0"/>
    <x v="1"/>
    <s v=""/>
    <x v="0"/>
    <x v="5"/>
    <s v="FABRICA"/>
    <x v="0"/>
    <x v="28"/>
    <x v="1"/>
    <n v="0.17999999999999972"/>
    <x v="0"/>
    <n v="0.17999999999999972"/>
    <n v="0.17999999999999972"/>
    <n v="0"/>
    <n v="1"/>
    <s v=""/>
    <n v="27.74"/>
    <s v="TM"/>
    <n v="27.74"/>
    <n v="3264"/>
    <s v=""/>
    <s v=""/>
    <x v="0"/>
    <s v=""/>
    <s v=""/>
  </r>
  <r>
    <x v="9"/>
    <n v="12.8"/>
    <n v="12.62"/>
    <n v="0"/>
    <n v="40"/>
    <n v="40.68"/>
    <n v="28.06"/>
    <s v="TM"/>
    <s v=""/>
    <s v="ER2705BBZ"/>
    <s v="E4428JRN"/>
    <s v="2024000932"/>
    <x v="1750"/>
    <d v="2024-01-10T00:00:00"/>
    <x v="36"/>
    <n v="28.38"/>
    <s v="TM"/>
    <n v="28.06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2.62"/>
    <s v=""/>
    <x v="0"/>
    <x v="0"/>
    <x v="1"/>
    <s v=""/>
    <x v="0"/>
    <x v="5"/>
    <s v="FABRICA"/>
    <x v="0"/>
    <x v="35"/>
    <x v="1"/>
    <n v="0.32000000000000028"/>
    <x v="0"/>
    <n v="0.32000000000000028"/>
    <n v="0.32000000000000028"/>
    <n v="0"/>
    <n v="1"/>
    <s v=""/>
    <n v="28.38"/>
    <s v="TM"/>
    <n v="28.38"/>
    <n v="3269"/>
    <s v=""/>
    <s v=""/>
    <x v="0"/>
    <s v=""/>
    <s v=""/>
  </r>
  <r>
    <x v="9"/>
    <n v="13.04"/>
    <n v="12.9"/>
    <n v="0"/>
    <n v="40"/>
    <n v="40.5"/>
    <n v="27.6"/>
    <s v="TM"/>
    <s v=""/>
    <s v="ER2071BBY"/>
    <s v="E4845FFX"/>
    <s v="2024000924"/>
    <x v="1751"/>
    <d v="2024-01-10T00:00:00"/>
    <x v="36"/>
    <n v="28.1"/>
    <s v="TM"/>
    <n v="27.6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2.9"/>
    <s v=""/>
    <x v="0"/>
    <x v="0"/>
    <x v="1"/>
    <s v=""/>
    <x v="0"/>
    <x v="5"/>
    <s v="FABRICA"/>
    <x v="0"/>
    <x v="35"/>
    <x v="1"/>
    <n v="0.5"/>
    <x v="0"/>
    <n v="0.5"/>
    <n v="0.5"/>
    <n v="1"/>
    <n v="1"/>
    <s v="Positivo"/>
    <n v="28.1"/>
    <s v="TM"/>
    <n v="28.1"/>
    <n v="3269"/>
    <s v=""/>
    <s v=""/>
    <x v="0"/>
    <s v=""/>
    <s v=""/>
  </r>
  <r>
    <x v="9"/>
    <n v="12.9"/>
    <n v="12.86"/>
    <n v="0"/>
    <n v="40"/>
    <n v="40.6"/>
    <n v="27.74"/>
    <s v="TM"/>
    <s v=""/>
    <s v="ER8141BBG"/>
    <s v="E8094GLY"/>
    <s v="2024000911"/>
    <x v="1752"/>
    <d v="2024-01-10T00:00:00"/>
    <x v="36"/>
    <n v="28.14"/>
    <s v="TM"/>
    <n v="27.74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2.86"/>
    <s v=""/>
    <x v="0"/>
    <x v="0"/>
    <x v="1"/>
    <s v=""/>
    <x v="0"/>
    <x v="5"/>
    <s v="FABRICA"/>
    <x v="0"/>
    <x v="35"/>
    <x v="1"/>
    <n v="0.39999999999999858"/>
    <x v="0"/>
    <n v="0.40000000000000213"/>
    <n v="0.40000000000000213"/>
    <n v="1"/>
    <n v="1"/>
    <s v="Positivo"/>
    <n v="28.14"/>
    <s v="TM"/>
    <n v="28.14"/>
    <n v="3269"/>
    <s v=""/>
    <s v=""/>
    <x v="0"/>
    <s v=""/>
    <s v=""/>
  </r>
  <r>
    <x v="9"/>
    <n v="13.3"/>
    <n v="12.68"/>
    <n v="0"/>
    <n v="40"/>
    <n v="40.020000000000003"/>
    <n v="27.34"/>
    <s v="TM"/>
    <s v=""/>
    <s v="ER4533BBP"/>
    <s v="E5811MHB"/>
    <s v="2024000919"/>
    <x v="1753"/>
    <d v="2024-01-10T00:00:00"/>
    <x v="29"/>
    <n v="28.32"/>
    <s v="TM"/>
    <n v="27.34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2.68"/>
    <s v=""/>
    <x v="0"/>
    <x v="0"/>
    <x v="1"/>
    <s v=""/>
    <x v="0"/>
    <x v="5"/>
    <s v="FABRICA"/>
    <x v="0"/>
    <x v="28"/>
    <x v="1"/>
    <n v="0.97999999999999687"/>
    <x v="0"/>
    <n v="0.98000000000000043"/>
    <n v="0.98000000000000043"/>
    <n v="1"/>
    <n v="1"/>
    <s v="Positivo"/>
    <n v="28.32"/>
    <s v="TM"/>
    <n v="28.32"/>
    <n v="3264"/>
    <s v=""/>
    <s v=""/>
    <x v="0"/>
    <s v=""/>
    <s v=""/>
  </r>
  <r>
    <x v="9"/>
    <n v="13.1"/>
    <n v="13.18"/>
    <n v="0"/>
    <n v="40"/>
    <n v="40"/>
    <n v="26.82"/>
    <s v="TM"/>
    <s v=""/>
    <s v="ELE02494R"/>
    <s v="E7977MGZ"/>
    <s v="2024000917"/>
    <x v="1754"/>
    <d v="2024-01-10T00:00:00"/>
    <x v="29"/>
    <n v="27.82"/>
    <s v="TM"/>
    <n v="26.82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18"/>
    <s v=""/>
    <x v="0"/>
    <x v="0"/>
    <x v="1"/>
    <s v=""/>
    <x v="0"/>
    <x v="5"/>
    <s v="FABRICA"/>
    <x v="0"/>
    <x v="28"/>
    <x v="1"/>
    <n v="1"/>
    <x v="0"/>
    <n v="1"/>
    <n v="1"/>
    <n v="1"/>
    <n v="1"/>
    <s v="Positivo"/>
    <n v="27.82"/>
    <s v="TM"/>
    <n v="27.82"/>
    <n v="3264"/>
    <s v=""/>
    <s v=""/>
    <x v="0"/>
    <s v=""/>
    <s v=""/>
  </r>
  <r>
    <x v="9"/>
    <n v="12.1"/>
    <n v="12.42"/>
    <n v="0"/>
    <n v="40"/>
    <n v="40.96"/>
    <n v="28.54"/>
    <s v="TM"/>
    <s v=""/>
    <s v="ER7610BBD"/>
    <s v="E8745MLM"/>
    <s v="2024000923"/>
    <x v="1755"/>
    <d v="2024-01-10T00:00:00"/>
    <x v="36"/>
    <n v="28.58"/>
    <s v="TM"/>
    <n v="28.54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2.42"/>
    <s v=""/>
    <x v="0"/>
    <x v="0"/>
    <x v="1"/>
    <s v=""/>
    <x v="0"/>
    <x v="5"/>
    <s v="FABRICA"/>
    <x v="0"/>
    <x v="35"/>
    <x v="1"/>
    <n v="3.9999999999999147E-2"/>
    <x v="0"/>
    <n v="3.9999999999999147E-2"/>
    <n v="3.9999999999999147E-2"/>
    <n v="0"/>
    <n v="1"/>
    <s v=""/>
    <n v="28.58"/>
    <s v="TM"/>
    <n v="28.58"/>
    <n v="3269"/>
    <s v=""/>
    <s v=""/>
    <x v="0"/>
    <s v=""/>
    <s v=""/>
  </r>
  <r>
    <x v="9"/>
    <n v="12.9"/>
    <n v="12.32"/>
    <n v="0"/>
    <n v="40"/>
    <n v="39.799999999999997"/>
    <n v="27.48"/>
    <s v="TM"/>
    <s v=""/>
    <s v="ER9154BBC"/>
    <s v="E6462JZW"/>
    <s v="2024000160"/>
    <x v="1756"/>
    <d v="2024-01-03T00:00:00"/>
    <x v="38"/>
    <n v="28.68"/>
    <s v="TM"/>
    <n v="27.4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2.32"/>
    <s v=""/>
    <x v="0"/>
    <x v="0"/>
    <x v="0"/>
    <s v=""/>
    <x v="0"/>
    <x v="5"/>
    <s v="FABRICA"/>
    <x v="0"/>
    <x v="36"/>
    <x v="1"/>
    <n v="1.2000000000000028"/>
    <x v="0"/>
    <n v="1.1999999999999993"/>
    <n v="1.1999999999999993"/>
    <n v="1"/>
    <n v="1"/>
    <s v="Positivo"/>
    <n v="28.68"/>
    <s v="TM"/>
    <n v="28.68"/>
    <n v="3268"/>
    <s v=""/>
    <s v=""/>
    <x v="0"/>
    <s v=""/>
    <s v=""/>
  </r>
  <r>
    <x v="9"/>
    <n v="13.04"/>
    <n v="13.02"/>
    <n v="0"/>
    <n v="40"/>
    <n v="39.520000000000003"/>
    <n v="26.5"/>
    <s v="TM"/>
    <s v=""/>
    <s v="ER2071BBY"/>
    <s v="E4845FFX"/>
    <s v="2024000315"/>
    <x v="1757"/>
    <d v="2024-01-04T00:00:00"/>
    <x v="38"/>
    <n v="27.98"/>
    <s v="TM"/>
    <n v="26.5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3.02"/>
    <s v=""/>
    <x v="0"/>
    <x v="0"/>
    <x v="0"/>
    <s v=""/>
    <x v="0"/>
    <x v="5"/>
    <s v="FABRICA"/>
    <x v="0"/>
    <x v="36"/>
    <x v="1"/>
    <n v="1.4799999999999969"/>
    <x v="0"/>
    <n v="1.4800000000000004"/>
    <n v="1.4800000000000004"/>
    <n v="1"/>
    <n v="1"/>
    <s v="Positivo"/>
    <n v="27.98"/>
    <s v="TM"/>
    <n v="27.98"/>
    <n v="3268"/>
    <s v=""/>
    <s v=""/>
    <x v="0"/>
    <s v=""/>
    <s v=""/>
  </r>
  <r>
    <x v="9"/>
    <n v="13.2"/>
    <n v="12.8"/>
    <n v="0"/>
    <n v="40"/>
    <n v="39.68"/>
    <n v="26.88"/>
    <s v="TM"/>
    <s v=""/>
    <s v="ER4763BBY"/>
    <s v="E4421MGY"/>
    <s v="2024000544"/>
    <x v="1758"/>
    <d v="2024-01-08T00:00:00"/>
    <x v="38"/>
    <n v="28.2"/>
    <s v="TM"/>
    <n v="26.8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2.8"/>
    <s v=""/>
    <x v="0"/>
    <x v="0"/>
    <x v="1"/>
    <s v=""/>
    <x v="0"/>
    <x v="5"/>
    <s v="FABRICA"/>
    <x v="0"/>
    <x v="36"/>
    <x v="1"/>
    <n v="1.3200000000000003"/>
    <x v="0"/>
    <n v="1.3200000000000003"/>
    <n v="1.3200000000000003"/>
    <n v="1"/>
    <n v="1"/>
    <s v="Positivo"/>
    <n v="28.2"/>
    <s v="TM"/>
    <n v="28.2"/>
    <n v="3268"/>
    <s v=""/>
    <s v=""/>
    <x v="0"/>
    <s v=""/>
    <s v=""/>
  </r>
  <r>
    <x v="9"/>
    <n v="12.9"/>
    <n v="12.78"/>
    <n v="0"/>
    <n v="40"/>
    <n v="39.78"/>
    <n v="27"/>
    <s v="TM"/>
    <s v=""/>
    <s v="ER4758BBH"/>
    <s v="E7926JMH"/>
    <s v="2024000541"/>
    <x v="1759"/>
    <d v="2024-01-08T00:00:00"/>
    <x v="38"/>
    <n v="28.22"/>
    <s v="TM"/>
    <n v="27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2.78"/>
    <s v=""/>
    <x v="0"/>
    <x v="0"/>
    <x v="1"/>
    <s v=""/>
    <x v="0"/>
    <x v="5"/>
    <s v="FABRICA"/>
    <x v="0"/>
    <x v="36"/>
    <x v="1"/>
    <n v="1.2199999999999989"/>
    <x v="0"/>
    <n v="1.2199999999999989"/>
    <n v="1.2199999999999989"/>
    <n v="1"/>
    <n v="1"/>
    <s v="Positivo"/>
    <n v="28.22"/>
    <s v="TM"/>
    <n v="28.22"/>
    <n v="3268"/>
    <s v=""/>
    <s v=""/>
    <x v="0"/>
    <s v=""/>
    <s v=""/>
  </r>
  <r>
    <x v="9"/>
    <n v="12.7"/>
    <n v="12.98"/>
    <n v="0"/>
    <n v="40"/>
    <n v="39.42"/>
    <n v="26.44"/>
    <s v="TM"/>
    <s v=""/>
    <s v="ER8110BCC"/>
    <s v="E7844JTT"/>
    <s v="2024000635"/>
    <x v="1760"/>
    <d v="2024-01-08T00:00:00"/>
    <x v="38"/>
    <n v="28.02"/>
    <s v="TM"/>
    <n v="26.44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2.98"/>
    <s v=""/>
    <x v="0"/>
    <x v="0"/>
    <x v="1"/>
    <s v=""/>
    <x v="0"/>
    <x v="5"/>
    <s v="FABRICA"/>
    <x v="0"/>
    <x v="36"/>
    <x v="1"/>
    <n v="1.5799999999999983"/>
    <x v="0"/>
    <n v="1.5799999999999983"/>
    <n v="1.5799999999999983"/>
    <n v="1"/>
    <n v="1"/>
    <s v="Positivo"/>
    <n v="28.02"/>
    <s v="TM"/>
    <n v="28.02"/>
    <n v="3268"/>
    <s v=""/>
    <s v=""/>
    <x v="0"/>
    <s v=""/>
    <s v=""/>
  </r>
  <r>
    <x v="9"/>
    <n v="14.3"/>
    <n v="13.82"/>
    <n v="0"/>
    <n v="40"/>
    <n v="37.76"/>
    <n v="23.94"/>
    <s v="TM"/>
    <s v=""/>
    <s v="ER0379BBF"/>
    <s v="E1472JRJ"/>
    <s v="2024000748"/>
    <x v="1761"/>
    <d v="2024-01-09T00:00:00"/>
    <x v="38"/>
    <n v="27.18"/>
    <s v="TM"/>
    <n v="23.94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3.82"/>
    <s v=""/>
    <x v="0"/>
    <x v="0"/>
    <x v="1"/>
    <s v=""/>
    <x v="0"/>
    <x v="5"/>
    <s v="FABRICA"/>
    <x v="0"/>
    <x v="36"/>
    <x v="1"/>
    <n v="3.240000000000002"/>
    <x v="0"/>
    <n v="3.2399999999999984"/>
    <n v="3.2399999999999984"/>
    <n v="1"/>
    <n v="1"/>
    <s v="Positivo"/>
    <n v="27.18"/>
    <s v="TM"/>
    <n v="27.18"/>
    <n v="3268"/>
    <s v=""/>
    <s v=""/>
    <x v="0"/>
    <s v=""/>
    <s v=""/>
  </r>
  <r>
    <x v="10"/>
    <n v="12.2"/>
    <n v="12.32"/>
    <n v="0"/>
    <n v="40"/>
    <n v="40.159999999999997"/>
    <n v="27.84"/>
    <s v="TM"/>
    <s v=""/>
    <s v="ER5689BBD"/>
    <s v="E5397JZM"/>
    <s v="2024000013"/>
    <x v="1762"/>
    <d v="2024-01-02T00:00:00"/>
    <x v="42"/>
    <n v="28.48"/>
    <s v="TM"/>
    <n v="27.84"/>
    <x v="0"/>
    <s v="IGABALDON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2.32"/>
    <s v=""/>
    <x v="0"/>
    <x v="0"/>
    <x v="0"/>
    <s v=""/>
    <x v="0"/>
    <x v="6"/>
    <s v="FABRICA"/>
    <x v="0"/>
    <x v="40"/>
    <x v="1"/>
    <n v="0.84000000000000341"/>
    <x v="0"/>
    <n v="0.64000000000000057"/>
    <n v="0.64000000000000057"/>
    <n v="1"/>
    <n v="1"/>
    <s v="Positivo"/>
    <n v="28.48"/>
    <s v="TM"/>
    <n v="28.48"/>
    <n v="3236"/>
    <s v=""/>
    <s v=""/>
    <x v="0"/>
    <s v=""/>
    <s v=""/>
  </r>
  <r>
    <x v="10"/>
    <n v="13"/>
    <n v="13.68"/>
    <n v="0"/>
    <n v="40"/>
    <n v="39.82"/>
    <n v="25.6"/>
    <s v="TM"/>
    <s v=""/>
    <s v="ER0339BDG"/>
    <s v="E9349KRP"/>
    <s v="2024000191"/>
    <x v="1763"/>
    <d v="2024-01-05T00:00:00"/>
    <x v="43"/>
    <n v="27"/>
    <s v="TM"/>
    <n v="26.14"/>
    <x v="0"/>
    <s v="E_ABARRER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3.68"/>
    <s v=""/>
    <x v="0"/>
    <x v="0"/>
    <x v="0"/>
    <s v=""/>
    <x v="0"/>
    <x v="6"/>
    <s v="FABRICA"/>
    <x v="0"/>
    <x v="41"/>
    <x v="0"/>
    <n v="1.1799999999999997"/>
    <x v="0"/>
    <n v="0.85999999999999943"/>
    <n v="0.85999999999999943"/>
    <n v="1"/>
    <n v="1"/>
    <s v="Positivo"/>
    <n v="27"/>
    <s v="TM"/>
    <n v="27"/>
    <n v="2882"/>
    <s v=""/>
    <s v=""/>
    <x v="0"/>
    <s v=""/>
    <s v=""/>
  </r>
  <r>
    <x v="10"/>
    <n v="13"/>
    <n v="13.86"/>
    <n v="0"/>
    <n v="40"/>
    <n v="40.020000000000003"/>
    <n v="25.6"/>
    <s v="TM"/>
    <s v=""/>
    <s v="ER0339BDG"/>
    <s v="E9349KRP"/>
    <s v="2024000207"/>
    <x v="1764"/>
    <d v="2024-01-05T00:00:00"/>
    <x v="43"/>
    <n v="26.32"/>
    <s v="TM"/>
    <n v="26.16"/>
    <x v="0"/>
    <s v="E_ABARRER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4.48"/>
    <s v=""/>
    <x v="0"/>
    <x v="0"/>
    <x v="0"/>
    <s v=""/>
    <x v="0"/>
    <x v="6"/>
    <s v="FABRICA"/>
    <x v="0"/>
    <x v="41"/>
    <x v="0"/>
    <n v="0.97999999999999687"/>
    <x v="0"/>
    <n v="0.16000000000000014"/>
    <n v="0.16000000000000014"/>
    <n v="0"/>
    <n v="1"/>
    <s v=""/>
    <n v="26.32"/>
    <s v="TM"/>
    <n v="26.32"/>
    <n v="2882"/>
    <s v=""/>
    <s v=""/>
    <x v="0"/>
    <s v=""/>
    <s v=""/>
  </r>
  <r>
    <x v="10"/>
    <n v="13.5"/>
    <n v="13.5"/>
    <n v="0"/>
    <n v="40"/>
    <n v="40.32"/>
    <n v="26.82"/>
    <s v="TM"/>
    <s v=""/>
    <s v="ER4642BBY"/>
    <s v="E6485GPB"/>
    <s v="2024000007"/>
    <x v="1765"/>
    <d v="2024-01-01T00:00:00"/>
    <x v="44"/>
    <n v="27.3"/>
    <s v="TM"/>
    <n v="26.82"/>
    <x v="0"/>
    <s v="E_ABARRER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5"/>
    <n v="13.5"/>
    <s v=""/>
    <x v="0"/>
    <x v="0"/>
    <x v="0"/>
    <s v=""/>
    <x v="0"/>
    <x v="6"/>
    <s v="FABRICA"/>
    <x v="0"/>
    <x v="42"/>
    <x v="1"/>
    <n v="0.67999999999999972"/>
    <x v="0"/>
    <n v="0.48000000000000043"/>
    <n v="0.48000000000000043"/>
    <n v="1"/>
    <n v="1"/>
    <s v="Positivo"/>
    <n v="27.3"/>
    <s v="TM"/>
    <n v="27.3"/>
    <n v="837"/>
    <s v=""/>
    <s v=""/>
    <x v="0"/>
    <s v=""/>
    <s v=""/>
  </r>
  <r>
    <x v="10"/>
    <n v="12.4"/>
    <n v="12.34"/>
    <n v="0"/>
    <n v="40"/>
    <n v="40.14"/>
    <n v="27.8"/>
    <s v="TM"/>
    <s v=""/>
    <s v="ER3237BCD"/>
    <s v="E9402GGZ"/>
    <s v="2024000004"/>
    <x v="1766"/>
    <d v="2024-01-01T00:00:00"/>
    <x v="45"/>
    <n v="28.46"/>
    <s v="TM"/>
    <n v="27.8"/>
    <x v="0"/>
    <s v="E_ABARRER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2.34"/>
    <s v=""/>
    <x v="0"/>
    <x v="0"/>
    <x v="0"/>
    <s v=""/>
    <x v="0"/>
    <x v="6"/>
    <s v="FABRICA"/>
    <x v="0"/>
    <x v="43"/>
    <x v="1"/>
    <n v="0.85999999999999943"/>
    <x v="0"/>
    <n v="0.66000000000000014"/>
    <n v="0.66000000000000014"/>
    <n v="1"/>
    <n v="1"/>
    <s v="Positivo"/>
    <n v="28.46"/>
    <s v="TM"/>
    <n v="28.46"/>
    <n v="1782"/>
    <s v=""/>
    <s v=""/>
    <x v="0"/>
    <s v=""/>
    <s v=""/>
  </r>
  <r>
    <x v="10"/>
    <n v="11.9"/>
    <n v="11.98"/>
    <n v="0"/>
    <n v="40"/>
    <n v="39.94"/>
    <n v="27.96"/>
    <s v="TM"/>
    <s v=""/>
    <s v="ER7694BBV"/>
    <s v="E6458FFC"/>
    <s v="2024000009"/>
    <x v="1767"/>
    <d v="2024-01-01T00:00:00"/>
    <x v="45"/>
    <n v="28.82"/>
    <s v="TM"/>
    <n v="27.96"/>
    <x v="0"/>
    <s v="E_ABARRER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1.98"/>
    <s v=""/>
    <x v="0"/>
    <x v="0"/>
    <x v="0"/>
    <s v=""/>
    <x v="0"/>
    <x v="6"/>
    <s v="FABRICA"/>
    <x v="0"/>
    <x v="43"/>
    <x v="1"/>
    <n v="1.0600000000000023"/>
    <x v="0"/>
    <n v="0.85999999999999943"/>
    <n v="0.85999999999999943"/>
    <n v="1"/>
    <n v="1"/>
    <s v="Positivo"/>
    <n v="28.82"/>
    <s v="TM"/>
    <n v="28.82"/>
    <n v="1782"/>
    <s v=""/>
    <s v=""/>
    <x v="0"/>
    <s v=""/>
    <s v=""/>
  </r>
  <r>
    <x v="10"/>
    <n v="12.5"/>
    <n v="12.42"/>
    <n v="0"/>
    <n v="40"/>
    <n v="39.68"/>
    <n v="27.26"/>
    <s v="TM"/>
    <s v=""/>
    <s v="ER6765BBT"/>
    <s v="E5940JLK"/>
    <s v="2024000010"/>
    <x v="1768"/>
    <d v="2024-01-01T00:00:00"/>
    <x v="45"/>
    <n v="28.38"/>
    <s v="TM"/>
    <n v="27.26"/>
    <x v="0"/>
    <s v="E_ABARRER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2.42"/>
    <s v=""/>
    <x v="0"/>
    <x v="0"/>
    <x v="0"/>
    <s v=""/>
    <x v="0"/>
    <x v="6"/>
    <s v="FABRICA"/>
    <x v="0"/>
    <x v="43"/>
    <x v="1"/>
    <n v="1.3200000000000003"/>
    <x v="0"/>
    <n v="1.1199999999999974"/>
    <n v="1.1199999999999974"/>
    <n v="1"/>
    <n v="1"/>
    <s v="Positivo"/>
    <n v="28.38"/>
    <s v="TM"/>
    <n v="28.38"/>
    <n v="1782"/>
    <s v=""/>
    <s v=""/>
    <x v="0"/>
    <s v=""/>
    <s v=""/>
  </r>
  <r>
    <x v="10"/>
    <n v="11.9"/>
    <n v="12.02"/>
    <n v="0"/>
    <n v="40"/>
    <n v="40.380000000000003"/>
    <n v="28.36"/>
    <s v="TM"/>
    <s v=""/>
    <s v="ER7694BBV"/>
    <s v="E6458FFC"/>
    <s v="2023024495"/>
    <x v="1769"/>
    <d v="2024-01-02T00:00:00"/>
    <x v="45"/>
    <n v="28.78"/>
    <s v="TM"/>
    <n v="28.36"/>
    <x v="0"/>
    <s v="E_ABARRERA"/>
    <x v="0"/>
    <s v=""/>
    <x v="0"/>
    <x v="0"/>
    <x v="1"/>
    <x v="0"/>
    <s v=""/>
    <d v="1899-12-30T00:00:00"/>
    <s v=""/>
    <x v="0"/>
    <x v="0"/>
    <x v="1"/>
    <x v="0"/>
    <s v=""/>
    <d v="1899-12-30T00:00:00"/>
    <s v=""/>
    <s v=""/>
    <s v="S1"/>
    <n v="12.02"/>
    <s v=""/>
    <x v="0"/>
    <x v="0"/>
    <x v="0"/>
    <s v=""/>
    <x v="0"/>
    <x v="6"/>
    <s v="FABRICA"/>
    <x v="0"/>
    <x v="43"/>
    <x v="1"/>
    <n v="0.61999999999999744"/>
    <x v="0"/>
    <n v="0.42000000000000171"/>
    <n v="0.42000000000000171"/>
    <n v="1"/>
    <n v="1"/>
    <s v="Positivo"/>
    <n v="28.78"/>
    <s v="TM"/>
    <n v="28.78"/>
    <n v="1782"/>
    <s v=""/>
    <s v=""/>
    <x v="0"/>
    <s v=""/>
    <s v=""/>
  </r>
  <r>
    <x v="10"/>
    <n v="13.26"/>
    <n v="13.28"/>
    <n v="0"/>
    <n v="40"/>
    <n v="40.56"/>
    <n v="27.28"/>
    <s v="TM"/>
    <s v=""/>
    <s v="ER9375BBM"/>
    <s v="E1813JNK"/>
    <s v="2024000003"/>
    <x v="1770"/>
    <d v="2024-01-01T00:00:00"/>
    <x v="45"/>
    <n v="27.52"/>
    <s v="TM"/>
    <n v="27.28"/>
    <x v="0"/>
    <s v="E_ABARRER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28"/>
    <s v=""/>
    <x v="0"/>
    <x v="0"/>
    <x v="0"/>
    <s v=""/>
    <x v="0"/>
    <x v="6"/>
    <s v="FABRICA"/>
    <x v="0"/>
    <x v="43"/>
    <x v="1"/>
    <n v="0.43999999999999773"/>
    <x v="0"/>
    <n v="0.23999999999999844"/>
    <n v="0.23999999999999844"/>
    <n v="0"/>
    <n v="1"/>
    <s v=""/>
    <n v="27.52"/>
    <s v="TM"/>
    <n v="27.52"/>
    <n v="1782"/>
    <s v=""/>
    <s v=""/>
    <x v="0"/>
    <s v=""/>
    <s v=""/>
  </r>
  <r>
    <x v="10"/>
    <n v="11.9"/>
    <n v="12.04"/>
    <n v="0"/>
    <n v="40"/>
    <n v="40.020000000000003"/>
    <n v="27.98"/>
    <s v="TM"/>
    <s v=""/>
    <s v="ER7694BBV"/>
    <s v="E6458FFC"/>
    <s v="2024000005"/>
    <x v="1771"/>
    <d v="2024-01-01T00:00:00"/>
    <x v="45"/>
    <n v="28.76"/>
    <s v="TM"/>
    <n v="27.98"/>
    <x v="0"/>
    <s v="E_ABARRER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2.04"/>
    <s v=""/>
    <x v="0"/>
    <x v="0"/>
    <x v="0"/>
    <s v=""/>
    <x v="0"/>
    <x v="6"/>
    <s v="FABRICA"/>
    <x v="0"/>
    <x v="43"/>
    <x v="1"/>
    <n v="0.97999999999999687"/>
    <x v="0"/>
    <n v="0.78000000000000114"/>
    <n v="0.78000000000000114"/>
    <n v="1"/>
    <n v="1"/>
    <s v="Positivo"/>
    <n v="28.76"/>
    <s v="TM"/>
    <n v="28.76"/>
    <n v="1782"/>
    <s v=""/>
    <s v=""/>
    <x v="0"/>
    <s v=""/>
    <s v=""/>
  </r>
  <r>
    <x v="10"/>
    <n v="12.5"/>
    <n v="12.76"/>
    <n v="0"/>
    <n v="40"/>
    <n v="40.380000000000003"/>
    <n v="27.62"/>
    <s v="TM"/>
    <s v=""/>
    <s v="ER6765BBT"/>
    <s v="E5940JLK"/>
    <s v="2024000006"/>
    <x v="1772"/>
    <d v="2024-01-01T00:00:00"/>
    <x v="45"/>
    <n v="28.04"/>
    <s v="TM"/>
    <n v="27.62"/>
    <x v="0"/>
    <s v="E_ABARRER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2.76"/>
    <s v=""/>
    <x v="0"/>
    <x v="0"/>
    <x v="0"/>
    <s v=""/>
    <x v="0"/>
    <x v="6"/>
    <s v="FABRICA"/>
    <x v="0"/>
    <x v="43"/>
    <x v="1"/>
    <n v="0.61999999999999744"/>
    <x v="0"/>
    <n v="0.41999999999999815"/>
    <n v="0.41999999999999815"/>
    <n v="1"/>
    <n v="1"/>
    <s v="Positivo"/>
    <n v="28.04"/>
    <s v="TM"/>
    <n v="28.04"/>
    <n v="1782"/>
    <s v=""/>
    <s v=""/>
    <x v="0"/>
    <s v=""/>
    <s v=""/>
  </r>
  <r>
    <x v="10"/>
    <n v="13.26"/>
    <n v="13.2"/>
    <n v="0"/>
    <n v="40"/>
    <n v="40.32"/>
    <n v="27.12"/>
    <s v="TM"/>
    <s v=""/>
    <s v="ER9375BBM"/>
    <s v="E1813JNK"/>
    <s v="2024000008"/>
    <x v="1773"/>
    <d v="2024-01-01T00:00:00"/>
    <x v="45"/>
    <n v="27.6"/>
    <s v="TM"/>
    <n v="27.12"/>
    <x v="0"/>
    <s v="E_ABARRER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2"/>
    <s v=""/>
    <x v="0"/>
    <x v="0"/>
    <x v="0"/>
    <s v=""/>
    <x v="0"/>
    <x v="6"/>
    <s v="FABRICA"/>
    <x v="0"/>
    <x v="43"/>
    <x v="1"/>
    <n v="0.67999999999999972"/>
    <x v="0"/>
    <n v="0.48000000000000043"/>
    <n v="0.48000000000000043"/>
    <n v="1"/>
    <n v="1"/>
    <s v="Positivo"/>
    <n v="27.6"/>
    <s v="TM"/>
    <n v="27.6"/>
    <n v="1782"/>
    <s v=""/>
    <s v=""/>
    <x v="0"/>
    <s v=""/>
    <s v=""/>
  </r>
  <r>
    <x v="10"/>
    <n v="13.26"/>
    <n v="13.16"/>
    <n v="0"/>
    <n v="40"/>
    <n v="40.380000000000003"/>
    <n v="27.22"/>
    <s v="TM"/>
    <s v=""/>
    <s v="ER9375BBM"/>
    <s v="E1813JNK"/>
    <s v="2024000011"/>
    <x v="1774"/>
    <d v="2024-01-01T00:00:00"/>
    <x v="45"/>
    <n v="27.64"/>
    <s v="TM"/>
    <n v="27.22"/>
    <x v="0"/>
    <s v="E_ABARRER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16"/>
    <s v=""/>
    <x v="0"/>
    <x v="0"/>
    <x v="0"/>
    <s v=""/>
    <x v="0"/>
    <x v="6"/>
    <s v="FABRICA"/>
    <x v="0"/>
    <x v="43"/>
    <x v="1"/>
    <n v="0.61999999999999744"/>
    <x v="0"/>
    <n v="0.42000000000000171"/>
    <n v="0.42000000000000171"/>
    <n v="1"/>
    <n v="1"/>
    <s v="Positivo"/>
    <n v="27.64"/>
    <s v="TM"/>
    <n v="27.64"/>
    <n v="1782"/>
    <s v=""/>
    <s v=""/>
    <x v="0"/>
    <s v=""/>
    <s v=""/>
  </r>
  <r>
    <x v="10"/>
    <n v="12.26"/>
    <n v="12.6"/>
    <n v="0"/>
    <n v="40"/>
    <n v="40.1"/>
    <n v="27.5"/>
    <s v="TM"/>
    <s v=""/>
    <s v="ER1991BBZ"/>
    <s v="E6028JLK"/>
    <s v="2024000019"/>
    <x v="1775"/>
    <d v="2024-01-02T00:00:00"/>
    <x v="45"/>
    <n v="28.2"/>
    <s v="TM"/>
    <n v="27.5"/>
    <x v="0"/>
    <s v="IGABALDON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2.6"/>
    <s v=""/>
    <x v="0"/>
    <x v="0"/>
    <x v="0"/>
    <s v=""/>
    <x v="0"/>
    <x v="6"/>
    <s v="FABRICA"/>
    <x v="0"/>
    <x v="43"/>
    <x v="1"/>
    <n v="0.89999999999999858"/>
    <x v="0"/>
    <n v="0.69999999999999929"/>
    <n v="0.69999999999999929"/>
    <n v="1"/>
    <n v="1"/>
    <s v="Positivo"/>
    <n v="28.2"/>
    <s v="TM"/>
    <n v="28.2"/>
    <n v="1782"/>
    <s v=""/>
    <s v=""/>
    <x v="0"/>
    <s v=""/>
    <s v=""/>
  </r>
  <r>
    <x v="10"/>
    <n v="12.2"/>
    <n v="12.44"/>
    <n v="0"/>
    <n v="40"/>
    <n v="40.32"/>
    <n v="27.88"/>
    <s v="TM"/>
    <s v=""/>
    <s v="ER9249BBN"/>
    <s v="E8988JVX"/>
    <s v="2024000012"/>
    <x v="1776"/>
    <d v="2024-01-02T00:00:00"/>
    <x v="45"/>
    <n v="28.36"/>
    <s v="TM"/>
    <n v="27.88"/>
    <x v="0"/>
    <s v="IGABALDON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2.44"/>
    <s v=""/>
    <x v="0"/>
    <x v="0"/>
    <x v="0"/>
    <s v=""/>
    <x v="0"/>
    <x v="6"/>
    <s v="FABRICA"/>
    <x v="0"/>
    <x v="43"/>
    <x v="1"/>
    <n v="0.67999999999999972"/>
    <x v="0"/>
    <n v="0.48000000000000043"/>
    <n v="0.48000000000000043"/>
    <n v="1"/>
    <n v="1"/>
    <s v="Positivo"/>
    <n v="28.36"/>
    <s v="TM"/>
    <n v="28.36"/>
    <n v="1782"/>
    <s v=""/>
    <s v=""/>
    <x v="0"/>
    <s v=""/>
    <s v=""/>
  </r>
  <r>
    <x v="10"/>
    <n v="12.5"/>
    <n v="12.52"/>
    <n v="0"/>
    <n v="40"/>
    <n v="40.4"/>
    <n v="27.88"/>
    <s v="TM"/>
    <s v=""/>
    <s v="ER6765BBT"/>
    <s v="E5940JLK"/>
    <s v="2024000015"/>
    <x v="1777"/>
    <d v="2024-01-02T00:00:00"/>
    <x v="45"/>
    <n v="28.28"/>
    <s v="TM"/>
    <n v="27.88"/>
    <x v="0"/>
    <s v="IGABALDON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2.52"/>
    <s v=""/>
    <x v="0"/>
    <x v="0"/>
    <x v="0"/>
    <s v=""/>
    <x v="0"/>
    <x v="6"/>
    <s v="FABRICA"/>
    <x v="0"/>
    <x v="43"/>
    <x v="1"/>
    <n v="0.60000000000000142"/>
    <x v="0"/>
    <n v="0.40000000000000213"/>
    <n v="0.40000000000000213"/>
    <n v="1"/>
    <n v="1"/>
    <s v="Positivo"/>
    <n v="28.28"/>
    <s v="TM"/>
    <n v="28.28"/>
    <n v="1782"/>
    <s v=""/>
    <s v=""/>
    <x v="0"/>
    <s v=""/>
    <s v=""/>
  </r>
  <r>
    <x v="10"/>
    <n v="12.5"/>
    <n v="12.5"/>
    <n v="0"/>
    <n v="40"/>
    <n v="39.880000000000003"/>
    <n v="27.38"/>
    <s v="TM"/>
    <s v=""/>
    <s v="ER1242BBS"/>
    <s v="E7586KJW"/>
    <s v="2024000021"/>
    <x v="1778"/>
    <d v="2024-01-02T00:00:00"/>
    <x v="45"/>
    <n v="28.3"/>
    <s v="TM"/>
    <n v="27.38"/>
    <x v="0"/>
    <s v="IGABALDON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2.5"/>
    <s v=""/>
    <x v="0"/>
    <x v="0"/>
    <x v="0"/>
    <s v=""/>
    <x v="0"/>
    <x v="6"/>
    <s v="FABRICA"/>
    <x v="0"/>
    <x v="43"/>
    <x v="1"/>
    <n v="1.1199999999999974"/>
    <x v="0"/>
    <n v="0.92000000000000171"/>
    <n v="0.92000000000000171"/>
    <n v="1"/>
    <n v="1"/>
    <s v="Positivo"/>
    <n v="28.3"/>
    <s v="TM"/>
    <n v="28.3"/>
    <n v="1782"/>
    <s v=""/>
    <s v=""/>
    <x v="0"/>
    <s v=""/>
    <s v=""/>
  </r>
  <r>
    <x v="10"/>
    <n v="11.9"/>
    <n v="12.06"/>
    <n v="0"/>
    <n v="40"/>
    <n v="40.479999999999997"/>
    <n v="28.42"/>
    <s v="TM"/>
    <s v=""/>
    <s v="ER7694BBV"/>
    <s v="E6458FFC"/>
    <s v="2024000014"/>
    <x v="1779"/>
    <d v="2024-01-02T00:00:00"/>
    <x v="45"/>
    <n v="28.74"/>
    <s v="TM"/>
    <n v="28.42"/>
    <x v="0"/>
    <s v="IGABALDON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2.06"/>
    <s v=""/>
    <x v="0"/>
    <x v="0"/>
    <x v="0"/>
    <s v=""/>
    <x v="0"/>
    <x v="6"/>
    <s v="FABRICA"/>
    <x v="0"/>
    <x v="43"/>
    <x v="1"/>
    <n v="0.52000000000000313"/>
    <x v="0"/>
    <n v="0.31999999999999673"/>
    <n v="0.31999999999999673"/>
    <n v="0"/>
    <n v="1"/>
    <s v=""/>
    <n v="28.74"/>
    <s v="TM"/>
    <n v="28.74"/>
    <n v="1782"/>
    <s v=""/>
    <s v=""/>
    <x v="0"/>
    <s v=""/>
    <s v=""/>
  </r>
  <r>
    <x v="10"/>
    <n v="11.7"/>
    <n v="11.74"/>
    <n v="0"/>
    <n v="40"/>
    <n v="39.979999999999997"/>
    <n v="28.24"/>
    <s v="TM"/>
    <s v=""/>
    <s v="ER8418BBZ"/>
    <s v="E1180MLX"/>
    <s v="2024000016"/>
    <x v="1780"/>
    <d v="2024-01-02T00:00:00"/>
    <x v="45"/>
    <n v="29.06"/>
    <s v="TM"/>
    <n v="28.24"/>
    <x v="0"/>
    <s v="IGABALDON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1.74"/>
    <s v=""/>
    <x v="0"/>
    <x v="0"/>
    <x v="0"/>
    <s v=""/>
    <x v="0"/>
    <x v="6"/>
    <s v="FABRICA"/>
    <x v="0"/>
    <x v="43"/>
    <x v="1"/>
    <n v="1.0200000000000031"/>
    <x v="0"/>
    <n v="0.82000000000000028"/>
    <n v="0.82000000000000028"/>
    <n v="1"/>
    <n v="1"/>
    <s v="Positivo"/>
    <n v="29.06"/>
    <s v="TM"/>
    <n v="29.06"/>
    <n v="1782"/>
    <s v=""/>
    <s v=""/>
    <x v="0"/>
    <s v=""/>
    <s v=""/>
  </r>
  <r>
    <x v="10"/>
    <n v="12.8"/>
    <n v="12.72"/>
    <n v="0"/>
    <n v="40"/>
    <n v="40.119999999999997"/>
    <n v="27.4"/>
    <s v="TM"/>
    <s v=""/>
    <s v="ER4666BBY"/>
    <s v="E6663JLK"/>
    <s v="2024000018"/>
    <x v="1781"/>
    <d v="2024-01-02T00:00:00"/>
    <x v="45"/>
    <n v="28.08"/>
    <s v="TM"/>
    <n v="27.4"/>
    <x v="0"/>
    <s v="IGABALDON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2.72"/>
    <s v=""/>
    <x v="0"/>
    <x v="0"/>
    <x v="0"/>
    <s v=""/>
    <x v="0"/>
    <x v="6"/>
    <s v="FABRICA"/>
    <x v="0"/>
    <x v="43"/>
    <x v="1"/>
    <n v="0.88000000000000256"/>
    <x v="0"/>
    <n v="0.67999999999999972"/>
    <n v="0.67999999999999972"/>
    <n v="1"/>
    <n v="1"/>
    <s v="Positivo"/>
    <n v="28.08"/>
    <s v="TM"/>
    <n v="28.08"/>
    <n v="1782"/>
    <s v=""/>
    <s v=""/>
    <x v="0"/>
    <s v=""/>
    <s v=""/>
  </r>
  <r>
    <x v="10"/>
    <n v="12.5"/>
    <n v="12.48"/>
    <n v="0"/>
    <n v="40"/>
    <n v="40.200000000000003"/>
    <n v="27.72"/>
    <s v="TM"/>
    <s v=""/>
    <s v="ER8999BBC"/>
    <s v="E3201JTT"/>
    <s v="2024000020"/>
    <x v="1782"/>
    <d v="2024-01-02T00:00:00"/>
    <x v="45"/>
    <n v="28.32"/>
    <s v="TM"/>
    <n v="27.72"/>
    <x v="0"/>
    <s v="IGABALDON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2.48"/>
    <s v=""/>
    <x v="0"/>
    <x v="0"/>
    <x v="0"/>
    <s v=""/>
    <x v="0"/>
    <x v="6"/>
    <s v="FABRICA"/>
    <x v="0"/>
    <x v="43"/>
    <x v="1"/>
    <n v="0.79999999999999716"/>
    <x v="0"/>
    <n v="0.60000000000000142"/>
    <n v="0.60000000000000142"/>
    <n v="1"/>
    <n v="1"/>
    <s v="Positivo"/>
    <n v="28.32"/>
    <s v="TM"/>
    <n v="28.32"/>
    <n v="1782"/>
    <s v=""/>
    <s v=""/>
    <x v="0"/>
    <s v=""/>
    <s v=""/>
  </r>
  <r>
    <x v="10"/>
    <n v="13.6"/>
    <n v="13.64"/>
    <n v="0"/>
    <n v="40"/>
    <n v="39.880000000000003"/>
    <n v="26.24"/>
    <s v="TM"/>
    <s v=""/>
    <s v="ER5318BBG"/>
    <s v="E5825KKS"/>
    <s v="2024000023"/>
    <x v="1783"/>
    <d v="2024-01-02T00:00:00"/>
    <x v="45"/>
    <n v="27.16"/>
    <s v="TM"/>
    <n v="26.24"/>
    <x v="0"/>
    <s v="IGABALDON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64"/>
    <s v=""/>
    <x v="0"/>
    <x v="0"/>
    <x v="0"/>
    <s v=""/>
    <x v="0"/>
    <x v="6"/>
    <s v="FABRICA"/>
    <x v="0"/>
    <x v="43"/>
    <x v="1"/>
    <n v="1.1199999999999974"/>
    <x v="0"/>
    <n v="0.92000000000000171"/>
    <n v="0.92000000000000171"/>
    <n v="1"/>
    <n v="1"/>
    <s v="Positivo"/>
    <n v="27.16"/>
    <s v="TM"/>
    <n v="27.16"/>
    <n v="1782"/>
    <s v=""/>
    <s v=""/>
    <x v="0"/>
    <s v=""/>
    <s v=""/>
  </r>
  <r>
    <x v="10"/>
    <n v="13.2"/>
    <n v="12.92"/>
    <n v="0"/>
    <n v="40"/>
    <n v="40.26"/>
    <n v="27.34"/>
    <s v="TM"/>
    <s v=""/>
    <s v="ER5303BBT"/>
    <s v="E9842JGG"/>
    <s v="2024000026"/>
    <x v="1784"/>
    <d v="2024-01-02T00:00:00"/>
    <x v="45"/>
    <n v="27.88"/>
    <s v="TM"/>
    <n v="27.34"/>
    <x v="0"/>
    <s v="IGABALDON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2.92"/>
    <s v=""/>
    <x v="0"/>
    <x v="0"/>
    <x v="0"/>
    <s v=""/>
    <x v="0"/>
    <x v="6"/>
    <s v="FABRICA"/>
    <x v="0"/>
    <x v="43"/>
    <x v="1"/>
    <n v="0.74000000000000199"/>
    <x v="0"/>
    <n v="0.53999999999999915"/>
    <n v="0.53999999999999915"/>
    <n v="1"/>
    <n v="1"/>
    <s v="Positivo"/>
    <n v="27.88"/>
    <s v="TM"/>
    <n v="27.88"/>
    <n v="1782"/>
    <s v=""/>
    <s v=""/>
    <x v="0"/>
    <s v=""/>
    <s v=""/>
  </r>
  <r>
    <x v="10"/>
    <n v="12.9"/>
    <n v="12.74"/>
    <n v="0"/>
    <n v="40"/>
    <n v="39.4"/>
    <n v="26.66"/>
    <s v="TM"/>
    <s v=""/>
    <s v="ER1551BBJ"/>
    <s v="E9641JNV"/>
    <s v="2024000031"/>
    <x v="1785"/>
    <d v="2024-01-02T00:00:00"/>
    <x v="45"/>
    <n v="28.06"/>
    <s v="TM"/>
    <n v="26.66"/>
    <x v="0"/>
    <s v="IGABALDON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2.74"/>
    <s v=""/>
    <x v="0"/>
    <x v="0"/>
    <x v="0"/>
    <s v=""/>
    <x v="0"/>
    <x v="6"/>
    <s v="FABRICA"/>
    <x v="0"/>
    <x v="43"/>
    <x v="1"/>
    <n v="1.6000000000000014"/>
    <x v="0"/>
    <n v="1.3999999999999986"/>
    <n v="1.3999999999999986"/>
    <n v="1"/>
    <n v="1"/>
    <s v="Positivo"/>
    <n v="28.06"/>
    <s v="TM"/>
    <n v="28.06"/>
    <n v="1782"/>
    <s v=""/>
    <s v=""/>
    <x v="0"/>
    <s v=""/>
    <s v=""/>
  </r>
  <r>
    <x v="10"/>
    <n v="13.7"/>
    <n v="13.74"/>
    <n v="0"/>
    <n v="40"/>
    <n v="40.24"/>
    <n v="26.5"/>
    <s v="TM"/>
    <s v=""/>
    <s v="ER3041BBJ"/>
    <s v="E3201JTT"/>
    <s v=""/>
    <x v="1786"/>
    <d v="2024-01-02T00:00:00"/>
    <x v="45"/>
    <n v="27.06"/>
    <s v="TM"/>
    <n v="26.5"/>
    <x v="0"/>
    <s v="IGABALDON"/>
    <x v="0"/>
    <s v="P"/>
    <x v="1"/>
    <x v="5"/>
    <x v="1"/>
    <x v="0"/>
    <s v="ESNI23015"/>
    <d v="2024-01-02T12:02:50"/>
    <s v="IGABALDON"/>
    <x v="1"/>
    <x v="4"/>
    <x v="1"/>
    <x v="0"/>
    <s v="ESNI23015"/>
    <d v="2024-01-02T12:03:35"/>
    <s v="IGABALDON"/>
    <s v=""/>
    <s v="S1"/>
    <n v="0"/>
    <s v=""/>
    <x v="0"/>
    <x v="0"/>
    <x v="0"/>
    <s v="AM"/>
    <x v="0"/>
    <x v="6"/>
    <s v="FABRICA"/>
    <x v="0"/>
    <x v="43"/>
    <x v="1"/>
    <n v="0.75999999999999801"/>
    <x v="0"/>
    <n v="0.55999999999999872"/>
    <n v="0.55999999999999872"/>
    <n v="1"/>
    <n v="1"/>
    <s v="Positivo"/>
    <n v="27.06"/>
    <s v="TM"/>
    <n v="27.06"/>
    <n v="1782"/>
    <s v="AM"/>
    <s v=""/>
    <x v="0"/>
    <s v="AM"/>
    <s v="AM"/>
  </r>
  <r>
    <x v="10"/>
    <n v="13.4"/>
    <n v="13.32"/>
    <n v="0"/>
    <n v="40"/>
    <n v="39.92"/>
    <n v="26.6"/>
    <s v="TM"/>
    <s v=""/>
    <s v="E4531FVN"/>
    <s v="ER8615BBY"/>
    <s v="2024000109"/>
    <x v="1787"/>
    <d v="2024-01-03T00:00:00"/>
    <x v="45"/>
    <n v="27.48"/>
    <s v="TM"/>
    <n v="26.6"/>
    <x v="0"/>
    <s v="IGABALDON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32"/>
    <s v=""/>
    <x v="0"/>
    <x v="0"/>
    <x v="0"/>
    <s v=""/>
    <x v="0"/>
    <x v="6"/>
    <s v="FABRICA"/>
    <x v="0"/>
    <x v="43"/>
    <x v="1"/>
    <n v="1.0799999999999983"/>
    <x v="0"/>
    <n v="0.87999999999999901"/>
    <n v="0.87999999999999901"/>
    <n v="1"/>
    <n v="1"/>
    <s v="Positivo"/>
    <n v="27.48"/>
    <s v="TM"/>
    <n v="27.48"/>
    <n v="1782"/>
    <s v=""/>
    <s v=""/>
    <x v="0"/>
    <s v=""/>
    <s v=""/>
  </r>
  <r>
    <x v="10"/>
    <n v="13.5"/>
    <n v="13.5"/>
    <n v="0"/>
    <n v="40"/>
    <n v="40.1"/>
    <n v="25.6"/>
    <s v="TM"/>
    <s v=""/>
    <s v="E3870LBJ"/>
    <s v="EBU01275R"/>
    <s v="2024000129"/>
    <x v="1788"/>
    <d v="2024-01-04T00:00:00"/>
    <x v="43"/>
    <n v="27"/>
    <s v="TM"/>
    <n v="26.6"/>
    <x v="0"/>
    <s v="E_ABARRER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3.5"/>
    <s v=""/>
    <x v="0"/>
    <x v="0"/>
    <x v="0"/>
    <s v=""/>
    <x v="0"/>
    <x v="6"/>
    <s v="FABRICA"/>
    <x v="0"/>
    <x v="41"/>
    <x v="0"/>
    <n v="0.89999999999999858"/>
    <x v="0"/>
    <n v="0.39999999999999858"/>
    <n v="0.39999999999999858"/>
    <n v="0"/>
    <n v="1"/>
    <s v=""/>
    <n v="27"/>
    <s v="TM"/>
    <n v="27"/>
    <n v="2882"/>
    <s v=""/>
    <s v=""/>
    <x v="0"/>
    <s v=""/>
    <s v=""/>
  </r>
  <r>
    <x v="10"/>
    <n v="12"/>
    <n v="12.28"/>
    <n v="0"/>
    <n v="40"/>
    <n v="40.74"/>
    <n v="28.46"/>
    <s v="TM"/>
    <s v=""/>
    <s v="ER7683BCC"/>
    <s v="E4328KZY"/>
    <s v="2023024494"/>
    <x v="1789"/>
    <d v="2024-01-02T00:00:00"/>
    <x v="44"/>
    <n v="28.52"/>
    <s v="TM"/>
    <n v="28.46"/>
    <x v="0"/>
    <s v="IGABALDON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5"/>
    <n v="12.28"/>
    <s v=""/>
    <x v="0"/>
    <x v="0"/>
    <x v="0"/>
    <s v=""/>
    <x v="0"/>
    <x v="6"/>
    <s v="FABRICA"/>
    <x v="0"/>
    <x v="42"/>
    <x v="1"/>
    <n v="0.25999999999999801"/>
    <x v="0"/>
    <n v="5.9999999999998721E-2"/>
    <n v="5.9999999999998721E-2"/>
    <n v="0"/>
    <n v="1"/>
    <s v=""/>
    <n v="28.52"/>
    <s v="TM"/>
    <n v="28.52"/>
    <n v="837"/>
    <s v=""/>
    <s v=""/>
    <x v="0"/>
    <s v=""/>
    <s v=""/>
  </r>
  <r>
    <x v="10"/>
    <n v="13.45"/>
    <n v="13.22"/>
    <n v="0"/>
    <n v="40"/>
    <n v="39.94"/>
    <n v="26.72"/>
    <s v="TM"/>
    <s v=""/>
    <s v="E6944FFJ"/>
    <s v="ER8615BBY"/>
    <s v="2024000036"/>
    <x v="1790"/>
    <d v="2024-01-02T00:00:00"/>
    <x v="45"/>
    <n v="27.58"/>
    <s v="TM"/>
    <n v="26.72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22"/>
    <s v=""/>
    <x v="0"/>
    <x v="0"/>
    <x v="0"/>
    <s v=""/>
    <x v="0"/>
    <x v="6"/>
    <s v="FABRICA"/>
    <x v="0"/>
    <x v="43"/>
    <x v="1"/>
    <n v="1.0600000000000023"/>
    <x v="0"/>
    <n v="0.85999999999999943"/>
    <n v="0.85999999999999943"/>
    <n v="1"/>
    <n v="1"/>
    <s v="Positivo"/>
    <n v="27.58"/>
    <s v="TM"/>
    <n v="27.58"/>
    <n v="1782"/>
    <s v=""/>
    <s v=""/>
    <x v="0"/>
    <s v=""/>
    <s v=""/>
  </r>
  <r>
    <x v="10"/>
    <n v="13.5"/>
    <n v="13.86"/>
    <n v="0"/>
    <n v="40"/>
    <n v="40.42"/>
    <n v="26.56"/>
    <s v="TM"/>
    <s v=""/>
    <s v="ER0328BBM"/>
    <s v="E4531FVN"/>
    <s v="2023024501"/>
    <x v="1791"/>
    <d v="2024-01-02T00:00:00"/>
    <x v="44"/>
    <n v="26.94"/>
    <s v="TM"/>
    <n v="26.56"/>
    <x v="0"/>
    <s v="NRODRIGU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5"/>
    <n v="13.86"/>
    <s v=""/>
    <x v="0"/>
    <x v="0"/>
    <x v="0"/>
    <s v=""/>
    <x v="0"/>
    <x v="6"/>
    <s v="FABRICA"/>
    <x v="0"/>
    <x v="42"/>
    <x v="1"/>
    <n v="0.57999999999999829"/>
    <x v="0"/>
    <n v="0.38000000000000256"/>
    <n v="0.38000000000000256"/>
    <n v="0"/>
    <n v="1"/>
    <s v=""/>
    <n v="26.94"/>
    <s v="TM"/>
    <n v="26.94"/>
    <n v="837"/>
    <s v=""/>
    <s v=""/>
    <x v="0"/>
    <s v=""/>
    <s v=""/>
  </r>
  <r>
    <x v="10"/>
    <n v="13.1"/>
    <n v="13.1"/>
    <n v="0"/>
    <n v="40"/>
    <n v="33.04"/>
    <n v="19.2"/>
    <s v="TM"/>
    <s v=""/>
    <s v="ER1941BBN"/>
    <s v="E1824DJJ"/>
    <s v="2024000056"/>
    <x v="1792"/>
    <d v="2024-01-02T00:00:00"/>
    <x v="43"/>
    <n v="20"/>
    <s v="TM"/>
    <n v="19.940000000000001"/>
    <x v="0"/>
    <s v="E_ABARRER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3.1"/>
    <s v=""/>
    <x v="0"/>
    <x v="0"/>
    <x v="0"/>
    <s v=""/>
    <x v="0"/>
    <x v="6"/>
    <s v="FABRICA"/>
    <x v="0"/>
    <x v="41"/>
    <x v="0"/>
    <n v="7.9600000000000009"/>
    <x v="0"/>
    <n v="5.9999999999998721E-2"/>
    <n v="5.9999999999998721E-2"/>
    <n v="0"/>
    <n v="1"/>
    <s v=""/>
    <n v="20"/>
    <s v="TM"/>
    <n v="20"/>
    <n v="2882"/>
    <s v=""/>
    <s v=""/>
    <x v="0"/>
    <s v=""/>
    <s v=""/>
  </r>
  <r>
    <x v="10"/>
    <n v="12.5"/>
    <n v="12.38"/>
    <n v="0"/>
    <n v="40"/>
    <n v="40.72"/>
    <n v="28.34"/>
    <s v="TM"/>
    <s v=""/>
    <s v="ER9926BCC"/>
    <s v="E4544MKW"/>
    <s v="2024000017"/>
    <x v="1793"/>
    <d v="2024-01-02T00:00:00"/>
    <x v="44"/>
    <n v="28.42"/>
    <s v="TM"/>
    <n v="28.34"/>
    <x v="0"/>
    <s v="NRODRIGU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5"/>
    <n v="12.38"/>
    <s v=""/>
    <x v="0"/>
    <x v="0"/>
    <x v="0"/>
    <s v=""/>
    <x v="0"/>
    <x v="6"/>
    <s v="FABRICA"/>
    <x v="0"/>
    <x v="42"/>
    <x v="1"/>
    <n v="0.28000000000000114"/>
    <x v="0"/>
    <n v="8.0000000000001847E-2"/>
    <n v="8.0000000000001847E-2"/>
    <n v="0"/>
    <n v="1"/>
    <s v=""/>
    <n v="28.42"/>
    <s v="TM"/>
    <n v="28.42"/>
    <n v="837"/>
    <s v=""/>
    <s v=""/>
    <x v="0"/>
    <s v=""/>
    <s v=""/>
  </r>
  <r>
    <x v="10"/>
    <n v="12.2"/>
    <n v="12.26"/>
    <n v="0"/>
    <n v="40"/>
    <n v="40.479999999999997"/>
    <n v="28.22"/>
    <s v="TM"/>
    <s v=""/>
    <s v="ER5689BBD"/>
    <s v="E5397JZM"/>
    <s v="2024000039"/>
    <x v="1794"/>
    <d v="2024-01-02T00:00:00"/>
    <x v="44"/>
    <n v="28.54"/>
    <s v="TM"/>
    <n v="28.22"/>
    <x v="0"/>
    <s v="NRODRIGU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6"/>
    <n v="12.26"/>
    <s v=""/>
    <x v="0"/>
    <x v="0"/>
    <x v="0"/>
    <s v=""/>
    <x v="0"/>
    <x v="6"/>
    <s v="FABRICA"/>
    <x v="0"/>
    <x v="42"/>
    <x v="1"/>
    <n v="0.52000000000000313"/>
    <x v="0"/>
    <n v="0.32000000000000028"/>
    <n v="0.32000000000000028"/>
    <n v="0"/>
    <n v="1"/>
    <s v=""/>
    <n v="28.54"/>
    <s v="TM"/>
    <n v="28.54"/>
    <n v="837"/>
    <s v=""/>
    <s v=""/>
    <x v="0"/>
    <s v=""/>
    <s v=""/>
  </r>
  <r>
    <x v="10"/>
    <n v="11.9"/>
    <n v="11.98"/>
    <n v="0"/>
    <n v="40"/>
    <n v="40.299999999999997"/>
    <n v="28.32"/>
    <s v="TM"/>
    <s v=""/>
    <s v="ER7694BBV"/>
    <s v="E6458FFC"/>
    <s v="2024000042"/>
    <x v="1795"/>
    <d v="2024-01-02T00:00:00"/>
    <x v="44"/>
    <n v="28.82"/>
    <s v="TM"/>
    <n v="28.32"/>
    <x v="0"/>
    <s v="NRODRIGU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6"/>
    <n v="11.98"/>
    <s v=""/>
    <x v="0"/>
    <x v="0"/>
    <x v="0"/>
    <s v=""/>
    <x v="0"/>
    <x v="6"/>
    <s v="FABRICA"/>
    <x v="0"/>
    <x v="42"/>
    <x v="1"/>
    <n v="0.70000000000000284"/>
    <x v="0"/>
    <n v="0.5"/>
    <n v="0.5"/>
    <n v="1"/>
    <n v="1"/>
    <s v="Positivo"/>
    <n v="28.82"/>
    <s v="TM"/>
    <n v="28.82"/>
    <n v="837"/>
    <s v=""/>
    <s v=""/>
    <x v="0"/>
    <s v=""/>
    <s v=""/>
  </r>
  <r>
    <x v="10"/>
    <n v="13"/>
    <n v="13.34"/>
    <n v="0"/>
    <n v="40"/>
    <n v="40.24"/>
    <n v="26.9"/>
    <s v="TM"/>
    <s v=""/>
    <s v="ER1917BBX"/>
    <s v="E9349KRP"/>
    <s v="2024000068"/>
    <x v="1796"/>
    <d v="2024-01-03T00:00:00"/>
    <x v="44"/>
    <n v="27.46"/>
    <s v="TM"/>
    <n v="26.9"/>
    <x v="0"/>
    <s v="E_ABARRER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5"/>
    <n v="13.34"/>
    <s v=""/>
    <x v="0"/>
    <x v="0"/>
    <x v="0"/>
    <s v=""/>
    <x v="0"/>
    <x v="6"/>
    <s v="FABRICA"/>
    <x v="0"/>
    <x v="42"/>
    <x v="1"/>
    <n v="0.75999999999999801"/>
    <x v="0"/>
    <n v="0.56000000000000227"/>
    <n v="0.56000000000000227"/>
    <n v="1"/>
    <n v="1"/>
    <s v="Positivo"/>
    <n v="27.46"/>
    <s v="TM"/>
    <n v="27.46"/>
    <n v="837"/>
    <s v=""/>
    <s v=""/>
    <x v="0"/>
    <s v=""/>
    <s v=""/>
  </r>
  <r>
    <x v="10"/>
    <n v="12.2"/>
    <n v="12.4"/>
    <n v="0"/>
    <n v="40"/>
    <n v="39.979999999999997"/>
    <n v="27.58"/>
    <s v="TM"/>
    <s v=""/>
    <s v="ER9249BBN"/>
    <s v="E8988JVX"/>
    <s v="2024000035"/>
    <x v="1797"/>
    <d v="2024-01-02T00:00:00"/>
    <x v="45"/>
    <n v="28.4"/>
    <s v="TM"/>
    <n v="27.58"/>
    <x v="0"/>
    <s v="NRODRIGU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2.4"/>
    <s v=""/>
    <x v="0"/>
    <x v="0"/>
    <x v="0"/>
    <s v=""/>
    <x v="0"/>
    <x v="6"/>
    <s v="FABRICA"/>
    <x v="0"/>
    <x v="43"/>
    <x v="1"/>
    <n v="1.0200000000000031"/>
    <x v="0"/>
    <n v="0.82000000000000028"/>
    <n v="0.82000000000000028"/>
    <n v="1"/>
    <n v="1"/>
    <s v="Positivo"/>
    <n v="28.4"/>
    <s v="TM"/>
    <n v="28.4"/>
    <n v="1782"/>
    <s v=""/>
    <s v=""/>
    <x v="0"/>
    <s v=""/>
    <s v=""/>
  </r>
  <r>
    <x v="10"/>
    <n v="12.5"/>
    <n v="12.48"/>
    <n v="0"/>
    <n v="40"/>
    <n v="40.06"/>
    <n v="27.58"/>
    <s v="TM"/>
    <s v=""/>
    <s v="ER6765BBT"/>
    <s v="E5940JLK"/>
    <s v="2024000044"/>
    <x v="1798"/>
    <d v="2024-01-02T00:00:00"/>
    <x v="45"/>
    <n v="28.32"/>
    <s v="TM"/>
    <n v="27.58"/>
    <x v="0"/>
    <s v="NRODRIGU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2.48"/>
    <s v=""/>
    <x v="0"/>
    <x v="0"/>
    <x v="0"/>
    <s v=""/>
    <x v="0"/>
    <x v="6"/>
    <s v="FABRICA"/>
    <x v="0"/>
    <x v="43"/>
    <x v="1"/>
    <n v="0.93999999999999773"/>
    <x v="0"/>
    <n v="0.74000000000000199"/>
    <n v="0.74000000000000199"/>
    <n v="1"/>
    <n v="1"/>
    <s v="Positivo"/>
    <n v="28.32"/>
    <s v="TM"/>
    <n v="28.32"/>
    <n v="1782"/>
    <s v=""/>
    <s v=""/>
    <x v="0"/>
    <s v=""/>
    <s v=""/>
  </r>
  <r>
    <x v="10"/>
    <n v="13.64"/>
    <n v="13.6"/>
    <n v="0"/>
    <n v="40"/>
    <n v="40.119999999999997"/>
    <n v="26.52"/>
    <s v="TM"/>
    <s v=""/>
    <s v="ER7913BBH"/>
    <s v="E0897HWR"/>
    <s v=""/>
    <x v="1799"/>
    <d v="2024-01-02T00:00:00"/>
    <x v="45"/>
    <n v="27.2"/>
    <s v="TM"/>
    <n v="26.52"/>
    <x v="0"/>
    <s v="NRODRIGUEZ"/>
    <x v="0"/>
    <s v="P"/>
    <x v="1"/>
    <x v="5"/>
    <x v="0"/>
    <x v="0"/>
    <s v="ESSU23001L"/>
    <d v="2024-01-02T15:15:27"/>
    <s v="NRODRIGUEZ"/>
    <x v="1"/>
    <x v="4"/>
    <x v="1"/>
    <x v="0"/>
    <s v="ESSU23001L"/>
    <d v="2024-01-02T15:16:33"/>
    <s v="NRODRIGUEZ"/>
    <s v=""/>
    <s v="S1"/>
    <n v="0"/>
    <s v=""/>
    <x v="0"/>
    <x v="0"/>
    <x v="0"/>
    <s v="AM"/>
    <x v="0"/>
    <x v="6"/>
    <s v="FABRICA"/>
    <x v="0"/>
    <x v="43"/>
    <x v="1"/>
    <n v="0.88000000000000256"/>
    <x v="0"/>
    <n v="0.67999999999999972"/>
    <n v="0.67999999999999972"/>
    <n v="1"/>
    <n v="1"/>
    <s v="Positivo"/>
    <n v="27.2"/>
    <s v="TM"/>
    <n v="27.2"/>
    <n v="1782"/>
    <s v="AM"/>
    <s v=""/>
    <x v="0"/>
    <s v="AM"/>
    <s v="AM"/>
  </r>
  <r>
    <x v="10"/>
    <n v="13.5"/>
    <n v="13.76"/>
    <n v="0"/>
    <n v="40"/>
    <n v="39.78"/>
    <n v="26.02"/>
    <s v="TM"/>
    <s v=""/>
    <s v="ER4642BBY"/>
    <s v="E6485GPB"/>
    <s v="2024000043"/>
    <x v="1800"/>
    <d v="2024-01-02T00:00:00"/>
    <x v="45"/>
    <n v="27.04"/>
    <s v="TM"/>
    <n v="26.02"/>
    <x v="0"/>
    <s v="NRODRIGU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76"/>
    <s v=""/>
    <x v="0"/>
    <x v="0"/>
    <x v="0"/>
    <s v=""/>
    <x v="0"/>
    <x v="6"/>
    <s v="FABRICA"/>
    <x v="0"/>
    <x v="43"/>
    <x v="1"/>
    <n v="1.2199999999999989"/>
    <x v="0"/>
    <n v="1.0199999999999996"/>
    <n v="1.0199999999999996"/>
    <n v="1"/>
    <n v="1"/>
    <s v="Positivo"/>
    <n v="27.04"/>
    <s v="TM"/>
    <n v="27.04"/>
    <n v="1782"/>
    <s v=""/>
    <s v=""/>
    <x v="0"/>
    <s v=""/>
    <s v=""/>
  </r>
  <r>
    <x v="10"/>
    <n v="11.7"/>
    <n v="11.68"/>
    <n v="0"/>
    <n v="40"/>
    <n v="40.28"/>
    <n v="28.6"/>
    <s v="TM"/>
    <s v=""/>
    <s v="ER8418BBZ"/>
    <s v="E1180MLX"/>
    <s v="2024000045"/>
    <x v="1801"/>
    <d v="2024-01-02T00:00:00"/>
    <x v="45"/>
    <n v="29.12"/>
    <s v="TM"/>
    <n v="28.6"/>
    <x v="0"/>
    <s v="NRODRIGU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1.68"/>
    <s v=""/>
    <x v="0"/>
    <x v="0"/>
    <x v="0"/>
    <s v=""/>
    <x v="0"/>
    <x v="6"/>
    <s v="FABRICA"/>
    <x v="0"/>
    <x v="43"/>
    <x v="1"/>
    <n v="0.71999999999999886"/>
    <x v="0"/>
    <n v="0.51999999999999957"/>
    <n v="0.51999999999999957"/>
    <n v="1"/>
    <n v="1"/>
    <s v="Positivo"/>
    <n v="29.12"/>
    <s v="TM"/>
    <n v="29.12"/>
    <n v="1782"/>
    <s v=""/>
    <s v=""/>
    <x v="0"/>
    <s v=""/>
    <s v=""/>
  </r>
  <r>
    <x v="10"/>
    <n v="12.8"/>
    <n v="12.54"/>
    <n v="0"/>
    <n v="40"/>
    <n v="39.979999999999997"/>
    <n v="27.44"/>
    <s v="TM"/>
    <s v=""/>
    <s v="ER4666BBY"/>
    <s v="E6663JLK"/>
    <s v="2024000048"/>
    <x v="1802"/>
    <d v="2024-01-03T00:00:00"/>
    <x v="45"/>
    <n v="28.26"/>
    <s v="TM"/>
    <n v="27.44"/>
    <x v="0"/>
    <s v="E_ABARRER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2.54"/>
    <s v=""/>
    <x v="0"/>
    <x v="0"/>
    <x v="0"/>
    <s v=""/>
    <x v="0"/>
    <x v="6"/>
    <s v="FABRICA"/>
    <x v="0"/>
    <x v="43"/>
    <x v="1"/>
    <n v="1.0200000000000031"/>
    <x v="0"/>
    <n v="0.82000000000000028"/>
    <n v="0.82000000000000028"/>
    <n v="1"/>
    <n v="1"/>
    <s v="Positivo"/>
    <n v="28.26"/>
    <s v="TM"/>
    <n v="28.26"/>
    <n v="1782"/>
    <s v=""/>
    <s v=""/>
    <x v="0"/>
    <s v=""/>
    <s v=""/>
  </r>
  <r>
    <x v="10"/>
    <n v="12.5"/>
    <n v="12.64"/>
    <n v="0"/>
    <n v="40"/>
    <n v="40.119999999999997"/>
    <n v="27.48"/>
    <s v="TM"/>
    <s v=""/>
    <s v="ER1242BBS"/>
    <s v="E7586KJW"/>
    <s v="2024000050"/>
    <x v="1803"/>
    <d v="2024-01-03T00:00:00"/>
    <x v="45"/>
    <n v="28.16"/>
    <s v="TM"/>
    <n v="27.48"/>
    <x v="0"/>
    <s v="E_ABARRER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2.64"/>
    <s v=""/>
    <x v="0"/>
    <x v="0"/>
    <x v="0"/>
    <s v=""/>
    <x v="0"/>
    <x v="6"/>
    <s v="FABRICA"/>
    <x v="0"/>
    <x v="43"/>
    <x v="1"/>
    <n v="0.88000000000000256"/>
    <x v="0"/>
    <n v="0.67999999999999972"/>
    <n v="0.67999999999999972"/>
    <n v="1"/>
    <n v="1"/>
    <s v="Positivo"/>
    <n v="28.16"/>
    <s v="TM"/>
    <n v="28.16"/>
    <n v="1782"/>
    <s v=""/>
    <s v=""/>
    <x v="0"/>
    <s v=""/>
    <s v=""/>
  </r>
  <r>
    <x v="10"/>
    <n v="13.6"/>
    <n v="13.82"/>
    <n v="0"/>
    <n v="40"/>
    <n v="40.18"/>
    <n v="26.36"/>
    <s v="TM"/>
    <s v=""/>
    <s v="ER5318BBG"/>
    <s v="E5825KKS"/>
    <s v="2024000052"/>
    <x v="1804"/>
    <d v="2024-01-03T00:00:00"/>
    <x v="45"/>
    <n v="26.98"/>
    <s v="TM"/>
    <n v="26.36"/>
    <x v="0"/>
    <s v="E_ABARRER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82"/>
    <s v=""/>
    <x v="0"/>
    <x v="0"/>
    <x v="0"/>
    <s v=""/>
    <x v="0"/>
    <x v="6"/>
    <s v="FABRICA"/>
    <x v="0"/>
    <x v="43"/>
    <x v="1"/>
    <n v="0.82000000000000028"/>
    <x v="0"/>
    <n v="0.62000000000000099"/>
    <n v="0.62000000000000099"/>
    <n v="1"/>
    <n v="1"/>
    <s v="Positivo"/>
    <n v="26.98"/>
    <s v="TM"/>
    <n v="26.98"/>
    <n v="1782"/>
    <s v=""/>
    <s v=""/>
    <x v="0"/>
    <s v=""/>
    <s v=""/>
  </r>
  <r>
    <x v="10"/>
    <n v="13.2"/>
    <n v="13.1"/>
    <n v="0"/>
    <n v="40"/>
    <n v="40.24"/>
    <n v="27.14"/>
    <s v="TM"/>
    <s v=""/>
    <s v="ER5303BBT"/>
    <s v="E9842JGG"/>
    <s v="2024000055"/>
    <x v="1805"/>
    <d v="2024-01-03T00:00:00"/>
    <x v="45"/>
    <n v="27.7"/>
    <s v="TM"/>
    <n v="27.14"/>
    <x v="0"/>
    <s v="NRODRIGU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1"/>
    <s v=""/>
    <x v="0"/>
    <x v="0"/>
    <x v="0"/>
    <s v=""/>
    <x v="0"/>
    <x v="6"/>
    <s v="FABRICA"/>
    <x v="0"/>
    <x v="43"/>
    <x v="1"/>
    <n v="0.75999999999999801"/>
    <x v="0"/>
    <n v="0.55999999999999872"/>
    <n v="0.55999999999999872"/>
    <n v="1"/>
    <n v="1"/>
    <s v="Positivo"/>
    <n v="27.7"/>
    <s v="TM"/>
    <n v="27.7"/>
    <n v="1782"/>
    <s v=""/>
    <s v=""/>
    <x v="0"/>
    <s v=""/>
    <s v=""/>
  </r>
  <r>
    <x v="10"/>
    <n v="12.2"/>
    <n v="12.2"/>
    <n v="0"/>
    <n v="40"/>
    <n v="39.26"/>
    <n v="27.06"/>
    <s v="TM"/>
    <s v=""/>
    <s v="ER5689BBD"/>
    <s v="E5397JZM"/>
    <s v=""/>
    <x v="1806"/>
    <d v="2024-01-03T00:00:00"/>
    <x v="45"/>
    <n v="28.6"/>
    <s v="TM"/>
    <n v="27.06"/>
    <x v="0"/>
    <s v="E_ABARRERA"/>
    <x v="0"/>
    <s v="P"/>
    <x v="1"/>
    <x v="5"/>
    <x v="0"/>
    <x v="0"/>
    <s v="ESSU23001L"/>
    <d v="2024-01-03T10:20:01"/>
    <s v="NRODRIGUEZ"/>
    <x v="0"/>
    <x v="0"/>
    <x v="1"/>
    <x v="0"/>
    <s v=""/>
    <d v="1899-12-30T00:00:00"/>
    <s v=""/>
    <s v=""/>
    <s v="S1"/>
    <n v="0"/>
    <s v=""/>
    <x v="0"/>
    <x v="0"/>
    <x v="0"/>
    <s v="AM"/>
    <x v="0"/>
    <x v="6"/>
    <s v="FABRICA"/>
    <x v="0"/>
    <x v="43"/>
    <x v="1"/>
    <n v="1.740000000000002"/>
    <x v="0"/>
    <n v="1.5400000000000027"/>
    <n v="1.5400000000000027"/>
    <n v="1"/>
    <n v="1"/>
    <s v="Positivo"/>
    <n v="28.6"/>
    <s v="TM"/>
    <n v="28.6"/>
    <n v="1782"/>
    <s v="AM"/>
    <s v=""/>
    <x v="0"/>
    <s v=""/>
    <s v="AM"/>
  </r>
  <r>
    <x v="10"/>
    <n v="13.2"/>
    <n v="13.4"/>
    <n v="0"/>
    <n v="40"/>
    <n v="39.22"/>
    <n v="25.82"/>
    <s v="TM"/>
    <s v=""/>
    <s v="ER2114BBN"/>
    <s v="E5163FDM"/>
    <s v="2023024505"/>
    <x v="1807"/>
    <d v="2024-01-02T00:00:00"/>
    <x v="46"/>
    <n v="27.4"/>
    <s v="TM"/>
    <n v="25.82"/>
    <x v="0"/>
    <s v="NRODRIGU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4"/>
    <n v="13.4"/>
    <s v=""/>
    <x v="0"/>
    <x v="0"/>
    <x v="0"/>
    <s v=""/>
    <x v="0"/>
    <x v="6"/>
    <s v="FABRICA"/>
    <x v="0"/>
    <x v="44"/>
    <x v="1"/>
    <n v="1.7800000000000011"/>
    <x v="0"/>
    <n v="1.5799999999999983"/>
    <n v="1.5799999999999983"/>
    <n v="1"/>
    <n v="1"/>
    <s v="Positivo"/>
    <n v="27.4"/>
    <s v="TM"/>
    <n v="27.4"/>
    <n v="2032"/>
    <s v=""/>
    <s v=""/>
    <x v="0"/>
    <s v=""/>
    <s v=""/>
  </r>
  <r>
    <x v="10"/>
    <n v="12.26"/>
    <n v="12.5"/>
    <n v="0"/>
    <n v="40"/>
    <n v="40.36"/>
    <n v="27.86"/>
    <s v="TM"/>
    <s v=""/>
    <s v="ER1991BBZ"/>
    <s v="E6028JLK"/>
    <s v="2024000049"/>
    <x v="1808"/>
    <d v="2024-01-03T00:00:00"/>
    <x v="44"/>
    <n v="28.3"/>
    <s v="TM"/>
    <n v="27.86"/>
    <x v="0"/>
    <s v="E_ABARRER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5"/>
    <n v="12.5"/>
    <s v=""/>
    <x v="0"/>
    <x v="0"/>
    <x v="0"/>
    <s v=""/>
    <x v="0"/>
    <x v="6"/>
    <s v="FABRICA"/>
    <x v="0"/>
    <x v="42"/>
    <x v="1"/>
    <n v="0.64000000000000057"/>
    <x v="0"/>
    <n v="0.44000000000000128"/>
    <n v="0.44000000000000128"/>
    <n v="1"/>
    <n v="1"/>
    <s v="Positivo"/>
    <n v="28.3"/>
    <s v="TM"/>
    <n v="28.3"/>
    <n v="837"/>
    <s v=""/>
    <s v=""/>
    <x v="0"/>
    <s v=""/>
    <s v=""/>
  </r>
  <r>
    <x v="10"/>
    <n v="13"/>
    <n v="13.36"/>
    <n v="0"/>
    <n v="40"/>
    <n v="40.36"/>
    <n v="27"/>
    <s v="TM"/>
    <s v=""/>
    <s v="ER1917BBX"/>
    <s v="E9349KRP"/>
    <s v="2024000095"/>
    <x v="1809"/>
    <d v="2024-01-03T00:00:00"/>
    <x v="44"/>
    <n v="27.44"/>
    <s v="TM"/>
    <n v="27"/>
    <x v="0"/>
    <s v="E_ABARRER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6"/>
    <n v="13.36"/>
    <s v=""/>
    <x v="0"/>
    <x v="0"/>
    <x v="0"/>
    <s v=""/>
    <x v="0"/>
    <x v="6"/>
    <s v="FABRICA"/>
    <x v="0"/>
    <x v="42"/>
    <x v="1"/>
    <n v="0.64000000000000057"/>
    <x v="0"/>
    <n v="0.44000000000000128"/>
    <n v="0.44000000000000128"/>
    <n v="1"/>
    <n v="1"/>
    <s v="Positivo"/>
    <n v="27.44"/>
    <s v="TM"/>
    <n v="27.44"/>
    <n v="837"/>
    <s v=""/>
    <s v=""/>
    <x v="0"/>
    <s v=""/>
    <s v=""/>
  </r>
  <r>
    <x v="10"/>
    <n v="13.4"/>
    <n v="13.58"/>
    <n v="0"/>
    <n v="40"/>
    <n v="40.4"/>
    <n v="26.82"/>
    <s v="TM"/>
    <s v=""/>
    <s v="E5163FDM"/>
    <s v="ER2114BBN"/>
    <s v="2024000079"/>
    <x v="1810"/>
    <d v="2024-01-03T00:00:00"/>
    <x v="45"/>
    <n v="27.22"/>
    <s v="TM"/>
    <n v="26.82"/>
    <x v="0"/>
    <s v="E_ABARRER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58"/>
    <s v=""/>
    <x v="0"/>
    <x v="0"/>
    <x v="0"/>
    <s v=""/>
    <x v="0"/>
    <x v="6"/>
    <s v="FABRICA"/>
    <x v="0"/>
    <x v="43"/>
    <x v="1"/>
    <n v="0.60000000000000142"/>
    <x v="0"/>
    <n v="0.39999999999999858"/>
    <n v="0.39999999999999858"/>
    <n v="0"/>
    <n v="1"/>
    <s v=""/>
    <n v="27.22"/>
    <s v="TM"/>
    <n v="27.22"/>
    <n v="1782"/>
    <s v=""/>
    <s v=""/>
    <x v="0"/>
    <s v=""/>
    <s v=""/>
  </r>
  <r>
    <x v="10"/>
    <n v="12.5"/>
    <n v="12.38"/>
    <n v="0"/>
    <n v="40"/>
    <n v="40.76"/>
    <n v="28.38"/>
    <s v="TM"/>
    <s v=""/>
    <s v="ER8999BBC"/>
    <s v="E3201JTT"/>
    <s v="2024000059"/>
    <x v="1811"/>
    <d v="2024-01-03T00:00:00"/>
    <x v="42"/>
    <n v="28.42"/>
    <s v="TM"/>
    <n v="28.38"/>
    <x v="0"/>
    <s v="NRODRIGU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2.38"/>
    <s v=""/>
    <x v="0"/>
    <x v="0"/>
    <x v="0"/>
    <s v=""/>
    <x v="0"/>
    <x v="6"/>
    <s v="FABRICA"/>
    <x v="0"/>
    <x v="40"/>
    <x v="1"/>
    <n v="0.24000000000000199"/>
    <x v="0"/>
    <n v="4.00000000000027E-2"/>
    <n v="4.00000000000027E-2"/>
    <n v="0"/>
    <n v="1"/>
    <s v=""/>
    <n v="28.42"/>
    <s v="TM"/>
    <n v="28.42"/>
    <n v="3236"/>
    <s v=""/>
    <s v=""/>
    <x v="0"/>
    <s v=""/>
    <s v=""/>
  </r>
  <r>
    <x v="10"/>
    <n v="12"/>
    <n v="12.2"/>
    <n v="0"/>
    <n v="40"/>
    <n v="40.299999999999997"/>
    <n v="28.1"/>
    <s v="TM"/>
    <s v=""/>
    <s v="ER7683BCC"/>
    <s v="E4328KZY"/>
    <s v="2024000051"/>
    <x v="1812"/>
    <d v="2024-01-03T00:00:00"/>
    <x v="45"/>
    <n v="28.6"/>
    <s v="TM"/>
    <n v="28.1"/>
    <x v="0"/>
    <s v="NRODRIGU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2.2"/>
    <s v=""/>
    <x v="0"/>
    <x v="0"/>
    <x v="0"/>
    <s v=""/>
    <x v="0"/>
    <x v="6"/>
    <s v="FABRICA"/>
    <x v="0"/>
    <x v="43"/>
    <x v="1"/>
    <n v="0.70000000000000284"/>
    <x v="0"/>
    <n v="0.5"/>
    <n v="0.5"/>
    <n v="1"/>
    <n v="1"/>
    <s v="Positivo"/>
    <n v="28.6"/>
    <s v="TM"/>
    <n v="28.6"/>
    <n v="1782"/>
    <s v=""/>
    <s v=""/>
    <x v="0"/>
    <s v=""/>
    <s v=""/>
  </r>
  <r>
    <x v="10"/>
    <n v="11.9"/>
    <n v="12.1"/>
    <n v="0"/>
    <n v="40"/>
    <n v="40.28"/>
    <n v="28.18"/>
    <s v="TM"/>
    <s v=""/>
    <s v="ER7694BBV"/>
    <s v="E6458FFC"/>
    <s v="2024000130"/>
    <x v="1813"/>
    <d v="2024-01-04T00:00:00"/>
    <x v="44"/>
    <n v="28.7"/>
    <s v="TM"/>
    <n v="28.1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6"/>
    <n v="12.1"/>
    <s v=""/>
    <x v="0"/>
    <x v="0"/>
    <x v="0"/>
    <s v=""/>
    <x v="0"/>
    <x v="6"/>
    <s v="FABRICA"/>
    <x v="0"/>
    <x v="42"/>
    <x v="1"/>
    <n v="0.71999999999999886"/>
    <x v="0"/>
    <n v="0.51999999999999957"/>
    <n v="0.51999999999999957"/>
    <n v="1"/>
    <n v="1"/>
    <s v="Positivo"/>
    <n v="28.7"/>
    <s v="TM"/>
    <n v="28.7"/>
    <n v="837"/>
    <s v=""/>
    <s v=""/>
    <x v="0"/>
    <s v=""/>
    <s v=""/>
  </r>
  <r>
    <x v="10"/>
    <n v="13"/>
    <n v="13.2"/>
    <n v="0"/>
    <n v="40"/>
    <n v="40.22"/>
    <n v="27.02"/>
    <s v="TM"/>
    <s v=""/>
    <s v="ER1917BBX"/>
    <s v="E9349KRP"/>
    <s v="2024000114"/>
    <x v="1814"/>
    <d v="2024-01-03T00:00:00"/>
    <x v="44"/>
    <n v="27"/>
    <s v="TM"/>
    <n v="27.02"/>
    <x v="0"/>
    <s v="IGABALDON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6"/>
    <n v="13.2"/>
    <s v=""/>
    <x v="0"/>
    <x v="0"/>
    <x v="0"/>
    <s v=""/>
    <x v="0"/>
    <x v="6"/>
    <s v="FABRICA"/>
    <x v="0"/>
    <x v="42"/>
    <x v="1"/>
    <n v="0.78000000000000114"/>
    <x v="0"/>
    <n v="-1.9999999999999574E-2"/>
    <n v="1.9999999999999574E-2"/>
    <n v="0"/>
    <n v="0"/>
    <s v=""/>
    <n v="27"/>
    <s v="TM"/>
    <n v="27"/>
    <n v="837"/>
    <s v=""/>
    <s v=""/>
    <x v="0"/>
    <s v=""/>
    <s v=""/>
  </r>
  <r>
    <x v="10"/>
    <n v="13.98"/>
    <n v="13.82"/>
    <n v="0"/>
    <n v="40"/>
    <n v="39.96"/>
    <n v="26.14"/>
    <s v="TM"/>
    <s v=""/>
    <s v="ER3041BBJ"/>
    <s v="E4179KVF"/>
    <s v="2024000060"/>
    <x v="1815"/>
    <d v="2024-01-03T00:00:00"/>
    <x v="45"/>
    <n v="26.98"/>
    <s v="TM"/>
    <n v="26.14"/>
    <x v="0"/>
    <s v="IGABALDON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82"/>
    <s v=""/>
    <x v="0"/>
    <x v="0"/>
    <x v="0"/>
    <s v=""/>
    <x v="0"/>
    <x v="6"/>
    <s v="FABRICA"/>
    <x v="0"/>
    <x v="43"/>
    <x v="1"/>
    <n v="1.0399999999999991"/>
    <x v="0"/>
    <n v="0.83999999999999986"/>
    <n v="0.83999999999999986"/>
    <n v="1"/>
    <n v="1"/>
    <s v="Positivo"/>
    <n v="26.98"/>
    <s v="TM"/>
    <n v="26.98"/>
    <n v="1782"/>
    <s v=""/>
    <s v=""/>
    <x v="0"/>
    <s v=""/>
    <s v=""/>
  </r>
  <r>
    <x v="10"/>
    <n v="12.5"/>
    <n v="12.54"/>
    <n v="0"/>
    <n v="40"/>
    <n v="39.44"/>
    <n v="26.9"/>
    <s v="TM"/>
    <s v=""/>
    <s v="ER9926BCC"/>
    <s v="E4544MKW"/>
    <s v="2024000092"/>
    <x v="1816"/>
    <d v="2024-01-03T00:00:00"/>
    <x v="46"/>
    <n v="28.26"/>
    <s v="TM"/>
    <n v="26.9"/>
    <x v="0"/>
    <s v="NRODRIGU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4"/>
    <n v="12.54"/>
    <s v=""/>
    <x v="0"/>
    <x v="0"/>
    <x v="0"/>
    <s v=""/>
    <x v="0"/>
    <x v="6"/>
    <s v="FABRICA"/>
    <x v="0"/>
    <x v="44"/>
    <x v="1"/>
    <n v="1.5600000000000023"/>
    <x v="0"/>
    <n v="1.360000000000003"/>
    <n v="1.360000000000003"/>
    <n v="1"/>
    <n v="1"/>
    <s v="Positivo"/>
    <n v="28.26"/>
    <s v="TM"/>
    <n v="28.26"/>
    <n v="2032"/>
    <s v=""/>
    <s v=""/>
    <x v="0"/>
    <s v=""/>
    <s v=""/>
  </r>
  <r>
    <x v="10"/>
    <n v="13"/>
    <n v="13.18"/>
    <n v="0"/>
    <n v="40"/>
    <n v="40.520000000000003"/>
    <n v="27.34"/>
    <s v="TM"/>
    <s v=""/>
    <s v="ER1917BBX"/>
    <s v="E9349KRP"/>
    <s v="2024000127"/>
    <x v="1817"/>
    <d v="2024-01-04T00:00:00"/>
    <x v="44"/>
    <n v="27.62"/>
    <s v="TM"/>
    <n v="27.34"/>
    <x v="0"/>
    <s v="E_ABARRER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6"/>
    <n v="13.18"/>
    <s v=""/>
    <x v="0"/>
    <x v="0"/>
    <x v="0"/>
    <s v=""/>
    <x v="0"/>
    <x v="6"/>
    <s v="FABRICA"/>
    <x v="0"/>
    <x v="42"/>
    <x v="1"/>
    <n v="0.47999999999999687"/>
    <x v="0"/>
    <n v="0.28000000000000114"/>
    <n v="0.28000000000000114"/>
    <n v="0"/>
    <n v="1"/>
    <s v=""/>
    <n v="27.62"/>
    <s v="TM"/>
    <n v="27.62"/>
    <n v="837"/>
    <s v=""/>
    <s v=""/>
    <x v="0"/>
    <s v=""/>
    <s v=""/>
  </r>
  <r>
    <x v="10"/>
    <n v="13.2"/>
    <n v="13"/>
    <n v="0"/>
    <n v="40"/>
    <n v="40.159999999999997"/>
    <n v="27.16"/>
    <s v="TM"/>
    <s v=""/>
    <s v="ER5303BBT"/>
    <s v="E9842JGG"/>
    <s v="2024000113"/>
    <x v="1818"/>
    <d v="2024-01-04T00:00:00"/>
    <x v="44"/>
    <n v="27.8"/>
    <s v="TM"/>
    <n v="27.16"/>
    <x v="0"/>
    <s v="E_ABARRER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5"/>
    <n v="13"/>
    <s v=""/>
    <x v="0"/>
    <x v="0"/>
    <x v="0"/>
    <s v=""/>
    <x v="0"/>
    <x v="6"/>
    <s v="FABRICA"/>
    <x v="0"/>
    <x v="42"/>
    <x v="1"/>
    <n v="0.84000000000000341"/>
    <x v="0"/>
    <n v="0.64000000000000057"/>
    <n v="0.64000000000000057"/>
    <n v="1"/>
    <n v="1"/>
    <s v="Positivo"/>
    <n v="27.8"/>
    <s v="TM"/>
    <n v="27.8"/>
    <n v="837"/>
    <s v=""/>
    <s v=""/>
    <x v="0"/>
    <s v=""/>
    <s v=""/>
  </r>
  <r>
    <x v="10"/>
    <n v="12.9"/>
    <n v="12.66"/>
    <n v="0"/>
    <n v="40"/>
    <n v="40.380000000000003"/>
    <n v="27.72"/>
    <s v="TM"/>
    <s v=""/>
    <s v="ER1551BBJ"/>
    <s v="E9641JNV"/>
    <s v="2024000064"/>
    <x v="1819"/>
    <d v="2024-01-03T00:00:00"/>
    <x v="45"/>
    <n v="28.14"/>
    <s v="TM"/>
    <n v="27.72"/>
    <x v="0"/>
    <s v="IGABALDON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2.66"/>
    <s v=""/>
    <x v="0"/>
    <x v="0"/>
    <x v="0"/>
    <s v=""/>
    <x v="0"/>
    <x v="6"/>
    <s v="FABRICA"/>
    <x v="0"/>
    <x v="43"/>
    <x v="1"/>
    <n v="0.61999999999999744"/>
    <x v="0"/>
    <n v="0.42000000000000171"/>
    <n v="0.42000000000000171"/>
    <n v="1"/>
    <n v="1"/>
    <s v="Positivo"/>
    <n v="28.14"/>
    <s v="TM"/>
    <n v="28.14"/>
    <n v="1782"/>
    <s v=""/>
    <s v=""/>
    <x v="0"/>
    <s v=""/>
    <s v=""/>
  </r>
  <r>
    <x v="10"/>
    <n v="13.26"/>
    <n v="13.04"/>
    <n v="0"/>
    <n v="40"/>
    <n v="39.9"/>
    <n v="26.86"/>
    <s v="TM"/>
    <s v=""/>
    <s v="ER9375BBM"/>
    <s v="E1813JNK"/>
    <s v="2024000071"/>
    <x v="1820"/>
    <d v="2024-01-03T00:00:00"/>
    <x v="45"/>
    <n v="27.76"/>
    <s v="TM"/>
    <n v="26.86"/>
    <x v="0"/>
    <s v="IGABALDON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04"/>
    <s v=""/>
    <x v="0"/>
    <x v="0"/>
    <x v="0"/>
    <s v=""/>
    <x v="0"/>
    <x v="6"/>
    <s v="FABRICA"/>
    <x v="0"/>
    <x v="43"/>
    <x v="1"/>
    <n v="1.1000000000000014"/>
    <x v="0"/>
    <n v="0.90000000000000213"/>
    <n v="0.90000000000000213"/>
    <n v="1"/>
    <n v="1"/>
    <s v="Positivo"/>
    <n v="27.76"/>
    <s v="TM"/>
    <n v="27.76"/>
    <n v="1782"/>
    <s v=""/>
    <s v=""/>
    <x v="0"/>
    <s v=""/>
    <s v=""/>
  </r>
  <r>
    <x v="10"/>
    <n v="12.2"/>
    <n v="12.36"/>
    <n v="0"/>
    <n v="40"/>
    <n v="39.58"/>
    <n v="27.22"/>
    <s v="TM"/>
    <s v=""/>
    <s v="ER9249BBN"/>
    <s v="E8988JVX"/>
    <s v="2024000082"/>
    <x v="1821"/>
    <d v="2024-01-03T00:00:00"/>
    <x v="45"/>
    <n v="28.44"/>
    <s v="TM"/>
    <n v="27.22"/>
    <x v="0"/>
    <s v="IGABALDON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2.36"/>
    <s v=""/>
    <x v="0"/>
    <x v="0"/>
    <x v="0"/>
    <s v=""/>
    <x v="0"/>
    <x v="6"/>
    <s v="FABRICA"/>
    <x v="0"/>
    <x v="43"/>
    <x v="1"/>
    <n v="1.4200000000000017"/>
    <x v="0"/>
    <n v="1.2200000000000024"/>
    <n v="1.2200000000000024"/>
    <n v="1"/>
    <n v="1"/>
    <s v="Positivo"/>
    <n v="28.44"/>
    <s v="TM"/>
    <n v="28.44"/>
    <n v="1782"/>
    <s v=""/>
    <s v=""/>
    <x v="0"/>
    <s v=""/>
    <s v=""/>
  </r>
  <r>
    <x v="10"/>
    <n v="12.5"/>
    <n v="12.56"/>
    <n v="0"/>
    <n v="40"/>
    <n v="39.42"/>
    <n v="26.86"/>
    <s v="TM"/>
    <s v=""/>
    <s v="ER1242BBS"/>
    <s v="E7586KJW"/>
    <s v="2024000107"/>
    <x v="1822"/>
    <d v="2024-01-04T00:00:00"/>
    <x v="45"/>
    <n v="28.24"/>
    <s v="TM"/>
    <n v="26.86"/>
    <x v="0"/>
    <s v="E_ABARRER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2.56"/>
    <s v=""/>
    <x v="0"/>
    <x v="0"/>
    <x v="0"/>
    <s v=""/>
    <x v="0"/>
    <x v="6"/>
    <s v="FABRICA"/>
    <x v="0"/>
    <x v="43"/>
    <x v="1"/>
    <n v="1.5799999999999983"/>
    <x v="0"/>
    <n v="1.379999999999999"/>
    <n v="1.379999999999999"/>
    <n v="1"/>
    <n v="1"/>
    <s v="Positivo"/>
    <n v="28.24"/>
    <s v="TM"/>
    <n v="28.24"/>
    <n v="1782"/>
    <s v=""/>
    <s v=""/>
    <x v="0"/>
    <s v=""/>
    <s v=""/>
  </r>
  <r>
    <x v="10"/>
    <n v="12.26"/>
    <n v="12.54"/>
    <n v="0"/>
    <n v="40"/>
    <n v="40.18"/>
    <n v="27.64"/>
    <s v="TM"/>
    <s v=""/>
    <s v="ER1991BBZ"/>
    <s v="E6028JLK"/>
    <s v="2024000108"/>
    <x v="1823"/>
    <d v="2024-01-04T00:00:00"/>
    <x v="45"/>
    <n v="28.26"/>
    <s v="TM"/>
    <n v="27.64"/>
    <x v="0"/>
    <s v="E_ABARRER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2.54"/>
    <s v=""/>
    <x v="0"/>
    <x v="0"/>
    <x v="0"/>
    <s v=""/>
    <x v="0"/>
    <x v="6"/>
    <s v="FABRICA"/>
    <x v="0"/>
    <x v="43"/>
    <x v="1"/>
    <n v="0.82000000000000028"/>
    <x v="0"/>
    <n v="0.62000000000000099"/>
    <n v="0.62000000000000099"/>
    <n v="1"/>
    <n v="1"/>
    <s v="Positivo"/>
    <n v="28.26"/>
    <s v="TM"/>
    <n v="28.26"/>
    <n v="1782"/>
    <s v=""/>
    <s v=""/>
    <x v="0"/>
    <s v=""/>
    <s v=""/>
  </r>
  <r>
    <x v="10"/>
    <n v="12.5"/>
    <n v="12.3"/>
    <n v="0"/>
    <n v="40"/>
    <n v="39.78"/>
    <n v="27.48"/>
    <s v="TM"/>
    <s v=""/>
    <s v="ER8999BBC"/>
    <s v="E3201JTT"/>
    <s v="2024000121"/>
    <x v="1824"/>
    <d v="2024-01-04T00:00:00"/>
    <x v="45"/>
    <n v="28.5"/>
    <s v="TM"/>
    <n v="27.48"/>
    <x v="0"/>
    <s v="NRODRIGU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2.3"/>
    <s v=""/>
    <x v="0"/>
    <x v="0"/>
    <x v="0"/>
    <s v=""/>
    <x v="0"/>
    <x v="6"/>
    <s v="FABRICA"/>
    <x v="0"/>
    <x v="43"/>
    <x v="1"/>
    <n v="1.2199999999999989"/>
    <x v="0"/>
    <n v="1.0199999999999996"/>
    <n v="1.0199999999999996"/>
    <n v="1"/>
    <n v="1"/>
    <s v="Positivo"/>
    <n v="28.5"/>
    <s v="TM"/>
    <n v="28.5"/>
    <n v="1782"/>
    <s v=""/>
    <s v=""/>
    <x v="0"/>
    <s v=""/>
    <s v=""/>
  </r>
  <r>
    <x v="10"/>
    <n v="12.9"/>
    <n v="12.9"/>
    <n v="0"/>
    <n v="40"/>
    <n v="40.28"/>
    <n v="27.38"/>
    <s v="TM"/>
    <s v=""/>
    <s v="ECO02603R"/>
    <s v="E2222JCW"/>
    <s v="2024000070"/>
    <x v="1825"/>
    <d v="2024-01-03T00:00:00"/>
    <x v="45"/>
    <n v="27.9"/>
    <s v="TM"/>
    <n v="27.38"/>
    <x v="0"/>
    <s v="IGABALDON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2.9"/>
    <s v=""/>
    <x v="0"/>
    <x v="0"/>
    <x v="0"/>
    <s v=""/>
    <x v="0"/>
    <x v="6"/>
    <s v="FABRICA"/>
    <x v="0"/>
    <x v="43"/>
    <x v="1"/>
    <n v="0.71999999999999886"/>
    <x v="0"/>
    <n v="0.51999999999999957"/>
    <n v="0.51999999999999957"/>
    <n v="1"/>
    <n v="1"/>
    <s v="Positivo"/>
    <n v="27.9"/>
    <s v="TM"/>
    <n v="27.9"/>
    <n v="1782"/>
    <s v=""/>
    <s v=""/>
    <x v="0"/>
    <s v=""/>
    <s v=""/>
  </r>
  <r>
    <x v="10"/>
    <n v="13"/>
    <n v="13.16"/>
    <n v="0"/>
    <n v="40"/>
    <n v="39.619999999999997"/>
    <n v="26.46"/>
    <s v="TM"/>
    <s v=""/>
    <s v="ER7409BBF"/>
    <s v="E1954JHN"/>
    <s v="2024000080"/>
    <x v="1826"/>
    <d v="2024-01-03T00:00:00"/>
    <x v="45"/>
    <n v="27.64"/>
    <s v="TM"/>
    <n v="26.46"/>
    <x v="0"/>
    <s v="IGABALDON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16"/>
    <s v=""/>
    <x v="0"/>
    <x v="0"/>
    <x v="0"/>
    <s v=""/>
    <x v="0"/>
    <x v="6"/>
    <s v="FABRICA"/>
    <x v="0"/>
    <x v="43"/>
    <x v="1"/>
    <n v="1.3800000000000026"/>
    <x v="0"/>
    <n v="1.1799999999999997"/>
    <n v="1.1799999999999997"/>
    <n v="1"/>
    <n v="1"/>
    <s v="Positivo"/>
    <n v="27.64"/>
    <s v="TM"/>
    <n v="27.64"/>
    <n v="1782"/>
    <s v=""/>
    <s v=""/>
    <x v="0"/>
    <s v=""/>
    <s v=""/>
  </r>
  <r>
    <x v="10"/>
    <n v="13.64"/>
    <n v="13.58"/>
    <n v="0"/>
    <n v="40"/>
    <n v="40.4"/>
    <n v="26.82"/>
    <s v="TM"/>
    <s v=""/>
    <s v="ER7913BBH"/>
    <s v="E0897HWR"/>
    <s v="2024000081"/>
    <x v="1827"/>
    <d v="2024-01-03T00:00:00"/>
    <x v="45"/>
    <n v="27.22"/>
    <s v="TM"/>
    <n v="26.82"/>
    <x v="0"/>
    <s v="IGABALDON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58"/>
    <s v=""/>
    <x v="0"/>
    <x v="0"/>
    <x v="0"/>
    <s v=""/>
    <x v="0"/>
    <x v="6"/>
    <s v="FABRICA"/>
    <x v="0"/>
    <x v="43"/>
    <x v="1"/>
    <n v="0.60000000000000142"/>
    <x v="0"/>
    <n v="0.39999999999999858"/>
    <n v="0.39999999999999858"/>
    <n v="0"/>
    <n v="1"/>
    <s v=""/>
    <n v="27.22"/>
    <s v="TM"/>
    <n v="27.22"/>
    <n v="1782"/>
    <s v=""/>
    <s v=""/>
    <x v="0"/>
    <s v=""/>
    <s v=""/>
  </r>
  <r>
    <x v="10"/>
    <n v="12.8"/>
    <n v="12.72"/>
    <n v="0"/>
    <n v="40"/>
    <n v="39.6"/>
    <n v="26.88"/>
    <s v="TM"/>
    <s v=""/>
    <s v="ER4666BBY"/>
    <s v="E6663JLK"/>
    <s v="2024000105"/>
    <x v="1828"/>
    <d v="2024-01-04T00:00:00"/>
    <x v="45"/>
    <n v="28.08"/>
    <s v="TM"/>
    <n v="26.88"/>
    <x v="0"/>
    <s v="E_ABARRER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2.72"/>
    <s v=""/>
    <x v="0"/>
    <x v="0"/>
    <x v="0"/>
    <s v=""/>
    <x v="0"/>
    <x v="6"/>
    <s v="FABRICA"/>
    <x v="0"/>
    <x v="43"/>
    <x v="1"/>
    <n v="1.3999999999999986"/>
    <x v="0"/>
    <n v="1.1999999999999993"/>
    <n v="1.1999999999999993"/>
    <n v="1"/>
    <n v="1"/>
    <s v="Positivo"/>
    <n v="28.08"/>
    <s v="TM"/>
    <n v="28.08"/>
    <n v="1782"/>
    <s v=""/>
    <s v=""/>
    <x v="0"/>
    <s v=""/>
    <s v=""/>
  </r>
  <r>
    <x v="10"/>
    <n v="13.6"/>
    <n v="13.66"/>
    <n v="0"/>
    <n v="40"/>
    <n v="40.159999999999997"/>
    <n v="26.5"/>
    <s v="TM"/>
    <s v=""/>
    <s v="ER5318BBG"/>
    <s v="E5825KKS"/>
    <s v="2024000110"/>
    <x v="1829"/>
    <d v="2024-01-04T00:00:00"/>
    <x v="45"/>
    <n v="27.14"/>
    <s v="TM"/>
    <n v="26.5"/>
    <x v="0"/>
    <s v="E_ABARRER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66"/>
    <s v=""/>
    <x v="0"/>
    <x v="0"/>
    <x v="0"/>
    <s v=""/>
    <x v="0"/>
    <x v="6"/>
    <s v="FABRICA"/>
    <x v="0"/>
    <x v="43"/>
    <x v="1"/>
    <n v="0.84000000000000341"/>
    <x v="0"/>
    <n v="0.64000000000000057"/>
    <n v="0.64000000000000057"/>
    <n v="1"/>
    <n v="1"/>
    <s v="Positivo"/>
    <n v="27.14"/>
    <s v="TM"/>
    <n v="27.14"/>
    <n v="1782"/>
    <s v=""/>
    <s v=""/>
    <x v="0"/>
    <s v=""/>
    <s v=""/>
  </r>
  <r>
    <x v="10"/>
    <n v="12.9"/>
    <n v="12.84"/>
    <n v="0"/>
    <n v="40"/>
    <n v="40.159999999999997"/>
    <n v="27.32"/>
    <s v="TM"/>
    <s v=""/>
    <s v="ECO02603R"/>
    <s v="E2222JCW"/>
    <s v="2024000134"/>
    <x v="1830"/>
    <d v="2024-01-04T00:00:00"/>
    <x v="45"/>
    <n v="27.96"/>
    <s v="TM"/>
    <n v="27.32"/>
    <x v="0"/>
    <s v="NRODRIGU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2.84"/>
    <s v=""/>
    <x v="0"/>
    <x v="0"/>
    <x v="0"/>
    <s v=""/>
    <x v="0"/>
    <x v="6"/>
    <s v="FABRICA"/>
    <x v="0"/>
    <x v="43"/>
    <x v="1"/>
    <n v="0.84000000000000341"/>
    <x v="0"/>
    <n v="0.64000000000000057"/>
    <n v="0.64000000000000057"/>
    <n v="1"/>
    <n v="1"/>
    <s v="Positivo"/>
    <n v="27.96"/>
    <s v="TM"/>
    <n v="27.96"/>
    <n v="1782"/>
    <s v=""/>
    <s v=""/>
    <x v="0"/>
    <s v=""/>
    <s v=""/>
  </r>
  <r>
    <x v="10"/>
    <n v="11.7"/>
    <n v="11.86"/>
    <n v="0"/>
    <n v="40"/>
    <n v="40.76"/>
    <n v="28.9"/>
    <s v="TM"/>
    <s v=""/>
    <s v="ER8418BBZ"/>
    <s v="E1180MLX"/>
    <s v="2024000135"/>
    <x v="1831"/>
    <d v="2024-01-04T00:00:00"/>
    <x v="45"/>
    <n v="28.94"/>
    <s v="TM"/>
    <n v="28.9"/>
    <x v="0"/>
    <s v="NRODRIGU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1.86"/>
    <s v=""/>
    <x v="0"/>
    <x v="0"/>
    <x v="0"/>
    <s v=""/>
    <x v="0"/>
    <x v="6"/>
    <s v="FABRICA"/>
    <x v="0"/>
    <x v="43"/>
    <x v="1"/>
    <n v="0.24000000000000199"/>
    <x v="0"/>
    <n v="4.00000000000027E-2"/>
    <n v="4.00000000000027E-2"/>
    <n v="0"/>
    <n v="1"/>
    <s v=""/>
    <n v="28.94"/>
    <s v="TM"/>
    <n v="28.94"/>
    <n v="1782"/>
    <s v=""/>
    <s v=""/>
    <x v="0"/>
    <s v=""/>
    <s v=""/>
  </r>
  <r>
    <x v="10"/>
    <n v="12.9"/>
    <n v="12.68"/>
    <n v="0"/>
    <n v="40"/>
    <n v="40.32"/>
    <n v="27.64"/>
    <s v="TM"/>
    <s v=""/>
    <s v="ER1551BBJ"/>
    <s v="E9641JNV"/>
    <s v="2024000137"/>
    <x v="1832"/>
    <d v="2024-01-04T00:00:00"/>
    <x v="45"/>
    <n v="28.12"/>
    <s v="TM"/>
    <n v="27.64"/>
    <x v="0"/>
    <s v="NRODRIGU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2.68"/>
    <s v=""/>
    <x v="0"/>
    <x v="0"/>
    <x v="0"/>
    <s v=""/>
    <x v="0"/>
    <x v="6"/>
    <s v="FABRICA"/>
    <x v="0"/>
    <x v="43"/>
    <x v="1"/>
    <n v="0.67999999999999972"/>
    <x v="0"/>
    <n v="0.48000000000000043"/>
    <n v="0.48000000000000043"/>
    <n v="1"/>
    <n v="1"/>
    <s v="Positivo"/>
    <n v="28.12"/>
    <s v="TM"/>
    <n v="28.12"/>
    <n v="1782"/>
    <s v=""/>
    <s v=""/>
    <x v="0"/>
    <s v=""/>
    <s v=""/>
  </r>
  <r>
    <x v="10"/>
    <n v="11.9"/>
    <n v="12.1"/>
    <n v="0"/>
    <n v="40"/>
    <n v="40.44"/>
    <n v="28.34"/>
    <s v="TM"/>
    <s v=""/>
    <s v="ER7694BBV"/>
    <s v="E6458FFC"/>
    <s v="2024000140"/>
    <x v="1833"/>
    <d v="2024-01-04T00:00:00"/>
    <x v="45"/>
    <n v="28.7"/>
    <s v="TM"/>
    <n v="28.34"/>
    <x v="0"/>
    <s v="NRODRIGU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2.1"/>
    <s v=""/>
    <x v="0"/>
    <x v="0"/>
    <x v="0"/>
    <s v=""/>
    <x v="0"/>
    <x v="6"/>
    <s v="FABRICA"/>
    <x v="0"/>
    <x v="43"/>
    <x v="1"/>
    <n v="0.56000000000000227"/>
    <x v="0"/>
    <n v="0.35999999999999943"/>
    <n v="0.35999999999999943"/>
    <n v="0"/>
    <n v="1"/>
    <s v=""/>
    <n v="28.7"/>
    <s v="TM"/>
    <n v="28.7"/>
    <n v="1782"/>
    <s v=""/>
    <s v=""/>
    <x v="0"/>
    <s v=""/>
    <s v=""/>
  </r>
  <r>
    <x v="10"/>
    <n v="13.26"/>
    <n v="13.28"/>
    <n v="0"/>
    <n v="40"/>
    <n v="40.159999999999997"/>
    <n v="26.88"/>
    <s v="TM"/>
    <s v=""/>
    <s v="ER9375BBM"/>
    <s v="E1813JNK"/>
    <s v="2024000145"/>
    <x v="1834"/>
    <d v="2024-01-04T00:00:00"/>
    <x v="45"/>
    <n v="27.52"/>
    <s v="TM"/>
    <n v="26.88"/>
    <x v="0"/>
    <s v="NRODRIGU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28"/>
    <s v=""/>
    <x v="0"/>
    <x v="0"/>
    <x v="0"/>
    <s v=""/>
    <x v="0"/>
    <x v="6"/>
    <s v="FABRICA"/>
    <x v="0"/>
    <x v="43"/>
    <x v="1"/>
    <n v="0.84000000000000341"/>
    <x v="0"/>
    <n v="0.64000000000000057"/>
    <n v="0.64000000000000057"/>
    <n v="1"/>
    <n v="1"/>
    <s v="Positivo"/>
    <n v="27.52"/>
    <s v="TM"/>
    <n v="27.52"/>
    <n v="1782"/>
    <s v=""/>
    <s v=""/>
    <x v="0"/>
    <s v=""/>
    <s v=""/>
  </r>
  <r>
    <x v="10"/>
    <n v="12.5"/>
    <n v="12.6"/>
    <n v="0"/>
    <n v="40"/>
    <n v="40.26"/>
    <n v="27.66"/>
    <s v="TM"/>
    <s v=""/>
    <s v="ER6765BBT"/>
    <s v="E5940JLK"/>
    <s v="2024000132"/>
    <x v="1835"/>
    <d v="2024-01-04T00:00:00"/>
    <x v="44"/>
    <n v="28.2"/>
    <s v="TM"/>
    <n v="27.66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6"/>
    <n v="12.6"/>
    <s v=""/>
    <x v="0"/>
    <x v="0"/>
    <x v="0"/>
    <s v=""/>
    <x v="0"/>
    <x v="6"/>
    <s v="FABRICA"/>
    <x v="0"/>
    <x v="42"/>
    <x v="1"/>
    <n v="0.74000000000000199"/>
    <x v="0"/>
    <n v="0.53999999999999915"/>
    <n v="0.53999999999999915"/>
    <n v="1"/>
    <n v="1"/>
    <s v="Positivo"/>
    <n v="28.2"/>
    <s v="TM"/>
    <n v="28.2"/>
    <n v="837"/>
    <s v=""/>
    <s v=""/>
    <x v="0"/>
    <s v=""/>
    <s v=""/>
  </r>
  <r>
    <x v="10"/>
    <n v="13.3"/>
    <n v="13.26"/>
    <n v="0"/>
    <n v="40"/>
    <n v="40.299999999999997"/>
    <n v="27.04"/>
    <s v="TM"/>
    <s v=""/>
    <s v="ER3135BBC"/>
    <s v="E7637JSC"/>
    <s v="2024000089"/>
    <x v="1836"/>
    <d v="2024-01-03T00:00:00"/>
    <x v="44"/>
    <n v="27.54"/>
    <s v="TM"/>
    <n v="27.04"/>
    <x v="0"/>
    <s v="NRODRIGU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5"/>
    <n v="13.26"/>
    <s v=""/>
    <x v="0"/>
    <x v="0"/>
    <x v="0"/>
    <s v=""/>
    <x v="0"/>
    <x v="6"/>
    <s v="FABRICA"/>
    <x v="0"/>
    <x v="42"/>
    <x v="1"/>
    <n v="0.70000000000000284"/>
    <x v="0"/>
    <n v="0.5"/>
    <n v="0.5"/>
    <n v="1"/>
    <n v="1"/>
    <s v="Positivo"/>
    <n v="27.54"/>
    <s v="TM"/>
    <n v="27.54"/>
    <n v="837"/>
    <s v=""/>
    <s v=""/>
    <x v="0"/>
    <s v=""/>
    <s v=""/>
  </r>
  <r>
    <x v="10"/>
    <n v="13.4"/>
    <n v="13.28"/>
    <n v="0"/>
    <n v="40"/>
    <n v="40.32"/>
    <n v="27.04"/>
    <s v="TM"/>
    <s v=""/>
    <s v="E5163FDM"/>
    <s v="ER2114BBN"/>
    <s v="2024000118"/>
    <x v="1837"/>
    <d v="2024-01-03T00:00:00"/>
    <x v="45"/>
    <n v="27.52"/>
    <s v="TM"/>
    <n v="27.04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28"/>
    <s v=""/>
    <x v="0"/>
    <x v="0"/>
    <x v="0"/>
    <s v=""/>
    <x v="0"/>
    <x v="6"/>
    <s v="FABRICA"/>
    <x v="0"/>
    <x v="43"/>
    <x v="1"/>
    <n v="0.67999999999999972"/>
    <x v="0"/>
    <n v="0.48000000000000043"/>
    <n v="0.48000000000000043"/>
    <n v="1"/>
    <n v="1"/>
    <s v="Positivo"/>
    <n v="27.52"/>
    <s v="TM"/>
    <n v="27.52"/>
    <n v="1782"/>
    <s v=""/>
    <s v=""/>
    <x v="0"/>
    <s v=""/>
    <s v=""/>
  </r>
  <r>
    <x v="10"/>
    <n v="12.2"/>
    <n v="12.34"/>
    <n v="0"/>
    <n v="40"/>
    <n v="39.119999999999997"/>
    <n v="26.78"/>
    <s v="TM"/>
    <s v=""/>
    <s v="ER5689BBD"/>
    <s v="E5397JZM"/>
    <s v="2024000120"/>
    <x v="1838"/>
    <d v="2024-01-04T00:00:00"/>
    <x v="46"/>
    <n v="28.46"/>
    <s v="TM"/>
    <n v="26.78"/>
    <x v="0"/>
    <s v="E_ABARRER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4"/>
    <n v="12.34"/>
    <s v=""/>
    <x v="0"/>
    <x v="0"/>
    <x v="0"/>
    <s v=""/>
    <x v="0"/>
    <x v="6"/>
    <s v="FABRICA"/>
    <x v="0"/>
    <x v="44"/>
    <x v="1"/>
    <n v="1.8800000000000026"/>
    <x v="0"/>
    <n v="1.6799999999999997"/>
    <n v="1.6799999999999997"/>
    <n v="1"/>
    <n v="1"/>
    <s v="Positivo"/>
    <n v="28.46"/>
    <s v="TM"/>
    <n v="28.46"/>
    <n v="2032"/>
    <s v=""/>
    <s v=""/>
    <x v="0"/>
    <s v=""/>
    <s v=""/>
  </r>
  <r>
    <x v="10"/>
    <n v="11.7"/>
    <n v="11.86"/>
    <n v="0"/>
    <n v="40"/>
    <n v="40.76"/>
    <n v="28.9"/>
    <s v="TM"/>
    <s v=""/>
    <s v="ER8418BBZ"/>
    <s v="E1180MLX"/>
    <s v="2024000096"/>
    <x v="1839"/>
    <d v="2024-01-03T00:00:00"/>
    <x v="42"/>
    <n v="28.94"/>
    <s v="TM"/>
    <n v="28.9"/>
    <x v="0"/>
    <s v="NRODRIGU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1.86"/>
    <s v=""/>
    <x v="0"/>
    <x v="0"/>
    <x v="0"/>
    <s v=""/>
    <x v="0"/>
    <x v="6"/>
    <s v="FABRICA"/>
    <x v="0"/>
    <x v="40"/>
    <x v="1"/>
    <n v="0.24000000000000199"/>
    <x v="0"/>
    <n v="4.00000000000027E-2"/>
    <n v="4.00000000000027E-2"/>
    <n v="0"/>
    <n v="1"/>
    <s v=""/>
    <n v="28.94"/>
    <s v="TM"/>
    <n v="28.94"/>
    <n v="3236"/>
    <s v=""/>
    <s v=""/>
    <x v="0"/>
    <s v=""/>
    <s v=""/>
  </r>
  <r>
    <x v="10"/>
    <n v="12.5"/>
    <n v="12.52"/>
    <n v="0"/>
    <n v="40"/>
    <n v="40.22"/>
    <n v="27.7"/>
    <s v="TM"/>
    <s v=""/>
    <s v="ER6765BBT"/>
    <s v="E5940JLK"/>
    <s v="2024000151"/>
    <x v="1840"/>
    <d v="2024-01-04T00:00:00"/>
    <x v="42"/>
    <n v="28.28"/>
    <s v="TM"/>
    <n v="27.7"/>
    <x v="0"/>
    <s v="NRODRIGU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2.52"/>
    <s v=""/>
    <x v="0"/>
    <x v="0"/>
    <x v="0"/>
    <s v=""/>
    <x v="0"/>
    <x v="6"/>
    <s v="FABRICA"/>
    <x v="0"/>
    <x v="40"/>
    <x v="1"/>
    <n v="0.78000000000000114"/>
    <x v="0"/>
    <n v="0.58000000000000185"/>
    <n v="0.58000000000000185"/>
    <n v="1"/>
    <n v="1"/>
    <s v="Positivo"/>
    <n v="28.28"/>
    <s v="TM"/>
    <n v="28.28"/>
    <n v="3236"/>
    <s v=""/>
    <s v=""/>
    <x v="0"/>
    <s v=""/>
    <s v=""/>
  </r>
  <r>
    <x v="10"/>
    <n v="13.5"/>
    <n v="13.68"/>
    <n v="0"/>
    <n v="40"/>
    <n v="40.520000000000003"/>
    <n v="26.84"/>
    <s v="TM"/>
    <s v=""/>
    <s v="ER4642BBY"/>
    <s v="E6485GPB"/>
    <s v="2024000093"/>
    <x v="1841"/>
    <d v="2024-01-03T00:00:00"/>
    <x v="44"/>
    <n v="27.12"/>
    <s v="TM"/>
    <n v="26.84"/>
    <x v="0"/>
    <s v="NRODRIGU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6"/>
    <n v="13.68"/>
    <s v=""/>
    <x v="0"/>
    <x v="0"/>
    <x v="0"/>
    <s v=""/>
    <x v="0"/>
    <x v="6"/>
    <s v="FABRICA"/>
    <x v="0"/>
    <x v="42"/>
    <x v="1"/>
    <n v="0.47999999999999687"/>
    <x v="0"/>
    <n v="0.28000000000000114"/>
    <n v="0.28000000000000114"/>
    <n v="0"/>
    <n v="1"/>
    <s v=""/>
    <n v="27.12"/>
    <s v="TM"/>
    <n v="27.12"/>
    <n v="837"/>
    <s v=""/>
    <s v=""/>
    <x v="0"/>
    <s v=""/>
    <s v=""/>
  </r>
  <r>
    <x v="10"/>
    <n v="13.4"/>
    <n v="13.24"/>
    <n v="0"/>
    <n v="40"/>
    <n v="40.36"/>
    <n v="27.12"/>
    <s v="TM"/>
    <s v=""/>
    <s v="E4531FVN"/>
    <s v="ER8615BBY"/>
    <s v="2024000126"/>
    <x v="1842"/>
    <d v="2024-01-03T00:00:00"/>
    <x v="45"/>
    <n v="27.56"/>
    <s v="TM"/>
    <n v="27.12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24"/>
    <s v=""/>
    <x v="0"/>
    <x v="0"/>
    <x v="0"/>
    <s v=""/>
    <x v="0"/>
    <x v="6"/>
    <s v="FABRICA"/>
    <x v="0"/>
    <x v="43"/>
    <x v="1"/>
    <n v="0.64000000000000057"/>
    <x v="0"/>
    <n v="0.43999999999999773"/>
    <n v="0.43999999999999773"/>
    <n v="1"/>
    <n v="1"/>
    <s v="Positivo"/>
    <n v="27.56"/>
    <s v="TM"/>
    <n v="27.56"/>
    <n v="1782"/>
    <s v=""/>
    <s v=""/>
    <x v="0"/>
    <s v=""/>
    <s v=""/>
  </r>
  <r>
    <x v="10"/>
    <n v="13"/>
    <n v="13.12"/>
    <n v="0"/>
    <n v="40"/>
    <n v="40.54"/>
    <n v="27.42"/>
    <s v="TM"/>
    <s v=""/>
    <s v="ER1917BBX"/>
    <s v="E9349KRP"/>
    <s v="2024000147"/>
    <x v="1843"/>
    <d v="2024-01-04T00:00:00"/>
    <x v="44"/>
    <n v="27.68"/>
    <s v="TM"/>
    <n v="27.42"/>
    <x v="0"/>
    <s v="E_ABARRER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6"/>
    <n v="13.12"/>
    <s v=""/>
    <x v="0"/>
    <x v="0"/>
    <x v="0"/>
    <s v=""/>
    <x v="0"/>
    <x v="6"/>
    <s v="FABRICA"/>
    <x v="0"/>
    <x v="42"/>
    <x v="1"/>
    <n v="0.46000000000000085"/>
    <x v="0"/>
    <n v="0.25999999999999801"/>
    <n v="0.25999999999999801"/>
    <n v="0"/>
    <n v="1"/>
    <s v=""/>
    <n v="27.68"/>
    <s v="TM"/>
    <n v="27.68"/>
    <n v="837"/>
    <s v=""/>
    <s v=""/>
    <x v="0"/>
    <s v=""/>
    <s v=""/>
  </r>
  <r>
    <x v="10"/>
    <n v="13"/>
    <n v="13.04"/>
    <n v="0"/>
    <n v="40"/>
    <n v="40.28"/>
    <n v="27.24"/>
    <s v="TM"/>
    <s v=""/>
    <s v="ER1917BBX"/>
    <s v="E9349KRP"/>
    <s v="2024000172"/>
    <x v="1844"/>
    <d v="2024-01-04T00:00:00"/>
    <x v="44"/>
    <n v="27.76"/>
    <s v="TM"/>
    <n v="27.24"/>
    <x v="0"/>
    <s v="JPER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6"/>
    <n v="13.04"/>
    <s v=""/>
    <x v="0"/>
    <x v="0"/>
    <x v="0"/>
    <s v=""/>
    <x v="0"/>
    <x v="6"/>
    <s v="FABRICA"/>
    <x v="0"/>
    <x v="42"/>
    <x v="1"/>
    <n v="0.71999999999999886"/>
    <x v="0"/>
    <n v="0.52000000000000313"/>
    <n v="0.52000000000000313"/>
    <n v="1"/>
    <n v="1"/>
    <s v="Positivo"/>
    <n v="27.76"/>
    <s v="TM"/>
    <n v="27.76"/>
    <n v="837"/>
    <s v=""/>
    <s v=""/>
    <x v="0"/>
    <s v=""/>
    <s v=""/>
  </r>
  <r>
    <x v="10"/>
    <n v="13.98"/>
    <n v="13.98"/>
    <n v="0"/>
    <n v="40"/>
    <n v="40.380000000000003"/>
    <n v="26.4"/>
    <s v="TM"/>
    <s v=""/>
    <s v="ER3041BBJ"/>
    <s v="E4179KVF"/>
    <s v="2024000159"/>
    <x v="1845"/>
    <d v="2024-01-05T00:00:00"/>
    <x v="44"/>
    <n v="26.82"/>
    <s v="TM"/>
    <n v="26.4"/>
    <x v="0"/>
    <s v="NRODRIGU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6"/>
    <n v="13.98"/>
    <s v=""/>
    <x v="0"/>
    <x v="0"/>
    <x v="0"/>
    <s v=""/>
    <x v="0"/>
    <x v="6"/>
    <s v="FABRICA"/>
    <x v="0"/>
    <x v="42"/>
    <x v="1"/>
    <n v="0.61999999999999744"/>
    <x v="0"/>
    <n v="0.42000000000000171"/>
    <n v="0.42000000000000171"/>
    <n v="1"/>
    <n v="1"/>
    <s v="Positivo"/>
    <n v="26.82"/>
    <s v="TM"/>
    <n v="26.82"/>
    <n v="837"/>
    <s v=""/>
    <s v=""/>
    <x v="0"/>
    <s v=""/>
    <s v=""/>
  </r>
  <r>
    <x v="10"/>
    <n v="12.5"/>
    <n v="13.02"/>
    <n v="0"/>
    <n v="40"/>
    <n v="12.52"/>
    <n v="0.5"/>
    <s v="TM"/>
    <s v=""/>
    <s v="ER6765BBT"/>
    <s v="E5940JLK"/>
    <s v="2024000146"/>
    <x v="1846"/>
    <d v="2024-01-04T00:00:00"/>
    <x v="44"/>
    <n v="0.5"/>
    <s v="TM"/>
    <n v="-0.5"/>
    <x v="1"/>
    <s v="E_ABARRER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5"/>
    <n v="13.02"/>
    <s v=""/>
    <x v="0"/>
    <x v="0"/>
    <x v="0"/>
    <s v=""/>
    <x v="0"/>
    <x v="6"/>
    <s v="FABRICA"/>
    <x v="0"/>
    <x v="42"/>
    <x v="1"/>
    <n v="28.48"/>
    <x v="0"/>
    <n v="1"/>
    <n v="1"/>
    <n v="1"/>
    <n v="1"/>
    <s v="Positivo"/>
    <n v="0.5"/>
    <s v="TM"/>
    <n v="0.5"/>
    <n v="837"/>
    <s v=""/>
    <s v=""/>
    <x v="0"/>
    <s v=""/>
    <s v=""/>
  </r>
  <r>
    <x v="10"/>
    <n v="12.2"/>
    <n v="12.24"/>
    <n v="0"/>
    <n v="40"/>
    <n v="40.56"/>
    <n v="28.32"/>
    <s v="TM"/>
    <s v=""/>
    <s v="ER5689BBD"/>
    <s v="E5397JZM"/>
    <s v="2024000178"/>
    <x v="1847"/>
    <d v="2024-01-05T00:00:00"/>
    <x v="44"/>
    <n v="28.56"/>
    <s v="TM"/>
    <n v="28.32"/>
    <x v="0"/>
    <s v="NRODRIGU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6"/>
    <n v="12.24"/>
    <s v=""/>
    <x v="0"/>
    <x v="0"/>
    <x v="0"/>
    <s v=""/>
    <x v="0"/>
    <x v="6"/>
    <s v="FABRICA"/>
    <x v="0"/>
    <x v="42"/>
    <x v="1"/>
    <n v="0.43999999999999773"/>
    <x v="0"/>
    <n v="0.23999999999999844"/>
    <n v="0.23999999999999844"/>
    <n v="0"/>
    <n v="1"/>
    <s v=""/>
    <n v="28.56"/>
    <s v="TM"/>
    <n v="28.56"/>
    <n v="837"/>
    <s v=""/>
    <s v=""/>
    <x v="0"/>
    <s v=""/>
    <s v=""/>
  </r>
  <r>
    <x v="10"/>
    <n v="12.5"/>
    <n v="12.5"/>
    <n v="0"/>
    <n v="40"/>
    <n v="38.619999999999997"/>
    <n v="26.12"/>
    <s v="TM"/>
    <s v=""/>
    <s v="ER8999BBC"/>
    <s v="E3201JTT"/>
    <s v="2024000167"/>
    <x v="1848"/>
    <d v="2024-01-05T00:00:00"/>
    <x v="46"/>
    <n v="28.3"/>
    <s v="TM"/>
    <n v="26.12"/>
    <x v="0"/>
    <s v="NRODRIGU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4"/>
    <n v="12.5"/>
    <s v=""/>
    <x v="0"/>
    <x v="0"/>
    <x v="0"/>
    <s v=""/>
    <x v="0"/>
    <x v="6"/>
    <s v="FABRICA"/>
    <x v="0"/>
    <x v="44"/>
    <x v="1"/>
    <n v="2.3800000000000026"/>
    <x v="0"/>
    <n v="2.1799999999999997"/>
    <n v="2.1799999999999997"/>
    <n v="1"/>
    <n v="1"/>
    <s v="Positivo"/>
    <n v="28.3"/>
    <s v="TM"/>
    <n v="28.3"/>
    <n v="2032"/>
    <s v=""/>
    <s v=""/>
    <x v="0"/>
    <s v=""/>
    <s v=""/>
  </r>
  <r>
    <x v="10"/>
    <n v="12"/>
    <n v="12.3"/>
    <n v="0"/>
    <n v="40"/>
    <n v="40.700000000000003"/>
    <n v="28.4"/>
    <s v="TM"/>
    <s v="CAMBIO ASIGNACIÓN"/>
    <s v="ER7683BCC"/>
    <s v="E4328KZY"/>
    <s v="2024000214"/>
    <x v="1849"/>
    <d v="2024-01-08T00:00:00"/>
    <x v="44"/>
    <n v="28.5"/>
    <s v="TM"/>
    <n v="28.4"/>
    <x v="0"/>
    <s v="NRODRIGU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6"/>
    <n v="12.3"/>
    <s v=""/>
    <x v="0"/>
    <x v="0"/>
    <x v="1"/>
    <s v=""/>
    <x v="0"/>
    <x v="6"/>
    <s v="FABRICA"/>
    <x v="0"/>
    <x v="42"/>
    <x v="1"/>
    <n v="0.29999999999999716"/>
    <x v="0"/>
    <n v="0.10000000000000142"/>
    <n v="0.10000000000000142"/>
    <n v="0"/>
    <n v="1"/>
    <s v=""/>
    <n v="28.5"/>
    <s v="TM"/>
    <n v="28.5"/>
    <n v="837"/>
    <s v=""/>
    <s v=""/>
    <x v="0"/>
    <s v=""/>
    <s v=""/>
  </r>
  <r>
    <x v="10"/>
    <n v="13"/>
    <n v="13.14"/>
    <n v="0"/>
    <n v="40"/>
    <n v="40.44"/>
    <n v="27.3"/>
    <s v="TM"/>
    <s v=""/>
    <s v="ER1917BBX"/>
    <s v="E9349KRP"/>
    <s v="2024000261"/>
    <x v="1850"/>
    <d v="2024-01-08T00:00:00"/>
    <x v="44"/>
    <n v="27.66"/>
    <s v="TM"/>
    <n v="27.3"/>
    <x v="0"/>
    <s v="E_ABARRER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6"/>
    <n v="13.14"/>
    <s v=""/>
    <x v="0"/>
    <x v="0"/>
    <x v="1"/>
    <s v=""/>
    <x v="0"/>
    <x v="6"/>
    <s v="FABRICA"/>
    <x v="0"/>
    <x v="42"/>
    <x v="1"/>
    <n v="0.56000000000000227"/>
    <x v="0"/>
    <n v="0.35999999999999943"/>
    <n v="0.35999999999999943"/>
    <n v="0"/>
    <n v="1"/>
    <s v=""/>
    <n v="27.66"/>
    <s v="TM"/>
    <n v="27.66"/>
    <n v="837"/>
    <s v=""/>
    <s v=""/>
    <x v="0"/>
    <s v=""/>
    <s v=""/>
  </r>
  <r>
    <x v="10"/>
    <n v="13.4"/>
    <n v="13.46"/>
    <n v="0"/>
    <n v="40"/>
    <n v="40.200000000000003"/>
    <n v="26.74"/>
    <s v="TM"/>
    <s v=""/>
    <s v="E5163FDM"/>
    <s v="ER2114BBN"/>
    <s v="2024000174"/>
    <x v="1851"/>
    <d v="2024-01-04T00:00:00"/>
    <x v="45"/>
    <n v="27.34"/>
    <s v="TM"/>
    <n v="26.74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46"/>
    <s v=""/>
    <x v="0"/>
    <x v="0"/>
    <x v="0"/>
    <s v=""/>
    <x v="0"/>
    <x v="6"/>
    <s v="FABRICA"/>
    <x v="0"/>
    <x v="43"/>
    <x v="1"/>
    <n v="0.79999999999999716"/>
    <x v="0"/>
    <n v="0.60000000000000142"/>
    <n v="0.60000000000000142"/>
    <n v="1"/>
    <n v="1"/>
    <s v="Positivo"/>
    <n v="27.34"/>
    <s v="TM"/>
    <n v="27.34"/>
    <n v="1782"/>
    <s v=""/>
    <s v=""/>
    <x v="0"/>
    <s v=""/>
    <s v=""/>
  </r>
  <r>
    <x v="10"/>
    <n v="12"/>
    <n v="12.26"/>
    <n v="0"/>
    <n v="40"/>
    <n v="40.64"/>
    <n v="28.38"/>
    <s v="TM"/>
    <s v=""/>
    <s v="ER7683BCC"/>
    <s v="E4328KZY"/>
    <s v="2024000155"/>
    <x v="1852"/>
    <d v="2024-01-05T00:00:00"/>
    <x v="44"/>
    <n v="28.54"/>
    <s v="TM"/>
    <n v="28.38"/>
    <x v="0"/>
    <s v="E_ABARRER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6"/>
    <n v="12.26"/>
    <s v=""/>
    <x v="0"/>
    <x v="0"/>
    <x v="0"/>
    <s v=""/>
    <x v="0"/>
    <x v="6"/>
    <s v="FABRICA"/>
    <x v="0"/>
    <x v="42"/>
    <x v="1"/>
    <n v="0.35999999999999943"/>
    <x v="0"/>
    <n v="0.16000000000000014"/>
    <n v="0.16000000000000014"/>
    <n v="0"/>
    <n v="1"/>
    <s v=""/>
    <n v="28.54"/>
    <s v="TM"/>
    <n v="28.54"/>
    <n v="837"/>
    <s v=""/>
    <s v=""/>
    <x v="0"/>
    <s v=""/>
    <s v=""/>
  </r>
  <r>
    <x v="10"/>
    <n v="13.5"/>
    <n v="13.64"/>
    <n v="0"/>
    <n v="40"/>
    <n v="39.96"/>
    <n v="26.32"/>
    <s v="TM"/>
    <s v=""/>
    <s v="ER4642BBY"/>
    <s v="E6485GPB"/>
    <s v="2024000148"/>
    <x v="1853"/>
    <d v="2024-01-04T00:00:00"/>
    <x v="45"/>
    <n v="27.16"/>
    <s v="TM"/>
    <n v="26.32"/>
    <x v="0"/>
    <s v="NRODRIGU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64"/>
    <s v=""/>
    <x v="0"/>
    <x v="0"/>
    <x v="0"/>
    <s v=""/>
    <x v="0"/>
    <x v="6"/>
    <s v="FABRICA"/>
    <x v="0"/>
    <x v="43"/>
    <x v="1"/>
    <n v="1.0399999999999991"/>
    <x v="0"/>
    <n v="0.83999999999999986"/>
    <n v="0.83999999999999986"/>
    <n v="1"/>
    <n v="1"/>
    <s v="Positivo"/>
    <n v="27.16"/>
    <s v="TM"/>
    <n v="27.16"/>
    <n v="1782"/>
    <s v=""/>
    <s v=""/>
    <x v="0"/>
    <s v=""/>
    <s v=""/>
  </r>
  <r>
    <x v="10"/>
    <n v="12.2"/>
    <n v="12.3"/>
    <n v="0"/>
    <n v="40"/>
    <n v="40.08"/>
    <n v="27.78"/>
    <s v="TM"/>
    <s v=""/>
    <s v="ER9249BBN"/>
    <s v="E8988JVX"/>
    <s v="2024000149"/>
    <x v="1854"/>
    <d v="2024-01-04T00:00:00"/>
    <x v="45"/>
    <n v="28.5"/>
    <s v="TM"/>
    <n v="27.78"/>
    <x v="0"/>
    <s v="NRODRIGU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2.3"/>
    <s v=""/>
    <x v="0"/>
    <x v="0"/>
    <x v="0"/>
    <s v=""/>
    <x v="0"/>
    <x v="6"/>
    <s v="FABRICA"/>
    <x v="0"/>
    <x v="43"/>
    <x v="1"/>
    <n v="0.92000000000000171"/>
    <x v="0"/>
    <n v="0.71999999999999886"/>
    <n v="0.71999999999999886"/>
    <n v="1"/>
    <n v="1"/>
    <s v="Positivo"/>
    <n v="28.5"/>
    <s v="TM"/>
    <n v="28.5"/>
    <n v="1782"/>
    <s v=""/>
    <s v=""/>
    <x v="0"/>
    <s v=""/>
    <s v=""/>
  </r>
  <r>
    <x v="10"/>
    <n v="13.64"/>
    <n v="13.5"/>
    <n v="0"/>
    <n v="40"/>
    <n v="40.08"/>
    <n v="26.58"/>
    <s v="TM"/>
    <s v=""/>
    <s v="ER7913BBH"/>
    <s v="E0897HWR"/>
    <s v="2024000150"/>
    <x v="1855"/>
    <d v="2024-01-04T00:00:00"/>
    <x v="45"/>
    <n v="27.3"/>
    <s v="TM"/>
    <n v="26.58"/>
    <x v="0"/>
    <s v="NRODRIGU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5"/>
    <s v=""/>
    <x v="0"/>
    <x v="0"/>
    <x v="0"/>
    <s v=""/>
    <x v="0"/>
    <x v="6"/>
    <s v="FABRICA"/>
    <x v="0"/>
    <x v="43"/>
    <x v="1"/>
    <n v="0.92000000000000171"/>
    <x v="0"/>
    <n v="0.72000000000000242"/>
    <n v="0.72000000000000242"/>
    <n v="1"/>
    <n v="1"/>
    <s v="Positivo"/>
    <n v="27.3"/>
    <s v="TM"/>
    <n v="27.3"/>
    <n v="1782"/>
    <s v=""/>
    <s v=""/>
    <x v="0"/>
    <s v=""/>
    <s v=""/>
  </r>
  <r>
    <x v="10"/>
    <n v="12.5"/>
    <n v="12.5"/>
    <n v="0"/>
    <n v="40"/>
    <n v="40.68"/>
    <n v="28.18"/>
    <s v="TM"/>
    <s v=""/>
    <s v="ER1242BBS"/>
    <s v="E7586KJW"/>
    <s v="2024000152"/>
    <x v="1856"/>
    <d v="2024-01-04T00:00:00"/>
    <x v="42"/>
    <n v="28.3"/>
    <s v="TM"/>
    <n v="28.18"/>
    <x v="0"/>
    <s v="NRODRIGU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2.5"/>
    <s v=""/>
    <x v="0"/>
    <x v="0"/>
    <x v="0"/>
    <s v=""/>
    <x v="0"/>
    <x v="6"/>
    <s v="FABRICA"/>
    <x v="0"/>
    <x v="40"/>
    <x v="1"/>
    <n v="0.32000000000000028"/>
    <x v="0"/>
    <n v="0.12000000000000099"/>
    <n v="0.12000000000000099"/>
    <n v="0"/>
    <n v="1"/>
    <s v=""/>
    <n v="28.3"/>
    <s v="TM"/>
    <n v="28.3"/>
    <n v="3236"/>
    <s v=""/>
    <s v=""/>
    <x v="0"/>
    <s v=""/>
    <s v=""/>
  </r>
  <r>
    <x v="10"/>
    <n v="12.26"/>
    <n v="12.56"/>
    <n v="0"/>
    <n v="40"/>
    <n v="40"/>
    <n v="27.44"/>
    <s v="TM"/>
    <s v=""/>
    <s v="ER1991BBZ"/>
    <s v="E6028JLK"/>
    <s v="2024000162"/>
    <x v="1857"/>
    <d v="2024-01-05T00:00:00"/>
    <x v="42"/>
    <n v="28.24"/>
    <s v="TM"/>
    <n v="27.44"/>
    <x v="0"/>
    <s v="E_ABARRER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2.56"/>
    <s v=""/>
    <x v="0"/>
    <x v="0"/>
    <x v="0"/>
    <s v=""/>
    <x v="0"/>
    <x v="6"/>
    <s v="FABRICA"/>
    <x v="0"/>
    <x v="40"/>
    <x v="1"/>
    <n v="1"/>
    <x v="0"/>
    <n v="0.79999999999999716"/>
    <n v="0.79999999999999716"/>
    <n v="1"/>
    <n v="1"/>
    <s v="Positivo"/>
    <n v="28.24"/>
    <s v="TM"/>
    <n v="28.24"/>
    <n v="3236"/>
    <s v=""/>
    <s v=""/>
    <x v="0"/>
    <s v=""/>
    <s v=""/>
  </r>
  <r>
    <x v="10"/>
    <n v="13.2"/>
    <n v="12.92"/>
    <n v="0"/>
    <n v="40"/>
    <n v="40.46"/>
    <n v="27.54"/>
    <s v="TM"/>
    <s v=""/>
    <s v="ER5303BBT"/>
    <s v="E9842JGG"/>
    <s v="2024000170"/>
    <x v="1858"/>
    <d v="2024-01-05T00:00:00"/>
    <x v="42"/>
    <n v="27.88"/>
    <s v="TM"/>
    <n v="27.54"/>
    <x v="0"/>
    <s v="NRODRIGU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2.92"/>
    <s v=""/>
    <x v="0"/>
    <x v="0"/>
    <x v="0"/>
    <s v=""/>
    <x v="0"/>
    <x v="6"/>
    <s v="FABRICA"/>
    <x v="0"/>
    <x v="40"/>
    <x v="1"/>
    <n v="0.53999999999999915"/>
    <x v="0"/>
    <n v="0.33999999999999986"/>
    <n v="0.33999999999999986"/>
    <n v="0"/>
    <n v="1"/>
    <s v=""/>
    <n v="27.88"/>
    <s v="TM"/>
    <n v="27.88"/>
    <n v="3236"/>
    <s v=""/>
    <s v=""/>
    <x v="0"/>
    <s v=""/>
    <s v=""/>
  </r>
  <r>
    <x v="10"/>
    <n v="11.7"/>
    <n v="11.78"/>
    <n v="0"/>
    <n v="40"/>
    <n v="40.08"/>
    <n v="28.3"/>
    <s v="TM"/>
    <s v=""/>
    <s v="ER8418BBZ"/>
    <s v="E1180MLX"/>
    <s v="2024000173"/>
    <x v="1859"/>
    <d v="2024-01-05T00:00:00"/>
    <x v="42"/>
    <n v="29.02"/>
    <s v="TM"/>
    <n v="28.3"/>
    <x v="0"/>
    <s v="JPER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1.78"/>
    <s v=""/>
    <x v="0"/>
    <x v="0"/>
    <x v="0"/>
    <s v=""/>
    <x v="0"/>
    <x v="6"/>
    <s v="FABRICA"/>
    <x v="0"/>
    <x v="40"/>
    <x v="1"/>
    <n v="0.92000000000000171"/>
    <x v="0"/>
    <n v="0.71999999999999886"/>
    <n v="0.71999999999999886"/>
    <n v="1"/>
    <n v="1"/>
    <s v="Positivo"/>
    <n v="29.02"/>
    <s v="TM"/>
    <n v="29.02"/>
    <n v="3236"/>
    <s v=""/>
    <s v=""/>
    <x v="0"/>
    <s v=""/>
    <s v=""/>
  </r>
  <r>
    <x v="10"/>
    <n v="11.9"/>
    <n v="11.98"/>
    <n v="0"/>
    <n v="40"/>
    <n v="40.479999999999997"/>
    <n v="28.5"/>
    <s v="TM"/>
    <s v=""/>
    <s v="ER7694BBV"/>
    <s v="E6458FFC"/>
    <s v="2024000180"/>
    <x v="1860"/>
    <d v="2024-01-05T00:00:00"/>
    <x v="42"/>
    <n v="28.82"/>
    <s v="TM"/>
    <n v="28.5"/>
    <x v="0"/>
    <s v="JPER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1.98"/>
    <s v=""/>
    <x v="0"/>
    <x v="0"/>
    <x v="0"/>
    <s v=""/>
    <x v="0"/>
    <x v="6"/>
    <s v="FABRICA"/>
    <x v="0"/>
    <x v="40"/>
    <x v="1"/>
    <n v="0.52000000000000313"/>
    <x v="0"/>
    <n v="0.32000000000000028"/>
    <n v="0.32000000000000028"/>
    <n v="0"/>
    <n v="1"/>
    <s v=""/>
    <n v="28.82"/>
    <s v="TM"/>
    <n v="28.82"/>
    <n v="3236"/>
    <s v=""/>
    <s v=""/>
    <x v="0"/>
    <s v=""/>
    <s v=""/>
  </r>
  <r>
    <x v="10"/>
    <n v="12.5"/>
    <n v="12.44"/>
    <n v="0"/>
    <n v="40"/>
    <n v="40.24"/>
    <n v="27.8"/>
    <s v="TM"/>
    <s v=""/>
    <s v="ER6765BBT"/>
    <s v="E5940JLK"/>
    <s v="2024000182"/>
    <x v="1861"/>
    <d v="2024-01-05T00:00:00"/>
    <x v="42"/>
    <n v="28.36"/>
    <s v="TM"/>
    <n v="27.8"/>
    <x v="0"/>
    <s v="JPER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2.44"/>
    <s v=""/>
    <x v="0"/>
    <x v="0"/>
    <x v="0"/>
    <s v=""/>
    <x v="0"/>
    <x v="6"/>
    <s v="FABRICA"/>
    <x v="0"/>
    <x v="40"/>
    <x v="1"/>
    <n v="0.75999999999999801"/>
    <x v="0"/>
    <n v="0.55999999999999872"/>
    <n v="0.55999999999999872"/>
    <n v="1"/>
    <n v="1"/>
    <s v="Positivo"/>
    <n v="28.36"/>
    <s v="TM"/>
    <n v="28.36"/>
    <n v="3236"/>
    <s v=""/>
    <s v=""/>
    <x v="0"/>
    <s v=""/>
    <s v=""/>
  </r>
  <r>
    <x v="10"/>
    <n v="12.5"/>
    <n v="12.6"/>
    <n v="0"/>
    <n v="40"/>
    <n v="40.04"/>
    <n v="27.44"/>
    <s v="TM"/>
    <s v=""/>
    <s v="ER6765BBT"/>
    <s v="E5940JLK"/>
    <s v="2024000226"/>
    <x v="1862"/>
    <d v="2024-01-07T00:00:00"/>
    <x v="42"/>
    <n v="28.2"/>
    <s v="TM"/>
    <n v="27.44"/>
    <x v="0"/>
    <s v="IGABALDON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2.6"/>
    <s v=""/>
    <x v="0"/>
    <x v="0"/>
    <x v="1"/>
    <s v=""/>
    <x v="0"/>
    <x v="6"/>
    <s v="FABRICA"/>
    <x v="0"/>
    <x v="40"/>
    <x v="1"/>
    <n v="0.96000000000000085"/>
    <x v="0"/>
    <n v="0.75999999999999801"/>
    <n v="0.75999999999999801"/>
    <n v="1"/>
    <n v="1"/>
    <s v="Positivo"/>
    <n v="28.2"/>
    <s v="TM"/>
    <n v="28.2"/>
    <n v="3236"/>
    <s v=""/>
    <s v=""/>
    <x v="0"/>
    <s v=""/>
    <s v=""/>
  </r>
  <r>
    <x v="10"/>
    <n v="13.5"/>
    <n v="14.978"/>
    <n v="0"/>
    <n v="40"/>
    <n v="39.619999999999997"/>
    <n v="24"/>
    <s v="TM"/>
    <s v=""/>
    <s v="E3870LBJ"/>
    <s v="EBU01275R"/>
    <s v="2024000190"/>
    <x v="1863"/>
    <d v="2024-01-05T00:00:00"/>
    <x v="43"/>
    <n v="24.52"/>
    <s v="TM"/>
    <n v="24.641999999999999"/>
    <x v="0"/>
    <s v="E_ABARRER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6.28"/>
    <s v=""/>
    <x v="0"/>
    <x v="0"/>
    <x v="0"/>
    <s v=""/>
    <x v="0"/>
    <x v="6"/>
    <s v="FABRICA"/>
    <x v="0"/>
    <x v="41"/>
    <x v="0"/>
    <n v="1.3800000000000026"/>
    <x v="0"/>
    <n v="-0.12199999999999989"/>
    <n v="0.12199999999999989"/>
    <n v="0"/>
    <n v="0"/>
    <s v=""/>
    <n v="24.52"/>
    <s v="TM"/>
    <n v="24.52"/>
    <n v="2882"/>
    <s v=""/>
    <s v=""/>
    <x v="0"/>
    <s v=""/>
    <s v=""/>
  </r>
  <r>
    <x v="10"/>
    <n v="13.6"/>
    <n v="13.78"/>
    <n v="0"/>
    <n v="40"/>
    <n v="39.94"/>
    <n v="26.16"/>
    <s v="TM"/>
    <s v=""/>
    <s v="E4531FVN"/>
    <s v="ER0328BBM"/>
    <s v="2024000205"/>
    <x v="1864"/>
    <d v="2024-01-05T00:00:00"/>
    <x v="45"/>
    <n v="27.02"/>
    <s v="TM"/>
    <n v="26.16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78"/>
    <s v=""/>
    <x v="0"/>
    <x v="0"/>
    <x v="0"/>
    <s v=""/>
    <x v="0"/>
    <x v="6"/>
    <s v="FABRICA"/>
    <x v="0"/>
    <x v="43"/>
    <x v="1"/>
    <n v="1.0600000000000023"/>
    <x v="0"/>
    <n v="0.85999999999999943"/>
    <n v="0.85999999999999943"/>
    <n v="1"/>
    <n v="1"/>
    <s v="Positivo"/>
    <n v="27.02"/>
    <s v="TM"/>
    <n v="27.02"/>
    <n v="1782"/>
    <s v=""/>
    <s v=""/>
    <x v="0"/>
    <s v=""/>
    <s v=""/>
  </r>
  <r>
    <x v="10"/>
    <n v="13.3"/>
    <n v="13.26"/>
    <n v="0"/>
    <n v="40"/>
    <n v="40.32"/>
    <n v="27.06"/>
    <s v="TM"/>
    <s v=""/>
    <s v="ER3135BBC"/>
    <s v="E7637JSC"/>
    <s v="2024000171"/>
    <x v="1865"/>
    <d v="2024-01-05T00:00:00"/>
    <x v="44"/>
    <n v="27.54"/>
    <s v="TM"/>
    <n v="27.06"/>
    <x v="0"/>
    <s v="NRODRIGU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6"/>
    <n v="13.26"/>
    <s v=""/>
    <x v="0"/>
    <x v="0"/>
    <x v="0"/>
    <s v=""/>
    <x v="0"/>
    <x v="6"/>
    <s v="FABRICA"/>
    <x v="0"/>
    <x v="42"/>
    <x v="1"/>
    <n v="0.67999999999999972"/>
    <x v="0"/>
    <n v="0.48000000000000043"/>
    <n v="0.48000000000000043"/>
    <n v="1"/>
    <n v="1"/>
    <s v="Positivo"/>
    <n v="27.54"/>
    <s v="TM"/>
    <n v="27.54"/>
    <n v="837"/>
    <s v=""/>
    <s v=""/>
    <x v="0"/>
    <s v=""/>
    <s v=""/>
  </r>
  <r>
    <x v="10"/>
    <n v="13.6"/>
    <n v="13.64"/>
    <n v="0"/>
    <n v="40"/>
    <n v="39.96"/>
    <n v="26.32"/>
    <s v="TM"/>
    <s v=""/>
    <s v="E4531FVN"/>
    <s v="ER0328BBM"/>
    <s v="2024000254"/>
    <x v="1866"/>
    <d v="2024-01-08T00:00:00"/>
    <x v="45"/>
    <n v="27.16"/>
    <s v="TM"/>
    <n v="26.32"/>
    <x v="0"/>
    <s v="JPER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64"/>
    <s v=""/>
    <x v="0"/>
    <x v="0"/>
    <x v="1"/>
    <s v=""/>
    <x v="0"/>
    <x v="6"/>
    <s v="FABRICA"/>
    <x v="0"/>
    <x v="43"/>
    <x v="1"/>
    <n v="1.0399999999999991"/>
    <x v="0"/>
    <n v="0.83999999999999986"/>
    <n v="0.83999999999999986"/>
    <n v="1"/>
    <n v="1"/>
    <s v="Positivo"/>
    <n v="27.16"/>
    <s v="TM"/>
    <n v="27.16"/>
    <n v="1782"/>
    <s v=""/>
    <s v=""/>
    <x v="0"/>
    <s v=""/>
    <s v=""/>
  </r>
  <r>
    <x v="10"/>
    <n v="13.6"/>
    <n v="13.78"/>
    <n v="0"/>
    <n v="40"/>
    <n v="40.159999999999997"/>
    <n v="26.38"/>
    <s v="TM"/>
    <s v=""/>
    <s v="E3870LBJ"/>
    <s v="ER8615BBY"/>
    <s v="2024000242"/>
    <x v="1867"/>
    <d v="2024-01-08T00:00:00"/>
    <x v="45"/>
    <n v="27.02"/>
    <s v="TM"/>
    <n v="26.38"/>
    <x v="0"/>
    <s v="JPER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78"/>
    <s v=""/>
    <x v="0"/>
    <x v="0"/>
    <x v="1"/>
    <s v=""/>
    <x v="0"/>
    <x v="6"/>
    <s v="FABRICA"/>
    <x v="0"/>
    <x v="43"/>
    <x v="1"/>
    <n v="0.84000000000000341"/>
    <x v="0"/>
    <n v="0.64000000000000057"/>
    <n v="0.64000000000000057"/>
    <n v="1"/>
    <n v="1"/>
    <s v="Positivo"/>
    <n v="27.02"/>
    <s v="TM"/>
    <n v="27.02"/>
    <n v="1782"/>
    <s v=""/>
    <s v=""/>
    <x v="0"/>
    <s v=""/>
    <s v=""/>
  </r>
  <r>
    <x v="10"/>
    <n v="13"/>
    <n v="13.12"/>
    <n v="0"/>
    <n v="40"/>
    <n v="40.28"/>
    <n v="27.16"/>
    <s v="TM"/>
    <s v=""/>
    <s v="ER1917BBX"/>
    <s v="E9349KRP"/>
    <s v="2024000228"/>
    <x v="1868"/>
    <d v="2024-01-08T00:00:00"/>
    <x v="44"/>
    <n v="27.68"/>
    <s v="TM"/>
    <n v="27.16"/>
    <x v="0"/>
    <s v="JPER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6"/>
    <n v="13.12"/>
    <s v=""/>
    <x v="0"/>
    <x v="0"/>
    <x v="1"/>
    <s v=""/>
    <x v="0"/>
    <x v="6"/>
    <s v="FABRICA"/>
    <x v="0"/>
    <x v="42"/>
    <x v="1"/>
    <n v="0.71999999999999886"/>
    <x v="0"/>
    <n v="0.51999999999999957"/>
    <n v="0.51999999999999957"/>
    <n v="1"/>
    <n v="1"/>
    <s v="Positivo"/>
    <n v="27.68"/>
    <s v="TM"/>
    <n v="27.68"/>
    <n v="837"/>
    <s v=""/>
    <s v=""/>
    <x v="0"/>
    <s v=""/>
    <s v=""/>
  </r>
  <r>
    <x v="10"/>
    <n v="13"/>
    <n v="13.12"/>
    <n v="0"/>
    <n v="40"/>
    <n v="40.26"/>
    <n v="27.14"/>
    <s v="TM"/>
    <s v=""/>
    <s v="ER1917BBX"/>
    <s v="E9349KRP"/>
    <s v="2024000243"/>
    <x v="1869"/>
    <d v="2024-01-08T00:00:00"/>
    <x v="44"/>
    <n v="27.68"/>
    <s v="TM"/>
    <n v="27.14"/>
    <x v="0"/>
    <s v="JPER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5"/>
    <n v="13.12"/>
    <s v=""/>
    <x v="0"/>
    <x v="0"/>
    <x v="1"/>
    <s v=""/>
    <x v="0"/>
    <x v="6"/>
    <s v="FABRICA"/>
    <x v="0"/>
    <x v="42"/>
    <x v="1"/>
    <n v="0.74000000000000199"/>
    <x v="0"/>
    <n v="0.53999999999999915"/>
    <n v="0.53999999999999915"/>
    <n v="1"/>
    <n v="1"/>
    <s v="Positivo"/>
    <n v="27.68"/>
    <s v="TM"/>
    <n v="27.68"/>
    <n v="837"/>
    <s v=""/>
    <s v=""/>
    <x v="0"/>
    <s v=""/>
    <s v=""/>
  </r>
  <r>
    <x v="10"/>
    <n v="13.6"/>
    <n v="13.64"/>
    <n v="0"/>
    <n v="40"/>
    <n v="40.14"/>
    <n v="26.5"/>
    <s v="TM"/>
    <s v=""/>
    <s v="ER5318BBG"/>
    <s v="E5825KKS"/>
    <s v="2024000161"/>
    <x v="1870"/>
    <d v="2024-01-05T00:00:00"/>
    <x v="45"/>
    <n v="27.16"/>
    <s v="TM"/>
    <n v="26.5"/>
    <x v="0"/>
    <s v="JPER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64"/>
    <s v=""/>
    <x v="0"/>
    <x v="0"/>
    <x v="0"/>
    <s v=""/>
    <x v="0"/>
    <x v="6"/>
    <s v="FABRICA"/>
    <x v="0"/>
    <x v="43"/>
    <x v="1"/>
    <n v="0.85999999999999943"/>
    <x v="0"/>
    <n v="0.66000000000000014"/>
    <n v="0.66000000000000014"/>
    <n v="1"/>
    <n v="1"/>
    <s v="Positivo"/>
    <n v="27.16"/>
    <s v="TM"/>
    <n v="27.16"/>
    <n v="1782"/>
    <s v=""/>
    <s v=""/>
    <x v="0"/>
    <s v=""/>
    <s v=""/>
  </r>
  <r>
    <x v="10"/>
    <n v="12.9"/>
    <n v="12.8"/>
    <n v="0"/>
    <n v="40"/>
    <n v="39.58"/>
    <n v="26.78"/>
    <s v="TM"/>
    <s v=""/>
    <s v="ER1551BBJ"/>
    <s v="E9641JNV"/>
    <s v="2024000176"/>
    <x v="1871"/>
    <d v="2024-01-05T00:00:00"/>
    <x v="45"/>
    <n v="28"/>
    <s v="TM"/>
    <n v="26.78"/>
    <x v="0"/>
    <s v="JPER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2.8"/>
    <s v=""/>
    <x v="0"/>
    <x v="0"/>
    <x v="0"/>
    <s v=""/>
    <x v="0"/>
    <x v="6"/>
    <s v="FABRICA"/>
    <x v="0"/>
    <x v="43"/>
    <x v="1"/>
    <n v="1.4200000000000017"/>
    <x v="0"/>
    <n v="1.2199999999999989"/>
    <n v="1.2199999999999989"/>
    <n v="1"/>
    <n v="1"/>
    <s v="Positivo"/>
    <n v="28"/>
    <s v="TM"/>
    <n v="28"/>
    <n v="1782"/>
    <s v=""/>
    <s v=""/>
    <x v="0"/>
    <s v=""/>
    <s v=""/>
  </r>
  <r>
    <x v="10"/>
    <n v="13.5"/>
    <n v="13.6"/>
    <n v="0"/>
    <n v="40"/>
    <n v="39.82"/>
    <n v="26.22"/>
    <s v="TM"/>
    <s v=""/>
    <s v="ER4642BBY"/>
    <s v="E6485GPB"/>
    <s v="2024000197"/>
    <x v="1872"/>
    <d v="2024-01-05T00:00:00"/>
    <x v="45"/>
    <n v="27.2"/>
    <s v="TM"/>
    <n v="26.22"/>
    <x v="0"/>
    <s v="JPER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6"/>
    <s v=""/>
    <x v="0"/>
    <x v="0"/>
    <x v="0"/>
    <s v=""/>
    <x v="0"/>
    <x v="6"/>
    <s v="FABRICA"/>
    <x v="0"/>
    <x v="43"/>
    <x v="1"/>
    <n v="1.1799999999999997"/>
    <x v="0"/>
    <n v="0.98000000000000043"/>
    <n v="0.98000000000000043"/>
    <n v="1"/>
    <n v="1"/>
    <s v="Positivo"/>
    <n v="27.2"/>
    <s v="TM"/>
    <n v="27.2"/>
    <n v="1782"/>
    <s v=""/>
    <s v=""/>
    <x v="0"/>
    <s v=""/>
    <s v=""/>
  </r>
  <r>
    <x v="10"/>
    <n v="13.6"/>
    <n v="13.74"/>
    <n v="0"/>
    <n v="40"/>
    <n v="40.28"/>
    <n v="26.54"/>
    <s v="TM"/>
    <s v=""/>
    <s v="ER5318BBG"/>
    <s v="E5825KKS"/>
    <s v="2024000219"/>
    <x v="1873"/>
    <d v="2024-01-07T00:00:00"/>
    <x v="45"/>
    <n v="27.06"/>
    <s v="TM"/>
    <n v="26.54"/>
    <x v="0"/>
    <s v="IGABALDON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74"/>
    <s v=""/>
    <x v="0"/>
    <x v="0"/>
    <x v="1"/>
    <s v=""/>
    <x v="0"/>
    <x v="6"/>
    <s v="FABRICA"/>
    <x v="0"/>
    <x v="43"/>
    <x v="1"/>
    <n v="0.71999999999999886"/>
    <x v="0"/>
    <n v="0.51999999999999957"/>
    <n v="0.51999999999999957"/>
    <n v="1"/>
    <n v="1"/>
    <s v="Positivo"/>
    <n v="27.06"/>
    <s v="TM"/>
    <n v="27.06"/>
    <n v="1782"/>
    <s v=""/>
    <s v=""/>
    <x v="0"/>
    <s v=""/>
    <s v=""/>
  </r>
  <r>
    <x v="10"/>
    <n v="12.9"/>
    <n v="12.82"/>
    <n v="0"/>
    <n v="40"/>
    <n v="40.06"/>
    <n v="27.24"/>
    <s v="TM"/>
    <s v=""/>
    <s v="ER1551BBJ"/>
    <s v="E9641JNV"/>
    <s v="2024000223"/>
    <x v="1874"/>
    <d v="2024-01-07T00:00:00"/>
    <x v="45"/>
    <n v="27.98"/>
    <s v="TM"/>
    <n v="27.24"/>
    <x v="0"/>
    <s v="IGABALDON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2.82"/>
    <s v=""/>
    <x v="0"/>
    <x v="0"/>
    <x v="1"/>
    <s v=""/>
    <x v="0"/>
    <x v="6"/>
    <s v="FABRICA"/>
    <x v="0"/>
    <x v="43"/>
    <x v="1"/>
    <n v="0.93999999999999773"/>
    <x v="0"/>
    <n v="0.74000000000000199"/>
    <n v="0.74000000000000199"/>
    <n v="1"/>
    <n v="1"/>
    <s v="Positivo"/>
    <n v="27.98"/>
    <s v="TM"/>
    <n v="27.98"/>
    <n v="1782"/>
    <s v=""/>
    <s v=""/>
    <x v="0"/>
    <s v=""/>
    <s v=""/>
  </r>
  <r>
    <x v="10"/>
    <n v="13.5"/>
    <n v="13.62"/>
    <n v="0"/>
    <n v="40"/>
    <n v="39.76"/>
    <n v="26.14"/>
    <s v="TM"/>
    <s v=""/>
    <s v="ER4642BBY"/>
    <s v="E6485GPB"/>
    <s v="2024000225"/>
    <x v="1875"/>
    <d v="2024-01-07T00:00:00"/>
    <x v="45"/>
    <n v="27.18"/>
    <s v="TM"/>
    <n v="26.14"/>
    <x v="0"/>
    <s v="IGABALDON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62"/>
    <s v=""/>
    <x v="0"/>
    <x v="0"/>
    <x v="1"/>
    <s v=""/>
    <x v="0"/>
    <x v="6"/>
    <s v="FABRICA"/>
    <x v="0"/>
    <x v="43"/>
    <x v="1"/>
    <n v="1.240000000000002"/>
    <x v="0"/>
    <n v="1.0399999999999991"/>
    <n v="1.0399999999999991"/>
    <n v="1"/>
    <n v="1"/>
    <s v="Positivo"/>
    <n v="27.18"/>
    <s v="TM"/>
    <n v="27.18"/>
    <n v="1782"/>
    <s v=""/>
    <s v=""/>
    <x v="0"/>
    <s v=""/>
    <s v=""/>
  </r>
  <r>
    <x v="10"/>
    <n v="13.26"/>
    <n v="13.18"/>
    <n v="0"/>
    <n v="40"/>
    <n v="40.06"/>
    <n v="26.88"/>
    <s v="TM"/>
    <s v=""/>
    <s v="ER9375BBM"/>
    <s v="E1813JNK"/>
    <s v="2024000181"/>
    <x v="1876"/>
    <d v="2024-01-05T00:00:00"/>
    <x v="45"/>
    <n v="27.62"/>
    <s v="TM"/>
    <n v="26.88"/>
    <x v="0"/>
    <s v="JPER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18"/>
    <s v=""/>
    <x v="0"/>
    <x v="0"/>
    <x v="0"/>
    <s v=""/>
    <x v="0"/>
    <x v="6"/>
    <s v="FABRICA"/>
    <x v="0"/>
    <x v="43"/>
    <x v="1"/>
    <n v="0.93999999999999773"/>
    <x v="0"/>
    <n v="0.74000000000000199"/>
    <n v="0.74000000000000199"/>
    <n v="1"/>
    <n v="1"/>
    <s v="Positivo"/>
    <n v="27.62"/>
    <s v="TM"/>
    <n v="27.62"/>
    <n v="1782"/>
    <s v=""/>
    <s v=""/>
    <x v="0"/>
    <s v=""/>
    <s v=""/>
  </r>
  <r>
    <x v="10"/>
    <n v="12.5"/>
    <n v="12.6"/>
    <n v="0"/>
    <n v="40"/>
    <n v="40.04"/>
    <n v="27.44"/>
    <s v="TM"/>
    <s v=""/>
    <s v="ER1242BBS"/>
    <s v="E7586KJW"/>
    <s v="2024000200"/>
    <x v="1877"/>
    <d v="2024-01-05T00:00:00"/>
    <x v="45"/>
    <n v="28.2"/>
    <s v="TM"/>
    <n v="27.44"/>
    <x v="0"/>
    <s v="JPER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2.6"/>
    <s v=""/>
    <x v="0"/>
    <x v="0"/>
    <x v="0"/>
    <s v=""/>
    <x v="0"/>
    <x v="6"/>
    <s v="FABRICA"/>
    <x v="0"/>
    <x v="43"/>
    <x v="1"/>
    <n v="0.96000000000000085"/>
    <x v="0"/>
    <n v="0.75999999999999801"/>
    <n v="0.75999999999999801"/>
    <n v="1"/>
    <n v="1"/>
    <s v="Positivo"/>
    <n v="28.2"/>
    <s v="TM"/>
    <n v="28.2"/>
    <n v="1782"/>
    <s v=""/>
    <s v=""/>
    <x v="0"/>
    <s v=""/>
    <s v=""/>
  </r>
  <r>
    <x v="10"/>
    <n v="12.9"/>
    <n v="12.74"/>
    <n v="0"/>
    <n v="40"/>
    <n v="39.64"/>
    <n v="26.9"/>
    <s v="TM"/>
    <s v=""/>
    <s v="ECO02603R"/>
    <s v="E2222JCW"/>
    <s v="2024000169"/>
    <x v="1878"/>
    <d v="2024-01-08T00:00:00"/>
    <x v="45"/>
    <n v="28.06"/>
    <s v="TM"/>
    <n v="26.9"/>
    <x v="0"/>
    <s v="JPER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2.74"/>
    <s v=""/>
    <x v="0"/>
    <x v="0"/>
    <x v="1"/>
    <s v=""/>
    <x v="0"/>
    <x v="6"/>
    <s v="FABRICA"/>
    <x v="0"/>
    <x v="43"/>
    <x v="1"/>
    <n v="1.3599999999999994"/>
    <x v="0"/>
    <n v="1.1600000000000001"/>
    <n v="1.1600000000000001"/>
    <n v="1"/>
    <n v="1"/>
    <s v="Positivo"/>
    <n v="28.06"/>
    <s v="TM"/>
    <n v="28.06"/>
    <n v="1782"/>
    <s v=""/>
    <s v=""/>
    <x v="0"/>
    <s v=""/>
    <s v=""/>
  </r>
  <r>
    <x v="10"/>
    <n v="12.8"/>
    <n v="12.64"/>
    <n v="0"/>
    <n v="40"/>
    <n v="39.72"/>
    <n v="27.08"/>
    <s v="TM"/>
    <s v=""/>
    <s v="ER4666BBY"/>
    <s v="E6663JLK"/>
    <s v="2024000217"/>
    <x v="1879"/>
    <d v="2024-01-08T00:00:00"/>
    <x v="45"/>
    <n v="28.16"/>
    <s v="TM"/>
    <n v="27.08"/>
    <x v="0"/>
    <s v="NRODRIGU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2.64"/>
    <s v=""/>
    <x v="0"/>
    <x v="0"/>
    <x v="1"/>
    <s v=""/>
    <x v="0"/>
    <x v="6"/>
    <s v="FABRICA"/>
    <x v="0"/>
    <x v="43"/>
    <x v="1"/>
    <n v="1.2800000000000011"/>
    <x v="0"/>
    <n v="1.0800000000000018"/>
    <n v="1.0800000000000018"/>
    <n v="1"/>
    <n v="1"/>
    <s v="Positivo"/>
    <n v="28.16"/>
    <s v="TM"/>
    <n v="28.16"/>
    <n v="1782"/>
    <s v=""/>
    <s v=""/>
    <x v="0"/>
    <s v=""/>
    <s v=""/>
  </r>
  <r>
    <x v="10"/>
    <n v="11.7"/>
    <n v="11.72"/>
    <n v="0"/>
    <n v="40"/>
    <n v="39.78"/>
    <n v="28.06"/>
    <s v="TM"/>
    <s v=""/>
    <s v="ER8418BBZ"/>
    <s v="E1180MLX"/>
    <s v="2024000220"/>
    <x v="1880"/>
    <d v="2024-01-08T00:00:00"/>
    <x v="45"/>
    <n v="29.08"/>
    <s v="TM"/>
    <n v="28.06"/>
    <x v="0"/>
    <s v="NRODRIGU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1.72"/>
    <s v=""/>
    <x v="0"/>
    <x v="0"/>
    <x v="1"/>
    <s v=""/>
    <x v="0"/>
    <x v="6"/>
    <s v="FABRICA"/>
    <x v="0"/>
    <x v="43"/>
    <x v="1"/>
    <n v="1.2199999999999989"/>
    <x v="0"/>
    <n v="1.0199999999999996"/>
    <n v="1.0199999999999996"/>
    <n v="1"/>
    <n v="1"/>
    <s v="Positivo"/>
    <n v="29.08"/>
    <s v="TM"/>
    <n v="29.08"/>
    <n v="1782"/>
    <s v=""/>
    <s v=""/>
    <x v="0"/>
    <s v=""/>
    <s v=""/>
  </r>
  <r>
    <x v="10"/>
    <n v="13"/>
    <n v="12.92"/>
    <n v="0"/>
    <n v="40"/>
    <n v="38.880000000000003"/>
    <n v="25.96"/>
    <s v="TM"/>
    <s v=""/>
    <s v="ER7409BBF"/>
    <s v="E1954JHN"/>
    <s v="2024000199"/>
    <x v="1881"/>
    <d v="2024-01-05T00:00:00"/>
    <x v="45"/>
    <n v="27.88"/>
    <s v="TM"/>
    <n v="25.96"/>
    <x v="0"/>
    <s v="JPER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2.92"/>
    <s v=""/>
    <x v="0"/>
    <x v="0"/>
    <x v="0"/>
    <s v=""/>
    <x v="0"/>
    <x v="6"/>
    <s v="FABRICA"/>
    <x v="0"/>
    <x v="43"/>
    <x v="1"/>
    <n v="2.1199999999999974"/>
    <x v="0"/>
    <n v="1.9199999999999982"/>
    <n v="1.9199999999999982"/>
    <n v="1"/>
    <n v="1"/>
    <s v="Positivo"/>
    <n v="27.88"/>
    <s v="TM"/>
    <n v="27.88"/>
    <n v="1782"/>
    <s v=""/>
    <s v=""/>
    <x v="0"/>
    <s v=""/>
    <s v=""/>
  </r>
  <r>
    <x v="10"/>
    <n v="12.2"/>
    <n v="12.44"/>
    <n v="0"/>
    <n v="40"/>
    <n v="39.840000000000003"/>
    <n v="27.4"/>
    <s v="TM"/>
    <s v=""/>
    <s v="ER9249BBN"/>
    <s v="E8988JVX"/>
    <s v="2024000208"/>
    <x v="1882"/>
    <d v="2024-01-05T00:00:00"/>
    <x v="45"/>
    <n v="28.36"/>
    <s v="TM"/>
    <n v="27.4"/>
    <x v="0"/>
    <s v="JPER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2.44"/>
    <s v=""/>
    <x v="0"/>
    <x v="0"/>
    <x v="0"/>
    <s v=""/>
    <x v="0"/>
    <x v="6"/>
    <s v="FABRICA"/>
    <x v="0"/>
    <x v="43"/>
    <x v="1"/>
    <n v="1.1599999999999966"/>
    <x v="0"/>
    <n v="0.96000000000000085"/>
    <n v="0.96000000000000085"/>
    <n v="1"/>
    <n v="1"/>
    <s v="Positivo"/>
    <n v="28.36"/>
    <s v="TM"/>
    <n v="28.36"/>
    <n v="1782"/>
    <s v=""/>
    <s v=""/>
    <x v="0"/>
    <s v=""/>
    <s v=""/>
  </r>
  <r>
    <x v="10"/>
    <n v="12.4"/>
    <n v="12.72"/>
    <n v="0"/>
    <n v="40"/>
    <n v="40.159999999999997"/>
    <n v="27.44"/>
    <s v="TM"/>
    <s v=""/>
    <s v="ER3237BCD"/>
    <s v="E9402GGZ"/>
    <s v="2024000210"/>
    <x v="1883"/>
    <d v="2024-01-08T00:00:00"/>
    <x v="45"/>
    <n v="28.08"/>
    <s v="TM"/>
    <n v="27.44"/>
    <x v="0"/>
    <s v="JPER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2.72"/>
    <s v=""/>
    <x v="0"/>
    <x v="0"/>
    <x v="1"/>
    <s v=""/>
    <x v="0"/>
    <x v="6"/>
    <s v="FABRICA"/>
    <x v="0"/>
    <x v="43"/>
    <x v="1"/>
    <n v="0.84000000000000341"/>
    <x v="0"/>
    <n v="0.63999999999999702"/>
    <n v="0.63999999999999702"/>
    <n v="1"/>
    <n v="1"/>
    <s v="Positivo"/>
    <n v="28.08"/>
    <s v="TM"/>
    <n v="28.08"/>
    <n v="1782"/>
    <s v=""/>
    <s v=""/>
    <x v="0"/>
    <s v=""/>
    <s v=""/>
  </r>
  <r>
    <x v="10"/>
    <n v="12.26"/>
    <n v="12.48"/>
    <n v="0"/>
    <n v="40"/>
    <n v="40.32"/>
    <n v="27.84"/>
    <s v="TM"/>
    <s v=""/>
    <s v="ER1991BBZ"/>
    <s v="E6028JLK"/>
    <s v="2024000215"/>
    <x v="1884"/>
    <d v="2024-01-08T00:00:00"/>
    <x v="45"/>
    <n v="28.32"/>
    <s v="TM"/>
    <n v="27.84"/>
    <x v="0"/>
    <s v="NRODRIGU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2.48"/>
    <s v=""/>
    <x v="0"/>
    <x v="0"/>
    <x v="1"/>
    <s v=""/>
    <x v="0"/>
    <x v="6"/>
    <s v="FABRICA"/>
    <x v="0"/>
    <x v="43"/>
    <x v="1"/>
    <n v="0.67999999999999972"/>
    <x v="0"/>
    <n v="0.48000000000000043"/>
    <n v="0.48000000000000043"/>
    <n v="1"/>
    <n v="1"/>
    <s v="Positivo"/>
    <n v="28.32"/>
    <s v="TM"/>
    <n v="28.32"/>
    <n v="1782"/>
    <s v=""/>
    <s v=""/>
    <x v="0"/>
    <s v=""/>
    <s v=""/>
  </r>
  <r>
    <x v="10"/>
    <n v="12.5"/>
    <n v="12.56"/>
    <n v="0"/>
    <n v="40"/>
    <n v="40.14"/>
    <n v="27.58"/>
    <s v="TM"/>
    <s v="SIN AUTORIZACIÓN MIN"/>
    <s v="ER9926BCC"/>
    <s v="E4544MKW"/>
    <s v="2024000209"/>
    <x v="1885"/>
    <d v="2024-01-08T00:00:00"/>
    <x v="44"/>
    <n v="28.24"/>
    <s v="TM"/>
    <n v="27.58"/>
    <x v="0"/>
    <s v="NRODRIGU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5"/>
    <n v="12.56"/>
    <s v=""/>
    <x v="0"/>
    <x v="0"/>
    <x v="1"/>
    <s v=""/>
    <x v="0"/>
    <x v="6"/>
    <s v="FABRICA"/>
    <x v="0"/>
    <x v="42"/>
    <x v="1"/>
    <n v="0.85999999999999943"/>
    <x v="0"/>
    <n v="0.66000000000000014"/>
    <n v="0.66000000000000014"/>
    <n v="1"/>
    <n v="1"/>
    <s v="Positivo"/>
    <n v="28.24"/>
    <s v="TM"/>
    <n v="28.24"/>
    <n v="837"/>
    <s v=""/>
    <s v=""/>
    <x v="0"/>
    <s v=""/>
    <s v=""/>
  </r>
  <r>
    <x v="10"/>
    <n v="13.6"/>
    <n v="13.62"/>
    <n v="0"/>
    <n v="40"/>
    <n v="40.5"/>
    <n v="26.88"/>
    <s v="TM"/>
    <s v=""/>
    <s v="ER5318BBG"/>
    <s v="E5825KKS"/>
    <s v="2024000222"/>
    <x v="1886"/>
    <d v="2024-01-08T00:00:00"/>
    <x v="44"/>
    <n v="27.18"/>
    <s v="TM"/>
    <n v="26.88"/>
    <x v="0"/>
    <s v="NRODRIGU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6"/>
    <n v="13.62"/>
    <s v=""/>
    <x v="0"/>
    <x v="0"/>
    <x v="1"/>
    <s v=""/>
    <x v="0"/>
    <x v="6"/>
    <s v="FABRICA"/>
    <x v="0"/>
    <x v="42"/>
    <x v="1"/>
    <n v="0.5"/>
    <x v="0"/>
    <n v="0.30000000000000071"/>
    <n v="0.30000000000000071"/>
    <n v="0"/>
    <n v="1"/>
    <s v=""/>
    <n v="27.18"/>
    <s v="TM"/>
    <n v="27.18"/>
    <n v="837"/>
    <s v=""/>
    <s v=""/>
    <x v="0"/>
    <s v=""/>
    <s v=""/>
  </r>
  <r>
    <x v="10"/>
    <n v="13.2"/>
    <n v="13.36"/>
    <n v="0"/>
    <n v="40"/>
    <n v="40.04"/>
    <n v="26.68"/>
    <s v="TM"/>
    <s v=""/>
    <s v="ER2114BBN"/>
    <s v="E5163FDM"/>
    <s v="2024000216"/>
    <x v="1887"/>
    <d v="2024-01-08T00:00:00"/>
    <x v="44"/>
    <n v="27.44"/>
    <s v="TM"/>
    <n v="26.68"/>
    <x v="0"/>
    <s v="NRODRIGU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5"/>
    <n v="13.36"/>
    <s v=""/>
    <x v="0"/>
    <x v="0"/>
    <x v="1"/>
    <s v=""/>
    <x v="0"/>
    <x v="6"/>
    <s v="FABRICA"/>
    <x v="0"/>
    <x v="42"/>
    <x v="1"/>
    <n v="0.96000000000000085"/>
    <x v="0"/>
    <n v="0.76000000000000156"/>
    <n v="0.76000000000000156"/>
    <n v="1"/>
    <n v="1"/>
    <s v="Positivo"/>
    <n v="27.44"/>
    <s v="TM"/>
    <n v="27.44"/>
    <n v="837"/>
    <s v=""/>
    <s v=""/>
    <x v="0"/>
    <s v=""/>
    <s v=""/>
  </r>
  <r>
    <x v="10"/>
    <n v="11.9"/>
    <n v="11.94"/>
    <n v="0"/>
    <n v="40"/>
    <n v="40.08"/>
    <n v="28.14"/>
    <s v="TM"/>
    <s v=""/>
    <s v="ER7694BBV"/>
    <s v="E6458FFC"/>
    <s v="2024000221"/>
    <x v="1888"/>
    <d v="2024-01-08T00:00:00"/>
    <x v="42"/>
    <n v="28.86"/>
    <s v="TM"/>
    <n v="28.14"/>
    <x v="0"/>
    <s v="NRODRIGU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1.94"/>
    <s v=""/>
    <x v="0"/>
    <x v="0"/>
    <x v="1"/>
    <s v=""/>
    <x v="0"/>
    <x v="6"/>
    <s v="FABRICA"/>
    <x v="0"/>
    <x v="40"/>
    <x v="1"/>
    <n v="0.92000000000000171"/>
    <x v="0"/>
    <n v="0.71999999999999886"/>
    <n v="0.71999999999999886"/>
    <n v="1"/>
    <n v="1"/>
    <s v="Positivo"/>
    <n v="28.86"/>
    <s v="TM"/>
    <n v="28.86"/>
    <n v="3236"/>
    <s v=""/>
    <s v=""/>
    <x v="0"/>
    <s v=""/>
    <s v=""/>
  </r>
  <r>
    <x v="10"/>
    <n v="13"/>
    <n v="13.14"/>
    <n v="0"/>
    <n v="40"/>
    <n v="39.299999999999997"/>
    <n v="26.16"/>
    <s v="TM"/>
    <s v=""/>
    <s v="ER7409BBF"/>
    <s v="E1954JHN"/>
    <s v="2024000285"/>
    <x v="1889"/>
    <d v="2024-01-09T00:00:00"/>
    <x v="42"/>
    <n v="27.66"/>
    <s v="TM"/>
    <n v="26.16"/>
    <x v="0"/>
    <s v="NRODRIGU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3.14"/>
    <s v=""/>
    <x v="0"/>
    <x v="0"/>
    <x v="1"/>
    <s v=""/>
    <x v="0"/>
    <x v="6"/>
    <s v="FABRICA"/>
    <x v="0"/>
    <x v="40"/>
    <x v="1"/>
    <n v="1.7000000000000028"/>
    <x v="0"/>
    <n v="1.5"/>
    <n v="1.5"/>
    <n v="1"/>
    <n v="1"/>
    <s v="Positivo"/>
    <n v="27.66"/>
    <s v="TM"/>
    <n v="27.66"/>
    <n v="3236"/>
    <s v=""/>
    <s v=""/>
    <x v="0"/>
    <s v=""/>
    <s v=""/>
  </r>
  <r>
    <x v="10"/>
    <n v="12.5"/>
    <n v="12.5"/>
    <n v="0"/>
    <n v="40"/>
    <n v="40.4"/>
    <n v="27.9"/>
    <s v="TM"/>
    <s v=""/>
    <s v="ER6765BBT"/>
    <s v="E5940JLK"/>
    <s v="2024000279"/>
    <x v="1890"/>
    <d v="2024-01-09T00:00:00"/>
    <x v="44"/>
    <n v="28.3"/>
    <s v="TM"/>
    <n v="27.9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6"/>
    <n v="12.5"/>
    <s v=""/>
    <x v="0"/>
    <x v="0"/>
    <x v="1"/>
    <s v=""/>
    <x v="0"/>
    <x v="6"/>
    <s v="FABRICA"/>
    <x v="0"/>
    <x v="42"/>
    <x v="1"/>
    <n v="0.60000000000000142"/>
    <x v="0"/>
    <n v="0.40000000000000213"/>
    <n v="0.40000000000000213"/>
    <n v="1"/>
    <n v="1"/>
    <s v="Positivo"/>
    <n v="28.3"/>
    <s v="TM"/>
    <n v="28.3"/>
    <n v="837"/>
    <s v=""/>
    <s v=""/>
    <x v="0"/>
    <s v=""/>
    <s v=""/>
  </r>
  <r>
    <x v="10"/>
    <n v="13"/>
    <n v="13.3"/>
    <n v="0"/>
    <n v="40"/>
    <n v="40.36"/>
    <n v="27.06"/>
    <s v="TM"/>
    <s v=""/>
    <s v="ER1917BBX"/>
    <s v="E9349KRP"/>
    <s v="2024000295"/>
    <x v="1891"/>
    <d v="2024-01-09T00:00:00"/>
    <x v="44"/>
    <n v="27.5"/>
    <s v="TM"/>
    <n v="27.06"/>
    <x v="0"/>
    <s v="IGABALDON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6"/>
    <n v="13.3"/>
    <s v=""/>
    <x v="0"/>
    <x v="0"/>
    <x v="1"/>
    <s v=""/>
    <x v="0"/>
    <x v="6"/>
    <s v="FABRICA"/>
    <x v="0"/>
    <x v="42"/>
    <x v="1"/>
    <n v="0.64000000000000057"/>
    <x v="0"/>
    <n v="0.44000000000000128"/>
    <n v="0.44000000000000128"/>
    <n v="1"/>
    <n v="1"/>
    <s v="Positivo"/>
    <n v="27.5"/>
    <s v="TM"/>
    <n v="27.5"/>
    <n v="837"/>
    <s v=""/>
    <s v=""/>
    <x v="0"/>
    <s v=""/>
    <s v=""/>
  </r>
  <r>
    <x v="10"/>
    <n v="13.64"/>
    <n v="13.7"/>
    <n v="0"/>
    <n v="40"/>
    <n v="40.020000000000003"/>
    <n v="26.32"/>
    <s v="TM"/>
    <s v=""/>
    <s v="ER7913BBH"/>
    <s v="E0897HWR"/>
    <s v="2024000229"/>
    <x v="1892"/>
    <d v="2024-01-08T00:00:00"/>
    <x v="44"/>
    <n v="27.1"/>
    <s v="TM"/>
    <n v="26.32"/>
    <x v="0"/>
    <s v="NRODRIGU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5"/>
    <n v="13.7"/>
    <s v=""/>
    <x v="0"/>
    <x v="0"/>
    <x v="1"/>
    <s v=""/>
    <x v="0"/>
    <x v="6"/>
    <s v="FABRICA"/>
    <x v="0"/>
    <x v="42"/>
    <x v="1"/>
    <n v="0.97999999999999687"/>
    <x v="0"/>
    <n v="0.78000000000000114"/>
    <n v="0.78000000000000114"/>
    <n v="1"/>
    <n v="1"/>
    <s v="Positivo"/>
    <n v="27.1"/>
    <s v="TM"/>
    <n v="27.1"/>
    <n v="837"/>
    <s v=""/>
    <s v=""/>
    <x v="0"/>
    <s v=""/>
    <s v=""/>
  </r>
  <r>
    <x v="10"/>
    <n v="13"/>
    <n v="13.26"/>
    <n v="0"/>
    <n v="40"/>
    <n v="39.32"/>
    <n v="26.06"/>
    <s v="TM"/>
    <s v=""/>
    <s v="ER7409BBF"/>
    <s v="E1954JHN"/>
    <s v="2024000235"/>
    <x v="1893"/>
    <d v="2024-01-08T00:00:00"/>
    <x v="44"/>
    <n v="27.54"/>
    <s v="TM"/>
    <n v="26.06"/>
    <x v="0"/>
    <s v="NRODRIGU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5"/>
    <n v="13.26"/>
    <s v=""/>
    <x v="0"/>
    <x v="0"/>
    <x v="1"/>
    <s v=""/>
    <x v="0"/>
    <x v="6"/>
    <s v="FABRICA"/>
    <x v="0"/>
    <x v="42"/>
    <x v="1"/>
    <n v="1.6799999999999997"/>
    <x v="0"/>
    <n v="1.4800000000000004"/>
    <n v="1.4800000000000004"/>
    <n v="1"/>
    <n v="1"/>
    <s v="Positivo"/>
    <n v="27.54"/>
    <s v="TM"/>
    <n v="27.54"/>
    <n v="837"/>
    <s v=""/>
    <s v=""/>
    <x v="0"/>
    <s v=""/>
    <s v=""/>
  </r>
  <r>
    <x v="10"/>
    <n v="13.26"/>
    <n v="13.28"/>
    <n v="0"/>
    <n v="40"/>
    <n v="40.159999999999997"/>
    <n v="26.88"/>
    <s v="TM"/>
    <s v=""/>
    <s v="ER9375BBM"/>
    <s v="E1813JNK"/>
    <s v="2024000232"/>
    <x v="1894"/>
    <d v="2024-01-08T00:00:00"/>
    <x v="44"/>
    <n v="27.52"/>
    <s v="TM"/>
    <n v="26.88"/>
    <x v="0"/>
    <s v="NRODRIGU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6"/>
    <n v="13.28"/>
    <s v=""/>
    <x v="0"/>
    <x v="0"/>
    <x v="1"/>
    <s v=""/>
    <x v="0"/>
    <x v="6"/>
    <s v="FABRICA"/>
    <x v="0"/>
    <x v="42"/>
    <x v="1"/>
    <n v="0.84000000000000341"/>
    <x v="0"/>
    <n v="0.64000000000000057"/>
    <n v="0.64000000000000057"/>
    <n v="1"/>
    <n v="1"/>
    <s v="Positivo"/>
    <n v="27.52"/>
    <s v="TM"/>
    <n v="27.52"/>
    <n v="837"/>
    <s v=""/>
    <s v=""/>
    <x v="0"/>
    <s v=""/>
    <s v=""/>
  </r>
  <r>
    <x v="10"/>
    <n v="12.2"/>
    <n v="12.38"/>
    <n v="0"/>
    <n v="40"/>
    <n v="40.74"/>
    <n v="28.36"/>
    <s v="TM"/>
    <s v=""/>
    <s v="ER9249BBN"/>
    <s v="E8988JVX"/>
    <s v="2024000237"/>
    <x v="1895"/>
    <d v="2024-01-08T00:00:00"/>
    <x v="44"/>
    <n v="28.42"/>
    <s v="TM"/>
    <n v="28.36"/>
    <x v="0"/>
    <s v="NRODRIGU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6"/>
    <n v="12.38"/>
    <s v=""/>
    <x v="0"/>
    <x v="0"/>
    <x v="1"/>
    <s v=""/>
    <x v="0"/>
    <x v="6"/>
    <s v="FABRICA"/>
    <x v="0"/>
    <x v="42"/>
    <x v="1"/>
    <n v="0.25999999999999801"/>
    <x v="0"/>
    <n v="6.0000000000002274E-2"/>
    <n v="6.0000000000002274E-2"/>
    <n v="0"/>
    <n v="1"/>
    <s v=""/>
    <n v="28.42"/>
    <s v="TM"/>
    <n v="28.42"/>
    <n v="837"/>
    <s v=""/>
    <s v=""/>
    <x v="0"/>
    <s v=""/>
    <s v=""/>
  </r>
  <r>
    <x v="10"/>
    <n v="12.9"/>
    <n v="12.68"/>
    <n v="0"/>
    <n v="40"/>
    <n v="40.18"/>
    <n v="27.5"/>
    <s v="TM"/>
    <s v=""/>
    <s v="ECO02603R"/>
    <s v="E2222JCW"/>
    <s v="2024000245"/>
    <x v="1896"/>
    <d v="2024-01-09T00:00:00"/>
    <x v="44"/>
    <n v="28.12"/>
    <s v="TM"/>
    <n v="27.5"/>
    <x v="0"/>
    <s v="NRODRIGU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6"/>
    <n v="12.68"/>
    <s v=""/>
    <x v="0"/>
    <x v="0"/>
    <x v="1"/>
    <s v=""/>
    <x v="0"/>
    <x v="6"/>
    <s v="FABRICA"/>
    <x v="0"/>
    <x v="42"/>
    <x v="1"/>
    <n v="0.82000000000000028"/>
    <x v="0"/>
    <n v="0.62000000000000099"/>
    <n v="0.62000000000000099"/>
    <n v="1"/>
    <n v="1"/>
    <s v="Positivo"/>
    <n v="28.12"/>
    <s v="TM"/>
    <n v="28.12"/>
    <n v="837"/>
    <s v=""/>
    <s v=""/>
    <x v="0"/>
    <s v=""/>
    <s v=""/>
  </r>
  <r>
    <x v="10"/>
    <n v="12.5"/>
    <n v="12.58"/>
    <n v="0"/>
    <n v="40"/>
    <n v="40.54"/>
    <n v="27.96"/>
    <s v="TM"/>
    <s v=""/>
    <s v="ER1242BBS"/>
    <s v="E7586KJW"/>
    <s v="2024000236"/>
    <x v="1897"/>
    <d v="2024-01-08T00:00:00"/>
    <x v="44"/>
    <n v="28.22"/>
    <s v="TM"/>
    <n v="27.96"/>
    <x v="0"/>
    <s v="NRODRIGU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6"/>
    <n v="12.58"/>
    <s v=""/>
    <x v="0"/>
    <x v="0"/>
    <x v="1"/>
    <s v=""/>
    <x v="0"/>
    <x v="6"/>
    <s v="FABRICA"/>
    <x v="0"/>
    <x v="42"/>
    <x v="1"/>
    <n v="0.46000000000000085"/>
    <x v="0"/>
    <n v="0.25999999999999801"/>
    <n v="0.25999999999999801"/>
    <n v="0"/>
    <n v="1"/>
    <s v=""/>
    <n v="28.22"/>
    <s v="TM"/>
    <n v="28.22"/>
    <n v="837"/>
    <s v=""/>
    <s v=""/>
    <x v="0"/>
    <s v=""/>
    <s v=""/>
  </r>
  <r>
    <x v="10"/>
    <n v="12.8"/>
    <n v="12.56"/>
    <n v="0"/>
    <n v="40"/>
    <n v="39.82"/>
    <n v="27.26"/>
    <s v="TM"/>
    <s v=""/>
    <s v="ER4666BBY"/>
    <s v="E6663JLK"/>
    <s v="2024000256"/>
    <x v="1898"/>
    <d v="2024-01-09T00:00:00"/>
    <x v="45"/>
    <n v="28.24"/>
    <s v="TM"/>
    <n v="27.26"/>
    <x v="0"/>
    <s v="NRODRIGU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2.56"/>
    <s v=""/>
    <x v="0"/>
    <x v="0"/>
    <x v="1"/>
    <s v=""/>
    <x v="0"/>
    <x v="6"/>
    <s v="FABRICA"/>
    <x v="0"/>
    <x v="43"/>
    <x v="1"/>
    <n v="1.1799999999999997"/>
    <x v="0"/>
    <n v="0.97999999999999687"/>
    <n v="0.97999999999999687"/>
    <n v="1"/>
    <n v="1"/>
    <s v="Positivo"/>
    <n v="28.24"/>
    <s v="TM"/>
    <n v="28.24"/>
    <n v="1782"/>
    <s v=""/>
    <s v=""/>
    <x v="0"/>
    <s v=""/>
    <s v=""/>
  </r>
  <r>
    <x v="10"/>
    <n v="11.7"/>
    <n v="11.64"/>
    <n v="0"/>
    <n v="40"/>
    <n v="39.86"/>
    <n v="28.22"/>
    <s v="TM"/>
    <s v=""/>
    <s v="ER8418BBZ"/>
    <s v="E1180MLX"/>
    <s v="2024000258"/>
    <x v="1899"/>
    <d v="2024-01-09T00:00:00"/>
    <x v="45"/>
    <n v="29.16"/>
    <s v="TM"/>
    <n v="28.22"/>
    <x v="0"/>
    <s v="NRODRIGU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1.64"/>
    <s v=""/>
    <x v="0"/>
    <x v="0"/>
    <x v="1"/>
    <s v=""/>
    <x v="0"/>
    <x v="6"/>
    <s v="FABRICA"/>
    <x v="0"/>
    <x v="43"/>
    <x v="1"/>
    <n v="1.1400000000000006"/>
    <x v="0"/>
    <n v="0.94000000000000128"/>
    <n v="0.94000000000000128"/>
    <n v="1"/>
    <n v="1"/>
    <s v="Positivo"/>
    <n v="29.16"/>
    <s v="TM"/>
    <n v="29.16"/>
    <n v="1782"/>
    <s v=""/>
    <s v=""/>
    <x v="0"/>
    <s v=""/>
    <s v=""/>
  </r>
  <r>
    <x v="10"/>
    <n v="12.5"/>
    <n v="12.46"/>
    <n v="0"/>
    <n v="40"/>
    <n v="39.979999999999997"/>
    <n v="27.52"/>
    <s v="TM"/>
    <s v=""/>
    <s v="ER8999BBC"/>
    <s v="E3201JTT"/>
    <s v="2024000259"/>
    <x v="1900"/>
    <d v="2024-01-09T00:00:00"/>
    <x v="45"/>
    <n v="28.34"/>
    <s v="TM"/>
    <n v="27.52"/>
    <x v="0"/>
    <s v="NRODRIGU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2.46"/>
    <s v=""/>
    <x v="0"/>
    <x v="0"/>
    <x v="1"/>
    <s v=""/>
    <x v="0"/>
    <x v="6"/>
    <s v="FABRICA"/>
    <x v="0"/>
    <x v="43"/>
    <x v="1"/>
    <n v="1.0200000000000031"/>
    <x v="0"/>
    <n v="0.82000000000000028"/>
    <n v="0.82000000000000028"/>
    <n v="1"/>
    <n v="1"/>
    <s v="Positivo"/>
    <n v="28.34"/>
    <s v="TM"/>
    <n v="28.34"/>
    <n v="1782"/>
    <s v=""/>
    <s v=""/>
    <x v="0"/>
    <s v=""/>
    <s v=""/>
  </r>
  <r>
    <x v="10"/>
    <n v="12.26"/>
    <n v="12.48"/>
    <n v="0"/>
    <n v="40"/>
    <n v="39.74"/>
    <n v="27.26"/>
    <s v="TM"/>
    <s v=""/>
    <s v="ER1991BBZ"/>
    <s v="E6028JLK"/>
    <s v="2024000272"/>
    <x v="1901"/>
    <d v="2024-01-09T00:00:00"/>
    <x v="45"/>
    <n v="28.32"/>
    <s v="TM"/>
    <n v="27.26"/>
    <x v="0"/>
    <s v="NRODRIGU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2.48"/>
    <s v=""/>
    <x v="0"/>
    <x v="0"/>
    <x v="1"/>
    <s v=""/>
    <x v="0"/>
    <x v="6"/>
    <s v="FABRICA"/>
    <x v="0"/>
    <x v="43"/>
    <x v="1"/>
    <n v="1.259999999999998"/>
    <x v="0"/>
    <n v="1.0599999999999987"/>
    <n v="1.0599999999999987"/>
    <n v="1"/>
    <n v="1"/>
    <s v="Positivo"/>
    <n v="28.32"/>
    <s v="TM"/>
    <n v="28.32"/>
    <n v="1782"/>
    <s v=""/>
    <s v=""/>
    <x v="0"/>
    <s v=""/>
    <s v=""/>
  </r>
  <r>
    <x v="10"/>
    <n v="13.2"/>
    <n v="13.22"/>
    <n v="0"/>
    <n v="40"/>
    <n v="40.200000000000003"/>
    <n v="26.98"/>
    <s v="TM"/>
    <s v=""/>
    <s v="ER5303BBT"/>
    <s v="E9842JGG"/>
    <s v="2024000241"/>
    <x v="1902"/>
    <d v="2024-01-08T00:00:00"/>
    <x v="44"/>
    <n v="27.58"/>
    <s v="TM"/>
    <n v="26.98"/>
    <x v="0"/>
    <s v="E_ABARRER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5"/>
    <n v="13.22"/>
    <s v=""/>
    <x v="0"/>
    <x v="0"/>
    <x v="1"/>
    <s v=""/>
    <x v="0"/>
    <x v="6"/>
    <s v="FABRICA"/>
    <x v="0"/>
    <x v="42"/>
    <x v="1"/>
    <n v="0.79999999999999716"/>
    <x v="0"/>
    <n v="0.59999999999999787"/>
    <n v="0.59999999999999787"/>
    <n v="1"/>
    <n v="1"/>
    <s v="Positivo"/>
    <n v="27.58"/>
    <s v="TM"/>
    <n v="27.58"/>
    <n v="837"/>
    <s v=""/>
    <s v=""/>
    <x v="0"/>
    <s v=""/>
    <s v=""/>
  </r>
  <r>
    <x v="10"/>
    <n v="13.5"/>
    <n v="13.712"/>
    <n v="0"/>
    <n v="40"/>
    <n v="39.92"/>
    <n v="25.6"/>
    <s v="TM"/>
    <s v=""/>
    <s v="E3870LBJ"/>
    <s v="EBU01275R"/>
    <s v="2024000271"/>
    <x v="1903"/>
    <d v="2024-01-09T00:00:00"/>
    <x v="43"/>
    <n v="26.84"/>
    <s v="TM"/>
    <n v="26.207999999999998"/>
    <x v="0"/>
    <s v="IGABALDON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3.96"/>
    <s v=""/>
    <x v="0"/>
    <x v="0"/>
    <x v="1"/>
    <s v=""/>
    <x v="0"/>
    <x v="6"/>
    <s v="FABRICA"/>
    <x v="0"/>
    <x v="41"/>
    <x v="0"/>
    <n v="1.0799999999999983"/>
    <x v="0"/>
    <n v="0.63200000000000145"/>
    <n v="0.63200000000000145"/>
    <n v="1"/>
    <n v="1"/>
    <s v="Positivo"/>
    <n v="26.84"/>
    <s v="TM"/>
    <n v="26.84"/>
    <n v="2882"/>
    <s v=""/>
    <s v=""/>
    <x v="0"/>
    <s v=""/>
    <s v=""/>
  </r>
  <r>
    <x v="10"/>
    <n v="13"/>
    <n v="13.32"/>
    <n v="0"/>
    <n v="40"/>
    <n v="40.14"/>
    <n v="26.82"/>
    <s v="TM"/>
    <s v=""/>
    <s v="ER1917BBX"/>
    <s v="E9349KRP"/>
    <s v="2024000270"/>
    <x v="1904"/>
    <d v="2024-01-09T00:00:00"/>
    <x v="44"/>
    <n v="27.48"/>
    <s v="TM"/>
    <n v="26.82"/>
    <x v="0"/>
    <s v="IGABALDON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6"/>
    <n v="13.32"/>
    <s v=""/>
    <x v="0"/>
    <x v="0"/>
    <x v="1"/>
    <s v=""/>
    <x v="0"/>
    <x v="6"/>
    <s v="FABRICA"/>
    <x v="0"/>
    <x v="42"/>
    <x v="1"/>
    <n v="0.85999999999999943"/>
    <x v="0"/>
    <n v="0.66000000000000014"/>
    <n v="0.66000000000000014"/>
    <n v="1"/>
    <n v="1"/>
    <s v="Positivo"/>
    <n v="27.48"/>
    <s v="TM"/>
    <n v="27.48"/>
    <n v="837"/>
    <s v=""/>
    <s v=""/>
    <x v="0"/>
    <s v=""/>
    <s v=""/>
  </r>
  <r>
    <x v="10"/>
    <n v="12.5"/>
    <n v="12.52"/>
    <n v="0"/>
    <n v="40"/>
    <n v="39.94"/>
    <n v="27.42"/>
    <s v="TM"/>
    <s v=""/>
    <s v="ER9926BCC"/>
    <s v="E4544MKW"/>
    <s v="2024000246"/>
    <x v="1905"/>
    <d v="2024-01-09T00:00:00"/>
    <x v="44"/>
    <n v="28.28"/>
    <s v="TM"/>
    <n v="27.42"/>
    <x v="0"/>
    <s v="CDES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6"/>
    <n v="12.52"/>
    <s v=""/>
    <x v="0"/>
    <x v="0"/>
    <x v="1"/>
    <s v=""/>
    <x v="0"/>
    <x v="6"/>
    <s v="FABRICA"/>
    <x v="0"/>
    <x v="42"/>
    <x v="1"/>
    <n v="1.0600000000000023"/>
    <x v="0"/>
    <n v="0.85999999999999943"/>
    <n v="0.85999999999999943"/>
    <n v="1"/>
    <n v="1"/>
    <s v="Positivo"/>
    <n v="28.28"/>
    <s v="TM"/>
    <n v="28.28"/>
    <n v="837"/>
    <s v=""/>
    <s v=""/>
    <x v="0"/>
    <s v=""/>
    <s v=""/>
  </r>
  <r>
    <x v="10"/>
    <n v="12.2"/>
    <n v="12.36"/>
    <n v="0"/>
    <n v="40"/>
    <n v="40.42"/>
    <n v="28.06"/>
    <s v="TM"/>
    <s v=""/>
    <s v="ER5689BBD"/>
    <s v="E5397JZM"/>
    <s v="2024000250"/>
    <x v="1906"/>
    <d v="2024-01-09T00:00:00"/>
    <x v="44"/>
    <n v="28.44"/>
    <s v="TM"/>
    <n v="28.06"/>
    <x v="0"/>
    <s v="NRODRIGU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5"/>
    <n v="12.36"/>
    <s v=""/>
    <x v="0"/>
    <x v="0"/>
    <x v="1"/>
    <s v=""/>
    <x v="0"/>
    <x v="6"/>
    <s v="FABRICA"/>
    <x v="0"/>
    <x v="42"/>
    <x v="1"/>
    <n v="0.57999999999999829"/>
    <x v="0"/>
    <n v="0.38000000000000256"/>
    <n v="0.38000000000000256"/>
    <n v="0"/>
    <n v="1"/>
    <s v=""/>
    <n v="28.44"/>
    <s v="TM"/>
    <n v="28.44"/>
    <n v="837"/>
    <s v=""/>
    <s v=""/>
    <x v="0"/>
    <s v=""/>
    <s v=""/>
  </r>
  <r>
    <x v="10"/>
    <n v="12.5"/>
    <n v="12.58"/>
    <n v="0"/>
    <n v="40"/>
    <n v="40.5"/>
    <n v="27.92"/>
    <s v="TM"/>
    <s v=""/>
    <s v="ER1242BBS"/>
    <s v="E7586KJW"/>
    <s v="2024000289"/>
    <x v="1907"/>
    <d v="2024-01-09T00:00:00"/>
    <x v="44"/>
    <n v="28.22"/>
    <s v="TM"/>
    <n v="27.92"/>
    <x v="0"/>
    <s v="NRODRIGU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6"/>
    <n v="12.58"/>
    <s v=""/>
    <x v="0"/>
    <x v="0"/>
    <x v="1"/>
    <s v=""/>
    <x v="0"/>
    <x v="6"/>
    <s v="FABRICA"/>
    <x v="0"/>
    <x v="42"/>
    <x v="1"/>
    <n v="0.5"/>
    <x v="0"/>
    <n v="0.29999999999999716"/>
    <n v="0.29999999999999716"/>
    <n v="0"/>
    <n v="1"/>
    <s v=""/>
    <n v="28.22"/>
    <s v="TM"/>
    <n v="28.22"/>
    <n v="837"/>
    <s v=""/>
    <s v=""/>
    <x v="0"/>
    <s v=""/>
    <s v=""/>
  </r>
  <r>
    <x v="10"/>
    <n v="13.6"/>
    <n v="13.76"/>
    <n v="0"/>
    <n v="40"/>
    <n v="39.82"/>
    <n v="26.06"/>
    <s v="TM"/>
    <s v=""/>
    <s v="E4531FVN"/>
    <s v="ER0328BBM"/>
    <s v="2024000296"/>
    <x v="1908"/>
    <d v="2024-01-09T00:00:00"/>
    <x v="45"/>
    <n v="27.04"/>
    <s v="TM"/>
    <n v="26.06"/>
    <x v="0"/>
    <s v="IGABALDON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76"/>
    <s v=""/>
    <x v="0"/>
    <x v="0"/>
    <x v="1"/>
    <s v=""/>
    <x v="0"/>
    <x v="6"/>
    <s v="FABRICA"/>
    <x v="0"/>
    <x v="43"/>
    <x v="1"/>
    <n v="1.1799999999999997"/>
    <x v="0"/>
    <n v="0.98000000000000043"/>
    <n v="0.98000000000000043"/>
    <n v="1"/>
    <n v="1"/>
    <s v="Positivo"/>
    <n v="27.04"/>
    <s v="TM"/>
    <n v="27.04"/>
    <n v="1782"/>
    <s v=""/>
    <s v=""/>
    <x v="0"/>
    <s v=""/>
    <s v=""/>
  </r>
  <r>
    <x v="10"/>
    <n v="12"/>
    <n v="12.26"/>
    <n v="0"/>
    <n v="40"/>
    <n v="40.520000000000003"/>
    <n v="28.26"/>
    <s v="TM"/>
    <s v=""/>
    <s v="ER7683BCC"/>
    <s v="E4328KZY"/>
    <s v="2024000251"/>
    <x v="1909"/>
    <d v="2024-01-09T00:00:00"/>
    <x v="46"/>
    <n v="28.54"/>
    <s v="TM"/>
    <n v="28.26"/>
    <x v="0"/>
    <s v="NRODRIGU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4"/>
    <n v="12.26"/>
    <s v=""/>
    <x v="0"/>
    <x v="0"/>
    <x v="1"/>
    <s v=""/>
    <x v="0"/>
    <x v="6"/>
    <s v="FABRICA"/>
    <x v="0"/>
    <x v="44"/>
    <x v="1"/>
    <n v="0.47999999999999687"/>
    <x v="0"/>
    <n v="0.27999999999999758"/>
    <n v="0.27999999999999758"/>
    <n v="0"/>
    <n v="1"/>
    <s v=""/>
    <n v="28.54"/>
    <s v="TM"/>
    <n v="28.54"/>
    <n v="2032"/>
    <s v=""/>
    <s v=""/>
    <x v="0"/>
    <s v=""/>
    <s v=""/>
  </r>
  <r>
    <x v="10"/>
    <n v="12.4"/>
    <n v="12.58"/>
    <n v="0"/>
    <n v="40"/>
    <n v="40.32"/>
    <n v="27.74"/>
    <s v="TM"/>
    <s v=""/>
    <s v="ER3237BCD"/>
    <s v="E9402GGZ"/>
    <s v="2024000282"/>
    <x v="1910"/>
    <d v="2024-01-09T00:00:00"/>
    <x v="44"/>
    <n v="28.22"/>
    <s v="TM"/>
    <n v="27.74"/>
    <x v="0"/>
    <s v="NRODRIGU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5"/>
    <n v="12.58"/>
    <s v=""/>
    <x v="0"/>
    <x v="0"/>
    <x v="1"/>
    <s v=""/>
    <x v="0"/>
    <x v="6"/>
    <s v="FABRICA"/>
    <x v="0"/>
    <x v="42"/>
    <x v="1"/>
    <n v="0.67999999999999972"/>
    <x v="0"/>
    <n v="0.48000000000000043"/>
    <n v="0.48000000000000043"/>
    <n v="1"/>
    <n v="1"/>
    <s v="Positivo"/>
    <n v="28.22"/>
    <s v="TM"/>
    <n v="28.22"/>
    <n v="837"/>
    <s v=""/>
    <s v=""/>
    <x v="0"/>
    <s v=""/>
    <s v=""/>
  </r>
  <r>
    <x v="10"/>
    <n v="11.9"/>
    <n v="12.08"/>
    <n v="0"/>
    <n v="40"/>
    <n v="40.020000000000003"/>
    <n v="27.94"/>
    <s v="TM"/>
    <s v=""/>
    <s v="ER7694BBV"/>
    <s v="E6458FFC"/>
    <s v="2024000293"/>
    <x v="1911"/>
    <d v="2024-01-09T00:00:00"/>
    <x v="42"/>
    <n v="28.72"/>
    <s v="TM"/>
    <n v="27.94"/>
    <x v="0"/>
    <s v="NRODRIGU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2.08"/>
    <s v=""/>
    <x v="0"/>
    <x v="0"/>
    <x v="1"/>
    <s v=""/>
    <x v="0"/>
    <x v="6"/>
    <s v="FABRICA"/>
    <x v="0"/>
    <x v="40"/>
    <x v="1"/>
    <n v="0.97999999999999687"/>
    <x v="0"/>
    <n v="0.77999999999999758"/>
    <n v="0.77999999999999758"/>
    <n v="1"/>
    <n v="1"/>
    <s v="Positivo"/>
    <n v="28.72"/>
    <s v="TM"/>
    <n v="28.72"/>
    <n v="3236"/>
    <s v=""/>
    <s v=""/>
    <x v="0"/>
    <s v=""/>
    <s v=""/>
  </r>
  <r>
    <x v="10"/>
    <n v="12.74"/>
    <n v="12.72"/>
    <n v="0"/>
    <n v="40"/>
    <n v="39.880000000000003"/>
    <n v="27.16"/>
    <s v="TM"/>
    <s v=""/>
    <s v="ER2775BBR"/>
    <s v="E5825KKS"/>
    <s v="2024000336"/>
    <x v="1912"/>
    <d v="2024-01-10T00:00:00"/>
    <x v="42"/>
    <n v="28.08"/>
    <s v="TM"/>
    <n v="27.16"/>
    <x v="0"/>
    <s v="NRODRIGU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2.72"/>
    <s v=""/>
    <x v="0"/>
    <x v="0"/>
    <x v="1"/>
    <s v=""/>
    <x v="0"/>
    <x v="6"/>
    <s v="FABRICA"/>
    <x v="0"/>
    <x v="40"/>
    <x v="1"/>
    <n v="1.1199999999999974"/>
    <x v="0"/>
    <n v="0.91999999999999815"/>
    <n v="0.91999999999999815"/>
    <n v="1"/>
    <n v="1"/>
    <s v="Positivo"/>
    <n v="28.08"/>
    <s v="TM"/>
    <n v="28.08"/>
    <n v="3236"/>
    <s v=""/>
    <s v=""/>
    <x v="0"/>
    <s v=""/>
    <s v=""/>
  </r>
  <r>
    <x v="10"/>
    <n v="13"/>
    <n v="13.28"/>
    <n v="0"/>
    <n v="40"/>
    <n v="40.24"/>
    <n v="26.96"/>
    <s v="TM"/>
    <s v=""/>
    <s v="ER1917BBX"/>
    <s v="E9349KRP"/>
    <s v="2024000313"/>
    <x v="1913"/>
    <d v="2024-01-09T00:00:00"/>
    <x v="44"/>
    <n v="27.52"/>
    <s v="TM"/>
    <n v="26.96"/>
    <x v="0"/>
    <s v="E_ABARRER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6"/>
    <n v="13.28"/>
    <s v=""/>
    <x v="0"/>
    <x v="0"/>
    <x v="1"/>
    <s v=""/>
    <x v="0"/>
    <x v="6"/>
    <s v="FABRICA"/>
    <x v="0"/>
    <x v="42"/>
    <x v="1"/>
    <n v="0.75999999999999801"/>
    <x v="0"/>
    <n v="0.55999999999999872"/>
    <n v="0.55999999999999872"/>
    <n v="1"/>
    <n v="1"/>
    <s v="Positivo"/>
    <n v="27.52"/>
    <s v="TM"/>
    <n v="27.52"/>
    <n v="837"/>
    <s v=""/>
    <s v=""/>
    <x v="0"/>
    <s v=""/>
    <s v=""/>
  </r>
  <r>
    <x v="10"/>
    <n v="13.5"/>
    <n v="13.7"/>
    <n v="0"/>
    <n v="40"/>
    <n v="40.32"/>
    <n v="26.62"/>
    <s v="TM"/>
    <s v=""/>
    <s v="ER8615BBY"/>
    <s v="E3870LBJ"/>
    <s v="2024000312"/>
    <x v="1914"/>
    <d v="2024-01-10T00:00:00"/>
    <x v="44"/>
    <n v="27.1"/>
    <s v="TM"/>
    <n v="26.62"/>
    <x v="0"/>
    <s v="NRODRIGU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5"/>
    <n v="13.7"/>
    <s v=""/>
    <x v="0"/>
    <x v="0"/>
    <x v="1"/>
    <s v=""/>
    <x v="0"/>
    <x v="6"/>
    <s v="FABRICA"/>
    <x v="0"/>
    <x v="42"/>
    <x v="1"/>
    <n v="0.67999999999999972"/>
    <x v="0"/>
    <n v="0.48000000000000043"/>
    <n v="0.48000000000000043"/>
    <n v="1"/>
    <n v="1"/>
    <s v="Positivo"/>
    <n v="27.1"/>
    <s v="TM"/>
    <n v="27.1"/>
    <n v="837"/>
    <s v=""/>
    <s v=""/>
    <x v="0"/>
    <s v=""/>
    <s v=""/>
  </r>
  <r>
    <x v="10"/>
    <n v="13.26"/>
    <n v="13.2"/>
    <n v="0"/>
    <n v="40"/>
    <n v="40.28"/>
    <n v="27.08"/>
    <s v="TM"/>
    <s v=""/>
    <s v="ER9375BBM"/>
    <s v="E1813JNK"/>
    <s v="2024000292"/>
    <x v="1915"/>
    <d v="2024-01-09T00:00:00"/>
    <x v="44"/>
    <n v="27.6"/>
    <s v="TM"/>
    <n v="27.08"/>
    <x v="0"/>
    <s v="NRODRIGU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6"/>
    <n v="13.2"/>
    <s v=""/>
    <x v="0"/>
    <x v="0"/>
    <x v="1"/>
    <s v=""/>
    <x v="0"/>
    <x v="6"/>
    <s v="FABRICA"/>
    <x v="0"/>
    <x v="42"/>
    <x v="1"/>
    <n v="0.71999999999999886"/>
    <x v="0"/>
    <n v="0.52000000000000313"/>
    <n v="0.52000000000000313"/>
    <n v="1"/>
    <n v="1"/>
    <s v="Positivo"/>
    <n v="27.6"/>
    <s v="TM"/>
    <n v="27.6"/>
    <n v="837"/>
    <s v=""/>
    <s v=""/>
    <x v="0"/>
    <s v=""/>
    <s v=""/>
  </r>
  <r>
    <x v="10"/>
    <n v="13.2"/>
    <n v="13.38"/>
    <n v="0"/>
    <n v="40"/>
    <n v="40.36"/>
    <n v="26.98"/>
    <s v="TM"/>
    <s v=""/>
    <s v="ER2114BBN"/>
    <s v="E5163FDM"/>
    <s v="2024000291"/>
    <x v="1916"/>
    <d v="2024-01-09T00:00:00"/>
    <x v="44"/>
    <n v="27.42"/>
    <s v="TM"/>
    <n v="26.98"/>
    <x v="0"/>
    <s v="NRODRIGU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6"/>
    <n v="13.38"/>
    <s v=""/>
    <x v="0"/>
    <x v="0"/>
    <x v="1"/>
    <s v=""/>
    <x v="0"/>
    <x v="6"/>
    <s v="FABRICA"/>
    <x v="0"/>
    <x v="42"/>
    <x v="1"/>
    <n v="0.64000000000000057"/>
    <x v="0"/>
    <n v="0.44000000000000128"/>
    <n v="0.44000000000000128"/>
    <n v="1"/>
    <n v="1"/>
    <s v="Positivo"/>
    <n v="27.42"/>
    <s v="TM"/>
    <n v="27.42"/>
    <n v="837"/>
    <s v=""/>
    <s v=""/>
    <x v="0"/>
    <s v=""/>
    <s v=""/>
  </r>
  <r>
    <x v="10"/>
    <n v="12.8"/>
    <n v="12.7"/>
    <n v="0"/>
    <n v="40"/>
    <n v="39.6"/>
    <n v="26.9"/>
    <s v="TM"/>
    <s v=""/>
    <s v="ER4666BBY"/>
    <s v="E6663JLK"/>
    <s v="2024000333"/>
    <x v="1917"/>
    <d v="2024-01-10T00:00:00"/>
    <x v="44"/>
    <n v="28.1"/>
    <s v="TM"/>
    <n v="26.9"/>
    <x v="0"/>
    <s v="NRODRIGU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5"/>
    <n v="12.7"/>
    <s v=""/>
    <x v="0"/>
    <x v="0"/>
    <x v="1"/>
    <s v=""/>
    <x v="0"/>
    <x v="6"/>
    <s v="FABRICA"/>
    <x v="0"/>
    <x v="42"/>
    <x v="1"/>
    <n v="1.3999999999999986"/>
    <x v="0"/>
    <n v="1.2000000000000028"/>
    <n v="1.2000000000000028"/>
    <n v="1"/>
    <n v="1"/>
    <s v="Positivo"/>
    <n v="28.1"/>
    <s v="TM"/>
    <n v="28.1"/>
    <n v="837"/>
    <s v=""/>
    <s v=""/>
    <x v="0"/>
    <s v=""/>
    <s v=""/>
  </r>
  <r>
    <x v="10"/>
    <n v="13.98"/>
    <n v="13.78"/>
    <n v="0"/>
    <n v="40"/>
    <n v="40.18"/>
    <n v="26.4"/>
    <s v="TM"/>
    <s v=""/>
    <s v="ER3041BBJ"/>
    <s v="E4179KVF"/>
    <s v="2024000294"/>
    <x v="1918"/>
    <d v="2024-01-09T00:00:00"/>
    <x v="46"/>
    <n v="27.02"/>
    <s v="TM"/>
    <n v="26.4"/>
    <x v="0"/>
    <s v="NRODRIGU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4"/>
    <n v="13.78"/>
    <s v=""/>
    <x v="0"/>
    <x v="0"/>
    <x v="1"/>
    <s v=""/>
    <x v="0"/>
    <x v="6"/>
    <s v="FABRICA"/>
    <x v="0"/>
    <x v="44"/>
    <x v="1"/>
    <n v="0.82000000000000028"/>
    <x v="0"/>
    <n v="0.62000000000000099"/>
    <n v="0.62000000000000099"/>
    <n v="1"/>
    <n v="1"/>
    <s v="Positivo"/>
    <n v="27.02"/>
    <s v="TM"/>
    <n v="27.02"/>
    <n v="2032"/>
    <s v=""/>
    <s v=""/>
    <x v="0"/>
    <s v=""/>
    <s v=""/>
  </r>
  <r>
    <x v="10"/>
    <n v="13.3"/>
    <n v="13.14"/>
    <n v="0"/>
    <n v="40"/>
    <n v="40.08"/>
    <n v="26.94"/>
    <s v="TM"/>
    <s v=""/>
    <s v="ER3135BBC"/>
    <s v="E7637JSC"/>
    <s v="2024000314"/>
    <x v="1919"/>
    <d v="2024-01-10T00:00:00"/>
    <x v="44"/>
    <n v="27.66"/>
    <s v="TM"/>
    <n v="26.94"/>
    <x v="0"/>
    <s v="NRODRIGU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6"/>
    <n v="13.14"/>
    <s v=""/>
    <x v="0"/>
    <x v="0"/>
    <x v="1"/>
    <s v=""/>
    <x v="0"/>
    <x v="6"/>
    <s v="FABRICA"/>
    <x v="0"/>
    <x v="42"/>
    <x v="1"/>
    <n v="0.92000000000000171"/>
    <x v="0"/>
    <n v="0.71999999999999886"/>
    <n v="0.71999999999999886"/>
    <n v="1"/>
    <n v="1"/>
    <s v="Positivo"/>
    <n v="27.66"/>
    <s v="TM"/>
    <n v="27.66"/>
    <n v="837"/>
    <s v=""/>
    <s v=""/>
    <x v="0"/>
    <s v=""/>
    <s v=""/>
  </r>
  <r>
    <x v="10"/>
    <n v="13.2"/>
    <n v="13.06"/>
    <n v="0"/>
    <n v="40"/>
    <n v="40.32"/>
    <n v="27.26"/>
    <s v="TM"/>
    <s v=""/>
    <s v="ER5303BBT"/>
    <s v="E9842JGG"/>
    <s v="2024000299"/>
    <x v="1920"/>
    <d v="2024-01-09T00:00:00"/>
    <x v="45"/>
    <n v="27.74"/>
    <s v="TM"/>
    <n v="27.26"/>
    <x v="0"/>
    <s v="NRODRIGU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06"/>
    <s v=""/>
    <x v="0"/>
    <x v="0"/>
    <x v="1"/>
    <s v=""/>
    <x v="0"/>
    <x v="6"/>
    <s v="FABRICA"/>
    <x v="0"/>
    <x v="43"/>
    <x v="1"/>
    <n v="0.67999999999999972"/>
    <x v="0"/>
    <n v="0.47999999999999687"/>
    <n v="0.47999999999999687"/>
    <n v="1"/>
    <n v="1"/>
    <s v="Positivo"/>
    <n v="27.74"/>
    <s v="TM"/>
    <n v="27.74"/>
    <n v="1782"/>
    <s v=""/>
    <s v=""/>
    <x v="0"/>
    <s v=""/>
    <s v=""/>
  </r>
  <r>
    <x v="10"/>
    <n v="12.5"/>
    <n v="12.76"/>
    <n v="0"/>
    <n v="40"/>
    <n v="39.1"/>
    <n v="26.34"/>
    <s v="TM"/>
    <s v=""/>
    <s v="ER6765BBT"/>
    <s v="E5940JLK"/>
    <s v="2024000300"/>
    <x v="1921"/>
    <d v="2024-01-09T00:00:00"/>
    <x v="45"/>
    <n v="28.04"/>
    <s v="TM"/>
    <n v="26.34"/>
    <x v="0"/>
    <s v="NRODRIGU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2.76"/>
    <s v=""/>
    <x v="0"/>
    <x v="0"/>
    <x v="1"/>
    <s v=""/>
    <x v="0"/>
    <x v="6"/>
    <s v="FABRICA"/>
    <x v="0"/>
    <x v="43"/>
    <x v="1"/>
    <n v="1.8999999999999986"/>
    <x v="0"/>
    <n v="1.6999999999999993"/>
    <n v="1.6999999999999993"/>
    <n v="1"/>
    <n v="1"/>
    <s v="Positivo"/>
    <n v="28.04"/>
    <s v="TM"/>
    <n v="28.04"/>
    <n v="1782"/>
    <s v=""/>
    <s v=""/>
    <x v="0"/>
    <s v=""/>
    <s v=""/>
  </r>
  <r>
    <x v="10"/>
    <n v="12.26"/>
    <n v="12.42"/>
    <n v="0"/>
    <n v="40"/>
    <n v="39.56"/>
    <n v="27.14"/>
    <s v="TM"/>
    <s v=""/>
    <s v="ER1991BBZ"/>
    <s v="E6028JLK"/>
    <s v="2024000317"/>
    <x v="1922"/>
    <d v="2024-01-10T00:00:00"/>
    <x v="45"/>
    <n v="28.38"/>
    <s v="TM"/>
    <n v="27.14"/>
    <x v="0"/>
    <s v="NRODRIGU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2.42"/>
    <s v=""/>
    <x v="0"/>
    <x v="0"/>
    <x v="1"/>
    <s v=""/>
    <x v="0"/>
    <x v="6"/>
    <s v="FABRICA"/>
    <x v="0"/>
    <x v="43"/>
    <x v="1"/>
    <n v="1.4399999999999977"/>
    <x v="0"/>
    <n v="1.2399999999999984"/>
    <n v="1.2399999999999984"/>
    <n v="1"/>
    <n v="1"/>
    <s v="Positivo"/>
    <n v="28.38"/>
    <s v="TM"/>
    <n v="28.38"/>
    <n v="1782"/>
    <s v=""/>
    <s v=""/>
    <x v="0"/>
    <s v=""/>
    <s v=""/>
  </r>
  <r>
    <x v="10"/>
    <n v="12"/>
    <n v="12.32"/>
    <n v="0"/>
    <n v="40"/>
    <n v="40.64"/>
    <n v="28.32"/>
    <s v="TM"/>
    <s v=""/>
    <s v="ER7683BCC"/>
    <s v="E4328KZY"/>
    <s v="2024000311"/>
    <x v="1923"/>
    <d v="2024-01-10T00:00:00"/>
    <x v="46"/>
    <n v="28.48"/>
    <s v="TM"/>
    <n v="28.32"/>
    <x v="0"/>
    <s v="NRODRIGU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4"/>
    <n v="12.32"/>
    <s v=""/>
    <x v="0"/>
    <x v="0"/>
    <x v="1"/>
    <s v=""/>
    <x v="0"/>
    <x v="6"/>
    <s v="FABRICA"/>
    <x v="0"/>
    <x v="44"/>
    <x v="1"/>
    <n v="0.35999999999999943"/>
    <x v="0"/>
    <n v="0.16000000000000014"/>
    <n v="0.16000000000000014"/>
    <n v="0"/>
    <n v="1"/>
    <s v=""/>
    <n v="28.48"/>
    <s v="TM"/>
    <n v="28.48"/>
    <n v="2032"/>
    <s v=""/>
    <s v=""/>
    <x v="0"/>
    <s v=""/>
    <s v=""/>
  </r>
  <r>
    <x v="10"/>
    <n v="12.5"/>
    <n v="12.56"/>
    <n v="0"/>
    <n v="40"/>
    <n v="40.700000000000003"/>
    <n v="28.14"/>
    <s v="TM"/>
    <s v=""/>
    <s v="ER9926BCC"/>
    <s v="E4544MKW"/>
    <s v="2024000297"/>
    <x v="1924"/>
    <d v="2024-01-09T00:00:00"/>
    <x v="44"/>
    <n v="28.24"/>
    <s v="TM"/>
    <n v="28.14"/>
    <x v="0"/>
    <s v="NRODRIGU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6"/>
    <n v="12.56"/>
    <s v=""/>
    <x v="0"/>
    <x v="0"/>
    <x v="1"/>
    <s v=""/>
    <x v="0"/>
    <x v="6"/>
    <s v="FABRICA"/>
    <x v="0"/>
    <x v="42"/>
    <x v="1"/>
    <n v="0.29999999999999716"/>
    <x v="0"/>
    <n v="9.9999999999997868E-2"/>
    <n v="9.9999999999997868E-2"/>
    <n v="0"/>
    <n v="1"/>
    <s v=""/>
    <n v="28.24"/>
    <s v="TM"/>
    <n v="28.24"/>
    <n v="837"/>
    <s v=""/>
    <s v=""/>
    <x v="0"/>
    <s v=""/>
    <s v=""/>
  </r>
  <r>
    <x v="10"/>
    <n v="12.74"/>
    <n v="12.84"/>
    <n v="0"/>
    <n v="40"/>
    <n v="40.28"/>
    <n v="27.44"/>
    <s v="TM"/>
    <s v=""/>
    <s v="ER2775BBR"/>
    <s v="E5825KKS"/>
    <s v="2024000303"/>
    <x v="1925"/>
    <d v="2024-01-09T00:00:00"/>
    <x v="44"/>
    <n v="27.96"/>
    <s v="TM"/>
    <n v="27.44"/>
    <x v="0"/>
    <s v="E_ABARRER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6"/>
    <n v="12.84"/>
    <s v=""/>
    <x v="0"/>
    <x v="0"/>
    <x v="1"/>
    <s v=""/>
    <x v="0"/>
    <x v="6"/>
    <s v="FABRICA"/>
    <x v="0"/>
    <x v="42"/>
    <x v="1"/>
    <n v="0.71999999999999886"/>
    <x v="0"/>
    <n v="0.51999999999999957"/>
    <n v="0.51999999999999957"/>
    <n v="1"/>
    <n v="1"/>
    <s v="Positivo"/>
    <n v="27.96"/>
    <s v="TM"/>
    <n v="27.96"/>
    <n v="837"/>
    <s v=""/>
    <s v=""/>
    <x v="0"/>
    <s v=""/>
    <s v=""/>
  </r>
  <r>
    <x v="10"/>
    <n v="12.2"/>
    <n v="12.32"/>
    <n v="0"/>
    <n v="40"/>
    <n v="39.96"/>
    <n v="27.64"/>
    <s v="TM"/>
    <s v=""/>
    <s v="ER9249BBN"/>
    <s v="E8988JVX"/>
    <s v="2024000305"/>
    <x v="1926"/>
    <d v="2024-01-10T00:00:00"/>
    <x v="44"/>
    <n v="28.48"/>
    <s v="TM"/>
    <n v="27.64"/>
    <x v="0"/>
    <s v="IGABALDON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5"/>
    <n v="12.32"/>
    <s v=""/>
    <x v="0"/>
    <x v="0"/>
    <x v="1"/>
    <s v=""/>
    <x v="0"/>
    <x v="6"/>
    <s v="FABRICA"/>
    <x v="0"/>
    <x v="42"/>
    <x v="1"/>
    <n v="1.0399999999999991"/>
    <x v="0"/>
    <n v="0.83999999999999986"/>
    <n v="0.83999999999999986"/>
    <n v="1"/>
    <n v="1"/>
    <s v="Positivo"/>
    <n v="28.48"/>
    <s v="TM"/>
    <n v="28.48"/>
    <n v="837"/>
    <s v=""/>
    <s v=""/>
    <x v="0"/>
    <s v=""/>
    <s v=""/>
  </r>
  <r>
    <x v="10"/>
    <n v="13"/>
    <n v="13.18"/>
    <n v="0"/>
    <n v="40"/>
    <n v="40.76"/>
    <n v="27.58"/>
    <s v="TM"/>
    <s v=""/>
    <s v="ER1917BBX"/>
    <s v="E9349KRP"/>
    <s v="2024000376"/>
    <x v="1927"/>
    <d v="2024-01-10T00:00:00"/>
    <x v="44"/>
    <n v="27.62"/>
    <s v="TM"/>
    <n v="27.58"/>
    <x v="0"/>
    <s v="E_ABARRER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5"/>
    <n v="13.18"/>
    <s v=""/>
    <x v="0"/>
    <x v="0"/>
    <x v="1"/>
    <s v=""/>
    <x v="0"/>
    <x v="6"/>
    <s v="FABRICA"/>
    <x v="0"/>
    <x v="42"/>
    <x v="1"/>
    <n v="0.24000000000000199"/>
    <x v="0"/>
    <n v="4.00000000000027E-2"/>
    <n v="4.00000000000027E-2"/>
    <n v="0"/>
    <n v="1"/>
    <s v=""/>
    <n v="27.62"/>
    <s v="TM"/>
    <n v="27.62"/>
    <n v="837"/>
    <s v=""/>
    <s v=""/>
    <x v="0"/>
    <s v=""/>
    <s v=""/>
  </r>
  <r>
    <x v="10"/>
    <n v="12.5"/>
    <n v="12.46"/>
    <n v="0"/>
    <n v="40"/>
    <n v="39.880000000000003"/>
    <n v="27.42"/>
    <s v="TM"/>
    <s v=""/>
    <s v="ER8999BBC"/>
    <s v="E3201JTT"/>
    <s v="2024000315"/>
    <x v="1928"/>
    <d v="2024-01-10T00:00:00"/>
    <x v="45"/>
    <n v="28.34"/>
    <s v="TM"/>
    <n v="27.42"/>
    <x v="0"/>
    <s v="IGABALDON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2.46"/>
    <s v=""/>
    <x v="0"/>
    <x v="0"/>
    <x v="1"/>
    <s v=""/>
    <x v="0"/>
    <x v="6"/>
    <s v="FABRICA"/>
    <x v="0"/>
    <x v="43"/>
    <x v="1"/>
    <n v="1.1199999999999974"/>
    <x v="0"/>
    <n v="0.91999999999999815"/>
    <n v="0.91999999999999815"/>
    <n v="1"/>
    <n v="1"/>
    <s v="Positivo"/>
    <n v="28.34"/>
    <s v="TM"/>
    <n v="28.34"/>
    <n v="1782"/>
    <s v=""/>
    <s v=""/>
    <x v="0"/>
    <s v=""/>
    <s v=""/>
  </r>
  <r>
    <x v="10"/>
    <n v="13.5"/>
    <n v="13.58"/>
    <n v="0"/>
    <n v="40"/>
    <n v="39.340000000000003"/>
    <n v="25.76"/>
    <s v="TM"/>
    <s v=""/>
    <s v="ER4642BBY"/>
    <s v="E6485GPB"/>
    <s v="2024000323"/>
    <x v="1929"/>
    <d v="2024-01-10T00:00:00"/>
    <x v="45"/>
    <n v="27.22"/>
    <s v="TM"/>
    <n v="25.76"/>
    <x v="0"/>
    <s v="NRODRIGU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58"/>
    <s v=""/>
    <x v="0"/>
    <x v="0"/>
    <x v="1"/>
    <s v=""/>
    <x v="0"/>
    <x v="6"/>
    <s v="FABRICA"/>
    <x v="0"/>
    <x v="43"/>
    <x v="1"/>
    <n v="1.6599999999999966"/>
    <x v="0"/>
    <n v="1.4599999999999973"/>
    <n v="1.4599999999999973"/>
    <n v="1"/>
    <n v="1"/>
    <s v="Positivo"/>
    <n v="27.22"/>
    <s v="TM"/>
    <n v="27.22"/>
    <n v="1782"/>
    <s v=""/>
    <s v=""/>
    <x v="0"/>
    <s v=""/>
    <s v=""/>
  </r>
  <r>
    <x v="10"/>
    <n v="12.4"/>
    <n v="12.62"/>
    <n v="0"/>
    <n v="40"/>
    <n v="39.68"/>
    <n v="27.06"/>
    <s v="TM"/>
    <s v=""/>
    <s v="ER3237BCD"/>
    <s v="E9402GGZ"/>
    <s v="2024000318"/>
    <x v="1930"/>
    <d v="2024-01-10T00:00:00"/>
    <x v="45"/>
    <n v="28.18"/>
    <s v="TM"/>
    <n v="27.06"/>
    <x v="0"/>
    <s v="NRODRIGU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2.62"/>
    <s v=""/>
    <x v="0"/>
    <x v="0"/>
    <x v="1"/>
    <s v=""/>
    <x v="0"/>
    <x v="6"/>
    <s v="FABRICA"/>
    <x v="0"/>
    <x v="43"/>
    <x v="1"/>
    <n v="1.3200000000000003"/>
    <x v="0"/>
    <n v="1.120000000000001"/>
    <n v="1.120000000000001"/>
    <n v="1"/>
    <n v="1"/>
    <s v="Positivo"/>
    <n v="28.18"/>
    <s v="TM"/>
    <n v="28.18"/>
    <n v="1782"/>
    <s v=""/>
    <s v=""/>
    <x v="0"/>
    <s v=""/>
    <s v=""/>
  </r>
  <r>
    <x v="10"/>
    <n v="13.9"/>
    <n v="13.8"/>
    <n v="0"/>
    <n v="40"/>
    <n v="39.840000000000003"/>
    <n v="26.04"/>
    <s v="TM"/>
    <s v=""/>
    <s v="ER5318BBG"/>
    <s v="E2777GDP"/>
    <s v="2024000328"/>
    <x v="1931"/>
    <d v="2024-01-10T00:00:00"/>
    <x v="45"/>
    <n v="27"/>
    <s v="TM"/>
    <n v="26.04"/>
    <x v="0"/>
    <s v="NRODRIGU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8"/>
    <s v=""/>
    <x v="0"/>
    <x v="0"/>
    <x v="1"/>
    <s v=""/>
    <x v="0"/>
    <x v="6"/>
    <s v="FABRICA"/>
    <x v="0"/>
    <x v="43"/>
    <x v="1"/>
    <n v="1.1599999999999966"/>
    <x v="0"/>
    <n v="0.96000000000000085"/>
    <n v="0.96000000000000085"/>
    <n v="1"/>
    <n v="1"/>
    <s v="Positivo"/>
    <n v="27"/>
    <s v="TM"/>
    <n v="27"/>
    <n v="1782"/>
    <s v=""/>
    <s v=""/>
    <x v="0"/>
    <s v=""/>
    <s v=""/>
  </r>
  <r>
    <x v="10"/>
    <n v="11.7"/>
    <n v="11.86"/>
    <n v="0"/>
    <n v="40"/>
    <n v="40.299999999999997"/>
    <n v="28.44"/>
    <s v="TM"/>
    <s v=""/>
    <s v="ER8418BBZ"/>
    <s v="E1180MLX"/>
    <s v="2024000330"/>
    <x v="1932"/>
    <d v="2024-01-10T00:00:00"/>
    <x v="45"/>
    <n v="28.94"/>
    <s v="TM"/>
    <n v="28.44"/>
    <x v="0"/>
    <s v="NRODRIGU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1.86"/>
    <s v=""/>
    <x v="0"/>
    <x v="0"/>
    <x v="1"/>
    <s v=""/>
    <x v="0"/>
    <x v="6"/>
    <s v="FABRICA"/>
    <x v="0"/>
    <x v="43"/>
    <x v="1"/>
    <n v="0.70000000000000284"/>
    <x v="0"/>
    <n v="0.5"/>
    <n v="0.5"/>
    <n v="1"/>
    <n v="1"/>
    <s v="Positivo"/>
    <n v="28.94"/>
    <s v="TM"/>
    <n v="28.94"/>
    <n v="1782"/>
    <s v=""/>
    <s v=""/>
    <x v="0"/>
    <s v=""/>
    <s v=""/>
  </r>
  <r>
    <x v="10"/>
    <n v="11.9"/>
    <n v="12.02"/>
    <n v="0"/>
    <n v="40"/>
    <n v="39.96"/>
    <n v="27.94"/>
    <s v="TM"/>
    <s v=""/>
    <s v="ER7694BBV"/>
    <s v="E6458FFC"/>
    <s v="2024000341"/>
    <x v="1933"/>
    <d v="2024-01-10T00:00:00"/>
    <x v="45"/>
    <n v="28.78"/>
    <s v="TM"/>
    <n v="27.94"/>
    <x v="0"/>
    <s v="NRODRIGU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2.02"/>
    <s v=""/>
    <x v="0"/>
    <x v="0"/>
    <x v="1"/>
    <s v=""/>
    <x v="0"/>
    <x v="6"/>
    <s v="FABRICA"/>
    <x v="0"/>
    <x v="43"/>
    <x v="1"/>
    <n v="1.0399999999999991"/>
    <x v="0"/>
    <n v="0.83999999999999986"/>
    <n v="0.83999999999999986"/>
    <n v="1"/>
    <n v="1"/>
    <s v="Positivo"/>
    <n v="28.78"/>
    <s v="TM"/>
    <n v="28.78"/>
    <n v="1782"/>
    <s v=""/>
    <s v=""/>
    <x v="0"/>
    <s v=""/>
    <s v=""/>
  </r>
  <r>
    <x v="10"/>
    <n v="12.5"/>
    <n v="12.66"/>
    <n v="0"/>
    <n v="40"/>
    <n v="39.82"/>
    <n v="27.16"/>
    <s v="TM"/>
    <s v=""/>
    <s v="ER1242BBS"/>
    <s v="E7586KJW"/>
    <s v="2024000348"/>
    <x v="1934"/>
    <d v="2024-01-10T00:00:00"/>
    <x v="45"/>
    <n v="28.14"/>
    <s v="TM"/>
    <n v="27.16"/>
    <x v="0"/>
    <s v="NRODRIGU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2.66"/>
    <s v=""/>
    <x v="0"/>
    <x v="0"/>
    <x v="1"/>
    <s v=""/>
    <x v="0"/>
    <x v="6"/>
    <s v="FABRICA"/>
    <x v="0"/>
    <x v="43"/>
    <x v="1"/>
    <n v="1.1799999999999997"/>
    <x v="0"/>
    <n v="0.98000000000000043"/>
    <n v="0.98000000000000043"/>
    <n v="1"/>
    <n v="1"/>
    <s v="Positivo"/>
    <n v="28.14"/>
    <s v="TM"/>
    <n v="28.14"/>
    <n v="1782"/>
    <s v=""/>
    <s v=""/>
    <x v="0"/>
    <s v=""/>
    <s v=""/>
  </r>
  <r>
    <x v="10"/>
    <n v="13.2"/>
    <n v="12.98"/>
    <n v="0"/>
    <n v="40"/>
    <n v="39.92"/>
    <n v="26.94"/>
    <s v="TM"/>
    <s v=""/>
    <s v="ER5303BBT"/>
    <s v="E9842JGG"/>
    <s v="2024000349"/>
    <x v="1935"/>
    <d v="2024-01-10T00:00:00"/>
    <x v="45"/>
    <n v="27.82"/>
    <s v="TM"/>
    <n v="26.94"/>
    <x v="0"/>
    <s v="NRODRIGU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2.98"/>
    <s v=""/>
    <x v="0"/>
    <x v="0"/>
    <x v="1"/>
    <s v=""/>
    <x v="0"/>
    <x v="6"/>
    <s v="FABRICA"/>
    <x v="0"/>
    <x v="43"/>
    <x v="1"/>
    <n v="1.0799999999999983"/>
    <x v="0"/>
    <n v="0.87999999999999901"/>
    <n v="0.87999999999999901"/>
    <n v="1"/>
    <n v="1"/>
    <s v="Positivo"/>
    <n v="27.82"/>
    <s v="TM"/>
    <n v="27.82"/>
    <n v="1782"/>
    <s v=""/>
    <s v=""/>
    <x v="0"/>
    <s v=""/>
    <s v=""/>
  </r>
  <r>
    <x v="10"/>
    <n v="12.26"/>
    <n v="12.54"/>
    <n v="0"/>
    <n v="40"/>
    <n v="39.520000000000003"/>
    <n v="26.98"/>
    <s v="TM"/>
    <s v=""/>
    <s v="ER1991BBZ"/>
    <s v="E6028JLK"/>
    <s v="2024000353"/>
    <x v="1936"/>
    <d v="2024-01-10T00:00:00"/>
    <x v="45"/>
    <n v="28.26"/>
    <s v="TM"/>
    <n v="26.98"/>
    <x v="0"/>
    <s v="NRODRIGU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2.54"/>
    <s v=""/>
    <x v="0"/>
    <x v="0"/>
    <x v="1"/>
    <s v=""/>
    <x v="0"/>
    <x v="6"/>
    <s v="FABRICA"/>
    <x v="0"/>
    <x v="43"/>
    <x v="1"/>
    <n v="1.4799999999999969"/>
    <x v="0"/>
    <n v="1.2800000000000011"/>
    <n v="1.2800000000000011"/>
    <n v="1"/>
    <n v="1"/>
    <s v="Positivo"/>
    <n v="28.26"/>
    <s v="TM"/>
    <n v="28.26"/>
    <n v="1782"/>
    <s v=""/>
    <s v=""/>
    <x v="0"/>
    <s v=""/>
    <s v=""/>
  </r>
  <r>
    <x v="10"/>
    <n v="13.6"/>
    <n v="13.66"/>
    <n v="0"/>
    <n v="40"/>
    <n v="39.700000000000003"/>
    <n v="26.04"/>
    <s v="TM"/>
    <s v=""/>
    <s v="E4531FVN"/>
    <s v="ER0328BBM"/>
    <s v="2024000338"/>
    <x v="1937"/>
    <d v="2024-01-10T00:00:00"/>
    <x v="45"/>
    <n v="27.14"/>
    <s v="TM"/>
    <n v="26.04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66"/>
    <s v=""/>
    <x v="0"/>
    <x v="0"/>
    <x v="1"/>
    <s v=""/>
    <x v="0"/>
    <x v="6"/>
    <s v="FABRICA"/>
    <x v="0"/>
    <x v="43"/>
    <x v="1"/>
    <n v="1.2999999999999972"/>
    <x v="0"/>
    <n v="1.1000000000000014"/>
    <n v="1.1000000000000014"/>
    <n v="1"/>
    <n v="1"/>
    <s v="Positivo"/>
    <n v="27.14"/>
    <s v="TM"/>
    <n v="27.14"/>
    <n v="1782"/>
    <s v=""/>
    <s v=""/>
    <x v="0"/>
    <s v=""/>
    <s v=""/>
  </r>
  <r>
    <x v="10"/>
    <n v="13"/>
    <n v="13.26"/>
    <n v="0"/>
    <n v="40"/>
    <n v="40.32"/>
    <n v="27.06"/>
    <s v="TM"/>
    <s v=""/>
    <s v="ER1917BBX"/>
    <s v="E9349KRP"/>
    <s v="2024000356"/>
    <x v="1938"/>
    <d v="2024-01-10T00:00:00"/>
    <x v="44"/>
    <n v="27.54"/>
    <s v="TM"/>
    <n v="27.06"/>
    <x v="0"/>
    <s v="IGABALDON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6"/>
    <n v="13.26"/>
    <s v=""/>
    <x v="0"/>
    <x v="0"/>
    <x v="1"/>
    <s v=""/>
    <x v="0"/>
    <x v="6"/>
    <s v="FABRICA"/>
    <x v="0"/>
    <x v="42"/>
    <x v="1"/>
    <n v="0.67999999999999972"/>
    <x v="0"/>
    <n v="0.48000000000000043"/>
    <n v="0.48000000000000043"/>
    <n v="1"/>
    <n v="1"/>
    <s v="Positivo"/>
    <n v="27.54"/>
    <s v="TM"/>
    <n v="27.54"/>
    <n v="837"/>
    <s v=""/>
    <s v=""/>
    <x v="0"/>
    <s v=""/>
    <s v=""/>
  </r>
  <r>
    <x v="10"/>
    <n v="13.26"/>
    <n v="13.14"/>
    <n v="0"/>
    <n v="40"/>
    <n v="40.56"/>
    <n v="27.42"/>
    <s v="TM"/>
    <s v=""/>
    <s v="ER9375BBM"/>
    <s v="E1813JNK"/>
    <s v="2024000346"/>
    <x v="1939"/>
    <d v="2024-01-10T00:00:00"/>
    <x v="44"/>
    <n v="27.66"/>
    <s v="TM"/>
    <n v="27.42"/>
    <x v="0"/>
    <s v="NRODRIGU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5"/>
    <n v="13.14"/>
    <s v=""/>
    <x v="0"/>
    <x v="0"/>
    <x v="1"/>
    <s v=""/>
    <x v="0"/>
    <x v="6"/>
    <s v="FABRICA"/>
    <x v="0"/>
    <x v="42"/>
    <x v="1"/>
    <n v="0.43999999999999773"/>
    <x v="0"/>
    <n v="0.23999999999999844"/>
    <n v="0.23999999999999844"/>
    <n v="0"/>
    <n v="1"/>
    <s v=""/>
    <n v="27.66"/>
    <s v="TM"/>
    <n v="27.66"/>
    <n v="837"/>
    <s v=""/>
    <s v=""/>
    <x v="0"/>
    <s v=""/>
    <s v=""/>
  </r>
  <r>
    <x v="10"/>
    <n v="13"/>
    <n v="13.62"/>
    <n v="0"/>
    <n v="40"/>
    <n v="13.1"/>
    <n v="0.52"/>
    <s v="TM"/>
    <s v=""/>
    <s v="ER7409BBF"/>
    <s v="E1954JHN"/>
    <s v="2024000340"/>
    <x v="1940"/>
    <d v="2024-01-10T00:00:00"/>
    <x v="42"/>
    <n v="0.4"/>
    <s v="TM"/>
    <n v="-0.52"/>
    <x v="1"/>
    <s v="IGABALDON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3.62"/>
    <s v=""/>
    <x v="0"/>
    <x v="0"/>
    <x v="1"/>
    <s v=""/>
    <x v="0"/>
    <x v="6"/>
    <s v="FABRICA"/>
    <x v="0"/>
    <x v="40"/>
    <x v="1"/>
    <n v="27.9"/>
    <x v="0"/>
    <n v="0.92"/>
    <n v="0.92"/>
    <n v="1"/>
    <n v="1"/>
    <s v="Positivo"/>
    <n v="0.4"/>
    <s v="TM"/>
    <n v="0.4"/>
    <n v="3236"/>
    <s v=""/>
    <s v=""/>
    <x v="0"/>
    <s v=""/>
    <s v=""/>
  </r>
  <r>
    <x v="10"/>
    <n v="13.98"/>
    <n v="13.88"/>
    <n v="0"/>
    <n v="40"/>
    <n v="40.020000000000003"/>
    <n v="26.14"/>
    <s v="TM"/>
    <s v=""/>
    <s v="ER3041BBJ"/>
    <s v="E4179KVF"/>
    <s v="2024000351"/>
    <x v="1941"/>
    <d v="2024-01-10T00:00:00"/>
    <x v="45"/>
    <n v="26.92"/>
    <s v="TM"/>
    <n v="26.14"/>
    <x v="0"/>
    <s v="NRODRIGU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88"/>
    <s v=""/>
    <x v="0"/>
    <x v="0"/>
    <x v="1"/>
    <s v=""/>
    <x v="0"/>
    <x v="6"/>
    <s v="FABRICA"/>
    <x v="0"/>
    <x v="43"/>
    <x v="1"/>
    <n v="0.97999999999999687"/>
    <x v="0"/>
    <n v="0.78000000000000114"/>
    <n v="0.78000000000000114"/>
    <n v="1"/>
    <n v="1"/>
    <s v="Positivo"/>
    <n v="26.92"/>
    <s v="TM"/>
    <n v="26.92"/>
    <n v="1782"/>
    <s v=""/>
    <s v=""/>
    <x v="0"/>
    <s v=""/>
    <s v=""/>
  </r>
  <r>
    <x v="10"/>
    <n v="13.9"/>
    <n v="13.98"/>
    <n v="0"/>
    <n v="40"/>
    <n v="40.479999999999997"/>
    <n v="26.5"/>
    <s v="TM"/>
    <s v="CAMBIO ASIGNACIÓN"/>
    <s v="ER2114BBN"/>
    <s v="E6878LBJ"/>
    <s v="2024000365"/>
    <x v="1942"/>
    <d v="2024-01-10T00:00:00"/>
    <x v="44"/>
    <n v="26.82"/>
    <s v="TM"/>
    <n v="26.5"/>
    <x v="0"/>
    <s v="NRODRIGU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5"/>
    <n v="13.98"/>
    <s v=""/>
    <x v="0"/>
    <x v="0"/>
    <x v="1"/>
    <s v=""/>
    <x v="0"/>
    <x v="6"/>
    <s v="FABRICA"/>
    <x v="0"/>
    <x v="42"/>
    <x v="1"/>
    <n v="0.52000000000000313"/>
    <x v="0"/>
    <n v="0.32000000000000028"/>
    <n v="0.32000000000000028"/>
    <n v="0"/>
    <n v="1"/>
    <s v=""/>
    <n v="26.82"/>
    <s v="TM"/>
    <n v="26.82"/>
    <n v="837"/>
    <s v=""/>
    <s v=""/>
    <x v="0"/>
    <s v=""/>
    <s v=""/>
  </r>
  <r>
    <x v="10"/>
    <n v="13"/>
    <n v="13.08"/>
    <n v="0"/>
    <n v="40"/>
    <n v="38.86"/>
    <n v="25.78"/>
    <s v="TM"/>
    <s v=""/>
    <s v="ER7409BBF"/>
    <s v="E1954JHN"/>
    <s v="2024000359"/>
    <x v="1943"/>
    <d v="2024-01-10T00:00:00"/>
    <x v="42"/>
    <n v="27.72"/>
    <s v="TM"/>
    <n v="25.78"/>
    <x v="0"/>
    <s v="NRODRIGU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3.08"/>
    <s v=""/>
    <x v="0"/>
    <x v="0"/>
    <x v="1"/>
    <s v=""/>
    <x v="0"/>
    <x v="6"/>
    <s v="FABRICA"/>
    <x v="0"/>
    <x v="40"/>
    <x v="1"/>
    <n v="2.1400000000000006"/>
    <x v="0"/>
    <n v="1.9399999999999977"/>
    <n v="1.9399999999999977"/>
    <n v="1"/>
    <n v="1"/>
    <s v="Positivo"/>
    <n v="27.72"/>
    <s v="TM"/>
    <n v="27.72"/>
    <n v="3236"/>
    <s v=""/>
    <s v=""/>
    <x v="0"/>
    <s v=""/>
    <s v=""/>
  </r>
  <r>
    <x v="10"/>
    <n v="13.92"/>
    <n v="14.02"/>
    <n v="0"/>
    <n v="40"/>
    <n v="40.5"/>
    <n v="26.48"/>
    <s v="TM"/>
    <s v=""/>
    <s v="ER8615BBY"/>
    <s v="E3870LBJ"/>
    <s v="2024000384"/>
    <x v="1944"/>
    <d v="2024-01-10T00:00:00"/>
    <x v="44"/>
    <n v="26.78"/>
    <s v="TM"/>
    <n v="26.48"/>
    <x v="0"/>
    <s v="E_ABARRER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5"/>
    <n v="14.02"/>
    <s v=""/>
    <x v="0"/>
    <x v="0"/>
    <x v="1"/>
    <s v=""/>
    <x v="0"/>
    <x v="6"/>
    <s v="FABRICA"/>
    <x v="0"/>
    <x v="42"/>
    <x v="1"/>
    <n v="0.5"/>
    <x v="0"/>
    <n v="0.30000000000000071"/>
    <n v="0.30000000000000071"/>
    <n v="0"/>
    <n v="1"/>
    <s v=""/>
    <n v="26.78"/>
    <s v="TM"/>
    <n v="26.78"/>
    <n v="837"/>
    <s v=""/>
    <s v=""/>
    <x v="0"/>
    <s v=""/>
    <s v=""/>
  </r>
  <r>
    <x v="10"/>
    <n v="12.5"/>
    <n v="12.38"/>
    <n v="0"/>
    <n v="40"/>
    <n v="39.96"/>
    <n v="27.58"/>
    <s v="TM"/>
    <s v=""/>
    <s v="ER8999BBC"/>
    <s v="E3201JTT"/>
    <s v="2024000361"/>
    <x v="1945"/>
    <d v="2024-01-10T00:00:00"/>
    <x v="45"/>
    <n v="28.42"/>
    <s v="TM"/>
    <n v="27.58"/>
    <x v="0"/>
    <s v="E_ABARRER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2.38"/>
    <s v=""/>
    <x v="0"/>
    <x v="0"/>
    <x v="1"/>
    <s v=""/>
    <x v="0"/>
    <x v="6"/>
    <s v="FABRICA"/>
    <x v="0"/>
    <x v="43"/>
    <x v="1"/>
    <n v="1.0399999999999991"/>
    <x v="0"/>
    <n v="0.84000000000000341"/>
    <n v="0.84000000000000341"/>
    <n v="1"/>
    <n v="1"/>
    <s v="Positivo"/>
    <n v="28.42"/>
    <s v="TM"/>
    <n v="28.42"/>
    <n v="1782"/>
    <s v=""/>
    <s v=""/>
    <x v="0"/>
    <s v=""/>
    <s v=""/>
  </r>
  <r>
    <x v="10"/>
    <n v="12.5"/>
    <n v="12.36"/>
    <n v="0"/>
    <n v="40"/>
    <n v="39.72"/>
    <n v="27.36"/>
    <s v="TM"/>
    <s v=""/>
    <s v="ER9926BCC"/>
    <s v="E4544MKW"/>
    <s v="2024000364"/>
    <x v="1946"/>
    <d v="2024-01-10T00:00:00"/>
    <x v="45"/>
    <n v="28.44"/>
    <s v="TM"/>
    <n v="27.36"/>
    <x v="0"/>
    <s v="E_ABARRER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2.36"/>
    <s v=""/>
    <x v="0"/>
    <x v="0"/>
    <x v="1"/>
    <s v=""/>
    <x v="0"/>
    <x v="6"/>
    <s v="FABRICA"/>
    <x v="0"/>
    <x v="43"/>
    <x v="1"/>
    <n v="1.2800000000000011"/>
    <x v="0"/>
    <n v="1.0800000000000018"/>
    <n v="1.0800000000000018"/>
    <n v="1"/>
    <n v="1"/>
    <s v="Positivo"/>
    <n v="28.44"/>
    <s v="TM"/>
    <n v="28.44"/>
    <n v="1782"/>
    <s v=""/>
    <s v=""/>
    <x v="0"/>
    <s v=""/>
    <s v=""/>
  </r>
  <r>
    <x v="10"/>
    <n v="12.4"/>
    <n v="12.52"/>
    <n v="0"/>
    <n v="40"/>
    <n v="40.159999999999997"/>
    <n v="27.64"/>
    <s v="TM"/>
    <s v=""/>
    <s v="ER3237BCD"/>
    <s v="E9402GGZ"/>
    <s v="2024000367"/>
    <x v="1947"/>
    <d v="2024-01-10T00:00:00"/>
    <x v="45"/>
    <n v="28.28"/>
    <s v="TM"/>
    <n v="27.64"/>
    <x v="0"/>
    <s v="E_ABARRER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2.52"/>
    <s v=""/>
    <x v="0"/>
    <x v="0"/>
    <x v="1"/>
    <s v=""/>
    <x v="0"/>
    <x v="6"/>
    <s v="FABRICA"/>
    <x v="0"/>
    <x v="43"/>
    <x v="1"/>
    <n v="0.84000000000000341"/>
    <x v="0"/>
    <n v="0.64000000000000057"/>
    <n v="0.64000000000000057"/>
    <n v="1"/>
    <n v="1"/>
    <s v="Positivo"/>
    <n v="28.28"/>
    <s v="TM"/>
    <n v="28.28"/>
    <n v="1782"/>
    <s v=""/>
    <s v=""/>
    <x v="0"/>
    <s v=""/>
    <s v=""/>
  </r>
  <r>
    <x v="10"/>
    <n v="12"/>
    <n v="12.26"/>
    <n v="0"/>
    <n v="40"/>
    <n v="40.700000000000003"/>
    <n v="28.44"/>
    <s v="TM"/>
    <s v=""/>
    <s v="ER7683BCC"/>
    <s v="E4328KZY"/>
    <s v="2024000363"/>
    <x v="1948"/>
    <d v="2024-01-10T00:00:00"/>
    <x v="44"/>
    <n v="28.54"/>
    <s v="TM"/>
    <n v="28.44"/>
    <x v="0"/>
    <s v="E_ABARRER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6"/>
    <n v="12.26"/>
    <s v=""/>
    <x v="0"/>
    <x v="0"/>
    <x v="1"/>
    <s v=""/>
    <x v="0"/>
    <x v="6"/>
    <s v="FABRICA"/>
    <x v="0"/>
    <x v="42"/>
    <x v="1"/>
    <n v="0.29999999999999716"/>
    <x v="0"/>
    <n v="9.9999999999997868E-2"/>
    <n v="9.9999999999997868E-2"/>
    <n v="0"/>
    <n v="1"/>
    <s v=""/>
    <n v="28.54"/>
    <s v="TM"/>
    <n v="28.54"/>
    <n v="837"/>
    <s v=""/>
    <s v=""/>
    <x v="0"/>
    <s v=""/>
    <s v=""/>
  </r>
  <r>
    <x v="10"/>
    <n v="12.2"/>
    <n v="12.24"/>
    <n v="0"/>
    <n v="40"/>
    <n v="39.76"/>
    <n v="27.52"/>
    <s v="TM"/>
    <s v=""/>
    <s v="ER9249BBN"/>
    <s v="E8988JVX"/>
    <s v="2024000362"/>
    <x v="1949"/>
    <d v="2024-01-10T00:00:00"/>
    <x v="45"/>
    <n v="28.56"/>
    <s v="TM"/>
    <n v="27.52"/>
    <x v="0"/>
    <s v="E_ABARRER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2.24"/>
    <s v=""/>
    <x v="0"/>
    <x v="0"/>
    <x v="1"/>
    <s v=""/>
    <x v="0"/>
    <x v="6"/>
    <s v="FABRICA"/>
    <x v="0"/>
    <x v="43"/>
    <x v="1"/>
    <n v="1.240000000000002"/>
    <x v="0"/>
    <n v="1.0399999999999991"/>
    <n v="1.0399999999999991"/>
    <n v="1"/>
    <n v="1"/>
    <s v="Positivo"/>
    <n v="28.56"/>
    <s v="TM"/>
    <n v="28.56"/>
    <n v="1782"/>
    <s v=""/>
    <s v=""/>
    <x v="0"/>
    <s v=""/>
    <s v=""/>
  </r>
  <r>
    <x v="10"/>
    <n v="12.2"/>
    <n v="12.42"/>
    <n v="0"/>
    <n v="40"/>
    <n v="40.1"/>
    <n v="27.68"/>
    <s v="TM"/>
    <s v=""/>
    <s v="ER5689BBD"/>
    <s v="E5397JZM"/>
    <s v="2024000366"/>
    <x v="1950"/>
    <d v="2024-01-10T00:00:00"/>
    <x v="45"/>
    <n v="28.38"/>
    <s v="TM"/>
    <n v="27.68"/>
    <x v="0"/>
    <s v="E_ABARRER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2.42"/>
    <s v=""/>
    <x v="0"/>
    <x v="0"/>
    <x v="1"/>
    <s v=""/>
    <x v="0"/>
    <x v="6"/>
    <s v="FABRICA"/>
    <x v="0"/>
    <x v="43"/>
    <x v="1"/>
    <n v="0.89999999999999858"/>
    <x v="0"/>
    <n v="0.69999999999999929"/>
    <n v="0.69999999999999929"/>
    <n v="1"/>
    <n v="1"/>
    <s v="Positivo"/>
    <n v="28.38"/>
    <s v="TM"/>
    <n v="28.38"/>
    <n v="1782"/>
    <s v=""/>
    <s v=""/>
    <x v="0"/>
    <s v=""/>
    <s v=""/>
  </r>
  <r>
    <x v="10"/>
    <n v="13.5"/>
    <n v="13.52"/>
    <n v="0"/>
    <n v="40"/>
    <n v="39.92"/>
    <n v="26.4"/>
    <s v="TM"/>
    <s v=""/>
    <s v="ER4642BBY"/>
    <s v="E6485GPB"/>
    <s v="2024000374"/>
    <x v="1951"/>
    <d v="2024-01-10T00:00:00"/>
    <x v="45"/>
    <n v="27.28"/>
    <s v="TM"/>
    <n v="26.4"/>
    <x v="0"/>
    <s v="E_ABARRER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52"/>
    <s v=""/>
    <x v="0"/>
    <x v="0"/>
    <x v="1"/>
    <s v=""/>
    <x v="0"/>
    <x v="6"/>
    <s v="FABRICA"/>
    <x v="0"/>
    <x v="43"/>
    <x v="1"/>
    <n v="1.0799999999999983"/>
    <x v="0"/>
    <n v="0.88000000000000256"/>
    <n v="0.88000000000000256"/>
    <n v="1"/>
    <n v="1"/>
    <s v="Positivo"/>
    <n v="27.28"/>
    <s v="TM"/>
    <n v="27.28"/>
    <n v="1782"/>
    <s v=""/>
    <s v=""/>
    <x v="0"/>
    <s v=""/>
    <s v=""/>
  </r>
  <r>
    <x v="10"/>
    <n v="13.6"/>
    <n v="13.74"/>
    <n v="0"/>
    <n v="40"/>
    <n v="40.14"/>
    <n v="26.4"/>
    <s v="TM"/>
    <s v=""/>
    <s v="E4531FVN"/>
    <s v="ER0328BBM"/>
    <s v="2024000387"/>
    <x v="1952"/>
    <d v="2024-01-10T00:00:00"/>
    <x v="45"/>
    <n v="27.06"/>
    <s v="TM"/>
    <n v="26.4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74"/>
    <s v=""/>
    <x v="0"/>
    <x v="0"/>
    <x v="1"/>
    <s v=""/>
    <x v="0"/>
    <x v="6"/>
    <s v="FABRICA"/>
    <x v="0"/>
    <x v="43"/>
    <x v="1"/>
    <n v="0.85999999999999943"/>
    <x v="0"/>
    <n v="0.66000000000000014"/>
    <n v="0.66000000000000014"/>
    <n v="1"/>
    <n v="1"/>
    <s v="Positivo"/>
    <n v="27.06"/>
    <s v="TM"/>
    <n v="27.06"/>
    <n v="1782"/>
    <s v=""/>
    <s v=""/>
    <x v="0"/>
    <s v=""/>
    <s v=""/>
  </r>
  <r>
    <x v="10"/>
    <n v="14.5"/>
    <n v="14.28"/>
    <n v="0"/>
    <n v="40"/>
    <n v="40.799999999999997"/>
    <n v="26.6"/>
    <s v="TM"/>
    <s v=""/>
    <s v="EVI9987"/>
    <s v="E21TH08"/>
    <s v="2024000306"/>
    <x v="1953"/>
    <d v="2024-01-09T00:00:00"/>
    <x v="43"/>
    <n v="26.52"/>
    <s v="TM"/>
    <n v="26.52"/>
    <x v="0"/>
    <s v="NRODRIGUEZ"/>
    <x v="0"/>
    <s v=""/>
    <x v="0"/>
    <x v="0"/>
    <x v="0"/>
    <x v="0"/>
    <s v=""/>
    <d v="1899-12-30T00:00:00"/>
    <s v=""/>
    <x v="1"/>
    <x v="5"/>
    <x v="1"/>
    <x v="0"/>
    <s v="ESSU23001L"/>
    <d v="2024-01-09T15:13:12"/>
    <s v="NRODRIGUEZ"/>
    <s v="E"/>
    <s v=""/>
    <n v="0"/>
    <s v=""/>
    <x v="0"/>
    <x v="0"/>
    <x v="1"/>
    <s v="PM"/>
    <x v="0"/>
    <x v="6"/>
    <s v="FABRICA"/>
    <x v="0"/>
    <x v="41"/>
    <x v="0"/>
    <n v="0.20000000000000284"/>
    <x v="0"/>
    <n v="0"/>
    <n v="0"/>
    <n v="0"/>
    <n v="1"/>
    <s v=""/>
    <n v="26.52"/>
    <s v="TM"/>
    <n v="26.52"/>
    <n v="2882"/>
    <s v=""/>
    <s v=""/>
    <x v="0"/>
    <s v="PM"/>
    <s v="PM"/>
  </r>
  <r>
    <x v="10"/>
    <n v="13.2"/>
    <n v="13.32"/>
    <n v="0"/>
    <n v="40"/>
    <n v="40.56"/>
    <n v="26.4"/>
    <s v="TM"/>
    <s v=""/>
    <s v="EVI10071"/>
    <s v="EAL72MD"/>
    <s v="2024000069"/>
    <x v="1954"/>
    <d v="2024-01-03T00:00:00"/>
    <x v="43"/>
    <n v="27.48"/>
    <s v="TM"/>
    <n v="27.24"/>
    <x v="0"/>
    <s v="E_ABARRER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3.32"/>
    <s v=""/>
    <x v="0"/>
    <x v="0"/>
    <x v="0"/>
    <s v=""/>
    <x v="0"/>
    <x v="6"/>
    <s v="FABRICA"/>
    <x v="0"/>
    <x v="41"/>
    <x v="0"/>
    <n v="0.43999999999999773"/>
    <x v="0"/>
    <n v="0.24000000000000199"/>
    <n v="0.24000000000000199"/>
    <n v="0"/>
    <n v="1"/>
    <s v=""/>
    <n v="27.48"/>
    <s v="TM"/>
    <n v="27.48"/>
    <n v="2882"/>
    <s v=""/>
    <s v=""/>
    <x v="0"/>
    <s v=""/>
    <s v=""/>
  </r>
  <r>
    <x v="10"/>
    <n v="13.3"/>
    <n v="13.5"/>
    <n v="0"/>
    <n v="40"/>
    <n v="40.32"/>
    <n v="26.4"/>
    <s v="TM"/>
    <s v=""/>
    <s v="EL189358"/>
    <s v="E66UC63"/>
    <s v="2024000065"/>
    <x v="1955"/>
    <d v="2024-01-02T00:00:00"/>
    <x v="43"/>
    <n v="27.3"/>
    <s v="TM"/>
    <n v="26.82"/>
    <x v="0"/>
    <s v="E_ABARRERA"/>
    <x v="0"/>
    <s v=""/>
    <x v="0"/>
    <x v="0"/>
    <x v="0"/>
    <x v="0"/>
    <s v=""/>
    <d v="1899-12-30T00:00:00"/>
    <s v=""/>
    <x v="0"/>
    <x v="0"/>
    <x v="1"/>
    <x v="0"/>
    <s v=""/>
    <d v="1899-12-30T00:00:00"/>
    <s v=""/>
    <s v=""/>
    <s v=""/>
    <n v="0"/>
    <s v=""/>
    <x v="0"/>
    <x v="0"/>
    <x v="0"/>
    <s v=""/>
    <x v="0"/>
    <x v="6"/>
    <s v="FABRICA"/>
    <x v="0"/>
    <x v="41"/>
    <x v="0"/>
    <n v="0.67999999999999972"/>
    <x v="0"/>
    <n v="0.48000000000000043"/>
    <n v="0.48000000000000043"/>
    <n v="1"/>
    <n v="1"/>
    <s v="Positivo"/>
    <n v="27.3"/>
    <s v="TM"/>
    <n v="27.3"/>
    <n v="2882"/>
    <s v=""/>
    <s v=""/>
    <x v="0"/>
    <s v=""/>
    <s v=""/>
  </r>
  <r>
    <x v="10"/>
    <n v="13.14"/>
    <n v="13.24"/>
    <n v="0"/>
    <n v="40"/>
    <n v="40.700000000000003"/>
    <n v="26.4"/>
    <s v="TM"/>
    <s v=""/>
    <s v="ESE2039"/>
    <s v="E00PV24"/>
    <s v="2024000062"/>
    <x v="1956"/>
    <d v="2024-01-02T00:00:00"/>
    <x v="43"/>
    <n v="27.56"/>
    <s v="TM"/>
    <n v="27.46"/>
    <x v="0"/>
    <s v="E_ABARRERA"/>
    <x v="0"/>
    <s v=""/>
    <x v="0"/>
    <x v="0"/>
    <x v="0"/>
    <x v="0"/>
    <s v=""/>
    <d v="1899-12-30T00:00:00"/>
    <s v=""/>
    <x v="0"/>
    <x v="0"/>
    <x v="1"/>
    <x v="0"/>
    <s v=""/>
    <d v="1899-12-30T00:00:00"/>
    <s v=""/>
    <s v=""/>
    <s v=""/>
    <n v="0"/>
    <s v=""/>
    <x v="0"/>
    <x v="0"/>
    <x v="0"/>
    <s v=""/>
    <x v="0"/>
    <x v="6"/>
    <s v="FABRICA"/>
    <x v="0"/>
    <x v="41"/>
    <x v="0"/>
    <n v="0.29999999999999716"/>
    <x v="0"/>
    <n v="9.9999999999997868E-2"/>
    <n v="9.9999999999997868E-2"/>
    <n v="0"/>
    <n v="1"/>
    <s v=""/>
    <n v="27.56"/>
    <s v="TM"/>
    <n v="27.56"/>
    <n v="2882"/>
    <s v=""/>
    <s v=""/>
    <x v="0"/>
    <s v=""/>
    <s v=""/>
  </r>
  <r>
    <x v="10"/>
    <n v="13.5"/>
    <n v="13.02"/>
    <n v="0"/>
    <n v="40"/>
    <n v="40.32"/>
    <n v="26.4"/>
    <s v="TM"/>
    <s v=""/>
    <s v="EL136328"/>
    <s v="E26VE91"/>
    <s v="2024000078"/>
    <x v="1957"/>
    <d v="2024-01-03T00:00:00"/>
    <x v="43"/>
    <n v="27.78"/>
    <s v="TM"/>
    <n v="27.3"/>
    <x v="0"/>
    <s v="E_ABARRER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3.02"/>
    <s v=""/>
    <x v="0"/>
    <x v="0"/>
    <x v="0"/>
    <s v=""/>
    <x v="0"/>
    <x v="6"/>
    <s v="FABRICA"/>
    <x v="0"/>
    <x v="41"/>
    <x v="0"/>
    <n v="0.67999999999999972"/>
    <x v="0"/>
    <n v="0.48000000000000043"/>
    <n v="0.48000000000000043"/>
    <n v="1"/>
    <n v="1"/>
    <s v="Positivo"/>
    <n v="27.78"/>
    <s v="TM"/>
    <n v="27.78"/>
    <n v="2882"/>
    <s v=""/>
    <s v=""/>
    <x v="0"/>
    <s v=""/>
    <s v=""/>
  </r>
  <r>
    <x v="10"/>
    <n v="13.2"/>
    <n v="14.02"/>
    <n v="0"/>
    <n v="40"/>
    <n v="40.619999999999997"/>
    <n v="26.4"/>
    <s v="TM"/>
    <s v=""/>
    <s v="EVI10071"/>
    <s v="EAL72MD"/>
    <s v="2024000128"/>
    <x v="1958"/>
    <d v="2024-01-04T00:00:00"/>
    <x v="43"/>
    <n v="26.78"/>
    <s v="TM"/>
    <n v="26.6"/>
    <x v="0"/>
    <s v="E_ABARRERA"/>
    <x v="0"/>
    <s v=""/>
    <x v="0"/>
    <x v="0"/>
    <x v="0"/>
    <x v="0"/>
    <s v=""/>
    <d v="1899-12-30T00:00:00"/>
    <s v=""/>
    <x v="0"/>
    <x v="0"/>
    <x v="1"/>
    <x v="0"/>
    <s v=""/>
    <d v="1899-12-30T00:00:00"/>
    <s v=""/>
    <s v="E"/>
    <s v=""/>
    <n v="0"/>
    <s v=""/>
    <x v="0"/>
    <x v="0"/>
    <x v="0"/>
    <s v=""/>
    <x v="0"/>
    <x v="6"/>
    <s v="FABRICA"/>
    <x v="0"/>
    <x v="41"/>
    <x v="0"/>
    <n v="0.38000000000000256"/>
    <x v="0"/>
    <n v="0.17999999999999972"/>
    <n v="0.17999999999999972"/>
    <n v="0"/>
    <n v="1"/>
    <s v=""/>
    <n v="26.78"/>
    <s v="TM"/>
    <n v="26.78"/>
    <n v="2882"/>
    <s v=""/>
    <s v=""/>
    <x v="0"/>
    <s v=""/>
    <s v=""/>
  </r>
  <r>
    <x v="10"/>
    <n v="13.5"/>
    <n v="13.58"/>
    <n v="0"/>
    <n v="40"/>
    <n v="40.64"/>
    <n v="26.4"/>
    <s v="TM"/>
    <s v=""/>
    <s v="EC67241"/>
    <s v="E53SP66"/>
    <s v="2024000067"/>
    <x v="1959"/>
    <d v="2024-01-02T00:00:00"/>
    <x v="43"/>
    <n v="27.22"/>
    <s v="TM"/>
    <n v="27.06"/>
    <x v="0"/>
    <s v="E_ABARRER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3.58"/>
    <s v=""/>
    <x v="0"/>
    <x v="0"/>
    <x v="0"/>
    <s v=""/>
    <x v="0"/>
    <x v="6"/>
    <s v="FABRICA"/>
    <x v="0"/>
    <x v="41"/>
    <x v="0"/>
    <n v="0.35999999999999943"/>
    <x v="0"/>
    <n v="0.16000000000000014"/>
    <n v="0.16000000000000014"/>
    <n v="0"/>
    <n v="1"/>
    <s v=""/>
    <n v="27.22"/>
    <s v="TM"/>
    <n v="27.22"/>
    <n v="2882"/>
    <s v=""/>
    <s v=""/>
    <x v="0"/>
    <s v=""/>
    <s v=""/>
  </r>
  <r>
    <x v="10"/>
    <n v="13.3"/>
    <n v="12.88"/>
    <n v="0"/>
    <n v="40"/>
    <n v="40.18"/>
    <n v="26.4"/>
    <s v="TM"/>
    <s v=""/>
    <s v="EL189358"/>
    <s v="E66UC63"/>
    <s v="2024000099"/>
    <x v="1960"/>
    <d v="2024-01-03T00:00:00"/>
    <x v="43"/>
    <n v="27.92"/>
    <s v="TM"/>
    <n v="27.3"/>
    <x v="0"/>
    <s v="E_ABARRER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2.88"/>
    <s v=""/>
    <x v="0"/>
    <x v="0"/>
    <x v="0"/>
    <s v=""/>
    <x v="0"/>
    <x v="6"/>
    <s v="FABRICA"/>
    <x v="0"/>
    <x v="41"/>
    <x v="0"/>
    <n v="0.82000000000000028"/>
    <x v="0"/>
    <n v="0.62000000000000099"/>
    <n v="0.62000000000000099"/>
    <n v="1"/>
    <n v="1"/>
    <s v="Positivo"/>
    <n v="27.92"/>
    <s v="TM"/>
    <n v="27.92"/>
    <n v="2882"/>
    <s v=""/>
    <s v=""/>
    <x v="0"/>
    <s v=""/>
    <s v=""/>
  </r>
  <r>
    <x v="10"/>
    <n v="13.2"/>
    <n v="13.24"/>
    <n v="0"/>
    <n v="40"/>
    <n v="40.56"/>
    <n v="26.4"/>
    <s v="TM"/>
    <s v=""/>
    <s v="EVI10071"/>
    <s v="EAL72MD"/>
    <s v="2024000101"/>
    <x v="1961"/>
    <d v="2024-01-03T00:00:00"/>
    <x v="43"/>
    <n v="27.56"/>
    <s v="TM"/>
    <n v="27.32"/>
    <x v="0"/>
    <s v="E_ABARRER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3.24"/>
    <s v=""/>
    <x v="0"/>
    <x v="0"/>
    <x v="0"/>
    <s v=""/>
    <x v="0"/>
    <x v="6"/>
    <s v="FABRICA"/>
    <x v="0"/>
    <x v="41"/>
    <x v="0"/>
    <n v="0.43999999999999773"/>
    <x v="0"/>
    <n v="0.23999999999999844"/>
    <n v="0.23999999999999844"/>
    <n v="0"/>
    <n v="1"/>
    <s v=""/>
    <n v="27.56"/>
    <s v="TM"/>
    <n v="27.56"/>
    <n v="2882"/>
    <s v=""/>
    <s v=""/>
    <x v="0"/>
    <s v=""/>
    <s v=""/>
  </r>
  <r>
    <x v="10"/>
    <n v="13"/>
    <n v="12.38"/>
    <n v="0"/>
    <n v="40"/>
    <n v="40.5"/>
    <n v="27.2"/>
    <s v="TM"/>
    <s v=""/>
    <s v="E13075"/>
    <s v="E59VU54"/>
    <s v="2024000122"/>
    <x v="1962"/>
    <d v="2024-01-03T00:00:00"/>
    <x v="43"/>
    <n v="28"/>
    <s v="TM"/>
    <n v="28.12"/>
    <x v="0"/>
    <s v="IGABALDON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2.38"/>
    <s v=""/>
    <x v="0"/>
    <x v="0"/>
    <x v="0"/>
    <s v=""/>
    <x v="0"/>
    <x v="6"/>
    <s v="FABRICA"/>
    <x v="0"/>
    <x v="41"/>
    <x v="0"/>
    <n v="0.5"/>
    <x v="0"/>
    <n v="-0.12000000000000099"/>
    <n v="0.12000000000000099"/>
    <n v="0"/>
    <n v="0"/>
    <s v=""/>
    <n v="28"/>
    <s v="TM"/>
    <n v="28"/>
    <n v="2882"/>
    <s v=""/>
    <s v=""/>
    <x v="0"/>
    <s v=""/>
    <s v=""/>
  </r>
  <r>
    <x v="10"/>
    <n v="13.3"/>
    <n v="13.62"/>
    <n v="0"/>
    <n v="40"/>
    <n v="40.18"/>
    <n v="26.4"/>
    <s v="TM"/>
    <s v=""/>
    <s v="EL189358"/>
    <s v="E66UC63"/>
    <s v="2024000125"/>
    <x v="1963"/>
    <d v="2024-01-03T00:00:00"/>
    <x v="43"/>
    <n v="27.18"/>
    <s v="TM"/>
    <n v="26.56"/>
    <x v="0"/>
    <s v="IGABALDON"/>
    <x v="0"/>
    <s v=""/>
    <x v="0"/>
    <x v="0"/>
    <x v="0"/>
    <x v="0"/>
    <s v=""/>
    <d v="1899-12-30T00:00:00"/>
    <s v=""/>
    <x v="0"/>
    <x v="0"/>
    <x v="1"/>
    <x v="0"/>
    <s v=""/>
    <d v="1899-12-30T00:00:00"/>
    <s v=""/>
    <s v=""/>
    <s v=""/>
    <n v="0"/>
    <s v=""/>
    <x v="0"/>
    <x v="0"/>
    <x v="0"/>
    <s v=""/>
    <x v="0"/>
    <x v="6"/>
    <s v="FABRICA"/>
    <x v="0"/>
    <x v="41"/>
    <x v="0"/>
    <n v="0.82000000000000028"/>
    <x v="0"/>
    <n v="0.62000000000000099"/>
    <n v="0.62000000000000099"/>
    <n v="1"/>
    <n v="1"/>
    <s v="Positivo"/>
    <n v="27.18"/>
    <s v="TM"/>
    <n v="27.18"/>
    <n v="2882"/>
    <s v=""/>
    <s v=""/>
    <x v="0"/>
    <s v=""/>
    <s v=""/>
  </r>
  <r>
    <x v="10"/>
    <n v="13.5"/>
    <n v="13.68"/>
    <n v="0"/>
    <n v="40"/>
    <n v="40.18"/>
    <n v="26.4"/>
    <s v="TM"/>
    <s v=""/>
    <s v="EL136328"/>
    <s v="E26VE91"/>
    <s v="2024000131"/>
    <x v="1964"/>
    <d v="2024-01-04T00:00:00"/>
    <x v="43"/>
    <n v="27.12"/>
    <s v="TM"/>
    <n v="26.5"/>
    <x v="0"/>
    <s v="E_ABARRERA"/>
    <x v="0"/>
    <s v=""/>
    <x v="0"/>
    <x v="0"/>
    <x v="0"/>
    <x v="0"/>
    <s v=""/>
    <d v="1899-12-30T00:00:00"/>
    <s v=""/>
    <x v="0"/>
    <x v="0"/>
    <x v="1"/>
    <x v="0"/>
    <s v=""/>
    <d v="1899-12-30T00:00:00"/>
    <s v=""/>
    <s v=""/>
    <s v=""/>
    <n v="0"/>
    <s v=""/>
    <x v="0"/>
    <x v="0"/>
    <x v="0"/>
    <s v=""/>
    <x v="0"/>
    <x v="6"/>
    <s v="FABRICA"/>
    <x v="0"/>
    <x v="41"/>
    <x v="0"/>
    <n v="0.82000000000000028"/>
    <x v="0"/>
    <n v="0.62000000000000099"/>
    <n v="0.62000000000000099"/>
    <n v="1"/>
    <n v="1"/>
    <s v="Positivo"/>
    <n v="27.12"/>
    <s v="TM"/>
    <n v="27.12"/>
    <n v="2882"/>
    <s v=""/>
    <s v=""/>
    <x v="0"/>
    <s v=""/>
    <s v=""/>
  </r>
  <r>
    <x v="10"/>
    <n v="13.2"/>
    <n v="13.28"/>
    <n v="0"/>
    <n v="40"/>
    <n v="40.42"/>
    <n v="26.4"/>
    <s v="TM"/>
    <s v=""/>
    <s v="EVI10071"/>
    <s v="EAL72MD"/>
    <s v="2024000277"/>
    <x v="1965"/>
    <d v="2024-01-09T00:00:00"/>
    <x v="43"/>
    <n v="27.52"/>
    <s v="TM"/>
    <n v="27.14"/>
    <x v="0"/>
    <s v="IGABALDON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3.28"/>
    <s v=""/>
    <x v="0"/>
    <x v="0"/>
    <x v="1"/>
    <s v=""/>
    <x v="0"/>
    <x v="6"/>
    <s v="FABRICA"/>
    <x v="0"/>
    <x v="41"/>
    <x v="0"/>
    <n v="0.57999999999999829"/>
    <x v="0"/>
    <n v="0.37999999999999901"/>
    <n v="0.37999999999999901"/>
    <n v="0"/>
    <n v="1"/>
    <s v=""/>
    <n v="27.52"/>
    <s v="TM"/>
    <n v="27.52"/>
    <n v="2882"/>
    <s v=""/>
    <s v=""/>
    <x v="0"/>
    <s v=""/>
    <s v=""/>
  </r>
  <r>
    <x v="10"/>
    <n v="13.2"/>
    <n v="12.955"/>
    <n v="0"/>
    <n v="40"/>
    <n v="40.799999999999997"/>
    <n v="27.2"/>
    <s v="TM"/>
    <s v=""/>
    <s v="EVI10071"/>
    <s v="EAL72MD"/>
    <s v="2024000156"/>
    <x v="1966"/>
    <d v="2024-01-04T00:00:00"/>
    <x v="43"/>
    <n v="27.38"/>
    <s v="TM"/>
    <n v="27.844999999999999"/>
    <x v="0"/>
    <s v="E_ABARRER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3.42"/>
    <s v=""/>
    <x v="0"/>
    <x v="0"/>
    <x v="0"/>
    <s v=""/>
    <x v="0"/>
    <x v="6"/>
    <s v="FABRICA"/>
    <x v="0"/>
    <x v="41"/>
    <x v="0"/>
    <n v="0.20000000000000284"/>
    <x v="0"/>
    <n v="-0.46499999999999986"/>
    <n v="0.46499999999999986"/>
    <n v="1"/>
    <n v="0"/>
    <s v="Negativo"/>
    <n v="27.38"/>
    <s v="TM"/>
    <n v="27.38"/>
    <n v="2882"/>
    <s v=""/>
    <s v=""/>
    <x v="0"/>
    <s v=""/>
    <s v=""/>
  </r>
  <r>
    <x v="10"/>
    <n v="13"/>
    <n v="12.3"/>
    <n v="0"/>
    <n v="40"/>
    <n v="40.04"/>
    <n v="27.2"/>
    <s v="TM"/>
    <s v=""/>
    <s v="E13075"/>
    <s v="E59VU54"/>
    <s v="2024000154"/>
    <x v="1967"/>
    <d v="2024-01-04T00:00:00"/>
    <x v="43"/>
    <n v="28"/>
    <s v="TM"/>
    <n v="27.74"/>
    <x v="0"/>
    <s v="E_ABARRER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2.3"/>
    <s v=""/>
    <x v="0"/>
    <x v="0"/>
    <x v="0"/>
    <s v=""/>
    <x v="0"/>
    <x v="6"/>
    <s v="FABRICA"/>
    <x v="0"/>
    <x v="41"/>
    <x v="0"/>
    <n v="0.96000000000000085"/>
    <x v="0"/>
    <n v="0.26000000000000156"/>
    <n v="0.26000000000000156"/>
    <n v="0"/>
    <n v="1"/>
    <s v=""/>
    <n v="28"/>
    <s v="TM"/>
    <n v="28"/>
    <n v="2882"/>
    <s v=""/>
    <s v=""/>
    <x v="0"/>
    <s v=""/>
    <s v=""/>
  </r>
  <r>
    <x v="10"/>
    <n v="13.2"/>
    <n v="13.36"/>
    <n v="0"/>
    <n v="40"/>
    <n v="40.22"/>
    <n v="26.4"/>
    <s v="TM"/>
    <s v=""/>
    <s v="EVI11002"/>
    <s v="E92VG76"/>
    <s v="2024000186"/>
    <x v="1968"/>
    <d v="2024-01-04T00:00:00"/>
    <x v="43"/>
    <n v="27.44"/>
    <s v="TM"/>
    <n v="26.86"/>
    <x v="0"/>
    <s v="JPER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3.36"/>
    <s v=""/>
    <x v="0"/>
    <x v="0"/>
    <x v="0"/>
    <s v=""/>
    <x v="0"/>
    <x v="6"/>
    <s v="FABRICA"/>
    <x v="0"/>
    <x v="41"/>
    <x v="0"/>
    <n v="0.78000000000000114"/>
    <x v="0"/>
    <n v="0.58000000000000185"/>
    <n v="0.58000000000000185"/>
    <n v="1"/>
    <n v="1"/>
    <s v="Positivo"/>
    <n v="27.44"/>
    <s v="TM"/>
    <n v="27.44"/>
    <n v="2882"/>
    <s v=""/>
    <s v=""/>
    <x v="0"/>
    <s v=""/>
    <s v=""/>
  </r>
  <r>
    <x v="10"/>
    <n v="13.3"/>
    <n v="13.48"/>
    <n v="0"/>
    <n v="40"/>
    <n v="40.42"/>
    <n v="26.4"/>
    <s v="TM"/>
    <s v=""/>
    <s v="EVI10106"/>
    <s v="EAV11BG"/>
    <s v="2024000183"/>
    <x v="1969"/>
    <d v="2024-01-04T00:00:00"/>
    <x v="43"/>
    <n v="27.32"/>
    <s v="TM"/>
    <n v="26.94"/>
    <x v="0"/>
    <s v="JPER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3.48"/>
    <s v=""/>
    <x v="0"/>
    <x v="0"/>
    <x v="0"/>
    <s v=""/>
    <x v="0"/>
    <x v="6"/>
    <s v="FABRICA"/>
    <x v="0"/>
    <x v="41"/>
    <x v="0"/>
    <n v="0.57999999999999829"/>
    <x v="0"/>
    <n v="0.37999999999999901"/>
    <n v="0.37999999999999901"/>
    <n v="0"/>
    <n v="1"/>
    <s v=""/>
    <n v="27.32"/>
    <s v="TM"/>
    <n v="27.32"/>
    <n v="2882"/>
    <s v=""/>
    <s v=""/>
    <x v="0"/>
    <s v=""/>
    <s v=""/>
  </r>
  <r>
    <x v="10"/>
    <n v="13"/>
    <n v="12.936999999999999"/>
    <n v="0"/>
    <n v="40"/>
    <n v="40.799999999999997"/>
    <n v="27.2"/>
    <s v="TM"/>
    <s v=""/>
    <s v="E13075"/>
    <s v="E59VU54"/>
    <s v="2024000188"/>
    <x v="1970"/>
    <d v="2024-01-04T00:00:00"/>
    <x v="43"/>
    <n v="27.46"/>
    <s v="TM"/>
    <n v="27.863"/>
    <x v="0"/>
    <s v="JPER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3.34"/>
    <s v=""/>
    <x v="0"/>
    <x v="0"/>
    <x v="0"/>
    <s v=""/>
    <x v="0"/>
    <x v="6"/>
    <s v="FABRICA"/>
    <x v="0"/>
    <x v="41"/>
    <x v="0"/>
    <n v="0.20000000000000284"/>
    <x v="0"/>
    <n v="-0.40299999999999869"/>
    <n v="0.40299999999999869"/>
    <n v="1"/>
    <n v="0"/>
    <s v="Negativo"/>
    <n v="27.46"/>
    <s v="TM"/>
    <n v="27.46"/>
    <n v="2882"/>
    <s v=""/>
    <s v=""/>
    <x v="0"/>
    <s v=""/>
    <s v=""/>
  </r>
  <r>
    <x v="10"/>
    <n v="13.2"/>
    <n v="13.04"/>
    <n v="0"/>
    <n v="40"/>
    <n v="40.72"/>
    <n v="27.2"/>
    <s v="TM"/>
    <s v=""/>
    <s v="EVI10071"/>
    <s v="EAL72MD"/>
    <s v="2024000187"/>
    <x v="1971"/>
    <d v="2024-01-04T00:00:00"/>
    <x v="43"/>
    <n v="27.76"/>
    <s v="TM"/>
    <n v="27.68"/>
    <x v="0"/>
    <s v="JPER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3.04"/>
    <s v=""/>
    <x v="0"/>
    <x v="0"/>
    <x v="0"/>
    <s v=""/>
    <x v="0"/>
    <x v="6"/>
    <s v="FABRICA"/>
    <x v="0"/>
    <x v="41"/>
    <x v="0"/>
    <n v="0.28000000000000114"/>
    <x v="0"/>
    <n v="8.0000000000001847E-2"/>
    <n v="8.0000000000001847E-2"/>
    <n v="0"/>
    <n v="1"/>
    <s v=""/>
    <n v="27.76"/>
    <s v="TM"/>
    <n v="27.76"/>
    <n v="2882"/>
    <s v=""/>
    <s v=""/>
    <x v="0"/>
    <s v=""/>
    <s v=""/>
  </r>
  <r>
    <x v="10"/>
    <n v="13.6"/>
    <n v="13.04"/>
    <n v="0"/>
    <n v="40"/>
    <n v="40.020000000000003"/>
    <n v="26.4"/>
    <s v="TM"/>
    <s v=""/>
    <s v="EL193037"/>
    <s v="E53XL24"/>
    <s v="2024000255"/>
    <x v="1972"/>
    <d v="2024-01-08T00:00:00"/>
    <x v="43"/>
    <n v="27.76"/>
    <s v="TM"/>
    <n v="26.98"/>
    <x v="0"/>
    <s v="E_ABARRER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3.04"/>
    <s v=""/>
    <x v="0"/>
    <x v="0"/>
    <x v="1"/>
    <s v=""/>
    <x v="0"/>
    <x v="6"/>
    <s v="FABRICA"/>
    <x v="0"/>
    <x v="41"/>
    <x v="0"/>
    <n v="0.97999999999999687"/>
    <x v="0"/>
    <n v="0.78000000000000114"/>
    <n v="0.78000000000000114"/>
    <n v="1"/>
    <n v="1"/>
    <s v="Positivo"/>
    <n v="27.76"/>
    <s v="TM"/>
    <n v="27.76"/>
    <n v="2882"/>
    <s v=""/>
    <s v=""/>
    <x v="0"/>
    <s v=""/>
    <s v=""/>
  </r>
  <r>
    <x v="10"/>
    <n v="13.3"/>
    <n v="12.92"/>
    <n v="0"/>
    <n v="40"/>
    <n v="39.96"/>
    <n v="26.4"/>
    <s v="TM"/>
    <s v=""/>
    <s v="EL189358"/>
    <s v="E66UC63"/>
    <s v="2024000264"/>
    <x v="1973"/>
    <d v="2024-01-08T00:00:00"/>
    <x v="43"/>
    <n v="27.88"/>
    <s v="TM"/>
    <n v="27.04"/>
    <x v="0"/>
    <s v="E_ABARRER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2.92"/>
    <s v=""/>
    <x v="0"/>
    <x v="0"/>
    <x v="1"/>
    <s v=""/>
    <x v="0"/>
    <x v="6"/>
    <s v="FABRICA"/>
    <x v="0"/>
    <x v="41"/>
    <x v="0"/>
    <n v="1.0399999999999991"/>
    <x v="0"/>
    <n v="0.83999999999999986"/>
    <n v="0.83999999999999986"/>
    <n v="1"/>
    <n v="1"/>
    <s v="Positivo"/>
    <n v="27.88"/>
    <s v="TM"/>
    <n v="27.88"/>
    <n v="2882"/>
    <s v=""/>
    <s v=""/>
    <x v="0"/>
    <s v=""/>
    <s v=""/>
  </r>
  <r>
    <x v="10"/>
    <n v="13.2"/>
    <n v="13.28"/>
    <n v="0"/>
    <n v="40"/>
    <n v="40.24"/>
    <n v="26.4"/>
    <s v="TM"/>
    <s v=""/>
    <s v="EVI11002"/>
    <s v="E92VG76"/>
    <s v="2024000260"/>
    <x v="1974"/>
    <d v="2024-01-08T00:00:00"/>
    <x v="43"/>
    <n v="27.52"/>
    <s v="TM"/>
    <n v="26.96"/>
    <x v="0"/>
    <s v="E_ABARRER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3.28"/>
    <s v=""/>
    <x v="0"/>
    <x v="0"/>
    <x v="1"/>
    <s v=""/>
    <x v="0"/>
    <x v="6"/>
    <s v="FABRICA"/>
    <x v="0"/>
    <x v="41"/>
    <x v="0"/>
    <n v="0.75999999999999801"/>
    <x v="0"/>
    <n v="0.55999999999999872"/>
    <n v="0.55999999999999872"/>
    <n v="1"/>
    <n v="1"/>
    <s v="Positivo"/>
    <n v="27.52"/>
    <s v="TM"/>
    <n v="27.52"/>
    <n v="2882"/>
    <s v=""/>
    <s v=""/>
    <x v="0"/>
    <s v=""/>
    <s v=""/>
  </r>
  <r>
    <x v="10"/>
    <n v="13.5"/>
    <n v="12.74"/>
    <n v="0"/>
    <n v="40"/>
    <n v="40.6"/>
    <n v="27.2"/>
    <s v="TM"/>
    <s v=""/>
    <s v="EL193158"/>
    <s v="EAV24EQ"/>
    <s v="2024000253"/>
    <x v="1975"/>
    <d v="2024-01-08T00:00:00"/>
    <x v="43"/>
    <n v="28"/>
    <s v="TM"/>
    <n v="27.86"/>
    <x v="0"/>
    <s v="JPER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2.74"/>
    <s v=""/>
    <x v="0"/>
    <x v="0"/>
    <x v="1"/>
    <s v=""/>
    <x v="0"/>
    <x v="6"/>
    <s v="FABRICA"/>
    <x v="0"/>
    <x v="41"/>
    <x v="0"/>
    <n v="0.39999999999999858"/>
    <x v="0"/>
    <n v="0.14000000000000057"/>
    <n v="0.14000000000000057"/>
    <n v="0"/>
    <n v="1"/>
    <s v=""/>
    <n v="28"/>
    <s v="TM"/>
    <n v="28"/>
    <n v="2882"/>
    <s v=""/>
    <s v=""/>
    <x v="0"/>
    <s v=""/>
    <s v=""/>
  </r>
  <r>
    <x v="10"/>
    <n v="13.2"/>
    <n v="13.32"/>
    <n v="0"/>
    <n v="40"/>
    <n v="40.119999999999997"/>
    <n v="26.4"/>
    <s v="TM"/>
    <s v=""/>
    <s v="EVI10071"/>
    <s v="EAL72MD"/>
    <s v="2024000262"/>
    <x v="1976"/>
    <d v="2024-01-08T00:00:00"/>
    <x v="43"/>
    <n v="27.48"/>
    <s v="TM"/>
    <n v="26.8"/>
    <x v="0"/>
    <s v="E_ABARRER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3.32"/>
    <s v=""/>
    <x v="0"/>
    <x v="0"/>
    <x v="1"/>
    <s v=""/>
    <x v="0"/>
    <x v="6"/>
    <s v="FABRICA"/>
    <x v="0"/>
    <x v="41"/>
    <x v="0"/>
    <n v="0.88000000000000256"/>
    <x v="0"/>
    <n v="0.67999999999999972"/>
    <n v="0.67999999999999972"/>
    <n v="1"/>
    <n v="1"/>
    <s v="Positivo"/>
    <n v="27.48"/>
    <s v="TM"/>
    <n v="27.48"/>
    <n v="2882"/>
    <s v=""/>
    <s v=""/>
    <x v="0"/>
    <s v=""/>
    <s v=""/>
  </r>
  <r>
    <x v="10"/>
    <n v="14.5"/>
    <n v="13.54"/>
    <n v="0"/>
    <n v="40"/>
    <n v="39.619999999999997"/>
    <n v="25.6"/>
    <s v="TM"/>
    <s v=""/>
    <s v="EVI9987"/>
    <s v="E21TH08"/>
    <s v="2024000269"/>
    <x v="1977"/>
    <d v="2024-01-08T00:00:00"/>
    <x v="43"/>
    <n v="27.26"/>
    <s v="TM"/>
    <n v="26.08"/>
    <x v="0"/>
    <s v="E_ABARRER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3.54"/>
    <s v=""/>
    <x v="0"/>
    <x v="0"/>
    <x v="1"/>
    <s v=""/>
    <x v="0"/>
    <x v="6"/>
    <s v="FABRICA"/>
    <x v="0"/>
    <x v="41"/>
    <x v="0"/>
    <n v="1.3800000000000026"/>
    <x v="0"/>
    <n v="1.1800000000000033"/>
    <n v="1.1800000000000033"/>
    <n v="1"/>
    <n v="1"/>
    <s v="Positivo"/>
    <n v="27.26"/>
    <s v="TM"/>
    <n v="27.26"/>
    <n v="2882"/>
    <s v=""/>
    <s v=""/>
    <x v="0"/>
    <s v=""/>
    <s v=""/>
  </r>
  <r>
    <x v="10"/>
    <n v="13.14"/>
    <n v="13.34"/>
    <n v="0"/>
    <n v="40"/>
    <n v="40.54"/>
    <n v="26.4"/>
    <s v="TM"/>
    <s v=""/>
    <s v="ESE2039"/>
    <s v="E00PV24"/>
    <s v="2024000265"/>
    <x v="1978"/>
    <d v="2024-01-08T00:00:00"/>
    <x v="43"/>
    <n v="27.46"/>
    <s v="TM"/>
    <n v="27.2"/>
    <x v="0"/>
    <s v="E_ABARRER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3.34"/>
    <s v=""/>
    <x v="0"/>
    <x v="0"/>
    <x v="1"/>
    <s v=""/>
    <x v="0"/>
    <x v="6"/>
    <s v="FABRICA"/>
    <x v="0"/>
    <x v="41"/>
    <x v="0"/>
    <n v="0.46000000000000085"/>
    <x v="0"/>
    <n v="0.26000000000000156"/>
    <n v="0.26000000000000156"/>
    <n v="0"/>
    <n v="1"/>
    <s v=""/>
    <n v="27.46"/>
    <s v="TM"/>
    <n v="27.46"/>
    <n v="2882"/>
    <s v=""/>
    <s v=""/>
    <x v="0"/>
    <s v=""/>
    <s v=""/>
  </r>
  <r>
    <x v="10"/>
    <n v="13.3"/>
    <n v="13.34"/>
    <n v="0"/>
    <n v="40"/>
    <n v="40.32"/>
    <n v="26.4"/>
    <s v="TM"/>
    <s v=""/>
    <s v="EVI10106"/>
    <s v="EAV11BG"/>
    <s v="2024000275"/>
    <x v="1979"/>
    <d v="2024-01-09T00:00:00"/>
    <x v="43"/>
    <n v="27.46"/>
    <s v="TM"/>
    <n v="26.98"/>
    <x v="0"/>
    <s v="IGABALDON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3.34"/>
    <s v=""/>
    <x v="0"/>
    <x v="0"/>
    <x v="1"/>
    <s v=""/>
    <x v="0"/>
    <x v="6"/>
    <s v="FABRICA"/>
    <x v="0"/>
    <x v="41"/>
    <x v="0"/>
    <n v="0.67999999999999972"/>
    <x v="0"/>
    <n v="0.48000000000000043"/>
    <n v="0.48000000000000043"/>
    <n v="1"/>
    <n v="1"/>
    <s v="Positivo"/>
    <n v="27.46"/>
    <s v="TM"/>
    <n v="27.46"/>
    <n v="2882"/>
    <s v=""/>
    <s v=""/>
    <x v="0"/>
    <s v=""/>
    <s v=""/>
  </r>
  <r>
    <x v="10"/>
    <n v="14.3"/>
    <n v="13.233000000000001"/>
    <n v="0"/>
    <n v="40"/>
    <n v="40.46"/>
    <n v="26.4"/>
    <s v="TM"/>
    <s v=""/>
    <s v="EVI9987"/>
    <s v="E21TH08"/>
    <s v="2024000325"/>
    <x v="1980"/>
    <d v="2024-01-10T00:00:00"/>
    <x v="43"/>
    <n v="27.04"/>
    <s v="TM"/>
    <n v="27.227"/>
    <x v="0"/>
    <s v="IGABALDON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3.76"/>
    <s v=""/>
    <x v="0"/>
    <x v="0"/>
    <x v="1"/>
    <s v=""/>
    <x v="0"/>
    <x v="6"/>
    <s v="FABRICA"/>
    <x v="0"/>
    <x v="41"/>
    <x v="0"/>
    <n v="0.53999999999999915"/>
    <x v="0"/>
    <n v="-0.18700000000000117"/>
    <n v="0.18700000000000117"/>
    <n v="0"/>
    <n v="0"/>
    <s v=""/>
    <n v="27.04"/>
    <s v="TM"/>
    <n v="27.04"/>
    <n v="2882"/>
    <s v=""/>
    <s v=""/>
    <x v="0"/>
    <s v=""/>
    <s v=""/>
  </r>
  <r>
    <x v="10"/>
    <n v="14.3"/>
    <n v="13.46"/>
    <n v="0"/>
    <n v="40"/>
    <n v="39.700000000000003"/>
    <n v="25.6"/>
    <s v="TM"/>
    <s v=""/>
    <s v="EVI9987"/>
    <s v="E21TH08"/>
    <s v="2024000379"/>
    <x v="1981"/>
    <d v="2024-01-10T00:00:00"/>
    <x v="43"/>
    <n v="27.34"/>
    <s v="TM"/>
    <n v="26.24"/>
    <x v="0"/>
    <s v="E_ABARRER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3.46"/>
    <s v=""/>
    <x v="0"/>
    <x v="0"/>
    <x v="1"/>
    <s v=""/>
    <x v="0"/>
    <x v="6"/>
    <s v="FABRICA"/>
    <x v="0"/>
    <x v="41"/>
    <x v="0"/>
    <n v="1.2999999999999972"/>
    <x v="0"/>
    <n v="1.1000000000000014"/>
    <n v="1.1000000000000014"/>
    <n v="1"/>
    <n v="1"/>
    <s v="Positivo"/>
    <n v="27.34"/>
    <s v="TM"/>
    <n v="27.34"/>
    <n v="2882"/>
    <s v=""/>
    <s v=""/>
    <x v="0"/>
    <s v=""/>
    <s v=""/>
  </r>
  <r>
    <x v="10"/>
    <n v="13.5"/>
    <n v="13.26"/>
    <n v="0"/>
    <n v="40"/>
    <n v="40.42"/>
    <n v="26.4"/>
    <s v="TM"/>
    <s v=""/>
    <s v="EL136328"/>
    <s v="E26VE91"/>
    <s v="2024000371"/>
    <x v="1982"/>
    <d v="2024-01-10T00:00:00"/>
    <x v="43"/>
    <n v="27.54"/>
    <s v="TM"/>
    <n v="27.16"/>
    <x v="0"/>
    <s v="E_ABARRER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3.26"/>
    <s v=""/>
    <x v="0"/>
    <x v="0"/>
    <x v="1"/>
    <s v=""/>
    <x v="0"/>
    <x v="6"/>
    <s v="FABRICA"/>
    <x v="0"/>
    <x v="41"/>
    <x v="0"/>
    <n v="0.57999999999999829"/>
    <x v="0"/>
    <n v="0.37999999999999901"/>
    <n v="0.37999999999999901"/>
    <n v="0"/>
    <n v="1"/>
    <s v=""/>
    <n v="27.54"/>
    <s v="TM"/>
    <n v="27.54"/>
    <n v="2882"/>
    <s v=""/>
    <s v=""/>
    <x v="0"/>
    <s v=""/>
    <s v=""/>
  </r>
  <r>
    <x v="10"/>
    <n v="13.2"/>
    <n v="12.68"/>
    <n v="0"/>
    <n v="40"/>
    <n v="40.58"/>
    <n v="27.2"/>
    <s v="TM"/>
    <s v=""/>
    <s v="EVI11002"/>
    <s v="E92VG76"/>
    <s v="2024000368"/>
    <x v="1983"/>
    <d v="2024-01-10T00:00:00"/>
    <x v="43"/>
    <n v="28"/>
    <s v="TM"/>
    <n v="27.9"/>
    <x v="0"/>
    <s v="E_ABARRER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2.68"/>
    <s v=""/>
    <x v="0"/>
    <x v="0"/>
    <x v="1"/>
    <s v=""/>
    <x v="0"/>
    <x v="6"/>
    <s v="FABRICA"/>
    <x v="0"/>
    <x v="41"/>
    <x v="0"/>
    <n v="0.42000000000000171"/>
    <x v="0"/>
    <n v="0.10000000000000142"/>
    <n v="0.10000000000000142"/>
    <n v="0"/>
    <n v="1"/>
    <s v=""/>
    <n v="28"/>
    <s v="TM"/>
    <n v="28"/>
    <n v="2882"/>
    <s v=""/>
    <s v=""/>
    <x v="0"/>
    <s v=""/>
    <s v=""/>
  </r>
  <r>
    <x v="10"/>
    <n v="13.2"/>
    <n v="13.04"/>
    <n v="0"/>
    <n v="40"/>
    <n v="39.74"/>
    <n v="26.7"/>
    <s v="TM"/>
    <s v=""/>
    <s v="EL158532"/>
    <s v="EBA56OC"/>
    <s v="2024000377"/>
    <x v="1984"/>
    <d v="2024-01-10T00:00:00"/>
    <x v="45"/>
    <n v="27.76"/>
    <s v="TM"/>
    <n v="26.7"/>
    <x v="0"/>
    <s v="E_ABARRER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3.04"/>
    <s v=""/>
    <x v="0"/>
    <x v="0"/>
    <x v="1"/>
    <s v=""/>
    <x v="0"/>
    <x v="6"/>
    <s v="FABRICA"/>
    <x v="0"/>
    <x v="43"/>
    <x v="1"/>
    <n v="1.259999999999998"/>
    <x v="0"/>
    <n v="1.0600000000000023"/>
    <n v="1.0600000000000023"/>
    <n v="1"/>
    <n v="1"/>
    <s v="Positivo"/>
    <n v="27.76"/>
    <s v="TM"/>
    <n v="27.76"/>
    <n v="1782"/>
    <s v=""/>
    <s v=""/>
    <x v="0"/>
    <s v=""/>
    <s v=""/>
  </r>
  <r>
    <x v="10"/>
    <n v="13.6"/>
    <n v="12.98"/>
    <n v="0"/>
    <n v="40"/>
    <n v="40.1"/>
    <n v="26.4"/>
    <s v="TM"/>
    <s v=""/>
    <s v="EL193037"/>
    <s v="E53XL24"/>
    <s v="2024000369"/>
    <x v="1985"/>
    <d v="2024-01-10T00:00:00"/>
    <x v="43"/>
    <n v="27.82"/>
    <s v="TM"/>
    <n v="27.12"/>
    <x v="0"/>
    <s v="E_ABARRER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2.98"/>
    <s v=""/>
    <x v="0"/>
    <x v="0"/>
    <x v="1"/>
    <s v=""/>
    <x v="0"/>
    <x v="6"/>
    <s v="FABRICA"/>
    <x v="0"/>
    <x v="41"/>
    <x v="0"/>
    <n v="0.89999999999999858"/>
    <x v="0"/>
    <n v="0.69999999999999929"/>
    <n v="0.69999999999999929"/>
    <n v="1"/>
    <n v="1"/>
    <s v="Positivo"/>
    <n v="27.82"/>
    <s v="TM"/>
    <n v="27.82"/>
    <n v="2882"/>
    <s v=""/>
    <s v=""/>
    <x v="0"/>
    <s v=""/>
    <s v=""/>
  </r>
  <r>
    <x v="10"/>
    <n v="13.54"/>
    <n v="13.4"/>
    <n v="0"/>
    <n v="40"/>
    <n v="40.479999999999997"/>
    <n v="26.4"/>
    <s v="TM"/>
    <s v=""/>
    <s v="EL156220"/>
    <s v="E54XL56"/>
    <s v="2024000385"/>
    <x v="1986"/>
    <d v="2024-01-10T00:00:00"/>
    <x v="43"/>
    <n v="27.4"/>
    <s v="TM"/>
    <n v="27.08"/>
    <x v="0"/>
    <s v="E_ABARRER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3.4"/>
    <s v=""/>
    <x v="0"/>
    <x v="0"/>
    <x v="1"/>
    <s v=""/>
    <x v="0"/>
    <x v="6"/>
    <s v="FABRICA"/>
    <x v="0"/>
    <x v="41"/>
    <x v="0"/>
    <n v="0.52000000000000313"/>
    <x v="0"/>
    <n v="0.32000000000000028"/>
    <n v="0.32000000000000028"/>
    <n v="0"/>
    <n v="1"/>
    <s v=""/>
    <n v="27.4"/>
    <s v="TM"/>
    <n v="27.4"/>
    <n v="2882"/>
    <s v=""/>
    <s v=""/>
    <x v="0"/>
    <s v=""/>
    <s v=""/>
  </r>
  <r>
    <x v="11"/>
    <n v="13.6"/>
    <n v="13.7"/>
    <n v="0"/>
    <n v="40"/>
    <n v="40.659999999999997"/>
    <n v="26.96"/>
    <s v="TM"/>
    <s v=""/>
    <s v="ER5791BBN"/>
    <s v="E9260FWL"/>
    <s v=""/>
    <x v="1987"/>
    <d v="2024-01-02T00:00:00"/>
    <x v="47"/>
    <n v="27.3"/>
    <s v="TM"/>
    <n v="26.96"/>
    <x v="0"/>
    <s v="E_JSOLERR"/>
    <x v="0"/>
    <s v=""/>
    <x v="1"/>
    <x v="1"/>
    <x v="0"/>
    <x v="0"/>
    <s v="ESMA23011"/>
    <d v="2024-01-02T08:16:25"/>
    <s v="E_JSOLERR"/>
    <x v="1"/>
    <x v="1"/>
    <x v="1"/>
    <x v="0"/>
    <s v="ESMA23011"/>
    <d v="2024-01-02T08:16:56"/>
    <s v="E_JSOLERR"/>
    <s v=""/>
    <s v="PA"/>
    <n v="0"/>
    <s v=""/>
    <x v="0"/>
    <x v="0"/>
    <x v="0"/>
    <s v="ZZ"/>
    <x v="0"/>
    <x v="1"/>
    <s v="EXPORT"/>
    <x v="0"/>
    <x v="45"/>
    <x v="1"/>
    <n v="0.34000000000000341"/>
    <x v="0"/>
    <n v="0.33999999999999986"/>
    <n v="0.33999999999999986"/>
    <n v="0"/>
    <n v="1"/>
    <s v=""/>
    <n v="27.3"/>
    <s v="TM"/>
    <n v="27.3"/>
    <n v="200225"/>
    <s v="ZZ"/>
    <s v=""/>
    <x v="0"/>
    <s v="ZZ"/>
    <s v="ZZ"/>
  </r>
  <r>
    <x v="11"/>
    <n v="13.1"/>
    <n v="13.44"/>
    <n v="0"/>
    <n v="40"/>
    <n v="39.799999999999997"/>
    <n v="26.36"/>
    <s v="TM"/>
    <s v=""/>
    <s v="ER7169BBR"/>
    <s v="E0019FGD"/>
    <s v=""/>
    <x v="1988"/>
    <d v="2024-01-02T00:00:00"/>
    <x v="47"/>
    <n v="27.56"/>
    <s v="TM"/>
    <n v="26.36"/>
    <x v="0"/>
    <s v="E_JSOLERR"/>
    <x v="0"/>
    <s v=""/>
    <x v="1"/>
    <x v="1"/>
    <x v="0"/>
    <x v="0"/>
    <s v="ESMA23011"/>
    <d v="2024-01-02T08:19:02"/>
    <s v="E_JSOLERR"/>
    <x v="1"/>
    <x v="1"/>
    <x v="1"/>
    <x v="0"/>
    <s v="ESMA23011"/>
    <d v="2024-01-02T08:19:26"/>
    <s v="E_JSOLERR"/>
    <s v=""/>
    <s v="PA"/>
    <n v="0"/>
    <s v=""/>
    <x v="0"/>
    <x v="0"/>
    <x v="0"/>
    <s v="ZZ"/>
    <x v="0"/>
    <x v="1"/>
    <s v="EXPORT"/>
    <x v="0"/>
    <x v="45"/>
    <x v="1"/>
    <n v="1.2000000000000028"/>
    <x v="0"/>
    <n v="1.1999999999999993"/>
    <n v="1.1999999999999993"/>
    <n v="1"/>
    <n v="1"/>
    <s v="Positivo"/>
    <n v="27.56"/>
    <s v="TM"/>
    <n v="27.56"/>
    <n v="200225"/>
    <s v="ZZ"/>
    <s v=""/>
    <x v="0"/>
    <s v="ZZ"/>
    <s v="ZZ"/>
  </r>
  <r>
    <x v="11"/>
    <n v="13.5"/>
    <n v="13.56"/>
    <n v="0"/>
    <n v="38"/>
    <n v="38.299999999999997"/>
    <n v="24.74"/>
    <s v="TM"/>
    <s v=""/>
    <s v="EM6833GSF"/>
    <s v=""/>
    <s v=""/>
    <x v="1989"/>
    <d v="2024-01-02T00:00:00"/>
    <x v="47"/>
    <n v="25.39"/>
    <s v="TM"/>
    <n v="24.74"/>
    <x v="0"/>
    <s v="E_JSOLERR"/>
    <x v="0"/>
    <s v=""/>
    <x v="1"/>
    <x v="1"/>
    <x v="0"/>
    <x v="0"/>
    <s v="ESMA23011"/>
    <d v="2024-01-02T08:44:17"/>
    <s v="E_JSOLERR"/>
    <x v="1"/>
    <x v="1"/>
    <x v="1"/>
    <x v="0"/>
    <s v="ESMA23011"/>
    <d v="2024-01-02T09:10:36"/>
    <s v="E_JSOLERR"/>
    <s v=""/>
    <s v="PA"/>
    <n v="0"/>
    <s v=""/>
    <x v="0"/>
    <x v="0"/>
    <x v="0"/>
    <s v="ZZ"/>
    <x v="0"/>
    <x v="1"/>
    <s v="EXPORT"/>
    <x v="0"/>
    <x v="45"/>
    <x v="1"/>
    <n v="0.64999999999999858"/>
    <x v="0"/>
    <n v="0.65000000000000213"/>
    <n v="0.65000000000000213"/>
    <n v="1"/>
    <n v="1"/>
    <s v="Positivo"/>
    <n v="25.39"/>
    <s v="TM"/>
    <n v="25.39"/>
    <n v="200225"/>
    <s v="ZZ"/>
    <s v=""/>
    <x v="0"/>
    <s v="ZZ"/>
    <s v="ZZ"/>
  </r>
  <r>
    <x v="11"/>
    <n v="13.6"/>
    <n v="13.7"/>
    <n v="0"/>
    <n v="40"/>
    <n v="39.94"/>
    <n v="26.24"/>
    <s v="TM"/>
    <s v=""/>
    <s v="ER5791BBN"/>
    <s v="E9260FWL"/>
    <s v=""/>
    <x v="1990"/>
    <d v="2024-01-02T00:00:00"/>
    <x v="47"/>
    <n v="27.3"/>
    <s v="TM"/>
    <n v="26.24"/>
    <x v="0"/>
    <s v="E_JSOLERR"/>
    <x v="0"/>
    <s v=""/>
    <x v="1"/>
    <x v="1"/>
    <x v="0"/>
    <x v="0"/>
    <s v="ESMA23011"/>
    <d v="2024-01-02T09:40:39"/>
    <s v="E_JSOLERR"/>
    <x v="1"/>
    <x v="1"/>
    <x v="1"/>
    <x v="0"/>
    <s v="ESMA23011"/>
    <d v="2024-01-02T09:41:07"/>
    <s v="E_JSOLERR"/>
    <s v=""/>
    <s v="PA"/>
    <n v="0"/>
    <s v=""/>
    <x v="0"/>
    <x v="0"/>
    <x v="0"/>
    <s v="ZZ"/>
    <x v="0"/>
    <x v="1"/>
    <s v="EXPORT"/>
    <x v="0"/>
    <x v="45"/>
    <x v="1"/>
    <n v="1.0600000000000023"/>
    <x v="0"/>
    <n v="1.0600000000000023"/>
    <n v="1.0600000000000023"/>
    <n v="1"/>
    <n v="1"/>
    <s v="Positivo"/>
    <n v="27.3"/>
    <s v="TM"/>
    <n v="27.3"/>
    <n v="200225"/>
    <s v="ZZ"/>
    <s v=""/>
    <x v="0"/>
    <s v="ZZ"/>
    <s v="ZZ"/>
  </r>
  <r>
    <x v="11"/>
    <n v="13.1"/>
    <n v="13.44"/>
    <n v="0"/>
    <n v="40"/>
    <n v="40.4"/>
    <n v="26.96"/>
    <s v="TM"/>
    <s v=""/>
    <s v="ER7169BBR"/>
    <s v="E0019FGD"/>
    <s v=""/>
    <x v="1991"/>
    <d v="2024-01-02T00:00:00"/>
    <x v="47"/>
    <n v="27.56"/>
    <s v="TM"/>
    <n v="26.96"/>
    <x v="0"/>
    <s v="E_JSOLERR"/>
    <x v="0"/>
    <s v=""/>
    <x v="1"/>
    <x v="1"/>
    <x v="0"/>
    <x v="0"/>
    <s v="ESMA23011"/>
    <d v="2024-01-02T09:46:51"/>
    <s v="E_JSOLERR"/>
    <x v="1"/>
    <x v="1"/>
    <x v="1"/>
    <x v="0"/>
    <s v="ESMA23011"/>
    <d v="2024-01-02T09:47:16"/>
    <s v="E_JSOLERR"/>
    <s v=""/>
    <s v="PA"/>
    <n v="0"/>
    <s v=""/>
    <x v="0"/>
    <x v="0"/>
    <x v="0"/>
    <s v="ZZ"/>
    <x v="0"/>
    <x v="1"/>
    <s v="EXPORT"/>
    <x v="0"/>
    <x v="45"/>
    <x v="1"/>
    <n v="0.60000000000000142"/>
    <x v="0"/>
    <n v="0.59999999999999787"/>
    <n v="0.59999999999999787"/>
    <n v="1"/>
    <n v="1"/>
    <s v="Positivo"/>
    <n v="27.56"/>
    <s v="TM"/>
    <n v="27.56"/>
    <n v="200225"/>
    <s v="ZZ"/>
    <s v=""/>
    <x v="0"/>
    <s v="ZZ"/>
    <s v="ZZ"/>
  </r>
  <r>
    <x v="11"/>
    <n v="13.5"/>
    <n v="13.56"/>
    <n v="0"/>
    <n v="38"/>
    <n v="34.96"/>
    <n v="21.4"/>
    <s v="TM"/>
    <s v=""/>
    <s v="EM6833GSF"/>
    <s v=""/>
    <s v=""/>
    <x v="1992"/>
    <d v="2024-01-02T00:00:00"/>
    <x v="47"/>
    <n v="25.39"/>
    <s v="TM"/>
    <n v="21.4"/>
    <x v="0"/>
    <s v="E_JSOLERR"/>
    <x v="0"/>
    <s v=""/>
    <x v="1"/>
    <x v="1"/>
    <x v="0"/>
    <x v="0"/>
    <s v="ESMA23011"/>
    <d v="2024-01-02T10:29:58"/>
    <s v="E_JSOLERR"/>
    <x v="1"/>
    <x v="1"/>
    <x v="1"/>
    <x v="0"/>
    <s v="ESMA23011"/>
    <d v="2024-01-02T10:30:34"/>
    <s v="E_JSOLERR"/>
    <s v=""/>
    <s v="PA"/>
    <n v="0"/>
    <s v=""/>
    <x v="0"/>
    <x v="0"/>
    <x v="0"/>
    <s v="ZZ"/>
    <x v="0"/>
    <x v="1"/>
    <s v="EXPORT"/>
    <x v="0"/>
    <x v="45"/>
    <x v="1"/>
    <n v="3.9899999999999949"/>
    <x v="0"/>
    <n v="3.990000000000002"/>
    <n v="3.990000000000002"/>
    <n v="1"/>
    <n v="1"/>
    <s v="Positivo"/>
    <n v="25.39"/>
    <s v="TM"/>
    <n v="25.39"/>
    <n v="200225"/>
    <s v="ZZ"/>
    <s v=""/>
    <x v="0"/>
    <s v="ZZ"/>
    <s v="ZZ"/>
  </r>
  <r>
    <x v="11"/>
    <n v="13.6"/>
    <n v="13.66"/>
    <n v="0"/>
    <n v="40"/>
    <n v="41"/>
    <n v="27.34"/>
    <s v="TM"/>
    <s v=""/>
    <s v="ER5791BBN"/>
    <s v="E9260FWL"/>
    <s v=""/>
    <x v="1993"/>
    <d v="2024-01-02T00:00:00"/>
    <x v="47"/>
    <n v="27.34"/>
    <s v="TM"/>
    <n v="27.34"/>
    <x v="0"/>
    <s v="E_JSOLERR"/>
    <x v="0"/>
    <s v=""/>
    <x v="1"/>
    <x v="1"/>
    <x v="0"/>
    <x v="0"/>
    <s v="ESMA23011"/>
    <d v="2024-01-02T11:15:14"/>
    <s v="E_JSOLERR"/>
    <x v="1"/>
    <x v="1"/>
    <x v="1"/>
    <x v="0"/>
    <s v="ESMA23011"/>
    <d v="2024-01-02T11:16:26"/>
    <s v="E_JSOLERR"/>
    <s v=""/>
    <s v="PA"/>
    <n v="0"/>
    <s v=""/>
    <x v="0"/>
    <x v="0"/>
    <x v="0"/>
    <s v="ZZ"/>
    <x v="0"/>
    <x v="1"/>
    <s v="EXPORT"/>
    <x v="0"/>
    <x v="45"/>
    <x v="1"/>
    <n v="0"/>
    <x v="0"/>
    <n v="0"/>
    <n v="0"/>
    <n v="0"/>
    <n v="1"/>
    <s v=""/>
    <n v="27.34"/>
    <s v="TM"/>
    <n v="27.34"/>
    <n v="200225"/>
    <s v="ZZ"/>
    <s v=""/>
    <x v="0"/>
    <s v="ZZ"/>
    <s v="ZZ"/>
  </r>
  <r>
    <x v="11"/>
    <n v="13.1"/>
    <n v="13.44"/>
    <n v="0"/>
    <n v="40"/>
    <n v="40.9"/>
    <n v="27.46"/>
    <s v="TM"/>
    <s v=""/>
    <s v="ER7169BBR"/>
    <s v="E0019FGD"/>
    <s v=""/>
    <x v="1994"/>
    <d v="2024-01-02T00:00:00"/>
    <x v="47"/>
    <n v="27.56"/>
    <s v="TM"/>
    <n v="27.46"/>
    <x v="0"/>
    <s v="E_JSOLERR"/>
    <x v="0"/>
    <s v=""/>
    <x v="1"/>
    <x v="1"/>
    <x v="0"/>
    <x v="0"/>
    <s v="ESMA23011"/>
    <d v="2024-01-02T11:23:25"/>
    <s v="E_JSOLERR"/>
    <x v="1"/>
    <x v="1"/>
    <x v="1"/>
    <x v="0"/>
    <s v="ESMA23011"/>
    <d v="2024-01-02T11:23:59"/>
    <s v="E_JSOLERR"/>
    <s v=""/>
    <s v="PA"/>
    <n v="0"/>
    <s v=""/>
    <x v="0"/>
    <x v="0"/>
    <x v="0"/>
    <s v="ZZ"/>
    <x v="0"/>
    <x v="1"/>
    <s v="EXPORT"/>
    <x v="0"/>
    <x v="45"/>
    <x v="1"/>
    <n v="0.10000000000000142"/>
    <x v="0"/>
    <n v="9.9999999999997868E-2"/>
    <n v="9.9999999999997868E-2"/>
    <n v="0"/>
    <n v="1"/>
    <s v=""/>
    <n v="27.56"/>
    <s v="TM"/>
    <n v="27.56"/>
    <n v="200225"/>
    <s v="ZZ"/>
    <s v=""/>
    <x v="0"/>
    <s v="ZZ"/>
    <s v="ZZ"/>
  </r>
  <r>
    <x v="11"/>
    <n v="13.5"/>
    <n v="13.56"/>
    <n v="0"/>
    <n v="38"/>
    <n v="38.06"/>
    <n v="24.5"/>
    <s v="TM"/>
    <s v=""/>
    <s v="EM6833GSF"/>
    <s v=""/>
    <s v=""/>
    <x v="1995"/>
    <d v="2024-01-02T00:00:00"/>
    <x v="47"/>
    <n v="25.39"/>
    <s v="TM"/>
    <n v="24.5"/>
    <x v="0"/>
    <s v="E_JSOLERR"/>
    <x v="0"/>
    <s v=""/>
    <x v="1"/>
    <x v="1"/>
    <x v="0"/>
    <x v="0"/>
    <s v="ESMA23011"/>
    <d v="2024-01-02T11:48:08"/>
    <s v="E_JSOLERR"/>
    <x v="1"/>
    <x v="1"/>
    <x v="1"/>
    <x v="0"/>
    <s v="ESMA23011"/>
    <d v="2024-01-02T11:48:28"/>
    <s v="E_JSOLERR"/>
    <s v=""/>
    <s v="PA"/>
    <n v="0"/>
    <s v=""/>
    <x v="0"/>
    <x v="0"/>
    <x v="0"/>
    <s v="ZZ"/>
    <x v="0"/>
    <x v="1"/>
    <s v="EXPORT"/>
    <x v="0"/>
    <x v="45"/>
    <x v="1"/>
    <n v="0.88999999999999346"/>
    <x v="0"/>
    <n v="0.89000000000000057"/>
    <n v="0.89000000000000057"/>
    <n v="1"/>
    <n v="1"/>
    <s v="Positivo"/>
    <n v="25.39"/>
    <s v="TM"/>
    <n v="25.39"/>
    <n v="200225"/>
    <s v="ZZ"/>
    <s v=""/>
    <x v="0"/>
    <s v="ZZ"/>
    <s v="ZZ"/>
  </r>
  <r>
    <x v="11"/>
    <n v="13.6"/>
    <n v="13.68"/>
    <n v="0"/>
    <n v="40"/>
    <n v="40.880000000000003"/>
    <n v="27.2"/>
    <s v="TM"/>
    <s v=""/>
    <s v="ER5791BBN"/>
    <s v="E9260FWL"/>
    <s v=""/>
    <x v="1996"/>
    <d v="2024-01-02T00:00:00"/>
    <x v="47"/>
    <n v="27.32"/>
    <s v="TM"/>
    <n v="27.2"/>
    <x v="0"/>
    <s v="E_JSOLERR"/>
    <x v="0"/>
    <s v=""/>
    <x v="1"/>
    <x v="1"/>
    <x v="0"/>
    <x v="0"/>
    <s v="ESMA23011"/>
    <d v="2024-01-02T12:37:59"/>
    <s v="E_JSOLERR"/>
    <x v="1"/>
    <x v="1"/>
    <x v="1"/>
    <x v="0"/>
    <s v="ESMA23011"/>
    <d v="2024-01-02T12:38:27"/>
    <s v="E_JSOLERR"/>
    <s v=""/>
    <s v="PA"/>
    <n v="0"/>
    <s v=""/>
    <x v="0"/>
    <x v="0"/>
    <x v="0"/>
    <s v="ZZ"/>
    <x v="0"/>
    <x v="1"/>
    <s v="EXPORT"/>
    <x v="0"/>
    <x v="45"/>
    <x v="1"/>
    <n v="0.11999999999999744"/>
    <x v="0"/>
    <n v="0.12000000000000099"/>
    <n v="0.12000000000000099"/>
    <n v="0"/>
    <n v="1"/>
    <s v=""/>
    <n v="27.32"/>
    <s v="TM"/>
    <n v="27.32"/>
    <n v="200225"/>
    <s v="ZZ"/>
    <s v=""/>
    <x v="0"/>
    <s v="ZZ"/>
    <s v="ZZ"/>
  </r>
  <r>
    <x v="11"/>
    <n v="13.1"/>
    <n v="13.44"/>
    <n v="0"/>
    <n v="40"/>
    <n v="40.46"/>
    <n v="27.02"/>
    <s v="TM"/>
    <s v=""/>
    <s v="ER7169BBR"/>
    <s v="E0019FGD"/>
    <s v=""/>
    <x v="1997"/>
    <d v="2024-01-02T00:00:00"/>
    <x v="47"/>
    <n v="27.56"/>
    <s v="TM"/>
    <n v="27.02"/>
    <x v="0"/>
    <s v="E_JSOLERR"/>
    <x v="0"/>
    <s v=""/>
    <x v="1"/>
    <x v="1"/>
    <x v="0"/>
    <x v="0"/>
    <s v="ESMA23011"/>
    <d v="2024-01-02T12:59:52"/>
    <s v="E_JSOLERR"/>
    <x v="1"/>
    <x v="1"/>
    <x v="1"/>
    <x v="0"/>
    <s v="ESMA23011"/>
    <d v="2024-01-02T13:00:18"/>
    <s v="E_JSOLERR"/>
    <s v=""/>
    <s v="PA"/>
    <n v="0"/>
    <s v=""/>
    <x v="0"/>
    <x v="0"/>
    <x v="0"/>
    <s v="ZZ"/>
    <x v="0"/>
    <x v="1"/>
    <s v="EXPORT"/>
    <x v="0"/>
    <x v="45"/>
    <x v="1"/>
    <n v="0.53999999999999915"/>
    <x v="0"/>
    <n v="0.53999999999999915"/>
    <n v="0.53999999999999915"/>
    <n v="1"/>
    <n v="1"/>
    <s v="Positivo"/>
    <n v="27.56"/>
    <s v="TM"/>
    <n v="27.56"/>
    <n v="200225"/>
    <s v="ZZ"/>
    <s v=""/>
    <x v="0"/>
    <s v="ZZ"/>
    <s v="ZZ"/>
  </r>
  <r>
    <x v="11"/>
    <n v="13.5"/>
    <n v="13.54"/>
    <n v="0"/>
    <n v="38"/>
    <n v="32.4"/>
    <n v="18.86"/>
    <s v="TM"/>
    <s v=""/>
    <s v="EM6833GSF"/>
    <s v=""/>
    <s v=""/>
    <x v="1998"/>
    <d v="2024-01-02T00:00:00"/>
    <x v="47"/>
    <n v="25.41"/>
    <s v="TM"/>
    <n v="18.86"/>
    <x v="0"/>
    <s v="E_JSOLERR"/>
    <x v="0"/>
    <s v=""/>
    <x v="1"/>
    <x v="1"/>
    <x v="0"/>
    <x v="0"/>
    <s v="ESMA23011"/>
    <d v="2024-01-02T14:31:11"/>
    <s v="E_JSOLERR"/>
    <x v="1"/>
    <x v="1"/>
    <x v="1"/>
    <x v="0"/>
    <s v="ESMA23011"/>
    <d v="2024-01-02T14:31:35"/>
    <s v="E_JSOLERR"/>
    <s v=""/>
    <s v="PA"/>
    <n v="0"/>
    <s v=""/>
    <x v="0"/>
    <x v="0"/>
    <x v="0"/>
    <s v="ZZ"/>
    <x v="0"/>
    <x v="1"/>
    <s v="EXPORT"/>
    <x v="0"/>
    <x v="45"/>
    <x v="1"/>
    <n v="6.5499999999999972"/>
    <x v="0"/>
    <n v="6.5500000000000007"/>
    <n v="6.5500000000000007"/>
    <n v="1"/>
    <n v="1"/>
    <s v="Positivo"/>
    <n v="25.41"/>
    <s v="TM"/>
    <n v="25.41"/>
    <n v="200225"/>
    <s v="ZZ"/>
    <s v=""/>
    <x v="0"/>
    <s v="ZZ"/>
    <s v="ZZ"/>
  </r>
  <r>
    <x v="11"/>
    <n v="13.6"/>
    <n v="13.7"/>
    <n v="0"/>
    <n v="40"/>
    <n v="40.86"/>
    <n v="27.16"/>
    <s v="TM"/>
    <s v=""/>
    <s v="ER5791BBN"/>
    <s v="E9260FWL"/>
    <s v=""/>
    <x v="1999"/>
    <d v="2024-01-02T00:00:00"/>
    <x v="47"/>
    <n v="27.3"/>
    <s v="TM"/>
    <n v="27.16"/>
    <x v="0"/>
    <s v="E_JSOLERR"/>
    <x v="0"/>
    <s v=""/>
    <x v="1"/>
    <x v="1"/>
    <x v="0"/>
    <x v="0"/>
    <s v="ESMA23011"/>
    <d v="2024-01-02T14:41:09"/>
    <s v="E_JSOLERR"/>
    <x v="1"/>
    <x v="1"/>
    <x v="1"/>
    <x v="0"/>
    <s v="ESMA23011"/>
    <d v="2024-01-02T14:41:31"/>
    <s v="E_JSOLERR"/>
    <s v=""/>
    <s v="PA"/>
    <n v="0"/>
    <s v=""/>
    <x v="0"/>
    <x v="0"/>
    <x v="0"/>
    <s v="ZZ"/>
    <x v="0"/>
    <x v="1"/>
    <s v="EXPORT"/>
    <x v="0"/>
    <x v="45"/>
    <x v="1"/>
    <n v="0.14000000000000057"/>
    <x v="0"/>
    <n v="0.14000000000000057"/>
    <n v="0.14000000000000057"/>
    <n v="0"/>
    <n v="1"/>
    <s v=""/>
    <n v="27.3"/>
    <s v="TM"/>
    <n v="27.3"/>
    <n v="200225"/>
    <s v="ZZ"/>
    <s v=""/>
    <x v="0"/>
    <s v="ZZ"/>
    <s v="ZZ"/>
  </r>
  <r>
    <x v="11"/>
    <n v="13.1"/>
    <n v="13.44"/>
    <n v="0"/>
    <n v="40"/>
    <n v="40.76"/>
    <n v="27.32"/>
    <s v="TM"/>
    <s v=""/>
    <s v="ER7169BBR"/>
    <s v="E0019FGD"/>
    <s v=""/>
    <x v="2000"/>
    <d v="2024-01-02T00:00:00"/>
    <x v="47"/>
    <n v="27.56"/>
    <s v="TM"/>
    <n v="27.32"/>
    <x v="0"/>
    <s v="E_JSOLERR"/>
    <x v="0"/>
    <s v=""/>
    <x v="1"/>
    <x v="1"/>
    <x v="0"/>
    <x v="0"/>
    <s v="ESMA23011"/>
    <d v="2024-01-02T14:59:27"/>
    <s v="E_JSOLERR"/>
    <x v="1"/>
    <x v="1"/>
    <x v="1"/>
    <x v="0"/>
    <s v="ESMA23011"/>
    <d v="2024-01-02T14:59:48"/>
    <s v="E_JSOLERR"/>
    <s v=""/>
    <s v="PA"/>
    <n v="0"/>
    <s v=""/>
    <x v="0"/>
    <x v="0"/>
    <x v="0"/>
    <s v="ZZ"/>
    <x v="0"/>
    <x v="1"/>
    <s v="EXPORT"/>
    <x v="0"/>
    <x v="45"/>
    <x v="1"/>
    <n v="0.24000000000000199"/>
    <x v="0"/>
    <n v="0.23999999999999844"/>
    <n v="0.23999999999999844"/>
    <n v="0"/>
    <n v="1"/>
    <s v=""/>
    <n v="27.56"/>
    <s v="TM"/>
    <n v="27.56"/>
    <n v="200225"/>
    <s v="ZZ"/>
    <s v=""/>
    <x v="0"/>
    <s v="ZZ"/>
    <s v="ZZ"/>
  </r>
  <r>
    <x v="11"/>
    <n v="13.1"/>
    <n v="13.44"/>
    <n v="0"/>
    <n v="40"/>
    <n v="40.76"/>
    <n v="27.32"/>
    <s v="TM"/>
    <s v=""/>
    <s v="ER7169BBR"/>
    <s v="E0019FGD"/>
    <s v=""/>
    <x v="2001"/>
    <d v="2024-01-02T00:00:00"/>
    <x v="47"/>
    <n v="27.56"/>
    <s v="TM"/>
    <n v="27.32"/>
    <x v="0"/>
    <s v="E_JSOLERR"/>
    <x v="0"/>
    <s v=""/>
    <x v="1"/>
    <x v="1"/>
    <x v="0"/>
    <x v="0"/>
    <s v="ESMA23011"/>
    <d v="2024-01-02T16:05:27"/>
    <s v="E_JSOLERR"/>
    <x v="1"/>
    <x v="1"/>
    <x v="1"/>
    <x v="0"/>
    <s v="ESMA23011"/>
    <d v="2024-01-02T16:06:16"/>
    <s v="E_JSOLERR"/>
    <s v=""/>
    <s v="PA"/>
    <n v="0"/>
    <s v=""/>
    <x v="0"/>
    <x v="0"/>
    <x v="0"/>
    <s v="ZZ"/>
    <x v="0"/>
    <x v="1"/>
    <s v="EXPORT"/>
    <x v="0"/>
    <x v="45"/>
    <x v="1"/>
    <n v="0.24000000000000199"/>
    <x v="0"/>
    <n v="0.23999999999999844"/>
    <n v="0.23999999999999844"/>
    <n v="0"/>
    <n v="1"/>
    <s v=""/>
    <n v="27.56"/>
    <s v="TM"/>
    <n v="27.56"/>
    <n v="200225"/>
    <s v="ZZ"/>
    <s v=""/>
    <x v="0"/>
    <s v="ZZ"/>
    <s v="ZZ"/>
  </r>
  <r>
    <x v="11"/>
    <n v="13.6"/>
    <n v="13.7"/>
    <n v="0"/>
    <n v="40"/>
    <n v="40.9"/>
    <n v="27.2"/>
    <s v="TM"/>
    <s v=""/>
    <s v="ER5791BBN"/>
    <s v="E9260FWL"/>
    <s v=""/>
    <x v="2002"/>
    <d v="2024-01-02T00:00:00"/>
    <x v="47"/>
    <n v="27.3"/>
    <s v="TM"/>
    <n v="27.2"/>
    <x v="0"/>
    <s v="E_JSOLERR"/>
    <x v="0"/>
    <s v=""/>
    <x v="1"/>
    <x v="1"/>
    <x v="0"/>
    <x v="0"/>
    <s v="ESMA23011"/>
    <d v="2024-01-02T16:09:32"/>
    <s v="E_JSOLERR"/>
    <x v="1"/>
    <x v="1"/>
    <x v="1"/>
    <x v="0"/>
    <s v="ESMA23011"/>
    <d v="2024-01-02T16:10:43"/>
    <s v="E_JSOLERR"/>
    <s v=""/>
    <s v="PA"/>
    <n v="0"/>
    <s v=""/>
    <x v="0"/>
    <x v="0"/>
    <x v="0"/>
    <s v="ZZ"/>
    <x v="0"/>
    <x v="1"/>
    <s v="EXPORT"/>
    <x v="0"/>
    <x v="45"/>
    <x v="1"/>
    <n v="0.10000000000000142"/>
    <x v="0"/>
    <n v="0.10000000000000142"/>
    <n v="0.10000000000000142"/>
    <n v="0"/>
    <n v="1"/>
    <s v=""/>
    <n v="27.3"/>
    <s v="TM"/>
    <n v="27.3"/>
    <n v="200225"/>
    <s v="ZZ"/>
    <s v=""/>
    <x v="0"/>
    <s v="ZZ"/>
    <s v="ZZ"/>
  </r>
  <r>
    <x v="11"/>
    <n v="13.5"/>
    <n v="13.56"/>
    <n v="0"/>
    <n v="38"/>
    <n v="36.92"/>
    <n v="23.36"/>
    <s v="TM"/>
    <s v=""/>
    <s v="EM6833GSF"/>
    <s v=""/>
    <s v=""/>
    <x v="2003"/>
    <d v="2024-01-02T00:00:00"/>
    <x v="47"/>
    <n v="25.39"/>
    <s v="TM"/>
    <n v="23.36"/>
    <x v="0"/>
    <s v="E_JSOLERR"/>
    <x v="0"/>
    <s v=""/>
    <x v="1"/>
    <x v="1"/>
    <x v="0"/>
    <x v="0"/>
    <s v="ESMA23011"/>
    <d v="2024-01-02T16:13:04"/>
    <s v="E_JSOLERR"/>
    <x v="1"/>
    <x v="1"/>
    <x v="1"/>
    <x v="0"/>
    <s v="ESMA23011"/>
    <d v="2024-01-02T16:14:20"/>
    <s v="E_JSOLERR"/>
    <s v=""/>
    <s v="PA"/>
    <n v="0"/>
    <s v=""/>
    <x v="0"/>
    <x v="0"/>
    <x v="0"/>
    <s v="ZZ"/>
    <x v="0"/>
    <x v="1"/>
    <s v="EXPORT"/>
    <x v="0"/>
    <x v="45"/>
    <x v="1"/>
    <n v="2.029999999999994"/>
    <x v="0"/>
    <n v="2.0300000000000011"/>
    <n v="2.0300000000000011"/>
    <n v="1"/>
    <n v="1"/>
    <s v="Positivo"/>
    <n v="25.39"/>
    <s v="TM"/>
    <n v="25.39"/>
    <n v="200225"/>
    <s v="ZZ"/>
    <s v=""/>
    <x v="0"/>
    <s v="ZZ"/>
    <s v="ZZ"/>
  </r>
  <r>
    <x v="11"/>
    <n v="13.1"/>
    <n v="13.44"/>
    <n v="0"/>
    <n v="40"/>
    <n v="40.299999999999997"/>
    <n v="26.86"/>
    <s v="TM"/>
    <s v=""/>
    <s v="ER7169BBR"/>
    <s v="E0019FGD"/>
    <s v=""/>
    <x v="2004"/>
    <d v="2024-01-02T00:00:00"/>
    <x v="47"/>
    <n v="27.56"/>
    <s v="TM"/>
    <n v="26.86"/>
    <x v="0"/>
    <s v="E_JSOLERR"/>
    <x v="0"/>
    <s v=""/>
    <x v="1"/>
    <x v="1"/>
    <x v="0"/>
    <x v="0"/>
    <s v="ESMA23011"/>
    <d v="2024-01-02T16:19:34"/>
    <s v="E_JSOLERR"/>
    <x v="1"/>
    <x v="1"/>
    <x v="1"/>
    <x v="0"/>
    <s v="ESMA23011"/>
    <d v="2024-01-02T16:19:55"/>
    <s v="E_JSOLERR"/>
    <s v=""/>
    <s v="PA"/>
    <n v="0"/>
    <s v=""/>
    <x v="0"/>
    <x v="0"/>
    <x v="0"/>
    <s v="ZZ"/>
    <x v="0"/>
    <x v="1"/>
    <s v="EXPORT"/>
    <x v="0"/>
    <x v="45"/>
    <x v="1"/>
    <n v="0.70000000000000284"/>
    <x v="0"/>
    <n v="0.69999999999999929"/>
    <n v="0.69999999999999929"/>
    <n v="1"/>
    <n v="1"/>
    <s v="Positivo"/>
    <n v="27.56"/>
    <s v="TM"/>
    <n v="27.56"/>
    <n v="200225"/>
    <s v="ZZ"/>
    <s v=""/>
    <x v="0"/>
    <s v="ZZ"/>
    <s v="ZZ"/>
  </r>
  <r>
    <x v="11"/>
    <n v="13.5"/>
    <n v="13.62"/>
    <n v="0"/>
    <n v="38"/>
    <n v="34.5"/>
    <n v="20.88"/>
    <s v="TM"/>
    <s v=""/>
    <s v="EM6833GSF"/>
    <s v=""/>
    <s v=""/>
    <x v="2005"/>
    <d v="2024-01-03T00:00:00"/>
    <x v="47"/>
    <n v="25.33"/>
    <s v="TM"/>
    <n v="20.88"/>
    <x v="0"/>
    <s v="E_JSOLERR"/>
    <x v="0"/>
    <s v=""/>
    <x v="1"/>
    <x v="1"/>
    <x v="0"/>
    <x v="0"/>
    <s v="ESMA23011"/>
    <d v="2024-01-03T07:57:58"/>
    <s v="E_JSOLERR"/>
    <x v="1"/>
    <x v="1"/>
    <x v="1"/>
    <x v="0"/>
    <s v="ESMA23011"/>
    <d v="2024-01-03T07:58:27"/>
    <s v="E_JSOLERR"/>
    <s v=""/>
    <s v="PA"/>
    <n v="0"/>
    <s v=""/>
    <x v="0"/>
    <x v="0"/>
    <x v="0"/>
    <s v="ZZ"/>
    <x v="0"/>
    <x v="1"/>
    <s v="EXPORT"/>
    <x v="0"/>
    <x v="45"/>
    <x v="1"/>
    <n v="4.4499999999999957"/>
    <x v="0"/>
    <n v="4.4499999999999993"/>
    <n v="4.4499999999999993"/>
    <n v="1"/>
    <n v="1"/>
    <s v="Positivo"/>
    <n v="25.33"/>
    <s v="TM"/>
    <n v="25.33"/>
    <n v="200225"/>
    <s v="ZZ"/>
    <s v=""/>
    <x v="0"/>
    <s v="ZZ"/>
    <s v="ZZ"/>
  </r>
  <r>
    <x v="11"/>
    <n v="13.5"/>
    <n v="13.62"/>
    <n v="0"/>
    <n v="38"/>
    <n v="36.299999999999997"/>
    <n v="22.68"/>
    <s v="TM"/>
    <s v=""/>
    <s v="EM6833GSF"/>
    <s v=""/>
    <s v=""/>
    <x v="2006"/>
    <d v="2024-01-03T00:00:00"/>
    <x v="47"/>
    <n v="25.33"/>
    <s v="TM"/>
    <n v="22.68"/>
    <x v="0"/>
    <s v="E_JSOLERR"/>
    <x v="0"/>
    <s v=""/>
    <x v="1"/>
    <x v="1"/>
    <x v="0"/>
    <x v="0"/>
    <s v="ESMA23011"/>
    <d v="2024-01-03T09:36:55"/>
    <s v="E_JSOLERR"/>
    <x v="1"/>
    <x v="1"/>
    <x v="1"/>
    <x v="0"/>
    <s v="ESMA23011"/>
    <d v="2024-01-03T09:37:21"/>
    <s v="E_JSOLERR"/>
    <s v=""/>
    <s v="PA"/>
    <n v="0"/>
    <s v=""/>
    <x v="0"/>
    <x v="0"/>
    <x v="0"/>
    <s v="ZZ"/>
    <x v="0"/>
    <x v="1"/>
    <s v="EXPORT"/>
    <x v="0"/>
    <x v="45"/>
    <x v="1"/>
    <n v="2.6499999999999986"/>
    <x v="0"/>
    <n v="2.6499999999999986"/>
    <n v="2.6499999999999986"/>
    <n v="1"/>
    <n v="1"/>
    <s v="Positivo"/>
    <n v="25.33"/>
    <s v="TM"/>
    <n v="25.33"/>
    <n v="200225"/>
    <s v="ZZ"/>
    <s v=""/>
    <x v="0"/>
    <s v="ZZ"/>
    <s v="ZZ"/>
  </r>
  <r>
    <x v="11"/>
    <n v="13.5"/>
    <n v="13.62"/>
    <n v="0"/>
    <n v="38"/>
    <n v="37.119999999999997"/>
    <n v="23.5"/>
    <s v="TM"/>
    <s v=""/>
    <s v="EM6833GSF"/>
    <s v=""/>
    <s v=""/>
    <x v="2007"/>
    <d v="2024-01-03T00:00:00"/>
    <x v="47"/>
    <n v="25.33"/>
    <s v="TM"/>
    <n v="23.5"/>
    <x v="0"/>
    <s v="E_JSOLERR"/>
    <x v="0"/>
    <s v=""/>
    <x v="1"/>
    <x v="1"/>
    <x v="0"/>
    <x v="0"/>
    <s v="ESMA23011"/>
    <d v="2024-01-03T11:47:07"/>
    <s v="E_JSOLERR"/>
    <x v="1"/>
    <x v="1"/>
    <x v="1"/>
    <x v="0"/>
    <s v="ESMA23011"/>
    <d v="2024-01-03T11:47:32"/>
    <s v="E_JSOLERR"/>
    <s v=""/>
    <s v="PA"/>
    <n v="0"/>
    <s v=""/>
    <x v="0"/>
    <x v="0"/>
    <x v="0"/>
    <s v="ZZ"/>
    <x v="0"/>
    <x v="1"/>
    <s v="EXPORT"/>
    <x v="0"/>
    <x v="45"/>
    <x v="1"/>
    <n v="1.8299999999999983"/>
    <x v="0"/>
    <n v="1.8299999999999983"/>
    <n v="1.8299999999999983"/>
    <n v="1"/>
    <n v="1"/>
    <s v="Positivo"/>
    <n v="25.33"/>
    <s v="TM"/>
    <n v="25.33"/>
    <n v="200225"/>
    <s v="ZZ"/>
    <s v=""/>
    <x v="0"/>
    <s v="ZZ"/>
    <s v="ZZ"/>
  </r>
  <r>
    <x v="11"/>
    <n v="13.1"/>
    <n v="13.46"/>
    <n v="0"/>
    <n v="40"/>
    <n v="40.840000000000003"/>
    <n v="27.38"/>
    <s v="TM"/>
    <s v=""/>
    <s v="ER7169BBR"/>
    <s v="E0019FGD"/>
    <s v=""/>
    <x v="2008"/>
    <d v="2024-01-03T00:00:00"/>
    <x v="47"/>
    <n v="27.54"/>
    <s v="TM"/>
    <n v="27.38"/>
    <x v="0"/>
    <s v="E_JSOLERR"/>
    <x v="0"/>
    <s v=""/>
    <x v="1"/>
    <x v="1"/>
    <x v="0"/>
    <x v="0"/>
    <s v="ESMA23011"/>
    <d v="2024-01-03T12:37:56"/>
    <s v="E_JSOLERR"/>
    <x v="1"/>
    <x v="1"/>
    <x v="1"/>
    <x v="0"/>
    <s v="ESMA23011"/>
    <d v="2024-01-03T12:38:20"/>
    <s v="E_JSOLERR"/>
    <s v=""/>
    <s v="PA"/>
    <n v="0"/>
    <s v=""/>
    <x v="0"/>
    <x v="0"/>
    <x v="0"/>
    <s v="ZZ"/>
    <x v="0"/>
    <x v="1"/>
    <s v="EXPORT"/>
    <x v="0"/>
    <x v="45"/>
    <x v="1"/>
    <n v="0.15999999999999659"/>
    <x v="0"/>
    <n v="0.16000000000000014"/>
    <n v="0.16000000000000014"/>
    <n v="0"/>
    <n v="1"/>
    <s v=""/>
    <n v="27.54"/>
    <s v="TM"/>
    <n v="27.54"/>
    <n v="200225"/>
    <s v="ZZ"/>
    <s v=""/>
    <x v="0"/>
    <s v="ZZ"/>
    <s v="ZZ"/>
  </r>
  <r>
    <x v="11"/>
    <n v="13.5"/>
    <n v="13.62"/>
    <n v="0"/>
    <n v="38"/>
    <n v="34.54"/>
    <n v="20.92"/>
    <s v="TM"/>
    <s v=""/>
    <s v="EM6833GSF"/>
    <s v=""/>
    <s v=""/>
    <x v="2009"/>
    <d v="2024-01-03T00:00:00"/>
    <x v="47"/>
    <n v="25.33"/>
    <s v="TM"/>
    <n v="20.92"/>
    <x v="0"/>
    <s v="E_JSOLERR"/>
    <x v="0"/>
    <s v=""/>
    <x v="1"/>
    <x v="1"/>
    <x v="0"/>
    <x v="0"/>
    <s v="ESMA23011"/>
    <d v="2024-01-03T15:29:33"/>
    <s v="E_JSOLERR"/>
    <x v="1"/>
    <x v="1"/>
    <x v="1"/>
    <x v="0"/>
    <s v="ESMA23011"/>
    <d v="2024-01-03T15:30:06"/>
    <s v="E_JSOLERR"/>
    <s v=""/>
    <s v="PA"/>
    <n v="0"/>
    <s v=""/>
    <x v="0"/>
    <x v="0"/>
    <x v="0"/>
    <s v="ZZ"/>
    <x v="0"/>
    <x v="1"/>
    <s v="EXPORT"/>
    <x v="0"/>
    <x v="45"/>
    <x v="1"/>
    <n v="4.4099999999999966"/>
    <x v="0"/>
    <n v="4.4099999999999966"/>
    <n v="4.4099999999999966"/>
    <n v="1"/>
    <n v="1"/>
    <s v="Positivo"/>
    <n v="25.33"/>
    <s v="TM"/>
    <n v="25.33"/>
    <n v="200225"/>
    <s v="ZZ"/>
    <s v=""/>
    <x v="0"/>
    <s v="ZZ"/>
    <s v="ZZ"/>
  </r>
  <r>
    <x v="11"/>
    <n v="13.1"/>
    <n v="13.44"/>
    <n v="0"/>
    <n v="40"/>
    <n v="40.36"/>
    <n v="26.92"/>
    <s v="TM"/>
    <s v=""/>
    <s v="ER7169BBR"/>
    <s v="E0019FGD"/>
    <s v=""/>
    <x v="2010"/>
    <d v="2024-01-03T00:00:00"/>
    <x v="47"/>
    <n v="27.56"/>
    <s v="TM"/>
    <n v="26.92"/>
    <x v="0"/>
    <s v="E_JSOLERR"/>
    <x v="0"/>
    <s v=""/>
    <x v="1"/>
    <x v="1"/>
    <x v="0"/>
    <x v="0"/>
    <s v="ESMA23011"/>
    <d v="2024-01-03T15:31:44"/>
    <s v="E_JSOLERR"/>
    <x v="1"/>
    <x v="1"/>
    <x v="1"/>
    <x v="0"/>
    <s v="ESMA23011"/>
    <d v="2024-01-03T15:32:07"/>
    <s v="E_JSOLERR"/>
    <s v=""/>
    <s v="PA"/>
    <n v="0"/>
    <s v=""/>
    <x v="0"/>
    <x v="0"/>
    <x v="0"/>
    <s v="ZZ"/>
    <x v="0"/>
    <x v="1"/>
    <s v="EXPORT"/>
    <x v="0"/>
    <x v="45"/>
    <x v="1"/>
    <n v="0.64000000000000057"/>
    <x v="0"/>
    <n v="0.63999999999999702"/>
    <n v="0.63999999999999702"/>
    <n v="1"/>
    <n v="1"/>
    <s v="Positivo"/>
    <n v="27.56"/>
    <s v="TM"/>
    <n v="27.56"/>
    <n v="200225"/>
    <s v="ZZ"/>
    <s v=""/>
    <x v="0"/>
    <s v="ZZ"/>
    <s v="ZZ"/>
  </r>
  <r>
    <x v="11"/>
    <n v="13.5"/>
    <n v="13.58"/>
    <n v="0"/>
    <n v="38"/>
    <n v="35.78"/>
    <n v="22.2"/>
    <s v="TM"/>
    <s v=""/>
    <s v="EM6833GSF"/>
    <s v=""/>
    <s v=""/>
    <x v="2011"/>
    <d v="2024-01-04T00:00:00"/>
    <x v="47"/>
    <n v="25.37"/>
    <s v="TM"/>
    <n v="22.2"/>
    <x v="0"/>
    <s v="E_JSOLERR"/>
    <x v="0"/>
    <s v=""/>
    <x v="1"/>
    <x v="1"/>
    <x v="0"/>
    <x v="0"/>
    <s v="ESMA23011"/>
    <d v="2024-01-04T07:57:32"/>
    <s v="E_JSOLERR"/>
    <x v="1"/>
    <x v="1"/>
    <x v="1"/>
    <x v="0"/>
    <s v="ESMA23011"/>
    <d v="2024-01-04T07:58:24"/>
    <s v="E_JSOLERR"/>
    <s v=""/>
    <s v="PA"/>
    <n v="0"/>
    <s v=""/>
    <x v="0"/>
    <x v="0"/>
    <x v="0"/>
    <s v="ZZ"/>
    <x v="0"/>
    <x v="1"/>
    <s v="EXPORT"/>
    <x v="0"/>
    <x v="45"/>
    <x v="1"/>
    <n v="3.1699999999999946"/>
    <x v="0"/>
    <n v="3.1700000000000017"/>
    <n v="3.1700000000000017"/>
    <n v="1"/>
    <n v="1"/>
    <s v="Positivo"/>
    <n v="25.37"/>
    <s v="TM"/>
    <n v="25.37"/>
    <n v="200225"/>
    <s v="ZZ"/>
    <s v=""/>
    <x v="0"/>
    <s v="ZZ"/>
    <s v="ZZ"/>
  </r>
  <r>
    <x v="11"/>
    <n v="13.1"/>
    <n v="12.76"/>
    <n v="0"/>
    <n v="40"/>
    <n v="40.700000000000003"/>
    <n v="27.94"/>
    <s v="TM"/>
    <s v=""/>
    <s v="ER1524BBK"/>
    <s v="E9325JBL"/>
    <s v=""/>
    <x v="2012"/>
    <d v="2024-01-04T00:00:00"/>
    <x v="47"/>
    <n v="28.24"/>
    <s v="TM"/>
    <n v="27.94"/>
    <x v="0"/>
    <s v="E_JSOLERR"/>
    <x v="0"/>
    <s v=""/>
    <x v="1"/>
    <x v="1"/>
    <x v="0"/>
    <x v="0"/>
    <s v="ESMA23011"/>
    <d v="2024-01-04T08:51:01"/>
    <s v="E_JSOLERR"/>
    <x v="1"/>
    <x v="1"/>
    <x v="1"/>
    <x v="0"/>
    <s v="ESMA23011"/>
    <d v="2024-01-04T08:53:56"/>
    <s v="E_JSOLERR"/>
    <s v=""/>
    <s v="PA"/>
    <n v="0"/>
    <s v=""/>
    <x v="0"/>
    <x v="0"/>
    <x v="0"/>
    <s v="ZZ"/>
    <x v="0"/>
    <x v="1"/>
    <s v="EXPORT"/>
    <x v="0"/>
    <x v="45"/>
    <x v="1"/>
    <n v="0.29999999999999716"/>
    <x v="0"/>
    <n v="0.29999999999999716"/>
    <n v="0.29999999999999716"/>
    <n v="0"/>
    <n v="1"/>
    <s v=""/>
    <n v="28.24"/>
    <s v="TM"/>
    <n v="28.24"/>
    <n v="200225"/>
    <s v="ZZ"/>
    <s v=""/>
    <x v="0"/>
    <s v="ZZ"/>
    <s v="ZZ"/>
  </r>
  <r>
    <x v="11"/>
    <n v="13.5"/>
    <n v="13.58"/>
    <n v="0"/>
    <n v="38"/>
    <n v="37.08"/>
    <n v="23.5"/>
    <s v="TM"/>
    <s v=""/>
    <s v="EM6833GSF"/>
    <s v=""/>
    <s v=""/>
    <x v="2013"/>
    <d v="2024-01-04T00:00:00"/>
    <x v="47"/>
    <n v="25.37"/>
    <s v="TM"/>
    <n v="23.5"/>
    <x v="0"/>
    <s v="E_JSOLERR"/>
    <x v="0"/>
    <s v=""/>
    <x v="1"/>
    <x v="1"/>
    <x v="0"/>
    <x v="0"/>
    <s v="ESMA23011"/>
    <d v="2024-01-04T09:29:42"/>
    <s v="E_JSOLERR"/>
    <x v="1"/>
    <x v="1"/>
    <x v="1"/>
    <x v="0"/>
    <s v="ESMA23011"/>
    <d v="2024-01-04T09:30:25"/>
    <s v="E_JSOLERR"/>
    <s v=""/>
    <s v="PA"/>
    <n v="0"/>
    <s v=""/>
    <x v="0"/>
    <x v="0"/>
    <x v="0"/>
    <s v="ZZ"/>
    <x v="0"/>
    <x v="1"/>
    <s v="EXPORT"/>
    <x v="0"/>
    <x v="45"/>
    <x v="1"/>
    <n v="1.8699999999999974"/>
    <x v="0"/>
    <n v="1.870000000000001"/>
    <n v="1.870000000000001"/>
    <n v="1"/>
    <n v="1"/>
    <s v="Positivo"/>
    <n v="25.37"/>
    <s v="TM"/>
    <n v="25.37"/>
    <n v="200225"/>
    <s v="ZZ"/>
    <s v=""/>
    <x v="0"/>
    <s v="ZZ"/>
    <s v="ZZ"/>
  </r>
  <r>
    <x v="11"/>
    <n v="13.1"/>
    <n v="12.76"/>
    <n v="0"/>
    <n v="40"/>
    <n v="37.28"/>
    <n v="24.52"/>
    <s v="TM"/>
    <s v=""/>
    <s v="ER1524BBK"/>
    <s v="E9325JBL"/>
    <s v=""/>
    <x v="2014"/>
    <d v="2024-01-04T00:00:00"/>
    <x v="47"/>
    <n v="28.24"/>
    <s v="TM"/>
    <n v="24.52"/>
    <x v="0"/>
    <s v="E_JSOLERR"/>
    <x v="0"/>
    <s v=""/>
    <x v="1"/>
    <x v="1"/>
    <x v="0"/>
    <x v="0"/>
    <s v="ESMA23011"/>
    <d v="2024-01-04T10:22:42"/>
    <s v="E_JSOLERR"/>
    <x v="1"/>
    <x v="1"/>
    <x v="1"/>
    <x v="0"/>
    <s v="ESMA23011"/>
    <d v="2024-01-04T10:23:33"/>
    <s v="E_JSOLERR"/>
    <s v=""/>
    <s v="PA"/>
    <n v="0"/>
    <s v=""/>
    <x v="0"/>
    <x v="0"/>
    <x v="0"/>
    <s v="ZZ"/>
    <x v="0"/>
    <x v="1"/>
    <s v="EXPORT"/>
    <x v="0"/>
    <x v="45"/>
    <x v="1"/>
    <n v="3.7199999999999989"/>
    <x v="0"/>
    <n v="3.7199999999999989"/>
    <n v="3.7199999999999989"/>
    <n v="1"/>
    <n v="1"/>
    <s v="Positivo"/>
    <n v="28.24"/>
    <s v="TM"/>
    <n v="28.24"/>
    <n v="200225"/>
    <s v="ZZ"/>
    <s v=""/>
    <x v="0"/>
    <s v="ZZ"/>
    <s v="ZZ"/>
  </r>
  <r>
    <x v="11"/>
    <n v="13.5"/>
    <n v="13.56"/>
    <n v="0"/>
    <n v="38"/>
    <n v="37.659999999999997"/>
    <n v="24.1"/>
    <s v="TM"/>
    <s v=""/>
    <s v="EM6833GSF"/>
    <s v=""/>
    <s v=""/>
    <x v="2015"/>
    <d v="2024-01-04T00:00:00"/>
    <x v="47"/>
    <n v="25.39"/>
    <s v="TM"/>
    <n v="24.1"/>
    <x v="0"/>
    <s v="E_JSOLERR"/>
    <x v="0"/>
    <s v=""/>
    <x v="1"/>
    <x v="1"/>
    <x v="0"/>
    <x v="0"/>
    <s v="ESMA23011"/>
    <d v="2024-01-04T10:50:49"/>
    <s v="E_JSOLERR"/>
    <x v="1"/>
    <x v="1"/>
    <x v="1"/>
    <x v="0"/>
    <s v="ESMA23011"/>
    <d v="2024-01-04T10:51:27"/>
    <s v="E_JSOLERR"/>
    <s v=""/>
    <s v="PA"/>
    <n v="0"/>
    <s v=""/>
    <x v="0"/>
    <x v="0"/>
    <x v="0"/>
    <s v="ZZ"/>
    <x v="0"/>
    <x v="1"/>
    <s v="EXPORT"/>
    <x v="0"/>
    <x v="45"/>
    <x v="1"/>
    <n v="1.2899999999999991"/>
    <x v="0"/>
    <n v="1.2899999999999991"/>
    <n v="1.2899999999999991"/>
    <n v="1"/>
    <n v="1"/>
    <s v="Positivo"/>
    <n v="25.39"/>
    <s v="TM"/>
    <n v="25.39"/>
    <n v="200225"/>
    <s v="ZZ"/>
    <s v=""/>
    <x v="0"/>
    <s v="ZZ"/>
    <s v="ZZ"/>
  </r>
  <r>
    <x v="11"/>
    <n v="13.5"/>
    <n v="13.58"/>
    <n v="0"/>
    <n v="38"/>
    <n v="37.08"/>
    <n v="23.5"/>
    <s v="TM"/>
    <s v=""/>
    <s v="EM6833GSF"/>
    <s v=""/>
    <s v=""/>
    <x v="2016"/>
    <d v="2024-01-04T00:00:00"/>
    <x v="47"/>
    <n v="25.37"/>
    <s v="TM"/>
    <n v="23.5"/>
    <x v="0"/>
    <s v="E_JSOLERR"/>
    <x v="0"/>
    <s v=""/>
    <x v="1"/>
    <x v="1"/>
    <x v="0"/>
    <x v="0"/>
    <s v="ESMA23011"/>
    <d v="2024-01-04T12:19:59"/>
    <s v="E_JSOLERR"/>
    <x v="1"/>
    <x v="1"/>
    <x v="1"/>
    <x v="0"/>
    <s v="ESMA23011"/>
    <d v="2024-01-04T12:20:30"/>
    <s v="E_JSOLERR"/>
    <s v=""/>
    <s v="PA"/>
    <n v="0"/>
    <s v=""/>
    <x v="0"/>
    <x v="0"/>
    <x v="0"/>
    <s v="ZZ"/>
    <x v="0"/>
    <x v="1"/>
    <s v="EXPORT"/>
    <x v="0"/>
    <x v="45"/>
    <x v="1"/>
    <n v="1.8699999999999974"/>
    <x v="0"/>
    <n v="1.870000000000001"/>
    <n v="1.870000000000001"/>
    <n v="1"/>
    <n v="1"/>
    <s v="Positivo"/>
    <n v="25.37"/>
    <s v="TM"/>
    <n v="25.37"/>
    <n v="200225"/>
    <s v="ZZ"/>
    <s v=""/>
    <x v="0"/>
    <s v="ZZ"/>
    <s v="ZZ"/>
  </r>
  <r>
    <x v="11"/>
    <n v="13.1"/>
    <n v="12.76"/>
    <n v="0"/>
    <n v="40"/>
    <n v="40.479999999999997"/>
    <n v="27.72"/>
    <s v="TM"/>
    <s v=""/>
    <s v="ER1524BBK"/>
    <s v="E9325JBL"/>
    <s v=""/>
    <x v="2017"/>
    <d v="2024-01-04T00:00:00"/>
    <x v="47"/>
    <n v="28.24"/>
    <s v="TM"/>
    <n v="27.72"/>
    <x v="0"/>
    <s v="E_JSOLERR"/>
    <x v="0"/>
    <s v=""/>
    <x v="1"/>
    <x v="1"/>
    <x v="0"/>
    <x v="0"/>
    <s v="ESMA23011"/>
    <d v="2024-01-04T12:21:48"/>
    <s v="E_JSOLERR"/>
    <x v="1"/>
    <x v="1"/>
    <x v="1"/>
    <x v="0"/>
    <s v="ESMA23011"/>
    <d v="2024-01-04T12:22:16"/>
    <s v="E_JSOLERR"/>
    <s v=""/>
    <s v="PA"/>
    <n v="0"/>
    <s v=""/>
    <x v="0"/>
    <x v="0"/>
    <x v="0"/>
    <s v="ZZ"/>
    <x v="0"/>
    <x v="1"/>
    <s v="EXPORT"/>
    <x v="0"/>
    <x v="45"/>
    <x v="1"/>
    <n v="0.52000000000000313"/>
    <x v="0"/>
    <n v="0.51999999999999957"/>
    <n v="0.51999999999999957"/>
    <n v="1"/>
    <n v="1"/>
    <s v="Positivo"/>
    <n v="28.24"/>
    <s v="TM"/>
    <n v="28.24"/>
    <n v="200225"/>
    <s v="ZZ"/>
    <s v=""/>
    <x v="0"/>
    <s v="ZZ"/>
    <s v="ZZ"/>
  </r>
  <r>
    <x v="11"/>
    <n v="13"/>
    <n v="12.9"/>
    <n v="0"/>
    <n v="40"/>
    <n v="40.6"/>
    <n v="27.7"/>
    <s v="TM"/>
    <s v=""/>
    <s v="ER8459BCW"/>
    <s v="E6823FDR"/>
    <s v=""/>
    <x v="2018"/>
    <d v="2024-01-04T00:00:00"/>
    <x v="47"/>
    <n v="28.1"/>
    <s v="TM"/>
    <n v="27.7"/>
    <x v="0"/>
    <s v="E_JSOLERR"/>
    <x v="0"/>
    <s v=""/>
    <x v="1"/>
    <x v="1"/>
    <x v="0"/>
    <x v="0"/>
    <s v="ESMA23011"/>
    <d v="2024-01-04T13:42:24"/>
    <s v="E_JSOLERR"/>
    <x v="1"/>
    <x v="1"/>
    <x v="1"/>
    <x v="0"/>
    <s v="ESMA23011"/>
    <d v="2024-01-04T13:43:03"/>
    <s v="E_JSOLERR"/>
    <s v=""/>
    <s v="PA"/>
    <n v="0"/>
    <s v=""/>
    <x v="0"/>
    <x v="0"/>
    <x v="0"/>
    <s v="ZZ"/>
    <x v="0"/>
    <x v="1"/>
    <s v="EXPORT"/>
    <x v="0"/>
    <x v="45"/>
    <x v="1"/>
    <n v="0.39999999999999858"/>
    <x v="0"/>
    <n v="0.40000000000000213"/>
    <n v="0.40000000000000213"/>
    <n v="1"/>
    <n v="1"/>
    <s v="Positivo"/>
    <n v="28.1"/>
    <s v="TM"/>
    <n v="28.1"/>
    <n v="200225"/>
    <s v="ZZ"/>
    <s v=""/>
    <x v="0"/>
    <s v="ZZ"/>
    <s v="ZZ"/>
  </r>
  <r>
    <x v="11"/>
    <n v="13.5"/>
    <n v="13.58"/>
    <n v="0"/>
    <n v="38"/>
    <n v="33.28"/>
    <n v="19.7"/>
    <s v="TM"/>
    <s v=""/>
    <s v="EM6833GSF"/>
    <s v=""/>
    <s v=""/>
    <x v="2019"/>
    <d v="2024-01-04T00:00:00"/>
    <x v="47"/>
    <n v="25.37"/>
    <s v="TM"/>
    <n v="19.7"/>
    <x v="0"/>
    <s v="E_JSOLERR"/>
    <x v="0"/>
    <s v=""/>
    <x v="1"/>
    <x v="1"/>
    <x v="0"/>
    <x v="0"/>
    <s v="ESMA23011"/>
    <d v="2024-01-04T14:44:59"/>
    <s v="E_JSOLERR"/>
    <x v="1"/>
    <x v="1"/>
    <x v="1"/>
    <x v="0"/>
    <s v="ESMA23011"/>
    <d v="2024-01-04T14:45:35"/>
    <s v="E_JSOLERR"/>
    <s v=""/>
    <s v="PA"/>
    <n v="0"/>
    <s v=""/>
    <x v="0"/>
    <x v="0"/>
    <x v="0"/>
    <s v="ZZ"/>
    <x v="0"/>
    <x v="1"/>
    <s v="EXPORT"/>
    <x v="0"/>
    <x v="45"/>
    <x v="1"/>
    <n v="5.6699999999999946"/>
    <x v="0"/>
    <n v="5.6700000000000017"/>
    <n v="5.6700000000000017"/>
    <n v="1"/>
    <n v="1"/>
    <s v="Positivo"/>
    <n v="25.37"/>
    <s v="TM"/>
    <n v="25.37"/>
    <n v="200225"/>
    <s v="ZZ"/>
    <s v=""/>
    <x v="0"/>
    <s v="ZZ"/>
    <s v="ZZ"/>
  </r>
  <r>
    <x v="11"/>
    <n v="13.1"/>
    <n v="12.76"/>
    <n v="0"/>
    <n v="40"/>
    <n v="38.020000000000003"/>
    <n v="25.26"/>
    <s v="TM"/>
    <s v=""/>
    <s v="ER1524BBK"/>
    <s v="E9325JBL"/>
    <s v=""/>
    <x v="2020"/>
    <d v="2024-01-04T00:00:00"/>
    <x v="47"/>
    <n v="28.24"/>
    <s v="TM"/>
    <n v="25.26"/>
    <x v="0"/>
    <s v="E_JSOLERR"/>
    <x v="0"/>
    <s v=""/>
    <x v="1"/>
    <x v="1"/>
    <x v="0"/>
    <x v="0"/>
    <s v="ESMA23011"/>
    <d v="2024-01-04T14:48:17"/>
    <s v="E_JSOLERR"/>
    <x v="1"/>
    <x v="1"/>
    <x v="1"/>
    <x v="0"/>
    <s v="ESMA23011"/>
    <d v="2024-01-04T14:48:57"/>
    <s v="E_JSOLERR"/>
    <s v=""/>
    <s v="PA"/>
    <n v="0"/>
    <s v=""/>
    <x v="0"/>
    <x v="0"/>
    <x v="0"/>
    <s v="ZZ"/>
    <x v="0"/>
    <x v="1"/>
    <s v="EXPORT"/>
    <x v="0"/>
    <x v="45"/>
    <x v="1"/>
    <n v="2.9799999999999969"/>
    <x v="0"/>
    <n v="2.9799999999999969"/>
    <n v="2.9799999999999969"/>
    <n v="1"/>
    <n v="1"/>
    <s v="Positivo"/>
    <n v="28.24"/>
    <s v="TM"/>
    <n v="28.24"/>
    <n v="200225"/>
    <s v="ZZ"/>
    <s v=""/>
    <x v="0"/>
    <s v="ZZ"/>
    <s v="ZZ"/>
  </r>
  <r>
    <x v="11"/>
    <n v="13"/>
    <n v="12.9"/>
    <n v="0"/>
    <n v="40"/>
    <n v="40.659999999999997"/>
    <n v="27.76"/>
    <s v="TM"/>
    <s v=""/>
    <s v="ER8459BCW"/>
    <s v="E6823FDR"/>
    <s v=""/>
    <x v="2021"/>
    <d v="2024-01-04T00:00:00"/>
    <x v="47"/>
    <n v="28.1"/>
    <s v="TM"/>
    <n v="27.76"/>
    <x v="0"/>
    <s v="E_JSOLERR"/>
    <x v="0"/>
    <s v=""/>
    <x v="1"/>
    <x v="1"/>
    <x v="0"/>
    <x v="0"/>
    <s v="ESMA23011"/>
    <d v="2024-01-04T16:36:24"/>
    <s v="E_JSOLERR"/>
    <x v="1"/>
    <x v="1"/>
    <x v="1"/>
    <x v="0"/>
    <s v="ESMA23011"/>
    <d v="2024-01-04T16:37:10"/>
    <s v="E_JSOLERR"/>
    <s v=""/>
    <s v="PA"/>
    <n v="0"/>
    <s v=""/>
    <x v="0"/>
    <x v="0"/>
    <x v="0"/>
    <s v="ZZ"/>
    <x v="0"/>
    <x v="1"/>
    <s v="EXPORT"/>
    <x v="0"/>
    <x v="45"/>
    <x v="1"/>
    <n v="0.34000000000000341"/>
    <x v="0"/>
    <n v="0.33999999999999986"/>
    <n v="0.33999999999999986"/>
    <n v="0"/>
    <n v="1"/>
    <s v=""/>
    <n v="28.1"/>
    <s v="TM"/>
    <n v="28.1"/>
    <n v="200225"/>
    <s v="ZZ"/>
    <s v=""/>
    <x v="0"/>
    <s v="ZZ"/>
    <s v="ZZ"/>
  </r>
  <r>
    <x v="11"/>
    <n v="13.5"/>
    <n v="13.58"/>
    <n v="0"/>
    <n v="38"/>
    <n v="36.6"/>
    <n v="23.02"/>
    <s v="TM"/>
    <s v=""/>
    <s v="EM6833GSF"/>
    <s v=""/>
    <s v=""/>
    <x v="2022"/>
    <d v="2024-01-04T00:00:00"/>
    <x v="47"/>
    <n v="25.37"/>
    <s v="TM"/>
    <n v="23.02"/>
    <x v="0"/>
    <s v="E_JSOLERR"/>
    <x v="0"/>
    <s v=""/>
    <x v="1"/>
    <x v="1"/>
    <x v="0"/>
    <x v="0"/>
    <s v="ESMA23011"/>
    <d v="2024-01-04T16:41:44"/>
    <s v="E_JSOLERR"/>
    <x v="1"/>
    <x v="1"/>
    <x v="1"/>
    <x v="0"/>
    <s v="ESMA23011"/>
    <d v="2024-01-04T16:42:18"/>
    <s v="E_JSOLERR"/>
    <s v=""/>
    <s v="PA"/>
    <n v="0"/>
    <s v=""/>
    <x v="0"/>
    <x v="0"/>
    <x v="0"/>
    <s v="ZZ"/>
    <x v="0"/>
    <x v="1"/>
    <s v="EXPORT"/>
    <x v="0"/>
    <x v="45"/>
    <x v="1"/>
    <n v="2.3499999999999943"/>
    <x v="0"/>
    <n v="2.3500000000000014"/>
    <n v="2.3500000000000014"/>
    <n v="1"/>
    <n v="1"/>
    <s v="Positivo"/>
    <n v="25.37"/>
    <s v="TM"/>
    <n v="25.37"/>
    <n v="200225"/>
    <s v="ZZ"/>
    <s v=""/>
    <x v="0"/>
    <s v="ZZ"/>
    <s v="ZZ"/>
  </r>
  <r>
    <x v="11"/>
    <n v="13.1"/>
    <n v="12.76"/>
    <n v="0"/>
    <n v="40"/>
    <n v="39.22"/>
    <n v="26.46"/>
    <s v="TM"/>
    <s v=""/>
    <s v="ER1524BBK"/>
    <s v="E9325JBL"/>
    <s v=""/>
    <x v="2023"/>
    <d v="2024-01-04T00:00:00"/>
    <x v="47"/>
    <n v="28.24"/>
    <s v="TM"/>
    <n v="26.46"/>
    <x v="0"/>
    <s v="E_JSOLERR"/>
    <x v="0"/>
    <s v=""/>
    <x v="1"/>
    <x v="1"/>
    <x v="0"/>
    <x v="0"/>
    <s v="ESMA23011"/>
    <d v="2024-01-04T16:44:13"/>
    <s v="E_JSOLERR"/>
    <x v="1"/>
    <x v="1"/>
    <x v="1"/>
    <x v="0"/>
    <s v="ESMA23011"/>
    <d v="2024-01-04T16:45:00"/>
    <s v="E_JSOLERR"/>
    <s v=""/>
    <s v="PA"/>
    <n v="0"/>
    <s v=""/>
    <x v="0"/>
    <x v="0"/>
    <x v="0"/>
    <s v="ZZ"/>
    <x v="0"/>
    <x v="1"/>
    <s v="EXPORT"/>
    <x v="0"/>
    <x v="45"/>
    <x v="1"/>
    <n v="1.7800000000000011"/>
    <x v="0"/>
    <n v="1.7799999999999976"/>
    <n v="1.7799999999999976"/>
    <n v="1"/>
    <n v="1"/>
    <s v="Positivo"/>
    <n v="28.24"/>
    <s v="TM"/>
    <n v="28.24"/>
    <n v="200225"/>
    <s v="ZZ"/>
    <s v=""/>
    <x v="0"/>
    <s v="ZZ"/>
    <s v="ZZ"/>
  </r>
  <r>
    <x v="11"/>
    <n v="13.6"/>
    <n v="13.62"/>
    <n v="0"/>
    <n v="40"/>
    <n v="39.880000000000003"/>
    <n v="26.26"/>
    <s v="TM"/>
    <s v=""/>
    <s v="ER5791BBN"/>
    <s v="E9260FWL"/>
    <s v=""/>
    <x v="2024"/>
    <d v="2024-01-05T00:00:00"/>
    <x v="47"/>
    <n v="27.38"/>
    <s v="TM"/>
    <n v="26.26"/>
    <x v="0"/>
    <s v="E_JSOLERR"/>
    <x v="0"/>
    <s v=""/>
    <x v="1"/>
    <x v="1"/>
    <x v="0"/>
    <x v="0"/>
    <s v="ESMA23011"/>
    <d v="2024-01-05T07:43:53"/>
    <s v="E_JSOLERR"/>
    <x v="1"/>
    <x v="1"/>
    <x v="1"/>
    <x v="0"/>
    <s v="ESMA23011"/>
    <d v="2024-01-05T07:44:18"/>
    <s v="E_JSOLERR"/>
    <s v=""/>
    <s v="PA"/>
    <n v="0"/>
    <s v=""/>
    <x v="0"/>
    <x v="0"/>
    <x v="0"/>
    <s v="ZZ"/>
    <x v="0"/>
    <x v="1"/>
    <s v="EXPORT"/>
    <x v="0"/>
    <x v="45"/>
    <x v="1"/>
    <n v="1.1199999999999974"/>
    <x v="0"/>
    <n v="1.1199999999999974"/>
    <n v="1.1199999999999974"/>
    <n v="1"/>
    <n v="1"/>
    <s v="Positivo"/>
    <n v="27.38"/>
    <s v="TM"/>
    <n v="27.38"/>
    <n v="200225"/>
    <s v="ZZ"/>
    <s v=""/>
    <x v="0"/>
    <s v="ZZ"/>
    <s v="ZZ"/>
  </r>
  <r>
    <x v="11"/>
    <n v="13.5"/>
    <n v="13.56"/>
    <n v="0"/>
    <n v="38"/>
    <n v="35.74"/>
    <n v="22.18"/>
    <s v="TM"/>
    <s v=""/>
    <s v="EM6833GSF"/>
    <s v=""/>
    <s v=""/>
    <x v="2025"/>
    <d v="2024-01-05T00:00:00"/>
    <x v="47"/>
    <n v="25.39"/>
    <s v="TM"/>
    <n v="22.18"/>
    <x v="0"/>
    <s v="E_JSOLERR"/>
    <x v="0"/>
    <s v=""/>
    <x v="1"/>
    <x v="1"/>
    <x v="0"/>
    <x v="0"/>
    <s v="ESMA23011"/>
    <d v="2024-01-05T07:53:45"/>
    <s v="E_JSOLERR"/>
    <x v="1"/>
    <x v="1"/>
    <x v="1"/>
    <x v="0"/>
    <s v="ESMA23011"/>
    <d v="2024-01-05T07:54:12"/>
    <s v="E_JSOLERR"/>
    <s v=""/>
    <s v="PA"/>
    <n v="0"/>
    <s v=""/>
    <x v="0"/>
    <x v="0"/>
    <x v="0"/>
    <s v="ZZ"/>
    <x v="0"/>
    <x v="1"/>
    <s v="EXPORT"/>
    <x v="0"/>
    <x v="45"/>
    <x v="1"/>
    <n v="3.2099999999999937"/>
    <x v="0"/>
    <n v="3.2100000000000009"/>
    <n v="3.2100000000000009"/>
    <n v="1"/>
    <n v="1"/>
    <s v="Positivo"/>
    <n v="25.39"/>
    <s v="TM"/>
    <n v="25.39"/>
    <n v="200225"/>
    <s v="ZZ"/>
    <s v=""/>
    <x v="0"/>
    <s v="ZZ"/>
    <s v="ZZ"/>
  </r>
  <r>
    <x v="11"/>
    <n v="13.1"/>
    <n v="12.7"/>
    <n v="0"/>
    <n v="40"/>
    <n v="40.78"/>
    <n v="28.08"/>
    <s v="TM"/>
    <s v=""/>
    <s v="ER1524BBK"/>
    <s v="E9325JBL"/>
    <s v=""/>
    <x v="2026"/>
    <d v="2024-01-05T00:00:00"/>
    <x v="47"/>
    <n v="28.3"/>
    <s v="TM"/>
    <n v="28.08"/>
    <x v="0"/>
    <s v="E_JSOLERR"/>
    <x v="0"/>
    <s v=""/>
    <x v="1"/>
    <x v="1"/>
    <x v="0"/>
    <x v="0"/>
    <s v="ESMA23011"/>
    <d v="2024-01-05T08:30:50"/>
    <s v="E_JSOLERR"/>
    <x v="1"/>
    <x v="1"/>
    <x v="1"/>
    <x v="0"/>
    <s v="ESMA23011"/>
    <d v="2024-01-05T08:31:19"/>
    <s v="E_JSOLERR"/>
    <s v=""/>
    <s v="PA"/>
    <n v="0"/>
    <s v=""/>
    <x v="0"/>
    <x v="0"/>
    <x v="0"/>
    <s v="ZZ"/>
    <x v="0"/>
    <x v="1"/>
    <s v="EXPORT"/>
    <x v="0"/>
    <x v="45"/>
    <x v="1"/>
    <n v="0.21999999999999886"/>
    <x v="0"/>
    <n v="0.22000000000000242"/>
    <n v="0.22000000000000242"/>
    <n v="0"/>
    <n v="1"/>
    <s v=""/>
    <n v="28.3"/>
    <s v="TM"/>
    <n v="28.3"/>
    <n v="200225"/>
    <s v="ZZ"/>
    <s v=""/>
    <x v="0"/>
    <s v="ZZ"/>
    <s v="ZZ"/>
  </r>
  <r>
    <x v="11"/>
    <n v="13.6"/>
    <n v="13.62"/>
    <n v="0"/>
    <n v="40"/>
    <n v="40.68"/>
    <n v="27.06"/>
    <s v="TM"/>
    <s v=""/>
    <s v="ER5791BBN"/>
    <s v="E9260FWL"/>
    <s v=""/>
    <x v="2027"/>
    <d v="2024-01-05T00:00:00"/>
    <x v="47"/>
    <n v="27.38"/>
    <s v="TM"/>
    <n v="27.06"/>
    <x v="0"/>
    <s v="E_JSOLERR"/>
    <x v="0"/>
    <s v=""/>
    <x v="1"/>
    <x v="1"/>
    <x v="0"/>
    <x v="0"/>
    <s v="ESMA23011"/>
    <d v="2024-01-05T09:24:36"/>
    <s v="E_JSOLERR"/>
    <x v="1"/>
    <x v="1"/>
    <x v="1"/>
    <x v="0"/>
    <s v="ESMA23011"/>
    <d v="2024-01-05T09:25:50"/>
    <s v="E_JSOLERR"/>
    <s v=""/>
    <s v="PA"/>
    <n v="0"/>
    <s v=""/>
    <x v="0"/>
    <x v="0"/>
    <x v="0"/>
    <s v="ZZ"/>
    <x v="0"/>
    <x v="1"/>
    <s v="EXPORT"/>
    <x v="0"/>
    <x v="45"/>
    <x v="1"/>
    <n v="0.32000000000000028"/>
    <x v="0"/>
    <n v="0.32000000000000028"/>
    <n v="0.32000000000000028"/>
    <n v="0"/>
    <n v="1"/>
    <s v=""/>
    <n v="27.38"/>
    <s v="TM"/>
    <n v="27.38"/>
    <n v="200225"/>
    <s v="ZZ"/>
    <s v=""/>
    <x v="0"/>
    <s v="ZZ"/>
    <s v="ZZ"/>
  </r>
  <r>
    <x v="11"/>
    <n v="13.1"/>
    <n v="12.7"/>
    <n v="0"/>
    <n v="40"/>
    <n v="39.6"/>
    <n v="26.9"/>
    <s v="TM"/>
    <s v=""/>
    <s v="ER1524BBK"/>
    <s v="E9325JBL"/>
    <s v=""/>
    <x v="2028"/>
    <d v="2024-01-05T00:00:00"/>
    <x v="47"/>
    <n v="28.3"/>
    <s v="TM"/>
    <n v="26.9"/>
    <x v="0"/>
    <s v="E_JSOLERR"/>
    <x v="0"/>
    <s v=""/>
    <x v="1"/>
    <x v="1"/>
    <x v="0"/>
    <x v="0"/>
    <s v="ESMA23011"/>
    <d v="2024-01-05T09:44:17"/>
    <s v="E_JSOLERR"/>
    <x v="1"/>
    <x v="1"/>
    <x v="1"/>
    <x v="0"/>
    <s v="ESMA23011"/>
    <d v="2024-01-05T09:45:09"/>
    <s v="E_JSOLERR"/>
    <s v=""/>
    <s v="PA"/>
    <n v="0"/>
    <s v=""/>
    <x v="0"/>
    <x v="0"/>
    <x v="0"/>
    <s v="ZZ"/>
    <x v="0"/>
    <x v="1"/>
    <s v="EXPORT"/>
    <x v="0"/>
    <x v="45"/>
    <x v="1"/>
    <n v="1.3999999999999986"/>
    <x v="0"/>
    <n v="1.4000000000000021"/>
    <n v="1.4000000000000021"/>
    <n v="1"/>
    <n v="1"/>
    <s v="Positivo"/>
    <n v="28.3"/>
    <s v="TM"/>
    <n v="28.3"/>
    <n v="200225"/>
    <s v="ZZ"/>
    <s v=""/>
    <x v="0"/>
    <s v="ZZ"/>
    <s v="ZZ"/>
  </r>
  <r>
    <x v="11"/>
    <n v="13.5"/>
    <n v="13.56"/>
    <n v="0"/>
    <n v="38"/>
    <n v="37.42"/>
    <n v="23.86"/>
    <s v="TM"/>
    <s v=""/>
    <s v="EM6833GSF"/>
    <s v=""/>
    <s v=""/>
    <x v="2029"/>
    <d v="2024-01-05T00:00:00"/>
    <x v="47"/>
    <n v="25.39"/>
    <s v="TM"/>
    <n v="23.86"/>
    <x v="0"/>
    <s v="E_JSOLERR"/>
    <x v="0"/>
    <s v=""/>
    <x v="1"/>
    <x v="1"/>
    <x v="0"/>
    <x v="0"/>
    <s v="ESMA23011"/>
    <d v="2024-01-05T10:02:36"/>
    <s v="E_JSOLERR"/>
    <x v="1"/>
    <x v="1"/>
    <x v="1"/>
    <x v="0"/>
    <s v="ESMA23011"/>
    <d v="2024-01-05T10:03:07"/>
    <s v="E_JSOLERR"/>
    <s v=""/>
    <s v="PA"/>
    <n v="0"/>
    <s v=""/>
    <x v="0"/>
    <x v="0"/>
    <x v="0"/>
    <s v="ZZ"/>
    <x v="0"/>
    <x v="1"/>
    <s v="EXPORT"/>
    <x v="0"/>
    <x v="45"/>
    <x v="1"/>
    <n v="1.529999999999994"/>
    <x v="0"/>
    <n v="1.5300000000000011"/>
    <n v="1.5300000000000011"/>
    <n v="1"/>
    <n v="1"/>
    <s v="Positivo"/>
    <n v="25.39"/>
    <s v="TM"/>
    <n v="25.39"/>
    <n v="200225"/>
    <s v="ZZ"/>
    <s v=""/>
    <x v="0"/>
    <s v="ZZ"/>
    <s v="ZZ"/>
  </r>
  <r>
    <x v="11"/>
    <n v="13.6"/>
    <n v="13.62"/>
    <n v="0"/>
    <n v="40"/>
    <n v="40.200000000000003"/>
    <n v="26.58"/>
    <s v="TM"/>
    <s v=""/>
    <s v="ER5791BBN"/>
    <s v="E9260FWL"/>
    <s v=""/>
    <x v="2030"/>
    <d v="2024-01-05T00:00:00"/>
    <x v="47"/>
    <n v="27.38"/>
    <s v="TM"/>
    <n v="26.58"/>
    <x v="0"/>
    <s v="E_JSOLERR"/>
    <x v="0"/>
    <s v=""/>
    <x v="1"/>
    <x v="1"/>
    <x v="0"/>
    <x v="0"/>
    <s v="ESMA23011"/>
    <d v="2024-01-05T11:02:51"/>
    <s v="E_JSOLERR"/>
    <x v="1"/>
    <x v="1"/>
    <x v="1"/>
    <x v="0"/>
    <s v="ESMA23011"/>
    <d v="2024-01-05T11:03:27"/>
    <s v="E_JSOLERR"/>
    <s v=""/>
    <s v="PA"/>
    <n v="0"/>
    <s v=""/>
    <x v="0"/>
    <x v="0"/>
    <x v="0"/>
    <s v="ZZ"/>
    <x v="0"/>
    <x v="1"/>
    <s v="EXPORT"/>
    <x v="0"/>
    <x v="45"/>
    <x v="1"/>
    <n v="0.79999999999999716"/>
    <x v="0"/>
    <n v="0.80000000000000071"/>
    <n v="0.80000000000000071"/>
    <n v="1"/>
    <n v="1"/>
    <s v="Positivo"/>
    <n v="27.38"/>
    <s v="TM"/>
    <n v="27.38"/>
    <n v="200225"/>
    <s v="ZZ"/>
    <s v=""/>
    <x v="0"/>
    <s v="ZZ"/>
    <s v="ZZ"/>
  </r>
  <r>
    <x v="11"/>
    <n v="13.5"/>
    <n v="13.56"/>
    <n v="0"/>
    <n v="38"/>
    <n v="38.58"/>
    <n v="25.02"/>
    <s v="TM"/>
    <s v=""/>
    <s v="EM6833GSF"/>
    <s v=""/>
    <s v=""/>
    <x v="2031"/>
    <d v="2024-01-05T00:00:00"/>
    <x v="47"/>
    <n v="25.39"/>
    <s v="TM"/>
    <n v="25.02"/>
    <x v="0"/>
    <s v="E_JSOLERR"/>
    <x v="0"/>
    <s v=""/>
    <x v="1"/>
    <x v="1"/>
    <x v="0"/>
    <x v="0"/>
    <s v="ESMA23011"/>
    <d v="2024-01-05T11:50:02"/>
    <s v="E_JSOLERR"/>
    <x v="1"/>
    <x v="1"/>
    <x v="1"/>
    <x v="0"/>
    <s v="ESMA23011"/>
    <d v="2024-01-05T11:50:28"/>
    <s v="E_JSOLERR"/>
    <s v=""/>
    <s v="PA"/>
    <n v="0"/>
    <s v=""/>
    <x v="0"/>
    <x v="0"/>
    <x v="0"/>
    <s v="ZZ"/>
    <x v="0"/>
    <x v="1"/>
    <s v="EXPORT"/>
    <x v="0"/>
    <x v="45"/>
    <x v="1"/>
    <n v="0.36999999999999744"/>
    <x v="0"/>
    <n v="0.37000000000000099"/>
    <n v="0.37000000000000099"/>
    <n v="0"/>
    <n v="1"/>
    <s v=""/>
    <n v="25.39"/>
    <s v="TM"/>
    <n v="25.39"/>
    <n v="200225"/>
    <s v="ZZ"/>
    <s v=""/>
    <x v="0"/>
    <s v="ZZ"/>
    <s v="ZZ"/>
  </r>
  <r>
    <x v="11"/>
    <n v="13.1"/>
    <n v="12.7"/>
    <n v="0"/>
    <n v="40"/>
    <n v="40.9"/>
    <n v="28.2"/>
    <s v="TM"/>
    <s v=""/>
    <s v="ER1524BBK"/>
    <s v="E9325JBL"/>
    <s v=""/>
    <x v="2032"/>
    <d v="2024-01-05T00:00:00"/>
    <x v="47"/>
    <n v="28.3"/>
    <s v="TM"/>
    <n v="28.2"/>
    <x v="0"/>
    <s v="E_JSOLERR"/>
    <x v="0"/>
    <s v=""/>
    <x v="1"/>
    <x v="1"/>
    <x v="0"/>
    <x v="0"/>
    <s v="ESMA23011"/>
    <d v="2024-01-05T11:54:18"/>
    <s v="E_JSOLERR"/>
    <x v="1"/>
    <x v="1"/>
    <x v="1"/>
    <x v="0"/>
    <s v="ESMA23011"/>
    <d v="2024-01-05T11:54:41"/>
    <s v="E_JSOLERR"/>
    <s v=""/>
    <s v="PA"/>
    <n v="0"/>
    <s v=""/>
    <x v="0"/>
    <x v="0"/>
    <x v="0"/>
    <s v="ZZ"/>
    <x v="0"/>
    <x v="1"/>
    <s v="EXPORT"/>
    <x v="0"/>
    <x v="45"/>
    <x v="1"/>
    <n v="0.10000000000000142"/>
    <x v="0"/>
    <n v="0.10000000000000142"/>
    <n v="0.10000000000000142"/>
    <n v="0"/>
    <n v="1"/>
    <s v=""/>
    <n v="28.3"/>
    <s v="TM"/>
    <n v="28.3"/>
    <n v="200225"/>
    <s v="ZZ"/>
    <s v=""/>
    <x v="0"/>
    <s v="ZZ"/>
    <s v="ZZ"/>
  </r>
  <r>
    <x v="11"/>
    <n v="13.5"/>
    <n v="13.58"/>
    <n v="0"/>
    <n v="40"/>
    <n v="40.479999999999997"/>
    <n v="26.9"/>
    <s v="TM"/>
    <s v=""/>
    <s v="ER5950BCC"/>
    <s v="E4581JNM"/>
    <s v=""/>
    <x v="2033"/>
    <d v="2024-01-05T00:00:00"/>
    <x v="47"/>
    <n v="27.42"/>
    <s v="TM"/>
    <n v="26.9"/>
    <x v="0"/>
    <s v="E_JSOLERR"/>
    <x v="0"/>
    <s v=""/>
    <x v="1"/>
    <x v="1"/>
    <x v="0"/>
    <x v="0"/>
    <s v="ESMA23011"/>
    <d v="2024-01-05T12:51:40"/>
    <s v="E_JSOLERR"/>
    <x v="1"/>
    <x v="1"/>
    <x v="1"/>
    <x v="0"/>
    <s v="ESMA23011"/>
    <d v="2024-01-05T12:52:04"/>
    <s v="E_JSOLERR"/>
    <s v=""/>
    <s v="PA"/>
    <n v="0"/>
    <s v=""/>
    <x v="0"/>
    <x v="0"/>
    <x v="0"/>
    <s v="ZZ"/>
    <x v="0"/>
    <x v="1"/>
    <s v="EXPORT"/>
    <x v="0"/>
    <x v="45"/>
    <x v="1"/>
    <n v="0.52000000000000313"/>
    <x v="0"/>
    <n v="0.52000000000000313"/>
    <n v="0.52000000000000313"/>
    <n v="1"/>
    <n v="1"/>
    <s v="Positivo"/>
    <n v="27.42"/>
    <s v="TM"/>
    <n v="27.42"/>
    <n v="200225"/>
    <s v="ZZ"/>
    <s v=""/>
    <x v="0"/>
    <s v="ZZ"/>
    <s v="ZZ"/>
  </r>
  <r>
    <x v="11"/>
    <n v="13.6"/>
    <n v="13.72"/>
    <n v="0"/>
    <n v="40"/>
    <n v="40.799999999999997"/>
    <n v="27.08"/>
    <s v="TM"/>
    <s v=""/>
    <s v="ER5791BBN"/>
    <s v="E9260FWL"/>
    <s v=""/>
    <x v="2034"/>
    <d v="2024-01-08T00:00:00"/>
    <x v="47"/>
    <n v="27.28"/>
    <s v="TM"/>
    <n v="27.08"/>
    <x v="0"/>
    <s v="E_JSOLERR"/>
    <x v="0"/>
    <s v=""/>
    <x v="1"/>
    <x v="1"/>
    <x v="0"/>
    <x v="0"/>
    <s v="ESMA23011"/>
    <d v="2024-01-08T08:05:27"/>
    <s v="E_JSOLERR"/>
    <x v="1"/>
    <x v="1"/>
    <x v="1"/>
    <x v="0"/>
    <s v="ESMA23011"/>
    <d v="2024-01-08T08:06:00"/>
    <s v="E_JSOLERR"/>
    <s v=""/>
    <s v="PA"/>
    <n v="0"/>
    <s v=""/>
    <x v="0"/>
    <x v="0"/>
    <x v="1"/>
    <s v="ZZ"/>
    <x v="0"/>
    <x v="1"/>
    <s v="EXPORT"/>
    <x v="0"/>
    <x v="45"/>
    <x v="1"/>
    <n v="0.20000000000000284"/>
    <x v="0"/>
    <n v="0.20000000000000284"/>
    <n v="0.20000000000000284"/>
    <n v="0"/>
    <n v="1"/>
    <s v=""/>
    <n v="27.28"/>
    <s v="TM"/>
    <n v="27.28"/>
    <n v="200225"/>
    <s v="ZZ"/>
    <s v=""/>
    <x v="0"/>
    <s v="ZZ"/>
    <s v="ZZ"/>
  </r>
  <r>
    <x v="11"/>
    <n v="13.5"/>
    <n v="13.7"/>
    <n v="0"/>
    <n v="38"/>
    <n v="37.72"/>
    <n v="24.02"/>
    <s v="TM"/>
    <s v=""/>
    <s v="EM6833GSF"/>
    <s v=""/>
    <s v=""/>
    <x v="2035"/>
    <d v="2024-01-08T00:00:00"/>
    <x v="47"/>
    <n v="25.25"/>
    <s v="TM"/>
    <n v="24.02"/>
    <x v="0"/>
    <s v="E_JSOLERR"/>
    <x v="0"/>
    <s v=""/>
    <x v="1"/>
    <x v="1"/>
    <x v="0"/>
    <x v="0"/>
    <s v="ESMA23011"/>
    <d v="2024-01-08T08:09:15"/>
    <s v="E_JSOLERR"/>
    <x v="1"/>
    <x v="1"/>
    <x v="1"/>
    <x v="0"/>
    <s v="ESMA23011"/>
    <d v="2024-01-08T08:09:47"/>
    <s v="E_JSOLERR"/>
    <s v=""/>
    <s v="PA"/>
    <n v="0"/>
    <s v=""/>
    <x v="0"/>
    <x v="0"/>
    <x v="1"/>
    <s v="ZZ"/>
    <x v="0"/>
    <x v="1"/>
    <s v="EXPORT"/>
    <x v="0"/>
    <x v="45"/>
    <x v="1"/>
    <n v="1.2299999999999969"/>
    <x v="0"/>
    <n v="1.2300000000000004"/>
    <n v="1.2300000000000004"/>
    <n v="1"/>
    <n v="1"/>
    <s v="Positivo"/>
    <n v="25.25"/>
    <s v="TM"/>
    <n v="25.25"/>
    <n v="200225"/>
    <s v="ZZ"/>
    <s v=""/>
    <x v="0"/>
    <s v="ZZ"/>
    <s v="ZZ"/>
  </r>
  <r>
    <x v="11"/>
    <n v="13.6"/>
    <n v="13.72"/>
    <n v="0"/>
    <n v="40"/>
    <n v="40.9"/>
    <n v="27.18"/>
    <s v="TM"/>
    <s v=""/>
    <s v="ER5791BBN"/>
    <s v="E9260FWL"/>
    <s v=""/>
    <x v="2036"/>
    <d v="2024-01-08T00:00:00"/>
    <x v="47"/>
    <n v="27.28"/>
    <s v="TM"/>
    <n v="27.18"/>
    <x v="0"/>
    <s v="E_JSOLERR"/>
    <x v="0"/>
    <s v=""/>
    <x v="1"/>
    <x v="1"/>
    <x v="0"/>
    <x v="0"/>
    <s v="ESMA23011"/>
    <d v="2024-01-08T09:53:27"/>
    <s v="E_JSOLERR"/>
    <x v="1"/>
    <x v="1"/>
    <x v="1"/>
    <x v="0"/>
    <s v="ESMA23011"/>
    <d v="2024-01-08T09:53:51"/>
    <s v="E_JSOLERR"/>
    <s v=""/>
    <s v="PA"/>
    <n v="0"/>
    <s v=""/>
    <x v="0"/>
    <x v="0"/>
    <x v="1"/>
    <s v="ZZ"/>
    <x v="0"/>
    <x v="1"/>
    <s v="EXPORT"/>
    <x v="0"/>
    <x v="45"/>
    <x v="1"/>
    <n v="0.10000000000000142"/>
    <x v="0"/>
    <n v="0.10000000000000142"/>
    <n v="0.10000000000000142"/>
    <n v="0"/>
    <n v="1"/>
    <s v=""/>
    <n v="27.28"/>
    <s v="TM"/>
    <n v="27.28"/>
    <n v="200225"/>
    <s v="ZZ"/>
    <s v=""/>
    <x v="0"/>
    <s v="ZZ"/>
    <s v="ZZ"/>
  </r>
  <r>
    <x v="11"/>
    <n v="13.5"/>
    <n v="13.7"/>
    <n v="0"/>
    <n v="38"/>
    <n v="35.92"/>
    <n v="22.22"/>
    <s v="TM"/>
    <s v=""/>
    <s v="EM6833GSF"/>
    <s v=""/>
    <s v=""/>
    <x v="2037"/>
    <d v="2024-01-08T00:00:00"/>
    <x v="47"/>
    <n v="25.25"/>
    <s v="TM"/>
    <n v="22.22"/>
    <x v="0"/>
    <s v="E_JSOLERR"/>
    <x v="0"/>
    <s v=""/>
    <x v="1"/>
    <x v="1"/>
    <x v="0"/>
    <x v="0"/>
    <s v="ESMA23011"/>
    <d v="2024-01-08T10:05:24"/>
    <s v="E_JSOLERR"/>
    <x v="1"/>
    <x v="1"/>
    <x v="1"/>
    <x v="0"/>
    <s v="ESMA23011"/>
    <d v="2024-01-08T10:05:50"/>
    <s v="E_JSOLERR"/>
    <s v=""/>
    <s v="PA"/>
    <n v="0"/>
    <s v=""/>
    <x v="0"/>
    <x v="0"/>
    <x v="1"/>
    <s v="ZZ"/>
    <x v="0"/>
    <x v="1"/>
    <s v="EXPORT"/>
    <x v="0"/>
    <x v="45"/>
    <x v="1"/>
    <n v="3.029999999999994"/>
    <x v="0"/>
    <n v="3.0300000000000011"/>
    <n v="3.0300000000000011"/>
    <n v="1"/>
    <n v="1"/>
    <s v="Positivo"/>
    <n v="25.25"/>
    <s v="TM"/>
    <n v="25.25"/>
    <n v="200225"/>
    <s v="ZZ"/>
    <s v=""/>
    <x v="0"/>
    <s v="ZZ"/>
    <s v="ZZ"/>
  </r>
  <r>
    <x v="11"/>
    <n v="13.6"/>
    <n v="13.7"/>
    <n v="0"/>
    <n v="40"/>
    <n v="40.72"/>
    <n v="27.02"/>
    <s v="TM"/>
    <s v=""/>
    <s v="ER5791BBN"/>
    <s v="E9260FWL"/>
    <s v=""/>
    <x v="2038"/>
    <d v="2024-01-08T00:00:00"/>
    <x v="47"/>
    <n v="27.3"/>
    <s v="TM"/>
    <n v="27.02"/>
    <x v="0"/>
    <s v="E_JSOLERR"/>
    <x v="0"/>
    <s v=""/>
    <x v="1"/>
    <x v="1"/>
    <x v="0"/>
    <x v="0"/>
    <s v="ESMA23011"/>
    <d v="2024-01-08T11:29:53"/>
    <s v="E_JSOLERR"/>
    <x v="1"/>
    <x v="1"/>
    <x v="1"/>
    <x v="0"/>
    <s v="ESMA23011"/>
    <d v="2024-01-08T11:30:33"/>
    <s v="E_JSOLERR"/>
    <s v=""/>
    <s v="PA"/>
    <n v="0"/>
    <s v=""/>
    <x v="0"/>
    <x v="0"/>
    <x v="1"/>
    <s v="ZZ"/>
    <x v="0"/>
    <x v="1"/>
    <s v="EXPORT"/>
    <x v="0"/>
    <x v="45"/>
    <x v="1"/>
    <n v="0.28000000000000114"/>
    <x v="0"/>
    <n v="0.28000000000000114"/>
    <n v="0.28000000000000114"/>
    <n v="0"/>
    <n v="1"/>
    <s v=""/>
    <n v="27.3"/>
    <s v="TM"/>
    <n v="27.3"/>
    <n v="200225"/>
    <s v="ZZ"/>
    <s v=""/>
    <x v="0"/>
    <s v="ZZ"/>
    <s v="ZZ"/>
  </r>
  <r>
    <x v="11"/>
    <n v="13.5"/>
    <n v="13.7"/>
    <n v="0"/>
    <n v="38"/>
    <n v="34.64"/>
    <n v="20.94"/>
    <s v="TM"/>
    <s v=""/>
    <s v="EM6833GSF"/>
    <s v=""/>
    <s v=""/>
    <x v="2039"/>
    <d v="2024-01-08T00:00:00"/>
    <x v="47"/>
    <n v="25.25"/>
    <s v="TM"/>
    <n v="20.94"/>
    <x v="0"/>
    <s v="E_JSOLERR"/>
    <x v="0"/>
    <s v=""/>
    <x v="1"/>
    <x v="1"/>
    <x v="0"/>
    <x v="0"/>
    <s v="ESMA23011"/>
    <d v="2024-01-08T12:03:19"/>
    <s v="E_JSOLERR"/>
    <x v="1"/>
    <x v="1"/>
    <x v="1"/>
    <x v="0"/>
    <s v="ESMA23011"/>
    <d v="2024-01-08T12:03:59"/>
    <s v="E_JSOLERR"/>
    <s v=""/>
    <s v="PA"/>
    <n v="0"/>
    <s v=""/>
    <x v="0"/>
    <x v="0"/>
    <x v="1"/>
    <s v="ZZ"/>
    <x v="0"/>
    <x v="1"/>
    <s v="EXPORT"/>
    <x v="0"/>
    <x v="45"/>
    <x v="1"/>
    <n v="4.3099999999999952"/>
    <x v="0"/>
    <n v="4.3099999999999987"/>
    <n v="4.3099999999999987"/>
    <n v="1"/>
    <n v="1"/>
    <s v="Positivo"/>
    <n v="25.25"/>
    <s v="TM"/>
    <n v="25.25"/>
    <n v="200225"/>
    <s v="ZZ"/>
    <s v=""/>
    <x v="0"/>
    <s v="ZZ"/>
    <s v="ZZ"/>
  </r>
  <r>
    <x v="11"/>
    <n v="13.6"/>
    <n v="13.72"/>
    <n v="0"/>
    <n v="40"/>
    <n v="40.659999999999997"/>
    <n v="26.94"/>
    <s v="TM"/>
    <s v=""/>
    <s v="ER5791BBN"/>
    <s v="E9260FWL"/>
    <s v=""/>
    <x v="2040"/>
    <d v="2024-01-08T00:00:00"/>
    <x v="47"/>
    <n v="27.28"/>
    <s v="TM"/>
    <n v="26.94"/>
    <x v="0"/>
    <s v="E_JSOLERR"/>
    <x v="0"/>
    <s v=""/>
    <x v="1"/>
    <x v="1"/>
    <x v="0"/>
    <x v="0"/>
    <s v="ESMA23011"/>
    <d v="2024-01-08T13:12:01"/>
    <s v="E_JSOLERR"/>
    <x v="1"/>
    <x v="1"/>
    <x v="1"/>
    <x v="0"/>
    <s v="ESMA23011"/>
    <d v="2024-01-08T13:12:20"/>
    <s v="E_JSOLERR"/>
    <s v=""/>
    <s v="PA"/>
    <n v="0"/>
    <s v=""/>
    <x v="0"/>
    <x v="0"/>
    <x v="1"/>
    <s v="ZZ"/>
    <x v="0"/>
    <x v="1"/>
    <s v="EXPORT"/>
    <x v="0"/>
    <x v="45"/>
    <x v="1"/>
    <n v="0.34000000000000341"/>
    <x v="0"/>
    <n v="0.33999999999999986"/>
    <n v="0.33999999999999986"/>
    <n v="0"/>
    <n v="1"/>
    <s v=""/>
    <n v="27.28"/>
    <s v="TM"/>
    <n v="27.28"/>
    <n v="200225"/>
    <s v="ZZ"/>
    <s v=""/>
    <x v="0"/>
    <s v="ZZ"/>
    <s v="ZZ"/>
  </r>
  <r>
    <x v="11"/>
    <n v="13"/>
    <n v="13"/>
    <n v="0"/>
    <n v="40"/>
    <n v="40.92"/>
    <n v="27.92"/>
    <s v="TM"/>
    <s v=""/>
    <s v="ER8459BCW"/>
    <s v="E6823FDR"/>
    <s v=""/>
    <x v="2041"/>
    <d v="2024-01-08T00:00:00"/>
    <x v="47"/>
    <n v="28"/>
    <s v="TM"/>
    <n v="27.92"/>
    <x v="0"/>
    <s v="E_JSOLERR"/>
    <x v="0"/>
    <s v=""/>
    <x v="1"/>
    <x v="1"/>
    <x v="0"/>
    <x v="0"/>
    <s v="ESMA23011"/>
    <d v="2024-01-08T13:14:44"/>
    <s v="E_JSOLERR"/>
    <x v="1"/>
    <x v="1"/>
    <x v="1"/>
    <x v="0"/>
    <s v="ESMA23011"/>
    <d v="2024-01-08T13:15:22"/>
    <s v="E_JSOLERR"/>
    <s v=""/>
    <s v="PA"/>
    <n v="0"/>
    <s v=""/>
    <x v="0"/>
    <x v="0"/>
    <x v="1"/>
    <s v="ZZ"/>
    <x v="0"/>
    <x v="1"/>
    <s v="EXPORT"/>
    <x v="0"/>
    <x v="45"/>
    <x v="1"/>
    <n v="7.9999999999998295E-2"/>
    <x v="0"/>
    <n v="7.9999999999998295E-2"/>
    <n v="7.9999999999998295E-2"/>
    <n v="0"/>
    <n v="1"/>
    <s v=""/>
    <n v="28"/>
    <s v="TM"/>
    <n v="28"/>
    <n v="200225"/>
    <s v="ZZ"/>
    <s v=""/>
    <x v="0"/>
    <s v="ZZ"/>
    <s v="ZZ"/>
  </r>
  <r>
    <x v="11"/>
    <n v="13.5"/>
    <n v="13.7"/>
    <n v="0"/>
    <n v="38"/>
    <n v="37.76"/>
    <n v="24.06"/>
    <s v="TM"/>
    <s v=""/>
    <s v="EM6833GSF"/>
    <s v=""/>
    <s v=""/>
    <x v="2042"/>
    <d v="2024-01-08T00:00:00"/>
    <x v="47"/>
    <n v="25.25"/>
    <s v="TM"/>
    <n v="24.06"/>
    <x v="0"/>
    <s v="E_JSOLERR"/>
    <x v="0"/>
    <s v=""/>
    <x v="1"/>
    <x v="1"/>
    <x v="0"/>
    <x v="0"/>
    <s v="ESMA23011"/>
    <d v="2024-01-08T14:56:07"/>
    <s v="E_JSOLERR"/>
    <x v="1"/>
    <x v="1"/>
    <x v="1"/>
    <x v="0"/>
    <s v="ESMA23011"/>
    <d v="2024-01-08T14:56:45"/>
    <s v="E_JSOLERR"/>
    <s v=""/>
    <s v="PA"/>
    <n v="0"/>
    <s v=""/>
    <x v="0"/>
    <x v="0"/>
    <x v="1"/>
    <s v="ZZ"/>
    <x v="0"/>
    <x v="1"/>
    <s v="EXPORT"/>
    <x v="0"/>
    <x v="45"/>
    <x v="1"/>
    <n v="1.1899999999999977"/>
    <x v="0"/>
    <n v="1.1900000000000013"/>
    <n v="1.1900000000000013"/>
    <n v="1"/>
    <n v="1"/>
    <s v="Positivo"/>
    <n v="25.25"/>
    <s v="TM"/>
    <n v="25.25"/>
    <n v="200225"/>
    <s v="ZZ"/>
    <s v=""/>
    <x v="0"/>
    <s v="ZZ"/>
    <s v="ZZ"/>
  </r>
  <r>
    <x v="11"/>
    <n v="13.6"/>
    <n v="13.72"/>
    <n v="0"/>
    <n v="40"/>
    <n v="39.22"/>
    <n v="25.5"/>
    <s v="TM"/>
    <s v=""/>
    <s v="ER5791BBN"/>
    <s v="E9260FWL"/>
    <s v=""/>
    <x v="2043"/>
    <d v="2024-01-08T00:00:00"/>
    <x v="47"/>
    <n v="27.28"/>
    <s v="TM"/>
    <n v="25.5"/>
    <x v="0"/>
    <s v="E_JSOLERR"/>
    <x v="0"/>
    <s v=""/>
    <x v="1"/>
    <x v="1"/>
    <x v="0"/>
    <x v="0"/>
    <s v="ESMA23011"/>
    <d v="2024-01-08T15:08:55"/>
    <s v="E_JSOLERR"/>
    <x v="1"/>
    <x v="1"/>
    <x v="1"/>
    <x v="0"/>
    <s v="ESMA23011"/>
    <d v="2024-01-08T15:09:16"/>
    <s v="E_JSOLERR"/>
    <s v=""/>
    <s v="PA"/>
    <n v="0"/>
    <s v=""/>
    <x v="0"/>
    <x v="0"/>
    <x v="1"/>
    <s v="ZZ"/>
    <x v="0"/>
    <x v="1"/>
    <s v="EXPORT"/>
    <x v="0"/>
    <x v="45"/>
    <x v="1"/>
    <n v="1.7800000000000011"/>
    <x v="0"/>
    <n v="1.7800000000000011"/>
    <n v="1.7800000000000011"/>
    <n v="1"/>
    <n v="1"/>
    <s v="Positivo"/>
    <n v="27.28"/>
    <s v="TM"/>
    <n v="27.28"/>
    <n v="200225"/>
    <s v="ZZ"/>
    <s v=""/>
    <x v="0"/>
    <s v="ZZ"/>
    <s v="ZZ"/>
  </r>
  <r>
    <x v="11"/>
    <n v="13.5"/>
    <n v="13.7"/>
    <n v="0"/>
    <n v="38"/>
    <n v="36.5"/>
    <n v="22.8"/>
    <s v="TM"/>
    <s v=""/>
    <s v="EM6833GSF"/>
    <s v=""/>
    <s v=""/>
    <x v="2044"/>
    <d v="2024-01-08T00:00:00"/>
    <x v="47"/>
    <n v="25.25"/>
    <s v="TM"/>
    <n v="22.8"/>
    <x v="0"/>
    <s v="E_JSOLERR"/>
    <x v="0"/>
    <s v=""/>
    <x v="1"/>
    <x v="1"/>
    <x v="0"/>
    <x v="0"/>
    <s v="ESMA23011"/>
    <d v="2024-01-08T16:46:29"/>
    <s v="E_JSOLERR"/>
    <x v="1"/>
    <x v="1"/>
    <x v="1"/>
    <x v="0"/>
    <s v="ESMA23011"/>
    <d v="2024-01-08T16:47:07"/>
    <s v="E_JSOLERR"/>
    <s v=""/>
    <s v="PA"/>
    <n v="0"/>
    <s v=""/>
    <x v="0"/>
    <x v="0"/>
    <x v="1"/>
    <s v="ZZ"/>
    <x v="0"/>
    <x v="1"/>
    <s v="EXPORT"/>
    <x v="0"/>
    <x v="45"/>
    <x v="1"/>
    <n v="2.4499999999999957"/>
    <x v="0"/>
    <n v="2.4499999999999993"/>
    <n v="2.4499999999999993"/>
    <n v="1"/>
    <n v="1"/>
    <s v="Positivo"/>
    <n v="25.25"/>
    <s v="TM"/>
    <n v="25.25"/>
    <n v="200225"/>
    <s v="ZZ"/>
    <s v=""/>
    <x v="0"/>
    <s v="ZZ"/>
    <s v="ZZ"/>
  </r>
  <r>
    <x v="11"/>
    <n v="13"/>
    <n v="13"/>
    <n v="0"/>
    <n v="40"/>
    <n v="38.619999999999997"/>
    <n v="25.62"/>
    <s v="TM"/>
    <s v=""/>
    <s v="ER8459BCW"/>
    <s v="E6823FDR"/>
    <s v=""/>
    <x v="2045"/>
    <d v="2024-01-08T00:00:00"/>
    <x v="47"/>
    <n v="28"/>
    <s v="TM"/>
    <n v="25.62"/>
    <x v="0"/>
    <s v="E_JSOLERR"/>
    <x v="0"/>
    <s v=""/>
    <x v="1"/>
    <x v="1"/>
    <x v="0"/>
    <x v="0"/>
    <s v="ESMA23011"/>
    <d v="2024-01-08T16:52:15"/>
    <s v="E_JSOLERR"/>
    <x v="1"/>
    <x v="1"/>
    <x v="1"/>
    <x v="0"/>
    <s v="ESMA23011"/>
    <d v="2024-01-08T16:52:51"/>
    <s v="E_JSOLERR"/>
    <s v=""/>
    <s v="PA"/>
    <n v="0"/>
    <s v=""/>
    <x v="0"/>
    <x v="0"/>
    <x v="1"/>
    <s v="ZZ"/>
    <x v="0"/>
    <x v="1"/>
    <s v="EXPORT"/>
    <x v="0"/>
    <x v="45"/>
    <x v="1"/>
    <n v="2.3800000000000026"/>
    <x v="0"/>
    <n v="2.379999999999999"/>
    <n v="2.379999999999999"/>
    <n v="1"/>
    <n v="1"/>
    <s v="Positivo"/>
    <n v="28"/>
    <s v="TM"/>
    <n v="28"/>
    <n v="200225"/>
    <s v="ZZ"/>
    <s v=""/>
    <x v="0"/>
    <s v="ZZ"/>
    <s v="ZZ"/>
  </r>
  <r>
    <x v="11"/>
    <n v="13.6"/>
    <n v="13.72"/>
    <n v="0"/>
    <n v="40"/>
    <n v="40.42"/>
    <n v="26.7"/>
    <s v="TM"/>
    <s v=""/>
    <s v="ER5791BBN"/>
    <s v="E9260FWL"/>
    <s v=""/>
    <x v="2046"/>
    <d v="2024-01-08T00:00:00"/>
    <x v="47"/>
    <n v="27.28"/>
    <s v="TM"/>
    <n v="26.7"/>
    <x v="0"/>
    <s v="E_JSOLERR"/>
    <x v="0"/>
    <s v=""/>
    <x v="1"/>
    <x v="1"/>
    <x v="0"/>
    <x v="0"/>
    <s v="ESMA23011"/>
    <d v="2024-01-08T16:54:57"/>
    <s v="E_JSOLERR"/>
    <x v="1"/>
    <x v="1"/>
    <x v="1"/>
    <x v="0"/>
    <s v="ESMA23011"/>
    <d v="2024-01-08T16:55:34"/>
    <s v="E_JSOLERR"/>
    <s v=""/>
    <s v="PA"/>
    <n v="0"/>
    <s v=""/>
    <x v="0"/>
    <x v="0"/>
    <x v="1"/>
    <s v="ZZ"/>
    <x v="0"/>
    <x v="1"/>
    <s v="EXPORT"/>
    <x v="0"/>
    <x v="45"/>
    <x v="1"/>
    <n v="0.57999999999999829"/>
    <x v="0"/>
    <n v="0.58000000000000185"/>
    <n v="0.58000000000000185"/>
    <n v="1"/>
    <n v="1"/>
    <s v="Positivo"/>
    <n v="27.28"/>
    <s v="TM"/>
    <n v="27.28"/>
    <n v="200225"/>
    <s v="ZZ"/>
    <s v=""/>
    <x v="0"/>
    <s v="ZZ"/>
    <s v="ZZ"/>
  </r>
  <r>
    <x v="11"/>
    <n v="13.6"/>
    <n v="13.64"/>
    <n v="0"/>
    <n v="40"/>
    <n v="39.979999999999997"/>
    <n v="26.34"/>
    <s v="TM"/>
    <s v=""/>
    <s v="ER5791BBN"/>
    <s v="E9260FWL"/>
    <s v=""/>
    <x v="2047"/>
    <d v="2024-01-09T00:00:00"/>
    <x v="47"/>
    <n v="27.36"/>
    <s v="TM"/>
    <n v="26.34"/>
    <x v="0"/>
    <s v="E_JSOLERR"/>
    <x v="0"/>
    <s v=""/>
    <x v="1"/>
    <x v="1"/>
    <x v="0"/>
    <x v="0"/>
    <s v="ESMA23011"/>
    <d v="2024-01-09T08:04:42"/>
    <s v="E_JSOLERR"/>
    <x v="1"/>
    <x v="1"/>
    <x v="1"/>
    <x v="0"/>
    <s v="ESMA23011"/>
    <d v="2024-01-09T08:05:03"/>
    <s v="E_JSOLERR"/>
    <s v=""/>
    <s v="PA"/>
    <n v="0"/>
    <s v=""/>
    <x v="0"/>
    <x v="0"/>
    <x v="1"/>
    <s v="ZZ"/>
    <x v="0"/>
    <x v="1"/>
    <s v="EXPORT"/>
    <x v="0"/>
    <x v="45"/>
    <x v="1"/>
    <n v="1.0200000000000031"/>
    <x v="0"/>
    <n v="1.0199999999999996"/>
    <n v="1.0199999999999996"/>
    <n v="1"/>
    <n v="1"/>
    <s v="Positivo"/>
    <n v="27.36"/>
    <s v="TM"/>
    <n v="27.36"/>
    <n v="200225"/>
    <s v="ZZ"/>
    <s v=""/>
    <x v="0"/>
    <s v="ZZ"/>
    <s v="ZZ"/>
  </r>
  <r>
    <x v="11"/>
    <n v="13.5"/>
    <n v="13.62"/>
    <n v="0"/>
    <n v="38"/>
    <n v="36.979999999999997"/>
    <n v="23.36"/>
    <s v="TM"/>
    <s v=""/>
    <s v="EM6833GSF"/>
    <s v=""/>
    <s v=""/>
    <x v="2048"/>
    <d v="2024-01-09T00:00:00"/>
    <x v="47"/>
    <n v="25.33"/>
    <s v="TM"/>
    <n v="23.36"/>
    <x v="0"/>
    <s v="E_JSOLERR"/>
    <x v="0"/>
    <s v=""/>
    <x v="1"/>
    <x v="1"/>
    <x v="0"/>
    <x v="0"/>
    <s v="ESMA23011"/>
    <d v="2024-01-09T08:15:10"/>
    <s v="E_JSOLERR"/>
    <x v="1"/>
    <x v="1"/>
    <x v="1"/>
    <x v="0"/>
    <s v="ESMA23011"/>
    <d v="2024-01-09T08:15:34"/>
    <s v="E_JSOLERR"/>
    <s v=""/>
    <s v="PA"/>
    <n v="0"/>
    <s v=""/>
    <x v="0"/>
    <x v="0"/>
    <x v="1"/>
    <s v="ZZ"/>
    <x v="0"/>
    <x v="1"/>
    <s v="EXPORT"/>
    <x v="0"/>
    <x v="45"/>
    <x v="1"/>
    <n v="1.9699999999999989"/>
    <x v="0"/>
    <n v="1.9699999999999989"/>
    <n v="1.9699999999999989"/>
    <n v="1"/>
    <n v="1"/>
    <s v="Positivo"/>
    <n v="25.33"/>
    <s v="TM"/>
    <n v="25.33"/>
    <n v="200225"/>
    <s v="ZZ"/>
    <s v=""/>
    <x v="0"/>
    <s v="ZZ"/>
    <s v="ZZ"/>
  </r>
  <r>
    <x v="11"/>
    <n v="13.6"/>
    <n v="13.64"/>
    <n v="0"/>
    <n v="40"/>
    <n v="40.64"/>
    <n v="27"/>
    <s v="TM"/>
    <s v=""/>
    <s v="ER5791BBN"/>
    <s v="E9260FWL"/>
    <s v=""/>
    <x v="2049"/>
    <d v="2024-01-09T00:00:00"/>
    <x v="47"/>
    <n v="27.36"/>
    <s v="TM"/>
    <n v="27"/>
    <x v="0"/>
    <s v="E_JSOLERR"/>
    <x v="0"/>
    <s v=""/>
    <x v="1"/>
    <x v="1"/>
    <x v="0"/>
    <x v="0"/>
    <s v="ESMA23011"/>
    <d v="2024-01-09T09:38:52"/>
    <s v="E_JSOLERR"/>
    <x v="1"/>
    <x v="1"/>
    <x v="1"/>
    <x v="0"/>
    <s v="ESMA23011"/>
    <d v="2024-01-09T09:39:16"/>
    <s v="E_JSOLERR"/>
    <s v=""/>
    <s v="PA"/>
    <n v="0"/>
    <s v=""/>
    <x v="0"/>
    <x v="0"/>
    <x v="1"/>
    <s v="ZZ"/>
    <x v="0"/>
    <x v="1"/>
    <s v="EXPORT"/>
    <x v="0"/>
    <x v="45"/>
    <x v="1"/>
    <n v="0.35999999999999943"/>
    <x v="0"/>
    <n v="0.35999999999999943"/>
    <n v="0.35999999999999943"/>
    <n v="0"/>
    <n v="1"/>
    <s v=""/>
    <n v="27.36"/>
    <s v="TM"/>
    <n v="27.36"/>
    <n v="200225"/>
    <s v="ZZ"/>
    <s v=""/>
    <x v="0"/>
    <s v="ZZ"/>
    <s v="ZZ"/>
  </r>
  <r>
    <x v="11"/>
    <n v="13.5"/>
    <n v="13.62"/>
    <n v="0"/>
    <n v="38"/>
    <n v="35.4"/>
    <n v="21.78"/>
    <s v="TM"/>
    <s v=""/>
    <s v="EM6833GSF"/>
    <s v=""/>
    <s v=""/>
    <x v="2050"/>
    <d v="2024-01-09T00:00:00"/>
    <x v="47"/>
    <n v="25.33"/>
    <s v="TM"/>
    <n v="21.78"/>
    <x v="0"/>
    <s v="E_JSOLERR"/>
    <x v="0"/>
    <s v=""/>
    <x v="1"/>
    <x v="1"/>
    <x v="0"/>
    <x v="0"/>
    <s v="ESMA23011"/>
    <d v="2024-01-09T10:21:35"/>
    <s v="E_JSOLERR"/>
    <x v="1"/>
    <x v="1"/>
    <x v="1"/>
    <x v="0"/>
    <s v="ESMA23011"/>
    <d v="2024-01-09T10:21:55"/>
    <s v="E_JSOLERR"/>
    <s v=""/>
    <s v="PA"/>
    <n v="0"/>
    <s v=""/>
    <x v="0"/>
    <x v="0"/>
    <x v="1"/>
    <s v="ZZ"/>
    <x v="0"/>
    <x v="1"/>
    <s v="EXPORT"/>
    <x v="0"/>
    <x v="45"/>
    <x v="1"/>
    <n v="3.5499999999999972"/>
    <x v="0"/>
    <n v="3.5499999999999972"/>
    <n v="3.5499999999999972"/>
    <n v="1"/>
    <n v="1"/>
    <s v="Positivo"/>
    <n v="25.33"/>
    <s v="TM"/>
    <n v="25.33"/>
    <n v="200225"/>
    <s v="ZZ"/>
    <s v=""/>
    <x v="0"/>
    <s v="ZZ"/>
    <s v="ZZ"/>
  </r>
  <r>
    <x v="11"/>
    <n v="13.6"/>
    <n v="13.64"/>
    <n v="0"/>
    <n v="40"/>
    <n v="40.92"/>
    <n v="27.28"/>
    <s v="TM"/>
    <s v=""/>
    <s v="ER5791BBN"/>
    <s v="E9260FWL"/>
    <s v=""/>
    <x v="2051"/>
    <d v="2024-01-09T00:00:00"/>
    <x v="47"/>
    <n v="27.36"/>
    <s v="TM"/>
    <n v="27.28"/>
    <x v="0"/>
    <s v="E_JSOLERR"/>
    <x v="0"/>
    <s v=""/>
    <x v="1"/>
    <x v="1"/>
    <x v="0"/>
    <x v="0"/>
    <s v="ESMA23011"/>
    <d v="2024-01-09T11:23:57"/>
    <s v="E_JSOLERR"/>
    <x v="1"/>
    <x v="1"/>
    <x v="1"/>
    <x v="0"/>
    <s v="ESMA23011"/>
    <d v="2024-01-09T11:24:52"/>
    <s v="E_JSOLERR"/>
    <s v=""/>
    <s v="PA"/>
    <n v="0"/>
    <s v=""/>
    <x v="0"/>
    <x v="0"/>
    <x v="1"/>
    <s v="ZZ"/>
    <x v="0"/>
    <x v="1"/>
    <s v="EXPORT"/>
    <x v="0"/>
    <x v="45"/>
    <x v="1"/>
    <n v="7.9999999999998295E-2"/>
    <x v="0"/>
    <n v="7.9999999999998295E-2"/>
    <n v="7.9999999999998295E-2"/>
    <n v="0"/>
    <n v="1"/>
    <s v=""/>
    <n v="27.36"/>
    <s v="TM"/>
    <n v="27.36"/>
    <n v="200225"/>
    <s v="ZZ"/>
    <s v=""/>
    <x v="0"/>
    <s v="ZZ"/>
    <s v="ZZ"/>
  </r>
  <r>
    <x v="11"/>
    <n v="13.5"/>
    <n v="13.62"/>
    <n v="0"/>
    <n v="38"/>
    <n v="36.44"/>
    <n v="22.82"/>
    <s v="TM"/>
    <s v=""/>
    <s v="EM6833GSF"/>
    <s v=""/>
    <s v=""/>
    <x v="2052"/>
    <d v="2024-01-09T00:00:00"/>
    <x v="47"/>
    <n v="25.33"/>
    <s v="TM"/>
    <n v="22.82"/>
    <x v="0"/>
    <s v="E_JSOLERR"/>
    <x v="0"/>
    <s v=""/>
    <x v="1"/>
    <x v="1"/>
    <x v="0"/>
    <x v="0"/>
    <s v="ESMA23011"/>
    <d v="2024-01-09T11:34:23"/>
    <s v="E_JSOLERR"/>
    <x v="1"/>
    <x v="1"/>
    <x v="1"/>
    <x v="0"/>
    <s v="ESMA23011"/>
    <d v="2024-01-09T11:34:45"/>
    <s v="E_JSOLERR"/>
    <s v=""/>
    <s v="PA"/>
    <n v="0"/>
    <s v=""/>
    <x v="0"/>
    <x v="0"/>
    <x v="1"/>
    <s v="ZZ"/>
    <x v="0"/>
    <x v="1"/>
    <s v="EXPORT"/>
    <x v="0"/>
    <x v="45"/>
    <x v="1"/>
    <n v="2.509999999999998"/>
    <x v="0"/>
    <n v="2.509999999999998"/>
    <n v="2.509999999999998"/>
    <n v="1"/>
    <n v="1"/>
    <s v="Positivo"/>
    <n v="25.33"/>
    <s v="TM"/>
    <n v="25.33"/>
    <n v="200225"/>
    <s v="ZZ"/>
    <s v=""/>
    <x v="0"/>
    <s v="ZZ"/>
    <s v="ZZ"/>
  </r>
  <r>
    <x v="11"/>
    <n v="13.64"/>
    <n v="13.64"/>
    <n v="0"/>
    <n v="40"/>
    <n v="40.58"/>
    <n v="26.94"/>
    <s v="TM"/>
    <s v=""/>
    <s v="ER5950BCC"/>
    <s v="E6531HPT"/>
    <s v=""/>
    <x v="2053"/>
    <d v="2024-01-09T00:00:00"/>
    <x v="47"/>
    <n v="27.36"/>
    <s v="TM"/>
    <n v="26.94"/>
    <x v="0"/>
    <s v="E_JSOLERR"/>
    <x v="0"/>
    <s v=""/>
    <x v="1"/>
    <x v="1"/>
    <x v="1"/>
    <x v="0"/>
    <s v="ESMA23011"/>
    <d v="2024-01-09T12:47:15"/>
    <s v="E_JSOLERR"/>
    <x v="1"/>
    <x v="1"/>
    <x v="1"/>
    <x v="0"/>
    <s v="ESMA23011"/>
    <d v="2024-01-09T12:48:18"/>
    <s v="E_JSOLERR"/>
    <s v=""/>
    <s v="PA"/>
    <n v="0"/>
    <s v=""/>
    <x v="0"/>
    <x v="0"/>
    <x v="1"/>
    <s v="ZZ"/>
    <x v="0"/>
    <x v="1"/>
    <s v="EXPORT"/>
    <x v="0"/>
    <x v="45"/>
    <x v="1"/>
    <n v="0.42000000000000171"/>
    <x v="0"/>
    <n v="0.41999999999999815"/>
    <n v="0.41999999999999815"/>
    <n v="1"/>
    <n v="1"/>
    <s v="Positivo"/>
    <n v="27.36"/>
    <s v="TM"/>
    <n v="27.36"/>
    <n v="200225"/>
    <s v="ZZ"/>
    <s v=""/>
    <x v="0"/>
    <s v="ZZ"/>
    <s v="ZZ"/>
  </r>
  <r>
    <x v="11"/>
    <n v="13.6"/>
    <n v="13.64"/>
    <n v="0"/>
    <n v="40"/>
    <n v="40.58"/>
    <n v="26.94"/>
    <s v="TM"/>
    <s v=""/>
    <s v="ER5791BBN"/>
    <s v="E9260FWL"/>
    <s v=""/>
    <x v="2054"/>
    <d v="2024-01-09T00:00:00"/>
    <x v="47"/>
    <n v="27.36"/>
    <s v="TM"/>
    <n v="26.94"/>
    <x v="0"/>
    <s v="E_JSOLERR"/>
    <x v="0"/>
    <s v=""/>
    <x v="1"/>
    <x v="1"/>
    <x v="0"/>
    <x v="0"/>
    <s v="ESMA23011"/>
    <d v="2024-01-09T12:53:40"/>
    <s v="E_JSOLERR"/>
    <x v="1"/>
    <x v="1"/>
    <x v="1"/>
    <x v="0"/>
    <s v="ESMA23011"/>
    <d v="2024-01-09T12:54:10"/>
    <s v="E_JSOLERR"/>
    <s v=""/>
    <s v="PA"/>
    <n v="0"/>
    <s v=""/>
    <x v="0"/>
    <x v="0"/>
    <x v="1"/>
    <s v="ZZ"/>
    <x v="0"/>
    <x v="1"/>
    <s v="EXPORT"/>
    <x v="0"/>
    <x v="45"/>
    <x v="1"/>
    <n v="0.42000000000000171"/>
    <x v="0"/>
    <n v="0.41999999999999815"/>
    <n v="0.41999999999999815"/>
    <n v="1"/>
    <n v="1"/>
    <s v="Positivo"/>
    <n v="27.36"/>
    <s v="TM"/>
    <n v="27.36"/>
    <n v="200225"/>
    <s v="ZZ"/>
    <s v=""/>
    <x v="0"/>
    <s v="ZZ"/>
    <s v="ZZ"/>
  </r>
  <r>
    <x v="11"/>
    <n v="13.9"/>
    <n v="13.94"/>
    <n v="0"/>
    <n v="40"/>
    <n v="38.42"/>
    <n v="24.48"/>
    <s v="TM"/>
    <s v=""/>
    <s v="ER1524BBK"/>
    <s v="E9748HTB"/>
    <s v=""/>
    <x v="2055"/>
    <d v="2024-01-09T00:00:00"/>
    <x v="47"/>
    <n v="27.06"/>
    <s v="TM"/>
    <n v="24.48"/>
    <x v="0"/>
    <s v="E_JSOLERR"/>
    <x v="0"/>
    <s v=""/>
    <x v="1"/>
    <x v="1"/>
    <x v="0"/>
    <x v="0"/>
    <s v="ESMA23011"/>
    <d v="2024-01-09T13:13:41"/>
    <s v="E_JSOLERR"/>
    <x v="1"/>
    <x v="1"/>
    <x v="1"/>
    <x v="0"/>
    <s v="ESMA23011"/>
    <d v="2024-01-09T13:14:08"/>
    <s v="E_JSOLERR"/>
    <s v=""/>
    <s v="PA"/>
    <n v="0"/>
    <s v=""/>
    <x v="0"/>
    <x v="0"/>
    <x v="1"/>
    <s v="ZZ"/>
    <x v="0"/>
    <x v="1"/>
    <s v="EXPORT"/>
    <x v="0"/>
    <x v="45"/>
    <x v="1"/>
    <n v="2.5799999999999983"/>
    <x v="0"/>
    <n v="2.5799999999999983"/>
    <n v="2.5799999999999983"/>
    <n v="1"/>
    <n v="1"/>
    <s v="Positivo"/>
    <n v="27.06"/>
    <s v="TM"/>
    <n v="27.06"/>
    <n v="200225"/>
    <s v="ZZ"/>
    <s v=""/>
    <x v="0"/>
    <s v="ZZ"/>
    <s v="ZZ"/>
  </r>
  <r>
    <x v="11"/>
    <n v="13.6"/>
    <n v="13.64"/>
    <n v="0"/>
    <n v="40"/>
    <n v="40.299999999999997"/>
    <n v="26.66"/>
    <s v="TM"/>
    <s v=""/>
    <s v="ER5791BBN"/>
    <s v="E9260FWL"/>
    <s v=""/>
    <x v="2056"/>
    <d v="2024-01-09T00:00:00"/>
    <x v="47"/>
    <n v="27.36"/>
    <s v="TM"/>
    <n v="26.66"/>
    <x v="0"/>
    <s v="E_JSOLERR"/>
    <x v="0"/>
    <s v=""/>
    <x v="1"/>
    <x v="1"/>
    <x v="0"/>
    <x v="0"/>
    <s v="ESMA23011"/>
    <d v="2024-01-09T14:53:23"/>
    <s v="E_JSOLERR"/>
    <x v="1"/>
    <x v="1"/>
    <x v="1"/>
    <x v="0"/>
    <s v="ESMA23011"/>
    <d v="2024-01-09T14:53:42"/>
    <s v="E_JSOLERR"/>
    <s v=""/>
    <s v="PA"/>
    <n v="0"/>
    <s v=""/>
    <x v="0"/>
    <x v="0"/>
    <x v="1"/>
    <s v="ZZ"/>
    <x v="0"/>
    <x v="1"/>
    <s v="EXPORT"/>
    <x v="0"/>
    <x v="45"/>
    <x v="1"/>
    <n v="0.70000000000000284"/>
    <x v="0"/>
    <n v="0.69999999999999929"/>
    <n v="0.69999999999999929"/>
    <n v="1"/>
    <n v="1"/>
    <s v="Positivo"/>
    <n v="27.36"/>
    <s v="TM"/>
    <n v="27.36"/>
    <n v="200225"/>
    <s v="ZZ"/>
    <s v=""/>
    <x v="0"/>
    <s v="ZZ"/>
    <s v="ZZ"/>
  </r>
  <r>
    <x v="11"/>
    <n v="13.6"/>
    <n v="13.64"/>
    <n v="0"/>
    <n v="40"/>
    <n v="40.92"/>
    <n v="27.28"/>
    <s v="TM"/>
    <s v=""/>
    <s v="ER5791BBN"/>
    <s v="E9260FWL"/>
    <s v=""/>
    <x v="2057"/>
    <d v="2024-01-09T00:00:00"/>
    <x v="47"/>
    <n v="27.36"/>
    <s v="TM"/>
    <n v="27.28"/>
    <x v="0"/>
    <s v="E_JSOLERR"/>
    <x v="0"/>
    <s v=""/>
    <x v="1"/>
    <x v="1"/>
    <x v="0"/>
    <x v="0"/>
    <s v="ESMA23011"/>
    <d v="2024-01-09T16:25:47"/>
    <s v="E_JSOLERR"/>
    <x v="1"/>
    <x v="1"/>
    <x v="1"/>
    <x v="0"/>
    <s v="ESMA23011"/>
    <d v="2024-01-09T16:26:30"/>
    <s v="E_JSOLERR"/>
    <s v=""/>
    <s v="PA"/>
    <n v="0"/>
    <s v=""/>
    <x v="0"/>
    <x v="0"/>
    <x v="1"/>
    <s v="ZZ"/>
    <x v="0"/>
    <x v="1"/>
    <s v="EXPORT"/>
    <x v="0"/>
    <x v="45"/>
    <x v="1"/>
    <n v="7.9999999999998295E-2"/>
    <x v="0"/>
    <n v="7.9999999999998295E-2"/>
    <n v="7.9999999999998295E-2"/>
    <n v="0"/>
    <n v="1"/>
    <s v=""/>
    <n v="27.36"/>
    <s v="TM"/>
    <n v="27.36"/>
    <n v="200225"/>
    <s v="ZZ"/>
    <s v=""/>
    <x v="0"/>
    <s v="ZZ"/>
    <s v="ZZ"/>
  </r>
  <r>
    <x v="11"/>
    <n v="13.6"/>
    <n v="13.72"/>
    <n v="0"/>
    <n v="40"/>
    <n v="38.08"/>
    <n v="24.36"/>
    <s v="TM"/>
    <s v=""/>
    <s v="ER5791BBN"/>
    <s v="E9260FWL"/>
    <s v=""/>
    <x v="2058"/>
    <d v="2024-01-10T00:00:00"/>
    <x v="47"/>
    <n v="27.28"/>
    <s v="TM"/>
    <n v="24.36"/>
    <x v="0"/>
    <s v="E_JSOLERR"/>
    <x v="0"/>
    <s v=""/>
    <x v="1"/>
    <x v="1"/>
    <x v="0"/>
    <x v="0"/>
    <s v="ESMA23011"/>
    <d v="2024-01-10T08:43:51"/>
    <s v="E_JSOLERR"/>
    <x v="1"/>
    <x v="1"/>
    <x v="1"/>
    <x v="0"/>
    <s v="ESMA23011"/>
    <d v="2024-01-10T08:44:21"/>
    <s v="E_JSOLERR"/>
    <s v=""/>
    <s v="PA"/>
    <n v="0"/>
    <s v=""/>
    <x v="0"/>
    <x v="0"/>
    <x v="1"/>
    <s v="ZZ"/>
    <x v="0"/>
    <x v="1"/>
    <s v="EXPORT"/>
    <x v="0"/>
    <x v="45"/>
    <x v="1"/>
    <n v="2.9200000000000017"/>
    <x v="0"/>
    <n v="2.9200000000000017"/>
    <n v="2.9200000000000017"/>
    <n v="1"/>
    <n v="1"/>
    <s v="Positivo"/>
    <n v="27.28"/>
    <s v="TM"/>
    <n v="27.28"/>
    <n v="200225"/>
    <s v="ZZ"/>
    <s v=""/>
    <x v="0"/>
    <s v="ZZ"/>
    <s v="ZZ"/>
  </r>
  <r>
    <x v="11"/>
    <n v="12.66"/>
    <n v="12.42"/>
    <n v="0"/>
    <n v="40"/>
    <n v="40.9"/>
    <n v="28.48"/>
    <s v="TM"/>
    <s v=""/>
    <s v="EC03958R"/>
    <s v="E9820CKH"/>
    <s v=""/>
    <x v="2059"/>
    <d v="2024-01-10T00:00:00"/>
    <x v="47"/>
    <n v="28.58"/>
    <s v="TM"/>
    <n v="28.48"/>
    <x v="0"/>
    <s v="E_JSOLERR"/>
    <x v="0"/>
    <s v=""/>
    <x v="1"/>
    <x v="1"/>
    <x v="0"/>
    <x v="0"/>
    <s v="ESMA23011"/>
    <d v="2024-01-10T08:47:12"/>
    <s v="E_JSOLERR"/>
    <x v="1"/>
    <x v="1"/>
    <x v="1"/>
    <x v="0"/>
    <s v="ESMA23011"/>
    <d v="2024-01-10T08:47:31"/>
    <s v="E_JSOLERR"/>
    <s v=""/>
    <s v="PA"/>
    <n v="0"/>
    <s v=""/>
    <x v="0"/>
    <x v="0"/>
    <x v="1"/>
    <s v="ZZ"/>
    <x v="0"/>
    <x v="1"/>
    <s v="EXPORT"/>
    <x v="0"/>
    <x v="45"/>
    <x v="1"/>
    <n v="0.10000000000000142"/>
    <x v="0"/>
    <n v="9.9999999999997868E-2"/>
    <n v="9.9999999999997868E-2"/>
    <n v="0"/>
    <n v="1"/>
    <s v=""/>
    <n v="28.58"/>
    <s v="TM"/>
    <n v="28.58"/>
    <n v="200225"/>
    <s v="ZZ"/>
    <s v=""/>
    <x v="0"/>
    <s v="ZZ"/>
    <s v="ZZ"/>
  </r>
  <r>
    <x v="11"/>
    <n v="13.5"/>
    <n v="13.36"/>
    <n v="0"/>
    <n v="38"/>
    <n v="38.54"/>
    <n v="25.18"/>
    <s v="TM"/>
    <s v=""/>
    <s v="EM6833GSF"/>
    <s v=""/>
    <s v=""/>
    <x v="2060"/>
    <d v="2024-01-10T00:00:00"/>
    <x v="47"/>
    <n v="25.59"/>
    <s v="TM"/>
    <n v="25.18"/>
    <x v="0"/>
    <s v="E_JSOLERR"/>
    <x v="0"/>
    <s v=""/>
    <x v="1"/>
    <x v="1"/>
    <x v="0"/>
    <x v="0"/>
    <s v="ESMA23011"/>
    <d v="2024-01-10T08:49:08"/>
    <s v="E_JSOLERR"/>
    <x v="1"/>
    <x v="1"/>
    <x v="1"/>
    <x v="0"/>
    <s v="ESMA23011"/>
    <d v="2024-01-10T08:49:31"/>
    <s v="E_JSOLERR"/>
    <s v=""/>
    <s v="PA"/>
    <n v="0"/>
    <s v=""/>
    <x v="0"/>
    <x v="0"/>
    <x v="1"/>
    <s v="ZZ"/>
    <x v="0"/>
    <x v="1"/>
    <s v="EXPORT"/>
    <x v="0"/>
    <x v="45"/>
    <x v="1"/>
    <n v="0.40999999999999659"/>
    <x v="0"/>
    <n v="0.41000000000000014"/>
    <n v="0.41000000000000014"/>
    <n v="1"/>
    <n v="1"/>
    <s v="Positivo"/>
    <n v="25.59"/>
    <s v="TM"/>
    <n v="25.59"/>
    <n v="200225"/>
    <s v="ZZ"/>
    <s v=""/>
    <x v="0"/>
    <s v="ZZ"/>
    <s v="ZZ"/>
  </r>
  <r>
    <x v="11"/>
    <n v="13.6"/>
    <n v="13.72"/>
    <n v="0"/>
    <n v="40"/>
    <n v="38.479999999999997"/>
    <n v="24.76"/>
    <s v="TM"/>
    <s v=""/>
    <s v="ER5791BBN"/>
    <s v="E9260FWL"/>
    <s v=""/>
    <x v="2061"/>
    <d v="2024-01-10T00:00:00"/>
    <x v="47"/>
    <n v="27.28"/>
    <s v="TM"/>
    <n v="24.76"/>
    <x v="0"/>
    <s v="E_JSOLERR"/>
    <x v="0"/>
    <s v=""/>
    <x v="1"/>
    <x v="1"/>
    <x v="0"/>
    <x v="0"/>
    <s v="ESMA23011"/>
    <d v="2024-01-10T10:51:50"/>
    <s v="E_JSOLERR"/>
    <x v="1"/>
    <x v="1"/>
    <x v="1"/>
    <x v="0"/>
    <s v="ESMA23011"/>
    <d v="2024-01-10T10:52:27"/>
    <s v="E_JSOLERR"/>
    <s v=""/>
    <s v="PA"/>
    <n v="0"/>
    <s v=""/>
    <x v="0"/>
    <x v="0"/>
    <x v="1"/>
    <s v="ZZ"/>
    <x v="0"/>
    <x v="1"/>
    <s v="EXPORT"/>
    <x v="0"/>
    <x v="45"/>
    <x v="1"/>
    <n v="2.5200000000000031"/>
    <x v="0"/>
    <n v="2.5199999999999996"/>
    <n v="2.5199999999999996"/>
    <n v="1"/>
    <n v="1"/>
    <s v="Positivo"/>
    <n v="27.28"/>
    <s v="TM"/>
    <n v="27.28"/>
    <n v="200225"/>
    <s v="ZZ"/>
    <s v=""/>
    <x v="0"/>
    <s v="ZZ"/>
    <s v="ZZ"/>
  </r>
  <r>
    <x v="11"/>
    <n v="13.5"/>
    <n v="12.96"/>
    <n v="0"/>
    <n v="38"/>
    <n v="37.5"/>
    <n v="24.54"/>
    <s v="TM"/>
    <s v=""/>
    <s v="EM6833GSF"/>
    <s v=""/>
    <s v=""/>
    <x v="2062"/>
    <d v="2024-01-10T00:00:00"/>
    <x v="47"/>
    <n v="25.99"/>
    <s v="TM"/>
    <n v="24.54"/>
    <x v="0"/>
    <s v="E_JSOLERR"/>
    <x v="0"/>
    <s v=""/>
    <x v="1"/>
    <x v="1"/>
    <x v="0"/>
    <x v="0"/>
    <s v="ESMA23011"/>
    <d v="2024-01-10T10:55:28"/>
    <s v="E_JSOLERR"/>
    <x v="1"/>
    <x v="1"/>
    <x v="1"/>
    <x v="0"/>
    <s v="ESMA23011"/>
    <d v="2024-01-10T10:55:59"/>
    <s v="E_JSOLERR"/>
    <s v=""/>
    <s v="PA"/>
    <n v="0"/>
    <s v=""/>
    <x v="0"/>
    <x v="0"/>
    <x v="1"/>
    <s v="ZZ"/>
    <x v="0"/>
    <x v="1"/>
    <s v="EXPORT"/>
    <x v="0"/>
    <x v="45"/>
    <x v="1"/>
    <n v="1.4499999999999957"/>
    <x v="0"/>
    <n v="1.4499999999999993"/>
    <n v="1.4499999999999993"/>
    <n v="1"/>
    <n v="1"/>
    <s v="Positivo"/>
    <n v="25.99"/>
    <s v="TM"/>
    <n v="25.99"/>
    <n v="200225"/>
    <s v="ZZ"/>
    <s v=""/>
    <x v="0"/>
    <s v="ZZ"/>
    <s v="ZZ"/>
  </r>
  <r>
    <x v="11"/>
    <n v="12.66"/>
    <n v="12.42"/>
    <n v="0"/>
    <n v="40"/>
    <n v="40.94"/>
    <n v="28.52"/>
    <s v="TM"/>
    <s v=""/>
    <s v="EC03958R"/>
    <s v="E9820CKH"/>
    <s v=""/>
    <x v="2063"/>
    <d v="2024-01-10T00:00:00"/>
    <x v="47"/>
    <n v="28.58"/>
    <s v="TM"/>
    <n v="28.52"/>
    <x v="0"/>
    <s v="E_JSOLERR"/>
    <x v="0"/>
    <s v=""/>
    <x v="1"/>
    <x v="1"/>
    <x v="0"/>
    <x v="0"/>
    <s v="ESMA23011"/>
    <d v="2024-01-10T12:03:37"/>
    <s v="E_JSOLERR"/>
    <x v="1"/>
    <x v="1"/>
    <x v="1"/>
    <x v="0"/>
    <s v="ESMA23011"/>
    <d v="2024-01-10T12:04:14"/>
    <s v="E_JSOLERR"/>
    <s v=""/>
    <s v="PA"/>
    <n v="0"/>
    <s v=""/>
    <x v="0"/>
    <x v="0"/>
    <x v="1"/>
    <s v="ZZ"/>
    <x v="0"/>
    <x v="1"/>
    <s v="EXPORT"/>
    <x v="0"/>
    <x v="45"/>
    <x v="1"/>
    <n v="6.0000000000002274E-2"/>
    <x v="0"/>
    <n v="5.9999999999998721E-2"/>
    <n v="5.9999999999998721E-2"/>
    <n v="0"/>
    <n v="1"/>
    <s v=""/>
    <n v="28.58"/>
    <s v="TM"/>
    <n v="28.58"/>
    <n v="200225"/>
    <s v="ZZ"/>
    <s v=""/>
    <x v="0"/>
    <s v="ZZ"/>
    <s v="ZZ"/>
  </r>
  <r>
    <x v="11"/>
    <n v="13.6"/>
    <n v="13.72"/>
    <n v="0"/>
    <n v="40"/>
    <n v="38.1"/>
    <n v="24.38"/>
    <s v="TM"/>
    <s v=""/>
    <s v="ER5791BBN"/>
    <s v="E9260FWL"/>
    <s v=""/>
    <x v="2064"/>
    <d v="2024-01-10T00:00:00"/>
    <x v="47"/>
    <n v="27.28"/>
    <s v="TM"/>
    <n v="24.38"/>
    <x v="0"/>
    <s v="E_JSOLERR"/>
    <x v="0"/>
    <s v=""/>
    <x v="1"/>
    <x v="1"/>
    <x v="0"/>
    <x v="0"/>
    <s v="ESMA23011"/>
    <d v="2024-01-10T12:43:32"/>
    <s v="E_JSOLERR"/>
    <x v="1"/>
    <x v="1"/>
    <x v="1"/>
    <x v="0"/>
    <s v="ESMA23011"/>
    <d v="2024-01-10T12:43:50"/>
    <s v="E_JSOLERR"/>
    <s v=""/>
    <s v="PA"/>
    <n v="0"/>
    <s v=""/>
    <x v="0"/>
    <x v="0"/>
    <x v="1"/>
    <s v="ZZ"/>
    <x v="0"/>
    <x v="1"/>
    <s v="EXPORT"/>
    <x v="0"/>
    <x v="45"/>
    <x v="1"/>
    <n v="2.8999999999999986"/>
    <x v="0"/>
    <n v="2.9000000000000021"/>
    <n v="2.9000000000000021"/>
    <n v="1"/>
    <n v="1"/>
    <s v="Positivo"/>
    <n v="27.28"/>
    <s v="TM"/>
    <n v="27.28"/>
    <n v="200225"/>
    <s v="ZZ"/>
    <s v=""/>
    <x v="0"/>
    <s v="ZZ"/>
    <s v="ZZ"/>
  </r>
  <r>
    <x v="11"/>
    <n v="13.5"/>
    <n v="13.56"/>
    <n v="0"/>
    <n v="38"/>
    <n v="37.340000000000003"/>
    <n v="23.78"/>
    <s v="TM"/>
    <s v=""/>
    <s v="EM6833GSF"/>
    <s v=""/>
    <s v=""/>
    <x v="2065"/>
    <d v="2024-01-10T00:00:00"/>
    <x v="47"/>
    <n v="25.39"/>
    <s v="TM"/>
    <n v="23.78"/>
    <x v="0"/>
    <s v="E_JSOLERR"/>
    <x v="0"/>
    <s v=""/>
    <x v="1"/>
    <x v="1"/>
    <x v="0"/>
    <x v="0"/>
    <s v="ESMA23011"/>
    <d v="2024-01-10T12:45:01"/>
    <s v="E_JSOLERR"/>
    <x v="1"/>
    <x v="1"/>
    <x v="1"/>
    <x v="0"/>
    <s v="ESMA23011"/>
    <d v="2024-01-10T12:45:21"/>
    <s v="E_JSOLERR"/>
    <s v=""/>
    <s v="PA"/>
    <n v="0"/>
    <s v=""/>
    <x v="0"/>
    <x v="0"/>
    <x v="1"/>
    <s v="ZZ"/>
    <x v="0"/>
    <x v="1"/>
    <s v="EXPORT"/>
    <x v="0"/>
    <x v="45"/>
    <x v="1"/>
    <n v="1.6099999999999923"/>
    <x v="0"/>
    <n v="1.6099999999999994"/>
    <n v="1.6099999999999994"/>
    <n v="1"/>
    <n v="1"/>
    <s v="Positivo"/>
    <n v="25.39"/>
    <s v="TM"/>
    <n v="25.39"/>
    <n v="200225"/>
    <s v="ZZ"/>
    <s v=""/>
    <x v="0"/>
    <s v="ZZ"/>
    <s v="ZZ"/>
  </r>
  <r>
    <x v="11"/>
    <n v="13.1"/>
    <n v="13.4"/>
    <n v="0"/>
    <n v="40"/>
    <n v="40.76"/>
    <n v="27.36"/>
    <s v="TM"/>
    <s v=""/>
    <s v="ER7169BBR"/>
    <s v="E0019FGD"/>
    <s v=""/>
    <x v="2066"/>
    <d v="2024-01-10T00:00:00"/>
    <x v="47"/>
    <n v="27.6"/>
    <s v="TM"/>
    <n v="27.36"/>
    <x v="0"/>
    <s v="E_JSOLERR"/>
    <x v="0"/>
    <s v=""/>
    <x v="1"/>
    <x v="1"/>
    <x v="0"/>
    <x v="0"/>
    <s v="ESMA23011"/>
    <d v="2024-01-10T13:08:30"/>
    <s v="E_JSOLERR"/>
    <x v="1"/>
    <x v="1"/>
    <x v="1"/>
    <x v="0"/>
    <s v="ESMA23011"/>
    <d v="2024-01-10T13:08:54"/>
    <s v="E_JSOLERR"/>
    <s v=""/>
    <s v="PA"/>
    <n v="0"/>
    <s v=""/>
    <x v="0"/>
    <x v="0"/>
    <x v="1"/>
    <s v="ZZ"/>
    <x v="0"/>
    <x v="1"/>
    <s v="EXPORT"/>
    <x v="0"/>
    <x v="45"/>
    <x v="1"/>
    <n v="0.24000000000000199"/>
    <x v="0"/>
    <n v="0.24000000000000199"/>
    <n v="0.24000000000000199"/>
    <n v="0"/>
    <n v="1"/>
    <s v=""/>
    <n v="27.6"/>
    <s v="TM"/>
    <n v="27.6"/>
    <n v="200225"/>
    <s v="ZZ"/>
    <s v=""/>
    <x v="0"/>
    <s v="ZZ"/>
    <s v="ZZ"/>
  </r>
  <r>
    <x v="11"/>
    <n v="12.66"/>
    <n v="12.42"/>
    <n v="0"/>
    <n v="40"/>
    <n v="38.799999999999997"/>
    <n v="26.38"/>
    <s v="TM"/>
    <s v=""/>
    <s v="EC03958R"/>
    <s v="E9820CKH"/>
    <s v=""/>
    <x v="2067"/>
    <d v="2024-01-10T00:00:00"/>
    <x v="47"/>
    <n v="28.58"/>
    <s v="TM"/>
    <n v="26.38"/>
    <x v="0"/>
    <s v="E_JSOLERR"/>
    <x v="0"/>
    <s v=""/>
    <x v="1"/>
    <x v="1"/>
    <x v="0"/>
    <x v="0"/>
    <s v="ESMA23011"/>
    <d v="2024-01-10T14:29:59"/>
    <s v="E_JSOLERR"/>
    <x v="1"/>
    <x v="1"/>
    <x v="1"/>
    <x v="0"/>
    <s v="ESMA23011"/>
    <d v="2024-01-10T14:30:22"/>
    <s v="E_JSOLERR"/>
    <s v=""/>
    <s v="PA"/>
    <n v="0"/>
    <s v=""/>
    <x v="0"/>
    <x v="0"/>
    <x v="1"/>
    <s v="ZZ"/>
    <x v="0"/>
    <x v="1"/>
    <s v="EXPORT"/>
    <x v="0"/>
    <x v="45"/>
    <x v="1"/>
    <n v="2.2000000000000028"/>
    <x v="0"/>
    <n v="2.1999999999999993"/>
    <n v="2.1999999999999993"/>
    <n v="1"/>
    <n v="1"/>
    <s v="Positivo"/>
    <n v="28.58"/>
    <s v="TM"/>
    <n v="28.58"/>
    <n v="200225"/>
    <s v="ZZ"/>
    <s v=""/>
    <x v="0"/>
    <s v="ZZ"/>
    <s v="ZZ"/>
  </r>
  <r>
    <x v="11"/>
    <n v="13.9"/>
    <n v="13.84"/>
    <n v="0"/>
    <n v="40"/>
    <n v="38.799999999999997"/>
    <n v="24.96"/>
    <s v="TM"/>
    <s v=""/>
    <s v="ER1524BBK"/>
    <s v="E9748HTB"/>
    <s v=""/>
    <x v="2068"/>
    <d v="2024-01-10T00:00:00"/>
    <x v="47"/>
    <n v="27.16"/>
    <s v="TM"/>
    <n v="24.96"/>
    <x v="0"/>
    <s v="E_JSOLERR"/>
    <x v="0"/>
    <s v=""/>
    <x v="1"/>
    <x v="1"/>
    <x v="0"/>
    <x v="0"/>
    <s v="ESMA23011"/>
    <d v="2024-01-10T14:31:56"/>
    <s v="E_JSOLERR"/>
    <x v="1"/>
    <x v="1"/>
    <x v="1"/>
    <x v="0"/>
    <s v="ESMA23011"/>
    <d v="2024-01-10T14:33:03"/>
    <s v="E_JSOLERR"/>
    <s v=""/>
    <s v="PA"/>
    <n v="0"/>
    <s v=""/>
    <x v="0"/>
    <x v="0"/>
    <x v="1"/>
    <s v="ZZ"/>
    <x v="0"/>
    <x v="1"/>
    <s v="EXPORT"/>
    <x v="0"/>
    <x v="45"/>
    <x v="1"/>
    <n v="2.2000000000000028"/>
    <x v="0"/>
    <n v="2.1999999999999993"/>
    <n v="2.1999999999999993"/>
    <n v="1"/>
    <n v="1"/>
    <s v="Positivo"/>
    <n v="27.16"/>
    <s v="TM"/>
    <n v="27.16"/>
    <n v="200225"/>
    <s v="ZZ"/>
    <s v=""/>
    <x v="0"/>
    <s v="ZZ"/>
    <s v="ZZ"/>
  </r>
  <r>
    <x v="11"/>
    <n v="13.6"/>
    <n v="13.72"/>
    <n v="0"/>
    <n v="40"/>
    <n v="38.24"/>
    <n v="24.52"/>
    <s v="TM"/>
    <s v=""/>
    <s v="ER5791BBN"/>
    <s v="E9260FWL"/>
    <s v=""/>
    <x v="2069"/>
    <d v="2024-01-10T00:00:00"/>
    <x v="47"/>
    <n v="27.28"/>
    <s v="TM"/>
    <n v="24.52"/>
    <x v="0"/>
    <s v="E_JSOLERR"/>
    <x v="0"/>
    <s v=""/>
    <x v="1"/>
    <x v="1"/>
    <x v="0"/>
    <x v="0"/>
    <s v="ESMA23011"/>
    <d v="2024-01-10T14:35:12"/>
    <s v="E_JSOLERR"/>
    <x v="1"/>
    <x v="1"/>
    <x v="1"/>
    <x v="0"/>
    <s v="ESMA23011"/>
    <d v="2024-01-10T14:35:43"/>
    <s v="E_JSOLERR"/>
    <s v=""/>
    <s v="PA"/>
    <n v="0"/>
    <s v=""/>
    <x v="0"/>
    <x v="0"/>
    <x v="1"/>
    <s v="ZZ"/>
    <x v="0"/>
    <x v="1"/>
    <s v="EXPORT"/>
    <x v="0"/>
    <x v="45"/>
    <x v="1"/>
    <n v="2.759999999999998"/>
    <x v="0"/>
    <n v="2.7600000000000016"/>
    <n v="2.7600000000000016"/>
    <n v="1"/>
    <n v="1"/>
    <s v="Positivo"/>
    <n v="27.28"/>
    <s v="TM"/>
    <n v="27.28"/>
    <n v="200225"/>
    <s v="ZZ"/>
    <s v=""/>
    <x v="0"/>
    <s v="ZZ"/>
    <s v="ZZ"/>
  </r>
  <r>
    <x v="11"/>
    <n v="13.5"/>
    <n v="13.56"/>
    <n v="0"/>
    <n v="38"/>
    <n v="37.26"/>
    <n v="23.7"/>
    <s v="TM"/>
    <s v=""/>
    <s v="EM6833GSF"/>
    <s v=""/>
    <s v=""/>
    <x v="2070"/>
    <d v="2024-01-10T00:00:00"/>
    <x v="47"/>
    <n v="25.39"/>
    <s v="TM"/>
    <n v="23.7"/>
    <x v="0"/>
    <s v="E_JSOLERR"/>
    <x v="0"/>
    <s v=""/>
    <x v="1"/>
    <x v="1"/>
    <x v="0"/>
    <x v="0"/>
    <s v="ESMA23011"/>
    <d v="2024-01-10T14:37:04"/>
    <s v="E_JSOLERR"/>
    <x v="1"/>
    <x v="1"/>
    <x v="1"/>
    <x v="0"/>
    <s v="ESMA23011"/>
    <d v="2024-01-10T14:37:27"/>
    <s v="E_JSOLERR"/>
    <s v=""/>
    <s v="PA"/>
    <n v="0"/>
    <s v=""/>
    <x v="0"/>
    <x v="0"/>
    <x v="1"/>
    <s v="ZZ"/>
    <x v="0"/>
    <x v="1"/>
    <s v="EXPORT"/>
    <x v="0"/>
    <x v="45"/>
    <x v="1"/>
    <n v="1.6899999999999977"/>
    <x v="0"/>
    <n v="1.6900000000000013"/>
    <n v="1.6900000000000013"/>
    <n v="1"/>
    <n v="1"/>
    <s v="Positivo"/>
    <n v="25.39"/>
    <s v="TM"/>
    <n v="25.39"/>
    <n v="200225"/>
    <s v="ZZ"/>
    <s v=""/>
    <x v="0"/>
    <s v="ZZ"/>
    <s v="ZZ"/>
  </r>
  <r>
    <x v="11"/>
    <n v="13.1"/>
    <n v="13.4"/>
    <n v="0"/>
    <n v="40"/>
    <n v="40.520000000000003"/>
    <n v="27.12"/>
    <s v="TM"/>
    <s v=""/>
    <s v="ER7169BBR"/>
    <s v="E0019FGD"/>
    <s v=""/>
    <x v="2071"/>
    <d v="2024-01-10T00:00:00"/>
    <x v="47"/>
    <n v="27.6"/>
    <s v="TM"/>
    <n v="27.12"/>
    <x v="0"/>
    <s v="E_JSOLERR"/>
    <x v="0"/>
    <s v=""/>
    <x v="1"/>
    <x v="1"/>
    <x v="0"/>
    <x v="0"/>
    <s v="ESMA23011"/>
    <d v="2024-01-10T15:32:09"/>
    <s v="E_JSOLERR"/>
    <x v="1"/>
    <x v="1"/>
    <x v="1"/>
    <x v="0"/>
    <s v="ESMA23011"/>
    <d v="2024-01-10T15:32:33"/>
    <s v="E_JSOLERR"/>
    <s v=""/>
    <s v="PA"/>
    <n v="0"/>
    <s v=""/>
    <x v="0"/>
    <x v="0"/>
    <x v="1"/>
    <s v="ZZ"/>
    <x v="0"/>
    <x v="1"/>
    <s v="EXPORT"/>
    <x v="0"/>
    <x v="45"/>
    <x v="1"/>
    <n v="0.47999999999999687"/>
    <x v="0"/>
    <n v="0.48000000000000043"/>
    <n v="0.48000000000000043"/>
    <n v="1"/>
    <n v="1"/>
    <s v="Positivo"/>
    <n v="27.6"/>
    <s v="TM"/>
    <n v="27.6"/>
    <n v="200225"/>
    <s v="ZZ"/>
    <s v=""/>
    <x v="0"/>
    <s v="ZZ"/>
    <s v="ZZ"/>
  </r>
  <r>
    <x v="11"/>
    <n v="12.66"/>
    <n v="12.42"/>
    <n v="0"/>
    <n v="40"/>
    <n v="38.72"/>
    <n v="26.3"/>
    <s v="TM"/>
    <s v=""/>
    <s v="EC03958R"/>
    <s v="E9820CKH"/>
    <s v=""/>
    <x v="2072"/>
    <d v="2024-01-10T00:00:00"/>
    <x v="47"/>
    <n v="28.58"/>
    <s v="TM"/>
    <n v="26.3"/>
    <x v="0"/>
    <s v="E_JSOLERR"/>
    <x v="0"/>
    <s v=""/>
    <x v="1"/>
    <x v="1"/>
    <x v="0"/>
    <x v="0"/>
    <s v="ESMA23011"/>
    <d v="2024-01-10T15:52:18"/>
    <s v="E_JSOLERR"/>
    <x v="1"/>
    <x v="1"/>
    <x v="1"/>
    <x v="0"/>
    <s v="ESMA23011"/>
    <d v="2024-01-10T15:52:43"/>
    <s v="E_JSOLERR"/>
    <s v=""/>
    <s v="PA"/>
    <n v="0"/>
    <s v=""/>
    <x v="0"/>
    <x v="0"/>
    <x v="1"/>
    <s v="ZZ"/>
    <x v="0"/>
    <x v="1"/>
    <s v="EXPORT"/>
    <x v="0"/>
    <x v="45"/>
    <x v="1"/>
    <n v="2.2800000000000011"/>
    <x v="0"/>
    <n v="2.2799999999999976"/>
    <n v="2.2799999999999976"/>
    <n v="1"/>
    <n v="1"/>
    <s v="Positivo"/>
    <n v="28.58"/>
    <s v="TM"/>
    <n v="28.58"/>
    <n v="200225"/>
    <s v="ZZ"/>
    <s v=""/>
    <x v="0"/>
    <s v="ZZ"/>
    <s v="ZZ"/>
  </r>
  <r>
    <x v="11"/>
    <n v="13.5"/>
    <n v="12.72"/>
    <n v="0"/>
    <n v="38"/>
    <n v="38.6"/>
    <n v="25.88"/>
    <s v="TM"/>
    <s v=""/>
    <s v="EM6833GSF"/>
    <s v=""/>
    <s v=""/>
    <x v="2073"/>
    <d v="2024-01-10T00:00:00"/>
    <x v="47"/>
    <n v="26.23"/>
    <s v="TM"/>
    <n v="25.88"/>
    <x v="0"/>
    <s v="E_JSOLERR"/>
    <x v="0"/>
    <s v=""/>
    <x v="1"/>
    <x v="1"/>
    <x v="0"/>
    <x v="0"/>
    <s v="ESMA23011"/>
    <d v="2024-01-10T16:01:51"/>
    <s v="E_JSOLERR"/>
    <x v="1"/>
    <x v="1"/>
    <x v="1"/>
    <x v="0"/>
    <s v="ESMA23011"/>
    <d v="2024-01-10T16:02:35"/>
    <s v="E_JSOLERR"/>
    <s v=""/>
    <s v="PA"/>
    <n v="0"/>
    <s v=""/>
    <x v="0"/>
    <x v="0"/>
    <x v="1"/>
    <s v="ZZ"/>
    <x v="0"/>
    <x v="1"/>
    <s v="EXPORT"/>
    <x v="0"/>
    <x v="45"/>
    <x v="1"/>
    <n v="0.34999999999999432"/>
    <x v="0"/>
    <n v="0.35000000000000142"/>
    <n v="0.35000000000000142"/>
    <n v="0"/>
    <n v="1"/>
    <s v=""/>
    <n v="26.23"/>
    <s v="TM"/>
    <n v="26.23"/>
    <n v="200225"/>
    <s v="ZZ"/>
    <s v=""/>
    <x v="0"/>
    <s v="ZZ"/>
    <s v="ZZ"/>
  </r>
  <r>
    <x v="12"/>
    <n v="12.56"/>
    <n v="12.58"/>
    <n v="0"/>
    <n v="40"/>
    <n v="40.64"/>
    <n v="28.06"/>
    <s v="TM"/>
    <s v=""/>
    <s v="E6367KCR"/>
    <s v="ER9380BBZ"/>
    <s v="2024000004"/>
    <x v="2074"/>
    <d v="2024-01-04T00:00:00"/>
    <x v="10"/>
    <n v="28.22"/>
    <s v="TM"/>
    <n v="28.06"/>
    <x v="0"/>
    <s v="ASANTOSF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0"/>
    <s v=""/>
    <x v="0"/>
    <x v="0"/>
    <x v="0"/>
    <s v=""/>
    <x v="0"/>
    <x v="1"/>
    <s v="P. EXPEDIDIÓN G+E"/>
    <x v="0"/>
    <x v="10"/>
    <x v="1"/>
    <n v="0.35999999999999943"/>
    <x v="0"/>
    <n v="0.16000000000000014"/>
    <n v="0.16000000000000014"/>
    <n v="0"/>
    <n v="1"/>
    <s v=""/>
    <n v="28.22"/>
    <s v="TM"/>
    <n v="28.22"/>
    <n v="3042"/>
    <s v=""/>
    <s v=""/>
    <x v="0"/>
    <s v=""/>
    <s v=""/>
  </r>
  <r>
    <x v="12"/>
    <n v="12.56"/>
    <n v="12.68"/>
    <n v="0"/>
    <n v="40"/>
    <n v="40.619999999999997"/>
    <n v="27.94"/>
    <s v="TM"/>
    <s v=""/>
    <s v="E6367KCR"/>
    <s v="ER9380BBZ"/>
    <s v="2024000005"/>
    <x v="2075"/>
    <d v="2024-01-04T00:00:00"/>
    <x v="10"/>
    <n v="28.12"/>
    <s v="TM"/>
    <n v="27.94"/>
    <x v="0"/>
    <s v="ASANTOSF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0"/>
    <s v=""/>
    <x v="0"/>
    <x v="0"/>
    <x v="0"/>
    <s v=""/>
    <x v="0"/>
    <x v="1"/>
    <s v="P. EXPEDIDIÓN G+E"/>
    <x v="0"/>
    <x v="10"/>
    <x v="1"/>
    <n v="0.38000000000000256"/>
    <x v="0"/>
    <n v="0.17999999999999972"/>
    <n v="0.17999999999999972"/>
    <n v="0"/>
    <n v="1"/>
    <s v=""/>
    <n v="28.12"/>
    <s v="TM"/>
    <n v="28.12"/>
    <n v="3042"/>
    <s v=""/>
    <s v=""/>
    <x v="0"/>
    <s v=""/>
    <s v=""/>
  </r>
  <r>
    <x v="12"/>
    <n v="13.34"/>
    <n v="13.04"/>
    <n v="0"/>
    <n v="40"/>
    <n v="40.74"/>
    <n v="27.7"/>
    <s v="TM"/>
    <s v=""/>
    <s v="E9445JTS"/>
    <s v="ER9379BBZ"/>
    <s v="2024000016"/>
    <x v="2076"/>
    <d v="2024-01-09T00:00:00"/>
    <x v="10"/>
    <n v="27.76"/>
    <s v="TM"/>
    <n v="27.7"/>
    <x v="0"/>
    <s v="ASANTOSF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0"/>
    <s v=""/>
    <x v="0"/>
    <x v="0"/>
    <x v="1"/>
    <s v=""/>
    <x v="0"/>
    <x v="1"/>
    <s v="P. EXPEDIDIÓN G+E"/>
    <x v="0"/>
    <x v="10"/>
    <x v="1"/>
    <n v="0.25999999999999801"/>
    <x v="0"/>
    <n v="6.0000000000002274E-2"/>
    <n v="6.0000000000002274E-2"/>
    <n v="0"/>
    <n v="1"/>
    <s v=""/>
    <n v="27.76"/>
    <s v="TM"/>
    <n v="27.76"/>
    <n v="3042"/>
    <s v=""/>
    <s v=""/>
    <x v="0"/>
    <s v=""/>
    <s v=""/>
  </r>
  <r>
    <x v="12"/>
    <n v="14.2"/>
    <n v="14.4"/>
    <n v="0"/>
    <n v="40"/>
    <n v="40.56"/>
    <n v="26.16"/>
    <s v="TM"/>
    <s v=""/>
    <s v="E6047FYP"/>
    <s v="EC03125R"/>
    <s v="2024000002"/>
    <x v="2077"/>
    <d v="2024-01-03T00:00:00"/>
    <x v="10"/>
    <n v="26.4"/>
    <s v="TM"/>
    <n v="26.16"/>
    <x v="0"/>
    <s v="ASANTOSF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0"/>
    <s v=""/>
    <x v="0"/>
    <x v="0"/>
    <x v="0"/>
    <s v=""/>
    <x v="0"/>
    <x v="1"/>
    <s v="P. EXPEDIDIÓN G+E"/>
    <x v="0"/>
    <x v="10"/>
    <x v="1"/>
    <n v="0.43999999999999773"/>
    <x v="0"/>
    <n v="0.23999999999999844"/>
    <n v="0.23999999999999844"/>
    <n v="0"/>
    <n v="1"/>
    <s v=""/>
    <n v="26.4"/>
    <s v="TM"/>
    <n v="26.4"/>
    <n v="3042"/>
    <s v=""/>
    <s v=""/>
    <x v="0"/>
    <s v=""/>
    <s v=""/>
  </r>
  <r>
    <x v="12"/>
    <n v="7.5"/>
    <n v="7"/>
    <n v="0"/>
    <n v="15"/>
    <n v="14.1"/>
    <n v="4"/>
    <s v="FAR"/>
    <s v=""/>
    <s v="E3046DPV"/>
    <s v=""/>
    <s v=""/>
    <x v="2078"/>
    <d v="2024-01-02T00:00:00"/>
    <x v="9"/>
    <n v="4"/>
    <s v="FAR"/>
    <n v="7.1"/>
    <x v="0"/>
    <s v="ASANTOSF"/>
    <x v="0"/>
    <s v=""/>
    <x v="1"/>
    <x v="1"/>
    <x v="1"/>
    <x v="0"/>
    <s v="ES190290"/>
    <d v="2024-01-02T08:45:05"/>
    <s v="ASANTOSF"/>
    <x v="1"/>
    <x v="1"/>
    <x v="1"/>
    <x v="0"/>
    <s v="ES190290"/>
    <d v="2024-01-02T08:46:22"/>
    <s v="ASANTOSF"/>
    <s v=""/>
    <s v=""/>
    <n v="0"/>
    <s v=""/>
    <x v="0"/>
    <x v="0"/>
    <x v="0"/>
    <s v="ZZ"/>
    <x v="0"/>
    <x v="1"/>
    <s v="P. EXPEDIDIÓN G+E"/>
    <x v="0"/>
    <x v="9"/>
    <x v="0"/>
    <n v="1.2749999999999986"/>
    <x v="0"/>
    <n v="0"/>
    <n v="0"/>
    <n v="0"/>
    <n v="1"/>
    <s v=""/>
    <n v="4"/>
    <s v="FAR"/>
    <n v="7.1"/>
    <n v="2906"/>
    <s v="ZZ"/>
    <s v=""/>
    <x v="0"/>
    <s v="ZZ"/>
    <s v="ZZ"/>
  </r>
  <r>
    <x v="12"/>
    <n v="15"/>
    <n v="15"/>
    <n v="0"/>
    <n v="40"/>
    <n v="32.75"/>
    <n v="10"/>
    <s v="FAR"/>
    <s v=""/>
    <s v="E3326JGS"/>
    <s v="ER5834BBH"/>
    <s v=""/>
    <x v="2079"/>
    <d v="2024-01-02T00:00:00"/>
    <x v="9"/>
    <n v="10"/>
    <s v="FAR"/>
    <n v="17.75"/>
    <x v="0"/>
    <s v="ASANTOSF"/>
    <x v="0"/>
    <s v=""/>
    <x v="1"/>
    <x v="1"/>
    <x v="1"/>
    <x v="0"/>
    <s v="ES190290"/>
    <d v="2024-01-02T10:19:16"/>
    <s v="ASANTOSF"/>
    <x v="1"/>
    <x v="1"/>
    <x v="1"/>
    <x v="0"/>
    <s v="ES190290"/>
    <d v="2024-01-02T10:19:33"/>
    <s v="ASANTOSF"/>
    <s v=""/>
    <s v=""/>
    <n v="0"/>
    <s v=""/>
    <x v="0"/>
    <x v="0"/>
    <x v="0"/>
    <s v="ZZ"/>
    <x v="0"/>
    <x v="1"/>
    <s v="P. EXPEDIDIÓN G+E"/>
    <x v="0"/>
    <x v="9"/>
    <x v="0"/>
    <n v="8.25"/>
    <x v="0"/>
    <n v="0"/>
    <n v="0"/>
    <n v="0"/>
    <n v="1"/>
    <s v=""/>
    <n v="10"/>
    <s v="FAR"/>
    <n v="17.75"/>
    <n v="2906"/>
    <s v="ZZ"/>
    <s v=""/>
    <x v="0"/>
    <s v="ZZ"/>
    <s v="ZZ"/>
  </r>
  <r>
    <x v="12"/>
    <n v="9.5399999999999991"/>
    <n v="9.5399999999999991"/>
    <n v="0"/>
    <n v="20"/>
    <n v="16.64"/>
    <n v="4"/>
    <s v="FAR"/>
    <s v=""/>
    <s v="EPO7610AP"/>
    <s v=""/>
    <s v=""/>
    <x v="2080"/>
    <d v="2024-01-02T00:00:00"/>
    <x v="9"/>
    <n v="4"/>
    <s v="FAR"/>
    <n v="7.1"/>
    <x v="0"/>
    <s v="ASANTOSF"/>
    <x v="0"/>
    <s v=""/>
    <x v="1"/>
    <x v="1"/>
    <x v="1"/>
    <x v="0"/>
    <s v="ES190290"/>
    <d v="2024-01-02T09:23:22"/>
    <s v="ASANTOSF"/>
    <x v="1"/>
    <x v="1"/>
    <x v="1"/>
    <x v="0"/>
    <s v="ES190290"/>
    <d v="2024-01-02T09:23:40"/>
    <s v="ASANTOSF"/>
    <s v=""/>
    <s v=""/>
    <n v="0"/>
    <s v=""/>
    <x v="0"/>
    <x v="0"/>
    <x v="0"/>
    <s v="ZZ"/>
    <x v="0"/>
    <x v="1"/>
    <s v="P. EXPEDIDIÓN G+E"/>
    <x v="0"/>
    <x v="9"/>
    <x v="0"/>
    <n v="3.8599999999999994"/>
    <x v="0"/>
    <n v="0"/>
    <n v="0"/>
    <n v="0"/>
    <n v="1"/>
    <s v=""/>
    <n v="4"/>
    <s v="FAR"/>
    <n v="7.1"/>
    <n v="2906"/>
    <s v="ZZ"/>
    <s v=""/>
    <x v="0"/>
    <s v="ZZ"/>
    <s v="ZZ"/>
  </r>
  <r>
    <x v="12"/>
    <n v="14.8"/>
    <n v="14.8"/>
    <n v="0"/>
    <n v="40"/>
    <n v="37.875"/>
    <n v="13"/>
    <s v="FAR"/>
    <s v=""/>
    <s v="E9074LCN"/>
    <s v="ER1374BBW"/>
    <s v=""/>
    <x v="2081"/>
    <d v="2024-01-02T00:00:00"/>
    <x v="9"/>
    <n v="13"/>
    <s v="FAR"/>
    <n v="23.074999999999999"/>
    <x v="0"/>
    <s v="NRODRIGUEZ"/>
    <x v="0"/>
    <s v=""/>
    <x v="1"/>
    <x v="1"/>
    <x v="1"/>
    <x v="0"/>
    <s v="ES190290"/>
    <d v="2024-01-02T10:39:12"/>
    <s v="ASANTOSF"/>
    <x v="1"/>
    <x v="1"/>
    <x v="1"/>
    <x v="0"/>
    <s v="ESSU23001L"/>
    <d v="2024-01-02T10:40:11"/>
    <s v="NRODRIGUEZ"/>
    <s v=""/>
    <s v=""/>
    <n v="0"/>
    <s v=""/>
    <x v="0"/>
    <x v="0"/>
    <x v="0"/>
    <s v="ZZ"/>
    <x v="0"/>
    <x v="1"/>
    <s v="P. EXPEDIDIÓN G+E"/>
    <x v="0"/>
    <x v="9"/>
    <x v="0"/>
    <n v="3.125"/>
    <x v="0"/>
    <n v="0"/>
    <n v="0"/>
    <n v="0"/>
    <n v="1"/>
    <s v=""/>
    <n v="13"/>
    <s v="FAR"/>
    <n v="23.074999999999999"/>
    <n v="2906"/>
    <s v="ZZ"/>
    <s v=""/>
    <x v="0"/>
    <s v="ZZ"/>
    <s v="ZZ"/>
  </r>
  <r>
    <x v="12"/>
    <n v="13.6"/>
    <n v="13.6"/>
    <n v="0"/>
    <n v="38"/>
    <n v="20.7"/>
    <n v="4"/>
    <s v="FAR"/>
    <s v=""/>
    <s v="EC8206AC"/>
    <s v=""/>
    <s v=""/>
    <x v="2082"/>
    <d v="2024-01-02T00:00:00"/>
    <x v="13"/>
    <n v="4"/>
    <s v="FAR"/>
    <n v="7.1"/>
    <x v="0"/>
    <s v="ASANTOSF"/>
    <x v="0"/>
    <s v=""/>
    <x v="1"/>
    <x v="1"/>
    <x v="0"/>
    <x v="0"/>
    <s v="ES190290"/>
    <d v="2024-01-02T14:23:43"/>
    <s v="ASANTOSF"/>
    <x v="1"/>
    <x v="1"/>
    <x v="1"/>
    <x v="0"/>
    <s v="ES190290"/>
    <d v="2024-01-02T14:24:09"/>
    <s v="ASANTOSF"/>
    <s v=""/>
    <s v=""/>
    <n v="0"/>
    <s v=""/>
    <x v="0"/>
    <x v="0"/>
    <x v="0"/>
    <s v="ZZ"/>
    <x v="0"/>
    <x v="1"/>
    <s v="P. EXPEDIDIÓN G+E"/>
    <x v="0"/>
    <x v="13"/>
    <x v="0"/>
    <n v="18.249999999999996"/>
    <x v="0"/>
    <n v="0"/>
    <n v="0"/>
    <n v="0"/>
    <n v="1"/>
    <s v=""/>
    <n v="4"/>
    <s v="FAR"/>
    <n v="7.1"/>
    <n v="3091"/>
    <s v="ZZ"/>
    <s v=""/>
    <x v="0"/>
    <s v="ZZ"/>
    <s v="ZZ"/>
  </r>
  <r>
    <x v="12"/>
    <n v="15"/>
    <n v="15"/>
    <n v="0"/>
    <n v="26"/>
    <n v="23.155000000000001"/>
    <n v="5"/>
    <s v="PAL"/>
    <s v=""/>
    <s v="E6238DCN"/>
    <s v=""/>
    <s v=""/>
    <x v="2083"/>
    <d v="2024-01-02T00:00:00"/>
    <x v="48"/>
    <n v="5"/>
    <s v="PAL"/>
    <n v="8.1549999999999994"/>
    <x v="0"/>
    <s v="ASANTOSF"/>
    <x v="0"/>
    <s v=""/>
    <x v="1"/>
    <x v="1"/>
    <x v="1"/>
    <x v="0"/>
    <s v="ES190290"/>
    <d v="2024-01-02T16:03:21"/>
    <s v="ASANTOSF"/>
    <x v="1"/>
    <x v="1"/>
    <x v="1"/>
    <x v="0"/>
    <s v="ES190290"/>
    <d v="2024-01-02T16:03:42"/>
    <s v="ASANTOSF"/>
    <s v=""/>
    <s v=""/>
    <n v="0"/>
    <s v=""/>
    <x v="0"/>
    <x v="0"/>
    <x v="0"/>
    <s v="ZZ"/>
    <x v="0"/>
    <x v="1"/>
    <s v="P. EXPEDIDIÓN G+E"/>
    <x v="0"/>
    <x v="46"/>
    <x v="0"/>
    <n v="3.4949999999999974"/>
    <x v="0"/>
    <n v="-0.15499999999999936"/>
    <n v="0.15499999999999936"/>
    <n v="0"/>
    <n v="0"/>
    <s v=""/>
    <n v="5"/>
    <s v="PAL"/>
    <n v="8"/>
    <n v="3124"/>
    <s v="ZZ"/>
    <s v=""/>
    <x v="0"/>
    <s v="ZZ"/>
    <s v="ZZ"/>
  </r>
  <r>
    <x v="12"/>
    <n v="7.5"/>
    <n v="7"/>
    <n v="0"/>
    <n v="15"/>
    <n v="14.1"/>
    <n v="4"/>
    <s v="FAR"/>
    <s v=""/>
    <s v="E3046DPV"/>
    <s v=""/>
    <s v=""/>
    <x v="2084"/>
    <d v="2024-01-02T00:00:00"/>
    <x v="9"/>
    <n v="4"/>
    <s v="FAR"/>
    <n v="7.1"/>
    <x v="0"/>
    <s v="ASANTOSF"/>
    <x v="0"/>
    <s v=""/>
    <x v="1"/>
    <x v="1"/>
    <x v="1"/>
    <x v="0"/>
    <s v="ES190290"/>
    <d v="2024-01-02T15:15:40"/>
    <s v="ASANTOSF"/>
    <x v="1"/>
    <x v="1"/>
    <x v="1"/>
    <x v="0"/>
    <s v="ES190290"/>
    <d v="2024-01-02T15:16:38"/>
    <s v="ASANTOSF"/>
    <s v=""/>
    <s v=""/>
    <n v="0"/>
    <s v=""/>
    <x v="0"/>
    <x v="0"/>
    <x v="0"/>
    <s v="ZZ"/>
    <x v="0"/>
    <x v="1"/>
    <s v="P. EXPEDIDIÓN G+E"/>
    <x v="0"/>
    <x v="9"/>
    <x v="0"/>
    <n v="1.2749999999999986"/>
    <x v="0"/>
    <n v="0"/>
    <n v="0"/>
    <n v="0"/>
    <n v="1"/>
    <s v=""/>
    <n v="4"/>
    <s v="FAR"/>
    <n v="7.1"/>
    <n v="2906"/>
    <s v="ZZ"/>
    <s v=""/>
    <x v="0"/>
    <s v="ZZ"/>
    <s v="ZZ"/>
  </r>
  <r>
    <x v="12"/>
    <n v="13.33"/>
    <n v="13.33"/>
    <n v="0"/>
    <n v="26"/>
    <n v="22.31"/>
    <n v="6"/>
    <s v="PAL"/>
    <s v=""/>
    <s v="E5950CMN"/>
    <s v=""/>
    <s v=""/>
    <x v="2085"/>
    <d v="2024-01-03T00:00:00"/>
    <x v="48"/>
    <n v="6"/>
    <s v="PAL"/>
    <n v="8.98"/>
    <x v="0"/>
    <s v="ASANTOSF"/>
    <x v="0"/>
    <s v=""/>
    <x v="1"/>
    <x v="1"/>
    <x v="1"/>
    <x v="0"/>
    <s v="ES190290"/>
    <d v="2024-01-03T07:12:02"/>
    <s v="ASANTOSF"/>
    <x v="1"/>
    <x v="1"/>
    <x v="1"/>
    <x v="0"/>
    <s v="ES190290"/>
    <d v="2024-01-03T07:12:31"/>
    <s v="ASANTOSF"/>
    <s v=""/>
    <s v=""/>
    <n v="0"/>
    <s v=""/>
    <x v="0"/>
    <x v="0"/>
    <x v="0"/>
    <s v="ZZ"/>
    <x v="0"/>
    <x v="1"/>
    <s v="P. EXPEDIDIÓN G+E"/>
    <x v="0"/>
    <x v="46"/>
    <x v="0"/>
    <n v="4.34"/>
    <x v="0"/>
    <n v="0.62000000000000099"/>
    <n v="0.62000000000000099"/>
    <n v="1"/>
    <n v="1"/>
    <s v="Positivo"/>
    <n v="6"/>
    <s v="PAL"/>
    <n v="9.6000000000000014"/>
    <n v="3124"/>
    <s v="ZZ"/>
    <s v=""/>
    <x v="0"/>
    <s v="ZZ"/>
    <s v="ZZ"/>
  </r>
  <r>
    <x v="12"/>
    <n v="15.5"/>
    <n v="15.5"/>
    <n v="0"/>
    <n v="40"/>
    <n v="29.7"/>
    <n v="8"/>
    <s v="FAR"/>
    <s v=""/>
    <s v="E7218KRJ"/>
    <s v="ER3105BCJ"/>
    <s v=""/>
    <x v="2086"/>
    <d v="2024-01-03T00:00:00"/>
    <x v="9"/>
    <n v="8"/>
    <s v="FAR"/>
    <n v="14.2"/>
    <x v="0"/>
    <s v="ASANTOSF"/>
    <x v="0"/>
    <s v=""/>
    <x v="1"/>
    <x v="1"/>
    <x v="1"/>
    <x v="0"/>
    <s v="ES190290"/>
    <d v="2024-01-03T07:42:03"/>
    <s v="ASANTOSF"/>
    <x v="1"/>
    <x v="1"/>
    <x v="1"/>
    <x v="0"/>
    <s v="ES190290"/>
    <d v="2024-01-03T07:42:36"/>
    <s v="ASANTOSF"/>
    <s v=""/>
    <s v=""/>
    <n v="0"/>
    <s v=""/>
    <x v="0"/>
    <x v="0"/>
    <x v="0"/>
    <s v="ZZ"/>
    <x v="0"/>
    <x v="1"/>
    <s v="P. EXPEDIDIÓN G+E"/>
    <x v="0"/>
    <x v="9"/>
    <x v="0"/>
    <n v="11.3"/>
    <x v="0"/>
    <n v="0"/>
    <n v="0"/>
    <n v="0"/>
    <n v="1"/>
    <s v=""/>
    <n v="8"/>
    <s v="FAR"/>
    <n v="14.2"/>
    <n v="2906"/>
    <s v="ZZ"/>
    <s v=""/>
    <x v="0"/>
    <s v="ZZ"/>
    <s v="ZZ"/>
  </r>
  <r>
    <x v="12"/>
    <n v="14.2"/>
    <n v="14.4"/>
    <n v="0"/>
    <n v="40"/>
    <n v="40.56"/>
    <n v="26.16"/>
    <s v="TM"/>
    <s v=""/>
    <s v="E6047FYP"/>
    <s v="EC03125R"/>
    <s v="2024000003"/>
    <x v="2087"/>
    <d v="2024-01-03T00:00:00"/>
    <x v="10"/>
    <n v="26.4"/>
    <s v="TM"/>
    <n v="26.16"/>
    <x v="0"/>
    <s v="ASANTOSF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0"/>
    <s v=""/>
    <x v="0"/>
    <x v="0"/>
    <x v="0"/>
    <s v=""/>
    <x v="0"/>
    <x v="1"/>
    <s v="P. EXPEDIDIÓN G+E"/>
    <x v="0"/>
    <x v="10"/>
    <x v="1"/>
    <n v="0.43999999999999773"/>
    <x v="0"/>
    <n v="0.23999999999999844"/>
    <n v="0.23999999999999844"/>
    <n v="0"/>
    <n v="1"/>
    <s v=""/>
    <n v="26.4"/>
    <s v="TM"/>
    <n v="26.4"/>
    <n v="3042"/>
    <s v=""/>
    <s v=""/>
    <x v="0"/>
    <s v=""/>
    <s v=""/>
  </r>
  <r>
    <x v="12"/>
    <n v="15.2"/>
    <n v="15.2"/>
    <n v="0"/>
    <n v="40"/>
    <n v="27.625"/>
    <n v="7"/>
    <s v="FAR"/>
    <s v=""/>
    <s v="E9218CJD"/>
    <s v="ER0016BBC"/>
    <s v=""/>
    <x v="2088"/>
    <d v="2024-01-04T00:00:00"/>
    <x v="9"/>
    <n v="7"/>
    <s v="FAR"/>
    <n v="12.425000000000001"/>
    <x v="0"/>
    <s v="ASANTOSF"/>
    <x v="0"/>
    <s v=""/>
    <x v="1"/>
    <x v="1"/>
    <x v="0"/>
    <x v="0"/>
    <s v="ES190290"/>
    <d v="2024-01-04T15:53:25"/>
    <s v="ASANTOSF"/>
    <x v="1"/>
    <x v="1"/>
    <x v="1"/>
    <x v="0"/>
    <s v="ES190290"/>
    <d v="2024-01-04T15:53:52"/>
    <s v="ASANTOSF"/>
    <s v=""/>
    <s v=""/>
    <n v="0"/>
    <s v=""/>
    <x v="0"/>
    <x v="0"/>
    <x v="0"/>
    <s v="ZZ"/>
    <x v="0"/>
    <x v="1"/>
    <s v="P. EXPEDIDIÓN G+E"/>
    <x v="0"/>
    <x v="9"/>
    <x v="0"/>
    <n v="13.375"/>
    <x v="0"/>
    <n v="0"/>
    <n v="0"/>
    <n v="0"/>
    <n v="1"/>
    <s v=""/>
    <n v="7"/>
    <s v="FAR"/>
    <n v="12.424999999999999"/>
    <n v="2906"/>
    <s v="ZZ"/>
    <s v=""/>
    <x v="0"/>
    <s v="ZZ"/>
    <s v="ZZ"/>
  </r>
  <r>
    <x v="12"/>
    <n v="16.14"/>
    <n v="16.14"/>
    <n v="0"/>
    <n v="26"/>
    <n v="23.24"/>
    <n v="3"/>
    <s v="FAR"/>
    <s v=""/>
    <s v="E7746FTD"/>
    <s v=""/>
    <s v=""/>
    <x v="2089"/>
    <d v="2024-01-03T00:00:00"/>
    <x v="49"/>
    <n v="3"/>
    <s v="FAR"/>
    <n v="7.1"/>
    <x v="0"/>
    <s v="ASANTOSF"/>
    <x v="0"/>
    <s v=""/>
    <x v="1"/>
    <x v="1"/>
    <x v="1"/>
    <x v="0"/>
    <s v="ES190290"/>
    <d v="2024-01-03T14:18:05"/>
    <s v="ASANTOSF"/>
    <x v="1"/>
    <x v="1"/>
    <x v="1"/>
    <x v="0"/>
    <s v="ES190290"/>
    <d v="2024-01-03T14:19:07"/>
    <s v="ASANTOSF"/>
    <s v=""/>
    <s v=""/>
    <n v="0"/>
    <s v=""/>
    <x v="0"/>
    <x v="0"/>
    <x v="0"/>
    <s v="ZZ"/>
    <x v="0"/>
    <x v="1"/>
    <s v="P. EXPEDIDIÓN G+E"/>
    <x v="0"/>
    <x v="47"/>
    <x v="0"/>
    <n v="3.41"/>
    <x v="0"/>
    <n v="-1.7750000000000004"/>
    <n v="1.7750000000000004"/>
    <n v="1"/>
    <n v="0"/>
    <s v="Negativo"/>
    <n v="3"/>
    <s v="FAR"/>
    <n v="5.3249999999999993"/>
    <n v="2926"/>
    <s v="ZZ"/>
    <s v=""/>
    <x v="0"/>
    <s v="ZZ"/>
    <s v="ZZ"/>
  </r>
  <r>
    <x v="12"/>
    <n v="16.14"/>
    <n v="16.14"/>
    <n v="0"/>
    <n v="26"/>
    <n v="23.24"/>
    <n v="1"/>
    <s v="FAR"/>
    <s v=""/>
    <s v="E7746FTD"/>
    <s v=""/>
    <s v=""/>
    <x v="2089"/>
    <d v="2024-01-03T00:00:00"/>
    <x v="9"/>
    <n v="1"/>
    <s v="FAR"/>
    <n v="7.1"/>
    <x v="0"/>
    <s v="ASANTOSF"/>
    <x v="0"/>
    <s v=""/>
    <x v="1"/>
    <x v="1"/>
    <x v="1"/>
    <x v="0"/>
    <s v="ES190290"/>
    <d v="2024-01-03T14:18:05"/>
    <s v="ASANTOSF"/>
    <x v="1"/>
    <x v="1"/>
    <x v="1"/>
    <x v="0"/>
    <s v="ES190290"/>
    <d v="2024-01-03T14:19:07"/>
    <s v="ASANTOSF"/>
    <s v=""/>
    <s v=""/>
    <n v="0"/>
    <s v=""/>
    <x v="0"/>
    <x v="0"/>
    <x v="0"/>
    <s v="ZZ"/>
    <x v="0"/>
    <x v="1"/>
    <s v="P. EXPEDIDIÓN G+E"/>
    <x v="0"/>
    <x v="9"/>
    <x v="0"/>
    <n v="3.41"/>
    <x v="0"/>
    <n v="-5.3249999999999993"/>
    <n v="5.3249999999999993"/>
    <n v="1"/>
    <n v="0"/>
    <s v="Negativo"/>
    <n v="1"/>
    <s v="FAR"/>
    <n v="1.7749999999999999"/>
    <n v="2906"/>
    <s v="ZZ"/>
    <s v=""/>
    <x v="0"/>
    <s v="ZZ"/>
    <s v="ZZ"/>
  </r>
  <r>
    <x v="12"/>
    <n v="7.1"/>
    <n v="7.1"/>
    <n v="0"/>
    <n v="15"/>
    <n v="14.2"/>
    <n v="4"/>
    <s v="FAR"/>
    <s v=""/>
    <s v="EC9585BL"/>
    <s v=""/>
    <s v=""/>
    <x v="2090"/>
    <d v="2024-01-03T00:00:00"/>
    <x v="9"/>
    <n v="4"/>
    <s v="FAR"/>
    <n v="7.1"/>
    <x v="0"/>
    <s v="ASANTOSF"/>
    <x v="0"/>
    <s v=""/>
    <x v="1"/>
    <x v="1"/>
    <x v="1"/>
    <x v="0"/>
    <s v="ES190290"/>
    <d v="2024-01-03T15:23:46"/>
    <s v="ASANTOSF"/>
    <x v="1"/>
    <x v="1"/>
    <x v="1"/>
    <x v="0"/>
    <s v="ES190290"/>
    <d v="2024-01-03T15:24:38"/>
    <s v="ASANTOSF"/>
    <s v=""/>
    <s v=""/>
    <n v="0"/>
    <s v=""/>
    <x v="0"/>
    <x v="0"/>
    <x v="0"/>
    <s v="ZZ"/>
    <x v="0"/>
    <x v="1"/>
    <s v="P. EXPEDIDIÓN G+E"/>
    <x v="0"/>
    <x v="9"/>
    <x v="0"/>
    <n v="1.1749999999999989"/>
    <x v="0"/>
    <n v="0"/>
    <n v="0"/>
    <n v="0"/>
    <n v="1"/>
    <s v=""/>
    <n v="4"/>
    <s v="FAR"/>
    <n v="7.1"/>
    <n v="2906"/>
    <s v="ZZ"/>
    <s v=""/>
    <x v="0"/>
    <s v="ZZ"/>
    <s v="ZZ"/>
  </r>
  <r>
    <x v="12"/>
    <n v="8"/>
    <n v="8"/>
    <n v="0"/>
    <n v="14"/>
    <n v="13.324999999999999"/>
    <n v="3"/>
    <s v="FAR"/>
    <s v=""/>
    <s v="E1160CMT"/>
    <s v=""/>
    <s v=""/>
    <x v="2091"/>
    <d v="2024-01-03T00:00:00"/>
    <x v="9"/>
    <n v="3"/>
    <s v="FAR"/>
    <n v="5.3250000000000002"/>
    <x v="0"/>
    <s v="ASANTOSF"/>
    <x v="0"/>
    <s v=""/>
    <x v="1"/>
    <x v="1"/>
    <x v="1"/>
    <x v="0"/>
    <s v="ES190290"/>
    <d v="2024-01-03T15:39:53"/>
    <s v="ASANTOSF"/>
    <x v="1"/>
    <x v="1"/>
    <x v="1"/>
    <x v="0"/>
    <s v="ES190290"/>
    <d v="2024-01-03T15:40:31"/>
    <s v="ASANTOSF"/>
    <s v=""/>
    <s v=""/>
    <n v="0"/>
    <s v=""/>
    <x v="0"/>
    <x v="0"/>
    <x v="0"/>
    <s v="ZZ"/>
    <x v="0"/>
    <x v="1"/>
    <s v="P. EXPEDIDIÓN G+E"/>
    <x v="0"/>
    <x v="9"/>
    <x v="0"/>
    <n v="1.0249999999999986"/>
    <x v="0"/>
    <n v="0"/>
    <n v="0"/>
    <n v="0"/>
    <n v="1"/>
    <s v=""/>
    <n v="3"/>
    <s v="FAR"/>
    <n v="5.3249999999999993"/>
    <n v="2906"/>
    <s v="ZZ"/>
    <s v=""/>
    <x v="0"/>
    <s v="ZZ"/>
    <s v="ZZ"/>
  </r>
  <r>
    <x v="12"/>
    <n v="13.33"/>
    <n v="13.33"/>
    <n v="0"/>
    <n v="26"/>
    <n v="24.747"/>
    <n v="7"/>
    <s v="PAL"/>
    <s v=""/>
    <s v="E5950CMN"/>
    <s v=""/>
    <s v=""/>
    <x v="2092"/>
    <d v="2024-01-03T00:00:00"/>
    <x v="48"/>
    <n v="7"/>
    <s v="PAL"/>
    <n v="11.417"/>
    <x v="0"/>
    <s v="ASANTOSF"/>
    <x v="0"/>
    <s v=""/>
    <x v="1"/>
    <x v="1"/>
    <x v="1"/>
    <x v="0"/>
    <s v="ES190290"/>
    <d v="2024-01-03T15:48:27"/>
    <s v="ASANTOSF"/>
    <x v="1"/>
    <x v="1"/>
    <x v="1"/>
    <x v="0"/>
    <s v="ES190290"/>
    <d v="2024-01-03T15:48:59"/>
    <s v="ASANTOSF"/>
    <s v=""/>
    <s v=""/>
    <n v="0"/>
    <s v=""/>
    <x v="0"/>
    <x v="0"/>
    <x v="0"/>
    <s v="ZZ"/>
    <x v="0"/>
    <x v="1"/>
    <s v="P. EXPEDIDIÓN G+E"/>
    <x v="0"/>
    <x v="46"/>
    <x v="0"/>
    <n v="1.9029999999999987"/>
    <x v="0"/>
    <n v="-0.21699999999999875"/>
    <n v="0.21699999999999875"/>
    <n v="0"/>
    <n v="0"/>
    <s v=""/>
    <n v="7"/>
    <s v="PAL"/>
    <n v="11.200000000000001"/>
    <n v="3124"/>
    <s v="ZZ"/>
    <s v=""/>
    <x v="0"/>
    <s v="ZZ"/>
    <s v="ZZ"/>
  </r>
  <r>
    <x v="12"/>
    <n v="12.5"/>
    <n v="12.68"/>
    <n v="0"/>
    <n v="36"/>
    <n v="35.799999999999997"/>
    <n v="23.12"/>
    <s v="TM"/>
    <s v=""/>
    <s v="E5966DNB"/>
    <s v="ER5966DNB"/>
    <s v="2024000006"/>
    <x v="2093"/>
    <d v="2024-01-04T00:00:00"/>
    <x v="11"/>
    <n v="24"/>
    <s v="TM"/>
    <n v="23.12"/>
    <x v="0"/>
    <s v="NRODRIGU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2.68"/>
    <s v=""/>
    <x v="0"/>
    <x v="0"/>
    <x v="0"/>
    <s v=""/>
    <x v="0"/>
    <x v="1"/>
    <s v="P. EXPEDIDIÓN G+E"/>
    <x v="0"/>
    <x v="11"/>
    <x v="1"/>
    <n v="1.1000000000000014"/>
    <x v="0"/>
    <n v="0.87999999999999901"/>
    <n v="0.87999999999999901"/>
    <n v="1"/>
    <n v="1"/>
    <s v="Positivo"/>
    <n v="24"/>
    <s v="TM"/>
    <n v="24"/>
    <n v="55"/>
    <s v=""/>
    <s v=""/>
    <x v="0"/>
    <s v=""/>
    <s v=""/>
  </r>
  <r>
    <x v="12"/>
    <n v="12.5"/>
    <n v="12.6"/>
    <n v="0"/>
    <n v="36"/>
    <n v="35.24"/>
    <n v="22.64"/>
    <s v="TM"/>
    <s v=""/>
    <s v="E5966DNB"/>
    <s v="ER5966DNB"/>
    <s v="2024000008"/>
    <x v="2094"/>
    <d v="2024-01-04T00:00:00"/>
    <x v="11"/>
    <n v="24"/>
    <s v="TM"/>
    <n v="22.64"/>
    <x v="0"/>
    <s v="JPOMB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2.6"/>
    <s v=""/>
    <x v="0"/>
    <x v="0"/>
    <x v="0"/>
    <s v=""/>
    <x v="0"/>
    <x v="1"/>
    <s v="P. EXPEDIDIÓN G+E"/>
    <x v="0"/>
    <x v="11"/>
    <x v="1"/>
    <n v="1.6599999999999966"/>
    <x v="0"/>
    <n v="1.3599999999999994"/>
    <n v="1.3599999999999994"/>
    <n v="1"/>
    <n v="1"/>
    <s v="Positivo"/>
    <n v="24"/>
    <s v="TM"/>
    <n v="24"/>
    <n v="55"/>
    <s v=""/>
    <s v=""/>
    <x v="0"/>
    <s v=""/>
    <s v=""/>
  </r>
  <r>
    <x v="12"/>
    <n v="12.28"/>
    <n v="12.28"/>
    <n v="0"/>
    <n v="26"/>
    <n v="15.83"/>
    <n v="2"/>
    <s v="FAR"/>
    <s v=""/>
    <s v="E4138DLJ"/>
    <s v=""/>
    <s v=""/>
    <x v="2095"/>
    <d v="2024-01-04T00:00:00"/>
    <x v="9"/>
    <n v="2"/>
    <s v="FAR"/>
    <n v="3.55"/>
    <x v="0"/>
    <s v="ASANTOSF"/>
    <x v="0"/>
    <s v=""/>
    <x v="1"/>
    <x v="1"/>
    <x v="1"/>
    <x v="0"/>
    <s v="ES190290"/>
    <d v="2024-01-04T07:29:19"/>
    <s v="ASANTOSF"/>
    <x v="1"/>
    <x v="1"/>
    <x v="1"/>
    <x v="0"/>
    <s v="ES190290"/>
    <d v="2024-01-04T07:29:40"/>
    <s v="ASANTOSF"/>
    <s v=""/>
    <s v=""/>
    <n v="0"/>
    <s v=""/>
    <x v="0"/>
    <x v="0"/>
    <x v="0"/>
    <s v="ZZ"/>
    <x v="0"/>
    <x v="1"/>
    <s v="P. EXPEDIDIÓN G+E"/>
    <x v="0"/>
    <x v="9"/>
    <x v="0"/>
    <n v="10.819999999999999"/>
    <x v="0"/>
    <n v="0"/>
    <n v="0"/>
    <n v="0"/>
    <n v="1"/>
    <s v=""/>
    <n v="2"/>
    <s v="FAR"/>
    <n v="3.55"/>
    <n v="2906"/>
    <s v="ZZ"/>
    <s v=""/>
    <x v="0"/>
    <s v="ZZ"/>
    <s v="ZZ"/>
  </r>
  <r>
    <x v="12"/>
    <n v="13.1"/>
    <n v="13.1"/>
    <n v="0"/>
    <n v="40"/>
    <n v="37.950000000000003"/>
    <n v="14"/>
    <s v="FAR"/>
    <s v=""/>
    <s v="E1063KCY"/>
    <s v="ER2090BCY"/>
    <s v=""/>
    <x v="2096"/>
    <d v="2024-01-04T00:00:00"/>
    <x v="49"/>
    <n v="14"/>
    <s v="FAR"/>
    <n v="24.85"/>
    <x v="0"/>
    <s v="ASANTOSF"/>
    <x v="0"/>
    <s v=""/>
    <x v="1"/>
    <x v="1"/>
    <x v="1"/>
    <x v="0"/>
    <s v="ES190290"/>
    <d v="2024-01-04T09:09:30"/>
    <s v="ASANTOSF"/>
    <x v="1"/>
    <x v="1"/>
    <x v="1"/>
    <x v="0"/>
    <s v="ES190290"/>
    <d v="2024-01-04T09:10:29"/>
    <s v="ASANTOSF"/>
    <s v=""/>
    <s v=""/>
    <n v="0"/>
    <s v=""/>
    <x v="0"/>
    <x v="0"/>
    <x v="0"/>
    <s v="ZZ"/>
    <x v="0"/>
    <x v="1"/>
    <s v="P. EXPEDIDIÓN G+E"/>
    <x v="0"/>
    <x v="47"/>
    <x v="0"/>
    <n v="3.0499999999999972"/>
    <x v="0"/>
    <n v="0"/>
    <n v="0"/>
    <n v="0"/>
    <n v="1"/>
    <s v=""/>
    <n v="14"/>
    <s v="FAR"/>
    <n v="24.849999999999998"/>
    <n v="2926"/>
    <s v="ZZ"/>
    <s v=""/>
    <x v="0"/>
    <s v="ZZ"/>
    <s v="ZZ"/>
  </r>
  <r>
    <x v="12"/>
    <n v="13"/>
    <n v="13"/>
    <n v="0"/>
    <n v="40"/>
    <n v="32.524999999999999"/>
    <n v="11"/>
    <s v="FAR"/>
    <s v=""/>
    <s v="E7096HNG"/>
    <s v="ER9308BBL"/>
    <s v=""/>
    <x v="2097"/>
    <d v="2024-01-04T00:00:00"/>
    <x v="9"/>
    <n v="11"/>
    <s v="FAR"/>
    <n v="19.524999999999999"/>
    <x v="0"/>
    <s v="ASANTOSF"/>
    <x v="0"/>
    <s v=""/>
    <x v="1"/>
    <x v="1"/>
    <x v="1"/>
    <x v="0"/>
    <s v="ES190290"/>
    <d v="2024-01-04T14:13:27"/>
    <s v="ASANTOSF"/>
    <x v="1"/>
    <x v="1"/>
    <x v="1"/>
    <x v="0"/>
    <s v="ES190290"/>
    <d v="2024-01-04T14:13:52"/>
    <s v="ASANTOSF"/>
    <s v=""/>
    <s v=""/>
    <n v="0"/>
    <s v=""/>
    <x v="0"/>
    <x v="0"/>
    <x v="0"/>
    <s v="ZZ"/>
    <x v="0"/>
    <x v="1"/>
    <s v="P. EXPEDIDIÓN G+E"/>
    <x v="0"/>
    <x v="9"/>
    <x v="0"/>
    <n v="8.4750000000000014"/>
    <x v="0"/>
    <n v="0"/>
    <n v="0"/>
    <n v="0"/>
    <n v="1"/>
    <s v=""/>
    <n v="11"/>
    <s v="FAR"/>
    <n v="19.524999999999999"/>
    <n v="2906"/>
    <s v="ZZ"/>
    <s v=""/>
    <x v="0"/>
    <s v="ZZ"/>
    <s v="ZZ"/>
  </r>
  <r>
    <x v="12"/>
    <n v="11.3"/>
    <n v="11.3"/>
    <n v="0"/>
    <n v="18"/>
    <n v="16.625"/>
    <n v="3"/>
    <s v="FAR"/>
    <s v=""/>
    <s v="E6147DVK"/>
    <s v=""/>
    <s v=""/>
    <x v="2098"/>
    <d v="2024-01-04T00:00:00"/>
    <x v="9"/>
    <n v="3"/>
    <s v="FAR"/>
    <n v="5.3250000000000002"/>
    <x v="0"/>
    <s v="ASANTOSF"/>
    <x v="0"/>
    <s v=""/>
    <x v="1"/>
    <x v="1"/>
    <x v="1"/>
    <x v="0"/>
    <s v="ES190290"/>
    <d v="2024-01-04T09:40:45"/>
    <s v="ASANTOSF"/>
    <x v="1"/>
    <x v="1"/>
    <x v="1"/>
    <x v="0"/>
    <s v="ES190290"/>
    <d v="2024-01-04T09:41:04"/>
    <s v="ASANTOSF"/>
    <s v=""/>
    <s v=""/>
    <n v="0"/>
    <s v=""/>
    <x v="0"/>
    <x v="0"/>
    <x v="0"/>
    <s v="ZZ"/>
    <x v="0"/>
    <x v="1"/>
    <s v="P. EXPEDIDIÓN G+E"/>
    <x v="0"/>
    <x v="9"/>
    <x v="0"/>
    <n v="1.8249999999999993"/>
    <x v="0"/>
    <n v="0"/>
    <n v="0"/>
    <n v="0"/>
    <n v="1"/>
    <s v=""/>
    <n v="3"/>
    <s v="FAR"/>
    <n v="5.3249999999999993"/>
    <n v="2906"/>
    <s v="ZZ"/>
    <s v=""/>
    <x v="0"/>
    <s v="ZZ"/>
    <s v="ZZ"/>
  </r>
  <r>
    <x v="12"/>
    <n v="14.2"/>
    <n v="14.28"/>
    <n v="0"/>
    <n v="40"/>
    <n v="40.46"/>
    <n v="26.18"/>
    <s v="TM"/>
    <s v=""/>
    <s v="E6047FYP"/>
    <s v="EC03125R"/>
    <s v="2024000007"/>
    <x v="2099"/>
    <d v="2024-01-04T00:00:00"/>
    <x v="10"/>
    <n v="26.52"/>
    <s v="TM"/>
    <n v="26.18"/>
    <x v="0"/>
    <s v="ASANTOSF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0"/>
    <s v=""/>
    <x v="0"/>
    <x v="0"/>
    <x v="0"/>
    <s v=""/>
    <x v="0"/>
    <x v="1"/>
    <s v="P. EXPEDIDIÓN G+E"/>
    <x v="0"/>
    <x v="10"/>
    <x v="1"/>
    <n v="0.53999999999999915"/>
    <x v="0"/>
    <n v="0.33999999999999986"/>
    <n v="0.33999999999999986"/>
    <n v="0"/>
    <n v="1"/>
    <s v=""/>
    <n v="26.52"/>
    <s v="TM"/>
    <n v="26.52"/>
    <n v="3042"/>
    <s v=""/>
    <s v=""/>
    <x v="0"/>
    <s v=""/>
    <s v=""/>
  </r>
  <r>
    <x v="12"/>
    <n v="7.1"/>
    <n v="7.1"/>
    <n v="0"/>
    <n v="15"/>
    <n v="14.2"/>
    <n v="4"/>
    <s v="FAR"/>
    <s v=""/>
    <s v="EC9585BL"/>
    <s v=""/>
    <s v=""/>
    <x v="2100"/>
    <d v="2024-01-04T00:00:00"/>
    <x v="9"/>
    <n v="4"/>
    <s v="FAR"/>
    <n v="7.1"/>
    <x v="0"/>
    <s v="ASANTOSF"/>
    <x v="0"/>
    <s v=""/>
    <x v="1"/>
    <x v="1"/>
    <x v="1"/>
    <x v="0"/>
    <s v="ES190290"/>
    <d v="2024-01-04T15:36:43"/>
    <s v="ASANTOSF"/>
    <x v="1"/>
    <x v="1"/>
    <x v="1"/>
    <x v="0"/>
    <s v="ES190290"/>
    <d v="2024-01-04T15:37:01"/>
    <s v="ASANTOSF"/>
    <s v=""/>
    <s v=""/>
    <n v="0"/>
    <s v=""/>
    <x v="0"/>
    <x v="0"/>
    <x v="0"/>
    <s v="ZZ"/>
    <x v="0"/>
    <x v="1"/>
    <s v="P. EXPEDIDIÓN G+E"/>
    <x v="0"/>
    <x v="9"/>
    <x v="0"/>
    <n v="1.1749999999999989"/>
    <x v="0"/>
    <n v="0"/>
    <n v="0"/>
    <n v="0"/>
    <n v="1"/>
    <s v=""/>
    <n v="4"/>
    <s v="FAR"/>
    <n v="7.1"/>
    <n v="2906"/>
    <s v="ZZ"/>
    <s v=""/>
    <x v="0"/>
    <s v="ZZ"/>
    <s v="ZZ"/>
  </r>
  <r>
    <x v="12"/>
    <n v="13.33"/>
    <n v="13.33"/>
    <n v="0"/>
    <n v="26"/>
    <n v="24.747"/>
    <n v="7"/>
    <s v="PAL"/>
    <s v=""/>
    <s v="E5950CMN"/>
    <s v=""/>
    <s v=""/>
    <x v="2101"/>
    <d v="2024-01-04T00:00:00"/>
    <x v="48"/>
    <n v="7"/>
    <s v="PAL"/>
    <n v="11.417"/>
    <x v="0"/>
    <s v="ASANTOSF"/>
    <x v="0"/>
    <s v=""/>
    <x v="1"/>
    <x v="1"/>
    <x v="1"/>
    <x v="0"/>
    <s v="ES190290"/>
    <d v="2024-01-04T15:26:13"/>
    <s v="ASANTOSF"/>
    <x v="1"/>
    <x v="1"/>
    <x v="1"/>
    <x v="0"/>
    <s v="ES190290"/>
    <d v="2024-01-04T15:26:55"/>
    <s v="ASANTOSF"/>
    <s v=""/>
    <s v=""/>
    <n v="0"/>
    <s v=""/>
    <x v="0"/>
    <x v="0"/>
    <x v="0"/>
    <s v="ZZ"/>
    <x v="0"/>
    <x v="1"/>
    <s v="P. EXPEDIDIÓN G+E"/>
    <x v="0"/>
    <x v="46"/>
    <x v="0"/>
    <n v="1.9029999999999987"/>
    <x v="0"/>
    <n v="-0.21699999999999875"/>
    <n v="0.21699999999999875"/>
    <n v="0"/>
    <n v="0"/>
    <s v=""/>
    <n v="7"/>
    <s v="PAL"/>
    <n v="11.200000000000001"/>
    <n v="3124"/>
    <s v="ZZ"/>
    <s v=""/>
    <x v="0"/>
    <s v="ZZ"/>
    <s v="ZZ"/>
  </r>
  <r>
    <x v="12"/>
    <n v="8"/>
    <n v="7.8"/>
    <n v="0"/>
    <n v="14"/>
    <n v="14.262"/>
    <n v="4"/>
    <s v="PAL"/>
    <s v=""/>
    <s v="E1160CMT"/>
    <s v=""/>
    <s v=""/>
    <x v="2102"/>
    <d v="2024-01-04T00:00:00"/>
    <x v="48"/>
    <n v="4"/>
    <s v="PAL"/>
    <n v="6.4619999999999997"/>
    <x v="0"/>
    <s v="ASANTOSF"/>
    <x v="0"/>
    <s v=""/>
    <x v="1"/>
    <x v="1"/>
    <x v="1"/>
    <x v="0"/>
    <s v="ES190290"/>
    <d v="2024-01-04T16:11:13"/>
    <s v="ASANTOSF"/>
    <x v="1"/>
    <x v="1"/>
    <x v="1"/>
    <x v="0"/>
    <s v="ES190290"/>
    <d v="2024-01-04T16:13:01"/>
    <s v="ASANTOSF"/>
    <s v=""/>
    <s v=""/>
    <n v="0"/>
    <s v=""/>
    <x v="0"/>
    <x v="0"/>
    <x v="0"/>
    <s v="ZZ"/>
    <x v="0"/>
    <x v="1"/>
    <s v="P. EXPEDIDIÓN G+E"/>
    <x v="0"/>
    <x v="46"/>
    <x v="0"/>
    <n v="8.7999999999997414E-2"/>
    <x v="0"/>
    <n v="-6.1999999999999389E-2"/>
    <n v="6.1999999999999389E-2"/>
    <n v="0"/>
    <n v="0"/>
    <s v=""/>
    <n v="4"/>
    <s v="PAL"/>
    <n v="6.4"/>
    <n v="3124"/>
    <s v="ZZ"/>
    <s v=""/>
    <x v="0"/>
    <s v="ZZ"/>
    <s v="ZZ"/>
  </r>
  <r>
    <x v="12"/>
    <n v="16"/>
    <n v="16"/>
    <n v="0"/>
    <n v="40"/>
    <n v="39.353999999999999"/>
    <n v="13"/>
    <s v="FAR"/>
    <s v=""/>
    <s v="E3046JGL"/>
    <s v="ER5036BBB"/>
    <s v=""/>
    <x v="2103"/>
    <d v="2024-01-05T00:00:00"/>
    <x v="49"/>
    <n v="13"/>
    <s v="FAR"/>
    <n v="23.353999999999999"/>
    <x v="0"/>
    <s v="ASANTOSF"/>
    <x v="0"/>
    <s v=""/>
    <x v="1"/>
    <x v="1"/>
    <x v="1"/>
    <x v="0"/>
    <s v="ES190290"/>
    <d v="2024-01-05T14:57:54"/>
    <s v="ASANTOSF"/>
    <x v="1"/>
    <x v="1"/>
    <x v="1"/>
    <x v="0"/>
    <s v="ES190290"/>
    <d v="2024-01-05T14:59:24"/>
    <s v="ASANTOSF"/>
    <s v=""/>
    <s v=""/>
    <n v="0"/>
    <s v=""/>
    <x v="0"/>
    <x v="0"/>
    <x v="0"/>
    <s v="ZZ"/>
    <x v="0"/>
    <x v="1"/>
    <s v="P. EXPEDIDIÓN G+E"/>
    <x v="0"/>
    <x v="47"/>
    <x v="0"/>
    <n v="1.6460000000000008"/>
    <x v="0"/>
    <n v="-0.27899999999999991"/>
    <n v="0.27899999999999991"/>
    <n v="0"/>
    <n v="0"/>
    <s v=""/>
    <n v="13"/>
    <s v="FAR"/>
    <n v="23.074999999999999"/>
    <n v="2926"/>
    <s v="ZZ"/>
    <s v=""/>
    <x v="0"/>
    <s v="ZZ"/>
    <s v="ZZ"/>
  </r>
  <r>
    <x v="12"/>
    <n v="14.2"/>
    <n v="14.52"/>
    <n v="0"/>
    <n v="40"/>
    <n v="40.54"/>
    <n v="26.02"/>
    <s v="TM"/>
    <s v=""/>
    <s v="E6047FYP"/>
    <s v="EC03125R"/>
    <s v="2024000012"/>
    <x v="2104"/>
    <d v="2024-01-08T00:00:00"/>
    <x v="10"/>
    <n v="26.28"/>
    <s v="TM"/>
    <n v="26.02"/>
    <x v="0"/>
    <s v="ASANTOSF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0"/>
    <s v=""/>
    <x v="0"/>
    <x v="0"/>
    <x v="1"/>
    <s v=""/>
    <x v="0"/>
    <x v="1"/>
    <s v="P. EXPEDIDIÓN G+E"/>
    <x v="0"/>
    <x v="10"/>
    <x v="1"/>
    <n v="0.46000000000000085"/>
    <x v="0"/>
    <n v="0.26000000000000156"/>
    <n v="0.26000000000000156"/>
    <n v="0"/>
    <n v="1"/>
    <s v=""/>
    <n v="26.28"/>
    <s v="TM"/>
    <n v="26.28"/>
    <n v="3042"/>
    <s v=""/>
    <s v=""/>
    <x v="0"/>
    <s v=""/>
    <s v=""/>
  </r>
  <r>
    <x v="12"/>
    <n v="14.2"/>
    <n v="14.42"/>
    <n v="0"/>
    <n v="40"/>
    <n v="40.6"/>
    <n v="26.18"/>
    <s v="TM"/>
    <s v=""/>
    <s v="E6047FYP"/>
    <s v="EC03125R"/>
    <s v="2024000013"/>
    <x v="2105"/>
    <d v="2024-01-08T00:00:00"/>
    <x v="10"/>
    <n v="26.38"/>
    <s v="TM"/>
    <n v="26.18"/>
    <x v="0"/>
    <s v="ASANTOSF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0"/>
    <s v=""/>
    <x v="0"/>
    <x v="0"/>
    <x v="1"/>
    <s v=""/>
    <x v="0"/>
    <x v="1"/>
    <s v="P. EXPEDIDIÓN G+E"/>
    <x v="0"/>
    <x v="10"/>
    <x v="1"/>
    <n v="0.39999999999999858"/>
    <x v="0"/>
    <n v="0.19999999999999929"/>
    <n v="0.19999999999999929"/>
    <n v="0"/>
    <n v="1"/>
    <s v=""/>
    <n v="26.38"/>
    <s v="TM"/>
    <n v="26.38"/>
    <n v="3042"/>
    <s v=""/>
    <s v=""/>
    <x v="0"/>
    <s v=""/>
    <s v=""/>
  </r>
  <r>
    <x v="12"/>
    <n v="11.2"/>
    <n v="11.2"/>
    <n v="0"/>
    <n v="26"/>
    <n v="21.562000000000001"/>
    <n v="4"/>
    <s v="FAR"/>
    <s v=""/>
    <s v="E4475CCN"/>
    <s v=""/>
    <s v=""/>
    <x v="2106"/>
    <d v="2024-01-05T00:00:00"/>
    <x v="9"/>
    <n v="4"/>
    <s v="FAR"/>
    <n v="10.362"/>
    <x v="0"/>
    <s v="ASANTOSF"/>
    <x v="0"/>
    <s v=""/>
    <x v="1"/>
    <x v="1"/>
    <x v="1"/>
    <x v="0"/>
    <s v="ES190290"/>
    <d v="2024-01-05T07:51:41"/>
    <s v="ASANTOSF"/>
    <x v="1"/>
    <x v="1"/>
    <x v="1"/>
    <x v="0"/>
    <s v="ES190290"/>
    <d v="2024-01-05T07:52:33"/>
    <s v="ASANTOSF"/>
    <s v=""/>
    <s v=""/>
    <n v="0"/>
    <s v=""/>
    <x v="0"/>
    <x v="0"/>
    <x v="0"/>
    <s v="ZZ"/>
    <x v="0"/>
    <x v="1"/>
    <s v="P. EXPEDIDIÓN G+E"/>
    <x v="0"/>
    <x v="9"/>
    <x v="0"/>
    <n v="5.0879999999999974"/>
    <x v="0"/>
    <n v="-3.2620000000000005"/>
    <n v="3.2620000000000005"/>
    <n v="1"/>
    <n v="0"/>
    <s v="Negativo"/>
    <n v="4"/>
    <s v="FAR"/>
    <n v="7.1"/>
    <n v="2906"/>
    <s v="ZZ"/>
    <s v=""/>
    <x v="0"/>
    <s v="ZZ"/>
    <s v="ZZ"/>
  </r>
  <r>
    <x v="12"/>
    <n v="11.2"/>
    <n v="11.2"/>
    <n v="0"/>
    <n v="26"/>
    <n v="21.562000000000001"/>
    <n v="2"/>
    <s v="PAL"/>
    <s v=""/>
    <s v="E4475CCN"/>
    <s v=""/>
    <s v=""/>
    <x v="2106"/>
    <d v="2024-01-05T00:00:00"/>
    <x v="48"/>
    <n v="2"/>
    <s v="PAL"/>
    <n v="10.362"/>
    <x v="0"/>
    <s v="ASANTOSF"/>
    <x v="0"/>
    <s v=""/>
    <x v="1"/>
    <x v="1"/>
    <x v="1"/>
    <x v="0"/>
    <s v="ES190290"/>
    <d v="2024-01-05T07:51:41"/>
    <s v="ASANTOSF"/>
    <x v="1"/>
    <x v="1"/>
    <x v="1"/>
    <x v="0"/>
    <s v="ES190290"/>
    <d v="2024-01-05T07:52:33"/>
    <s v="ASANTOSF"/>
    <s v=""/>
    <s v=""/>
    <n v="0"/>
    <s v=""/>
    <x v="0"/>
    <x v="0"/>
    <x v="0"/>
    <s v="ZZ"/>
    <x v="0"/>
    <x v="1"/>
    <s v="P. EXPEDIDIÓN G+E"/>
    <x v="0"/>
    <x v="46"/>
    <x v="0"/>
    <n v="5.0879999999999974"/>
    <x v="0"/>
    <n v="-7.1619999999999999"/>
    <n v="7.1619999999999999"/>
    <n v="1"/>
    <n v="0"/>
    <s v="Negativo"/>
    <n v="2"/>
    <s v="PAL"/>
    <n v="3.2"/>
    <n v="3124"/>
    <s v="ZZ"/>
    <s v=""/>
    <x v="0"/>
    <s v="ZZ"/>
    <s v="ZZ"/>
  </r>
  <r>
    <x v="12"/>
    <n v="13.1"/>
    <n v="13.1"/>
    <n v="0"/>
    <n v="40"/>
    <n v="40.19"/>
    <n v="15"/>
    <s v="FAR"/>
    <s v=""/>
    <s v="E1063KCY"/>
    <s v="ER2090BCY"/>
    <s v=""/>
    <x v="2107"/>
    <d v="2024-01-05T00:00:00"/>
    <x v="49"/>
    <n v="15"/>
    <s v="FAR"/>
    <n v="27.09"/>
    <x v="0"/>
    <s v="ASANTOSF"/>
    <x v="0"/>
    <s v=""/>
    <x v="1"/>
    <x v="1"/>
    <x v="1"/>
    <x v="0"/>
    <s v="ES190290"/>
    <d v="2024-01-05T09:36:39"/>
    <s v="ASANTOSF"/>
    <x v="1"/>
    <x v="1"/>
    <x v="1"/>
    <x v="0"/>
    <s v="ES190290"/>
    <d v="2024-01-05T09:37:20"/>
    <s v="ASANTOSF"/>
    <s v=""/>
    <s v=""/>
    <n v="0"/>
    <s v=""/>
    <x v="0"/>
    <x v="0"/>
    <x v="0"/>
    <s v="ZZ"/>
    <x v="0"/>
    <x v="1"/>
    <s v="P. EXPEDIDIÓN G+E"/>
    <x v="0"/>
    <x v="47"/>
    <x v="0"/>
    <n v="0.81000000000000227"/>
    <x v="0"/>
    <n v="-0.46499999999999986"/>
    <n v="0.46499999999999986"/>
    <n v="1"/>
    <n v="0"/>
    <s v="Negativo"/>
    <n v="15"/>
    <s v="FAR"/>
    <n v="26.625"/>
    <n v="2926"/>
    <s v="ZZ"/>
    <s v=""/>
    <x v="0"/>
    <s v="ZZ"/>
    <s v="ZZ"/>
  </r>
  <r>
    <x v="12"/>
    <n v="9.5399999999999991"/>
    <n v="9.5399999999999991"/>
    <n v="0"/>
    <n v="20"/>
    <n v="16.64"/>
    <n v="4"/>
    <s v="FAR"/>
    <s v=""/>
    <s v="EPO7610AP"/>
    <s v=""/>
    <s v=""/>
    <x v="2108"/>
    <d v="2024-01-05T00:00:00"/>
    <x v="9"/>
    <n v="4"/>
    <s v="FAR"/>
    <n v="7.1"/>
    <x v="0"/>
    <s v="ASANTOSF"/>
    <x v="0"/>
    <s v=""/>
    <x v="1"/>
    <x v="1"/>
    <x v="1"/>
    <x v="0"/>
    <s v="ES190290"/>
    <d v="2024-01-05T10:18:56"/>
    <s v="ASANTOSF"/>
    <x v="1"/>
    <x v="1"/>
    <x v="1"/>
    <x v="0"/>
    <s v="ES190290"/>
    <d v="2024-01-05T10:19:17"/>
    <s v="ASANTOSF"/>
    <s v=""/>
    <s v=""/>
    <n v="0"/>
    <s v=""/>
    <x v="0"/>
    <x v="0"/>
    <x v="0"/>
    <s v="ZZ"/>
    <x v="0"/>
    <x v="1"/>
    <s v="P. EXPEDIDIÓN G+E"/>
    <x v="0"/>
    <x v="9"/>
    <x v="0"/>
    <n v="3.8599999999999994"/>
    <x v="0"/>
    <n v="0"/>
    <n v="0"/>
    <n v="0"/>
    <n v="1"/>
    <s v=""/>
    <n v="4"/>
    <s v="FAR"/>
    <n v="7.1"/>
    <n v="2906"/>
    <s v="ZZ"/>
    <s v=""/>
    <x v="0"/>
    <s v="ZZ"/>
    <s v="ZZ"/>
  </r>
  <r>
    <x v="12"/>
    <n v="13.1"/>
    <n v="13.1"/>
    <n v="0"/>
    <n v="40"/>
    <n v="39.725000000000001"/>
    <n v="15"/>
    <s v="FAR"/>
    <s v=""/>
    <s v="E1063KCY"/>
    <s v="ER2090BCY"/>
    <s v=""/>
    <x v="2109"/>
    <d v="2024-01-05T00:00:00"/>
    <x v="49"/>
    <n v="15"/>
    <s v="FAR"/>
    <n v="26.625"/>
    <x v="0"/>
    <s v="ASANTOSF"/>
    <x v="0"/>
    <s v=""/>
    <x v="1"/>
    <x v="1"/>
    <x v="1"/>
    <x v="0"/>
    <s v="ES190290"/>
    <d v="2024-01-05T14:05:57"/>
    <s v="ASANTOSF"/>
    <x v="1"/>
    <x v="1"/>
    <x v="1"/>
    <x v="0"/>
    <s v="ES190290"/>
    <d v="2024-01-05T14:06:24"/>
    <s v="ASANTOSF"/>
    <s v=""/>
    <s v=""/>
    <n v="0"/>
    <s v=""/>
    <x v="0"/>
    <x v="0"/>
    <x v="0"/>
    <s v="ZZ"/>
    <x v="0"/>
    <x v="1"/>
    <s v="P. EXPEDIDIÓN G+E"/>
    <x v="0"/>
    <x v="47"/>
    <x v="0"/>
    <n v="1.2749999999999986"/>
    <x v="0"/>
    <n v="0"/>
    <n v="0"/>
    <n v="0"/>
    <n v="1"/>
    <s v=""/>
    <n v="15"/>
    <s v="FAR"/>
    <n v="26.625"/>
    <n v="2926"/>
    <s v="ZZ"/>
    <s v=""/>
    <x v="0"/>
    <s v="ZZ"/>
    <s v="ZZ"/>
  </r>
  <r>
    <x v="12"/>
    <n v="14.8"/>
    <n v="14.8"/>
    <n v="0"/>
    <n v="40"/>
    <n v="40.084000000000003"/>
    <n v="14"/>
    <s v="FAR"/>
    <s v=""/>
    <s v="E9074LCN"/>
    <s v="ER1374BBW"/>
    <s v=""/>
    <x v="2110"/>
    <d v="2024-01-08T00:00:00"/>
    <x v="9"/>
    <n v="14"/>
    <s v="FAR"/>
    <n v="25.283999999999999"/>
    <x v="0"/>
    <s v="NRODRIGUEZ"/>
    <x v="0"/>
    <s v=""/>
    <x v="1"/>
    <x v="1"/>
    <x v="1"/>
    <x v="0"/>
    <s v="ES190290"/>
    <d v="2024-01-08T08:36:13"/>
    <s v="ASANTOSF"/>
    <x v="1"/>
    <x v="1"/>
    <x v="1"/>
    <x v="0"/>
    <s v="ESSU23001L"/>
    <d v="2024-01-08T08:38:27"/>
    <s v="NRODRIGUEZ"/>
    <s v=""/>
    <s v=""/>
    <n v="0"/>
    <s v=""/>
    <x v="0"/>
    <x v="0"/>
    <x v="1"/>
    <s v="ZZ"/>
    <x v="0"/>
    <x v="1"/>
    <s v="P. EXPEDIDIÓN G+E"/>
    <x v="0"/>
    <x v="9"/>
    <x v="0"/>
    <n v="0.91599999999999682"/>
    <x v="0"/>
    <n v="-0.43400000000000105"/>
    <n v="0.43400000000000105"/>
    <n v="1"/>
    <n v="0"/>
    <s v="Negativo"/>
    <n v="14"/>
    <s v="FAR"/>
    <n v="24.849999999999998"/>
    <n v="2906"/>
    <s v="ZZ"/>
    <s v=""/>
    <x v="0"/>
    <s v="ZZ"/>
    <s v="ZZ"/>
  </r>
  <r>
    <x v="12"/>
    <n v="11.095000000000001"/>
    <n v="11.095000000000001"/>
    <n v="0"/>
    <n v="20"/>
    <n v="16.513000000000002"/>
    <n v="3"/>
    <s v="FAR"/>
    <s v=""/>
    <s v="EC1743BN"/>
    <s v=""/>
    <s v=""/>
    <x v="2111"/>
    <d v="2024-01-05T00:00:00"/>
    <x v="9"/>
    <n v="3"/>
    <s v="FAR"/>
    <n v="5.4180000000000001"/>
    <x v="0"/>
    <s v="ASANTOSF"/>
    <x v="0"/>
    <s v=""/>
    <x v="1"/>
    <x v="1"/>
    <x v="1"/>
    <x v="0"/>
    <s v="ES190290"/>
    <d v="2024-01-05T14:51:23"/>
    <s v="ASANTOSF"/>
    <x v="1"/>
    <x v="1"/>
    <x v="1"/>
    <x v="0"/>
    <s v="ES190290"/>
    <d v="2024-01-05T14:51:44"/>
    <s v="ASANTOSF"/>
    <s v=""/>
    <s v=""/>
    <n v="0"/>
    <s v=""/>
    <x v="0"/>
    <x v="0"/>
    <x v="0"/>
    <s v="ZZ"/>
    <x v="0"/>
    <x v="1"/>
    <s v="P. EXPEDIDIÓN G+E"/>
    <x v="0"/>
    <x v="9"/>
    <x v="0"/>
    <n v="3.9869999999999983"/>
    <x v="0"/>
    <n v="-9.300000000000086E-2"/>
    <n v="9.300000000000086E-2"/>
    <n v="0"/>
    <n v="0"/>
    <s v=""/>
    <n v="3"/>
    <s v="FAR"/>
    <n v="5.3249999999999993"/>
    <n v="2906"/>
    <s v="ZZ"/>
    <s v=""/>
    <x v="0"/>
    <s v="ZZ"/>
    <s v="ZZ"/>
  </r>
  <r>
    <x v="12"/>
    <n v="8"/>
    <n v="8"/>
    <n v="0"/>
    <n v="14"/>
    <n v="12.893000000000001"/>
    <n v="3"/>
    <s v="PAL"/>
    <s v=""/>
    <s v="E1160CMT"/>
    <s v=""/>
    <s v=""/>
    <x v="2112"/>
    <d v="2024-01-05T00:00:00"/>
    <x v="48"/>
    <n v="3"/>
    <s v="PAL"/>
    <n v="4.8929999999999998"/>
    <x v="0"/>
    <s v="ASANTOSF"/>
    <x v="0"/>
    <s v=""/>
    <x v="1"/>
    <x v="1"/>
    <x v="1"/>
    <x v="0"/>
    <s v="ES190290"/>
    <d v="2024-01-05T15:03:50"/>
    <s v="ASANTOSF"/>
    <x v="1"/>
    <x v="1"/>
    <x v="1"/>
    <x v="0"/>
    <s v="ES190290"/>
    <d v="2024-01-05T15:04:51"/>
    <s v="ASANTOSF"/>
    <s v=""/>
    <s v=""/>
    <n v="0"/>
    <s v=""/>
    <x v="0"/>
    <x v="0"/>
    <x v="0"/>
    <s v="ZZ"/>
    <x v="0"/>
    <x v="1"/>
    <s v="P. EXPEDIDIÓN G+E"/>
    <x v="0"/>
    <x v="46"/>
    <x v="0"/>
    <n v="1.4569999999999972"/>
    <x v="0"/>
    <n v="-9.2999999999999083E-2"/>
    <n v="9.2999999999999083E-2"/>
    <n v="0"/>
    <n v="0"/>
    <s v=""/>
    <n v="3"/>
    <s v="PAL"/>
    <n v="4.8000000000000007"/>
    <n v="3124"/>
    <s v="ZZ"/>
    <s v=""/>
    <x v="0"/>
    <s v="ZZ"/>
    <s v="ZZ"/>
  </r>
  <r>
    <x v="12"/>
    <n v="15.2"/>
    <n v="15.2"/>
    <n v="0"/>
    <n v="40"/>
    <n v="38.274999999999999"/>
    <n v="13"/>
    <s v="FAR"/>
    <s v=""/>
    <s v="E9218CJD"/>
    <s v="ER0016BBC"/>
    <s v=""/>
    <x v="2113"/>
    <d v="2024-01-08T00:00:00"/>
    <x v="9"/>
    <n v="13"/>
    <s v="FAR"/>
    <n v="23.074999999999999"/>
    <x v="0"/>
    <s v="NRODRIGUEZ"/>
    <x v="0"/>
    <s v=""/>
    <x v="1"/>
    <x v="1"/>
    <x v="0"/>
    <x v="0"/>
    <s v="ES190290"/>
    <d v="2024-01-08T09:48:50"/>
    <s v="ASANTOSF"/>
    <x v="1"/>
    <x v="1"/>
    <x v="1"/>
    <x v="0"/>
    <s v="ESSU23001L"/>
    <d v="2024-01-08T09:51:20"/>
    <s v="NRODRIGUEZ"/>
    <s v=""/>
    <s v=""/>
    <n v="0"/>
    <s v=""/>
    <x v="0"/>
    <x v="0"/>
    <x v="1"/>
    <s v="ZZ"/>
    <x v="0"/>
    <x v="1"/>
    <s v="P. EXPEDIDIÓN G+E"/>
    <x v="0"/>
    <x v="9"/>
    <x v="0"/>
    <n v="2.7250000000000014"/>
    <x v="0"/>
    <n v="0"/>
    <n v="0"/>
    <n v="0"/>
    <n v="1"/>
    <s v=""/>
    <n v="13"/>
    <s v="FAR"/>
    <n v="23.074999999999999"/>
    <n v="2906"/>
    <s v="ZZ"/>
    <s v=""/>
    <x v="0"/>
    <s v="ZZ"/>
    <s v="ZZ"/>
  </r>
  <r>
    <x v="12"/>
    <n v="14.2"/>
    <n v="14.42"/>
    <n v="0"/>
    <n v="40"/>
    <n v="40.6"/>
    <n v="26.18"/>
    <s v="TM"/>
    <s v=""/>
    <s v="E6047FYP"/>
    <s v="EC03125R"/>
    <s v="2024000011"/>
    <x v="2114"/>
    <d v="2024-01-08T00:00:00"/>
    <x v="11"/>
    <n v="26.38"/>
    <s v="TM"/>
    <n v="26.18"/>
    <x v="0"/>
    <s v="ASANTOSF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0"/>
    <s v=""/>
    <x v="0"/>
    <x v="0"/>
    <x v="1"/>
    <s v=""/>
    <x v="0"/>
    <x v="1"/>
    <s v="P. EXPEDIDIÓN G+E"/>
    <x v="0"/>
    <x v="11"/>
    <x v="1"/>
    <n v="0.39999999999999858"/>
    <x v="0"/>
    <n v="0.19999999999999929"/>
    <n v="0.19999999999999929"/>
    <n v="0"/>
    <n v="1"/>
    <s v=""/>
    <n v="26.38"/>
    <s v="TM"/>
    <n v="26.38"/>
    <n v="55"/>
    <s v=""/>
    <s v=""/>
    <x v="0"/>
    <s v=""/>
    <s v=""/>
  </r>
  <r>
    <x v="12"/>
    <n v="16.14"/>
    <n v="16.14"/>
    <n v="0"/>
    <n v="26"/>
    <n v="25.015000000000001"/>
    <n v="1"/>
    <s v="FAR"/>
    <s v=""/>
    <s v="E7746FTD"/>
    <s v=""/>
    <s v=""/>
    <x v="2115"/>
    <d v="2024-01-08T00:00:00"/>
    <x v="9"/>
    <n v="1"/>
    <s v="FAR"/>
    <n v="8.875"/>
    <x v="0"/>
    <s v="ASANTOSF"/>
    <x v="0"/>
    <s v=""/>
    <x v="1"/>
    <x v="1"/>
    <x v="1"/>
    <x v="0"/>
    <s v="ES190290"/>
    <d v="2024-01-08T11:05:33"/>
    <s v="ASANTOSF"/>
    <x v="1"/>
    <x v="1"/>
    <x v="1"/>
    <x v="0"/>
    <s v="ES190290"/>
    <d v="2024-01-08T11:06:17"/>
    <s v="ASANTOSF"/>
    <s v=""/>
    <s v=""/>
    <n v="0"/>
    <s v=""/>
    <x v="0"/>
    <x v="0"/>
    <x v="1"/>
    <s v="ZZ"/>
    <x v="0"/>
    <x v="1"/>
    <s v="P. EXPEDIDIÓN G+E"/>
    <x v="0"/>
    <x v="9"/>
    <x v="0"/>
    <n v="1.634999999999998"/>
    <x v="0"/>
    <n v="-7.1"/>
    <n v="7.1"/>
    <n v="1"/>
    <n v="0"/>
    <s v="Negativo"/>
    <n v="1"/>
    <s v="FAR"/>
    <n v="1.7749999999999999"/>
    <n v="2906"/>
    <s v="ZZ"/>
    <s v=""/>
    <x v="0"/>
    <s v="ZZ"/>
    <s v="ZZ"/>
  </r>
  <r>
    <x v="12"/>
    <n v="16.14"/>
    <n v="16.14"/>
    <n v="0"/>
    <n v="26"/>
    <n v="25.015000000000001"/>
    <n v="4"/>
    <s v="FAR"/>
    <s v=""/>
    <s v="E7746FTD"/>
    <s v=""/>
    <s v=""/>
    <x v="2115"/>
    <d v="2024-01-08T00:00:00"/>
    <x v="49"/>
    <n v="4"/>
    <s v="FAR"/>
    <n v="8.875"/>
    <x v="0"/>
    <s v="ASANTOSF"/>
    <x v="0"/>
    <s v=""/>
    <x v="1"/>
    <x v="1"/>
    <x v="1"/>
    <x v="0"/>
    <s v="ES190290"/>
    <d v="2024-01-08T11:05:33"/>
    <s v="ASANTOSF"/>
    <x v="1"/>
    <x v="1"/>
    <x v="1"/>
    <x v="0"/>
    <s v="ES190290"/>
    <d v="2024-01-08T11:06:17"/>
    <s v="ASANTOSF"/>
    <s v=""/>
    <s v=""/>
    <n v="0"/>
    <s v=""/>
    <x v="0"/>
    <x v="0"/>
    <x v="1"/>
    <s v="ZZ"/>
    <x v="0"/>
    <x v="1"/>
    <s v="P. EXPEDIDIÓN G+E"/>
    <x v="0"/>
    <x v="47"/>
    <x v="0"/>
    <n v="1.634999999999998"/>
    <x v="0"/>
    <n v="-1.7750000000000004"/>
    <n v="1.7750000000000004"/>
    <n v="1"/>
    <n v="0"/>
    <s v="Negativo"/>
    <n v="4"/>
    <s v="FAR"/>
    <n v="7.1"/>
    <n v="2926"/>
    <s v="ZZ"/>
    <s v=""/>
    <x v="0"/>
    <s v="ZZ"/>
    <s v="ZZ"/>
  </r>
  <r>
    <x v="12"/>
    <n v="14.8"/>
    <n v="14.8"/>
    <n v="0"/>
    <n v="40"/>
    <n v="39.65"/>
    <n v="14"/>
    <s v="FAR"/>
    <s v=""/>
    <s v="E9074LCN"/>
    <s v="ER1374BBW"/>
    <s v=""/>
    <x v="2116"/>
    <d v="2024-01-08T00:00:00"/>
    <x v="9"/>
    <n v="14"/>
    <s v="FAR"/>
    <n v="24.85"/>
    <x v="0"/>
    <s v="NRODRIGUEZ"/>
    <x v="0"/>
    <s v=""/>
    <x v="1"/>
    <x v="1"/>
    <x v="1"/>
    <x v="0"/>
    <s v="ES190290"/>
    <d v="2024-01-08T10:30:22"/>
    <s v="ASANTOSF"/>
    <x v="1"/>
    <x v="1"/>
    <x v="1"/>
    <x v="0"/>
    <s v="ESSU23001L"/>
    <d v="2024-01-08T10:31:52"/>
    <s v="NRODRIGUEZ"/>
    <s v=""/>
    <s v=""/>
    <n v="0"/>
    <s v=""/>
    <x v="0"/>
    <x v="0"/>
    <x v="1"/>
    <s v="ZZ"/>
    <x v="0"/>
    <x v="1"/>
    <s v="P. EXPEDIDIÓN G+E"/>
    <x v="0"/>
    <x v="9"/>
    <x v="0"/>
    <n v="1.3500000000000014"/>
    <x v="0"/>
    <n v="0"/>
    <n v="0"/>
    <n v="0"/>
    <n v="1"/>
    <s v=""/>
    <n v="14"/>
    <s v="FAR"/>
    <n v="24.849999999999998"/>
    <n v="2906"/>
    <s v="ZZ"/>
    <s v=""/>
    <x v="0"/>
    <s v="ZZ"/>
    <s v="ZZ"/>
  </r>
  <r>
    <x v="12"/>
    <n v="12.4"/>
    <n v="12.5"/>
    <n v="0"/>
    <n v="32"/>
    <n v="32.32"/>
    <n v="19.82"/>
    <s v="TM"/>
    <s v=""/>
    <s v="E8167FXL"/>
    <s v="ER8167FXL"/>
    <s v="2024000010"/>
    <x v="2117"/>
    <d v="2024-01-08T00:00:00"/>
    <x v="11"/>
    <n v="20"/>
    <s v="TM"/>
    <n v="19.82"/>
    <x v="0"/>
    <s v="NRODRIGU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2.5"/>
    <s v=""/>
    <x v="0"/>
    <x v="0"/>
    <x v="1"/>
    <s v=""/>
    <x v="0"/>
    <x v="1"/>
    <s v="P. EXPEDIDIÓN G+E"/>
    <x v="0"/>
    <x v="11"/>
    <x v="1"/>
    <n v="0.47999999999999687"/>
    <x v="0"/>
    <n v="0.17999999999999972"/>
    <n v="0.17999999999999972"/>
    <n v="0"/>
    <n v="1"/>
    <s v=""/>
    <n v="20"/>
    <s v="TM"/>
    <n v="20"/>
    <n v="55"/>
    <s v=""/>
    <s v=""/>
    <x v="0"/>
    <s v=""/>
    <s v=""/>
  </r>
  <r>
    <x v="12"/>
    <n v="12.4"/>
    <n v="12.44"/>
    <n v="0"/>
    <n v="32"/>
    <n v="32.5"/>
    <n v="20.059999999999999"/>
    <s v="TM"/>
    <s v=""/>
    <s v="E8167FXL"/>
    <s v="ER8167FXL"/>
    <s v="2024000014"/>
    <x v="2118"/>
    <d v="2024-01-09T00:00:00"/>
    <x v="11"/>
    <n v="20.2"/>
    <s v="TM"/>
    <n v="20.059999999999999"/>
    <x v="0"/>
    <s v="NRODRIGU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0"/>
    <s v=""/>
    <x v="0"/>
    <x v="0"/>
    <x v="1"/>
    <s v=""/>
    <x v="0"/>
    <x v="1"/>
    <s v="P. EXPEDIDIÓN G+E"/>
    <x v="0"/>
    <x v="11"/>
    <x v="1"/>
    <n v="0.29999999999999716"/>
    <x v="0"/>
    <n v="0.14000000000000057"/>
    <n v="0.14000000000000057"/>
    <n v="0"/>
    <n v="1"/>
    <s v=""/>
    <n v="20.2"/>
    <s v="TM"/>
    <n v="20.2"/>
    <n v="55"/>
    <s v=""/>
    <s v=""/>
    <x v="0"/>
    <s v=""/>
    <s v=""/>
  </r>
  <r>
    <x v="12"/>
    <n v="16.14"/>
    <n v="16.14"/>
    <n v="0"/>
    <n v="26"/>
    <n v="23.24"/>
    <n v="4"/>
    <s v="FAR"/>
    <s v=""/>
    <s v="E7746FTD"/>
    <s v=""/>
    <s v=""/>
    <x v="2119"/>
    <d v="2024-01-09T00:00:00"/>
    <x v="49"/>
    <n v="4"/>
    <s v="FAR"/>
    <n v="7.1"/>
    <x v="0"/>
    <s v="ASANTOSF"/>
    <x v="0"/>
    <s v=""/>
    <x v="1"/>
    <x v="1"/>
    <x v="1"/>
    <x v="0"/>
    <s v="ES190290"/>
    <d v="2024-01-09T08:47:30"/>
    <s v="ASANTOSF"/>
    <x v="1"/>
    <x v="1"/>
    <x v="1"/>
    <x v="0"/>
    <s v="ES190290"/>
    <d v="2024-01-09T08:47:52"/>
    <s v="ASANTOSF"/>
    <s v=""/>
    <s v=""/>
    <n v="0"/>
    <s v=""/>
    <x v="0"/>
    <x v="0"/>
    <x v="1"/>
    <s v="ZZ"/>
    <x v="0"/>
    <x v="1"/>
    <s v="P. EXPEDIDIÓN G+E"/>
    <x v="0"/>
    <x v="47"/>
    <x v="0"/>
    <n v="3.41"/>
    <x v="0"/>
    <n v="0"/>
    <n v="0"/>
    <n v="0"/>
    <n v="1"/>
    <s v=""/>
    <n v="4"/>
    <s v="FAR"/>
    <n v="7.1"/>
    <n v="2926"/>
    <s v="ZZ"/>
    <s v=""/>
    <x v="0"/>
    <s v="ZZ"/>
    <s v="ZZ"/>
  </r>
  <r>
    <x v="12"/>
    <n v="13.2"/>
    <n v="13.34"/>
    <n v="0"/>
    <n v="40"/>
    <n v="40.159999999999997"/>
    <n v="26.82"/>
    <s v="TM"/>
    <s v=""/>
    <s v="E1082CSW"/>
    <s v="ER4145BBP"/>
    <s v="2024000017"/>
    <x v="2120"/>
    <d v="2024-01-09T00:00:00"/>
    <x v="11"/>
    <n v="27"/>
    <s v="TM"/>
    <n v="26.82"/>
    <x v="0"/>
    <s v="ASANTOSF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0"/>
    <s v=""/>
    <x v="0"/>
    <x v="0"/>
    <x v="1"/>
    <s v=""/>
    <x v="0"/>
    <x v="1"/>
    <s v="P. EXPEDIDIÓN G+E"/>
    <x v="0"/>
    <x v="11"/>
    <x v="1"/>
    <n v="0.84000000000000341"/>
    <x v="0"/>
    <n v="0.17999999999999972"/>
    <n v="0.17999999999999972"/>
    <n v="0"/>
    <n v="1"/>
    <s v=""/>
    <n v="27"/>
    <s v="TM"/>
    <n v="27"/>
    <n v="55"/>
    <s v=""/>
    <s v=""/>
    <x v="0"/>
    <s v=""/>
    <s v=""/>
  </r>
  <r>
    <x v="12"/>
    <n v="14.2"/>
    <n v="14.32"/>
    <n v="0"/>
    <n v="40"/>
    <n v="40.56"/>
    <n v="26.24"/>
    <s v="TM"/>
    <s v=""/>
    <s v="E6047FYP"/>
    <s v="EC03125R"/>
    <s v="2024000015"/>
    <x v="2121"/>
    <d v="2024-01-09T00:00:00"/>
    <x v="10"/>
    <n v="26.48"/>
    <s v="TM"/>
    <n v="26.24"/>
    <x v="0"/>
    <s v="ASANTOSF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0"/>
    <s v=""/>
    <x v="0"/>
    <x v="0"/>
    <x v="1"/>
    <s v=""/>
    <x v="0"/>
    <x v="1"/>
    <s v="P. EXPEDIDIÓN G+E"/>
    <x v="0"/>
    <x v="10"/>
    <x v="1"/>
    <n v="0.43999999999999773"/>
    <x v="0"/>
    <n v="0.24000000000000199"/>
    <n v="0.24000000000000199"/>
    <n v="0"/>
    <n v="1"/>
    <s v=""/>
    <n v="26.48"/>
    <s v="TM"/>
    <n v="26.48"/>
    <n v="3042"/>
    <s v=""/>
    <s v=""/>
    <x v="0"/>
    <s v=""/>
    <s v=""/>
  </r>
  <r>
    <x v="12"/>
    <n v="14.2"/>
    <n v="14.28"/>
    <n v="0"/>
    <n v="40"/>
    <n v="40.619999999999997"/>
    <n v="26.34"/>
    <s v="TM"/>
    <s v=""/>
    <s v="E6047FYP"/>
    <s v="EC03125R"/>
    <s v="2024000021"/>
    <x v="2122"/>
    <d v="2024-01-09T00:00:00"/>
    <x v="10"/>
    <n v="26.52"/>
    <s v="TM"/>
    <n v="26.34"/>
    <x v="0"/>
    <s v="ASANTOSF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14.28"/>
    <s v=""/>
    <x v="0"/>
    <x v="0"/>
    <x v="1"/>
    <s v=""/>
    <x v="0"/>
    <x v="1"/>
    <s v="P. EXPEDIDIÓN G+E"/>
    <x v="0"/>
    <x v="10"/>
    <x v="1"/>
    <n v="0.38000000000000256"/>
    <x v="0"/>
    <n v="0.17999999999999972"/>
    <n v="0.17999999999999972"/>
    <n v="0"/>
    <n v="1"/>
    <s v=""/>
    <n v="26.52"/>
    <s v="TM"/>
    <n v="26.52"/>
    <n v="3042"/>
    <s v=""/>
    <s v=""/>
    <x v="0"/>
    <s v=""/>
    <s v=""/>
  </r>
  <r>
    <x v="12"/>
    <n v="12.28"/>
    <n v="12.28"/>
    <n v="0"/>
    <n v="26"/>
    <n v="19.38"/>
    <n v="4"/>
    <s v="FAR"/>
    <s v=""/>
    <s v="E4138DLJ"/>
    <s v=""/>
    <s v=""/>
    <x v="2123"/>
    <d v="2024-01-09T00:00:00"/>
    <x v="9"/>
    <n v="4"/>
    <s v="FAR"/>
    <n v="7.1"/>
    <x v="0"/>
    <s v="ASANTOSF"/>
    <x v="0"/>
    <s v=""/>
    <x v="1"/>
    <x v="1"/>
    <x v="1"/>
    <x v="0"/>
    <s v="ES190290"/>
    <d v="2024-01-09T07:45:11"/>
    <s v="ASANTOSF"/>
    <x v="1"/>
    <x v="1"/>
    <x v="1"/>
    <x v="0"/>
    <s v="ES190290"/>
    <d v="2024-01-09T07:45:43"/>
    <s v="ASANTOSF"/>
    <s v=""/>
    <s v=""/>
    <n v="0"/>
    <s v=""/>
    <x v="0"/>
    <x v="0"/>
    <x v="1"/>
    <s v="ZZ"/>
    <x v="0"/>
    <x v="1"/>
    <s v="P. EXPEDIDIÓN G+E"/>
    <x v="0"/>
    <x v="9"/>
    <x v="0"/>
    <n v="7.27"/>
    <x v="0"/>
    <n v="0"/>
    <n v="0"/>
    <n v="0"/>
    <n v="1"/>
    <s v=""/>
    <n v="4"/>
    <s v="FAR"/>
    <n v="7.1"/>
    <n v="2906"/>
    <s v="ZZ"/>
    <s v=""/>
    <x v="0"/>
    <s v="ZZ"/>
    <s v="ZZ"/>
  </r>
  <r>
    <x v="12"/>
    <n v="7"/>
    <n v="7"/>
    <n v="0"/>
    <n v="15"/>
    <n v="12.324999999999999"/>
    <n v="3"/>
    <s v="FAR"/>
    <s v=""/>
    <s v="EC1154BY"/>
    <s v=""/>
    <s v=""/>
    <x v="2124"/>
    <d v="2024-01-09T00:00:00"/>
    <x v="49"/>
    <n v="3"/>
    <s v="FAR"/>
    <n v="5.3250000000000002"/>
    <x v="0"/>
    <s v="ASANTOSF"/>
    <x v="0"/>
    <s v=""/>
    <x v="1"/>
    <x v="1"/>
    <x v="1"/>
    <x v="0"/>
    <s v="ES190290"/>
    <d v="2024-01-09T08:53:30"/>
    <s v="ASANTOSF"/>
    <x v="1"/>
    <x v="1"/>
    <x v="1"/>
    <x v="0"/>
    <s v="ES190290"/>
    <d v="2024-01-09T08:53:53"/>
    <s v="ASANTOSF"/>
    <s v=""/>
    <s v=""/>
    <n v="0"/>
    <s v=""/>
    <x v="0"/>
    <x v="0"/>
    <x v="1"/>
    <s v="ZZ"/>
    <x v="0"/>
    <x v="1"/>
    <s v="P. EXPEDIDIÓN G+E"/>
    <x v="0"/>
    <x v="47"/>
    <x v="0"/>
    <n v="3.0499999999999989"/>
    <x v="0"/>
    <n v="0"/>
    <n v="0"/>
    <n v="0"/>
    <n v="1"/>
    <s v=""/>
    <n v="3"/>
    <s v="FAR"/>
    <n v="5.3249999999999993"/>
    <n v="2926"/>
    <s v="ZZ"/>
    <s v=""/>
    <x v="0"/>
    <s v="ZZ"/>
    <s v="ZZ"/>
  </r>
  <r>
    <x v="12"/>
    <n v="12.4"/>
    <n v="12.48"/>
    <n v="0"/>
    <n v="32"/>
    <n v="32.4"/>
    <n v="19.920000000000002"/>
    <s v="TM"/>
    <s v=""/>
    <s v="E8167FXL"/>
    <s v="ER8167FXL"/>
    <s v="2024000018"/>
    <x v="2125"/>
    <d v="2024-01-09T00:00:00"/>
    <x v="11"/>
    <n v="20.16"/>
    <s v="TM"/>
    <n v="19.920000000000002"/>
    <x v="0"/>
    <s v="NRODRIGU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2.48"/>
    <s v=""/>
    <x v="0"/>
    <x v="0"/>
    <x v="1"/>
    <s v=""/>
    <x v="0"/>
    <x v="1"/>
    <s v="P. EXPEDIDIÓN G+E"/>
    <x v="0"/>
    <x v="11"/>
    <x v="1"/>
    <n v="0.39999999999999858"/>
    <x v="0"/>
    <n v="0.23999999999999844"/>
    <n v="0.23999999999999844"/>
    <n v="0"/>
    <n v="1"/>
    <s v=""/>
    <n v="20.16"/>
    <s v="TM"/>
    <n v="20.16"/>
    <n v="55"/>
    <s v=""/>
    <s v=""/>
    <x v="0"/>
    <s v=""/>
    <s v=""/>
  </r>
  <r>
    <x v="12"/>
    <n v="14.2"/>
    <n v="14.28"/>
    <n v="0"/>
    <n v="40"/>
    <n v="40.6"/>
    <n v="26.32"/>
    <s v="TM"/>
    <s v=""/>
    <s v="E6047FYP"/>
    <s v="EC03125R"/>
    <s v="2024000020"/>
    <x v="2126"/>
    <d v="2024-01-09T00:00:00"/>
    <x v="11"/>
    <n v="26.52"/>
    <s v="TM"/>
    <n v="26.32"/>
    <x v="0"/>
    <s v="ASANTOSF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0"/>
    <s v=""/>
    <x v="0"/>
    <x v="0"/>
    <x v="1"/>
    <s v=""/>
    <x v="0"/>
    <x v="1"/>
    <s v="P. EXPEDIDIÓN G+E"/>
    <x v="0"/>
    <x v="11"/>
    <x v="1"/>
    <n v="0.39999999999999858"/>
    <x v="0"/>
    <n v="0.19999999999999929"/>
    <n v="0.19999999999999929"/>
    <n v="0"/>
    <n v="1"/>
    <s v=""/>
    <n v="26.52"/>
    <s v="TM"/>
    <n v="26.52"/>
    <n v="55"/>
    <s v=""/>
    <s v=""/>
    <x v="0"/>
    <s v=""/>
    <s v=""/>
  </r>
  <r>
    <x v="12"/>
    <n v="9.5399999999999991"/>
    <n v="9.5399999999999991"/>
    <n v="0"/>
    <n v="20"/>
    <n v="11.315"/>
    <n v="1"/>
    <s v="FAR"/>
    <s v=""/>
    <s v="EPO7610AP"/>
    <s v=""/>
    <s v=""/>
    <x v="2127"/>
    <d v="2024-01-09T00:00:00"/>
    <x v="9"/>
    <n v="1"/>
    <s v="FAR"/>
    <n v="1.7749999999999999"/>
    <x v="0"/>
    <s v="ASANTOSF"/>
    <x v="0"/>
    <s v=""/>
    <x v="1"/>
    <x v="1"/>
    <x v="1"/>
    <x v="0"/>
    <s v="ES190290"/>
    <d v="2024-01-09T15:57:53"/>
    <s v="ASANTOSF"/>
    <x v="1"/>
    <x v="1"/>
    <x v="1"/>
    <x v="0"/>
    <s v="ES190290"/>
    <d v="2024-01-09T15:58:07"/>
    <s v="ASANTOSF"/>
    <s v=""/>
    <s v=""/>
    <n v="0"/>
    <s v=""/>
    <x v="0"/>
    <x v="0"/>
    <x v="1"/>
    <s v="ZZ"/>
    <x v="0"/>
    <x v="1"/>
    <s v="P. EXPEDIDIÓN G+E"/>
    <x v="0"/>
    <x v="9"/>
    <x v="0"/>
    <n v="9.1850000000000005"/>
    <x v="0"/>
    <n v="0"/>
    <n v="0"/>
    <n v="0"/>
    <n v="1"/>
    <s v=""/>
    <n v="1"/>
    <s v="FAR"/>
    <n v="1.7749999999999999"/>
    <n v="2906"/>
    <s v="ZZ"/>
    <s v=""/>
    <x v="0"/>
    <s v="ZZ"/>
    <s v="ZZ"/>
  </r>
  <r>
    <x v="12"/>
    <n v="12.4"/>
    <n v="12.48"/>
    <n v="0"/>
    <n v="32"/>
    <n v="32.479999999999997"/>
    <n v="20"/>
    <s v="TM"/>
    <s v=""/>
    <s v="E8167FXL"/>
    <s v="ER8167FXL"/>
    <s v="2024000019"/>
    <x v="2128"/>
    <d v="2024-01-10T00:00:00"/>
    <x v="11"/>
    <n v="20.16"/>
    <s v="TM"/>
    <n v="20"/>
    <x v="0"/>
    <s v="NRODRIGU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12.48"/>
    <s v=""/>
    <x v="0"/>
    <x v="0"/>
    <x v="1"/>
    <s v=""/>
    <x v="0"/>
    <x v="1"/>
    <s v="P. EXPEDIDIÓN G+E"/>
    <x v="0"/>
    <x v="11"/>
    <x v="1"/>
    <n v="0.32000000000000028"/>
    <x v="0"/>
    <n v="0.16000000000000014"/>
    <n v="0.16000000000000014"/>
    <n v="0"/>
    <n v="1"/>
    <s v=""/>
    <n v="20.16"/>
    <s v="TM"/>
    <n v="20.16"/>
    <n v="55"/>
    <s v=""/>
    <s v=""/>
    <x v="0"/>
    <s v=""/>
    <s v=""/>
  </r>
  <r>
    <x v="12"/>
    <n v="14.2"/>
    <n v="14.5"/>
    <n v="0"/>
    <n v="40"/>
    <n v="40.6"/>
    <n v="26.1"/>
    <s v="TM"/>
    <s v=""/>
    <s v="E6047FYP"/>
    <s v="EC03125R"/>
    <s v="2024000022"/>
    <x v="2129"/>
    <d v="2024-01-10T00:00:00"/>
    <x v="10"/>
    <n v="26.3"/>
    <s v="TM"/>
    <n v="26.1"/>
    <x v="0"/>
    <s v="ASANTOSF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0"/>
    <s v=""/>
    <x v="0"/>
    <x v="0"/>
    <x v="1"/>
    <s v=""/>
    <x v="0"/>
    <x v="1"/>
    <s v="P. EXPEDIDIÓN G+E"/>
    <x v="0"/>
    <x v="10"/>
    <x v="1"/>
    <n v="0.39999999999999858"/>
    <x v="0"/>
    <n v="0.19999999999999929"/>
    <n v="0.19999999999999929"/>
    <n v="0"/>
    <n v="1"/>
    <s v=""/>
    <n v="26.3"/>
    <s v="TM"/>
    <n v="26.3"/>
    <n v="3042"/>
    <s v=""/>
    <s v=""/>
    <x v="0"/>
    <s v=""/>
    <s v=""/>
  </r>
  <r>
    <x v="12"/>
    <n v="14.2"/>
    <n v="14.46"/>
    <n v="0"/>
    <n v="40"/>
    <n v="40.520000000000003"/>
    <n v="26.06"/>
    <s v="TM"/>
    <s v=""/>
    <s v="E6047FYP"/>
    <s v="EC03125R"/>
    <s v="2024000026"/>
    <x v="2130"/>
    <d v="2024-01-10T00:00:00"/>
    <x v="10"/>
    <n v="26.34"/>
    <s v="TM"/>
    <n v="26.06"/>
    <x v="0"/>
    <s v="ASANTOSF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"/>
    <n v="0"/>
    <s v=""/>
    <x v="0"/>
    <x v="0"/>
    <x v="1"/>
    <s v=""/>
    <x v="0"/>
    <x v="1"/>
    <s v="P. EXPEDIDIÓN G+E"/>
    <x v="0"/>
    <x v="10"/>
    <x v="1"/>
    <n v="0.47999999999999687"/>
    <x v="0"/>
    <n v="0.28000000000000114"/>
    <n v="0.28000000000000114"/>
    <n v="0"/>
    <n v="1"/>
    <s v=""/>
    <n v="26.34"/>
    <s v="TM"/>
    <n v="26.34"/>
    <n v="3042"/>
    <s v=""/>
    <s v=""/>
    <x v="0"/>
    <s v=""/>
    <s v=""/>
  </r>
  <r>
    <x v="12"/>
    <n v="14.2"/>
    <n v="14.46"/>
    <n v="0"/>
    <n v="40"/>
    <n v="40.520000000000003"/>
    <n v="26.06"/>
    <s v="TM"/>
    <s v=""/>
    <s v="E6047FYP"/>
    <s v="EC03125R"/>
    <s v="2024000024"/>
    <x v="2131"/>
    <d v="2024-01-10T00:00:00"/>
    <x v="11"/>
    <n v="26.34"/>
    <s v="TM"/>
    <n v="26.06"/>
    <x v="0"/>
    <s v="ASANTOSF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0"/>
    <s v=""/>
    <x v="0"/>
    <x v="0"/>
    <x v="1"/>
    <s v=""/>
    <x v="0"/>
    <x v="1"/>
    <s v="P. EXPEDIDIÓN G+E"/>
    <x v="0"/>
    <x v="11"/>
    <x v="1"/>
    <n v="0.47999999999999687"/>
    <x v="0"/>
    <n v="0.28000000000000114"/>
    <n v="0.28000000000000114"/>
    <n v="0"/>
    <n v="1"/>
    <s v=""/>
    <n v="26.34"/>
    <s v="TM"/>
    <n v="26.34"/>
    <n v="55"/>
    <s v=""/>
    <s v=""/>
    <x v="0"/>
    <s v=""/>
    <s v=""/>
  </r>
  <r>
    <x v="12"/>
    <n v="12.4"/>
    <n v="12.48"/>
    <n v="0"/>
    <n v="32"/>
    <n v="32.5"/>
    <n v="20.02"/>
    <s v="TM"/>
    <s v=""/>
    <s v="E8167FXL"/>
    <s v="ER8167FXL"/>
    <s v="2024000023"/>
    <x v="2132"/>
    <d v="2024-01-10T00:00:00"/>
    <x v="11"/>
    <n v="20.16"/>
    <s v="TM"/>
    <n v="20.02"/>
    <x v="0"/>
    <s v="NRODRIGU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"/>
    <n v="0"/>
    <s v=""/>
    <x v="0"/>
    <x v="0"/>
    <x v="1"/>
    <s v=""/>
    <x v="0"/>
    <x v="1"/>
    <s v="P. EXPEDIDIÓN G+E"/>
    <x v="0"/>
    <x v="11"/>
    <x v="1"/>
    <n v="0.29999999999999716"/>
    <x v="0"/>
    <n v="0.14000000000000057"/>
    <n v="0.14000000000000057"/>
    <n v="0"/>
    <n v="1"/>
    <s v=""/>
    <n v="20.16"/>
    <s v="TM"/>
    <n v="20.16"/>
    <n v="55"/>
    <s v=""/>
    <s v=""/>
    <x v="0"/>
    <s v=""/>
    <s v=""/>
  </r>
  <r>
    <x v="12"/>
    <n v="16.14"/>
    <n v="16.14"/>
    <n v="0"/>
    <n v="26"/>
    <n v="25.015000000000001"/>
    <n v="5"/>
    <s v="FAR"/>
    <s v=""/>
    <s v="E7746FTD"/>
    <s v=""/>
    <s v=""/>
    <x v="2133"/>
    <d v="2024-01-10T00:00:00"/>
    <x v="49"/>
    <n v="5"/>
    <s v="FAR"/>
    <n v="8.875"/>
    <x v="0"/>
    <s v="ASANTOSF"/>
    <x v="0"/>
    <s v=""/>
    <x v="1"/>
    <x v="1"/>
    <x v="1"/>
    <x v="0"/>
    <s v="ES190290"/>
    <d v="2024-01-10T10:35:30"/>
    <s v="ASANTOSF"/>
    <x v="1"/>
    <x v="1"/>
    <x v="1"/>
    <x v="0"/>
    <s v="ES190290"/>
    <d v="2024-01-10T10:35:51"/>
    <s v="ASANTOSF"/>
    <s v=""/>
    <s v=""/>
    <n v="0"/>
    <s v=""/>
    <x v="0"/>
    <x v="0"/>
    <x v="1"/>
    <s v="ZZ"/>
    <x v="0"/>
    <x v="1"/>
    <s v="P. EXPEDIDIÓN G+E"/>
    <x v="0"/>
    <x v="47"/>
    <x v="0"/>
    <n v="1.634999999999998"/>
    <x v="0"/>
    <n v="0"/>
    <n v="0"/>
    <n v="0"/>
    <n v="1"/>
    <s v=""/>
    <n v="5"/>
    <s v="FAR"/>
    <n v="8.875"/>
    <n v="2926"/>
    <s v="ZZ"/>
    <s v=""/>
    <x v="0"/>
    <s v="ZZ"/>
    <s v="ZZ"/>
  </r>
  <r>
    <x v="12"/>
    <n v="17"/>
    <n v="17"/>
    <n v="0"/>
    <n v="40"/>
    <n v="23.524000000000001"/>
    <n v="4"/>
    <s v="PAL"/>
    <s v=""/>
    <s v="E4243FTX"/>
    <s v="ER3043BBB"/>
    <s v=""/>
    <x v="2134"/>
    <d v="2024-01-10T00:00:00"/>
    <x v="48"/>
    <n v="4"/>
    <s v="PAL"/>
    <n v="6.524"/>
    <x v="0"/>
    <s v="ASANTOSF"/>
    <x v="0"/>
    <s v=""/>
    <x v="1"/>
    <x v="1"/>
    <x v="1"/>
    <x v="0"/>
    <s v="ES190290"/>
    <d v="2024-01-10T14:06:28"/>
    <s v="ASANTOSF"/>
    <x v="1"/>
    <x v="1"/>
    <x v="1"/>
    <x v="0"/>
    <s v="ES190290"/>
    <d v="2024-01-10T14:06:50"/>
    <s v="ASANTOSF"/>
    <s v=""/>
    <s v=""/>
    <n v="0"/>
    <s v=""/>
    <x v="0"/>
    <x v="0"/>
    <x v="1"/>
    <s v="ZZ"/>
    <x v="0"/>
    <x v="1"/>
    <s v="P. EXPEDIDIÓN G+E"/>
    <x v="0"/>
    <x v="46"/>
    <x v="0"/>
    <n v="17.475999999999999"/>
    <x v="0"/>
    <n v="-0.12399999999999967"/>
    <n v="0.12399999999999967"/>
    <n v="0"/>
    <n v="0"/>
    <s v=""/>
    <n v="4"/>
    <s v="PAL"/>
    <n v="6.4"/>
    <n v="3124"/>
    <s v="ZZ"/>
    <s v=""/>
    <x v="0"/>
    <s v="ZZ"/>
    <s v="ZZ"/>
  </r>
  <r>
    <x v="12"/>
    <n v="16.14"/>
    <n v="16.14"/>
    <n v="0"/>
    <n v="26"/>
    <n v="23.24"/>
    <n v="4"/>
    <s v="FAR"/>
    <s v=""/>
    <s v="E7746FTD"/>
    <s v=""/>
    <s v=""/>
    <x v="2135"/>
    <d v="2024-01-10T00:00:00"/>
    <x v="49"/>
    <n v="4"/>
    <s v="FAR"/>
    <n v="7.1"/>
    <x v="0"/>
    <s v="ASANTOSF"/>
    <x v="0"/>
    <s v=""/>
    <x v="1"/>
    <x v="1"/>
    <x v="1"/>
    <x v="0"/>
    <s v="ES190290"/>
    <d v="2024-01-10T14:59:49"/>
    <s v="ASANTOSF"/>
    <x v="1"/>
    <x v="1"/>
    <x v="1"/>
    <x v="0"/>
    <s v="ES190290"/>
    <d v="2024-01-10T15:00:29"/>
    <s v="ASANTOSF"/>
    <s v=""/>
    <s v=""/>
    <n v="0"/>
    <s v=""/>
    <x v="0"/>
    <x v="0"/>
    <x v="1"/>
    <s v="ZZ"/>
    <x v="0"/>
    <x v="1"/>
    <s v="P. EXPEDIDIÓN G+E"/>
    <x v="0"/>
    <x v="47"/>
    <x v="0"/>
    <n v="3.41"/>
    <x v="0"/>
    <n v="0"/>
    <n v="0"/>
    <n v="0"/>
    <n v="1"/>
    <s v=""/>
    <n v="4"/>
    <s v="FAR"/>
    <n v="7.1"/>
    <n v="2926"/>
    <s v="ZZ"/>
    <s v=""/>
    <x v="0"/>
    <s v="ZZ"/>
    <s v="ZZ"/>
  </r>
  <r>
    <x v="12"/>
    <n v="17"/>
    <n v="17"/>
    <n v="0"/>
    <n v="40"/>
    <n v="34.173999999999999"/>
    <n v="4"/>
    <s v="FAR"/>
    <s v=""/>
    <s v="E4243FTX"/>
    <s v="ER3043BBB"/>
    <s v=""/>
    <x v="2136"/>
    <d v="2024-01-10T00:00:00"/>
    <x v="9"/>
    <n v="4"/>
    <s v="FAR"/>
    <n v="17.173999999999999"/>
    <x v="0"/>
    <s v="ASANTOSF"/>
    <x v="0"/>
    <s v=""/>
    <x v="1"/>
    <x v="1"/>
    <x v="1"/>
    <x v="0"/>
    <s v="ES190290"/>
    <d v="2024-01-10T15:28:52"/>
    <s v="ASANTOSF"/>
    <x v="1"/>
    <x v="1"/>
    <x v="1"/>
    <x v="0"/>
    <s v="ES190290"/>
    <d v="2024-01-10T15:38:21"/>
    <s v="ASANTOSF"/>
    <s v=""/>
    <s v=""/>
    <n v="0"/>
    <s v=""/>
    <x v="0"/>
    <x v="0"/>
    <x v="1"/>
    <s v="ZZ"/>
    <x v="0"/>
    <x v="1"/>
    <s v="P. EXPEDIDIÓN G+E"/>
    <x v="0"/>
    <x v="9"/>
    <x v="0"/>
    <n v="6.8260000000000005"/>
    <x v="0"/>
    <n v="-10.074"/>
    <n v="10.074"/>
    <n v="1"/>
    <n v="0"/>
    <s v="Negativo"/>
    <n v="4"/>
    <s v="FAR"/>
    <n v="7.1"/>
    <n v="2906"/>
    <s v="ZZ"/>
    <s v=""/>
    <x v="0"/>
    <s v="ZZ"/>
    <s v="ZZ"/>
  </r>
  <r>
    <x v="12"/>
    <n v="17"/>
    <n v="17"/>
    <n v="0"/>
    <n v="40"/>
    <n v="34.173999999999999"/>
    <n v="2"/>
    <s v="FAR"/>
    <s v=""/>
    <s v="E4243FTX"/>
    <s v="ER3043BBB"/>
    <s v=""/>
    <x v="2136"/>
    <d v="2024-01-10T00:00:00"/>
    <x v="13"/>
    <n v="2"/>
    <s v="FAR"/>
    <n v="17.173999999999999"/>
    <x v="0"/>
    <s v="ASANTOSF"/>
    <x v="0"/>
    <s v=""/>
    <x v="1"/>
    <x v="1"/>
    <x v="1"/>
    <x v="0"/>
    <s v="ES190290"/>
    <d v="2024-01-10T15:28:52"/>
    <s v="ASANTOSF"/>
    <x v="1"/>
    <x v="1"/>
    <x v="1"/>
    <x v="0"/>
    <s v="ES190290"/>
    <d v="2024-01-10T15:38:21"/>
    <s v="ASANTOSF"/>
    <s v=""/>
    <s v=""/>
    <n v="0"/>
    <s v=""/>
    <x v="0"/>
    <x v="0"/>
    <x v="1"/>
    <s v="ZZ"/>
    <x v="0"/>
    <x v="1"/>
    <s v="P. EXPEDIDIÓN G+E"/>
    <x v="0"/>
    <x v="13"/>
    <x v="0"/>
    <n v="6.8260000000000005"/>
    <x v="0"/>
    <n v="-13.623999999999999"/>
    <n v="13.623999999999999"/>
    <n v="1"/>
    <n v="0"/>
    <s v="Negativo"/>
    <n v="2"/>
    <s v="FAR"/>
    <n v="3.55"/>
    <n v="3091"/>
    <s v="ZZ"/>
    <s v=""/>
    <x v="0"/>
    <s v="ZZ"/>
    <s v="ZZ"/>
  </r>
  <r>
    <x v="12"/>
    <n v="17"/>
    <n v="17"/>
    <n v="0"/>
    <n v="40"/>
    <n v="34.173999999999999"/>
    <n v="4"/>
    <s v="PAL"/>
    <s v=""/>
    <s v="E4243FTX"/>
    <s v="ER3043BBB"/>
    <s v=""/>
    <x v="2136"/>
    <d v="2024-01-10T00:00:00"/>
    <x v="48"/>
    <n v="4"/>
    <s v="PAL"/>
    <n v="17.173999999999999"/>
    <x v="0"/>
    <s v="ASANTOSF"/>
    <x v="0"/>
    <s v=""/>
    <x v="1"/>
    <x v="1"/>
    <x v="1"/>
    <x v="0"/>
    <s v="ES190290"/>
    <d v="2024-01-10T15:28:52"/>
    <s v="ASANTOSF"/>
    <x v="1"/>
    <x v="1"/>
    <x v="1"/>
    <x v="0"/>
    <s v="ES190290"/>
    <d v="2024-01-10T15:38:21"/>
    <s v="ASANTOSF"/>
    <s v=""/>
    <s v=""/>
    <n v="0"/>
    <s v=""/>
    <x v="0"/>
    <x v="0"/>
    <x v="1"/>
    <s v="ZZ"/>
    <x v="0"/>
    <x v="1"/>
    <s v="P. EXPEDIDIÓN G+E"/>
    <x v="0"/>
    <x v="46"/>
    <x v="0"/>
    <n v="6.8260000000000005"/>
    <x v="0"/>
    <n v="-10.773999999999999"/>
    <n v="10.773999999999999"/>
    <n v="1"/>
    <n v="0"/>
    <s v="Negativo"/>
    <n v="4"/>
    <s v="PAL"/>
    <n v="6.4"/>
    <n v="3124"/>
    <s v="ZZ"/>
    <s v=""/>
    <x v="0"/>
    <s v="ZZ"/>
    <s v="ZZ"/>
  </r>
  <r>
    <x v="13"/>
    <n v="13.8"/>
    <n v="13.88"/>
    <n v="0"/>
    <n v="40"/>
    <n v="39.14"/>
    <n v="14"/>
    <s v="FAR"/>
    <s v=""/>
    <s v="E9055JGZ"/>
    <s v="ER5554BCF"/>
    <s v="2024000095"/>
    <x v="2137"/>
    <d v="2024-01-03T00:00:00"/>
    <x v="9"/>
    <n v="15"/>
    <s v="FAR"/>
    <n v="25.26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3.88"/>
    <s v=""/>
    <x v="0"/>
    <x v="0"/>
    <x v="0"/>
    <s v=""/>
    <x v="0"/>
    <x v="7"/>
    <s v="FABRICA"/>
    <x v="0"/>
    <x v="9"/>
    <x v="0"/>
    <n v="1.8599999999999994"/>
    <x v="0"/>
    <n v="1.3649999999999984"/>
    <n v="1.3649999999999984"/>
    <n v="1"/>
    <n v="1"/>
    <s v="Positivo"/>
    <n v="15"/>
    <s v="FAR"/>
    <n v="26.625"/>
    <n v="2906"/>
    <s v=""/>
    <s v=""/>
    <x v="0"/>
    <s v=""/>
    <s v=""/>
  </r>
  <r>
    <x v="13"/>
    <n v="12.66"/>
    <n v="12.78"/>
    <n v="0"/>
    <n v="40"/>
    <n v="40.64"/>
    <n v="27.86"/>
    <s v="TM"/>
    <s v=""/>
    <s v="E2847GDG"/>
    <s v="ER2466BBF"/>
    <s v="2024000233"/>
    <x v="2138"/>
    <d v="2024-01-04T00:00:00"/>
    <x v="11"/>
    <n v="28.02"/>
    <s v="TM"/>
    <n v="27.86"/>
    <x v="0"/>
    <s v="JPOMB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15"/>
    <n v="12.78"/>
    <s v=""/>
    <x v="0"/>
    <x v="0"/>
    <x v="0"/>
    <s v=""/>
    <x v="0"/>
    <x v="7"/>
    <s v="FABRICA"/>
    <x v="0"/>
    <x v="11"/>
    <x v="1"/>
    <n v="0.35999999999999943"/>
    <x v="0"/>
    <n v="0.16000000000000014"/>
    <n v="0.16000000000000014"/>
    <n v="0"/>
    <n v="1"/>
    <s v=""/>
    <n v="28.02"/>
    <s v="TM"/>
    <n v="28.02"/>
    <n v="55"/>
    <s v=""/>
    <s v=""/>
    <x v="0"/>
    <s v=""/>
    <s v=""/>
  </r>
  <r>
    <x v="13"/>
    <n v="13.88"/>
    <n v="13.5"/>
    <n v="0"/>
    <n v="40"/>
    <n v="40.58"/>
    <n v="27.08"/>
    <s v="TM"/>
    <s v=""/>
    <s v="E2089DXS"/>
    <s v="ER8916BBD"/>
    <s v="2024000451"/>
    <x v="2139"/>
    <d v="2024-01-09T00:00:00"/>
    <x v="11"/>
    <n v="27"/>
    <s v="TM"/>
    <n v="27.08"/>
    <x v="0"/>
    <s v="E_RMEND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15"/>
    <n v="13.5"/>
    <s v=""/>
    <x v="0"/>
    <x v="0"/>
    <x v="1"/>
    <s v=""/>
    <x v="0"/>
    <x v="7"/>
    <s v="FABRICA"/>
    <x v="0"/>
    <x v="11"/>
    <x v="1"/>
    <n v="0.42000000000000171"/>
    <x v="0"/>
    <n v="-7.9999999999998295E-2"/>
    <n v="7.9999999999998295E-2"/>
    <n v="0"/>
    <n v="0"/>
    <s v=""/>
    <n v="27"/>
    <s v="TM"/>
    <n v="27"/>
    <n v="55"/>
    <s v=""/>
    <s v=""/>
    <x v="0"/>
    <s v=""/>
    <s v=""/>
  </r>
  <r>
    <x v="13"/>
    <n v="13.3"/>
    <n v="13.42"/>
    <n v="0"/>
    <n v="40"/>
    <n v="40.520000000000003"/>
    <n v="27.1"/>
    <s v="TM"/>
    <s v=""/>
    <s v="E2163JCB"/>
    <s v="ER4667BBH"/>
    <s v="2024000304"/>
    <x v="2140"/>
    <d v="2024-01-05T00:00:00"/>
    <x v="50"/>
    <n v="27.38"/>
    <s v="TM"/>
    <n v="27.1"/>
    <x v="0"/>
    <s v="JPOMB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5"/>
    <n v="13.42"/>
    <s v=""/>
    <x v="0"/>
    <x v="0"/>
    <x v="0"/>
    <s v=""/>
    <x v="0"/>
    <x v="7"/>
    <s v="FABRICA"/>
    <x v="0"/>
    <x v="48"/>
    <x v="1"/>
    <n v="0.47999999999999687"/>
    <x v="0"/>
    <n v="0.27999999999999758"/>
    <n v="0.27999999999999758"/>
    <n v="0"/>
    <n v="1"/>
    <s v=""/>
    <n v="27.38"/>
    <s v="TM"/>
    <n v="27.38"/>
    <n v="3218"/>
    <s v=""/>
    <s v=""/>
    <x v="0"/>
    <s v=""/>
    <s v=""/>
  </r>
  <r>
    <x v="13"/>
    <n v="12.8"/>
    <n v="12.94"/>
    <n v="0"/>
    <n v="40"/>
    <n v="40.78"/>
    <n v="27.84"/>
    <s v="TM"/>
    <s v=""/>
    <s v="E2500JHC"/>
    <s v="ER4994BCK"/>
    <s v="2024000308"/>
    <x v="2141"/>
    <d v="2024-01-05T00:00:00"/>
    <x v="11"/>
    <n v="27.86"/>
    <s v="TM"/>
    <n v="27.84"/>
    <x v="0"/>
    <s v="JPOMB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15"/>
    <n v="12.94"/>
    <s v=""/>
    <x v="0"/>
    <x v="0"/>
    <x v="0"/>
    <s v=""/>
    <x v="0"/>
    <x v="7"/>
    <s v="FABRICA"/>
    <x v="0"/>
    <x v="11"/>
    <x v="1"/>
    <n v="0.21999999999999886"/>
    <x v="0"/>
    <n v="1.9999999999999574E-2"/>
    <n v="1.9999999999999574E-2"/>
    <n v="0"/>
    <n v="1"/>
    <s v=""/>
    <n v="27.86"/>
    <s v="TM"/>
    <n v="27.86"/>
    <n v="55"/>
    <s v=""/>
    <s v=""/>
    <x v="0"/>
    <s v=""/>
    <s v=""/>
  </r>
  <r>
    <x v="13"/>
    <n v="12.66"/>
    <n v="12.68"/>
    <n v="0"/>
    <n v="40"/>
    <n v="40.44"/>
    <n v="27.76"/>
    <s v="TM"/>
    <s v=""/>
    <s v="E2847GDG"/>
    <s v="ER2466BBF"/>
    <s v="2024000316"/>
    <x v="2142"/>
    <d v="2024-01-05T00:00:00"/>
    <x v="50"/>
    <n v="28.12"/>
    <s v="TM"/>
    <n v="27.76"/>
    <x v="0"/>
    <s v="JPOMB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5"/>
    <n v="12.68"/>
    <s v=""/>
    <x v="0"/>
    <x v="0"/>
    <x v="0"/>
    <s v=""/>
    <x v="0"/>
    <x v="7"/>
    <s v="FABRICA"/>
    <x v="0"/>
    <x v="48"/>
    <x v="1"/>
    <n v="0.56000000000000227"/>
    <x v="0"/>
    <n v="0.35999999999999943"/>
    <n v="0.35999999999999943"/>
    <n v="0"/>
    <n v="1"/>
    <s v=""/>
    <n v="28.12"/>
    <s v="TM"/>
    <n v="28.12"/>
    <n v="3218"/>
    <s v=""/>
    <s v=""/>
    <x v="0"/>
    <s v=""/>
    <s v=""/>
  </r>
  <r>
    <x v="13"/>
    <n v="13.38"/>
    <n v="13.38"/>
    <n v="0"/>
    <n v="40"/>
    <n v="40.46"/>
    <n v="27.08"/>
    <s v="TM"/>
    <s v=""/>
    <s v="E2737GDG"/>
    <s v="ER8442BCC"/>
    <s v="2024000305"/>
    <x v="2143"/>
    <d v="2024-01-05T00:00:00"/>
    <x v="50"/>
    <n v="27.42"/>
    <s v="TM"/>
    <n v="27.08"/>
    <x v="0"/>
    <s v="JPOMB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5"/>
    <n v="13.38"/>
    <s v=""/>
    <x v="0"/>
    <x v="0"/>
    <x v="0"/>
    <s v=""/>
    <x v="0"/>
    <x v="7"/>
    <s v="FABRICA"/>
    <x v="0"/>
    <x v="48"/>
    <x v="1"/>
    <n v="0.53999999999999915"/>
    <x v="0"/>
    <n v="0.34000000000000341"/>
    <n v="0.34000000000000341"/>
    <n v="0"/>
    <n v="1"/>
    <s v=""/>
    <n v="27.42"/>
    <s v="TM"/>
    <n v="27.42"/>
    <n v="3218"/>
    <s v=""/>
    <s v=""/>
    <x v="0"/>
    <s v=""/>
    <s v=""/>
  </r>
  <r>
    <x v="13"/>
    <n v="13"/>
    <n v="13.02"/>
    <n v="0"/>
    <n v="40"/>
    <n v="40.68"/>
    <n v="27.66"/>
    <s v="TM"/>
    <s v=""/>
    <s v="E6956KBY"/>
    <s v="ER9107BBM"/>
    <s v="2024000177"/>
    <x v="2144"/>
    <d v="2024-01-04T00:00:00"/>
    <x v="11"/>
    <n v="27.78"/>
    <s v="TM"/>
    <n v="27.66"/>
    <x v="0"/>
    <s v="E_RMEND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15"/>
    <n v="13.02"/>
    <s v=""/>
    <x v="0"/>
    <x v="0"/>
    <x v="0"/>
    <s v=""/>
    <x v="0"/>
    <x v="7"/>
    <s v="FABRICA"/>
    <x v="0"/>
    <x v="11"/>
    <x v="1"/>
    <n v="0.32000000000000028"/>
    <x v="0"/>
    <n v="0.12000000000000099"/>
    <n v="0.12000000000000099"/>
    <n v="0"/>
    <n v="1"/>
    <s v=""/>
    <n v="27.78"/>
    <s v="TM"/>
    <n v="27.78"/>
    <n v="55"/>
    <s v=""/>
    <s v=""/>
    <x v="0"/>
    <s v=""/>
    <s v=""/>
  </r>
  <r>
    <x v="13"/>
    <n v="12.44"/>
    <n v="12.46"/>
    <n v="0"/>
    <n v="40"/>
    <n v="40.64"/>
    <n v="28.18"/>
    <s v="TM"/>
    <s v=""/>
    <s v="E6211LYC"/>
    <s v="ER7579BDL"/>
    <s v="2024000306"/>
    <x v="2145"/>
    <d v="2024-01-05T00:00:00"/>
    <x v="11"/>
    <n v="28.34"/>
    <s v="TM"/>
    <n v="28.1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15"/>
    <n v="12.46"/>
    <s v=""/>
    <x v="0"/>
    <x v="0"/>
    <x v="0"/>
    <s v=""/>
    <x v="0"/>
    <x v="7"/>
    <s v="FABRICA"/>
    <x v="0"/>
    <x v="11"/>
    <x v="1"/>
    <n v="0.35999999999999943"/>
    <x v="0"/>
    <n v="0.16000000000000014"/>
    <n v="0.16000000000000014"/>
    <n v="0"/>
    <n v="1"/>
    <s v=""/>
    <n v="28.34"/>
    <s v="TM"/>
    <n v="28.34"/>
    <n v="55"/>
    <s v=""/>
    <s v=""/>
    <x v="0"/>
    <s v=""/>
    <s v=""/>
  </r>
  <r>
    <x v="13"/>
    <n v="12.44"/>
    <n v="12.38"/>
    <n v="0"/>
    <n v="40"/>
    <n v="40.64"/>
    <n v="28.26"/>
    <s v="TM"/>
    <s v=""/>
    <s v="E6211LYC"/>
    <s v="ER7579BDL"/>
    <s v="2024000355"/>
    <x v="2146"/>
    <d v="2024-01-05T00:00:00"/>
    <x v="11"/>
    <n v="28.42"/>
    <s v="TM"/>
    <n v="28.26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15"/>
    <n v="12.38"/>
    <s v=""/>
    <x v="0"/>
    <x v="0"/>
    <x v="0"/>
    <s v=""/>
    <x v="0"/>
    <x v="7"/>
    <s v="FABRICA"/>
    <x v="0"/>
    <x v="11"/>
    <x v="1"/>
    <n v="0.35999999999999943"/>
    <x v="0"/>
    <n v="0.16000000000000014"/>
    <n v="0.16000000000000014"/>
    <n v="0"/>
    <n v="1"/>
    <s v=""/>
    <n v="28.42"/>
    <s v="TM"/>
    <n v="28.42"/>
    <n v="55"/>
    <s v=""/>
    <s v=""/>
    <x v="0"/>
    <s v=""/>
    <s v=""/>
  </r>
  <r>
    <x v="13"/>
    <n v="15"/>
    <n v="16.16"/>
    <n v="0"/>
    <n v="40"/>
    <n v="39.700000000000003"/>
    <n v="13"/>
    <s v="FAR"/>
    <s v=""/>
    <s v="E1570JKF"/>
    <s v="ER6317BBP"/>
    <s v="2024000195"/>
    <x v="2147"/>
    <d v="2024-01-04T00:00:00"/>
    <x v="13"/>
    <n v="13"/>
    <s v="FAR"/>
    <n v="23.54"/>
    <x v="0"/>
    <s v="E_RMEND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6.16"/>
    <s v=""/>
    <x v="0"/>
    <x v="0"/>
    <x v="0"/>
    <s v=""/>
    <x v="0"/>
    <x v="7"/>
    <s v="FABRICA"/>
    <x v="0"/>
    <x v="13"/>
    <x v="0"/>
    <n v="1.2999999999999972"/>
    <x v="0"/>
    <n v="-0.46499999999999986"/>
    <n v="0.46499999999999986"/>
    <n v="1"/>
    <n v="0"/>
    <s v="Negativo"/>
    <n v="13"/>
    <s v="FAR"/>
    <n v="23.074999999999999"/>
    <n v="3091"/>
    <s v=""/>
    <s v=""/>
    <x v="0"/>
    <s v=""/>
    <s v=""/>
  </r>
  <r>
    <x v="13"/>
    <n v="15.04"/>
    <n v="14.58"/>
    <n v="0"/>
    <n v="40"/>
    <n v="39.4"/>
    <n v="14"/>
    <s v="FAR"/>
    <s v=""/>
    <s v="E0033JJG"/>
    <s v="ER2306BBV"/>
    <s v="2024000022"/>
    <x v="2148"/>
    <d v="2024-01-02T00:00:00"/>
    <x v="9"/>
    <n v="14"/>
    <s v="FAR"/>
    <n v="24.82"/>
    <x v="0"/>
    <s v="JPOMB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4.58"/>
    <s v=""/>
    <x v="0"/>
    <x v="0"/>
    <x v="0"/>
    <s v=""/>
    <x v="0"/>
    <x v="7"/>
    <s v="FABRICA"/>
    <x v="0"/>
    <x v="9"/>
    <x v="0"/>
    <n v="1.6000000000000014"/>
    <x v="0"/>
    <n v="2.9999999999997584E-2"/>
    <n v="2.9999999999997584E-2"/>
    <n v="0"/>
    <n v="1"/>
    <s v=""/>
    <n v="14"/>
    <s v="FAR"/>
    <n v="24.849999999999998"/>
    <n v="2906"/>
    <s v=""/>
    <s v=""/>
    <x v="0"/>
    <s v=""/>
    <s v=""/>
  </r>
  <r>
    <x v="13"/>
    <n v="15.04"/>
    <n v="14.98"/>
    <n v="0"/>
    <n v="40"/>
    <n v="40.36"/>
    <n v="14"/>
    <s v="FAR"/>
    <s v=""/>
    <s v="E0033JJG"/>
    <s v="ER2306BBV"/>
    <s v="2024000065"/>
    <x v="2149"/>
    <d v="2024-01-02T00:00:00"/>
    <x v="13"/>
    <n v="14"/>
    <s v="FAR"/>
    <n v="25.38"/>
    <x v="0"/>
    <s v="JPOMB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4.98"/>
    <s v=""/>
    <x v="0"/>
    <x v="0"/>
    <x v="0"/>
    <s v=""/>
    <x v="0"/>
    <x v="7"/>
    <s v="FABRICA"/>
    <x v="0"/>
    <x v="13"/>
    <x v="0"/>
    <n v="0.64000000000000057"/>
    <x v="0"/>
    <n v="-0.53000000000000114"/>
    <n v="0.53000000000000114"/>
    <n v="1"/>
    <n v="0"/>
    <s v="Negativo"/>
    <n v="14"/>
    <s v="FAR"/>
    <n v="24.849999999999998"/>
    <n v="3091"/>
    <s v=""/>
    <s v=""/>
    <x v="0"/>
    <s v=""/>
    <s v=""/>
  </r>
  <r>
    <x v="13"/>
    <n v="13.5"/>
    <n v="14.02"/>
    <n v="0"/>
    <n v="40"/>
    <n v="39.26"/>
    <n v="14"/>
    <s v="FAR"/>
    <s v=""/>
    <s v="E9059LCN"/>
    <s v="ER2936BDB"/>
    <s v="2024000076"/>
    <x v="2150"/>
    <d v="2024-01-02T00:00:00"/>
    <x v="9"/>
    <n v="15"/>
    <s v="FAR"/>
    <n v="25.24"/>
    <x v="0"/>
    <s v="NRODRIGU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4.02"/>
    <s v=""/>
    <x v="0"/>
    <x v="0"/>
    <x v="0"/>
    <s v=""/>
    <x v="0"/>
    <x v="7"/>
    <s v="FABRICA"/>
    <x v="0"/>
    <x v="9"/>
    <x v="0"/>
    <n v="1.740000000000002"/>
    <x v="0"/>
    <n v="1.3850000000000016"/>
    <n v="1.3850000000000016"/>
    <n v="1"/>
    <n v="1"/>
    <s v="Positivo"/>
    <n v="15"/>
    <s v="FAR"/>
    <n v="26.625"/>
    <n v="2906"/>
    <s v=""/>
    <s v=""/>
    <x v="0"/>
    <s v=""/>
    <s v=""/>
  </r>
  <r>
    <x v="13"/>
    <n v="14.1"/>
    <n v="14.36"/>
    <n v="0"/>
    <n v="40"/>
    <n v="39.24"/>
    <n v="14"/>
    <s v="FAR"/>
    <s v=""/>
    <s v="E8272KDP"/>
    <s v="ER2545BBZ"/>
    <s v="2024000003"/>
    <x v="2151"/>
    <d v="2024-01-02T00:00:00"/>
    <x v="13"/>
    <n v="14"/>
    <s v="FAR"/>
    <n v="24.88"/>
    <x v="0"/>
    <s v="JPOMB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4.36"/>
    <s v=""/>
    <x v="0"/>
    <x v="0"/>
    <x v="0"/>
    <s v=""/>
    <x v="0"/>
    <x v="7"/>
    <s v="FABRICA"/>
    <x v="0"/>
    <x v="13"/>
    <x v="0"/>
    <n v="1.759999999999998"/>
    <x v="0"/>
    <n v="-3.0000000000001137E-2"/>
    <n v="3.0000000000001137E-2"/>
    <n v="0"/>
    <n v="0"/>
    <s v=""/>
    <n v="14"/>
    <s v="FAR"/>
    <n v="24.849999999999998"/>
    <n v="3091"/>
    <s v=""/>
    <s v=""/>
    <x v="0"/>
    <s v=""/>
    <s v=""/>
  </r>
  <r>
    <x v="13"/>
    <n v="15.4"/>
    <n v="15.72"/>
    <n v="0"/>
    <n v="40"/>
    <n v="40.54"/>
    <n v="14"/>
    <s v="FAR"/>
    <s v=""/>
    <s v="E5346MBZ"/>
    <s v="ER4184BCC"/>
    <s v="2024000086"/>
    <x v="2152"/>
    <d v="2024-01-02T00:00:00"/>
    <x v="9"/>
    <n v="14"/>
    <s v="FAR"/>
    <n v="24.82"/>
    <x v="0"/>
    <s v="NRODRIGU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5.72"/>
    <s v=""/>
    <x v="0"/>
    <x v="0"/>
    <x v="0"/>
    <s v=""/>
    <x v="0"/>
    <x v="7"/>
    <s v="FABRICA"/>
    <x v="0"/>
    <x v="9"/>
    <x v="0"/>
    <n v="0.46000000000000085"/>
    <x v="0"/>
    <n v="2.9999999999997584E-2"/>
    <n v="2.9999999999997584E-2"/>
    <n v="0"/>
    <n v="1"/>
    <s v=""/>
    <n v="14"/>
    <s v="FAR"/>
    <n v="24.849999999999998"/>
    <n v="2906"/>
    <s v=""/>
    <s v=""/>
    <x v="0"/>
    <s v=""/>
    <s v=""/>
  </r>
  <r>
    <x v="13"/>
    <n v="14.1"/>
    <n v="14.54"/>
    <n v="0"/>
    <n v="40"/>
    <n v="39.880000000000003"/>
    <n v="14"/>
    <s v="FAR"/>
    <s v=""/>
    <s v="E8272KDP"/>
    <s v="ER2545BBZ"/>
    <s v="2024000114"/>
    <x v="2153"/>
    <d v="2024-01-03T00:00:00"/>
    <x v="13"/>
    <n v="14"/>
    <s v="FAR"/>
    <n v="25.34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4.54"/>
    <s v=""/>
    <x v="0"/>
    <x v="0"/>
    <x v="0"/>
    <s v=""/>
    <x v="0"/>
    <x v="7"/>
    <s v="FABRICA"/>
    <x v="0"/>
    <x v="13"/>
    <x v="0"/>
    <n v="1.1199999999999974"/>
    <x v="0"/>
    <n v="-0.49000000000000199"/>
    <n v="0.49000000000000199"/>
    <n v="1"/>
    <n v="0"/>
    <s v="Negativo"/>
    <n v="14"/>
    <s v="FAR"/>
    <n v="24.849999999999998"/>
    <n v="3091"/>
    <s v=""/>
    <s v=""/>
    <x v="0"/>
    <s v=""/>
    <s v=""/>
  </r>
  <r>
    <x v="13"/>
    <n v="13"/>
    <n v="12.94"/>
    <n v="0"/>
    <n v="40"/>
    <n v="40.6"/>
    <n v="27.66"/>
    <s v="TM"/>
    <s v=""/>
    <s v="E6956KBY"/>
    <s v="ER9107BBM"/>
    <s v="2024000228"/>
    <x v="2154"/>
    <d v="2024-01-04T00:00:00"/>
    <x v="10"/>
    <n v="27.86"/>
    <s v="TM"/>
    <n v="27.66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14"/>
    <n v="12.94"/>
    <s v=""/>
    <x v="0"/>
    <x v="0"/>
    <x v="0"/>
    <s v=""/>
    <x v="0"/>
    <x v="7"/>
    <s v="FABRICA"/>
    <x v="0"/>
    <x v="10"/>
    <x v="1"/>
    <n v="0.39999999999999858"/>
    <x v="0"/>
    <n v="0.19999999999999929"/>
    <n v="0.19999999999999929"/>
    <n v="0"/>
    <n v="1"/>
    <s v=""/>
    <n v="27.86"/>
    <s v="TM"/>
    <n v="27.86"/>
    <n v="3042"/>
    <s v=""/>
    <s v=""/>
    <x v="0"/>
    <s v=""/>
    <s v=""/>
  </r>
  <r>
    <x v="13"/>
    <n v="13"/>
    <n v="13.1"/>
    <n v="0"/>
    <n v="40"/>
    <n v="40.64"/>
    <n v="27.54"/>
    <s v="TM"/>
    <s v=""/>
    <s v="E6956KBY"/>
    <s v="ER9107BBM"/>
    <s v="2024000258"/>
    <x v="2155"/>
    <d v="2024-01-05T00:00:00"/>
    <x v="11"/>
    <n v="27.7"/>
    <s v="TM"/>
    <n v="27.54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15"/>
    <n v="13.1"/>
    <s v=""/>
    <x v="0"/>
    <x v="0"/>
    <x v="0"/>
    <s v=""/>
    <x v="0"/>
    <x v="7"/>
    <s v="FABRICA"/>
    <x v="0"/>
    <x v="11"/>
    <x v="1"/>
    <n v="0.35999999999999943"/>
    <x v="0"/>
    <n v="0.16000000000000014"/>
    <n v="0.16000000000000014"/>
    <n v="0"/>
    <n v="1"/>
    <s v=""/>
    <n v="27.7"/>
    <s v="TM"/>
    <n v="27.7"/>
    <n v="55"/>
    <s v=""/>
    <s v=""/>
    <x v="0"/>
    <s v=""/>
    <s v=""/>
  </r>
  <r>
    <x v="13"/>
    <n v="13"/>
    <n v="12.92"/>
    <n v="0"/>
    <n v="40"/>
    <n v="40.64"/>
    <n v="27.72"/>
    <s v="TM"/>
    <s v=""/>
    <s v="E6956KBY"/>
    <s v="ER9107BBM"/>
    <s v="2024000193"/>
    <x v="2156"/>
    <d v="2024-01-04T00:00:00"/>
    <x v="11"/>
    <n v="27.88"/>
    <s v="TM"/>
    <n v="27.72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15"/>
    <n v="12.92"/>
    <s v=""/>
    <x v="0"/>
    <x v="0"/>
    <x v="0"/>
    <s v=""/>
    <x v="0"/>
    <x v="7"/>
    <s v="FABRICA"/>
    <x v="0"/>
    <x v="11"/>
    <x v="1"/>
    <n v="0.35999999999999943"/>
    <x v="0"/>
    <n v="0.16000000000000014"/>
    <n v="0.16000000000000014"/>
    <n v="0"/>
    <n v="1"/>
    <s v=""/>
    <n v="27.88"/>
    <s v="TM"/>
    <n v="27.88"/>
    <n v="55"/>
    <s v=""/>
    <s v=""/>
    <x v="0"/>
    <s v=""/>
    <s v=""/>
  </r>
  <r>
    <x v="13"/>
    <n v="14.3"/>
    <n v="15.14"/>
    <n v="0"/>
    <n v="40"/>
    <n v="40.479999999999997"/>
    <n v="14"/>
    <s v="FAR"/>
    <s v=""/>
    <s v="E5076HTC"/>
    <s v="ER4837BBV"/>
    <s v="2024000113"/>
    <x v="2157"/>
    <d v="2024-01-03T00:00:00"/>
    <x v="9"/>
    <n v="14"/>
    <s v="FAR"/>
    <n v="25.34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5.14"/>
    <s v=""/>
    <x v="0"/>
    <x v="0"/>
    <x v="0"/>
    <s v=""/>
    <x v="0"/>
    <x v="7"/>
    <s v="FABRICA"/>
    <x v="0"/>
    <x v="9"/>
    <x v="0"/>
    <n v="0.52000000000000313"/>
    <x v="0"/>
    <n v="-0.49000000000000199"/>
    <n v="0.49000000000000199"/>
    <n v="1"/>
    <n v="0"/>
    <s v="Negativo"/>
    <n v="14"/>
    <s v="FAR"/>
    <n v="24.849999999999998"/>
    <n v="2906"/>
    <s v=""/>
    <s v=""/>
    <x v="0"/>
    <s v=""/>
    <s v=""/>
  </r>
  <r>
    <x v="13"/>
    <n v="13.2"/>
    <n v="13.24"/>
    <n v="0"/>
    <n v="40"/>
    <n v="27.3"/>
    <n v="14.06"/>
    <s v="TM"/>
    <s v=""/>
    <s v="E2070JJZ"/>
    <s v="ER0358BBJ"/>
    <s v="2024000004"/>
    <x v="2158"/>
    <d v="2024-01-02T00:00:00"/>
    <x v="11"/>
    <n v="14"/>
    <s v="TM"/>
    <n v="14.06"/>
    <x v="0"/>
    <s v="JPOMB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15"/>
    <n v="13.24"/>
    <s v=""/>
    <x v="0"/>
    <x v="0"/>
    <x v="0"/>
    <s v=""/>
    <x v="0"/>
    <x v="7"/>
    <s v="FABRICA"/>
    <x v="0"/>
    <x v="11"/>
    <x v="1"/>
    <n v="13.7"/>
    <x v="0"/>
    <n v="-6.0000000000000497E-2"/>
    <n v="6.0000000000000497E-2"/>
    <n v="0"/>
    <n v="0"/>
    <s v=""/>
    <n v="14"/>
    <s v="TM"/>
    <n v="14"/>
    <n v="55"/>
    <s v=""/>
    <s v=""/>
    <x v="0"/>
    <s v=""/>
    <s v=""/>
  </r>
  <r>
    <x v="13"/>
    <n v="14"/>
    <n v="14.18"/>
    <n v="0"/>
    <n v="40"/>
    <n v="39.46"/>
    <n v="14"/>
    <s v="FAR"/>
    <s v=""/>
    <s v="E2763HYT"/>
    <s v="ER3080BBZ"/>
    <s v="2024000031"/>
    <x v="2159"/>
    <d v="2024-01-02T00:00:00"/>
    <x v="9"/>
    <n v="14"/>
    <s v="FAR"/>
    <n v="25.28"/>
    <x v="0"/>
    <s v="E_RMEND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4.18"/>
    <s v=""/>
    <x v="0"/>
    <x v="0"/>
    <x v="0"/>
    <s v=""/>
    <x v="0"/>
    <x v="7"/>
    <s v="FABRICA"/>
    <x v="0"/>
    <x v="9"/>
    <x v="0"/>
    <n v="1.5399999999999991"/>
    <x v="0"/>
    <n v="-0.43000000000000327"/>
    <n v="0.43000000000000327"/>
    <n v="1"/>
    <n v="0"/>
    <s v="Negativo"/>
    <n v="14"/>
    <s v="FAR"/>
    <n v="24.849999999999998"/>
    <n v="2906"/>
    <s v=""/>
    <s v=""/>
    <x v="0"/>
    <s v=""/>
    <s v=""/>
  </r>
  <r>
    <x v="13"/>
    <n v="13.5"/>
    <n v="13.67"/>
    <n v="0"/>
    <n v="40"/>
    <n v="39.979999999999997"/>
    <n v="16"/>
    <s v="PAL"/>
    <s v=""/>
    <s v="E9059LCN"/>
    <s v="ER2936BDB"/>
    <s v="2024000151"/>
    <x v="2160"/>
    <d v="2024-01-03T00:00:00"/>
    <x v="48"/>
    <n v="16"/>
    <s v="PAL"/>
    <n v="26.31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4.36"/>
    <s v=""/>
    <x v="0"/>
    <x v="0"/>
    <x v="0"/>
    <s v=""/>
    <x v="0"/>
    <x v="7"/>
    <s v="FABRICA"/>
    <x v="0"/>
    <x v="46"/>
    <x v="0"/>
    <n v="1.0200000000000031"/>
    <x v="0"/>
    <n v="-0.7099999999999973"/>
    <n v="0.7099999999999973"/>
    <n v="1"/>
    <n v="0"/>
    <s v="Negativo"/>
    <n v="16"/>
    <s v="PAL"/>
    <n v="25.6"/>
    <n v="3124"/>
    <s v=""/>
    <s v=""/>
    <x v="0"/>
    <s v=""/>
    <s v=""/>
  </r>
  <r>
    <x v="13"/>
    <n v="12.5"/>
    <n v="12.52"/>
    <n v="0"/>
    <n v="40"/>
    <n v="40.58"/>
    <n v="28.06"/>
    <s v="TM"/>
    <s v=""/>
    <s v="E2407CWH"/>
    <s v="ER7131BCF"/>
    <s v="2024000024"/>
    <x v="2161"/>
    <d v="2024-01-02T00:00:00"/>
    <x v="11"/>
    <n v="28.28"/>
    <s v="TM"/>
    <n v="28.06"/>
    <x v="0"/>
    <s v="JPOMB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15"/>
    <n v="12.52"/>
    <s v=""/>
    <x v="0"/>
    <x v="0"/>
    <x v="0"/>
    <s v=""/>
    <x v="0"/>
    <x v="7"/>
    <s v="FABRICA"/>
    <x v="0"/>
    <x v="11"/>
    <x v="1"/>
    <n v="0.42000000000000171"/>
    <x v="0"/>
    <n v="0.22000000000000242"/>
    <n v="0.22000000000000242"/>
    <n v="0"/>
    <n v="1"/>
    <s v=""/>
    <n v="28.28"/>
    <s v="TM"/>
    <n v="28.28"/>
    <n v="55"/>
    <s v=""/>
    <s v=""/>
    <x v="0"/>
    <s v=""/>
    <s v=""/>
  </r>
  <r>
    <x v="13"/>
    <n v="12.66"/>
    <n v="12.8"/>
    <n v="0"/>
    <n v="40"/>
    <n v="40.659999999999997"/>
    <n v="27.86"/>
    <s v="TM"/>
    <s v=""/>
    <s v="E2847GDG"/>
    <s v="ER2466BBF"/>
    <s v="2024000068"/>
    <x v="2162"/>
    <d v="2024-01-02T00:00:00"/>
    <x v="11"/>
    <n v="28"/>
    <s v="TM"/>
    <n v="27.86"/>
    <x v="0"/>
    <s v="NRODRIGU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15"/>
    <n v="12.8"/>
    <s v=""/>
    <x v="0"/>
    <x v="0"/>
    <x v="0"/>
    <s v=""/>
    <x v="0"/>
    <x v="7"/>
    <s v="FABRICA"/>
    <x v="0"/>
    <x v="11"/>
    <x v="1"/>
    <n v="0.34000000000000341"/>
    <x v="0"/>
    <n v="0.14000000000000057"/>
    <n v="0.14000000000000057"/>
    <n v="0"/>
    <n v="1"/>
    <s v=""/>
    <n v="28"/>
    <s v="TM"/>
    <n v="28"/>
    <n v="55"/>
    <s v=""/>
    <s v=""/>
    <x v="0"/>
    <s v=""/>
    <s v=""/>
  </r>
  <r>
    <x v="13"/>
    <n v="14"/>
    <n v="14.2"/>
    <n v="0"/>
    <n v="40"/>
    <n v="39.54"/>
    <n v="14"/>
    <s v="FAR"/>
    <s v=""/>
    <s v="E2763HYT"/>
    <s v="ER3080BBZ"/>
    <s v="2024000069"/>
    <x v="2163"/>
    <d v="2024-01-02T00:00:00"/>
    <x v="9"/>
    <n v="14"/>
    <s v="FAR"/>
    <n v="25.34"/>
    <x v="0"/>
    <s v="E_RMEND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4.2"/>
    <s v=""/>
    <x v="0"/>
    <x v="0"/>
    <x v="0"/>
    <s v=""/>
    <x v="0"/>
    <x v="7"/>
    <s v="FABRICA"/>
    <x v="0"/>
    <x v="9"/>
    <x v="0"/>
    <n v="1.4600000000000009"/>
    <x v="0"/>
    <n v="-0.49000000000000199"/>
    <n v="0.49000000000000199"/>
    <n v="1"/>
    <n v="0"/>
    <s v="Negativo"/>
    <n v="14"/>
    <s v="FAR"/>
    <n v="24.849999999999998"/>
    <n v="2906"/>
    <s v=""/>
    <s v=""/>
    <x v="0"/>
    <s v=""/>
    <s v=""/>
  </r>
  <r>
    <x v="13"/>
    <n v="15.04"/>
    <n v="14.78"/>
    <n v="0"/>
    <n v="40"/>
    <n v="40.119999999999997"/>
    <n v="4"/>
    <s v="FAR"/>
    <s v=""/>
    <s v="E0033JJG"/>
    <s v="ER2306BBV"/>
    <s v="2024000129"/>
    <x v="2164"/>
    <d v="2024-01-03T00:00:00"/>
    <x v="13"/>
    <n v="5"/>
    <s v="FAR"/>
    <n v="25.34"/>
    <x v="0"/>
    <s v="JPOMB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4.78"/>
    <s v=""/>
    <x v="0"/>
    <x v="0"/>
    <x v="0"/>
    <s v=""/>
    <x v="0"/>
    <x v="7"/>
    <s v="FABRICA"/>
    <x v="0"/>
    <x v="13"/>
    <x v="0"/>
    <n v="0.88000000000000256"/>
    <x v="0"/>
    <n v="-16.465"/>
    <n v="16.465"/>
    <n v="1"/>
    <n v="0"/>
    <s v="Negativo"/>
    <n v="5"/>
    <s v="FAR"/>
    <n v="8.875"/>
    <n v="3091"/>
    <s v=""/>
    <s v=""/>
    <x v="0"/>
    <s v=""/>
    <s v=""/>
  </r>
  <r>
    <x v="13"/>
    <n v="15.04"/>
    <n v="14.78"/>
    <n v="0"/>
    <n v="40"/>
    <n v="40.119999999999997"/>
    <n v="10"/>
    <s v="FAR"/>
    <s v=""/>
    <s v="E0033JJG"/>
    <s v="ER2306BBV"/>
    <s v="2024000129"/>
    <x v="2164"/>
    <d v="2024-01-03T00:00:00"/>
    <x v="9"/>
    <n v="10"/>
    <s v="FAR"/>
    <n v="25.34"/>
    <x v="0"/>
    <s v="JPOMB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4.78"/>
    <s v=""/>
    <x v="0"/>
    <x v="0"/>
    <x v="0"/>
    <s v=""/>
    <x v="0"/>
    <x v="7"/>
    <s v="FABRICA"/>
    <x v="0"/>
    <x v="9"/>
    <x v="0"/>
    <n v="0.88000000000000256"/>
    <x v="0"/>
    <n v="-7.59"/>
    <n v="7.59"/>
    <n v="1"/>
    <n v="0"/>
    <s v="Negativo"/>
    <n v="10"/>
    <s v="FAR"/>
    <n v="17.75"/>
    <n v="2906"/>
    <s v=""/>
    <s v=""/>
    <x v="0"/>
    <s v=""/>
    <s v=""/>
  </r>
  <r>
    <x v="13"/>
    <n v="15.52"/>
    <n v="15.58"/>
    <n v="0"/>
    <n v="40"/>
    <n v="40.76"/>
    <n v="14"/>
    <s v="FAR"/>
    <s v=""/>
    <s v="E1619JGS"/>
    <s v="ER5826BBD"/>
    <s v="2024000111"/>
    <x v="2165"/>
    <d v="2024-01-03T00:00:00"/>
    <x v="9"/>
    <n v="14"/>
    <s v="FAR"/>
    <n v="25.18"/>
    <x v="0"/>
    <s v="E_RMEND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PT"/>
    <n v="15.58"/>
    <s v=""/>
    <x v="0"/>
    <x v="0"/>
    <x v="0"/>
    <s v=""/>
    <x v="0"/>
    <x v="7"/>
    <s v="FABRICA"/>
    <x v="0"/>
    <x v="9"/>
    <x v="0"/>
    <n v="0.24000000000000199"/>
    <x v="0"/>
    <n v="-0.33000000000000185"/>
    <n v="0.33000000000000185"/>
    <n v="0"/>
    <n v="0"/>
    <s v=""/>
    <n v="14"/>
    <s v="FAR"/>
    <n v="24.849999999999998"/>
    <n v="2906"/>
    <s v=""/>
    <s v=""/>
    <x v="0"/>
    <s v=""/>
    <s v=""/>
  </r>
  <r>
    <x v="13"/>
    <n v="13.2"/>
    <n v="13.16"/>
    <n v="0"/>
    <n v="40"/>
    <n v="40.58"/>
    <n v="27.42"/>
    <s v="TM"/>
    <s v="PERMISO"/>
    <s v="E2070JJZ"/>
    <s v="ER0358BBJ"/>
    <s v="2024000064"/>
    <x v="2166"/>
    <d v="2024-01-03T00:00:00"/>
    <x v="50"/>
    <n v="27.64"/>
    <s v="TM"/>
    <n v="27.42"/>
    <x v="0"/>
    <s v="JPOMB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15"/>
    <n v="13.16"/>
    <s v=""/>
    <x v="0"/>
    <x v="0"/>
    <x v="0"/>
    <s v=""/>
    <x v="0"/>
    <x v="7"/>
    <s v="FABRICA"/>
    <x v="0"/>
    <x v="48"/>
    <x v="1"/>
    <n v="0.42000000000000171"/>
    <x v="0"/>
    <n v="0.21999999999999886"/>
    <n v="0.21999999999999886"/>
    <n v="0"/>
    <n v="1"/>
    <s v=""/>
    <n v="27.64"/>
    <s v="TM"/>
    <n v="27.64"/>
    <n v="3218"/>
    <s v=""/>
    <s v=""/>
    <x v="0"/>
    <s v=""/>
    <s v=""/>
  </r>
  <r>
    <x v="13"/>
    <n v="14"/>
    <n v="14.14"/>
    <n v="0"/>
    <n v="40"/>
    <n v="39.5"/>
    <n v="14"/>
    <s v="FAR"/>
    <s v=""/>
    <s v="E2763HYT"/>
    <s v="ER3080BBZ"/>
    <s v="2024000101"/>
    <x v="2167"/>
    <d v="2024-01-03T00:00:00"/>
    <x v="9"/>
    <n v="14"/>
    <s v="FAR"/>
    <n v="25.36"/>
    <x v="0"/>
    <s v="E_RMEND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4.14"/>
    <s v=""/>
    <x v="0"/>
    <x v="0"/>
    <x v="0"/>
    <s v=""/>
    <x v="0"/>
    <x v="7"/>
    <s v="FABRICA"/>
    <x v="0"/>
    <x v="9"/>
    <x v="0"/>
    <n v="1.5"/>
    <x v="0"/>
    <n v="-0.51000000000000156"/>
    <n v="0.51000000000000156"/>
    <n v="1"/>
    <n v="0"/>
    <s v="Negativo"/>
    <n v="14"/>
    <s v="FAR"/>
    <n v="24.849999999999998"/>
    <n v="2906"/>
    <s v=""/>
    <s v=""/>
    <x v="0"/>
    <s v=""/>
    <s v=""/>
  </r>
  <r>
    <x v="13"/>
    <n v="13"/>
    <n v="13.02"/>
    <n v="0"/>
    <n v="40"/>
    <n v="40.659999999999997"/>
    <n v="27.64"/>
    <s v="TM"/>
    <s v=""/>
    <s v="E6956KBY"/>
    <s v="ER9107BBM"/>
    <s v="2024000294"/>
    <x v="2168"/>
    <d v="2024-01-05T00:00:00"/>
    <x v="11"/>
    <n v="27.78"/>
    <s v="TM"/>
    <n v="27.64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15"/>
    <n v="13.02"/>
    <s v=""/>
    <x v="0"/>
    <x v="0"/>
    <x v="0"/>
    <s v=""/>
    <x v="0"/>
    <x v="7"/>
    <s v="FABRICA"/>
    <x v="0"/>
    <x v="11"/>
    <x v="1"/>
    <n v="0.34000000000000341"/>
    <x v="0"/>
    <n v="0.14000000000000057"/>
    <n v="0.14000000000000057"/>
    <n v="0"/>
    <n v="1"/>
    <s v=""/>
    <n v="27.78"/>
    <s v="TM"/>
    <n v="27.78"/>
    <n v="55"/>
    <s v=""/>
    <s v=""/>
    <x v="0"/>
    <s v=""/>
    <s v=""/>
  </r>
  <r>
    <x v="13"/>
    <n v="12.8"/>
    <n v="12.88"/>
    <n v="0"/>
    <n v="40"/>
    <n v="40.659999999999997"/>
    <n v="27.78"/>
    <s v="TM"/>
    <s v=""/>
    <s v="E2500JHC"/>
    <s v="ER4994BCK"/>
    <s v="2024000073"/>
    <x v="2169"/>
    <d v="2024-01-03T00:00:00"/>
    <x v="11"/>
    <n v="27.92"/>
    <s v="TM"/>
    <n v="27.78"/>
    <x v="0"/>
    <s v="JPOMB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15"/>
    <n v="12.88"/>
    <s v=""/>
    <x v="0"/>
    <x v="0"/>
    <x v="0"/>
    <s v=""/>
    <x v="0"/>
    <x v="7"/>
    <s v="FABRICA"/>
    <x v="0"/>
    <x v="11"/>
    <x v="1"/>
    <n v="0.34000000000000341"/>
    <x v="0"/>
    <n v="0.14000000000000057"/>
    <n v="0.14000000000000057"/>
    <n v="0"/>
    <n v="1"/>
    <s v=""/>
    <n v="27.92"/>
    <s v="TM"/>
    <n v="27.92"/>
    <n v="55"/>
    <s v=""/>
    <s v=""/>
    <x v="0"/>
    <s v=""/>
    <s v=""/>
  </r>
  <r>
    <x v="13"/>
    <n v="13"/>
    <n v="12.88"/>
    <n v="0"/>
    <n v="40"/>
    <n v="40.18"/>
    <n v="27.3"/>
    <s v="TM"/>
    <s v=""/>
    <s v="E6758KKD"/>
    <s v="ER7710BBN"/>
    <s v="2024000135"/>
    <x v="2170"/>
    <d v="2024-01-03T00:00:00"/>
    <x v="51"/>
    <n v="27.92"/>
    <s v="TM"/>
    <n v="27.3"/>
    <x v="0"/>
    <s v="E_ELAG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13"/>
    <n v="12.88"/>
    <s v=""/>
    <x v="0"/>
    <x v="0"/>
    <x v="0"/>
    <s v=""/>
    <x v="0"/>
    <x v="7"/>
    <s v="FABRICA"/>
    <x v="0"/>
    <x v="49"/>
    <x v="1"/>
    <n v="0.82000000000000028"/>
    <x v="0"/>
    <n v="0.62000000000000099"/>
    <n v="0.62000000000000099"/>
    <n v="1"/>
    <n v="1"/>
    <s v="Positivo"/>
    <n v="27.92"/>
    <s v="TM"/>
    <n v="27.92"/>
    <n v="2853"/>
    <s v=""/>
    <s v=""/>
    <x v="0"/>
    <s v=""/>
    <s v=""/>
  </r>
  <r>
    <x v="13"/>
    <n v="15.4"/>
    <n v="15.5"/>
    <n v="0"/>
    <n v="40"/>
    <n v="40.72"/>
    <n v="14"/>
    <s v="FAR"/>
    <s v=""/>
    <s v="E5346MBZ"/>
    <s v="ER4184BCC"/>
    <s v="2024000152"/>
    <x v="2171"/>
    <d v="2024-01-03T00:00:00"/>
    <x v="13"/>
    <n v="14"/>
    <s v="FAR"/>
    <n v="25.22"/>
    <x v="0"/>
    <s v="JPOMB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5.5"/>
    <s v=""/>
    <x v="0"/>
    <x v="0"/>
    <x v="0"/>
    <s v=""/>
    <x v="0"/>
    <x v="7"/>
    <s v="FABRICA"/>
    <x v="0"/>
    <x v="13"/>
    <x v="0"/>
    <n v="0.28000000000000114"/>
    <x v="0"/>
    <n v="-0.37000000000000099"/>
    <n v="0.37000000000000099"/>
    <n v="0"/>
    <n v="0"/>
    <s v=""/>
    <n v="14"/>
    <s v="FAR"/>
    <n v="24.849999999999998"/>
    <n v="3091"/>
    <s v=""/>
    <s v=""/>
    <x v="0"/>
    <s v=""/>
    <s v=""/>
  </r>
  <r>
    <x v="13"/>
    <n v="14"/>
    <n v="14.09"/>
    <n v="0"/>
    <n v="40"/>
    <n v="39.54"/>
    <n v="14"/>
    <s v="FAR"/>
    <s v=""/>
    <s v="E2763HYT"/>
    <s v="ER3080BBZ"/>
    <s v="2024000128"/>
    <x v="2172"/>
    <d v="2024-01-03T00:00:00"/>
    <x v="9"/>
    <n v="14"/>
    <s v="FAR"/>
    <n v="25.45"/>
    <x v="0"/>
    <s v="E_RMEND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5.08"/>
    <s v=""/>
    <x v="0"/>
    <x v="0"/>
    <x v="0"/>
    <s v=""/>
    <x v="0"/>
    <x v="7"/>
    <s v="FABRICA"/>
    <x v="0"/>
    <x v="9"/>
    <x v="0"/>
    <n v="1.4600000000000009"/>
    <x v="0"/>
    <n v="-0.60000000000000142"/>
    <n v="0.60000000000000142"/>
    <n v="1"/>
    <n v="0"/>
    <s v="Negativo"/>
    <n v="14"/>
    <s v="FAR"/>
    <n v="24.849999999999998"/>
    <n v="2906"/>
    <s v=""/>
    <s v=""/>
    <x v="0"/>
    <s v=""/>
    <s v=""/>
  </r>
  <r>
    <x v="13"/>
    <n v="10"/>
    <n v="9.9"/>
    <n v="0"/>
    <n v="18"/>
    <n v="17.36"/>
    <n v="3"/>
    <s v="FAR"/>
    <s v=""/>
    <s v="ELE5480AD"/>
    <s v=""/>
    <s v="2024000127"/>
    <x v="2173"/>
    <d v="2024-01-03T00:00:00"/>
    <x v="9"/>
    <n v="3"/>
    <s v="FAR"/>
    <n v="7.46"/>
    <x v="0"/>
    <s v="E_RMEND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9.9"/>
    <s v=""/>
    <x v="0"/>
    <x v="0"/>
    <x v="0"/>
    <s v=""/>
    <x v="0"/>
    <x v="7"/>
    <s v="FABRICA"/>
    <x v="0"/>
    <x v="9"/>
    <x v="0"/>
    <n v="1.0899999999999999"/>
    <x v="0"/>
    <n v="-2.1350000000000007"/>
    <n v="2.1350000000000007"/>
    <n v="1"/>
    <n v="0"/>
    <s v="Negativo"/>
    <n v="3"/>
    <s v="FAR"/>
    <n v="5.3249999999999993"/>
    <n v="2906"/>
    <s v=""/>
    <s v=""/>
    <x v="0"/>
    <s v=""/>
    <s v=""/>
  </r>
  <r>
    <x v="13"/>
    <n v="10"/>
    <n v="9.9"/>
    <n v="0"/>
    <n v="18"/>
    <n v="17.36"/>
    <n v="1"/>
    <s v="FAR"/>
    <s v=""/>
    <s v="ELE5480AD"/>
    <s v=""/>
    <s v="2024000127"/>
    <x v="2173"/>
    <d v="2024-01-03T00:00:00"/>
    <x v="13"/>
    <n v="1"/>
    <s v="FAR"/>
    <n v="7.46"/>
    <x v="0"/>
    <s v="E_RMEND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9.9"/>
    <s v=""/>
    <x v="0"/>
    <x v="0"/>
    <x v="0"/>
    <s v=""/>
    <x v="0"/>
    <x v="7"/>
    <s v="FABRICA"/>
    <x v="0"/>
    <x v="13"/>
    <x v="0"/>
    <n v="1.0899999999999999"/>
    <x v="0"/>
    <n v="-5.6850000000000005"/>
    <n v="5.6850000000000005"/>
    <n v="1"/>
    <n v="0"/>
    <s v="Negativo"/>
    <n v="1"/>
    <s v="FAR"/>
    <n v="1.7749999999999999"/>
    <n v="3091"/>
    <s v=""/>
    <s v=""/>
    <x v="0"/>
    <s v=""/>
    <s v=""/>
  </r>
  <r>
    <x v="13"/>
    <n v="13.8"/>
    <n v="14.08"/>
    <n v="0"/>
    <n v="40"/>
    <n v="40.72"/>
    <n v="14"/>
    <s v="FAR"/>
    <s v=""/>
    <s v="E9055JGZ"/>
    <s v="ER5554BCF"/>
    <s v="2024000153"/>
    <x v="2174"/>
    <d v="2024-01-03T00:00:00"/>
    <x v="9"/>
    <n v="14"/>
    <s v="FAR"/>
    <n v="26.64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4.08"/>
    <s v=""/>
    <x v="0"/>
    <x v="0"/>
    <x v="0"/>
    <s v=""/>
    <x v="0"/>
    <x v="7"/>
    <s v="FABRICA"/>
    <x v="0"/>
    <x v="9"/>
    <x v="0"/>
    <n v="0.28000000000000114"/>
    <x v="0"/>
    <n v="-1.7900000000000027"/>
    <n v="1.7900000000000027"/>
    <n v="1"/>
    <n v="0"/>
    <s v="Negativo"/>
    <n v="14"/>
    <s v="FAR"/>
    <n v="24.849999999999998"/>
    <n v="2906"/>
    <s v=""/>
    <s v=""/>
    <x v="0"/>
    <s v=""/>
    <s v=""/>
  </r>
  <r>
    <x v="13"/>
    <n v="13.8"/>
    <n v="14.08"/>
    <n v="0"/>
    <n v="40"/>
    <n v="40.72"/>
    <n v="1"/>
    <s v="FAR"/>
    <s v=""/>
    <s v="E9055JGZ"/>
    <s v="ER5554BCF"/>
    <s v="2024000153"/>
    <x v="2174"/>
    <d v="2024-01-03T00:00:00"/>
    <x v="13"/>
    <n v="1"/>
    <s v="FAR"/>
    <n v="26.64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4.08"/>
    <s v=""/>
    <x v="0"/>
    <x v="0"/>
    <x v="0"/>
    <s v=""/>
    <x v="0"/>
    <x v="7"/>
    <s v="FABRICA"/>
    <x v="0"/>
    <x v="13"/>
    <x v="0"/>
    <n v="0.28000000000000114"/>
    <x v="0"/>
    <n v="-24.865000000000002"/>
    <n v="24.865000000000002"/>
    <n v="1"/>
    <n v="0"/>
    <s v="Negativo"/>
    <n v="1"/>
    <s v="FAR"/>
    <n v="1.7749999999999999"/>
    <n v="3091"/>
    <s v=""/>
    <s v=""/>
    <x v="0"/>
    <s v=""/>
    <s v=""/>
  </r>
  <r>
    <x v="13"/>
    <n v="13.5"/>
    <n v="14.09"/>
    <n v="0"/>
    <n v="40"/>
    <n v="40.78"/>
    <n v="15"/>
    <s v="FAR"/>
    <s v=""/>
    <s v="E9059LCN"/>
    <s v="ER2936BDB"/>
    <s v="2024000236"/>
    <x v="2175"/>
    <d v="2024-01-04T00:00:00"/>
    <x v="9"/>
    <n v="15"/>
    <s v="FAR"/>
    <n v="26.69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5.08"/>
    <s v=""/>
    <x v="0"/>
    <x v="0"/>
    <x v="0"/>
    <s v=""/>
    <x v="0"/>
    <x v="7"/>
    <s v="FABRICA"/>
    <x v="0"/>
    <x v="9"/>
    <x v="0"/>
    <n v="0.21999999999999886"/>
    <x v="0"/>
    <n v="-6.5000000000001279E-2"/>
    <n v="6.5000000000001279E-2"/>
    <n v="0"/>
    <n v="0"/>
    <s v=""/>
    <n v="15"/>
    <s v="FAR"/>
    <n v="26.625"/>
    <n v="2906"/>
    <s v=""/>
    <s v=""/>
    <x v="0"/>
    <s v=""/>
    <s v=""/>
  </r>
  <r>
    <x v="13"/>
    <n v="13.38"/>
    <n v="13.38"/>
    <n v="0"/>
    <n v="40"/>
    <n v="40.6"/>
    <n v="27.22"/>
    <s v="TM"/>
    <s v=""/>
    <s v="E2737GDG"/>
    <s v="ER8442BCC"/>
    <s v="2024000130"/>
    <x v="2176"/>
    <d v="2024-01-03T00:00:00"/>
    <x v="11"/>
    <n v="27.42"/>
    <s v="TM"/>
    <n v="27.22"/>
    <x v="0"/>
    <s v="JPOMB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15"/>
    <n v="13.38"/>
    <s v=""/>
    <x v="0"/>
    <x v="0"/>
    <x v="0"/>
    <s v=""/>
    <x v="0"/>
    <x v="7"/>
    <s v="FABRICA"/>
    <x v="0"/>
    <x v="11"/>
    <x v="1"/>
    <n v="0.39999999999999858"/>
    <x v="0"/>
    <n v="0.20000000000000284"/>
    <n v="0.20000000000000284"/>
    <n v="0"/>
    <n v="1"/>
    <s v=""/>
    <n v="27.42"/>
    <s v="TM"/>
    <n v="27.42"/>
    <n v="55"/>
    <s v=""/>
    <s v=""/>
    <x v="0"/>
    <s v=""/>
    <s v=""/>
  </r>
  <r>
    <x v="13"/>
    <n v="12.66"/>
    <n v="12.7"/>
    <n v="0"/>
    <n v="40"/>
    <n v="40.700000000000003"/>
    <n v="28"/>
    <s v="TM"/>
    <s v=""/>
    <s v="E2847GDG"/>
    <s v="ER2466BBF"/>
    <s v="2024000131"/>
    <x v="2177"/>
    <d v="2024-01-03T00:00:00"/>
    <x v="11"/>
    <n v="28.1"/>
    <s v="TM"/>
    <n v="28"/>
    <x v="0"/>
    <s v="JPOMB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15"/>
    <n v="12.7"/>
    <s v=""/>
    <x v="0"/>
    <x v="0"/>
    <x v="0"/>
    <s v=""/>
    <x v="0"/>
    <x v="7"/>
    <s v="FABRICA"/>
    <x v="0"/>
    <x v="11"/>
    <x v="1"/>
    <n v="0.29999999999999716"/>
    <x v="0"/>
    <n v="0.10000000000000142"/>
    <n v="0.10000000000000142"/>
    <n v="0"/>
    <n v="1"/>
    <s v=""/>
    <n v="28.1"/>
    <s v="TM"/>
    <n v="28.1"/>
    <n v="55"/>
    <s v=""/>
    <s v=""/>
    <x v="0"/>
    <s v=""/>
    <s v=""/>
  </r>
  <r>
    <x v="13"/>
    <n v="12.8"/>
    <n v="13.02"/>
    <n v="0"/>
    <n v="40"/>
    <n v="40.58"/>
    <n v="27.56"/>
    <s v="TM"/>
    <s v=""/>
    <s v="E2500JHC"/>
    <s v="ER4994BCK"/>
    <s v="2024000209"/>
    <x v="2178"/>
    <d v="2024-01-04T00:00:00"/>
    <x v="11"/>
    <n v="27.78"/>
    <s v="TM"/>
    <n v="27.56"/>
    <x v="0"/>
    <s v="JPOMB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15"/>
    <n v="13.02"/>
    <s v=""/>
    <x v="0"/>
    <x v="0"/>
    <x v="0"/>
    <s v=""/>
    <x v="0"/>
    <x v="7"/>
    <s v="FABRICA"/>
    <x v="0"/>
    <x v="11"/>
    <x v="1"/>
    <n v="0.42000000000000171"/>
    <x v="0"/>
    <n v="0.22000000000000242"/>
    <n v="0.22000000000000242"/>
    <n v="0"/>
    <n v="1"/>
    <s v=""/>
    <n v="27.78"/>
    <s v="TM"/>
    <n v="27.78"/>
    <n v="55"/>
    <s v=""/>
    <s v=""/>
    <x v="0"/>
    <s v=""/>
    <s v=""/>
  </r>
  <r>
    <x v="13"/>
    <n v="13"/>
    <n v="12.94"/>
    <n v="0"/>
    <n v="40"/>
    <n v="40.619999999999997"/>
    <n v="27.68"/>
    <s v="TM"/>
    <s v=""/>
    <s v="E6758KKD"/>
    <s v="ER7710BBN"/>
    <s v="2024000211"/>
    <x v="2179"/>
    <d v="2024-01-04T00:00:00"/>
    <x v="11"/>
    <n v="27.86"/>
    <s v="TM"/>
    <n v="27.68"/>
    <x v="0"/>
    <s v="JPOMB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15"/>
    <n v="12.94"/>
    <s v=""/>
    <x v="0"/>
    <x v="0"/>
    <x v="0"/>
    <s v=""/>
    <x v="0"/>
    <x v="7"/>
    <s v="FABRICA"/>
    <x v="0"/>
    <x v="11"/>
    <x v="1"/>
    <n v="0.38000000000000256"/>
    <x v="0"/>
    <n v="0.17999999999999972"/>
    <n v="0.17999999999999972"/>
    <n v="0"/>
    <n v="1"/>
    <s v=""/>
    <n v="27.86"/>
    <s v="TM"/>
    <n v="27.86"/>
    <n v="55"/>
    <s v=""/>
    <s v=""/>
    <x v="0"/>
    <s v=""/>
    <s v=""/>
  </r>
  <r>
    <x v="13"/>
    <n v="14.1"/>
    <n v="14.44"/>
    <n v="0"/>
    <n v="40"/>
    <n v="39.74"/>
    <n v="7"/>
    <s v="FAR"/>
    <s v=""/>
    <s v="E8272KDP"/>
    <s v="ER2545BBZ"/>
    <s v="2024000158"/>
    <x v="2180"/>
    <d v="2024-01-03T00:00:00"/>
    <x v="9"/>
    <n v="8"/>
    <s v="FAR"/>
    <n v="25.3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4.92"/>
    <s v=""/>
    <x v="0"/>
    <x v="0"/>
    <x v="0"/>
    <s v=""/>
    <x v="0"/>
    <x v="7"/>
    <s v="FABRICA"/>
    <x v="0"/>
    <x v="9"/>
    <x v="0"/>
    <n v="1.259999999999998"/>
    <x v="0"/>
    <n v="-11.100000000000001"/>
    <n v="11.100000000000001"/>
    <n v="1"/>
    <n v="0"/>
    <s v="Negativo"/>
    <n v="8"/>
    <s v="FAR"/>
    <n v="14.2"/>
    <n v="2906"/>
    <s v=""/>
    <s v=""/>
    <x v="0"/>
    <s v=""/>
    <s v=""/>
  </r>
  <r>
    <x v="13"/>
    <n v="14.1"/>
    <n v="14.44"/>
    <n v="0"/>
    <n v="40"/>
    <n v="39.74"/>
    <n v="7"/>
    <s v="FAR"/>
    <s v=""/>
    <s v="E8272KDP"/>
    <s v="ER2545BBZ"/>
    <s v="2024000158"/>
    <x v="2180"/>
    <d v="2024-01-03T00:00:00"/>
    <x v="13"/>
    <n v="7"/>
    <s v="FAR"/>
    <n v="25.3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4.92"/>
    <s v=""/>
    <x v="0"/>
    <x v="0"/>
    <x v="0"/>
    <s v=""/>
    <x v="0"/>
    <x v="7"/>
    <s v="FABRICA"/>
    <x v="0"/>
    <x v="13"/>
    <x v="0"/>
    <n v="1.259999999999998"/>
    <x v="0"/>
    <n v="-12.875000000000002"/>
    <n v="12.875000000000002"/>
    <n v="1"/>
    <n v="0"/>
    <s v="Negativo"/>
    <n v="7"/>
    <s v="FAR"/>
    <n v="12.424999999999999"/>
    <n v="3091"/>
    <s v=""/>
    <s v=""/>
    <x v="0"/>
    <s v=""/>
    <s v=""/>
  </r>
  <r>
    <x v="13"/>
    <n v="12.8"/>
    <n v="12.92"/>
    <n v="0"/>
    <n v="40"/>
    <n v="40.76"/>
    <n v="27.84"/>
    <s v="TM"/>
    <s v=""/>
    <s v="E2500JHC"/>
    <s v="ER4994BCK"/>
    <s v="2024000138"/>
    <x v="2181"/>
    <d v="2024-01-03T00:00:00"/>
    <x v="11"/>
    <n v="27.88"/>
    <s v="TM"/>
    <n v="27.84"/>
    <x v="0"/>
    <s v="JPOMB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15"/>
    <n v="12.92"/>
    <s v=""/>
    <x v="0"/>
    <x v="0"/>
    <x v="0"/>
    <s v=""/>
    <x v="0"/>
    <x v="7"/>
    <s v="FABRICA"/>
    <x v="0"/>
    <x v="11"/>
    <x v="1"/>
    <n v="0.24000000000000199"/>
    <x v="0"/>
    <n v="3.9999999999999147E-2"/>
    <n v="3.9999999999999147E-2"/>
    <n v="0"/>
    <n v="1"/>
    <s v=""/>
    <n v="27.88"/>
    <s v="TM"/>
    <n v="27.88"/>
    <n v="55"/>
    <s v=""/>
    <s v=""/>
    <x v="0"/>
    <s v=""/>
    <s v=""/>
  </r>
  <r>
    <x v="13"/>
    <n v="10"/>
    <n v="10.039999999999999"/>
    <n v="0"/>
    <n v="18"/>
    <n v="17.28"/>
    <n v="4"/>
    <s v="FAR"/>
    <s v=""/>
    <s v="ELE5480AD"/>
    <s v=""/>
    <s v="2024000164"/>
    <x v="2182"/>
    <d v="2024-01-03T00:00:00"/>
    <x v="9"/>
    <n v="4"/>
    <s v="FAR"/>
    <n v="7.24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0.039999999999999"/>
    <s v=""/>
    <x v="0"/>
    <x v="0"/>
    <x v="0"/>
    <s v=""/>
    <x v="0"/>
    <x v="7"/>
    <s v="FABRICA"/>
    <x v="0"/>
    <x v="9"/>
    <x v="0"/>
    <n v="1.1699999999999982"/>
    <x v="0"/>
    <n v="-0.14000000000000057"/>
    <n v="0.14000000000000057"/>
    <n v="0"/>
    <n v="0"/>
    <s v=""/>
    <n v="4"/>
    <s v="FAR"/>
    <n v="7.1"/>
    <n v="2906"/>
    <s v=""/>
    <s v=""/>
    <x v="0"/>
    <s v=""/>
    <s v=""/>
  </r>
  <r>
    <x v="13"/>
    <n v="13.64"/>
    <n v="13.84"/>
    <n v="0"/>
    <n v="40"/>
    <n v="40.619999999999997"/>
    <n v="15"/>
    <s v="FAR"/>
    <s v=""/>
    <s v="E4042GJB"/>
    <s v="ER6868BCG"/>
    <s v="2024000160"/>
    <x v="2183"/>
    <d v="2024-01-03T00:00:00"/>
    <x v="13"/>
    <n v="15"/>
    <s v="FAR"/>
    <n v="26.78"/>
    <x v="0"/>
    <s v="NRODRIGU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3.84"/>
    <s v=""/>
    <x v="0"/>
    <x v="0"/>
    <x v="0"/>
    <s v=""/>
    <x v="0"/>
    <x v="7"/>
    <s v="FABRICA"/>
    <x v="0"/>
    <x v="13"/>
    <x v="0"/>
    <n v="0.38000000000000256"/>
    <x v="0"/>
    <n v="-0.15500000000000114"/>
    <n v="0.15500000000000114"/>
    <n v="0"/>
    <n v="0"/>
    <s v=""/>
    <n v="15"/>
    <s v="FAR"/>
    <n v="26.625"/>
    <n v="3091"/>
    <s v=""/>
    <s v=""/>
    <x v="0"/>
    <s v=""/>
    <s v=""/>
  </r>
  <r>
    <x v="13"/>
    <n v="14"/>
    <n v="14.08"/>
    <n v="0"/>
    <n v="40"/>
    <n v="39.46"/>
    <n v="14"/>
    <s v="FAR"/>
    <s v=""/>
    <s v="E2763HYT"/>
    <s v="ER3080BBZ"/>
    <s v="2024000167"/>
    <x v="2184"/>
    <d v="2024-01-03T00:00:00"/>
    <x v="9"/>
    <n v="14"/>
    <s v="FAR"/>
    <n v="25.38"/>
    <x v="0"/>
    <s v="E_RMEND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4.08"/>
    <s v=""/>
    <x v="0"/>
    <x v="0"/>
    <x v="0"/>
    <s v=""/>
    <x v="0"/>
    <x v="7"/>
    <s v="FABRICA"/>
    <x v="0"/>
    <x v="9"/>
    <x v="0"/>
    <n v="1.5399999999999991"/>
    <x v="0"/>
    <n v="-0.53000000000000114"/>
    <n v="0.53000000000000114"/>
    <n v="1"/>
    <n v="0"/>
    <s v="Negativo"/>
    <n v="14"/>
    <s v="FAR"/>
    <n v="24.849999999999998"/>
    <n v="2906"/>
    <s v=""/>
    <s v=""/>
    <x v="0"/>
    <s v=""/>
    <s v=""/>
  </r>
  <r>
    <x v="13"/>
    <n v="13.84"/>
    <n v="14.12"/>
    <n v="0"/>
    <n v="40"/>
    <n v="39.479999999999997"/>
    <n v="14"/>
    <s v="FAR"/>
    <s v=""/>
    <s v="E1259GDZ"/>
    <s v="ER3348BBS"/>
    <s v="2024000562"/>
    <x v="2185"/>
    <d v="2024-01-10T00:00:00"/>
    <x v="20"/>
    <n v="15"/>
    <s v="FAR"/>
    <n v="25.36"/>
    <x v="0"/>
    <s v="E_RMEND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4.12"/>
    <s v=""/>
    <x v="0"/>
    <x v="0"/>
    <x v="1"/>
    <s v=""/>
    <x v="0"/>
    <x v="7"/>
    <s v="FABRICA"/>
    <x v="0"/>
    <x v="20"/>
    <x v="0"/>
    <n v="1.5200000000000031"/>
    <x v="0"/>
    <n v="1.2650000000000006"/>
    <n v="1.2650000000000006"/>
    <n v="1"/>
    <n v="1"/>
    <s v="Positivo"/>
    <n v="15"/>
    <s v="FAR"/>
    <n v="26.625"/>
    <n v="3048"/>
    <s v=""/>
    <s v=""/>
    <x v="0"/>
    <s v=""/>
    <s v=""/>
  </r>
  <r>
    <x v="13"/>
    <n v="13.7"/>
    <n v="13.86"/>
    <n v="0"/>
    <n v="40"/>
    <n v="40.520000000000003"/>
    <n v="15"/>
    <s v="FAR"/>
    <s v=""/>
    <s v="E2706JNL"/>
    <s v="ER3971BCG"/>
    <s v="2024000207"/>
    <x v="2186"/>
    <d v="2024-01-04T00:00:00"/>
    <x v="9"/>
    <n v="15"/>
    <s v="FAR"/>
    <n v="26.66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3.86"/>
    <s v=""/>
    <x v="0"/>
    <x v="0"/>
    <x v="0"/>
    <s v=""/>
    <x v="0"/>
    <x v="7"/>
    <s v="FABRICA"/>
    <x v="0"/>
    <x v="9"/>
    <x v="0"/>
    <n v="0.47999999999999687"/>
    <x v="0"/>
    <n v="-3.5000000000000142E-2"/>
    <n v="3.5000000000000142E-2"/>
    <n v="0"/>
    <n v="0"/>
    <s v=""/>
    <n v="15"/>
    <s v="FAR"/>
    <n v="26.625"/>
    <n v="2906"/>
    <s v=""/>
    <s v=""/>
    <x v="0"/>
    <s v=""/>
    <s v=""/>
  </r>
  <r>
    <x v="13"/>
    <n v="14.3"/>
    <n v="15.08"/>
    <n v="0"/>
    <n v="40"/>
    <n v="39.94"/>
    <n v="14"/>
    <s v="FAR"/>
    <s v=""/>
    <s v="E5076HTC"/>
    <s v="ER4837BBV"/>
    <s v="2024000247"/>
    <x v="2187"/>
    <d v="2024-01-04T00:00:00"/>
    <x v="9"/>
    <n v="14"/>
    <s v="FAR"/>
    <n v="24.86"/>
    <x v="0"/>
    <s v="NRODRIGU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5.08"/>
    <s v=""/>
    <x v="0"/>
    <x v="0"/>
    <x v="0"/>
    <s v=""/>
    <x v="0"/>
    <x v="7"/>
    <s v="FABRICA"/>
    <x v="0"/>
    <x v="9"/>
    <x v="0"/>
    <n v="1.0600000000000023"/>
    <x v="0"/>
    <n v="-1.0000000000001563E-2"/>
    <n v="1.0000000000001563E-2"/>
    <n v="0"/>
    <n v="0"/>
    <s v=""/>
    <n v="14"/>
    <s v="FAR"/>
    <n v="24.849999999999998"/>
    <n v="2906"/>
    <s v=""/>
    <s v=""/>
    <x v="0"/>
    <s v=""/>
    <s v=""/>
  </r>
  <r>
    <x v="13"/>
    <n v="13.7"/>
    <n v="13.7"/>
    <n v="0"/>
    <n v="40"/>
    <n v="40.36"/>
    <n v="15"/>
    <s v="FAR"/>
    <s v=""/>
    <s v="E2706JNL"/>
    <s v="ER3971BCG"/>
    <s v="2024000360"/>
    <x v="2188"/>
    <d v="2024-01-05T00:00:00"/>
    <x v="9"/>
    <n v="15"/>
    <s v="FAR"/>
    <n v="26.66"/>
    <x v="0"/>
    <s v="NRODRIGU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3.7"/>
    <s v=""/>
    <x v="0"/>
    <x v="0"/>
    <x v="0"/>
    <s v=""/>
    <x v="0"/>
    <x v="7"/>
    <s v="FABRICA"/>
    <x v="0"/>
    <x v="9"/>
    <x v="0"/>
    <n v="0.64000000000000057"/>
    <x v="0"/>
    <n v="-3.5000000000000142E-2"/>
    <n v="3.5000000000000142E-2"/>
    <n v="0"/>
    <n v="0"/>
    <s v=""/>
    <n v="15"/>
    <s v="FAR"/>
    <n v="26.625"/>
    <n v="2906"/>
    <s v=""/>
    <s v=""/>
    <x v="0"/>
    <s v=""/>
    <s v=""/>
  </r>
  <r>
    <x v="13"/>
    <n v="14.1"/>
    <n v="14.67"/>
    <n v="0"/>
    <n v="40"/>
    <n v="39.56"/>
    <n v="14"/>
    <s v="FAR"/>
    <s v=""/>
    <s v="E8272KDP"/>
    <s v="ER2545BBZ"/>
    <s v="2024000210"/>
    <x v="2189"/>
    <d v="2024-01-04T00:00:00"/>
    <x v="9"/>
    <n v="14"/>
    <s v="FAR"/>
    <n v="24.89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4.88"/>
    <s v=""/>
    <x v="0"/>
    <x v="0"/>
    <x v="0"/>
    <s v=""/>
    <x v="0"/>
    <x v="7"/>
    <s v="FABRICA"/>
    <x v="0"/>
    <x v="9"/>
    <x v="0"/>
    <n v="1.4399999999999977"/>
    <x v="0"/>
    <n v="-4.00000000000027E-2"/>
    <n v="4.00000000000027E-2"/>
    <n v="0"/>
    <n v="0"/>
    <s v=""/>
    <n v="14"/>
    <s v="FAR"/>
    <n v="24.849999999999998"/>
    <n v="2906"/>
    <s v=""/>
    <s v=""/>
    <x v="0"/>
    <s v=""/>
    <s v=""/>
  </r>
  <r>
    <x v="13"/>
    <n v="13.64"/>
    <n v="14.06"/>
    <n v="0"/>
    <n v="40"/>
    <n v="40.76"/>
    <n v="15"/>
    <s v="FAR"/>
    <s v=""/>
    <s v="E4042GJB"/>
    <s v="ER6868BCG"/>
    <s v="2024000225"/>
    <x v="2190"/>
    <d v="2024-01-04T00:00:00"/>
    <x v="9"/>
    <n v="15"/>
    <s v="FAR"/>
    <n v="26.7"/>
    <x v="0"/>
    <s v="JPOMB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4.06"/>
    <s v=""/>
    <x v="0"/>
    <x v="0"/>
    <x v="0"/>
    <s v=""/>
    <x v="0"/>
    <x v="7"/>
    <s v="FABRICA"/>
    <x v="0"/>
    <x v="9"/>
    <x v="0"/>
    <n v="0.24000000000000199"/>
    <x v="0"/>
    <n v="-7.4999999999999289E-2"/>
    <n v="7.4999999999999289E-2"/>
    <n v="0"/>
    <n v="0"/>
    <s v=""/>
    <n v="15"/>
    <s v="FAR"/>
    <n v="26.625"/>
    <n v="2906"/>
    <s v=""/>
    <s v=""/>
    <x v="0"/>
    <s v=""/>
    <s v=""/>
  </r>
  <r>
    <x v="13"/>
    <n v="14.3"/>
    <n v="14.96"/>
    <n v="0"/>
    <n v="40"/>
    <n v="39.82"/>
    <n v="14"/>
    <s v="FAR"/>
    <s v=""/>
    <s v="E5076HTC"/>
    <s v="ER4837BBV"/>
    <s v="2024000203"/>
    <x v="2191"/>
    <d v="2024-01-04T00:00:00"/>
    <x v="9"/>
    <n v="14"/>
    <s v="FAR"/>
    <n v="24.86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4.96"/>
    <s v=""/>
    <x v="0"/>
    <x v="0"/>
    <x v="0"/>
    <s v=""/>
    <x v="0"/>
    <x v="7"/>
    <s v="FABRICA"/>
    <x v="0"/>
    <x v="9"/>
    <x v="0"/>
    <n v="1.1799999999999997"/>
    <x v="0"/>
    <n v="-1.0000000000001563E-2"/>
    <n v="1.0000000000001563E-2"/>
    <n v="0"/>
    <n v="0"/>
    <s v=""/>
    <n v="14"/>
    <s v="FAR"/>
    <n v="24.849999999999998"/>
    <n v="2906"/>
    <s v=""/>
    <s v=""/>
    <x v="0"/>
    <s v=""/>
    <s v=""/>
  </r>
  <r>
    <x v="13"/>
    <n v="14.1"/>
    <n v="14.6"/>
    <n v="0"/>
    <n v="40"/>
    <n v="39.5"/>
    <n v="14"/>
    <s v="FAR"/>
    <s v=""/>
    <s v="E8272KDP"/>
    <s v="ER2545BBZ"/>
    <s v="2024000245"/>
    <x v="2192"/>
    <d v="2024-01-04T00:00:00"/>
    <x v="9"/>
    <n v="14"/>
    <s v="FAR"/>
    <n v="24.9"/>
    <x v="0"/>
    <s v="NRODRIGU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4.6"/>
    <s v=""/>
    <x v="0"/>
    <x v="0"/>
    <x v="0"/>
    <s v=""/>
    <x v="0"/>
    <x v="7"/>
    <s v="FABRICA"/>
    <x v="0"/>
    <x v="9"/>
    <x v="0"/>
    <n v="1.5"/>
    <x v="0"/>
    <n v="-5.0000000000000711E-2"/>
    <n v="5.0000000000000711E-2"/>
    <n v="0"/>
    <n v="0"/>
    <s v=""/>
    <n v="14"/>
    <s v="FAR"/>
    <n v="24.849999999999998"/>
    <n v="2906"/>
    <s v=""/>
    <s v=""/>
    <x v="0"/>
    <s v=""/>
    <s v=""/>
  </r>
  <r>
    <x v="13"/>
    <n v="13.3"/>
    <n v="13.32"/>
    <n v="0"/>
    <n v="40"/>
    <n v="40.58"/>
    <n v="27.26"/>
    <s v="TM"/>
    <s v=""/>
    <s v="E0998LSS"/>
    <s v="ER8331BCD"/>
    <s v="2024000217"/>
    <x v="2193"/>
    <d v="2024-01-04T00:00:00"/>
    <x v="51"/>
    <n v="27.48"/>
    <s v="TM"/>
    <n v="27.26"/>
    <x v="0"/>
    <s v="JPOMB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13"/>
    <n v="13.32"/>
    <s v=""/>
    <x v="0"/>
    <x v="0"/>
    <x v="0"/>
    <s v=""/>
    <x v="0"/>
    <x v="7"/>
    <s v="FABRICA"/>
    <x v="0"/>
    <x v="49"/>
    <x v="1"/>
    <n v="0.42000000000000171"/>
    <x v="0"/>
    <n v="0.21999999999999886"/>
    <n v="0.21999999999999886"/>
    <n v="0"/>
    <n v="1"/>
    <s v=""/>
    <n v="27.48"/>
    <s v="TM"/>
    <n v="27.48"/>
    <n v="2853"/>
    <s v=""/>
    <s v=""/>
    <x v="0"/>
    <s v=""/>
    <s v=""/>
  </r>
  <r>
    <x v="13"/>
    <n v="13.38"/>
    <n v="13.42"/>
    <n v="0"/>
    <n v="40"/>
    <n v="40.6"/>
    <n v="27.18"/>
    <s v="TM"/>
    <s v=""/>
    <s v="E2737GDG"/>
    <s v="ER8442BCC"/>
    <s v="2024000227"/>
    <x v="2194"/>
    <d v="2024-01-04T00:00:00"/>
    <x v="11"/>
    <n v="27.38"/>
    <s v="TM"/>
    <n v="27.18"/>
    <x v="0"/>
    <s v="JPOMB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15"/>
    <n v="13.42"/>
    <s v=""/>
    <x v="0"/>
    <x v="0"/>
    <x v="0"/>
    <s v=""/>
    <x v="0"/>
    <x v="7"/>
    <s v="FABRICA"/>
    <x v="0"/>
    <x v="11"/>
    <x v="1"/>
    <n v="0.39999999999999858"/>
    <x v="0"/>
    <n v="0.19999999999999929"/>
    <n v="0.19999999999999929"/>
    <n v="0"/>
    <n v="1"/>
    <s v=""/>
    <n v="27.38"/>
    <s v="TM"/>
    <n v="27.38"/>
    <n v="55"/>
    <s v=""/>
    <s v=""/>
    <x v="0"/>
    <s v=""/>
    <s v=""/>
  </r>
  <r>
    <x v="13"/>
    <n v="13.3"/>
    <n v="13.32"/>
    <n v="0"/>
    <n v="40"/>
    <n v="40.659999999999997"/>
    <n v="27.34"/>
    <s v="TM"/>
    <s v=""/>
    <s v="E2163JCB"/>
    <s v="ER4667BBH"/>
    <s v="2024000204"/>
    <x v="2195"/>
    <d v="2024-01-04T00:00:00"/>
    <x v="11"/>
    <n v="27.48"/>
    <s v="TM"/>
    <n v="27.34"/>
    <x v="0"/>
    <s v="JPOMB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15"/>
    <n v="13.32"/>
    <s v=""/>
    <x v="0"/>
    <x v="0"/>
    <x v="0"/>
    <s v=""/>
    <x v="0"/>
    <x v="7"/>
    <s v="FABRICA"/>
    <x v="0"/>
    <x v="11"/>
    <x v="1"/>
    <n v="0.34000000000000341"/>
    <x v="0"/>
    <n v="0.14000000000000057"/>
    <n v="0.14000000000000057"/>
    <n v="0"/>
    <n v="1"/>
    <s v=""/>
    <n v="27.48"/>
    <s v="TM"/>
    <n v="27.48"/>
    <n v="55"/>
    <s v=""/>
    <s v=""/>
    <x v="0"/>
    <s v=""/>
    <s v=""/>
  </r>
  <r>
    <x v="13"/>
    <n v="15.4"/>
    <n v="15.36"/>
    <n v="0"/>
    <n v="40"/>
    <n v="40.74"/>
    <n v="14"/>
    <s v="FAR"/>
    <s v=""/>
    <s v="E5346MBZ"/>
    <s v="ER4184BCC"/>
    <s v="2024000221"/>
    <x v="2196"/>
    <d v="2024-01-04T00:00:00"/>
    <x v="9"/>
    <n v="14"/>
    <s v="FAR"/>
    <n v="25.38"/>
    <x v="0"/>
    <s v="NRODRIGU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5.36"/>
    <s v=""/>
    <x v="0"/>
    <x v="0"/>
    <x v="0"/>
    <s v=""/>
    <x v="0"/>
    <x v="7"/>
    <s v="FABRICA"/>
    <x v="0"/>
    <x v="9"/>
    <x v="0"/>
    <n v="0.25999999999999801"/>
    <x v="0"/>
    <n v="-0.53000000000000114"/>
    <n v="0.53000000000000114"/>
    <n v="1"/>
    <n v="0"/>
    <s v="Negativo"/>
    <n v="14"/>
    <s v="FAR"/>
    <n v="24.849999999999998"/>
    <n v="2906"/>
    <s v=""/>
    <s v=""/>
    <x v="0"/>
    <s v=""/>
    <s v=""/>
  </r>
  <r>
    <x v="13"/>
    <n v="13.1"/>
    <n v="13.34"/>
    <n v="0"/>
    <n v="40"/>
    <n v="40.619999999999997"/>
    <n v="27.28"/>
    <s v="TM"/>
    <s v=""/>
    <s v="E2543HVB"/>
    <s v="ER7567BBL"/>
    <s v="2024000268"/>
    <x v="2197"/>
    <d v="2024-01-05T00:00:00"/>
    <x v="11"/>
    <n v="27.46"/>
    <s v="TM"/>
    <n v="27.28"/>
    <x v="0"/>
    <s v="JPOMB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15"/>
    <n v="13.34"/>
    <s v=""/>
    <x v="0"/>
    <x v="0"/>
    <x v="0"/>
    <s v=""/>
    <x v="0"/>
    <x v="7"/>
    <s v="FABRICA"/>
    <x v="0"/>
    <x v="11"/>
    <x v="1"/>
    <n v="0.38000000000000256"/>
    <x v="0"/>
    <n v="0.17999999999999972"/>
    <n v="0.17999999999999972"/>
    <n v="0"/>
    <n v="1"/>
    <s v=""/>
    <n v="27.46"/>
    <s v="TM"/>
    <n v="27.46"/>
    <n v="55"/>
    <s v=""/>
    <s v=""/>
    <x v="0"/>
    <s v=""/>
    <s v=""/>
  </r>
  <r>
    <x v="13"/>
    <n v="13.8"/>
    <n v="13.96"/>
    <n v="0"/>
    <n v="40"/>
    <n v="40.619999999999997"/>
    <n v="15"/>
    <s v="FAR"/>
    <s v=""/>
    <s v="E9055JGZ"/>
    <s v="ER5554BCF"/>
    <s v="2024000275"/>
    <x v="2198"/>
    <d v="2024-01-05T00:00:00"/>
    <x v="9"/>
    <n v="15"/>
    <s v="FAR"/>
    <n v="26.66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3.96"/>
    <s v=""/>
    <x v="0"/>
    <x v="0"/>
    <x v="0"/>
    <s v=""/>
    <x v="0"/>
    <x v="7"/>
    <s v="FABRICA"/>
    <x v="0"/>
    <x v="9"/>
    <x v="0"/>
    <n v="0.38000000000000256"/>
    <x v="0"/>
    <n v="-3.5000000000000142E-2"/>
    <n v="3.5000000000000142E-2"/>
    <n v="0"/>
    <n v="0"/>
    <s v=""/>
    <n v="15"/>
    <s v="FAR"/>
    <n v="26.625"/>
    <n v="2906"/>
    <s v=""/>
    <s v=""/>
    <x v="0"/>
    <s v=""/>
    <s v=""/>
  </r>
  <r>
    <x v="13"/>
    <n v="12.8"/>
    <n v="12.94"/>
    <n v="0"/>
    <n v="40"/>
    <n v="40.700000000000003"/>
    <n v="27.76"/>
    <s v="TM"/>
    <s v=""/>
    <s v="E2500JHC"/>
    <s v="ER4994BCK"/>
    <s v="2024000234"/>
    <x v="2199"/>
    <d v="2024-01-04T00:00:00"/>
    <x v="11"/>
    <n v="27.86"/>
    <s v="TM"/>
    <n v="27.76"/>
    <x v="0"/>
    <s v="NRODRIGU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15"/>
    <n v="12.94"/>
    <s v=""/>
    <x v="0"/>
    <x v="0"/>
    <x v="0"/>
    <s v=""/>
    <x v="0"/>
    <x v="7"/>
    <s v="FABRICA"/>
    <x v="0"/>
    <x v="11"/>
    <x v="1"/>
    <n v="0.29999999999999716"/>
    <x v="0"/>
    <n v="9.9999999999997868E-2"/>
    <n v="9.9999999999997868E-2"/>
    <n v="0"/>
    <n v="1"/>
    <s v=""/>
    <n v="27.86"/>
    <s v="TM"/>
    <n v="27.86"/>
    <n v="55"/>
    <s v=""/>
    <s v=""/>
    <x v="0"/>
    <s v=""/>
    <s v=""/>
  </r>
  <r>
    <x v="13"/>
    <n v="12.44"/>
    <n v="12.44"/>
    <n v="0"/>
    <n v="40"/>
    <n v="40.68"/>
    <n v="28.24"/>
    <s v="TM"/>
    <s v=""/>
    <s v="E6211LYC"/>
    <s v="ER7579BDL"/>
    <s v="2024000261"/>
    <x v="2200"/>
    <d v="2024-01-05T00:00:00"/>
    <x v="10"/>
    <n v="28.36"/>
    <s v="TM"/>
    <n v="28.24"/>
    <x v="0"/>
    <s v="E_RMEND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14"/>
    <n v="12.44"/>
    <s v=""/>
    <x v="0"/>
    <x v="0"/>
    <x v="0"/>
    <s v=""/>
    <x v="0"/>
    <x v="7"/>
    <s v="FABRICA"/>
    <x v="0"/>
    <x v="10"/>
    <x v="1"/>
    <n v="0.32000000000000028"/>
    <x v="0"/>
    <n v="0.12000000000000099"/>
    <n v="0.12000000000000099"/>
    <n v="0"/>
    <n v="1"/>
    <s v=""/>
    <n v="28.36"/>
    <s v="TM"/>
    <n v="28.36"/>
    <n v="3042"/>
    <s v=""/>
    <s v=""/>
    <x v="0"/>
    <s v=""/>
    <s v=""/>
  </r>
  <r>
    <x v="13"/>
    <n v="12.44"/>
    <n v="12.34"/>
    <n v="0"/>
    <n v="40"/>
    <n v="40.58"/>
    <n v="28.24"/>
    <s v="TM"/>
    <s v=""/>
    <s v="E6211LYC"/>
    <s v="ER7579BDL"/>
    <s v="2024000436"/>
    <x v="2201"/>
    <d v="2024-01-09T00:00:00"/>
    <x v="10"/>
    <n v="28.46"/>
    <s v="TM"/>
    <n v="28.24"/>
    <x v="0"/>
    <s v="E_RMEND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14"/>
    <n v="12.34"/>
    <s v=""/>
    <x v="0"/>
    <x v="0"/>
    <x v="1"/>
    <s v=""/>
    <x v="0"/>
    <x v="7"/>
    <s v="FABRICA"/>
    <x v="0"/>
    <x v="10"/>
    <x v="1"/>
    <n v="0.42000000000000171"/>
    <x v="0"/>
    <n v="0.22000000000000242"/>
    <n v="0.22000000000000242"/>
    <n v="0"/>
    <n v="1"/>
    <s v=""/>
    <n v="28.46"/>
    <s v="TM"/>
    <n v="28.46"/>
    <n v="3042"/>
    <s v=""/>
    <s v=""/>
    <x v="0"/>
    <s v=""/>
    <s v=""/>
  </r>
  <r>
    <x v="13"/>
    <n v="13.06"/>
    <n v="13.08"/>
    <n v="0"/>
    <n v="40"/>
    <n v="40.64"/>
    <n v="27.56"/>
    <s v="TM"/>
    <s v=""/>
    <s v="E1219LWL"/>
    <s v="ER9678BBK"/>
    <s v="2024000266"/>
    <x v="2202"/>
    <d v="2024-01-05T00:00:00"/>
    <x v="11"/>
    <n v="27.72"/>
    <s v="TM"/>
    <n v="27.56"/>
    <x v="0"/>
    <s v="JPOMB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15"/>
    <n v="13.08"/>
    <s v=""/>
    <x v="0"/>
    <x v="0"/>
    <x v="0"/>
    <s v=""/>
    <x v="0"/>
    <x v="7"/>
    <s v="FABRICA"/>
    <x v="0"/>
    <x v="11"/>
    <x v="1"/>
    <n v="0.35999999999999943"/>
    <x v="0"/>
    <n v="0.16000000000000014"/>
    <n v="0.16000000000000014"/>
    <n v="0"/>
    <n v="1"/>
    <s v=""/>
    <n v="27.72"/>
    <s v="TM"/>
    <n v="27.72"/>
    <n v="55"/>
    <s v=""/>
    <s v=""/>
    <x v="0"/>
    <s v=""/>
    <s v=""/>
  </r>
  <r>
    <x v="13"/>
    <n v="13.64"/>
    <n v="14.14"/>
    <n v="0"/>
    <n v="40"/>
    <n v="39.54"/>
    <n v="13"/>
    <s v="FAR"/>
    <s v=""/>
    <s v="E4042GJB"/>
    <s v="ER6868BCG"/>
    <s v="2024000322"/>
    <x v="2203"/>
    <d v="2024-01-05T00:00:00"/>
    <x v="9"/>
    <n v="14"/>
    <s v="FAR"/>
    <n v="25.4"/>
    <x v="0"/>
    <s v="JPOMB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4.14"/>
    <s v=""/>
    <x v="0"/>
    <x v="0"/>
    <x v="0"/>
    <s v=""/>
    <x v="0"/>
    <x v="7"/>
    <s v="FABRICA"/>
    <x v="0"/>
    <x v="9"/>
    <x v="0"/>
    <n v="1.4600000000000009"/>
    <x v="0"/>
    <n v="-0.55000000000000071"/>
    <n v="0.55000000000000071"/>
    <n v="1"/>
    <n v="0"/>
    <s v="Negativo"/>
    <n v="14"/>
    <s v="FAR"/>
    <n v="24.849999999999998"/>
    <n v="2906"/>
    <s v=""/>
    <s v=""/>
    <x v="0"/>
    <s v=""/>
    <s v=""/>
  </r>
  <r>
    <x v="13"/>
    <n v="13.64"/>
    <n v="14.14"/>
    <n v="0"/>
    <n v="40"/>
    <n v="39.54"/>
    <n v="1"/>
    <s v="FAR"/>
    <s v=""/>
    <s v="E4042GJB"/>
    <s v="ER6868BCG"/>
    <s v="2024000322"/>
    <x v="2203"/>
    <d v="2024-01-05T00:00:00"/>
    <x v="20"/>
    <n v="1"/>
    <s v="FAR"/>
    <n v="25.4"/>
    <x v="0"/>
    <s v="JPOMB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4.14"/>
    <s v=""/>
    <x v="0"/>
    <x v="0"/>
    <x v="0"/>
    <s v=""/>
    <x v="0"/>
    <x v="7"/>
    <s v="FABRICA"/>
    <x v="0"/>
    <x v="20"/>
    <x v="0"/>
    <n v="1.4600000000000009"/>
    <x v="0"/>
    <n v="-23.625"/>
    <n v="23.625"/>
    <n v="1"/>
    <n v="0"/>
    <s v="Negativo"/>
    <n v="1"/>
    <s v="FAR"/>
    <n v="1.7749999999999999"/>
    <n v="3048"/>
    <s v=""/>
    <s v=""/>
    <x v="0"/>
    <s v=""/>
    <s v=""/>
  </r>
  <r>
    <x v="13"/>
    <n v="13"/>
    <n v="13.72"/>
    <n v="0"/>
    <n v="26"/>
    <n v="26.08"/>
    <n v="7"/>
    <s v="FAR"/>
    <s v=""/>
    <s v="E3295FTV"/>
    <s v=""/>
    <s v="2024000298"/>
    <x v="2204"/>
    <d v="2024-01-05T00:00:00"/>
    <x v="13"/>
    <n v="7"/>
    <s v="FAR"/>
    <n v="12.36"/>
    <x v="0"/>
    <s v="E_RMEND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3.72"/>
    <s v=""/>
    <x v="0"/>
    <x v="0"/>
    <x v="0"/>
    <s v=""/>
    <x v="0"/>
    <x v="7"/>
    <s v="FABRICA"/>
    <x v="0"/>
    <x v="13"/>
    <x v="0"/>
    <n v="0.57000000000000028"/>
    <x v="0"/>
    <n v="6.4999999999999503E-2"/>
    <n v="6.4999999999999503E-2"/>
    <n v="0"/>
    <n v="1"/>
    <s v=""/>
    <n v="7"/>
    <s v="FAR"/>
    <n v="12.424999999999999"/>
    <n v="3091"/>
    <s v=""/>
    <s v=""/>
    <x v="0"/>
    <s v=""/>
    <s v=""/>
  </r>
  <r>
    <x v="13"/>
    <n v="13.1"/>
    <n v="13.3"/>
    <n v="0"/>
    <n v="40"/>
    <n v="39.840000000000003"/>
    <n v="15"/>
    <s v="FAR"/>
    <s v=""/>
    <s v="E8143DJH"/>
    <s v="ER3915BBN"/>
    <s v="2024000301"/>
    <x v="2205"/>
    <d v="2024-01-05T00:00:00"/>
    <x v="9"/>
    <n v="15"/>
    <s v="FAR"/>
    <n v="26.54"/>
    <x v="0"/>
    <s v="JPOMB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3.3"/>
    <s v=""/>
    <x v="0"/>
    <x v="0"/>
    <x v="0"/>
    <s v=""/>
    <x v="0"/>
    <x v="7"/>
    <s v="FABRICA"/>
    <x v="0"/>
    <x v="9"/>
    <x v="0"/>
    <n v="1.1599999999999966"/>
    <x v="0"/>
    <n v="8.5000000000000853E-2"/>
    <n v="8.5000000000000853E-2"/>
    <n v="0"/>
    <n v="1"/>
    <s v=""/>
    <n v="15"/>
    <s v="FAR"/>
    <n v="26.625"/>
    <n v="2906"/>
    <s v=""/>
    <s v=""/>
    <x v="0"/>
    <s v=""/>
    <s v=""/>
  </r>
  <r>
    <x v="13"/>
    <n v="13.3"/>
    <n v="13.2"/>
    <n v="0"/>
    <n v="40"/>
    <n v="40.700000000000003"/>
    <n v="27.5"/>
    <s v="TM"/>
    <s v=""/>
    <s v="E0998LSS"/>
    <s v="ER8331BCD"/>
    <s v="2024000320"/>
    <x v="2206"/>
    <d v="2024-01-05T00:00:00"/>
    <x v="10"/>
    <n v="27.6"/>
    <s v="TM"/>
    <n v="27.5"/>
    <x v="0"/>
    <s v="JPOMB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14"/>
    <n v="13.2"/>
    <s v=""/>
    <x v="0"/>
    <x v="0"/>
    <x v="0"/>
    <s v=""/>
    <x v="0"/>
    <x v="7"/>
    <s v="FABRICA"/>
    <x v="0"/>
    <x v="10"/>
    <x v="1"/>
    <n v="0.29999999999999716"/>
    <x v="0"/>
    <n v="0.10000000000000142"/>
    <n v="0.10000000000000142"/>
    <n v="0"/>
    <n v="1"/>
    <s v=""/>
    <n v="27.6"/>
    <s v="TM"/>
    <n v="27.6"/>
    <n v="3042"/>
    <s v=""/>
    <s v=""/>
    <x v="0"/>
    <s v=""/>
    <s v=""/>
  </r>
  <r>
    <x v="13"/>
    <n v="13.1"/>
    <n v="13.44"/>
    <n v="0"/>
    <n v="40"/>
    <n v="40.700000000000003"/>
    <n v="27.26"/>
    <s v="TM"/>
    <s v=""/>
    <s v="E2543HVB"/>
    <s v="ER7567BBL"/>
    <s v="2024000321"/>
    <x v="2207"/>
    <d v="2024-01-05T00:00:00"/>
    <x v="10"/>
    <n v="27.36"/>
    <s v="TM"/>
    <n v="27.26"/>
    <x v="0"/>
    <s v="JPOMB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14"/>
    <n v="13.44"/>
    <s v=""/>
    <x v="0"/>
    <x v="0"/>
    <x v="0"/>
    <s v=""/>
    <x v="0"/>
    <x v="7"/>
    <s v="FABRICA"/>
    <x v="0"/>
    <x v="10"/>
    <x v="1"/>
    <n v="0.29999999999999716"/>
    <x v="0"/>
    <n v="9.9999999999997868E-2"/>
    <n v="9.9999999999997868E-2"/>
    <n v="0"/>
    <n v="1"/>
    <s v=""/>
    <n v="27.36"/>
    <s v="TM"/>
    <n v="27.36"/>
    <n v="3042"/>
    <s v=""/>
    <s v=""/>
    <x v="0"/>
    <s v=""/>
    <s v=""/>
  </r>
  <r>
    <x v="13"/>
    <n v="15"/>
    <n v="14.32"/>
    <n v="0"/>
    <n v="40"/>
    <n v="39.28"/>
    <n v="10"/>
    <s v="FAR"/>
    <s v=""/>
    <s v="E8651FNH"/>
    <s v="ER6216BCR"/>
    <s v="2024000359"/>
    <x v="2208"/>
    <d v="2024-01-05T00:00:00"/>
    <x v="13"/>
    <n v="10"/>
    <s v="FAR"/>
    <n v="24.96"/>
    <x v="0"/>
    <s v="E_RMEND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4.32"/>
    <s v=""/>
    <x v="0"/>
    <x v="0"/>
    <x v="0"/>
    <s v=""/>
    <x v="0"/>
    <x v="7"/>
    <s v="FABRICA"/>
    <x v="0"/>
    <x v="13"/>
    <x v="0"/>
    <n v="1.7199999999999989"/>
    <x v="0"/>
    <n v="-7.2100000000000009"/>
    <n v="7.2100000000000009"/>
    <n v="1"/>
    <n v="0"/>
    <s v="Negativo"/>
    <n v="10"/>
    <s v="FAR"/>
    <n v="17.75"/>
    <n v="3091"/>
    <s v=""/>
    <s v=""/>
    <x v="0"/>
    <s v=""/>
    <s v=""/>
  </r>
  <r>
    <x v="13"/>
    <n v="15"/>
    <n v="14.32"/>
    <n v="0"/>
    <n v="40"/>
    <n v="39.28"/>
    <n v="4"/>
    <s v="FAR"/>
    <s v=""/>
    <s v="E8651FNH"/>
    <s v="ER6216BCR"/>
    <s v="2024000359"/>
    <x v="2208"/>
    <d v="2024-01-05T00:00:00"/>
    <x v="9"/>
    <n v="4"/>
    <s v="FAR"/>
    <n v="24.96"/>
    <x v="0"/>
    <s v="E_RMEND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4.32"/>
    <s v=""/>
    <x v="0"/>
    <x v="0"/>
    <x v="0"/>
    <s v=""/>
    <x v="0"/>
    <x v="7"/>
    <s v="FABRICA"/>
    <x v="0"/>
    <x v="9"/>
    <x v="0"/>
    <n v="1.7199999999999989"/>
    <x v="0"/>
    <n v="-17.86"/>
    <n v="17.86"/>
    <n v="1"/>
    <n v="0"/>
    <s v="Negativo"/>
    <n v="4"/>
    <s v="FAR"/>
    <n v="7.1"/>
    <n v="2906"/>
    <s v=""/>
    <s v=""/>
    <x v="0"/>
    <s v=""/>
    <s v=""/>
  </r>
  <r>
    <x v="13"/>
    <n v="13.06"/>
    <n v="13.08"/>
    <n v="0"/>
    <n v="40"/>
    <n v="40.619999999999997"/>
    <n v="27.54"/>
    <s v="TM"/>
    <s v=""/>
    <s v="E1219LWL"/>
    <s v="ER9678BBK"/>
    <s v="2024000324"/>
    <x v="2209"/>
    <d v="2024-01-05T00:00:00"/>
    <x v="11"/>
    <n v="27.72"/>
    <s v="TM"/>
    <n v="27.54"/>
    <x v="0"/>
    <s v="CDES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15"/>
    <n v="13.08"/>
    <s v=""/>
    <x v="0"/>
    <x v="0"/>
    <x v="0"/>
    <s v=""/>
    <x v="0"/>
    <x v="7"/>
    <s v="FABRICA"/>
    <x v="0"/>
    <x v="11"/>
    <x v="1"/>
    <n v="0.38000000000000256"/>
    <x v="0"/>
    <n v="0.17999999999999972"/>
    <n v="0.17999999999999972"/>
    <n v="0"/>
    <n v="1"/>
    <s v=""/>
    <n v="27.72"/>
    <s v="TM"/>
    <n v="27.72"/>
    <n v="55"/>
    <s v=""/>
    <s v=""/>
    <x v="0"/>
    <s v=""/>
    <s v=""/>
  </r>
  <r>
    <x v="13"/>
    <n v="13.1"/>
    <n v="13.14"/>
    <n v="0"/>
    <n v="40"/>
    <n v="39.880000000000003"/>
    <n v="15"/>
    <s v="FAR"/>
    <s v=""/>
    <s v="E8143DJH"/>
    <s v="ER3915BBN"/>
    <s v="2024000415"/>
    <x v="2210"/>
    <d v="2024-01-08T00:00:00"/>
    <x v="9"/>
    <n v="15"/>
    <s v="FAR"/>
    <n v="26.74"/>
    <x v="0"/>
    <s v="CDES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3.14"/>
    <s v=""/>
    <x v="0"/>
    <x v="0"/>
    <x v="1"/>
    <s v=""/>
    <x v="0"/>
    <x v="7"/>
    <s v="FABRICA"/>
    <x v="0"/>
    <x v="9"/>
    <x v="0"/>
    <n v="1.1199999999999974"/>
    <x v="0"/>
    <n v="-0.11499999999999844"/>
    <n v="0.11499999999999844"/>
    <n v="0"/>
    <n v="0"/>
    <s v=""/>
    <n v="15"/>
    <s v="FAR"/>
    <n v="26.625"/>
    <n v="2906"/>
    <s v=""/>
    <s v=""/>
    <x v="0"/>
    <s v=""/>
    <s v=""/>
  </r>
  <r>
    <x v="13"/>
    <n v="13.06"/>
    <n v="13.02"/>
    <n v="0"/>
    <n v="40"/>
    <n v="40.619999999999997"/>
    <n v="27.6"/>
    <s v="TM"/>
    <s v=""/>
    <s v="E1219LWL"/>
    <s v="ER9678BBK"/>
    <s v="2024000373"/>
    <x v="2211"/>
    <d v="2024-01-08T00:00:00"/>
    <x v="11"/>
    <n v="27.78"/>
    <s v="TM"/>
    <n v="27.6"/>
    <x v="0"/>
    <s v="CDES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15"/>
    <n v="13.02"/>
    <s v=""/>
    <x v="0"/>
    <x v="0"/>
    <x v="1"/>
    <s v=""/>
    <x v="0"/>
    <x v="7"/>
    <s v="FABRICA"/>
    <x v="0"/>
    <x v="11"/>
    <x v="1"/>
    <n v="0.38000000000000256"/>
    <x v="0"/>
    <n v="0.17999999999999972"/>
    <n v="0.17999999999999972"/>
    <n v="0"/>
    <n v="1"/>
    <s v=""/>
    <n v="27.78"/>
    <s v="TM"/>
    <n v="27.78"/>
    <n v="55"/>
    <s v=""/>
    <s v=""/>
    <x v="0"/>
    <s v=""/>
    <s v=""/>
  </r>
  <r>
    <x v="13"/>
    <n v="13"/>
    <n v="13.06"/>
    <n v="0"/>
    <n v="40"/>
    <n v="40.619999999999997"/>
    <n v="27.56"/>
    <s v="TM"/>
    <s v=""/>
    <s v="E6758KKD"/>
    <s v="ER7710BBN"/>
    <s v="2024000374"/>
    <x v="2212"/>
    <d v="2024-01-08T00:00:00"/>
    <x v="11"/>
    <n v="27.74"/>
    <s v="TM"/>
    <n v="27.56"/>
    <x v="0"/>
    <s v="CDES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15"/>
    <n v="13.06"/>
    <s v=""/>
    <x v="0"/>
    <x v="0"/>
    <x v="1"/>
    <s v=""/>
    <x v="0"/>
    <x v="7"/>
    <s v="FABRICA"/>
    <x v="0"/>
    <x v="11"/>
    <x v="1"/>
    <n v="0.38000000000000256"/>
    <x v="0"/>
    <n v="0.17999999999999972"/>
    <n v="0.17999999999999972"/>
    <n v="0"/>
    <n v="1"/>
    <s v=""/>
    <n v="27.74"/>
    <s v="TM"/>
    <n v="27.74"/>
    <n v="55"/>
    <s v=""/>
    <s v=""/>
    <x v="0"/>
    <s v=""/>
    <s v=""/>
  </r>
  <r>
    <x v="13"/>
    <n v="12.8"/>
    <n v="13.06"/>
    <n v="0"/>
    <n v="40"/>
    <n v="40.68"/>
    <n v="27.62"/>
    <s v="TM"/>
    <s v=""/>
    <s v="E4102FGS"/>
    <s v="ER2214BCF"/>
    <s v="2024000384"/>
    <x v="2213"/>
    <d v="2024-01-08T00:00:00"/>
    <x v="52"/>
    <n v="27.74"/>
    <s v="TM"/>
    <n v="27.62"/>
    <x v="0"/>
    <s v="JPOMB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2"/>
    <n v="13.06"/>
    <s v=""/>
    <x v="0"/>
    <x v="0"/>
    <x v="1"/>
    <s v=""/>
    <x v="0"/>
    <x v="7"/>
    <s v="FABRICA"/>
    <x v="0"/>
    <x v="50"/>
    <x v="1"/>
    <n v="0.32000000000000028"/>
    <x v="0"/>
    <n v="0.11999999999999744"/>
    <n v="0.11999999999999744"/>
    <n v="0"/>
    <n v="1"/>
    <s v=""/>
    <n v="27.74"/>
    <s v="TM"/>
    <n v="27.74"/>
    <n v="3043"/>
    <s v=""/>
    <s v=""/>
    <x v="0"/>
    <s v=""/>
    <s v=""/>
  </r>
  <r>
    <x v="13"/>
    <n v="13.2"/>
    <n v="13.22"/>
    <n v="0"/>
    <n v="40"/>
    <n v="40.5"/>
    <n v="27.28"/>
    <s v="TM"/>
    <s v=""/>
    <s v="E2070JJZ"/>
    <s v="ER0358BBJ"/>
    <s v="2024000370"/>
    <x v="2214"/>
    <d v="2024-01-08T00:00:00"/>
    <x v="52"/>
    <n v="27.58"/>
    <s v="TM"/>
    <n v="27.28"/>
    <x v="0"/>
    <s v="CDES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2"/>
    <n v="13.22"/>
    <s v=""/>
    <x v="0"/>
    <x v="0"/>
    <x v="1"/>
    <s v=""/>
    <x v="0"/>
    <x v="7"/>
    <s v="FABRICA"/>
    <x v="0"/>
    <x v="50"/>
    <x v="1"/>
    <n v="0.5"/>
    <x v="0"/>
    <n v="0.29999999999999716"/>
    <n v="0.29999999999999716"/>
    <n v="0"/>
    <n v="1"/>
    <s v=""/>
    <n v="27.58"/>
    <s v="TM"/>
    <n v="27.58"/>
    <n v="3043"/>
    <s v=""/>
    <s v=""/>
    <x v="0"/>
    <s v=""/>
    <s v=""/>
  </r>
  <r>
    <x v="13"/>
    <n v="13.7"/>
    <n v="13.96"/>
    <n v="0"/>
    <n v="40"/>
    <n v="40.36"/>
    <n v="26.4"/>
    <s v="TM"/>
    <s v=""/>
    <s v="E1731LNY"/>
    <s v="ER0334BBD"/>
    <s v="2024000371"/>
    <x v="2215"/>
    <d v="2024-01-08T00:00:00"/>
    <x v="50"/>
    <n v="26.84"/>
    <s v="TM"/>
    <n v="26.4"/>
    <x v="0"/>
    <s v="CDES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5"/>
    <n v="13.96"/>
    <s v=""/>
    <x v="0"/>
    <x v="0"/>
    <x v="1"/>
    <s v=""/>
    <x v="0"/>
    <x v="7"/>
    <s v="FABRICA"/>
    <x v="0"/>
    <x v="48"/>
    <x v="1"/>
    <n v="0.64000000000000057"/>
    <x v="0"/>
    <n v="0.44000000000000128"/>
    <n v="0.44000000000000128"/>
    <n v="1"/>
    <n v="1"/>
    <s v="Positivo"/>
    <n v="26.84"/>
    <s v="TM"/>
    <n v="26.84"/>
    <n v="3218"/>
    <s v=""/>
    <s v=""/>
    <x v="0"/>
    <s v=""/>
    <s v=""/>
  </r>
  <r>
    <x v="13"/>
    <n v="13.2"/>
    <n v="13.42"/>
    <n v="0"/>
    <n v="40"/>
    <n v="40.659999999999997"/>
    <n v="27.24"/>
    <s v="TM"/>
    <s v=""/>
    <s v="E1832JSR"/>
    <s v="ER7977BCH"/>
    <s v="2024000376"/>
    <x v="2216"/>
    <d v="2024-01-08T00:00:00"/>
    <x v="11"/>
    <n v="27.38"/>
    <s v="TM"/>
    <n v="27.24"/>
    <x v="0"/>
    <s v="JPOMB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15"/>
    <n v="13.42"/>
    <s v=""/>
    <x v="0"/>
    <x v="0"/>
    <x v="1"/>
    <s v=""/>
    <x v="0"/>
    <x v="7"/>
    <s v="FABRICA"/>
    <x v="0"/>
    <x v="11"/>
    <x v="1"/>
    <n v="0.34000000000000341"/>
    <x v="0"/>
    <n v="0.14000000000000057"/>
    <n v="0.14000000000000057"/>
    <n v="0"/>
    <n v="1"/>
    <s v=""/>
    <n v="27.38"/>
    <s v="TM"/>
    <n v="27.38"/>
    <n v="55"/>
    <s v=""/>
    <s v=""/>
    <x v="0"/>
    <s v=""/>
    <s v=""/>
  </r>
  <r>
    <x v="13"/>
    <n v="15.04"/>
    <n v="14.72"/>
    <n v="0"/>
    <n v="40"/>
    <n v="40.1"/>
    <n v="14"/>
    <s v="FAR"/>
    <s v=""/>
    <s v="E0033JJG"/>
    <s v="ER2306BBV"/>
    <s v="2024000407"/>
    <x v="2217"/>
    <d v="2024-01-08T00:00:00"/>
    <x v="13"/>
    <n v="14"/>
    <s v="FAR"/>
    <n v="25.38"/>
    <x v="0"/>
    <s v="JPOMB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4.72"/>
    <s v=""/>
    <x v="0"/>
    <x v="0"/>
    <x v="1"/>
    <s v=""/>
    <x v="0"/>
    <x v="7"/>
    <s v="FABRICA"/>
    <x v="0"/>
    <x v="13"/>
    <x v="0"/>
    <n v="0.89999999999999858"/>
    <x v="0"/>
    <n v="-0.53000000000000114"/>
    <n v="0.53000000000000114"/>
    <n v="1"/>
    <n v="0"/>
    <s v="Negativo"/>
    <n v="14"/>
    <s v="FAR"/>
    <n v="24.849999999999998"/>
    <n v="3091"/>
    <s v=""/>
    <s v=""/>
    <x v="0"/>
    <s v=""/>
    <s v=""/>
  </r>
  <r>
    <x v="13"/>
    <n v="13.74"/>
    <n v="13.72"/>
    <n v="0"/>
    <n v="40"/>
    <n v="40.619999999999997"/>
    <n v="26.9"/>
    <s v="TM"/>
    <s v=""/>
    <s v="E1094JPT"/>
    <s v="ER8081BBH"/>
    <s v="2024000390"/>
    <x v="2218"/>
    <d v="2024-01-08T00:00:00"/>
    <x v="11"/>
    <n v="27.08"/>
    <s v="TM"/>
    <n v="26.9"/>
    <x v="0"/>
    <s v="JPOMB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15"/>
    <n v="13.72"/>
    <s v=""/>
    <x v="0"/>
    <x v="0"/>
    <x v="1"/>
    <s v=""/>
    <x v="0"/>
    <x v="7"/>
    <s v="FABRICA"/>
    <x v="0"/>
    <x v="11"/>
    <x v="1"/>
    <n v="0.38000000000000256"/>
    <x v="0"/>
    <n v="0.17999999999999972"/>
    <n v="0.17999999999999972"/>
    <n v="0"/>
    <n v="1"/>
    <s v=""/>
    <n v="27.08"/>
    <s v="TM"/>
    <n v="27.08"/>
    <n v="55"/>
    <s v=""/>
    <s v=""/>
    <x v="0"/>
    <s v=""/>
    <s v=""/>
  </r>
  <r>
    <x v="13"/>
    <n v="13.06"/>
    <n v="13.04"/>
    <n v="0"/>
    <n v="40"/>
    <n v="40.700000000000003"/>
    <n v="27.66"/>
    <s v="TM"/>
    <s v=""/>
    <s v="E1219LWL"/>
    <s v="ER9678BBK"/>
    <s v="2024000409"/>
    <x v="2219"/>
    <d v="2024-01-08T00:00:00"/>
    <x v="10"/>
    <n v="27.76"/>
    <s v="TM"/>
    <n v="27.66"/>
    <x v="0"/>
    <s v="JPOMB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14"/>
    <n v="13.04"/>
    <s v=""/>
    <x v="0"/>
    <x v="0"/>
    <x v="1"/>
    <s v=""/>
    <x v="0"/>
    <x v="7"/>
    <s v="FABRICA"/>
    <x v="0"/>
    <x v="10"/>
    <x v="1"/>
    <n v="0.29999999999999716"/>
    <x v="0"/>
    <n v="0.10000000000000142"/>
    <n v="0.10000000000000142"/>
    <n v="0"/>
    <n v="1"/>
    <s v=""/>
    <n v="27.76"/>
    <s v="TM"/>
    <n v="27.76"/>
    <n v="3042"/>
    <s v=""/>
    <s v=""/>
    <x v="0"/>
    <s v=""/>
    <s v=""/>
  </r>
  <r>
    <x v="13"/>
    <n v="13.3"/>
    <n v="13.3"/>
    <n v="0"/>
    <n v="40"/>
    <n v="40.700000000000003"/>
    <n v="27.4"/>
    <s v="TM"/>
    <s v=""/>
    <s v="E0998LSS"/>
    <s v="ER8331BCD"/>
    <s v="2024000389"/>
    <x v="2220"/>
    <d v="2024-01-08T00:00:00"/>
    <x v="51"/>
    <n v="27.5"/>
    <s v="TM"/>
    <n v="27.4"/>
    <x v="0"/>
    <s v="JPOMB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13"/>
    <n v="13.3"/>
    <s v=""/>
    <x v="0"/>
    <x v="0"/>
    <x v="1"/>
    <s v=""/>
    <x v="0"/>
    <x v="7"/>
    <s v="FABRICA"/>
    <x v="0"/>
    <x v="49"/>
    <x v="1"/>
    <n v="0.29999999999999716"/>
    <x v="0"/>
    <n v="0.10000000000000142"/>
    <n v="0.10000000000000142"/>
    <n v="0"/>
    <n v="1"/>
    <s v=""/>
    <n v="27.5"/>
    <s v="TM"/>
    <n v="27.5"/>
    <n v="2853"/>
    <s v=""/>
    <s v=""/>
    <x v="0"/>
    <s v=""/>
    <s v=""/>
  </r>
  <r>
    <x v="13"/>
    <n v="12.8"/>
    <n v="12.92"/>
    <n v="0"/>
    <n v="40"/>
    <n v="40.76"/>
    <n v="27.84"/>
    <s v="TM"/>
    <s v=""/>
    <s v="E2500JHC"/>
    <s v="ER4994BCK"/>
    <s v="2024000402"/>
    <x v="2221"/>
    <d v="2024-01-08T00:00:00"/>
    <x v="11"/>
    <n v="27.88"/>
    <s v="TM"/>
    <n v="27.84"/>
    <x v="0"/>
    <s v="JPOMB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15"/>
    <n v="12.92"/>
    <s v=""/>
    <x v="0"/>
    <x v="0"/>
    <x v="1"/>
    <s v=""/>
    <x v="0"/>
    <x v="7"/>
    <s v="FABRICA"/>
    <x v="0"/>
    <x v="11"/>
    <x v="1"/>
    <n v="0.24000000000000199"/>
    <x v="0"/>
    <n v="3.9999999999999147E-2"/>
    <n v="3.9999999999999147E-2"/>
    <n v="0"/>
    <n v="1"/>
    <s v=""/>
    <n v="27.88"/>
    <s v="TM"/>
    <n v="27.88"/>
    <n v="55"/>
    <s v=""/>
    <s v=""/>
    <x v="0"/>
    <s v=""/>
    <s v=""/>
  </r>
  <r>
    <x v="13"/>
    <n v="13.2"/>
    <n v="13.18"/>
    <n v="0"/>
    <n v="40"/>
    <n v="40.380000000000003"/>
    <n v="27.2"/>
    <s v="TM"/>
    <s v=""/>
    <s v="E2070JJZ"/>
    <s v="ER0358BBJ"/>
    <s v="2024000418"/>
    <x v="2222"/>
    <d v="2024-01-08T00:00:00"/>
    <x v="50"/>
    <n v="27.62"/>
    <s v="TM"/>
    <n v="27.2"/>
    <x v="0"/>
    <s v="JPOMB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5"/>
    <n v="13.18"/>
    <s v=""/>
    <x v="0"/>
    <x v="0"/>
    <x v="1"/>
    <s v=""/>
    <x v="0"/>
    <x v="7"/>
    <s v="FABRICA"/>
    <x v="0"/>
    <x v="48"/>
    <x v="1"/>
    <n v="0.61999999999999744"/>
    <x v="0"/>
    <n v="0.42000000000000171"/>
    <n v="0.42000000000000171"/>
    <n v="1"/>
    <n v="1"/>
    <s v="Positivo"/>
    <n v="27.62"/>
    <s v="TM"/>
    <n v="27.62"/>
    <n v="3218"/>
    <s v=""/>
    <s v=""/>
    <x v="0"/>
    <s v=""/>
    <s v=""/>
  </r>
  <r>
    <x v="13"/>
    <n v="15.4"/>
    <n v="15.3"/>
    <n v="0"/>
    <n v="40"/>
    <n v="40.700000000000003"/>
    <n v="10"/>
    <s v="FAR"/>
    <s v=""/>
    <s v="E5346MBZ"/>
    <s v="ER4184BCC"/>
    <s v="2024000506"/>
    <x v="2223"/>
    <d v="2024-01-09T00:00:00"/>
    <x v="9"/>
    <n v="10"/>
    <s v="FAR"/>
    <n v="25.4"/>
    <x v="0"/>
    <s v="PROMER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5.3"/>
    <s v=""/>
    <x v="0"/>
    <x v="0"/>
    <x v="1"/>
    <s v=""/>
    <x v="0"/>
    <x v="7"/>
    <s v="FABRICA"/>
    <x v="0"/>
    <x v="9"/>
    <x v="0"/>
    <n v="0.29999999999999716"/>
    <x v="0"/>
    <n v="-7.6499999999999986"/>
    <n v="7.6499999999999986"/>
    <n v="1"/>
    <n v="0"/>
    <s v="Negativo"/>
    <n v="10"/>
    <s v="FAR"/>
    <n v="17.75"/>
    <n v="2906"/>
    <s v=""/>
    <s v=""/>
    <x v="0"/>
    <s v=""/>
    <s v=""/>
  </r>
  <r>
    <x v="13"/>
    <n v="15.4"/>
    <n v="15.3"/>
    <n v="0"/>
    <n v="40"/>
    <n v="40.700000000000003"/>
    <n v="3"/>
    <s v="FAR"/>
    <s v=""/>
    <s v="E5346MBZ"/>
    <s v="ER4184BCC"/>
    <s v="2024000506"/>
    <x v="2223"/>
    <d v="2024-01-09T00:00:00"/>
    <x v="49"/>
    <n v="3"/>
    <s v="FAR"/>
    <n v="25.4"/>
    <x v="0"/>
    <s v="PROMER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5.3"/>
    <s v=""/>
    <x v="0"/>
    <x v="0"/>
    <x v="1"/>
    <s v=""/>
    <x v="0"/>
    <x v="7"/>
    <s v="FABRICA"/>
    <x v="0"/>
    <x v="47"/>
    <x v="0"/>
    <n v="0.29999999999999716"/>
    <x v="0"/>
    <n v="-20.074999999999999"/>
    <n v="20.074999999999999"/>
    <n v="1"/>
    <n v="0"/>
    <s v="Negativo"/>
    <n v="3"/>
    <s v="FAR"/>
    <n v="5.3249999999999993"/>
    <n v="2926"/>
    <s v=""/>
    <s v=""/>
    <x v="0"/>
    <s v=""/>
    <s v=""/>
  </r>
  <r>
    <x v="13"/>
    <n v="15.4"/>
    <n v="15.3"/>
    <n v="0"/>
    <n v="40"/>
    <n v="40.700000000000003"/>
    <n v="1"/>
    <s v="FAR"/>
    <s v=""/>
    <s v="E5346MBZ"/>
    <s v="ER4184BCC"/>
    <s v="2024000506"/>
    <x v="2223"/>
    <d v="2024-01-09T00:00:00"/>
    <x v="20"/>
    <n v="1"/>
    <s v="FAR"/>
    <n v="25.4"/>
    <x v="0"/>
    <s v="PROMER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5.3"/>
    <s v=""/>
    <x v="0"/>
    <x v="0"/>
    <x v="1"/>
    <s v=""/>
    <x v="0"/>
    <x v="7"/>
    <s v="FABRICA"/>
    <x v="0"/>
    <x v="20"/>
    <x v="0"/>
    <n v="0.29999999999999716"/>
    <x v="0"/>
    <n v="-23.625"/>
    <n v="23.625"/>
    <n v="1"/>
    <n v="0"/>
    <s v="Negativo"/>
    <n v="1"/>
    <s v="FAR"/>
    <n v="1.7749999999999999"/>
    <n v="3048"/>
    <s v=""/>
    <s v=""/>
    <x v="0"/>
    <s v=""/>
    <s v=""/>
  </r>
  <r>
    <x v="13"/>
    <n v="13.8"/>
    <n v="13.88"/>
    <n v="0"/>
    <n v="40"/>
    <n v="40.619999999999997"/>
    <n v="15"/>
    <s v="FAR"/>
    <s v=""/>
    <s v="E9055JGZ"/>
    <s v="ER5554BCF"/>
    <s v="2024000499"/>
    <x v="2224"/>
    <d v="2024-01-09T00:00:00"/>
    <x v="9"/>
    <n v="15"/>
    <s v="FAR"/>
    <n v="26.74"/>
    <x v="0"/>
    <s v="PROMER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3.88"/>
    <s v=""/>
    <x v="0"/>
    <x v="0"/>
    <x v="1"/>
    <s v=""/>
    <x v="0"/>
    <x v="7"/>
    <s v="FABRICA"/>
    <x v="0"/>
    <x v="9"/>
    <x v="0"/>
    <n v="0.38000000000000256"/>
    <x v="0"/>
    <n v="-0.11499999999999844"/>
    <n v="0.11499999999999844"/>
    <n v="0"/>
    <n v="0"/>
    <s v=""/>
    <n v="15"/>
    <s v="FAR"/>
    <n v="26.625"/>
    <n v="2906"/>
    <s v=""/>
    <s v=""/>
    <x v="0"/>
    <s v=""/>
    <s v=""/>
  </r>
  <r>
    <x v="13"/>
    <n v="12.8"/>
    <n v="12.96"/>
    <n v="0"/>
    <n v="40"/>
    <n v="40.74"/>
    <n v="27.78"/>
    <s v="TM"/>
    <s v=""/>
    <s v="E2500JHC"/>
    <s v="ER4994BCK"/>
    <s v="2024000463"/>
    <x v="2225"/>
    <d v="2024-01-09T00:00:00"/>
    <x v="50"/>
    <n v="27.84"/>
    <s v="TM"/>
    <n v="27.78"/>
    <x v="0"/>
    <s v="JPOMB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5"/>
    <n v="12.96"/>
    <s v=""/>
    <x v="0"/>
    <x v="0"/>
    <x v="1"/>
    <s v=""/>
    <x v="0"/>
    <x v="7"/>
    <s v="FABRICA"/>
    <x v="0"/>
    <x v="48"/>
    <x v="1"/>
    <n v="0.25999999999999801"/>
    <x v="0"/>
    <n v="5.9999999999998721E-2"/>
    <n v="5.9999999999998721E-2"/>
    <n v="0"/>
    <n v="1"/>
    <s v=""/>
    <n v="27.84"/>
    <s v="TM"/>
    <n v="27.84"/>
    <n v="3218"/>
    <s v=""/>
    <s v=""/>
    <x v="0"/>
    <s v=""/>
    <s v=""/>
  </r>
  <r>
    <x v="13"/>
    <n v="13.2"/>
    <n v="13.4"/>
    <n v="0"/>
    <n v="40"/>
    <n v="40.64"/>
    <n v="27.24"/>
    <s v="TM"/>
    <s v=""/>
    <s v="E1832JSR"/>
    <s v="ER7977BCH"/>
    <s v="2024000426"/>
    <x v="2226"/>
    <d v="2024-01-08T00:00:00"/>
    <x v="11"/>
    <n v="27.4"/>
    <s v="TM"/>
    <n v="27.24"/>
    <x v="0"/>
    <s v="JPOMB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15"/>
    <n v="13.4"/>
    <s v=""/>
    <x v="0"/>
    <x v="0"/>
    <x v="1"/>
    <s v=""/>
    <x v="0"/>
    <x v="7"/>
    <s v="FABRICA"/>
    <x v="0"/>
    <x v="11"/>
    <x v="1"/>
    <n v="0.35999999999999943"/>
    <x v="0"/>
    <n v="0.16000000000000014"/>
    <n v="0.16000000000000014"/>
    <n v="0"/>
    <n v="1"/>
    <s v=""/>
    <n v="27.4"/>
    <s v="TM"/>
    <n v="27.4"/>
    <n v="55"/>
    <s v=""/>
    <s v=""/>
    <x v="0"/>
    <s v=""/>
    <s v=""/>
  </r>
  <r>
    <x v="13"/>
    <n v="13.74"/>
    <n v="13.68"/>
    <n v="0"/>
    <n v="40"/>
    <n v="33.72"/>
    <n v="20.04"/>
    <s v="TM"/>
    <s v=""/>
    <s v="E1094JPT"/>
    <s v="ER8081BBH"/>
    <s v="2024000449"/>
    <x v="2227"/>
    <d v="2024-01-09T00:00:00"/>
    <x v="11"/>
    <n v="20"/>
    <s v="TM"/>
    <n v="20.04"/>
    <x v="0"/>
    <s v="PROMER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15"/>
    <n v="13.68"/>
    <s v=""/>
    <x v="0"/>
    <x v="0"/>
    <x v="1"/>
    <s v=""/>
    <x v="0"/>
    <x v="7"/>
    <s v="FABRICA"/>
    <x v="0"/>
    <x v="11"/>
    <x v="1"/>
    <n v="7.2800000000000011"/>
    <x v="0"/>
    <n v="-3.9999999999999147E-2"/>
    <n v="3.9999999999999147E-2"/>
    <n v="0"/>
    <n v="0"/>
    <s v=""/>
    <n v="20"/>
    <s v="TM"/>
    <n v="20"/>
    <n v="55"/>
    <s v=""/>
    <s v=""/>
    <x v="0"/>
    <s v=""/>
    <s v=""/>
  </r>
  <r>
    <x v="13"/>
    <n v="13.06"/>
    <n v="13.26"/>
    <n v="0"/>
    <n v="40"/>
    <n v="40.64"/>
    <n v="27.38"/>
    <s v="TM"/>
    <s v=""/>
    <s v="E1219LWL"/>
    <s v="ER9678BBK"/>
    <s v="2024000467"/>
    <x v="2228"/>
    <d v="2024-01-09T00:00:00"/>
    <x v="52"/>
    <n v="27.54"/>
    <s v="TM"/>
    <n v="27.38"/>
    <x v="0"/>
    <s v="JPOMB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2"/>
    <n v="13.26"/>
    <s v=""/>
    <x v="0"/>
    <x v="0"/>
    <x v="1"/>
    <s v=""/>
    <x v="0"/>
    <x v="7"/>
    <s v="FABRICA"/>
    <x v="0"/>
    <x v="50"/>
    <x v="1"/>
    <n v="0.35999999999999943"/>
    <x v="0"/>
    <n v="0.16000000000000014"/>
    <n v="0.16000000000000014"/>
    <n v="0"/>
    <n v="1"/>
    <s v=""/>
    <n v="27.54"/>
    <s v="TM"/>
    <n v="27.54"/>
    <n v="3043"/>
    <s v=""/>
    <s v=""/>
    <x v="0"/>
    <s v=""/>
    <s v=""/>
  </r>
  <r>
    <x v="13"/>
    <n v="14"/>
    <n v="13.76"/>
    <n v="0"/>
    <n v="40"/>
    <n v="40.78"/>
    <n v="15"/>
    <s v="FAR"/>
    <s v=""/>
    <s v="E5316JZJ"/>
    <s v="ER2524BCB"/>
    <s v="2024000503"/>
    <x v="2229"/>
    <d v="2024-01-09T00:00:00"/>
    <x v="9"/>
    <n v="15"/>
    <s v="FAR"/>
    <n v="27.02"/>
    <x v="0"/>
    <s v="PROMER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3.76"/>
    <s v=""/>
    <x v="0"/>
    <x v="0"/>
    <x v="1"/>
    <s v=""/>
    <x v="0"/>
    <x v="7"/>
    <s v="FABRICA"/>
    <x v="0"/>
    <x v="9"/>
    <x v="0"/>
    <n v="0.21999999999999886"/>
    <x v="0"/>
    <n v="-0.39499999999999957"/>
    <n v="0.39499999999999957"/>
    <n v="0"/>
    <n v="0"/>
    <s v=""/>
    <n v="15"/>
    <s v="FAR"/>
    <n v="26.625"/>
    <n v="2906"/>
    <s v=""/>
    <s v=""/>
    <x v="0"/>
    <s v=""/>
    <s v=""/>
  </r>
  <r>
    <x v="13"/>
    <n v="13.3"/>
    <n v="13.16"/>
    <n v="0"/>
    <n v="40"/>
    <n v="40.58"/>
    <n v="27.42"/>
    <s v="TM"/>
    <s v=""/>
    <s v="E0998LSS"/>
    <s v="ER8331BCD"/>
    <s v="2024000486"/>
    <x v="2230"/>
    <d v="2024-01-09T00:00:00"/>
    <x v="50"/>
    <n v="27.64"/>
    <s v="TM"/>
    <n v="27.42"/>
    <x v="0"/>
    <s v="PROMER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5"/>
    <n v="13.16"/>
    <s v=""/>
    <x v="0"/>
    <x v="0"/>
    <x v="1"/>
    <s v=""/>
    <x v="0"/>
    <x v="7"/>
    <s v="FABRICA"/>
    <x v="0"/>
    <x v="48"/>
    <x v="1"/>
    <n v="0.42000000000000171"/>
    <x v="0"/>
    <n v="0.21999999999999886"/>
    <n v="0.21999999999999886"/>
    <n v="0"/>
    <n v="1"/>
    <s v=""/>
    <n v="27.64"/>
    <s v="TM"/>
    <n v="27.64"/>
    <n v="3218"/>
    <s v=""/>
    <s v=""/>
    <x v="0"/>
    <s v=""/>
    <s v=""/>
  </r>
  <r>
    <x v="13"/>
    <n v="13.3"/>
    <n v="13.58"/>
    <n v="0"/>
    <n v="40"/>
    <n v="40.54"/>
    <n v="26.96"/>
    <s v="TM"/>
    <s v=""/>
    <s v="E2163JCB"/>
    <s v="ER4667BBH"/>
    <s v="2024000466"/>
    <x v="2231"/>
    <d v="2024-01-09T00:00:00"/>
    <x v="11"/>
    <n v="27.22"/>
    <s v="TM"/>
    <n v="26.96"/>
    <x v="0"/>
    <s v="JPOMB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15"/>
    <n v="13.58"/>
    <s v=""/>
    <x v="0"/>
    <x v="0"/>
    <x v="1"/>
    <s v=""/>
    <x v="0"/>
    <x v="7"/>
    <s v="FABRICA"/>
    <x v="0"/>
    <x v="11"/>
    <x v="1"/>
    <n v="0.46000000000000085"/>
    <x v="0"/>
    <n v="0.25999999999999801"/>
    <n v="0.25999999999999801"/>
    <n v="0"/>
    <n v="1"/>
    <s v=""/>
    <n v="27.22"/>
    <s v="TM"/>
    <n v="27.22"/>
    <n v="55"/>
    <s v=""/>
    <s v=""/>
    <x v="0"/>
    <s v=""/>
    <s v=""/>
  </r>
  <r>
    <x v="13"/>
    <n v="13.38"/>
    <n v="13.32"/>
    <n v="0"/>
    <n v="40"/>
    <n v="40.58"/>
    <n v="27.26"/>
    <s v="TM"/>
    <s v=""/>
    <s v="E2737GDG"/>
    <s v="ER8442BCC"/>
    <s v="2024000465"/>
    <x v="2232"/>
    <d v="2024-01-09T00:00:00"/>
    <x v="11"/>
    <n v="27.48"/>
    <s v="TM"/>
    <n v="27.26"/>
    <x v="0"/>
    <s v="JPOMB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15"/>
    <n v="13.32"/>
    <s v=""/>
    <x v="0"/>
    <x v="0"/>
    <x v="1"/>
    <s v=""/>
    <x v="0"/>
    <x v="7"/>
    <s v="FABRICA"/>
    <x v="0"/>
    <x v="11"/>
    <x v="1"/>
    <n v="0.42000000000000171"/>
    <x v="0"/>
    <n v="0.21999999999999886"/>
    <n v="0.21999999999999886"/>
    <n v="0"/>
    <n v="1"/>
    <s v=""/>
    <n v="27.48"/>
    <s v="TM"/>
    <n v="27.48"/>
    <n v="55"/>
    <s v=""/>
    <s v=""/>
    <x v="0"/>
    <s v=""/>
    <s v=""/>
  </r>
  <r>
    <x v="13"/>
    <n v="13.7"/>
    <n v="25.24"/>
    <n v="0"/>
    <n v="40"/>
    <n v="39.94"/>
    <n v="9"/>
    <s v="PAL"/>
    <s v=""/>
    <s v="E2706JNL"/>
    <s v="ER3971BCG"/>
    <s v="2024000579"/>
    <x v="2233"/>
    <d v="2024-01-10T00:00:00"/>
    <x v="48"/>
    <n v="9"/>
    <s v="PAL"/>
    <n v="14.7"/>
    <x v="0"/>
    <s v="JPOMB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25.24"/>
    <s v=""/>
    <x v="0"/>
    <x v="0"/>
    <x v="1"/>
    <s v=""/>
    <x v="0"/>
    <x v="7"/>
    <s v="FABRICA"/>
    <x v="0"/>
    <x v="46"/>
    <x v="0"/>
    <n v="1.0600000000000023"/>
    <x v="0"/>
    <n v="-0.29999999999999893"/>
    <n v="0.29999999999999893"/>
    <n v="0"/>
    <n v="0"/>
    <s v=""/>
    <n v="9"/>
    <s v="PAL"/>
    <n v="14.4"/>
    <n v="3124"/>
    <s v=""/>
    <s v=""/>
    <x v="0"/>
    <s v=""/>
    <s v=""/>
  </r>
  <r>
    <x v="13"/>
    <n v="13.7"/>
    <n v="13.74"/>
    <n v="0"/>
    <n v="40"/>
    <n v="40.700000000000003"/>
    <n v="26.96"/>
    <s v="TM"/>
    <s v=""/>
    <s v="E1731LNY"/>
    <s v="ER0334BBD"/>
    <s v="2024000498"/>
    <x v="2234"/>
    <d v="2024-01-09T00:00:00"/>
    <x v="11"/>
    <n v="27.06"/>
    <s v="TM"/>
    <n v="26.96"/>
    <x v="0"/>
    <s v="PROMER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15"/>
    <n v="13.74"/>
    <s v=""/>
    <x v="0"/>
    <x v="0"/>
    <x v="1"/>
    <s v=""/>
    <x v="0"/>
    <x v="7"/>
    <s v="FABRICA"/>
    <x v="0"/>
    <x v="11"/>
    <x v="1"/>
    <n v="0.29999999999999716"/>
    <x v="0"/>
    <n v="9.9999999999997868E-2"/>
    <n v="9.9999999999997868E-2"/>
    <n v="0"/>
    <n v="1"/>
    <s v=""/>
    <n v="27.06"/>
    <s v="TM"/>
    <n v="27.06"/>
    <n v="55"/>
    <s v=""/>
    <s v=""/>
    <x v="0"/>
    <s v=""/>
    <s v=""/>
  </r>
  <r>
    <x v="13"/>
    <n v="13.1"/>
    <n v="13"/>
    <n v="0"/>
    <n v="40"/>
    <n v="39.72"/>
    <n v="2"/>
    <s v="FAR"/>
    <s v=""/>
    <s v="E8143DJH"/>
    <s v="ER3915BBN"/>
    <s v="2024000513"/>
    <x v="2235"/>
    <d v="2024-01-09T00:00:00"/>
    <x v="13"/>
    <n v="2"/>
    <s v="FAR"/>
    <n v="26.72"/>
    <x v="0"/>
    <s v="JPOMB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3"/>
    <s v=""/>
    <x v="0"/>
    <x v="0"/>
    <x v="1"/>
    <s v=""/>
    <x v="0"/>
    <x v="7"/>
    <s v="FABRICA"/>
    <x v="0"/>
    <x v="13"/>
    <x v="0"/>
    <n v="1.2800000000000011"/>
    <x v="0"/>
    <n v="-23.169999999999998"/>
    <n v="23.169999999999998"/>
    <n v="1"/>
    <n v="0"/>
    <s v="Negativo"/>
    <n v="2"/>
    <s v="FAR"/>
    <n v="3.55"/>
    <n v="3091"/>
    <s v=""/>
    <s v=""/>
    <x v="0"/>
    <s v=""/>
    <s v=""/>
  </r>
  <r>
    <x v="13"/>
    <n v="13.1"/>
    <n v="13"/>
    <n v="0"/>
    <n v="40"/>
    <n v="39.72"/>
    <n v="13"/>
    <s v="FAR"/>
    <s v=""/>
    <s v="E8143DJH"/>
    <s v="ER3915BBN"/>
    <s v="2024000513"/>
    <x v="2235"/>
    <d v="2024-01-09T00:00:00"/>
    <x v="9"/>
    <n v="13"/>
    <s v="FAR"/>
    <n v="26.72"/>
    <x v="0"/>
    <s v="JPOMB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3"/>
    <s v=""/>
    <x v="0"/>
    <x v="0"/>
    <x v="1"/>
    <s v=""/>
    <x v="0"/>
    <x v="7"/>
    <s v="FABRICA"/>
    <x v="0"/>
    <x v="9"/>
    <x v="0"/>
    <n v="1.2800000000000011"/>
    <x v="0"/>
    <n v="-3.6449999999999996"/>
    <n v="3.6449999999999996"/>
    <n v="1"/>
    <n v="0"/>
    <s v="Negativo"/>
    <n v="13"/>
    <s v="FAR"/>
    <n v="23.074999999999999"/>
    <n v="2906"/>
    <s v=""/>
    <s v=""/>
    <x v="0"/>
    <s v=""/>
    <s v=""/>
  </r>
  <r>
    <x v="13"/>
    <n v="14.2"/>
    <n v="18.38"/>
    <n v="0"/>
    <n v="40"/>
    <n v="40.28"/>
    <n v="12"/>
    <s v="FAR"/>
    <s v=""/>
    <s v="E8867JHX"/>
    <s v="ER3199BCM"/>
    <s v="2024000488"/>
    <x v="2236"/>
    <d v="2024-01-09T00:00:00"/>
    <x v="13"/>
    <n v="12"/>
    <s v="FAR"/>
    <n v="21.9"/>
    <x v="0"/>
    <s v="E_RMENDEZ"/>
    <x v="0"/>
    <s v=""/>
    <x v="0"/>
    <x v="0"/>
    <x v="2"/>
    <x v="1"/>
    <s v=""/>
    <d v="2024-01-09T12:18:15"/>
    <s v="RFCPI"/>
    <x v="0"/>
    <x v="0"/>
    <x v="1"/>
    <x v="0"/>
    <s v=""/>
    <d v="1899-12-30T00:00:00"/>
    <s v=""/>
    <s v=""/>
    <s v=""/>
    <n v="0"/>
    <s v=""/>
    <x v="0"/>
    <x v="0"/>
    <x v="1"/>
    <s v=""/>
    <x v="0"/>
    <x v="7"/>
    <s v="FABRICA"/>
    <x v="1"/>
    <x v="13"/>
    <x v="0"/>
    <n v="0.71999999999999886"/>
    <x v="0"/>
    <n v="-0.60000000000000142"/>
    <n v="0.60000000000000142"/>
    <n v="1"/>
    <n v="0"/>
    <s v="Negativo"/>
    <n v="12"/>
    <s v="FAR"/>
    <n v="21.299999999999997"/>
    <n v="3091"/>
    <s v=""/>
    <s v=""/>
    <x v="0"/>
    <s v=""/>
    <s v=""/>
  </r>
  <r>
    <x v="13"/>
    <n v="12.8"/>
    <n v="13.06"/>
    <n v="0"/>
    <n v="40"/>
    <n v="40.6"/>
    <n v="27.54"/>
    <s v="TM"/>
    <s v=""/>
    <s v="E4102FGS"/>
    <s v="ER2214BCF"/>
    <s v="2024000508"/>
    <x v="2237"/>
    <d v="2024-01-09T00:00:00"/>
    <x v="10"/>
    <n v="27.74"/>
    <s v="TM"/>
    <n v="27.54"/>
    <x v="0"/>
    <s v="JPOMB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14"/>
    <n v="13.06"/>
    <s v=""/>
    <x v="0"/>
    <x v="0"/>
    <x v="1"/>
    <s v=""/>
    <x v="0"/>
    <x v="7"/>
    <s v="FABRICA"/>
    <x v="0"/>
    <x v="10"/>
    <x v="1"/>
    <n v="0.39999999999999858"/>
    <x v="0"/>
    <n v="0.19999999999999929"/>
    <n v="0.19999999999999929"/>
    <n v="0"/>
    <n v="1"/>
    <s v=""/>
    <n v="27.74"/>
    <s v="TM"/>
    <n v="27.74"/>
    <n v="3042"/>
    <s v=""/>
    <s v=""/>
    <x v="0"/>
    <s v=""/>
    <s v=""/>
  </r>
  <r>
    <x v="13"/>
    <n v="12.8"/>
    <n v="12.88"/>
    <n v="0"/>
    <n v="40"/>
    <n v="40.72"/>
    <n v="27.84"/>
    <s v="TM"/>
    <s v=""/>
    <s v="E2500JHC"/>
    <s v="ER4994BCK"/>
    <s v="2024000515"/>
    <x v="2238"/>
    <d v="2024-01-09T00:00:00"/>
    <x v="10"/>
    <n v="27.92"/>
    <s v="TM"/>
    <n v="27.84"/>
    <x v="0"/>
    <s v="JPOMB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14"/>
    <n v="12.88"/>
    <s v=""/>
    <x v="0"/>
    <x v="0"/>
    <x v="1"/>
    <s v=""/>
    <x v="0"/>
    <x v="7"/>
    <s v="FABRICA"/>
    <x v="0"/>
    <x v="10"/>
    <x v="1"/>
    <n v="0.28000000000000114"/>
    <x v="0"/>
    <n v="8.0000000000001847E-2"/>
    <n v="8.0000000000001847E-2"/>
    <n v="0"/>
    <n v="1"/>
    <s v=""/>
    <n v="27.92"/>
    <s v="TM"/>
    <n v="27.92"/>
    <n v="3042"/>
    <s v=""/>
    <s v=""/>
    <x v="0"/>
    <s v=""/>
    <s v=""/>
  </r>
  <r>
    <x v="13"/>
    <n v="13.06"/>
    <n v="13.1"/>
    <n v="0"/>
    <n v="40"/>
    <n v="40.619999999999997"/>
    <n v="27.52"/>
    <s v="TM"/>
    <s v=""/>
    <s v="E1219LWL"/>
    <s v="ER9678BBK"/>
    <s v="2024000518"/>
    <x v="2239"/>
    <d v="2024-01-09T00:00:00"/>
    <x v="11"/>
    <n v="27.7"/>
    <s v="TM"/>
    <n v="27.52"/>
    <x v="0"/>
    <s v="JPOMB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15"/>
    <n v="13.1"/>
    <s v=""/>
    <x v="0"/>
    <x v="0"/>
    <x v="1"/>
    <s v=""/>
    <x v="0"/>
    <x v="7"/>
    <s v="FABRICA"/>
    <x v="0"/>
    <x v="11"/>
    <x v="1"/>
    <n v="0.38000000000000256"/>
    <x v="0"/>
    <n v="0.17999999999999972"/>
    <n v="0.17999999999999972"/>
    <n v="0"/>
    <n v="1"/>
    <s v=""/>
    <n v="27.7"/>
    <s v="TM"/>
    <n v="27.7"/>
    <n v="55"/>
    <s v=""/>
    <s v=""/>
    <x v="0"/>
    <s v=""/>
    <s v=""/>
  </r>
  <r>
    <x v="13"/>
    <n v="13.74"/>
    <n v="13.72"/>
    <n v="0"/>
    <n v="40"/>
    <n v="40.64"/>
    <n v="26.92"/>
    <s v="TM"/>
    <s v=""/>
    <s v="E1094JPT"/>
    <s v="ER8081BBH"/>
    <s v="2024000529"/>
    <x v="2240"/>
    <d v="2024-01-09T00:00:00"/>
    <x v="11"/>
    <n v="27.08"/>
    <s v="TM"/>
    <n v="26.92"/>
    <x v="0"/>
    <s v="E_LANDRE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15"/>
    <n v="13.72"/>
    <s v=""/>
    <x v="0"/>
    <x v="0"/>
    <x v="1"/>
    <s v=""/>
    <x v="0"/>
    <x v="7"/>
    <s v="FABRICA"/>
    <x v="0"/>
    <x v="11"/>
    <x v="1"/>
    <n v="0.35999999999999943"/>
    <x v="0"/>
    <n v="0.15999999999999659"/>
    <n v="0.15999999999999659"/>
    <n v="0"/>
    <n v="1"/>
    <s v=""/>
    <n v="27.08"/>
    <s v="TM"/>
    <n v="27.08"/>
    <n v="55"/>
    <s v=""/>
    <s v=""/>
    <x v="0"/>
    <s v=""/>
    <s v=""/>
  </r>
  <r>
    <x v="13"/>
    <n v="13.2"/>
    <n v="13.18"/>
    <n v="0"/>
    <n v="40"/>
    <n v="40.58"/>
    <n v="27.4"/>
    <s v="TM"/>
    <s v=""/>
    <s v="E1832JSR"/>
    <s v="ER7977BCH"/>
    <s v="2024000535"/>
    <x v="2241"/>
    <d v="2024-01-10T00:00:00"/>
    <x v="10"/>
    <n v="27.62"/>
    <s v="TM"/>
    <n v="27.4"/>
    <x v="0"/>
    <s v="PROMER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14"/>
    <n v="13.18"/>
    <s v=""/>
    <x v="0"/>
    <x v="0"/>
    <x v="1"/>
    <s v=""/>
    <x v="0"/>
    <x v="7"/>
    <s v="FABRICA"/>
    <x v="0"/>
    <x v="10"/>
    <x v="1"/>
    <n v="0.42000000000000171"/>
    <x v="0"/>
    <n v="0.22000000000000242"/>
    <n v="0.22000000000000242"/>
    <n v="0"/>
    <n v="1"/>
    <s v=""/>
    <n v="27.62"/>
    <s v="TM"/>
    <n v="27.62"/>
    <n v="3042"/>
    <s v=""/>
    <s v=""/>
    <x v="0"/>
    <s v=""/>
    <s v=""/>
  </r>
  <r>
    <x v="13"/>
    <n v="13.38"/>
    <n v="13.44"/>
    <n v="0"/>
    <n v="40"/>
    <n v="40.659999999999997"/>
    <n v="27.22"/>
    <s v="TM"/>
    <s v=""/>
    <s v="E2737GDG"/>
    <s v="ER8442BCC"/>
    <s v="2024000523"/>
    <x v="2242"/>
    <d v="2024-01-09T00:00:00"/>
    <x v="10"/>
    <n v="27.36"/>
    <s v="TM"/>
    <n v="27.22"/>
    <x v="0"/>
    <s v="JPOMB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14"/>
    <n v="13.44"/>
    <s v=""/>
    <x v="0"/>
    <x v="0"/>
    <x v="1"/>
    <s v=""/>
    <x v="0"/>
    <x v="7"/>
    <s v="FABRICA"/>
    <x v="0"/>
    <x v="10"/>
    <x v="1"/>
    <n v="0.34000000000000341"/>
    <x v="0"/>
    <n v="0.14000000000000057"/>
    <n v="0.14000000000000057"/>
    <n v="0"/>
    <n v="1"/>
    <s v=""/>
    <n v="27.36"/>
    <s v="TM"/>
    <n v="27.36"/>
    <n v="3042"/>
    <s v=""/>
    <s v=""/>
    <x v="0"/>
    <s v=""/>
    <s v=""/>
  </r>
  <r>
    <x v="13"/>
    <n v="12.5"/>
    <n v="12.46"/>
    <n v="0"/>
    <n v="40"/>
    <n v="40.58"/>
    <n v="28.12"/>
    <s v="TM"/>
    <s v=""/>
    <s v="E2407CWH"/>
    <s v="ER7131BCF"/>
    <s v="2024000528"/>
    <x v="2243"/>
    <d v="2024-01-09T00:00:00"/>
    <x v="11"/>
    <n v="28.34"/>
    <s v="TM"/>
    <n v="28.12"/>
    <x v="0"/>
    <s v="JPOMB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15"/>
    <n v="12.46"/>
    <s v=""/>
    <x v="0"/>
    <x v="0"/>
    <x v="1"/>
    <s v=""/>
    <x v="0"/>
    <x v="7"/>
    <s v="FABRICA"/>
    <x v="0"/>
    <x v="11"/>
    <x v="1"/>
    <n v="0.42000000000000171"/>
    <x v="0"/>
    <n v="0.21999999999999886"/>
    <n v="0.21999999999999886"/>
    <n v="0"/>
    <n v="1"/>
    <s v=""/>
    <n v="28.34"/>
    <s v="TM"/>
    <n v="28.34"/>
    <n v="55"/>
    <s v=""/>
    <s v=""/>
    <x v="0"/>
    <s v=""/>
    <s v=""/>
  </r>
  <r>
    <x v="13"/>
    <n v="15.04"/>
    <n v="17.079999999999998"/>
    <n v="0"/>
    <n v="40"/>
    <n v="31.34"/>
    <n v="8"/>
    <s v="FAR"/>
    <s v=""/>
    <s v="E4533JBG"/>
    <s v="ER9610BBS"/>
    <s v="2024000511"/>
    <x v="2244"/>
    <d v="2024-01-09T00:00:00"/>
    <x v="13"/>
    <n v="8"/>
    <s v="FAR"/>
    <n v="14.26"/>
    <x v="0"/>
    <s v="E_RMENDEZ"/>
    <x v="0"/>
    <s v=""/>
    <x v="0"/>
    <x v="0"/>
    <x v="2"/>
    <x v="2"/>
    <s v=""/>
    <d v="2024-01-09T15:15:40"/>
    <s v="RFCPI"/>
    <x v="0"/>
    <x v="0"/>
    <x v="1"/>
    <x v="0"/>
    <s v=""/>
    <d v="1899-12-30T00:00:00"/>
    <s v=""/>
    <s v=""/>
    <s v=""/>
    <n v="0"/>
    <s v=""/>
    <x v="0"/>
    <x v="0"/>
    <x v="1"/>
    <s v=""/>
    <x v="0"/>
    <x v="7"/>
    <s v="FABRICA"/>
    <x v="1"/>
    <x v="13"/>
    <x v="0"/>
    <n v="9.66"/>
    <x v="0"/>
    <n v="-6.0000000000000497E-2"/>
    <n v="6.0000000000000497E-2"/>
    <n v="0"/>
    <n v="0"/>
    <s v=""/>
    <n v="8"/>
    <s v="FAR"/>
    <n v="14.2"/>
    <n v="3091"/>
    <s v=""/>
    <s v=""/>
    <x v="0"/>
    <s v=""/>
    <s v=""/>
  </r>
  <r>
    <x v="13"/>
    <n v="13.3"/>
    <n v="13.54"/>
    <n v="0"/>
    <n v="40"/>
    <n v="40.64"/>
    <n v="27.1"/>
    <s v="TM"/>
    <s v=""/>
    <s v="E2163JCB"/>
    <s v="ER4667BBH"/>
    <s v="2024000512"/>
    <x v="2245"/>
    <d v="2024-01-09T00:00:00"/>
    <x v="11"/>
    <n v="27.26"/>
    <s v="TM"/>
    <n v="27.1"/>
    <x v="0"/>
    <s v="JPOMB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15"/>
    <n v="13.54"/>
    <s v=""/>
    <x v="0"/>
    <x v="0"/>
    <x v="1"/>
    <s v=""/>
    <x v="0"/>
    <x v="7"/>
    <s v="FABRICA"/>
    <x v="0"/>
    <x v="11"/>
    <x v="1"/>
    <n v="0.35999999999999943"/>
    <x v="0"/>
    <n v="0.16000000000000014"/>
    <n v="0.16000000000000014"/>
    <n v="0"/>
    <n v="1"/>
    <s v=""/>
    <n v="27.26"/>
    <s v="TM"/>
    <n v="27.26"/>
    <n v="55"/>
    <s v=""/>
    <s v=""/>
    <x v="0"/>
    <s v=""/>
    <s v=""/>
  </r>
  <r>
    <x v="13"/>
    <n v="13.7"/>
    <n v="13.76"/>
    <n v="0"/>
    <n v="40"/>
    <n v="40.659999999999997"/>
    <n v="26.9"/>
    <s v="TM"/>
    <s v=""/>
    <s v="E1731LNY"/>
    <s v="ER0334BBD"/>
    <s v="2024000519"/>
    <x v="2246"/>
    <d v="2024-01-09T00:00:00"/>
    <x v="11"/>
    <n v="27.04"/>
    <s v="TM"/>
    <n v="26.9"/>
    <x v="0"/>
    <s v="JPOMB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15"/>
    <n v="13.76"/>
    <s v=""/>
    <x v="0"/>
    <x v="0"/>
    <x v="1"/>
    <s v=""/>
    <x v="0"/>
    <x v="7"/>
    <s v="FABRICA"/>
    <x v="0"/>
    <x v="11"/>
    <x v="1"/>
    <n v="0.34000000000000341"/>
    <x v="0"/>
    <n v="0.14000000000000057"/>
    <n v="0.14000000000000057"/>
    <n v="0"/>
    <n v="1"/>
    <s v=""/>
    <n v="27.04"/>
    <s v="TM"/>
    <n v="27.04"/>
    <n v="55"/>
    <s v=""/>
    <s v=""/>
    <x v="0"/>
    <s v=""/>
    <s v=""/>
  </r>
  <r>
    <x v="13"/>
    <n v="13"/>
    <n v="12.9"/>
    <n v="0"/>
    <n v="40"/>
    <n v="40.72"/>
    <n v="27.82"/>
    <s v="TM"/>
    <s v=""/>
    <s v="E6758KKD"/>
    <s v="ER7710BBN"/>
    <s v="2024000531"/>
    <x v="2247"/>
    <d v="2024-01-10T00:00:00"/>
    <x v="10"/>
    <n v="27.9"/>
    <s v="TM"/>
    <n v="27.82"/>
    <x v="0"/>
    <s v="PROMER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14"/>
    <n v="12.9"/>
    <s v=""/>
    <x v="0"/>
    <x v="0"/>
    <x v="1"/>
    <s v=""/>
    <x v="0"/>
    <x v="7"/>
    <s v="FABRICA"/>
    <x v="0"/>
    <x v="10"/>
    <x v="1"/>
    <n v="0.28000000000000114"/>
    <x v="0"/>
    <n v="7.9999999999998295E-2"/>
    <n v="7.9999999999998295E-2"/>
    <n v="0"/>
    <n v="1"/>
    <s v=""/>
    <n v="27.9"/>
    <s v="TM"/>
    <n v="27.9"/>
    <n v="3042"/>
    <s v=""/>
    <s v=""/>
    <x v="0"/>
    <s v=""/>
    <s v=""/>
  </r>
  <r>
    <x v="13"/>
    <n v="13.2"/>
    <n v="13.14"/>
    <n v="0"/>
    <n v="40"/>
    <n v="40.54"/>
    <n v="27.4"/>
    <s v="TM"/>
    <s v=""/>
    <s v="E2070JJZ"/>
    <s v="ER0358BBJ"/>
    <s v="2024000533"/>
    <x v="2248"/>
    <d v="2024-01-10T00:00:00"/>
    <x v="52"/>
    <n v="27.66"/>
    <s v="TM"/>
    <n v="27.4"/>
    <x v="0"/>
    <s v="E_RMENDEZ"/>
    <x v="0"/>
    <s v="P"/>
    <x v="0"/>
    <x v="0"/>
    <x v="0"/>
    <x v="0"/>
    <s v=""/>
    <d v="1899-12-30T00:00:00"/>
    <s v=""/>
    <x v="0"/>
    <x v="0"/>
    <x v="1"/>
    <x v="0"/>
    <s v=""/>
    <d v="1899-12-30T00:00:00"/>
    <s v=""/>
    <s v=""/>
    <s v="S2"/>
    <n v="0"/>
    <s v=""/>
    <x v="0"/>
    <x v="0"/>
    <x v="1"/>
    <s v=""/>
    <x v="0"/>
    <x v="7"/>
    <s v="FABRICA"/>
    <x v="0"/>
    <x v="50"/>
    <x v="1"/>
    <n v="0.46000000000000085"/>
    <x v="0"/>
    <n v="0.26000000000000156"/>
    <n v="0.26000000000000156"/>
    <n v="0"/>
    <n v="1"/>
    <s v=""/>
    <n v="27.66"/>
    <s v="TM"/>
    <n v="27.66"/>
    <n v="3043"/>
    <s v=""/>
    <s v=""/>
    <x v="0"/>
    <s v=""/>
    <s v=""/>
  </r>
  <r>
    <x v="13"/>
    <n v="15.4"/>
    <n v="15.7"/>
    <n v="0"/>
    <n v="40"/>
    <n v="39.32"/>
    <n v="1"/>
    <s v="FAR"/>
    <s v=""/>
    <s v="E5346MBZ"/>
    <s v="ER4184BCC"/>
    <s v="2024000577"/>
    <x v="2249"/>
    <d v="2024-01-10T00:00:00"/>
    <x v="13"/>
    <n v="1"/>
    <s v="FAR"/>
    <n v="23.62"/>
    <x v="0"/>
    <s v="JPOMB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5.7"/>
    <s v=""/>
    <x v="0"/>
    <x v="0"/>
    <x v="1"/>
    <s v=""/>
    <x v="0"/>
    <x v="7"/>
    <s v="FABRICA"/>
    <x v="0"/>
    <x v="13"/>
    <x v="0"/>
    <n v="1.6799999999999997"/>
    <x v="0"/>
    <n v="-21.845000000000002"/>
    <n v="21.845000000000002"/>
    <n v="1"/>
    <n v="0"/>
    <s v="Negativo"/>
    <n v="1"/>
    <s v="FAR"/>
    <n v="1.7749999999999999"/>
    <n v="3091"/>
    <s v=""/>
    <s v=""/>
    <x v="0"/>
    <s v=""/>
    <s v=""/>
  </r>
  <r>
    <x v="13"/>
    <n v="15.4"/>
    <n v="15.7"/>
    <n v="0"/>
    <n v="40"/>
    <n v="39.32"/>
    <n v="12"/>
    <s v="FAR"/>
    <s v=""/>
    <s v="E5346MBZ"/>
    <s v="ER4184BCC"/>
    <s v="2024000577"/>
    <x v="2249"/>
    <d v="2024-01-10T00:00:00"/>
    <x v="9"/>
    <n v="14"/>
    <s v="FAR"/>
    <n v="23.62"/>
    <x v="0"/>
    <s v="JPOMB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5.7"/>
    <s v=""/>
    <x v="0"/>
    <x v="0"/>
    <x v="1"/>
    <s v=""/>
    <x v="0"/>
    <x v="7"/>
    <s v="FABRICA"/>
    <x v="0"/>
    <x v="9"/>
    <x v="0"/>
    <n v="1.6799999999999997"/>
    <x v="0"/>
    <n v="1.2299999999999969"/>
    <n v="1.2299999999999969"/>
    <n v="1"/>
    <n v="1"/>
    <s v="Positivo"/>
    <n v="14"/>
    <s v="FAR"/>
    <n v="24.849999999999998"/>
    <n v="2906"/>
    <s v=""/>
    <s v=""/>
    <x v="0"/>
    <s v=""/>
    <s v=""/>
  </r>
  <r>
    <x v="13"/>
    <n v="13.7"/>
    <n v="14"/>
    <n v="0"/>
    <n v="40"/>
    <n v="40.68"/>
    <n v="26.68"/>
    <s v="TM"/>
    <s v=""/>
    <s v="E1731LNY"/>
    <s v="ER0334BBD"/>
    <s v="2024000556"/>
    <x v="2250"/>
    <d v="2024-01-10T00:00:00"/>
    <x v="11"/>
    <n v="26.8"/>
    <s v="TM"/>
    <n v="26.68"/>
    <x v="0"/>
    <s v="JPOMB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15"/>
    <n v="14"/>
    <s v=""/>
    <x v="0"/>
    <x v="0"/>
    <x v="1"/>
    <s v=""/>
    <x v="0"/>
    <x v="7"/>
    <s v="FABRICA"/>
    <x v="0"/>
    <x v="11"/>
    <x v="1"/>
    <n v="0.32000000000000028"/>
    <x v="0"/>
    <n v="0.12000000000000099"/>
    <n v="0.12000000000000099"/>
    <n v="0"/>
    <n v="1"/>
    <s v=""/>
    <n v="26.8"/>
    <s v="TM"/>
    <n v="26.8"/>
    <n v="55"/>
    <s v=""/>
    <s v=""/>
    <x v="0"/>
    <s v=""/>
    <s v=""/>
  </r>
  <r>
    <x v="13"/>
    <n v="13.7"/>
    <n v="13.94"/>
    <n v="0"/>
    <n v="40"/>
    <n v="40.700000000000003"/>
    <n v="15"/>
    <s v="FAR"/>
    <s v=""/>
    <s v="E2706JNL"/>
    <s v="ER3971BCG"/>
    <s v="2024000600"/>
    <x v="2251"/>
    <d v="2024-01-10T00:00:00"/>
    <x v="9"/>
    <n v="15"/>
    <s v="FAR"/>
    <n v="26.76"/>
    <x v="0"/>
    <s v="PROMER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3.94"/>
    <s v=""/>
    <x v="0"/>
    <x v="0"/>
    <x v="1"/>
    <s v=""/>
    <x v="0"/>
    <x v="7"/>
    <s v="FABRICA"/>
    <x v="0"/>
    <x v="9"/>
    <x v="0"/>
    <n v="0.29999999999999716"/>
    <x v="0"/>
    <n v="-0.13500000000000156"/>
    <n v="0.13500000000000156"/>
    <n v="0"/>
    <n v="0"/>
    <s v=""/>
    <n v="15"/>
    <s v="FAR"/>
    <n v="26.625"/>
    <n v="2906"/>
    <s v=""/>
    <s v=""/>
    <x v="0"/>
    <s v=""/>
    <s v=""/>
  </r>
  <r>
    <x v="13"/>
    <n v="13.44"/>
    <n v="13.4"/>
    <n v="0"/>
    <n v="40"/>
    <n v="40.64"/>
    <n v="27.24"/>
    <s v="TM"/>
    <s v=""/>
    <s v="E2459GSW"/>
    <s v="ER5821BBZ"/>
    <s v="2024000545"/>
    <x v="2252"/>
    <d v="2024-01-10T00:00:00"/>
    <x v="11"/>
    <n v="27.4"/>
    <s v="TM"/>
    <n v="27.24"/>
    <x v="0"/>
    <s v="JPOMB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15"/>
    <n v="13.4"/>
    <s v=""/>
    <x v="0"/>
    <x v="0"/>
    <x v="1"/>
    <s v=""/>
    <x v="0"/>
    <x v="7"/>
    <s v="FABRICA"/>
    <x v="0"/>
    <x v="11"/>
    <x v="1"/>
    <n v="0.35999999999999943"/>
    <x v="0"/>
    <n v="0.16000000000000014"/>
    <n v="0.16000000000000014"/>
    <n v="0"/>
    <n v="1"/>
    <s v=""/>
    <n v="27.4"/>
    <s v="TM"/>
    <n v="27.4"/>
    <n v="55"/>
    <s v=""/>
    <s v=""/>
    <x v="0"/>
    <s v=""/>
    <s v=""/>
  </r>
  <r>
    <x v="13"/>
    <n v="13.64"/>
    <n v="13.96"/>
    <n v="0"/>
    <n v="40"/>
    <n v="39.340000000000003"/>
    <n v="12"/>
    <s v="FAR"/>
    <s v=""/>
    <s v="E4042GJB"/>
    <s v="ER6868BCG"/>
    <s v="2024000573"/>
    <x v="2253"/>
    <d v="2024-01-10T00:00:00"/>
    <x v="13"/>
    <n v="12"/>
    <s v="FAR"/>
    <n v="25.38"/>
    <x v="0"/>
    <s v="PROMER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3.96"/>
    <s v=""/>
    <x v="0"/>
    <x v="0"/>
    <x v="1"/>
    <s v=""/>
    <x v="0"/>
    <x v="7"/>
    <s v="FABRICA"/>
    <x v="0"/>
    <x v="13"/>
    <x v="0"/>
    <n v="1.6599999999999966"/>
    <x v="0"/>
    <n v="-4.0800000000000018"/>
    <n v="4.0800000000000018"/>
    <n v="1"/>
    <n v="0"/>
    <s v="Negativo"/>
    <n v="12"/>
    <s v="FAR"/>
    <n v="21.299999999999997"/>
    <n v="3091"/>
    <s v=""/>
    <s v=""/>
    <x v="0"/>
    <s v=""/>
    <s v=""/>
  </r>
  <r>
    <x v="13"/>
    <n v="13.64"/>
    <n v="13.96"/>
    <n v="0"/>
    <n v="40"/>
    <n v="39.340000000000003"/>
    <n v="2"/>
    <s v="FAR"/>
    <s v=""/>
    <s v="E4042GJB"/>
    <s v="ER6868BCG"/>
    <s v="2024000573"/>
    <x v="2253"/>
    <d v="2024-01-10T00:00:00"/>
    <x v="49"/>
    <n v="2"/>
    <s v="FAR"/>
    <n v="25.38"/>
    <x v="0"/>
    <s v="PROMER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3.96"/>
    <s v=""/>
    <x v="0"/>
    <x v="0"/>
    <x v="1"/>
    <s v=""/>
    <x v="0"/>
    <x v="7"/>
    <s v="FABRICA"/>
    <x v="0"/>
    <x v="47"/>
    <x v="0"/>
    <n v="1.6599999999999966"/>
    <x v="0"/>
    <n v="-21.83"/>
    <n v="21.83"/>
    <n v="1"/>
    <n v="0"/>
    <s v="Negativo"/>
    <n v="2"/>
    <s v="FAR"/>
    <n v="3.55"/>
    <n v="2926"/>
    <s v=""/>
    <s v=""/>
    <x v="0"/>
    <s v=""/>
    <s v=""/>
  </r>
  <r>
    <x v="13"/>
    <n v="13.38"/>
    <n v="13.3"/>
    <n v="0"/>
    <n v="40"/>
    <n v="28.48"/>
    <n v="15.18"/>
    <s v="TM"/>
    <s v=""/>
    <s v="E2737GDG"/>
    <s v="ER8442BCC"/>
    <s v="2024000580"/>
    <x v="2254"/>
    <d v="2024-01-10T00:00:00"/>
    <x v="10"/>
    <n v="15"/>
    <s v="TM"/>
    <n v="15.18"/>
    <x v="0"/>
    <s v="JPOMB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14"/>
    <n v="13.3"/>
    <s v=""/>
    <x v="0"/>
    <x v="0"/>
    <x v="1"/>
    <s v=""/>
    <x v="0"/>
    <x v="7"/>
    <s v="FABRICA"/>
    <x v="0"/>
    <x v="10"/>
    <x v="1"/>
    <n v="12.52"/>
    <x v="0"/>
    <n v="-0.17999999999999972"/>
    <n v="0.17999999999999972"/>
    <n v="0"/>
    <n v="0"/>
    <s v=""/>
    <n v="15"/>
    <s v="TM"/>
    <n v="15"/>
    <n v="3042"/>
    <s v=""/>
    <s v=""/>
    <x v="0"/>
    <s v=""/>
    <s v=""/>
  </r>
  <r>
    <x v="13"/>
    <n v="13.44"/>
    <n v="13.3"/>
    <n v="0"/>
    <n v="40"/>
    <n v="33.36"/>
    <n v="20.059999999999999"/>
    <s v="TM"/>
    <s v=""/>
    <s v="E2459GSW"/>
    <s v="ER5821BBZ"/>
    <s v="2024000576"/>
    <x v="2255"/>
    <d v="2024-01-10T00:00:00"/>
    <x v="11"/>
    <n v="20"/>
    <s v="TM"/>
    <n v="20.059999999999999"/>
    <x v="0"/>
    <s v="JPOMB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15"/>
    <n v="13.3"/>
    <s v=""/>
    <x v="0"/>
    <x v="0"/>
    <x v="1"/>
    <s v=""/>
    <x v="0"/>
    <x v="7"/>
    <s v="FABRICA"/>
    <x v="0"/>
    <x v="11"/>
    <x v="1"/>
    <n v="7.6400000000000006"/>
    <x v="0"/>
    <n v="-5.9999999999998721E-2"/>
    <n v="5.9999999999998721E-2"/>
    <n v="0"/>
    <n v="0"/>
    <s v=""/>
    <n v="20"/>
    <s v="TM"/>
    <n v="20"/>
    <n v="55"/>
    <s v=""/>
    <s v=""/>
    <x v="0"/>
    <s v=""/>
    <s v=""/>
  </r>
  <r>
    <x v="13"/>
    <n v="13.2"/>
    <n v="13.44"/>
    <n v="0"/>
    <n v="40"/>
    <n v="40.54"/>
    <n v="27.1"/>
    <s v="TM"/>
    <s v=""/>
    <s v="E2070JJZ"/>
    <s v="ER0358BBJ"/>
    <s v="2024000588"/>
    <x v="2256"/>
    <d v="2024-01-10T00:00:00"/>
    <x v="11"/>
    <n v="27.36"/>
    <s v="TM"/>
    <n v="27.1"/>
    <x v="0"/>
    <s v="JPOMB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15"/>
    <n v="13.44"/>
    <s v=""/>
    <x v="0"/>
    <x v="0"/>
    <x v="1"/>
    <s v=""/>
    <x v="0"/>
    <x v="7"/>
    <s v="FABRICA"/>
    <x v="0"/>
    <x v="11"/>
    <x v="1"/>
    <n v="0.46000000000000085"/>
    <x v="0"/>
    <n v="0.25999999999999801"/>
    <n v="0.25999999999999801"/>
    <n v="0"/>
    <n v="1"/>
    <s v=""/>
    <n v="27.36"/>
    <s v="TM"/>
    <n v="27.36"/>
    <n v="55"/>
    <s v=""/>
    <s v=""/>
    <x v="0"/>
    <s v=""/>
    <s v=""/>
  </r>
  <r>
    <x v="13"/>
    <n v="12.4"/>
    <n v="12.5"/>
    <n v="0"/>
    <n v="40"/>
    <n v="40.659999999999997"/>
    <n v="28.16"/>
    <s v="TM"/>
    <s v=""/>
    <s v="E4570MKW"/>
    <s v="ER1582BDJ"/>
    <s v="2024000589"/>
    <x v="2257"/>
    <d v="2024-01-10T00:00:00"/>
    <x v="11"/>
    <n v="28.3"/>
    <s v="TM"/>
    <n v="28.16"/>
    <x v="0"/>
    <s v="JPOMB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15"/>
    <n v="12.5"/>
    <s v=""/>
    <x v="0"/>
    <x v="0"/>
    <x v="1"/>
    <s v=""/>
    <x v="0"/>
    <x v="7"/>
    <s v="FABRICA"/>
    <x v="0"/>
    <x v="11"/>
    <x v="1"/>
    <n v="0.34000000000000341"/>
    <x v="0"/>
    <n v="0.14000000000000057"/>
    <n v="0.14000000000000057"/>
    <n v="0"/>
    <n v="1"/>
    <s v=""/>
    <n v="28.3"/>
    <s v="TM"/>
    <n v="28.3"/>
    <n v="55"/>
    <s v=""/>
    <s v=""/>
    <x v="0"/>
    <s v=""/>
    <s v=""/>
  </r>
  <r>
    <x v="13"/>
    <n v="10"/>
    <n v="10.08"/>
    <n v="0"/>
    <n v="18"/>
    <n v="17.32"/>
    <n v="4"/>
    <s v="FAR"/>
    <s v=""/>
    <s v="ELE5480AD"/>
    <s v=""/>
    <s v="2024000605"/>
    <x v="2258"/>
    <d v="2024-01-10T00:00:00"/>
    <x v="9"/>
    <n v="4"/>
    <s v="FAR"/>
    <n v="7.24"/>
    <x v="0"/>
    <s v="E_RMENDEZ"/>
    <x v="0"/>
    <s v=""/>
    <x v="0"/>
    <x v="0"/>
    <x v="0"/>
    <x v="0"/>
    <s v=""/>
    <d v="1899-12-30T00:00:00"/>
    <s v=""/>
    <x v="0"/>
    <x v="0"/>
    <x v="1"/>
    <x v="0"/>
    <s v=""/>
    <d v="1899-12-30T00:00:00"/>
    <s v=""/>
    <s v=""/>
    <s v=""/>
    <n v="0"/>
    <s v=""/>
    <x v="0"/>
    <x v="0"/>
    <x v="1"/>
    <s v=""/>
    <x v="0"/>
    <x v="7"/>
    <s v="FABRICA"/>
    <x v="0"/>
    <x v="9"/>
    <x v="0"/>
    <n v="1.129999999999999"/>
    <x v="0"/>
    <n v="-0.14000000000000057"/>
    <n v="0.14000000000000057"/>
    <n v="0"/>
    <n v="0"/>
    <s v=""/>
    <n v="4"/>
    <s v="FAR"/>
    <n v="7.1"/>
    <n v="2906"/>
    <s v=""/>
    <s v=""/>
    <x v="0"/>
    <s v=""/>
    <s v=""/>
  </r>
  <r>
    <x v="13"/>
    <n v="12.8"/>
    <n v="13.08"/>
    <n v="0"/>
    <n v="40"/>
    <n v="40.619999999999997"/>
    <n v="27.54"/>
    <s v="TM"/>
    <s v=""/>
    <s v="E4102FGS"/>
    <s v="ER2214BCF"/>
    <s v="2024000591"/>
    <x v="2259"/>
    <d v="2024-01-10T00:00:00"/>
    <x v="11"/>
    <n v="27.72"/>
    <s v="TM"/>
    <n v="27.54"/>
    <x v="0"/>
    <s v="JPOMB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15"/>
    <n v="13.08"/>
    <s v=""/>
    <x v="0"/>
    <x v="0"/>
    <x v="1"/>
    <s v=""/>
    <x v="0"/>
    <x v="7"/>
    <s v="FABRICA"/>
    <x v="0"/>
    <x v="11"/>
    <x v="1"/>
    <n v="0.38000000000000256"/>
    <x v="0"/>
    <n v="0.17999999999999972"/>
    <n v="0.17999999999999972"/>
    <n v="0"/>
    <n v="1"/>
    <s v=""/>
    <n v="27.72"/>
    <s v="TM"/>
    <n v="27.72"/>
    <n v="55"/>
    <s v=""/>
    <s v=""/>
    <x v="0"/>
    <s v=""/>
    <s v=""/>
  </r>
  <r>
    <x v="13"/>
    <n v="13.74"/>
    <n v="13.9"/>
    <n v="0"/>
    <n v="40"/>
    <n v="40.479999999999997"/>
    <n v="26.58"/>
    <s v="TM"/>
    <s v=""/>
    <s v="E1094JPT"/>
    <s v="ER8081BBH"/>
    <s v="2024000587"/>
    <x v="2260"/>
    <d v="2024-01-10T00:00:00"/>
    <x v="50"/>
    <n v="26.9"/>
    <s v="TM"/>
    <n v="26.58"/>
    <x v="0"/>
    <s v="JPOMB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5"/>
    <n v="13.9"/>
    <s v=""/>
    <x v="0"/>
    <x v="0"/>
    <x v="1"/>
    <s v=""/>
    <x v="0"/>
    <x v="7"/>
    <s v="FABRICA"/>
    <x v="0"/>
    <x v="48"/>
    <x v="1"/>
    <n v="0.52000000000000313"/>
    <x v="0"/>
    <n v="0.32000000000000028"/>
    <n v="0.32000000000000028"/>
    <n v="0"/>
    <n v="1"/>
    <s v=""/>
    <n v="26.9"/>
    <s v="TM"/>
    <n v="26.9"/>
    <n v="3218"/>
    <s v=""/>
    <s v=""/>
    <x v="0"/>
    <s v=""/>
    <s v=""/>
  </r>
  <r>
    <x v="13"/>
    <n v="14.6"/>
    <n v="14.64"/>
    <n v="0"/>
    <n v="40"/>
    <n v="39.46"/>
    <n v="14"/>
    <s v="FAR"/>
    <s v=""/>
    <s v="E36TH00"/>
    <s v="EL192557"/>
    <s v="2024000026"/>
    <x v="2261"/>
    <d v="2024-01-02T00:00:00"/>
    <x v="9"/>
    <n v="14"/>
    <s v="FAR"/>
    <n v="24.82"/>
    <x v="0"/>
    <s v="E_RMEND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PT"/>
    <n v="14.64"/>
    <s v=""/>
    <x v="0"/>
    <x v="0"/>
    <x v="0"/>
    <s v=""/>
    <x v="0"/>
    <x v="7"/>
    <s v="FABRICA"/>
    <x v="0"/>
    <x v="9"/>
    <x v="0"/>
    <n v="1.5399999999999991"/>
    <x v="0"/>
    <n v="2.9999999999997584E-2"/>
    <n v="2.9999999999997584E-2"/>
    <n v="0"/>
    <n v="1"/>
    <s v=""/>
    <n v="14"/>
    <s v="FAR"/>
    <n v="24.849999999999998"/>
    <n v="2906"/>
    <s v=""/>
    <s v=""/>
    <x v="0"/>
    <s v=""/>
    <s v=""/>
  </r>
  <r>
    <x v="13"/>
    <n v="14.6"/>
    <n v="15.02"/>
    <n v="0"/>
    <n v="40"/>
    <n v="39.92"/>
    <n v="14"/>
    <s v="FAR"/>
    <s v=""/>
    <s v="E36TH00"/>
    <s v="EL192557"/>
    <s v="2024000094"/>
    <x v="2262"/>
    <d v="2024-01-03T00:00:00"/>
    <x v="9"/>
    <n v="14"/>
    <s v="FAR"/>
    <n v="24.9"/>
    <x v="0"/>
    <s v="E_RMEND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PT"/>
    <n v="15.02"/>
    <s v=""/>
    <x v="0"/>
    <x v="0"/>
    <x v="0"/>
    <s v=""/>
    <x v="0"/>
    <x v="7"/>
    <s v="FABRICA"/>
    <x v="0"/>
    <x v="9"/>
    <x v="0"/>
    <n v="1.0799999999999983"/>
    <x v="0"/>
    <n v="-5.0000000000000711E-2"/>
    <n v="5.0000000000000711E-2"/>
    <n v="0"/>
    <n v="0"/>
    <s v=""/>
    <n v="14"/>
    <s v="FAR"/>
    <n v="24.849999999999998"/>
    <n v="2906"/>
    <s v=""/>
    <s v=""/>
    <x v="0"/>
    <s v=""/>
    <s v=""/>
  </r>
  <r>
    <x v="13"/>
    <n v="14.6"/>
    <n v="14.66"/>
    <n v="0"/>
    <n v="40"/>
    <n v="39.619999999999997"/>
    <n v="14"/>
    <s v="FAR"/>
    <s v=""/>
    <s v="E36TH00"/>
    <s v="EL192557"/>
    <s v="2024000218"/>
    <x v="2263"/>
    <d v="2024-01-04T00:00:00"/>
    <x v="9"/>
    <n v="14"/>
    <s v="FAR"/>
    <n v="24.96"/>
    <x v="0"/>
    <s v="E_RMEND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PT"/>
    <n v="14.66"/>
    <s v=""/>
    <x v="0"/>
    <x v="0"/>
    <x v="0"/>
    <s v=""/>
    <x v="0"/>
    <x v="7"/>
    <s v="FABRICA"/>
    <x v="0"/>
    <x v="9"/>
    <x v="0"/>
    <n v="1.3800000000000026"/>
    <x v="0"/>
    <n v="-0.11000000000000298"/>
    <n v="0.11000000000000298"/>
    <n v="0"/>
    <n v="0"/>
    <s v=""/>
    <n v="14"/>
    <s v="FAR"/>
    <n v="24.849999999999998"/>
    <n v="2906"/>
    <s v=""/>
    <s v=""/>
    <x v="0"/>
    <s v=""/>
    <s v=""/>
  </r>
  <r>
    <x v="13"/>
    <n v="14.6"/>
    <n v="14.54"/>
    <n v="0"/>
    <n v="40"/>
    <n v="39.4"/>
    <n v="14"/>
    <s v="FAR"/>
    <s v=""/>
    <s v="E36TH00"/>
    <s v="EL192557"/>
    <s v="2024000265"/>
    <x v="2264"/>
    <d v="2024-01-05T00:00:00"/>
    <x v="9"/>
    <n v="14"/>
    <s v="FAR"/>
    <n v="24.86"/>
    <x v="0"/>
    <s v="E_RMEND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PT"/>
    <n v="14.54"/>
    <s v=""/>
    <x v="0"/>
    <x v="0"/>
    <x v="0"/>
    <s v=""/>
    <x v="0"/>
    <x v="7"/>
    <s v="FABRICA"/>
    <x v="0"/>
    <x v="9"/>
    <x v="0"/>
    <n v="1.6000000000000014"/>
    <x v="0"/>
    <n v="-1.0000000000001563E-2"/>
    <n v="1.0000000000001563E-2"/>
    <n v="0"/>
    <n v="0"/>
    <s v=""/>
    <n v="14"/>
    <s v="FAR"/>
    <n v="24.849999999999998"/>
    <n v="2906"/>
    <s v=""/>
    <s v=""/>
    <x v="0"/>
    <s v=""/>
    <s v=""/>
  </r>
  <r>
    <x v="13"/>
    <n v="14"/>
    <n v="13.9"/>
    <n v="0"/>
    <n v="40"/>
    <n v="40.619999999999997"/>
    <n v="26.72"/>
    <s v="TM"/>
    <s v=""/>
    <s v="EAU35NT"/>
    <s v="EP106115"/>
    <s v="2024000325"/>
    <x v="2265"/>
    <d v="2024-01-05T00:00:00"/>
    <x v="11"/>
    <n v="26.9"/>
    <s v="TM"/>
    <n v="26.72"/>
    <x v="0"/>
    <s v="E_RMEND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15"/>
    <n v="13.9"/>
    <s v=""/>
    <x v="0"/>
    <x v="0"/>
    <x v="0"/>
    <s v=""/>
    <x v="0"/>
    <x v="7"/>
    <s v="FABRICA"/>
    <x v="0"/>
    <x v="11"/>
    <x v="1"/>
    <n v="0.38000000000000256"/>
    <x v="0"/>
    <n v="0.17999999999999972"/>
    <n v="0.17999999999999972"/>
    <n v="0"/>
    <n v="1"/>
    <s v=""/>
    <n v="26.9"/>
    <s v="TM"/>
    <n v="26.9"/>
    <n v="55"/>
    <s v=""/>
    <s v=""/>
    <x v="0"/>
    <s v=""/>
    <s v=""/>
  </r>
  <r>
    <x v="13"/>
    <n v="14.6"/>
    <n v="14.96"/>
    <n v="0"/>
    <n v="40"/>
    <n v="39.840000000000003"/>
    <n v="14"/>
    <s v="FAR"/>
    <s v=""/>
    <s v="E14TP24"/>
    <s v="EP92887"/>
    <s v="2024000027"/>
    <x v="2266"/>
    <d v="2024-01-02T00:00:00"/>
    <x v="9"/>
    <n v="14"/>
    <s v="FAR"/>
    <n v="24.88"/>
    <x v="0"/>
    <s v="E_RMEND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PT"/>
    <n v="14.96"/>
    <s v=""/>
    <x v="0"/>
    <x v="0"/>
    <x v="0"/>
    <s v=""/>
    <x v="0"/>
    <x v="7"/>
    <s v="FABRICA"/>
    <x v="0"/>
    <x v="9"/>
    <x v="0"/>
    <n v="1.1599999999999966"/>
    <x v="0"/>
    <n v="-3.0000000000001137E-2"/>
    <n v="3.0000000000001137E-2"/>
    <n v="0"/>
    <n v="0"/>
    <s v=""/>
    <n v="14"/>
    <s v="FAR"/>
    <n v="24.849999999999998"/>
    <n v="2906"/>
    <s v=""/>
    <s v=""/>
    <x v="0"/>
    <s v=""/>
    <s v=""/>
  </r>
  <r>
    <x v="13"/>
    <n v="15"/>
    <n v="14.96"/>
    <n v="0"/>
    <n v="40"/>
    <n v="39.840000000000003"/>
    <n v="14"/>
    <s v="FAR"/>
    <s v=""/>
    <s v="E20NI82"/>
    <s v="EC67066"/>
    <s v="2024000019"/>
    <x v="2267"/>
    <d v="2024-01-02T00:00:00"/>
    <x v="9"/>
    <n v="14"/>
    <s v="FAR"/>
    <n v="24.88"/>
    <x v="0"/>
    <s v="E_RMEND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PT"/>
    <n v="14.96"/>
    <s v=""/>
    <x v="0"/>
    <x v="0"/>
    <x v="0"/>
    <s v=""/>
    <x v="0"/>
    <x v="7"/>
    <s v="FABRICA"/>
    <x v="0"/>
    <x v="9"/>
    <x v="0"/>
    <n v="1.1599999999999966"/>
    <x v="0"/>
    <n v="-3.0000000000001137E-2"/>
    <n v="3.0000000000001137E-2"/>
    <n v="0"/>
    <n v="0"/>
    <s v=""/>
    <n v="14"/>
    <s v="FAR"/>
    <n v="24.849999999999998"/>
    <n v="2906"/>
    <s v=""/>
    <s v=""/>
    <x v="0"/>
    <s v=""/>
    <s v=""/>
  </r>
  <r>
    <x v="13"/>
    <n v="14.3"/>
    <n v="15"/>
    <n v="0"/>
    <n v="40"/>
    <n v="40.020000000000003"/>
    <n v="14"/>
    <s v="FAR"/>
    <s v=""/>
    <s v="E5076HTC"/>
    <s v="ER4837BBV"/>
    <s v="2024000017"/>
    <x v="2268"/>
    <d v="2024-01-02T00:00:00"/>
    <x v="9"/>
    <n v="14"/>
    <s v="FAR"/>
    <n v="25.02"/>
    <x v="0"/>
    <s v="JPOMB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5"/>
    <s v=""/>
    <x v="0"/>
    <x v="0"/>
    <x v="0"/>
    <s v=""/>
    <x v="0"/>
    <x v="7"/>
    <s v="FABRICA"/>
    <x v="0"/>
    <x v="9"/>
    <x v="0"/>
    <n v="0.97999999999999687"/>
    <x v="0"/>
    <n v="-0.17000000000000171"/>
    <n v="0.17000000000000171"/>
    <n v="0"/>
    <n v="0"/>
    <s v=""/>
    <n v="14"/>
    <s v="FAR"/>
    <n v="24.849999999999998"/>
    <n v="2906"/>
    <s v=""/>
    <s v=""/>
    <x v="0"/>
    <s v=""/>
    <s v=""/>
  </r>
  <r>
    <x v="13"/>
    <n v="12.8"/>
    <n v="12.9"/>
    <n v="0"/>
    <n v="40"/>
    <n v="40.64"/>
    <n v="27.74"/>
    <s v="TM"/>
    <s v=""/>
    <s v="E2743MKZ"/>
    <s v="ER6526BDH"/>
    <s v="2024000040"/>
    <x v="2269"/>
    <d v="2024-01-02T00:00:00"/>
    <x v="11"/>
    <n v="27.9"/>
    <s v="TM"/>
    <n v="27.74"/>
    <x v="0"/>
    <s v="E_RMEND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15"/>
    <n v="12.9"/>
    <s v=""/>
    <x v="0"/>
    <x v="0"/>
    <x v="0"/>
    <s v=""/>
    <x v="0"/>
    <x v="7"/>
    <s v="FABRICA"/>
    <x v="0"/>
    <x v="11"/>
    <x v="1"/>
    <n v="0.35999999999999943"/>
    <x v="0"/>
    <n v="0.16000000000000014"/>
    <n v="0.16000000000000014"/>
    <n v="0"/>
    <n v="1"/>
    <s v=""/>
    <n v="27.9"/>
    <s v="TM"/>
    <n v="27.9"/>
    <n v="55"/>
    <s v=""/>
    <s v=""/>
    <x v="0"/>
    <s v=""/>
    <s v=""/>
  </r>
  <r>
    <x v="13"/>
    <n v="12.5"/>
    <n v="12.62"/>
    <n v="0"/>
    <n v="40"/>
    <n v="40.64"/>
    <n v="28.02"/>
    <s v="TM"/>
    <s v=""/>
    <s v="E6102LLH"/>
    <s v="ER1975BDN"/>
    <s v="2024000248"/>
    <x v="2270"/>
    <d v="2024-01-04T00:00:00"/>
    <x v="11"/>
    <n v="28.18"/>
    <s v="TM"/>
    <n v="28.02"/>
    <x v="0"/>
    <s v="E_RMEND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15"/>
    <n v="12.62"/>
    <s v=""/>
    <x v="0"/>
    <x v="0"/>
    <x v="0"/>
    <s v=""/>
    <x v="0"/>
    <x v="7"/>
    <s v="FABRICA"/>
    <x v="0"/>
    <x v="11"/>
    <x v="1"/>
    <n v="0.35999999999999943"/>
    <x v="0"/>
    <n v="0.16000000000000014"/>
    <n v="0.16000000000000014"/>
    <n v="0"/>
    <n v="1"/>
    <s v=""/>
    <n v="28.18"/>
    <s v="TM"/>
    <n v="28.18"/>
    <n v="55"/>
    <s v=""/>
    <s v=""/>
    <x v="0"/>
    <s v=""/>
    <s v=""/>
  </r>
  <r>
    <x v="13"/>
    <n v="12.98"/>
    <n v="13.24"/>
    <n v="0"/>
    <n v="40"/>
    <n v="40.56"/>
    <n v="27.32"/>
    <s v="TM"/>
    <s v=""/>
    <s v="EAB55XJ"/>
    <s v="EBR10837"/>
    <s v="2024000032"/>
    <x v="2271"/>
    <d v="2024-01-02T00:00:00"/>
    <x v="11"/>
    <n v="27.56"/>
    <s v="TM"/>
    <n v="27.32"/>
    <x v="0"/>
    <s v="E_RMEND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15"/>
    <n v="13.24"/>
    <s v=""/>
    <x v="0"/>
    <x v="0"/>
    <x v="0"/>
    <s v=""/>
    <x v="0"/>
    <x v="7"/>
    <s v="FABRICA"/>
    <x v="0"/>
    <x v="11"/>
    <x v="1"/>
    <n v="0.43999999999999773"/>
    <x v="0"/>
    <n v="0.23999999999999844"/>
    <n v="0.23999999999999844"/>
    <n v="0"/>
    <n v="1"/>
    <s v=""/>
    <n v="27.56"/>
    <s v="TM"/>
    <n v="27.56"/>
    <n v="55"/>
    <s v=""/>
    <s v=""/>
    <x v="0"/>
    <s v=""/>
    <s v=""/>
  </r>
  <r>
    <x v="13"/>
    <n v="13.5"/>
    <n v="13.64"/>
    <n v="0"/>
    <n v="40"/>
    <n v="40.5"/>
    <n v="15"/>
    <s v="FAR"/>
    <s v=""/>
    <s v="E09PQ93"/>
    <s v="EL188935"/>
    <s v="2024000097"/>
    <x v="2272"/>
    <d v="2024-01-03T00:00:00"/>
    <x v="9"/>
    <n v="15"/>
    <s v="FAR"/>
    <n v="26.86"/>
    <x v="0"/>
    <s v="E_RMEND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PT"/>
    <n v="13.64"/>
    <s v=""/>
    <x v="0"/>
    <x v="0"/>
    <x v="0"/>
    <s v=""/>
    <x v="0"/>
    <x v="7"/>
    <s v="FABRICA"/>
    <x v="0"/>
    <x v="9"/>
    <x v="0"/>
    <n v="0.5"/>
    <x v="0"/>
    <n v="-0.23499999999999943"/>
    <n v="0.23499999999999943"/>
    <n v="0"/>
    <n v="0"/>
    <s v=""/>
    <n v="15"/>
    <s v="FAR"/>
    <n v="26.625"/>
    <n v="2906"/>
    <s v=""/>
    <s v=""/>
    <x v="0"/>
    <s v=""/>
    <s v=""/>
  </r>
  <r>
    <x v="13"/>
    <n v="15"/>
    <n v="14.98"/>
    <n v="0"/>
    <n v="40"/>
    <n v="39.86"/>
    <n v="14"/>
    <s v="FAR"/>
    <s v=""/>
    <s v="E20NI82"/>
    <s v="EC67066"/>
    <s v="2024000110"/>
    <x v="2273"/>
    <d v="2024-01-03T00:00:00"/>
    <x v="9"/>
    <n v="14"/>
    <s v="FAR"/>
    <n v="24.88"/>
    <x v="0"/>
    <s v="E_RMEND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PT"/>
    <n v="14.98"/>
    <s v=""/>
    <x v="0"/>
    <x v="0"/>
    <x v="0"/>
    <s v=""/>
    <x v="0"/>
    <x v="7"/>
    <s v="FABRICA"/>
    <x v="0"/>
    <x v="9"/>
    <x v="0"/>
    <n v="1.1400000000000006"/>
    <x v="0"/>
    <n v="-3.0000000000001137E-2"/>
    <n v="3.0000000000001137E-2"/>
    <n v="0"/>
    <n v="0"/>
    <s v=""/>
    <n v="14"/>
    <s v="FAR"/>
    <n v="24.849999999999998"/>
    <n v="2906"/>
    <s v=""/>
    <s v=""/>
    <x v="0"/>
    <s v=""/>
    <s v=""/>
  </r>
  <r>
    <x v="13"/>
    <n v="15"/>
    <n v="16.04"/>
    <n v="0"/>
    <n v="40"/>
    <n v="39.200000000000003"/>
    <n v="13"/>
    <s v="FAR"/>
    <s v=""/>
    <s v="E85ZR65"/>
    <s v="ESE5816"/>
    <s v="2024000136"/>
    <x v="2274"/>
    <d v="2024-01-03T00:00:00"/>
    <x v="9"/>
    <n v="13"/>
    <s v="FAR"/>
    <n v="23.16"/>
    <x v="0"/>
    <s v="E_RMEND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PT"/>
    <n v="16.04"/>
    <s v=""/>
    <x v="0"/>
    <x v="0"/>
    <x v="0"/>
    <s v=""/>
    <x v="0"/>
    <x v="7"/>
    <s v="FABRICA"/>
    <x v="0"/>
    <x v="9"/>
    <x v="0"/>
    <n v="1.7999999999999972"/>
    <x v="0"/>
    <n v="-8.5000000000000853E-2"/>
    <n v="8.5000000000000853E-2"/>
    <n v="0"/>
    <n v="0"/>
    <s v=""/>
    <n v="13"/>
    <s v="FAR"/>
    <n v="23.074999999999999"/>
    <n v="2906"/>
    <s v=""/>
    <s v=""/>
    <x v="0"/>
    <s v=""/>
    <s v=""/>
  </r>
  <r>
    <x v="13"/>
    <n v="15"/>
    <n v="14.48"/>
    <n v="0"/>
    <n v="40"/>
    <n v="39.44"/>
    <n v="14"/>
    <s v="FAR"/>
    <s v=""/>
    <s v="E14TP24"/>
    <s v="EVC2640"/>
    <s v="2024000256"/>
    <x v="2275"/>
    <d v="2024-01-04T00:00:00"/>
    <x v="9"/>
    <n v="14"/>
    <s v="FAR"/>
    <n v="24.96"/>
    <x v="0"/>
    <s v="E_RMEND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PT"/>
    <n v="14.48"/>
    <s v=""/>
    <x v="0"/>
    <x v="0"/>
    <x v="0"/>
    <s v=""/>
    <x v="0"/>
    <x v="7"/>
    <s v="FABRICA"/>
    <x v="0"/>
    <x v="9"/>
    <x v="0"/>
    <n v="1.5600000000000023"/>
    <x v="0"/>
    <n v="-0.11000000000000298"/>
    <n v="0.11000000000000298"/>
    <n v="0"/>
    <n v="0"/>
    <s v=""/>
    <n v="14"/>
    <s v="FAR"/>
    <n v="24.849999999999998"/>
    <n v="2906"/>
    <s v=""/>
    <s v=""/>
    <x v="0"/>
    <s v=""/>
    <s v=""/>
  </r>
  <r>
    <x v="13"/>
    <n v="13.8"/>
    <n v="13.96"/>
    <n v="0"/>
    <n v="40"/>
    <n v="40.58"/>
    <n v="15"/>
    <s v="FAR"/>
    <s v=""/>
    <s v="E95PP27"/>
    <s v="EL159202"/>
    <s v="2024000109"/>
    <x v="2276"/>
    <d v="2024-01-03T00:00:00"/>
    <x v="9"/>
    <n v="15"/>
    <s v="FAR"/>
    <n v="26.62"/>
    <x v="0"/>
    <s v="E_RMEND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PT"/>
    <n v="13.96"/>
    <s v=""/>
    <x v="0"/>
    <x v="0"/>
    <x v="0"/>
    <s v=""/>
    <x v="0"/>
    <x v="7"/>
    <s v="FABRICA"/>
    <x v="0"/>
    <x v="9"/>
    <x v="0"/>
    <n v="0.42000000000000171"/>
    <x v="0"/>
    <n v="4.9999999999990052E-3"/>
    <n v="4.9999999999990052E-3"/>
    <n v="0"/>
    <n v="1"/>
    <s v=""/>
    <n v="15"/>
    <s v="FAR"/>
    <n v="26.625"/>
    <n v="2906"/>
    <s v=""/>
    <s v=""/>
    <x v="0"/>
    <s v=""/>
    <s v=""/>
  </r>
  <r>
    <x v="13"/>
    <n v="14.5"/>
    <n v="14.72"/>
    <n v="0"/>
    <n v="40"/>
    <n v="39.68"/>
    <n v="14"/>
    <s v="FAR"/>
    <s v=""/>
    <s v="E36TH00"/>
    <s v="EP92887"/>
    <s v="2024000398"/>
    <x v="2277"/>
    <d v="2024-01-08T00:00:00"/>
    <x v="9"/>
    <n v="14"/>
    <s v="FAR"/>
    <n v="24.96"/>
    <x v="0"/>
    <s v="E_RMEND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PT"/>
    <n v="14.72"/>
    <s v=""/>
    <x v="0"/>
    <x v="0"/>
    <x v="1"/>
    <s v=""/>
    <x v="0"/>
    <x v="7"/>
    <s v="FABRICA"/>
    <x v="0"/>
    <x v="9"/>
    <x v="0"/>
    <n v="1.3200000000000003"/>
    <x v="0"/>
    <n v="-0.11000000000000298"/>
    <n v="0.11000000000000298"/>
    <n v="0"/>
    <n v="0"/>
    <s v=""/>
    <n v="14"/>
    <s v="FAR"/>
    <n v="24.849999999999998"/>
    <n v="2906"/>
    <s v=""/>
    <s v=""/>
    <x v="0"/>
    <s v=""/>
    <s v=""/>
  </r>
  <r>
    <x v="13"/>
    <n v="15"/>
    <n v="14.26"/>
    <n v="0"/>
    <n v="40"/>
    <n v="39.22"/>
    <n v="14"/>
    <s v="FAR"/>
    <s v=""/>
    <s v="E14TP24"/>
    <s v="EVC2640"/>
    <s v="2024000482"/>
    <x v="2278"/>
    <d v="2024-01-09T00:00:00"/>
    <x v="9"/>
    <n v="14"/>
    <s v="FAR"/>
    <n v="24.96"/>
    <x v="0"/>
    <s v="E_RMEND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PT"/>
    <n v="14.26"/>
    <s v=""/>
    <x v="0"/>
    <x v="0"/>
    <x v="1"/>
    <s v=""/>
    <x v="0"/>
    <x v="7"/>
    <s v="FABRICA"/>
    <x v="0"/>
    <x v="9"/>
    <x v="0"/>
    <n v="1.7800000000000011"/>
    <x v="0"/>
    <n v="-0.11000000000000298"/>
    <n v="0.11000000000000298"/>
    <n v="0"/>
    <n v="0"/>
    <s v=""/>
    <n v="14"/>
    <s v="FAR"/>
    <n v="24.849999999999998"/>
    <n v="2906"/>
    <s v=""/>
    <s v=""/>
    <x v="0"/>
    <s v=""/>
    <s v=""/>
  </r>
  <r>
    <x v="13"/>
    <n v="14.6"/>
    <n v="14.82"/>
    <n v="0"/>
    <n v="40"/>
    <n v="39.76"/>
    <n v="14"/>
    <s v="FAR"/>
    <s v=""/>
    <s v="E36TH00"/>
    <s v="EL192557"/>
    <s v="2024000168"/>
    <x v="2279"/>
    <d v="2024-01-03T00:00:00"/>
    <x v="9"/>
    <n v="14"/>
    <s v="FAR"/>
    <n v="24.94"/>
    <x v="0"/>
    <s v="E_RMEND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PT"/>
    <n v="14.82"/>
    <s v=""/>
    <x v="0"/>
    <x v="0"/>
    <x v="0"/>
    <s v=""/>
    <x v="0"/>
    <x v="7"/>
    <s v="FABRICA"/>
    <x v="0"/>
    <x v="9"/>
    <x v="0"/>
    <n v="1.240000000000002"/>
    <x v="0"/>
    <n v="-9.0000000000003411E-2"/>
    <n v="9.0000000000003411E-2"/>
    <n v="0"/>
    <n v="0"/>
    <s v=""/>
    <n v="14"/>
    <s v="FAR"/>
    <n v="24.849999999999998"/>
    <n v="2906"/>
    <s v=""/>
    <s v=""/>
    <x v="0"/>
    <s v=""/>
    <s v=""/>
  </r>
  <r>
    <x v="13"/>
    <n v="14.6"/>
    <n v="14.88"/>
    <n v="0"/>
    <n v="40"/>
    <n v="39.799999999999997"/>
    <n v="14"/>
    <s v="FAR"/>
    <s v=""/>
    <s v="E36TH00"/>
    <s v="EL192557"/>
    <s v="2024000585"/>
    <x v="2280"/>
    <d v="2024-01-10T00:00:00"/>
    <x v="9"/>
    <n v="14"/>
    <s v="FAR"/>
    <n v="24.92"/>
    <x v="0"/>
    <s v="E_RMEND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PT"/>
    <n v="14.88"/>
    <s v=""/>
    <x v="0"/>
    <x v="0"/>
    <x v="1"/>
    <s v=""/>
    <x v="0"/>
    <x v="7"/>
    <s v="FABRICA"/>
    <x v="0"/>
    <x v="9"/>
    <x v="0"/>
    <n v="1.2000000000000028"/>
    <x v="0"/>
    <n v="-7.0000000000003837E-2"/>
    <n v="7.0000000000003837E-2"/>
    <n v="0"/>
    <n v="0"/>
    <s v=""/>
    <n v="14"/>
    <s v="FAR"/>
    <n v="24.849999999999998"/>
    <n v="2906"/>
    <s v=""/>
    <s v=""/>
    <x v="0"/>
    <s v=""/>
    <s v=""/>
  </r>
  <r>
    <x v="13"/>
    <n v="13.5"/>
    <n v="13.74"/>
    <n v="0"/>
    <n v="40"/>
    <n v="40.4"/>
    <n v="15"/>
    <s v="FAR"/>
    <s v=""/>
    <s v="E09PQ93"/>
    <s v="EL188935"/>
    <s v="2024000185"/>
    <x v="2281"/>
    <d v="2024-01-04T00:00:00"/>
    <x v="9"/>
    <n v="15"/>
    <s v="FAR"/>
    <n v="26.66"/>
    <x v="0"/>
    <s v="E_RMEND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PT"/>
    <n v="13.74"/>
    <s v=""/>
    <x v="0"/>
    <x v="0"/>
    <x v="0"/>
    <s v=""/>
    <x v="0"/>
    <x v="7"/>
    <s v="FABRICA"/>
    <x v="0"/>
    <x v="9"/>
    <x v="0"/>
    <n v="0.60000000000000142"/>
    <x v="0"/>
    <n v="-3.5000000000000142E-2"/>
    <n v="3.5000000000000142E-2"/>
    <n v="0"/>
    <n v="0"/>
    <s v=""/>
    <n v="15"/>
    <s v="FAR"/>
    <n v="26.625"/>
    <n v="2906"/>
    <s v=""/>
    <s v=""/>
    <x v="0"/>
    <s v=""/>
    <s v=""/>
  </r>
  <r>
    <x v="13"/>
    <n v="15"/>
    <n v="15.12"/>
    <n v="0"/>
    <n v="40"/>
    <n v="39.979999999999997"/>
    <n v="14"/>
    <s v="FAR"/>
    <s v=""/>
    <s v="EAQ47XN"/>
    <s v="EP105860"/>
    <s v="2024000187"/>
    <x v="2282"/>
    <d v="2024-01-04T00:00:00"/>
    <x v="9"/>
    <n v="14"/>
    <s v="FAR"/>
    <n v="24.86"/>
    <x v="0"/>
    <s v="E_RMEND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PT"/>
    <n v="15.12"/>
    <s v=""/>
    <x v="0"/>
    <x v="0"/>
    <x v="0"/>
    <s v=""/>
    <x v="0"/>
    <x v="7"/>
    <s v="FABRICA"/>
    <x v="0"/>
    <x v="9"/>
    <x v="0"/>
    <n v="1.0200000000000031"/>
    <x v="0"/>
    <n v="-1.0000000000001563E-2"/>
    <n v="1.0000000000001563E-2"/>
    <n v="0"/>
    <n v="0"/>
    <s v=""/>
    <n v="14"/>
    <s v="FAR"/>
    <n v="24.849999999999998"/>
    <n v="2906"/>
    <s v=""/>
    <s v=""/>
    <x v="0"/>
    <s v=""/>
    <s v=""/>
  </r>
  <r>
    <x v="13"/>
    <n v="15"/>
    <n v="14.92"/>
    <n v="0"/>
    <n v="40"/>
    <n v="39.799999999999997"/>
    <n v="14"/>
    <s v="FAR"/>
    <s v=""/>
    <s v="E20NI82"/>
    <s v="EC67066"/>
    <s v="2024000190"/>
    <x v="2283"/>
    <d v="2024-01-04T00:00:00"/>
    <x v="13"/>
    <n v="14"/>
    <s v="FAR"/>
    <n v="24.88"/>
    <x v="0"/>
    <s v="E_RMEND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PT"/>
    <n v="14.92"/>
    <s v=""/>
    <x v="0"/>
    <x v="0"/>
    <x v="0"/>
    <s v=""/>
    <x v="0"/>
    <x v="7"/>
    <s v="FABRICA"/>
    <x v="0"/>
    <x v="13"/>
    <x v="0"/>
    <n v="1.2000000000000028"/>
    <x v="0"/>
    <n v="-3.0000000000001137E-2"/>
    <n v="3.0000000000001137E-2"/>
    <n v="0"/>
    <n v="0"/>
    <s v=""/>
    <n v="14"/>
    <s v="FAR"/>
    <n v="24.849999999999998"/>
    <n v="3091"/>
    <s v=""/>
    <s v=""/>
    <x v="0"/>
    <s v=""/>
    <s v=""/>
  </r>
  <r>
    <x v="13"/>
    <n v="14.6"/>
    <n v="15.42"/>
    <n v="0"/>
    <n v="40"/>
    <n v="40.36"/>
    <n v="14"/>
    <s v="FAR"/>
    <s v=""/>
    <s v="E14TP24"/>
    <s v="EP92887"/>
    <s v="2024000182"/>
    <x v="2284"/>
    <d v="2024-01-04T00:00:00"/>
    <x v="9"/>
    <n v="14"/>
    <s v="FAR"/>
    <n v="24.94"/>
    <x v="0"/>
    <s v="E_RMEND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PT"/>
    <n v="15.42"/>
    <s v=""/>
    <x v="0"/>
    <x v="0"/>
    <x v="0"/>
    <s v=""/>
    <x v="0"/>
    <x v="7"/>
    <s v="FABRICA"/>
    <x v="0"/>
    <x v="9"/>
    <x v="0"/>
    <n v="0.64000000000000057"/>
    <x v="0"/>
    <n v="-9.0000000000003411E-2"/>
    <n v="9.0000000000003411E-2"/>
    <n v="0"/>
    <n v="0"/>
    <s v=""/>
    <n v="14"/>
    <s v="FAR"/>
    <n v="24.849999999999998"/>
    <n v="2906"/>
    <s v=""/>
    <s v=""/>
    <x v="0"/>
    <s v=""/>
    <s v=""/>
  </r>
  <r>
    <x v="13"/>
    <n v="13.8"/>
    <n v="13.92"/>
    <n v="0"/>
    <n v="40"/>
    <n v="40.520000000000003"/>
    <n v="15"/>
    <s v="FAR"/>
    <s v=""/>
    <s v="E95PP27"/>
    <s v="EL159202"/>
    <s v="2024000186"/>
    <x v="2285"/>
    <d v="2024-01-04T00:00:00"/>
    <x v="9"/>
    <n v="15"/>
    <s v="FAR"/>
    <n v="26.6"/>
    <x v="0"/>
    <s v="E_RMEND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PT"/>
    <n v="13.92"/>
    <s v=""/>
    <x v="0"/>
    <x v="0"/>
    <x v="0"/>
    <s v=""/>
    <x v="0"/>
    <x v="7"/>
    <s v="FABRICA"/>
    <x v="0"/>
    <x v="9"/>
    <x v="0"/>
    <n v="0.47999999999999687"/>
    <x v="0"/>
    <n v="2.4999999999998579E-2"/>
    <n v="2.4999999999998579E-2"/>
    <n v="0"/>
    <n v="1"/>
    <s v=""/>
    <n v="15"/>
    <s v="FAR"/>
    <n v="26.625"/>
    <n v="2906"/>
    <s v=""/>
    <s v=""/>
    <x v="0"/>
    <s v=""/>
    <s v=""/>
  </r>
  <r>
    <x v="13"/>
    <n v="15.04"/>
    <n v="14.67"/>
    <n v="0"/>
    <n v="40"/>
    <n v="39.76"/>
    <n v="14"/>
    <s v="FAR"/>
    <s v=""/>
    <s v="E0033JJG"/>
    <s v="ER2306BBV"/>
    <s v="2024000219"/>
    <x v="2286"/>
    <d v="2024-01-04T00:00:00"/>
    <x v="9"/>
    <n v="14"/>
    <s v="FAR"/>
    <n v="25.09"/>
    <x v="0"/>
    <s v="JPOMB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4.76"/>
    <s v=""/>
    <x v="0"/>
    <x v="0"/>
    <x v="0"/>
    <s v=""/>
    <x v="0"/>
    <x v="7"/>
    <s v="FABRICA"/>
    <x v="0"/>
    <x v="9"/>
    <x v="0"/>
    <n v="1.240000000000002"/>
    <x v="0"/>
    <n v="-0.24000000000000199"/>
    <n v="0.24000000000000199"/>
    <n v="0"/>
    <n v="0"/>
    <s v=""/>
    <n v="14"/>
    <s v="FAR"/>
    <n v="24.849999999999998"/>
    <n v="2906"/>
    <s v=""/>
    <s v=""/>
    <x v="0"/>
    <s v=""/>
    <s v=""/>
  </r>
  <r>
    <x v="13"/>
    <n v="15"/>
    <n v="14.5"/>
    <n v="0"/>
    <n v="40"/>
    <n v="39.36"/>
    <n v="14"/>
    <s v="FAR"/>
    <s v=""/>
    <s v="EAF95MD"/>
    <s v="EBR9412"/>
    <s v="2024000310"/>
    <x v="2287"/>
    <d v="2024-01-05T00:00:00"/>
    <x v="9"/>
    <n v="14"/>
    <s v="FAR"/>
    <n v="24.86"/>
    <x v="0"/>
    <s v="E_RMEND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PT"/>
    <n v="14.5"/>
    <s v=""/>
    <x v="0"/>
    <x v="0"/>
    <x v="0"/>
    <s v=""/>
    <x v="0"/>
    <x v="7"/>
    <s v="FABRICA"/>
    <x v="0"/>
    <x v="9"/>
    <x v="0"/>
    <n v="1.6400000000000006"/>
    <x v="0"/>
    <n v="-1.0000000000001563E-2"/>
    <n v="1.0000000000001563E-2"/>
    <n v="0"/>
    <n v="0"/>
    <s v=""/>
    <n v="14"/>
    <s v="FAR"/>
    <n v="24.849999999999998"/>
    <n v="2906"/>
    <s v=""/>
    <s v=""/>
    <x v="0"/>
    <s v=""/>
    <s v=""/>
  </r>
  <r>
    <x v="13"/>
    <n v="14.9"/>
    <n v="15.32"/>
    <n v="0"/>
    <n v="40"/>
    <n v="40.24"/>
    <n v="14"/>
    <s v="FAR"/>
    <s v=""/>
    <s v="E51RS53"/>
    <s v="EBR10504"/>
    <s v="2024000361"/>
    <x v="2288"/>
    <d v="2024-01-05T00:00:00"/>
    <x v="9"/>
    <n v="14"/>
    <s v="FAR"/>
    <n v="24.92"/>
    <x v="0"/>
    <s v="E_RMEND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PT"/>
    <n v="15.32"/>
    <s v=""/>
    <x v="0"/>
    <x v="0"/>
    <x v="0"/>
    <s v=""/>
    <x v="0"/>
    <x v="7"/>
    <s v="FABRICA"/>
    <x v="0"/>
    <x v="9"/>
    <x v="0"/>
    <n v="0.75999999999999801"/>
    <x v="0"/>
    <n v="-7.0000000000003837E-2"/>
    <n v="7.0000000000003837E-2"/>
    <n v="0"/>
    <n v="0"/>
    <s v=""/>
    <n v="14"/>
    <s v="FAR"/>
    <n v="24.849999999999998"/>
    <n v="2906"/>
    <s v=""/>
    <s v=""/>
    <x v="0"/>
    <s v=""/>
    <s v=""/>
  </r>
  <r>
    <x v="13"/>
    <n v="13.8"/>
    <n v="13.94"/>
    <n v="0"/>
    <n v="40"/>
    <n v="40.58"/>
    <n v="15"/>
    <s v="FAR"/>
    <s v=""/>
    <s v="E95PP27"/>
    <s v="EL159202"/>
    <s v="2024000276"/>
    <x v="2289"/>
    <d v="2024-01-05T00:00:00"/>
    <x v="9"/>
    <n v="15"/>
    <s v="FAR"/>
    <n v="26.64"/>
    <x v="0"/>
    <s v="E_RMEND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PT"/>
    <n v="13.94"/>
    <s v=""/>
    <x v="0"/>
    <x v="0"/>
    <x v="0"/>
    <s v=""/>
    <x v="0"/>
    <x v="7"/>
    <s v="FABRICA"/>
    <x v="0"/>
    <x v="9"/>
    <x v="0"/>
    <n v="0.42000000000000171"/>
    <x v="0"/>
    <n v="-1.5000000000000568E-2"/>
    <n v="1.5000000000000568E-2"/>
    <n v="0"/>
    <n v="0"/>
    <s v=""/>
    <n v="15"/>
    <s v="FAR"/>
    <n v="26.625"/>
    <n v="2906"/>
    <s v=""/>
    <s v=""/>
    <x v="0"/>
    <s v=""/>
    <s v=""/>
  </r>
  <r>
    <x v="13"/>
    <n v="13.5"/>
    <n v="13.74"/>
    <n v="0"/>
    <n v="40"/>
    <n v="40.42"/>
    <n v="15"/>
    <s v="FAR"/>
    <s v=""/>
    <s v="E09PQ93"/>
    <s v="EL188935"/>
    <s v="2024000272"/>
    <x v="2290"/>
    <d v="2024-01-05T00:00:00"/>
    <x v="9"/>
    <n v="15"/>
    <s v="FAR"/>
    <n v="26.68"/>
    <x v="0"/>
    <s v="E_RMEND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PT"/>
    <n v="13.74"/>
    <s v=""/>
    <x v="0"/>
    <x v="0"/>
    <x v="0"/>
    <s v=""/>
    <x v="0"/>
    <x v="7"/>
    <s v="FABRICA"/>
    <x v="0"/>
    <x v="9"/>
    <x v="0"/>
    <n v="0.57999999999999829"/>
    <x v="0"/>
    <n v="-5.4999999999999716E-2"/>
    <n v="5.4999999999999716E-2"/>
    <n v="0"/>
    <n v="0"/>
    <s v=""/>
    <n v="15"/>
    <s v="FAR"/>
    <n v="26.625"/>
    <n v="2906"/>
    <s v=""/>
    <s v=""/>
    <x v="0"/>
    <s v=""/>
    <s v=""/>
  </r>
  <r>
    <x v="13"/>
    <n v="15"/>
    <n v="15.34"/>
    <n v="0"/>
    <n v="40"/>
    <n v="40.28"/>
    <n v="14"/>
    <s v="FAR"/>
    <s v=""/>
    <s v="E20NI82"/>
    <s v="EC67066"/>
    <s v="2024000327"/>
    <x v="2291"/>
    <d v="2024-01-05T00:00:00"/>
    <x v="9"/>
    <n v="14"/>
    <s v="FAR"/>
    <n v="24.94"/>
    <x v="0"/>
    <s v="E_RMEND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PT"/>
    <n v="15.34"/>
    <s v=""/>
    <x v="0"/>
    <x v="0"/>
    <x v="0"/>
    <s v=""/>
    <x v="0"/>
    <x v="7"/>
    <s v="FABRICA"/>
    <x v="0"/>
    <x v="9"/>
    <x v="0"/>
    <n v="0.71999999999999886"/>
    <x v="0"/>
    <n v="-9.0000000000003411E-2"/>
    <n v="9.0000000000003411E-2"/>
    <n v="0"/>
    <n v="0"/>
    <s v=""/>
    <n v="14"/>
    <s v="FAR"/>
    <n v="24.849999999999998"/>
    <n v="2906"/>
    <s v=""/>
    <s v=""/>
    <x v="0"/>
    <s v=""/>
    <s v=""/>
  </r>
  <r>
    <x v="13"/>
    <n v="15"/>
    <n v="14.76"/>
    <n v="0"/>
    <n v="40"/>
    <n v="39.700000000000003"/>
    <n v="14"/>
    <s v="FAR"/>
    <s v=""/>
    <s v="EAQ47XN"/>
    <s v="EP105860"/>
    <s v="2024000326"/>
    <x v="2292"/>
    <d v="2024-01-05T00:00:00"/>
    <x v="9"/>
    <n v="14"/>
    <s v="FAR"/>
    <n v="24.94"/>
    <x v="0"/>
    <s v="E_RMEND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PT"/>
    <n v="14.76"/>
    <s v=""/>
    <x v="0"/>
    <x v="0"/>
    <x v="0"/>
    <s v=""/>
    <x v="0"/>
    <x v="7"/>
    <s v="FABRICA"/>
    <x v="0"/>
    <x v="9"/>
    <x v="0"/>
    <n v="1.2999999999999972"/>
    <x v="0"/>
    <n v="-9.0000000000003411E-2"/>
    <n v="9.0000000000003411E-2"/>
    <n v="0"/>
    <n v="0"/>
    <s v=""/>
    <n v="14"/>
    <s v="FAR"/>
    <n v="24.849999999999998"/>
    <n v="2906"/>
    <s v=""/>
    <s v=""/>
    <x v="0"/>
    <s v=""/>
    <s v=""/>
  </r>
  <r>
    <x v="13"/>
    <n v="15.04"/>
    <n v="14.94"/>
    <n v="0"/>
    <n v="40"/>
    <n v="39.82"/>
    <n v="14"/>
    <s v="FAR"/>
    <s v=""/>
    <s v="E0033JJG"/>
    <s v="ER2306BBV"/>
    <s v="2024000332"/>
    <x v="2293"/>
    <d v="2024-01-05T00:00:00"/>
    <x v="9"/>
    <n v="14"/>
    <s v="FAR"/>
    <n v="24.88"/>
    <x v="0"/>
    <s v="NRODRIGU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PT"/>
    <n v="14.94"/>
    <s v=""/>
    <x v="0"/>
    <x v="0"/>
    <x v="0"/>
    <s v=""/>
    <x v="0"/>
    <x v="7"/>
    <s v="FABRICA"/>
    <x v="0"/>
    <x v="9"/>
    <x v="0"/>
    <n v="1.1799999999999997"/>
    <x v="0"/>
    <n v="-3.0000000000001137E-2"/>
    <n v="3.0000000000001137E-2"/>
    <n v="0"/>
    <n v="0"/>
    <s v=""/>
    <n v="14"/>
    <s v="FAR"/>
    <n v="24.849999999999998"/>
    <n v="2906"/>
    <s v=""/>
    <s v=""/>
    <x v="0"/>
    <s v=""/>
    <s v=""/>
  </r>
  <r>
    <x v="13"/>
    <n v="14.9"/>
    <n v="15.08"/>
    <n v="0"/>
    <n v="40"/>
    <n v="40.14"/>
    <n v="14"/>
    <s v="FAR"/>
    <s v=""/>
    <s v="E51RS53"/>
    <s v="EBR10504"/>
    <s v="2024000394"/>
    <x v="2294"/>
    <d v="2024-01-08T00:00:00"/>
    <x v="13"/>
    <n v="14"/>
    <s v="FAR"/>
    <n v="25.06"/>
    <x v="0"/>
    <s v="E_RMEND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PT"/>
    <n v="15.08"/>
    <s v=""/>
    <x v="0"/>
    <x v="0"/>
    <x v="1"/>
    <s v=""/>
    <x v="0"/>
    <x v="7"/>
    <s v="FABRICA"/>
    <x v="0"/>
    <x v="13"/>
    <x v="0"/>
    <n v="0.85999999999999943"/>
    <x v="0"/>
    <n v="-0.21000000000000085"/>
    <n v="0.21000000000000085"/>
    <n v="0"/>
    <n v="0"/>
    <s v=""/>
    <n v="14"/>
    <s v="FAR"/>
    <n v="24.849999999999998"/>
    <n v="3091"/>
    <s v=""/>
    <s v=""/>
    <x v="0"/>
    <s v=""/>
    <s v=""/>
  </r>
  <r>
    <x v="13"/>
    <n v="15"/>
    <n v="14.28"/>
    <n v="0"/>
    <n v="40"/>
    <n v="39.26"/>
    <n v="14"/>
    <s v="FAR"/>
    <s v=""/>
    <s v="E38SS58"/>
    <s v="EL184521"/>
    <s v="2024000388"/>
    <x v="2295"/>
    <d v="2024-01-08T00:00:00"/>
    <x v="9"/>
    <n v="14"/>
    <s v="FAR"/>
    <n v="24.98"/>
    <x v="0"/>
    <s v="E_RMEND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PT"/>
    <n v="14.28"/>
    <s v=""/>
    <x v="0"/>
    <x v="0"/>
    <x v="1"/>
    <s v=""/>
    <x v="0"/>
    <x v="7"/>
    <s v="FABRICA"/>
    <x v="0"/>
    <x v="9"/>
    <x v="0"/>
    <n v="1.740000000000002"/>
    <x v="0"/>
    <n v="-0.13000000000000256"/>
    <n v="0.13000000000000256"/>
    <n v="0"/>
    <n v="0"/>
    <s v=""/>
    <n v="14"/>
    <s v="FAR"/>
    <n v="24.849999999999998"/>
    <n v="2906"/>
    <s v=""/>
    <s v=""/>
    <x v="0"/>
    <s v=""/>
    <s v=""/>
  </r>
  <r>
    <x v="13"/>
    <n v="15"/>
    <n v="13.8"/>
    <n v="0"/>
    <n v="40"/>
    <n v="40.56"/>
    <n v="15"/>
    <s v="FAR"/>
    <s v=""/>
    <s v="E61SH23"/>
    <s v="EL188935"/>
    <s v="2024000392"/>
    <x v="2296"/>
    <d v="2024-01-08T00:00:00"/>
    <x v="9"/>
    <n v="15"/>
    <s v="FAR"/>
    <n v="26.76"/>
    <x v="0"/>
    <s v="E_RMEND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PT"/>
    <n v="13.8"/>
    <s v=""/>
    <x v="0"/>
    <x v="0"/>
    <x v="1"/>
    <s v=""/>
    <x v="0"/>
    <x v="7"/>
    <s v="FABRICA"/>
    <x v="0"/>
    <x v="9"/>
    <x v="0"/>
    <n v="0.43999999999999773"/>
    <x v="0"/>
    <n v="-0.13500000000000156"/>
    <n v="0.13500000000000156"/>
    <n v="0"/>
    <n v="0"/>
    <s v=""/>
    <n v="15"/>
    <s v="FAR"/>
    <n v="26.625"/>
    <n v="2906"/>
    <s v=""/>
    <s v=""/>
    <x v="0"/>
    <s v=""/>
    <s v=""/>
  </r>
  <r>
    <x v="13"/>
    <n v="14.88"/>
    <n v="14.8"/>
    <n v="0"/>
    <n v="40"/>
    <n v="39.76"/>
    <n v="14"/>
    <s v="FAR"/>
    <s v=""/>
    <s v="E17SJ30"/>
    <s v="EBR9070"/>
    <s v="2024000372"/>
    <x v="2297"/>
    <d v="2024-01-08T00:00:00"/>
    <x v="9"/>
    <n v="14"/>
    <s v="FAR"/>
    <n v="24.96"/>
    <x v="0"/>
    <s v="E_RMEND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PT"/>
    <n v="14.8"/>
    <s v=""/>
    <x v="0"/>
    <x v="0"/>
    <x v="1"/>
    <s v=""/>
    <x v="0"/>
    <x v="7"/>
    <s v="FABRICA"/>
    <x v="0"/>
    <x v="9"/>
    <x v="0"/>
    <n v="1.240000000000002"/>
    <x v="0"/>
    <n v="-0.11000000000000298"/>
    <n v="0.11000000000000298"/>
    <n v="0"/>
    <n v="0"/>
    <s v=""/>
    <n v="14"/>
    <s v="FAR"/>
    <n v="24.849999999999998"/>
    <n v="2906"/>
    <s v=""/>
    <s v=""/>
    <x v="0"/>
    <s v=""/>
    <s v=""/>
  </r>
  <r>
    <x v="13"/>
    <n v="15"/>
    <n v="14.52"/>
    <n v="0"/>
    <n v="40"/>
    <n v="39.44"/>
    <n v="14"/>
    <s v="FAR"/>
    <s v=""/>
    <s v="E81QH38"/>
    <s v="EL159202"/>
    <s v="2024000381"/>
    <x v="2298"/>
    <d v="2024-01-08T00:00:00"/>
    <x v="9"/>
    <n v="14"/>
    <s v="FAR"/>
    <n v="24.92"/>
    <x v="0"/>
    <s v="E_RMEND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PT"/>
    <n v="14.52"/>
    <s v=""/>
    <x v="0"/>
    <x v="0"/>
    <x v="1"/>
    <s v=""/>
    <x v="0"/>
    <x v="7"/>
    <s v="FABRICA"/>
    <x v="0"/>
    <x v="9"/>
    <x v="0"/>
    <n v="1.5600000000000023"/>
    <x v="0"/>
    <n v="-7.0000000000003837E-2"/>
    <n v="7.0000000000003837E-2"/>
    <n v="0"/>
    <n v="0"/>
    <s v=""/>
    <n v="14"/>
    <s v="FAR"/>
    <n v="24.849999999999998"/>
    <n v="2906"/>
    <s v=""/>
    <s v=""/>
    <x v="0"/>
    <s v=""/>
    <s v=""/>
  </r>
  <r>
    <x v="13"/>
    <n v="15"/>
    <n v="14.04"/>
    <n v="0"/>
    <n v="40"/>
    <n v="40.74"/>
    <n v="15"/>
    <s v="FAR"/>
    <s v=""/>
    <s v="E58SF68"/>
    <s v="EVI9695"/>
    <s v="2024000378"/>
    <x v="2299"/>
    <d v="2024-01-08T00:00:00"/>
    <x v="13"/>
    <n v="15"/>
    <s v="FAR"/>
    <n v="26.7"/>
    <x v="0"/>
    <s v="E_RMEND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PT"/>
    <n v="14.04"/>
    <s v=""/>
    <x v="0"/>
    <x v="0"/>
    <x v="1"/>
    <s v=""/>
    <x v="0"/>
    <x v="7"/>
    <s v="FABRICA"/>
    <x v="0"/>
    <x v="13"/>
    <x v="0"/>
    <n v="0.25999999999999801"/>
    <x v="0"/>
    <n v="-7.4999999999999289E-2"/>
    <n v="7.4999999999999289E-2"/>
    <n v="0"/>
    <n v="0"/>
    <s v=""/>
    <n v="15"/>
    <s v="FAR"/>
    <n v="26.625"/>
    <n v="3091"/>
    <s v=""/>
    <s v=""/>
    <x v="0"/>
    <s v=""/>
    <s v=""/>
  </r>
  <r>
    <x v="13"/>
    <n v="15"/>
    <n v="14.6"/>
    <n v="0"/>
    <n v="40"/>
    <n v="39.54"/>
    <n v="14"/>
    <s v="FAR"/>
    <s v=""/>
    <s v="EAQ47XN"/>
    <s v="EP105860"/>
    <s v="2024000379"/>
    <x v="2300"/>
    <d v="2024-01-08T00:00:00"/>
    <x v="9"/>
    <n v="14"/>
    <s v="FAR"/>
    <n v="24.94"/>
    <x v="0"/>
    <s v="E_RMEND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PT"/>
    <n v="14.6"/>
    <s v=""/>
    <x v="0"/>
    <x v="0"/>
    <x v="1"/>
    <s v=""/>
    <x v="0"/>
    <x v="7"/>
    <s v="FABRICA"/>
    <x v="0"/>
    <x v="9"/>
    <x v="0"/>
    <n v="1.4600000000000009"/>
    <x v="0"/>
    <n v="-9.0000000000003411E-2"/>
    <n v="9.0000000000003411E-2"/>
    <n v="0"/>
    <n v="0"/>
    <s v=""/>
    <n v="14"/>
    <s v="FAR"/>
    <n v="24.849999999999998"/>
    <n v="2906"/>
    <s v=""/>
    <s v=""/>
    <x v="0"/>
    <s v=""/>
    <s v=""/>
  </r>
  <r>
    <x v="13"/>
    <n v="15"/>
    <n v="14.98"/>
    <n v="0"/>
    <n v="40"/>
    <n v="40"/>
    <n v="14"/>
    <s v="FAR"/>
    <s v=""/>
    <s v="E20NI82"/>
    <s v="EC67066"/>
    <s v="2024000446"/>
    <x v="2301"/>
    <d v="2024-01-09T00:00:00"/>
    <x v="9"/>
    <n v="14"/>
    <s v="FAR"/>
    <n v="25.02"/>
    <x v="0"/>
    <s v="E_RMEND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PT"/>
    <n v="14.98"/>
    <s v=""/>
    <x v="0"/>
    <x v="0"/>
    <x v="1"/>
    <s v=""/>
    <x v="0"/>
    <x v="7"/>
    <s v="FABRICA"/>
    <x v="0"/>
    <x v="9"/>
    <x v="0"/>
    <n v="1"/>
    <x v="0"/>
    <n v="-0.17000000000000171"/>
    <n v="0.17000000000000171"/>
    <n v="0"/>
    <n v="0"/>
    <s v=""/>
    <n v="14"/>
    <s v="FAR"/>
    <n v="24.849999999999998"/>
    <n v="2906"/>
    <s v=""/>
    <s v=""/>
    <x v="0"/>
    <s v=""/>
    <s v=""/>
  </r>
  <r>
    <x v="13"/>
    <n v="15"/>
    <n v="14.22"/>
    <n v="0"/>
    <n v="40"/>
    <n v="39.14"/>
    <n v="14"/>
    <s v="FAR"/>
    <s v=""/>
    <s v="E14TP24"/>
    <s v="EVC2640"/>
    <s v="2024000382"/>
    <x v="2302"/>
    <d v="2024-01-08T00:00:00"/>
    <x v="9"/>
    <n v="14"/>
    <s v="FAR"/>
    <n v="24.92"/>
    <x v="0"/>
    <s v="E_RMEND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PT"/>
    <n v="14.22"/>
    <s v=""/>
    <x v="0"/>
    <x v="0"/>
    <x v="1"/>
    <s v=""/>
    <x v="0"/>
    <x v="7"/>
    <s v="FABRICA"/>
    <x v="0"/>
    <x v="9"/>
    <x v="0"/>
    <n v="1.8599999999999994"/>
    <x v="0"/>
    <n v="-7.0000000000003837E-2"/>
    <n v="7.0000000000003837E-2"/>
    <n v="0"/>
    <n v="0"/>
    <s v=""/>
    <n v="14"/>
    <s v="FAR"/>
    <n v="24.849999999999998"/>
    <n v="2906"/>
    <s v=""/>
    <s v=""/>
    <x v="0"/>
    <s v=""/>
    <s v=""/>
  </r>
  <r>
    <x v="13"/>
    <n v="13.8"/>
    <n v="13.9"/>
    <n v="0"/>
    <n v="40"/>
    <n v="40.56"/>
    <n v="15"/>
    <s v="FAR"/>
    <s v=""/>
    <s v="E9055JGZ"/>
    <s v="ER5554BCF"/>
    <s v="2024000596"/>
    <x v="2303"/>
    <d v="2024-01-10T00:00:00"/>
    <x v="9"/>
    <n v="15"/>
    <s v="FAR"/>
    <n v="26.66"/>
    <x v="0"/>
    <s v="PROMER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3.9"/>
    <s v=""/>
    <x v="0"/>
    <x v="0"/>
    <x v="1"/>
    <s v=""/>
    <x v="0"/>
    <x v="7"/>
    <s v="FABRICA"/>
    <x v="0"/>
    <x v="9"/>
    <x v="0"/>
    <n v="0.43999999999999773"/>
    <x v="0"/>
    <n v="-3.5000000000000142E-2"/>
    <n v="3.5000000000000142E-2"/>
    <n v="0"/>
    <n v="0"/>
    <s v=""/>
    <n v="15"/>
    <s v="FAR"/>
    <n v="26.625"/>
    <n v="2906"/>
    <s v=""/>
    <s v=""/>
    <x v="0"/>
    <s v=""/>
    <s v=""/>
  </r>
  <r>
    <x v="13"/>
    <n v="14"/>
    <n v="13.6"/>
    <n v="0"/>
    <n v="40"/>
    <n v="40.340000000000003"/>
    <n v="15"/>
    <s v="FAR"/>
    <s v=""/>
    <s v="E5316JZJ"/>
    <s v="ER2524BCB"/>
    <s v="2024000602"/>
    <x v="2304"/>
    <d v="2024-01-10T00:00:00"/>
    <x v="9"/>
    <n v="15"/>
    <s v="FAR"/>
    <n v="26.74"/>
    <x v="0"/>
    <s v="PROMER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3.6"/>
    <s v=""/>
    <x v="0"/>
    <x v="0"/>
    <x v="1"/>
    <s v=""/>
    <x v="0"/>
    <x v="7"/>
    <s v="FABRICA"/>
    <x v="0"/>
    <x v="9"/>
    <x v="0"/>
    <n v="0.65999999999999659"/>
    <x v="0"/>
    <n v="-0.11499999999999844"/>
    <n v="0.11499999999999844"/>
    <n v="0"/>
    <n v="0"/>
    <s v=""/>
    <n v="15"/>
    <s v="FAR"/>
    <n v="26.625"/>
    <n v="2906"/>
    <s v=""/>
    <s v=""/>
    <x v="0"/>
    <s v=""/>
    <s v=""/>
  </r>
  <r>
    <x v="13"/>
    <n v="14"/>
    <n v="13.9"/>
    <n v="0"/>
    <n v="40"/>
    <n v="40.64"/>
    <n v="26.74"/>
    <s v="TM"/>
    <s v=""/>
    <s v="EAU35NT"/>
    <s v="EP106115"/>
    <s v="2024000421"/>
    <x v="2305"/>
    <d v="2024-01-08T00:00:00"/>
    <x v="11"/>
    <n v="26.9"/>
    <s v="TM"/>
    <n v="26.74"/>
    <x v="0"/>
    <s v="E_RMEND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15"/>
    <n v="13.9"/>
    <s v=""/>
    <x v="0"/>
    <x v="0"/>
    <x v="1"/>
    <s v=""/>
    <x v="0"/>
    <x v="7"/>
    <s v="FABRICA"/>
    <x v="0"/>
    <x v="11"/>
    <x v="1"/>
    <n v="0.35999999999999943"/>
    <x v="0"/>
    <n v="0.16000000000000014"/>
    <n v="0.16000000000000014"/>
    <n v="0"/>
    <n v="1"/>
    <s v=""/>
    <n v="26.9"/>
    <s v="TM"/>
    <n v="26.9"/>
    <n v="55"/>
    <s v=""/>
    <s v=""/>
    <x v="0"/>
    <s v=""/>
    <s v=""/>
  </r>
  <r>
    <x v="13"/>
    <n v="12.98"/>
    <n v="13.26"/>
    <n v="0"/>
    <n v="40"/>
    <n v="40.54"/>
    <n v="27.28"/>
    <s v="TM"/>
    <s v=""/>
    <s v="EAB55XJ"/>
    <s v="EBR10837"/>
    <s v="2024000422"/>
    <x v="2306"/>
    <d v="2024-01-08T00:00:00"/>
    <x v="11"/>
    <n v="27.54"/>
    <s v="TM"/>
    <n v="27.28"/>
    <x v="0"/>
    <s v="E_RMEND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15"/>
    <n v="13.26"/>
    <s v=""/>
    <x v="0"/>
    <x v="0"/>
    <x v="1"/>
    <s v=""/>
    <x v="0"/>
    <x v="7"/>
    <s v="FABRICA"/>
    <x v="0"/>
    <x v="11"/>
    <x v="1"/>
    <n v="0.46000000000000085"/>
    <x v="0"/>
    <n v="0.25999999999999801"/>
    <n v="0.25999999999999801"/>
    <n v="0"/>
    <n v="1"/>
    <s v=""/>
    <n v="27.54"/>
    <s v="TM"/>
    <n v="27.54"/>
    <n v="55"/>
    <s v=""/>
    <s v=""/>
    <x v="0"/>
    <s v=""/>
    <s v=""/>
  </r>
  <r>
    <x v="13"/>
    <n v="13.8"/>
    <n v="13.82"/>
    <n v="0"/>
    <n v="40"/>
    <n v="38.82"/>
    <n v="14"/>
    <s v="FAR"/>
    <s v=""/>
    <s v="E9055JGZ"/>
    <s v="ER5554BCF"/>
    <s v="2024000419"/>
    <x v="2307"/>
    <d v="2024-01-08T00:00:00"/>
    <x v="9"/>
    <n v="14"/>
    <s v="FAR"/>
    <n v="25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3.82"/>
    <s v=""/>
    <x v="0"/>
    <x v="0"/>
    <x v="1"/>
    <s v=""/>
    <x v="0"/>
    <x v="7"/>
    <s v="FABRICA"/>
    <x v="0"/>
    <x v="9"/>
    <x v="0"/>
    <n v="2.1799999999999997"/>
    <x v="0"/>
    <n v="-0.15000000000000213"/>
    <n v="0.15000000000000213"/>
    <n v="0"/>
    <n v="0"/>
    <s v=""/>
    <n v="14"/>
    <s v="FAR"/>
    <n v="24.849999999999998"/>
    <n v="2906"/>
    <s v=""/>
    <s v=""/>
    <x v="0"/>
    <s v=""/>
    <s v=""/>
  </r>
  <r>
    <x v="13"/>
    <n v="14.6"/>
    <n v="14.56"/>
    <n v="0"/>
    <n v="40"/>
    <n v="39.479999999999997"/>
    <n v="14"/>
    <s v="FAR"/>
    <s v=""/>
    <s v="E36TH00"/>
    <s v="EL192557"/>
    <s v="2024000450"/>
    <x v="2308"/>
    <d v="2024-01-09T00:00:00"/>
    <x v="9"/>
    <n v="14"/>
    <s v="FAR"/>
    <n v="24.92"/>
    <x v="0"/>
    <s v="E_RMEND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PT"/>
    <n v="14.56"/>
    <s v=""/>
    <x v="0"/>
    <x v="0"/>
    <x v="1"/>
    <s v=""/>
    <x v="0"/>
    <x v="7"/>
    <s v="FABRICA"/>
    <x v="0"/>
    <x v="9"/>
    <x v="0"/>
    <n v="1.5200000000000031"/>
    <x v="0"/>
    <n v="-7.0000000000003837E-2"/>
    <n v="7.0000000000003837E-2"/>
    <n v="0"/>
    <n v="0"/>
    <s v=""/>
    <n v="14"/>
    <s v="FAR"/>
    <n v="24.849999999999998"/>
    <n v="2906"/>
    <s v=""/>
    <s v=""/>
    <x v="0"/>
    <s v=""/>
    <s v=""/>
  </r>
  <r>
    <x v="13"/>
    <n v="13.5"/>
    <n v="13.68"/>
    <n v="0"/>
    <n v="40"/>
    <n v="38.659999999999997"/>
    <n v="14"/>
    <s v="FAR"/>
    <s v=""/>
    <s v="E9059LCN"/>
    <s v="ER2936BDB"/>
    <s v="2024000435"/>
    <x v="2309"/>
    <d v="2024-01-08T00:00:00"/>
    <x v="9"/>
    <n v="14"/>
    <s v="FAR"/>
    <n v="24.98"/>
    <x v="0"/>
    <s v="RFCPI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3.68"/>
    <s v=""/>
    <x v="0"/>
    <x v="0"/>
    <x v="1"/>
    <s v=""/>
    <x v="0"/>
    <x v="7"/>
    <s v="FABRICA"/>
    <x v="0"/>
    <x v="9"/>
    <x v="0"/>
    <n v="2.3400000000000034"/>
    <x v="0"/>
    <n v="-0.13000000000000256"/>
    <n v="0.13000000000000256"/>
    <n v="0"/>
    <n v="0"/>
    <s v=""/>
    <n v="14"/>
    <s v="FAR"/>
    <n v="24.849999999999998"/>
    <n v="2906"/>
    <s v=""/>
    <s v=""/>
    <x v="0"/>
    <s v=""/>
    <s v=""/>
  </r>
  <r>
    <x v="13"/>
    <n v="14.88"/>
    <n v="15.16"/>
    <n v="0"/>
    <n v="40"/>
    <n v="40.119999999999997"/>
    <n v="14"/>
    <s v="FAR"/>
    <s v=""/>
    <s v="E17SJ30"/>
    <s v="EBR9070"/>
    <s v="2024000438"/>
    <x v="2310"/>
    <d v="2024-01-09T00:00:00"/>
    <x v="9"/>
    <n v="14"/>
    <s v="FAR"/>
    <n v="24.96"/>
    <x v="0"/>
    <s v="E_RMEND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PT"/>
    <n v="15.16"/>
    <s v=""/>
    <x v="0"/>
    <x v="0"/>
    <x v="1"/>
    <s v=""/>
    <x v="0"/>
    <x v="7"/>
    <s v="FABRICA"/>
    <x v="0"/>
    <x v="9"/>
    <x v="0"/>
    <n v="0.88000000000000256"/>
    <x v="0"/>
    <n v="-0.11000000000000298"/>
    <n v="0.11000000000000298"/>
    <n v="0"/>
    <n v="0"/>
    <s v=""/>
    <n v="14"/>
    <s v="FAR"/>
    <n v="24.849999999999998"/>
    <n v="2906"/>
    <s v=""/>
    <s v=""/>
    <x v="0"/>
    <s v=""/>
    <s v=""/>
  </r>
  <r>
    <x v="13"/>
    <n v="14.9"/>
    <n v="15.14"/>
    <n v="0"/>
    <n v="40"/>
    <n v="40.06"/>
    <n v="14"/>
    <s v="FAR"/>
    <s v=""/>
    <s v="E51RS53"/>
    <s v="EBR10504"/>
    <s v="2024000489"/>
    <x v="2311"/>
    <d v="2024-01-09T00:00:00"/>
    <x v="9"/>
    <n v="14"/>
    <s v="FAR"/>
    <n v="24.92"/>
    <x v="0"/>
    <s v="E_RMEND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PT"/>
    <n v="15.14"/>
    <s v=""/>
    <x v="0"/>
    <x v="0"/>
    <x v="1"/>
    <s v=""/>
    <x v="0"/>
    <x v="7"/>
    <s v="FABRICA"/>
    <x v="0"/>
    <x v="9"/>
    <x v="0"/>
    <n v="0.93999999999999773"/>
    <x v="0"/>
    <n v="-7.0000000000003837E-2"/>
    <n v="7.0000000000003837E-2"/>
    <n v="0"/>
    <n v="0"/>
    <s v=""/>
    <n v="14"/>
    <s v="FAR"/>
    <n v="24.849999999999998"/>
    <n v="2906"/>
    <s v=""/>
    <s v=""/>
    <x v="0"/>
    <s v=""/>
    <s v=""/>
  </r>
  <r>
    <x v="13"/>
    <n v="15"/>
    <n v="13.86"/>
    <n v="0"/>
    <n v="40"/>
    <n v="40.5"/>
    <n v="15"/>
    <s v="FAR"/>
    <s v=""/>
    <s v="E61SH23"/>
    <s v="EL188935"/>
    <s v="2024000443"/>
    <x v="2312"/>
    <d v="2024-01-09T00:00:00"/>
    <x v="9"/>
    <n v="15"/>
    <s v="FAR"/>
    <n v="26.64"/>
    <x v="0"/>
    <s v="E_RMEND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PT"/>
    <n v="13.86"/>
    <s v=""/>
    <x v="0"/>
    <x v="0"/>
    <x v="1"/>
    <s v=""/>
    <x v="0"/>
    <x v="7"/>
    <s v="FABRICA"/>
    <x v="0"/>
    <x v="9"/>
    <x v="0"/>
    <n v="0.5"/>
    <x v="0"/>
    <n v="-1.5000000000000568E-2"/>
    <n v="1.5000000000000568E-2"/>
    <n v="0"/>
    <n v="0"/>
    <s v=""/>
    <n v="15"/>
    <s v="FAR"/>
    <n v="26.625"/>
    <n v="2906"/>
    <s v=""/>
    <s v=""/>
    <x v="0"/>
    <s v=""/>
    <s v=""/>
  </r>
  <r>
    <x v="13"/>
    <n v="15"/>
    <n v="14.14"/>
    <n v="0"/>
    <n v="40"/>
    <n v="40.799999999999997"/>
    <n v="15"/>
    <s v="FAR"/>
    <s v=""/>
    <s v="EBD90AX"/>
    <s v="EL157089"/>
    <s v="2024000452"/>
    <x v="2313"/>
    <d v="2024-01-09T00:00:00"/>
    <x v="9"/>
    <n v="15"/>
    <s v="FAR"/>
    <n v="26.66"/>
    <x v="0"/>
    <s v="E_RMEND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PT"/>
    <n v="14.14"/>
    <s v=""/>
    <x v="0"/>
    <x v="0"/>
    <x v="1"/>
    <s v=""/>
    <x v="0"/>
    <x v="7"/>
    <s v="FABRICA"/>
    <x v="0"/>
    <x v="9"/>
    <x v="0"/>
    <n v="0.20000000000000284"/>
    <x v="0"/>
    <n v="-3.5000000000000142E-2"/>
    <n v="3.5000000000000142E-2"/>
    <n v="0"/>
    <n v="0"/>
    <s v=""/>
    <n v="15"/>
    <s v="FAR"/>
    <n v="26.625"/>
    <n v="2906"/>
    <s v=""/>
    <s v=""/>
    <x v="0"/>
    <s v=""/>
    <s v=""/>
  </r>
  <r>
    <x v="13"/>
    <n v="15"/>
    <n v="14.3"/>
    <n v="0"/>
    <n v="40"/>
    <n v="39.24"/>
    <n v="14"/>
    <s v="FAR"/>
    <s v=""/>
    <s v="E81QH38"/>
    <s v="EL159202"/>
    <s v="2024000444"/>
    <x v="2314"/>
    <d v="2024-01-09T00:00:00"/>
    <x v="9"/>
    <n v="14"/>
    <s v="FAR"/>
    <n v="24.94"/>
    <x v="0"/>
    <s v="E_RMEND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PT"/>
    <n v="14.3"/>
    <s v=""/>
    <x v="0"/>
    <x v="0"/>
    <x v="1"/>
    <s v=""/>
    <x v="0"/>
    <x v="7"/>
    <s v="FABRICA"/>
    <x v="0"/>
    <x v="9"/>
    <x v="0"/>
    <n v="1.759999999999998"/>
    <x v="0"/>
    <n v="-9.0000000000003411E-2"/>
    <n v="9.0000000000003411E-2"/>
    <n v="0"/>
    <n v="0"/>
    <s v=""/>
    <n v="14"/>
    <s v="FAR"/>
    <n v="24.849999999999998"/>
    <n v="2906"/>
    <s v=""/>
    <s v=""/>
    <x v="0"/>
    <s v=""/>
    <s v=""/>
  </r>
  <r>
    <x v="13"/>
    <n v="12.9"/>
    <n v="12.94"/>
    <n v="0"/>
    <n v="40"/>
    <n v="40.619999999999997"/>
    <n v="27.68"/>
    <s v="TM"/>
    <s v=""/>
    <s v="EAR56GO"/>
    <s v="EBR10669"/>
    <s v="2024000530"/>
    <x v="2315"/>
    <d v="2024-01-09T00:00:00"/>
    <x v="11"/>
    <n v="27.86"/>
    <s v="TM"/>
    <n v="27.68"/>
    <x v="0"/>
    <s v="E_RMEND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15"/>
    <n v="12.94"/>
    <s v=""/>
    <x v="0"/>
    <x v="0"/>
    <x v="1"/>
    <s v=""/>
    <x v="0"/>
    <x v="7"/>
    <s v="FABRICA"/>
    <x v="0"/>
    <x v="11"/>
    <x v="1"/>
    <n v="0.38000000000000256"/>
    <x v="0"/>
    <n v="0.17999999999999972"/>
    <n v="0.17999999999999972"/>
    <n v="0"/>
    <n v="1"/>
    <s v=""/>
    <n v="27.86"/>
    <s v="TM"/>
    <n v="27.86"/>
    <n v="55"/>
    <s v=""/>
    <s v=""/>
    <x v="0"/>
    <s v=""/>
    <s v=""/>
  </r>
  <r>
    <x v="13"/>
    <n v="15"/>
    <n v="15.36"/>
    <n v="0"/>
    <n v="40"/>
    <n v="40.26"/>
    <n v="14"/>
    <s v="FAR"/>
    <s v=""/>
    <s v="EAQ47XN"/>
    <s v="EP105860"/>
    <s v="2024000492"/>
    <x v="2316"/>
    <d v="2024-01-09T00:00:00"/>
    <x v="9"/>
    <n v="14"/>
    <s v="FAR"/>
    <n v="24.9"/>
    <x v="0"/>
    <s v="E_RMEND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PT"/>
    <n v="15.36"/>
    <s v=""/>
    <x v="0"/>
    <x v="0"/>
    <x v="1"/>
    <s v=""/>
    <x v="0"/>
    <x v="7"/>
    <s v="FABRICA"/>
    <x v="0"/>
    <x v="9"/>
    <x v="0"/>
    <n v="0.74000000000000199"/>
    <x v="0"/>
    <n v="-5.0000000000000711E-2"/>
    <n v="5.0000000000000711E-2"/>
    <n v="0"/>
    <n v="0"/>
    <s v=""/>
    <n v="14"/>
    <s v="FAR"/>
    <n v="24.849999999999998"/>
    <n v="2906"/>
    <s v=""/>
    <s v=""/>
    <x v="0"/>
    <s v=""/>
    <s v=""/>
  </r>
  <r>
    <x v="13"/>
    <n v="15"/>
    <n v="14.12"/>
    <n v="0"/>
    <n v="40"/>
    <n v="40.76"/>
    <n v="15"/>
    <s v="FAR"/>
    <s v=""/>
    <s v="E58SF68"/>
    <s v="EVI9695"/>
    <s v="2024000534"/>
    <x v="2317"/>
    <d v="2024-01-10T00:00:00"/>
    <x v="9"/>
    <n v="15"/>
    <s v="FAR"/>
    <n v="26.64"/>
    <x v="0"/>
    <s v="E_RMEND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PT"/>
    <n v="14.12"/>
    <s v=""/>
    <x v="0"/>
    <x v="0"/>
    <x v="1"/>
    <s v=""/>
    <x v="0"/>
    <x v="7"/>
    <s v="FABRICA"/>
    <x v="0"/>
    <x v="9"/>
    <x v="0"/>
    <n v="0.24000000000000199"/>
    <x v="0"/>
    <n v="-1.5000000000000568E-2"/>
    <n v="1.5000000000000568E-2"/>
    <n v="0"/>
    <n v="0"/>
    <s v=""/>
    <n v="15"/>
    <s v="FAR"/>
    <n v="26.625"/>
    <n v="2906"/>
    <s v=""/>
    <s v=""/>
    <x v="0"/>
    <s v=""/>
    <s v=""/>
  </r>
  <r>
    <x v="13"/>
    <n v="14.1"/>
    <n v="14.44"/>
    <n v="0"/>
    <n v="40"/>
    <n v="39.32"/>
    <n v="14"/>
    <s v="FAR"/>
    <s v=""/>
    <s v="E8272KDP"/>
    <s v="ER2545BBZ"/>
    <s v="2024000504"/>
    <x v="2318"/>
    <d v="2024-01-09T00:00:00"/>
    <x v="9"/>
    <n v="14"/>
    <s v="FAR"/>
    <n v="24.88"/>
    <x v="0"/>
    <s v="PROMER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"/>
    <n v="14.44"/>
    <s v=""/>
    <x v="0"/>
    <x v="0"/>
    <x v="1"/>
    <s v=""/>
    <x v="0"/>
    <x v="7"/>
    <s v="FABRICA"/>
    <x v="0"/>
    <x v="9"/>
    <x v="0"/>
    <n v="1.6799999999999997"/>
    <x v="0"/>
    <n v="-3.0000000000001137E-2"/>
    <n v="3.0000000000001137E-2"/>
    <n v="0"/>
    <n v="0"/>
    <s v=""/>
    <n v="14"/>
    <s v="FAR"/>
    <n v="24.849999999999998"/>
    <n v="2906"/>
    <s v=""/>
    <s v=""/>
    <x v="0"/>
    <s v=""/>
    <s v=""/>
  </r>
  <r>
    <x v="13"/>
    <n v="14.6"/>
    <n v="15.46"/>
    <n v="0"/>
    <n v="40"/>
    <n v="40.4"/>
    <n v="14"/>
    <s v="FAR"/>
    <s v=""/>
    <s v="E14TP24"/>
    <s v="EP92887"/>
    <s v="2024000553"/>
    <x v="2319"/>
    <d v="2024-01-10T00:00:00"/>
    <x v="9"/>
    <n v="14"/>
    <s v="FAR"/>
    <n v="24.94"/>
    <x v="0"/>
    <s v="E_RMEND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PT"/>
    <n v="15.46"/>
    <s v=""/>
    <x v="0"/>
    <x v="0"/>
    <x v="1"/>
    <s v=""/>
    <x v="0"/>
    <x v="7"/>
    <s v="FABRICA"/>
    <x v="0"/>
    <x v="9"/>
    <x v="0"/>
    <n v="0.60000000000000142"/>
    <x v="0"/>
    <n v="-9.0000000000003411E-2"/>
    <n v="9.0000000000003411E-2"/>
    <n v="0"/>
    <n v="0"/>
    <s v=""/>
    <n v="14"/>
    <s v="FAR"/>
    <n v="24.849999999999998"/>
    <n v="2906"/>
    <s v=""/>
    <s v=""/>
    <x v="0"/>
    <s v=""/>
    <s v=""/>
  </r>
  <r>
    <x v="13"/>
    <n v="14"/>
    <n v="13.82"/>
    <n v="0"/>
    <n v="40"/>
    <n v="40.64"/>
    <n v="26.82"/>
    <s v="TM"/>
    <s v=""/>
    <s v="EAU35NT"/>
    <s v="EP106115"/>
    <s v="2024000581"/>
    <x v="2320"/>
    <d v="2024-01-10T00:00:00"/>
    <x v="11"/>
    <n v="26.98"/>
    <s v="TM"/>
    <n v="26.82"/>
    <x v="0"/>
    <s v="E_RMEND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15"/>
    <n v="13.82"/>
    <s v=""/>
    <x v="0"/>
    <x v="0"/>
    <x v="1"/>
    <s v=""/>
    <x v="0"/>
    <x v="7"/>
    <s v="FABRICA"/>
    <x v="0"/>
    <x v="11"/>
    <x v="1"/>
    <n v="0.35999999999999943"/>
    <x v="0"/>
    <n v="0.16000000000000014"/>
    <n v="0.16000000000000014"/>
    <n v="0"/>
    <n v="1"/>
    <s v=""/>
    <n v="26.98"/>
    <s v="TM"/>
    <n v="26.98"/>
    <n v="55"/>
    <s v=""/>
    <s v=""/>
    <x v="0"/>
    <s v=""/>
    <s v=""/>
  </r>
  <r>
    <x v="13"/>
    <n v="12.98"/>
    <n v="13.28"/>
    <n v="0"/>
    <n v="40"/>
    <n v="40.54"/>
    <n v="27.26"/>
    <s v="TM"/>
    <s v=""/>
    <s v="EAB55XJ"/>
    <s v="EBR10837"/>
    <s v="2024000572"/>
    <x v="2321"/>
    <d v="2024-01-10T00:00:00"/>
    <x v="11"/>
    <n v="27.52"/>
    <s v="TM"/>
    <n v="27.26"/>
    <x v="0"/>
    <s v="E_RMEND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15"/>
    <n v="13.28"/>
    <s v=""/>
    <x v="0"/>
    <x v="0"/>
    <x v="1"/>
    <s v=""/>
    <x v="0"/>
    <x v="7"/>
    <s v="FABRICA"/>
    <x v="0"/>
    <x v="11"/>
    <x v="1"/>
    <n v="0.46000000000000085"/>
    <x v="0"/>
    <n v="0.25999999999999801"/>
    <n v="0.25999999999999801"/>
    <n v="0"/>
    <n v="1"/>
    <s v=""/>
    <n v="27.52"/>
    <s v="TM"/>
    <n v="27.52"/>
    <n v="55"/>
    <s v=""/>
    <s v=""/>
    <x v="0"/>
    <s v=""/>
    <s v=""/>
  </r>
  <r>
    <x v="13"/>
    <n v="14.9"/>
    <n v="15.14"/>
    <n v="0"/>
    <n v="40"/>
    <n v="40"/>
    <n v="14"/>
    <s v="FAR"/>
    <s v=""/>
    <s v="E51RS53"/>
    <s v="EBR10504"/>
    <s v="2024000610"/>
    <x v="2322"/>
    <d v="2024-01-10T00:00:00"/>
    <x v="9"/>
    <n v="14"/>
    <s v="FAR"/>
    <n v="24.86"/>
    <x v="0"/>
    <s v="E_RMEND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PT"/>
    <n v="15.14"/>
    <s v=""/>
    <x v="0"/>
    <x v="0"/>
    <x v="1"/>
    <s v=""/>
    <x v="0"/>
    <x v="7"/>
    <s v="FABRICA"/>
    <x v="0"/>
    <x v="9"/>
    <x v="0"/>
    <n v="1"/>
    <x v="0"/>
    <n v="-1.0000000000001563E-2"/>
    <n v="1.0000000000001563E-2"/>
    <n v="0"/>
    <n v="0"/>
    <s v=""/>
    <n v="14"/>
    <s v="FAR"/>
    <n v="24.849999999999998"/>
    <n v="2906"/>
    <s v=""/>
    <s v=""/>
    <x v="0"/>
    <s v=""/>
    <s v=""/>
  </r>
  <r>
    <x v="13"/>
    <n v="14.88"/>
    <n v="15"/>
    <n v="0"/>
    <n v="40"/>
    <n v="39.92"/>
    <n v="14"/>
    <s v="FAR"/>
    <s v=""/>
    <s v="E17SJ30"/>
    <s v="EBR9070"/>
    <s v="2024000563"/>
    <x v="2323"/>
    <d v="2024-01-10T00:00:00"/>
    <x v="9"/>
    <n v="14"/>
    <s v="FAR"/>
    <n v="24.92"/>
    <x v="0"/>
    <s v="E_RMEND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PT"/>
    <n v="15"/>
    <s v=""/>
    <x v="0"/>
    <x v="0"/>
    <x v="1"/>
    <s v=""/>
    <x v="0"/>
    <x v="7"/>
    <s v="FABRICA"/>
    <x v="0"/>
    <x v="9"/>
    <x v="0"/>
    <n v="1.0799999999999983"/>
    <x v="0"/>
    <n v="-7.0000000000003837E-2"/>
    <n v="7.0000000000003837E-2"/>
    <n v="0"/>
    <n v="0"/>
    <s v=""/>
    <n v="14"/>
    <s v="FAR"/>
    <n v="24.849999999999998"/>
    <n v="2906"/>
    <s v=""/>
    <s v=""/>
    <x v="0"/>
    <s v=""/>
    <s v=""/>
  </r>
  <r>
    <x v="13"/>
    <n v="15"/>
    <n v="14.1"/>
    <n v="0"/>
    <n v="40"/>
    <n v="40.76"/>
    <n v="15"/>
    <s v="FAR"/>
    <s v=""/>
    <s v="EBD90AX"/>
    <s v="EL157089"/>
    <s v="2024000537"/>
    <x v="2324"/>
    <d v="2024-01-10T00:00:00"/>
    <x v="9"/>
    <n v="15"/>
    <s v="FAR"/>
    <n v="26.66"/>
    <x v="0"/>
    <s v="E_RMEND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PT"/>
    <n v="14.1"/>
    <s v=""/>
    <x v="0"/>
    <x v="0"/>
    <x v="1"/>
    <s v=""/>
    <x v="0"/>
    <x v="7"/>
    <s v="FABRICA"/>
    <x v="0"/>
    <x v="9"/>
    <x v="0"/>
    <n v="0.24000000000000199"/>
    <x v="0"/>
    <n v="-3.5000000000000142E-2"/>
    <n v="3.5000000000000142E-2"/>
    <n v="0"/>
    <n v="0"/>
    <s v=""/>
    <n v="15"/>
    <s v="FAR"/>
    <n v="26.625"/>
    <n v="2906"/>
    <s v=""/>
    <s v=""/>
    <x v="0"/>
    <s v=""/>
    <s v=""/>
  </r>
  <r>
    <x v="13"/>
    <n v="15"/>
    <n v="14.26"/>
    <n v="0"/>
    <n v="40"/>
    <n v="39.119999999999997"/>
    <n v="14"/>
    <s v="FAR"/>
    <s v=""/>
    <s v="E81QH38"/>
    <s v="EL159202"/>
    <s v="2024000538"/>
    <x v="2325"/>
    <d v="2024-01-10T00:00:00"/>
    <x v="9"/>
    <n v="14"/>
    <s v="FAR"/>
    <n v="24.86"/>
    <x v="0"/>
    <s v="E_RMEND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PT"/>
    <n v="14.26"/>
    <s v=""/>
    <x v="0"/>
    <x v="0"/>
    <x v="1"/>
    <s v=""/>
    <x v="0"/>
    <x v="7"/>
    <s v="FABRICA"/>
    <x v="0"/>
    <x v="9"/>
    <x v="0"/>
    <n v="1.8800000000000026"/>
    <x v="0"/>
    <n v="-1.0000000000001563E-2"/>
    <n v="1.0000000000001563E-2"/>
    <n v="0"/>
    <n v="0"/>
    <s v=""/>
    <n v="14"/>
    <s v="FAR"/>
    <n v="24.849999999999998"/>
    <n v="2906"/>
    <s v=""/>
    <s v=""/>
    <x v="0"/>
    <s v=""/>
    <s v=""/>
  </r>
  <r>
    <x v="13"/>
    <n v="15"/>
    <n v="13.84"/>
    <n v="0"/>
    <n v="40"/>
    <n v="40.6"/>
    <n v="15"/>
    <s v="FAR"/>
    <s v=""/>
    <s v="E61SH23"/>
    <s v="EL188935"/>
    <s v="2024000543"/>
    <x v="2326"/>
    <d v="2024-01-10T00:00:00"/>
    <x v="13"/>
    <n v="15"/>
    <s v="FAR"/>
    <n v="26.76"/>
    <x v="0"/>
    <s v="E_RMEND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PT"/>
    <n v="13.84"/>
    <s v=""/>
    <x v="0"/>
    <x v="0"/>
    <x v="1"/>
    <s v=""/>
    <x v="0"/>
    <x v="7"/>
    <s v="FABRICA"/>
    <x v="0"/>
    <x v="13"/>
    <x v="0"/>
    <n v="0.39999999999999858"/>
    <x v="0"/>
    <n v="-0.13500000000000156"/>
    <n v="0.13500000000000156"/>
    <n v="0"/>
    <n v="0"/>
    <s v=""/>
    <n v="15"/>
    <s v="FAR"/>
    <n v="26.625"/>
    <n v="3091"/>
    <s v=""/>
    <s v=""/>
    <x v="0"/>
    <s v=""/>
    <s v=""/>
  </r>
  <r>
    <x v="13"/>
    <n v="15"/>
    <n v="14.54"/>
    <n v="0"/>
    <n v="40"/>
    <n v="39.58"/>
    <n v="14"/>
    <s v="FAR"/>
    <s v=""/>
    <s v="EAX56ZD"/>
    <s v="EL184521"/>
    <s v="2024000544"/>
    <x v="2327"/>
    <d v="2024-01-10T00:00:00"/>
    <x v="9"/>
    <n v="14"/>
    <s v="FAR"/>
    <n v="25.04"/>
    <x v="0"/>
    <s v="E_RMEND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PT"/>
    <n v="14.54"/>
    <s v=""/>
    <x v="0"/>
    <x v="0"/>
    <x v="1"/>
    <s v=""/>
    <x v="0"/>
    <x v="7"/>
    <s v="FABRICA"/>
    <x v="0"/>
    <x v="9"/>
    <x v="0"/>
    <n v="1.4200000000000017"/>
    <x v="0"/>
    <n v="-0.19000000000000128"/>
    <n v="0.19000000000000128"/>
    <n v="0"/>
    <n v="0"/>
    <s v=""/>
    <n v="14"/>
    <s v="FAR"/>
    <n v="24.849999999999998"/>
    <n v="2906"/>
    <s v=""/>
    <s v=""/>
    <x v="0"/>
    <s v=""/>
    <s v=""/>
  </r>
  <r>
    <x v="13"/>
    <n v="15"/>
    <n v="14.34"/>
    <n v="0"/>
    <n v="40"/>
    <n v="39.4"/>
    <n v="14"/>
    <s v="FAR"/>
    <s v=""/>
    <s v="EAA79UF"/>
    <s v="EL186676"/>
    <s v="2024000550"/>
    <x v="2328"/>
    <d v="2024-01-10T00:00:00"/>
    <x v="9"/>
    <n v="14"/>
    <s v="FAR"/>
    <n v="25.06"/>
    <x v="0"/>
    <s v="E_RMEND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PT"/>
    <n v="14.34"/>
    <s v=""/>
    <x v="0"/>
    <x v="0"/>
    <x v="1"/>
    <s v=""/>
    <x v="0"/>
    <x v="7"/>
    <s v="FABRICA"/>
    <x v="0"/>
    <x v="9"/>
    <x v="0"/>
    <n v="1.6000000000000014"/>
    <x v="0"/>
    <n v="-0.21000000000000085"/>
    <n v="0.21000000000000085"/>
    <n v="0"/>
    <n v="0"/>
    <s v=""/>
    <n v="14"/>
    <s v="FAR"/>
    <n v="24.849999999999998"/>
    <n v="2906"/>
    <s v=""/>
    <s v=""/>
    <x v="0"/>
    <s v=""/>
    <s v=""/>
  </r>
  <r>
    <x v="13"/>
    <n v="15"/>
    <n v="14.8"/>
    <n v="0"/>
    <n v="40"/>
    <n v="39.76"/>
    <n v="14"/>
    <s v="FAR"/>
    <s v=""/>
    <s v="E20NI82"/>
    <s v="EC67066"/>
    <s v="2024000559"/>
    <x v="2329"/>
    <d v="2024-01-10T00:00:00"/>
    <x v="9"/>
    <n v="14"/>
    <s v="FAR"/>
    <n v="24.96"/>
    <x v="0"/>
    <s v="E_RMEND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PT"/>
    <n v="14.8"/>
    <s v=""/>
    <x v="0"/>
    <x v="0"/>
    <x v="1"/>
    <s v=""/>
    <x v="0"/>
    <x v="7"/>
    <s v="FABRICA"/>
    <x v="0"/>
    <x v="9"/>
    <x v="0"/>
    <n v="1.240000000000002"/>
    <x v="0"/>
    <n v="-0.11000000000000298"/>
    <n v="0.11000000000000298"/>
    <n v="0"/>
    <n v="0"/>
    <s v=""/>
    <n v="14"/>
    <s v="FAR"/>
    <n v="24.849999999999998"/>
    <n v="2906"/>
    <s v=""/>
    <s v=""/>
    <x v="0"/>
    <s v=""/>
    <s v=""/>
  </r>
  <r>
    <x v="13"/>
    <n v="15"/>
    <n v="16.239999999999998"/>
    <n v="0"/>
    <n v="40"/>
    <n v="39.44"/>
    <n v="13"/>
    <s v="FAR"/>
    <s v=""/>
    <s v="EAN78NM"/>
    <s v="EL185485"/>
    <s v="2024000551"/>
    <x v="2330"/>
    <d v="2024-01-10T00:00:00"/>
    <x v="9"/>
    <n v="13"/>
    <s v="FAR"/>
    <n v="23.2"/>
    <x v="0"/>
    <s v="E_RMENDEZ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PAPT"/>
    <n v="16.239999999999998"/>
    <s v=""/>
    <x v="0"/>
    <x v="0"/>
    <x v="1"/>
    <s v=""/>
    <x v="0"/>
    <x v="7"/>
    <s v="FABRICA"/>
    <x v="0"/>
    <x v="9"/>
    <x v="0"/>
    <n v="1.5600000000000023"/>
    <x v="0"/>
    <n v="-0.125"/>
    <n v="0.125"/>
    <n v="0"/>
    <n v="0"/>
    <s v=""/>
    <n v="13"/>
    <s v="FAR"/>
    <n v="23.074999999999999"/>
    <n v="2906"/>
    <s v=""/>
    <s v=""/>
    <x v="0"/>
    <s v=""/>
    <s v=""/>
  </r>
  <r>
    <x v="14"/>
    <n v="14.7"/>
    <n v="14.68"/>
    <n v="0"/>
    <n v="40"/>
    <n v="40.46"/>
    <n v="25.78"/>
    <s v="TM"/>
    <s v=""/>
    <s v="ER9636BBG"/>
    <s v="E0236DFW"/>
    <s v="2024000017"/>
    <x v="2331"/>
    <d v="2024-01-02T00:00:00"/>
    <x v="15"/>
    <n v="26.12"/>
    <s v="TM"/>
    <n v="25.78"/>
    <x v="0"/>
    <s v="SCASTILL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D"/>
    <n v="14.68"/>
    <s v=""/>
    <x v="0"/>
    <x v="0"/>
    <x v="0"/>
    <s v=""/>
    <x v="0"/>
    <x v="2"/>
    <s v="MOLIENDA"/>
    <x v="0"/>
    <x v="15"/>
    <x v="1"/>
    <n v="0.53999999999999915"/>
    <x v="0"/>
    <n v="0.33999999999999986"/>
    <n v="0.33999999999999986"/>
    <n v="0"/>
    <n v="1"/>
    <s v=""/>
    <n v="26.12"/>
    <s v="TM"/>
    <n v="26.12"/>
    <n v="3126"/>
    <s v=""/>
    <s v=""/>
    <x v="0"/>
    <s v=""/>
    <s v=""/>
  </r>
  <r>
    <x v="14"/>
    <n v="14.52"/>
    <n v="14.26"/>
    <n v="0"/>
    <n v="40"/>
    <n v="40.56"/>
    <n v="26.3"/>
    <s v="TM"/>
    <s v=""/>
    <s v="ER7406BBD"/>
    <s v="E4696FTM"/>
    <s v="2024000019"/>
    <x v="2332"/>
    <d v="2024-01-02T00:00:00"/>
    <x v="15"/>
    <n v="26.54"/>
    <s v="TM"/>
    <n v="26.3"/>
    <x v="0"/>
    <s v="SCASTILL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D"/>
    <n v="14.26"/>
    <s v=""/>
    <x v="0"/>
    <x v="0"/>
    <x v="0"/>
    <s v=""/>
    <x v="0"/>
    <x v="2"/>
    <s v="MOLIENDA"/>
    <x v="0"/>
    <x v="15"/>
    <x v="1"/>
    <n v="0.43999999999999773"/>
    <x v="0"/>
    <n v="0.23999999999999844"/>
    <n v="0.23999999999999844"/>
    <n v="0"/>
    <n v="1"/>
    <s v=""/>
    <n v="26.54"/>
    <s v="TM"/>
    <n v="26.54"/>
    <n v="3126"/>
    <s v=""/>
    <s v=""/>
    <x v="0"/>
    <s v=""/>
    <s v=""/>
  </r>
  <r>
    <x v="14"/>
    <n v="14.7"/>
    <n v="14.58"/>
    <n v="0"/>
    <n v="40"/>
    <n v="40.46"/>
    <n v="25.88"/>
    <s v="TM"/>
    <s v=""/>
    <s v="ER9636BBG"/>
    <s v="E0236DFW"/>
    <s v="2024000011"/>
    <x v="2333"/>
    <d v="2024-01-02T00:00:00"/>
    <x v="15"/>
    <n v="26.22"/>
    <s v="TM"/>
    <n v="25.88"/>
    <x v="0"/>
    <s v="SCASTILL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D"/>
    <n v="14.58"/>
    <s v=""/>
    <x v="0"/>
    <x v="0"/>
    <x v="0"/>
    <s v=""/>
    <x v="0"/>
    <x v="2"/>
    <s v="MOLIENDA"/>
    <x v="0"/>
    <x v="15"/>
    <x v="1"/>
    <n v="0.53999999999999915"/>
    <x v="0"/>
    <n v="0.33999999999999986"/>
    <n v="0.33999999999999986"/>
    <n v="0"/>
    <n v="1"/>
    <s v=""/>
    <n v="26.22"/>
    <s v="TM"/>
    <n v="26.22"/>
    <n v="3126"/>
    <s v=""/>
    <s v=""/>
    <x v="0"/>
    <s v=""/>
    <s v=""/>
  </r>
  <r>
    <x v="14"/>
    <n v="14.7"/>
    <n v="14.6"/>
    <n v="0"/>
    <n v="40"/>
    <n v="40.479999999999997"/>
    <n v="25.88"/>
    <s v="TM"/>
    <s v=""/>
    <s v="ER9636BBG"/>
    <s v="E0236DFW"/>
    <s v="2024000025"/>
    <x v="2334"/>
    <d v="2024-01-02T00:00:00"/>
    <x v="15"/>
    <n v="26.2"/>
    <s v="TM"/>
    <n v="25.88"/>
    <x v="0"/>
    <s v="SCASTILL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D"/>
    <n v="14.6"/>
    <s v=""/>
    <x v="0"/>
    <x v="0"/>
    <x v="0"/>
    <s v=""/>
    <x v="0"/>
    <x v="2"/>
    <s v="MOLIENDA"/>
    <x v="0"/>
    <x v="15"/>
    <x v="1"/>
    <n v="0.52000000000000313"/>
    <x v="0"/>
    <n v="0.32000000000000028"/>
    <n v="0.32000000000000028"/>
    <n v="0"/>
    <n v="1"/>
    <s v=""/>
    <n v="26.2"/>
    <s v="TM"/>
    <n v="26.2"/>
    <n v="3126"/>
    <s v=""/>
    <s v=""/>
    <x v="0"/>
    <s v=""/>
    <s v=""/>
  </r>
  <r>
    <x v="14"/>
    <n v="15.56"/>
    <n v="15.46"/>
    <n v="0"/>
    <n v="40"/>
    <n v="40.44"/>
    <n v="24.98"/>
    <s v="TM"/>
    <s v=""/>
    <s v="ER3974BBK"/>
    <s v="ETF2002BZ"/>
    <s v="2024000034"/>
    <x v="2335"/>
    <d v="2024-01-02T00:00:00"/>
    <x v="15"/>
    <n v="25.34"/>
    <s v="TM"/>
    <n v="24.98"/>
    <x v="0"/>
    <s v="SCASTILL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D"/>
    <n v="15.46"/>
    <s v=""/>
    <x v="0"/>
    <x v="0"/>
    <x v="0"/>
    <s v=""/>
    <x v="0"/>
    <x v="2"/>
    <s v="MOLIENDA"/>
    <x v="0"/>
    <x v="15"/>
    <x v="1"/>
    <n v="0.56000000000000227"/>
    <x v="0"/>
    <n v="0.35999999999999943"/>
    <n v="0.35999999999999943"/>
    <n v="0"/>
    <n v="1"/>
    <s v=""/>
    <n v="25.34"/>
    <s v="TM"/>
    <n v="25.34"/>
    <n v="3126"/>
    <s v=""/>
    <s v=""/>
    <x v="0"/>
    <s v=""/>
    <s v=""/>
  </r>
  <r>
    <x v="14"/>
    <n v="14.7"/>
    <n v="14.58"/>
    <n v="0"/>
    <n v="40"/>
    <n v="40.44"/>
    <n v="25.86"/>
    <s v="TM"/>
    <s v=""/>
    <s v="ER9636BBG"/>
    <s v="E0236DFW"/>
    <s v="2024000035"/>
    <x v="2336"/>
    <d v="2024-01-02T00:00:00"/>
    <x v="15"/>
    <n v="26.22"/>
    <s v="TM"/>
    <n v="25.86"/>
    <x v="0"/>
    <s v="SCASTILL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D"/>
    <n v="14.58"/>
    <s v=""/>
    <x v="0"/>
    <x v="0"/>
    <x v="0"/>
    <s v=""/>
    <x v="0"/>
    <x v="2"/>
    <s v="MOLIENDA"/>
    <x v="0"/>
    <x v="15"/>
    <x v="1"/>
    <n v="0.56000000000000227"/>
    <x v="0"/>
    <n v="0.35999999999999943"/>
    <n v="0.35999999999999943"/>
    <n v="0"/>
    <n v="1"/>
    <s v=""/>
    <n v="26.22"/>
    <s v="TM"/>
    <n v="26.22"/>
    <n v="3126"/>
    <s v=""/>
    <s v=""/>
    <x v="0"/>
    <s v=""/>
    <s v=""/>
  </r>
  <r>
    <x v="14"/>
    <n v="14.52"/>
    <n v="14.34"/>
    <n v="0"/>
    <n v="40"/>
    <n v="40.479999999999997"/>
    <n v="26.14"/>
    <s v="TM"/>
    <s v=""/>
    <s v="ER7406BBD"/>
    <s v="E4696FTM"/>
    <s v="2024000052"/>
    <x v="2337"/>
    <d v="2024-01-03T00:00:00"/>
    <x v="15"/>
    <n v="26.46"/>
    <s v="TM"/>
    <n v="26.14"/>
    <x v="0"/>
    <s v="SCASTILL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D"/>
    <n v="14.34"/>
    <s v=""/>
    <x v="0"/>
    <x v="0"/>
    <x v="0"/>
    <s v=""/>
    <x v="0"/>
    <x v="2"/>
    <s v="MOLIENDA"/>
    <x v="0"/>
    <x v="15"/>
    <x v="1"/>
    <n v="0.52000000000000313"/>
    <x v="0"/>
    <n v="0.32000000000000028"/>
    <n v="0.32000000000000028"/>
    <n v="0"/>
    <n v="1"/>
    <s v=""/>
    <n v="26.46"/>
    <s v="TM"/>
    <n v="26.46"/>
    <n v="3126"/>
    <s v=""/>
    <s v=""/>
    <x v="0"/>
    <s v=""/>
    <s v=""/>
  </r>
  <r>
    <x v="14"/>
    <n v="14.56"/>
    <n v="14.56"/>
    <n v="0"/>
    <n v="40"/>
    <n v="40.159999999999997"/>
    <n v="25.6"/>
    <s v="TM"/>
    <s v=""/>
    <s v="ER6743BBR"/>
    <s v="E5005KYF"/>
    <s v=""/>
    <x v="2338"/>
    <d v="2024-01-02T00:00:00"/>
    <x v="53"/>
    <n v="25.6"/>
    <s v="TM"/>
    <n v="25.6"/>
    <x v="0"/>
    <s v="E_EGARCIA"/>
    <x v="0"/>
    <s v=""/>
    <x v="1"/>
    <x v="2"/>
    <x v="0"/>
    <x v="0"/>
    <s v="ES190236"/>
    <d v="2024-01-02T07:33:48"/>
    <s v="E_EGARCIA"/>
    <x v="1"/>
    <x v="2"/>
    <x v="1"/>
    <x v="0"/>
    <s v="ES190236"/>
    <d v="2024-01-02T07:36:46"/>
    <s v="E_EGARCIA"/>
    <s v=""/>
    <s v=""/>
    <n v="0"/>
    <s v=""/>
    <x v="0"/>
    <x v="0"/>
    <x v="0"/>
    <s v="ZZ"/>
    <x v="0"/>
    <x v="2"/>
    <s v="MOLIENDA"/>
    <x v="0"/>
    <x v="51"/>
    <x v="0"/>
    <n v="0.84000000000000341"/>
    <x v="0"/>
    <n v="0"/>
    <n v="0"/>
    <n v="0"/>
    <n v="1"/>
    <s v=""/>
    <n v="25.6"/>
    <s v="TM"/>
    <n v="25.6"/>
    <n v="3145"/>
    <s v="PM"/>
    <s v="ZZ"/>
    <x v="0"/>
    <s v="PM"/>
    <s v="PM"/>
  </r>
  <r>
    <x v="14"/>
    <n v="14.56"/>
    <n v="14.56"/>
    <n v="0"/>
    <n v="40"/>
    <n v="40.159999999999997"/>
    <n v="25.6"/>
    <s v="TM"/>
    <s v=""/>
    <s v="ER6743BBR"/>
    <s v="E5005KYF"/>
    <s v=""/>
    <x v="2339"/>
    <d v="2024-01-02T00:00:00"/>
    <x v="53"/>
    <n v="25.6"/>
    <s v="TM"/>
    <n v="25.6"/>
    <x v="0"/>
    <s v="E_EGARCIA"/>
    <x v="0"/>
    <s v=""/>
    <x v="1"/>
    <x v="4"/>
    <x v="0"/>
    <x v="0"/>
    <s v="ES190236"/>
    <d v="2024-01-02T07:38:17"/>
    <s v="E_EGARCIA"/>
    <x v="1"/>
    <x v="2"/>
    <x v="1"/>
    <x v="0"/>
    <s v="ES190236"/>
    <d v="2024-01-02T07:38:42"/>
    <s v="E_EGARCIA"/>
    <s v=""/>
    <s v=""/>
    <n v="0"/>
    <s v=""/>
    <x v="0"/>
    <x v="0"/>
    <x v="0"/>
    <s v="ZZ"/>
    <x v="0"/>
    <x v="2"/>
    <s v="MOLIENDA"/>
    <x v="0"/>
    <x v="51"/>
    <x v="0"/>
    <n v="0.84000000000000341"/>
    <x v="0"/>
    <n v="0"/>
    <n v="0"/>
    <n v="0"/>
    <n v="1"/>
    <s v=""/>
    <n v="25.6"/>
    <s v="TM"/>
    <n v="25.6"/>
    <n v="3145"/>
    <s v="AM"/>
    <s v="ZZ"/>
    <x v="0"/>
    <s v="PM"/>
    <s v="AM"/>
  </r>
  <r>
    <x v="14"/>
    <n v="14.56"/>
    <n v="14.56"/>
    <n v="0"/>
    <n v="40"/>
    <n v="40.159999999999997"/>
    <n v="25.6"/>
    <s v="TM"/>
    <s v=""/>
    <s v="ER6743BBR"/>
    <s v="E5005KYF"/>
    <s v=""/>
    <x v="2340"/>
    <d v="2024-01-02T00:00:00"/>
    <x v="53"/>
    <n v="25.6"/>
    <s v="TM"/>
    <n v="25.6"/>
    <x v="0"/>
    <s v="E_EGARCIA"/>
    <x v="0"/>
    <s v=""/>
    <x v="1"/>
    <x v="2"/>
    <x v="0"/>
    <x v="0"/>
    <s v="ES190236"/>
    <d v="2024-01-02T09:02:37"/>
    <s v="E_EGARCIA"/>
    <x v="1"/>
    <x v="2"/>
    <x v="1"/>
    <x v="0"/>
    <s v="ES190236"/>
    <d v="2024-01-02T09:06:22"/>
    <s v="E_EGARCIA"/>
    <s v=""/>
    <s v=""/>
    <n v="0"/>
    <s v=""/>
    <x v="0"/>
    <x v="0"/>
    <x v="0"/>
    <s v="ZZ"/>
    <x v="0"/>
    <x v="2"/>
    <s v="MOLIENDA"/>
    <x v="0"/>
    <x v="51"/>
    <x v="0"/>
    <n v="0.84000000000000341"/>
    <x v="0"/>
    <n v="0"/>
    <n v="0"/>
    <n v="0"/>
    <n v="1"/>
    <s v=""/>
    <n v="25.6"/>
    <s v="TM"/>
    <n v="25.6"/>
    <n v="3145"/>
    <s v="PM"/>
    <s v="ZZ"/>
    <x v="0"/>
    <s v="PM"/>
    <s v="PM"/>
  </r>
  <r>
    <x v="14"/>
    <n v="14.56"/>
    <n v="14.56"/>
    <n v="0"/>
    <n v="40"/>
    <n v="40.159999999999997"/>
    <n v="25.6"/>
    <s v="TM"/>
    <s v=""/>
    <s v="ER6743BBR"/>
    <s v="E5005KYF"/>
    <s v=""/>
    <x v="2341"/>
    <d v="2024-01-02T00:00:00"/>
    <x v="53"/>
    <n v="25.6"/>
    <s v="TM"/>
    <n v="25.6"/>
    <x v="0"/>
    <s v="E_EGARCIA"/>
    <x v="0"/>
    <s v=""/>
    <x v="1"/>
    <x v="2"/>
    <x v="0"/>
    <x v="0"/>
    <s v="ES190236"/>
    <d v="2024-01-02T10:39:37"/>
    <s v="E_EGARCIA"/>
    <x v="1"/>
    <x v="2"/>
    <x v="1"/>
    <x v="0"/>
    <s v="ES190236"/>
    <d v="2024-01-02T10:40:06"/>
    <s v="E_EGARCIA"/>
    <s v=""/>
    <s v=""/>
    <n v="0"/>
    <s v=""/>
    <x v="0"/>
    <x v="0"/>
    <x v="0"/>
    <s v="ZZ"/>
    <x v="0"/>
    <x v="2"/>
    <s v="MOLIENDA"/>
    <x v="0"/>
    <x v="51"/>
    <x v="0"/>
    <n v="0.84000000000000341"/>
    <x v="0"/>
    <n v="0"/>
    <n v="0"/>
    <n v="0"/>
    <n v="1"/>
    <s v=""/>
    <n v="25.6"/>
    <s v="TM"/>
    <n v="25.6"/>
    <n v="3145"/>
    <s v="PM"/>
    <s v="ZZ"/>
    <x v="0"/>
    <s v="PM"/>
    <s v="PM"/>
  </r>
  <r>
    <x v="14"/>
    <n v="14.52"/>
    <n v="14.42"/>
    <n v="0"/>
    <n v="40"/>
    <n v="40.54"/>
    <n v="26.12"/>
    <s v="TM"/>
    <s v=""/>
    <s v="ER7406BBD"/>
    <s v="E4696FTM"/>
    <s v="2024000037"/>
    <x v="2342"/>
    <d v="2024-01-02T00:00:00"/>
    <x v="15"/>
    <n v="26.38"/>
    <s v="TM"/>
    <n v="26.12"/>
    <x v="0"/>
    <s v="OMARRER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D"/>
    <n v="14.42"/>
    <s v=""/>
    <x v="0"/>
    <x v="0"/>
    <x v="0"/>
    <s v=""/>
    <x v="0"/>
    <x v="2"/>
    <s v="MOLIENDA"/>
    <x v="0"/>
    <x v="15"/>
    <x v="1"/>
    <n v="0.46000000000000085"/>
    <x v="0"/>
    <n v="0.25999999999999801"/>
    <n v="0.25999999999999801"/>
    <n v="0"/>
    <n v="1"/>
    <s v=""/>
    <n v="26.38"/>
    <s v="TM"/>
    <n v="26.38"/>
    <n v="3126"/>
    <s v=""/>
    <s v=""/>
    <x v="0"/>
    <s v=""/>
    <s v=""/>
  </r>
  <r>
    <x v="14"/>
    <n v="14.52"/>
    <n v="14.3"/>
    <n v="0"/>
    <n v="40"/>
    <n v="40.5"/>
    <n v="26.2"/>
    <s v="TM"/>
    <s v=""/>
    <s v="ER7406BBD"/>
    <s v="E4696FTM"/>
    <s v="2024000059"/>
    <x v="2343"/>
    <d v="2024-01-03T00:00:00"/>
    <x v="15"/>
    <n v="26.5"/>
    <s v="TM"/>
    <n v="26.2"/>
    <x v="0"/>
    <s v="SCASTILL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D"/>
    <n v="14.3"/>
    <s v=""/>
    <x v="0"/>
    <x v="0"/>
    <x v="0"/>
    <s v=""/>
    <x v="0"/>
    <x v="2"/>
    <s v="MOLIENDA"/>
    <x v="0"/>
    <x v="15"/>
    <x v="1"/>
    <n v="0.5"/>
    <x v="0"/>
    <n v="0.30000000000000071"/>
    <n v="0.30000000000000071"/>
    <n v="0"/>
    <n v="1"/>
    <s v=""/>
    <n v="26.5"/>
    <s v="TM"/>
    <n v="26.5"/>
    <n v="3126"/>
    <s v=""/>
    <s v=""/>
    <x v="0"/>
    <s v=""/>
    <s v=""/>
  </r>
  <r>
    <x v="14"/>
    <n v="14.52"/>
    <n v="14.3"/>
    <n v="0"/>
    <n v="40"/>
    <n v="40.340000000000003"/>
    <n v="26.04"/>
    <s v="TM"/>
    <s v=""/>
    <s v="ER7406BBD"/>
    <s v="E4696FTM"/>
    <s v="2024000014"/>
    <x v="2344"/>
    <d v="2024-01-02T00:00:00"/>
    <x v="15"/>
    <n v="26.5"/>
    <s v="TM"/>
    <n v="26.04"/>
    <x v="0"/>
    <s v="SCASTILL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D"/>
    <n v="14.3"/>
    <s v=""/>
    <x v="0"/>
    <x v="0"/>
    <x v="0"/>
    <s v=""/>
    <x v="0"/>
    <x v="2"/>
    <s v="MOLIENDA"/>
    <x v="0"/>
    <x v="15"/>
    <x v="1"/>
    <n v="0.65999999999999659"/>
    <x v="0"/>
    <n v="0.46000000000000085"/>
    <n v="0.46000000000000085"/>
    <n v="1"/>
    <n v="1"/>
    <s v="Positivo"/>
    <n v="26.5"/>
    <s v="TM"/>
    <n v="26.5"/>
    <n v="3126"/>
    <s v=""/>
    <s v=""/>
    <x v="0"/>
    <s v=""/>
    <s v=""/>
  </r>
  <r>
    <x v="14"/>
    <n v="14.7"/>
    <n v="14.68"/>
    <n v="0"/>
    <n v="40"/>
    <n v="38.619999999999997"/>
    <n v="23.94"/>
    <s v="TM"/>
    <s v=""/>
    <s v="ER9636BBG"/>
    <s v="E0236DFW"/>
    <s v="2024000062"/>
    <x v="2345"/>
    <d v="2024-01-03T00:00:00"/>
    <x v="15"/>
    <n v="26.12"/>
    <s v="TM"/>
    <n v="23.94"/>
    <x v="0"/>
    <s v="SCASTILL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D"/>
    <n v="14.68"/>
    <s v=""/>
    <x v="0"/>
    <x v="0"/>
    <x v="0"/>
    <s v=""/>
    <x v="0"/>
    <x v="2"/>
    <s v="MOLIENDA"/>
    <x v="0"/>
    <x v="15"/>
    <x v="1"/>
    <n v="2.3800000000000026"/>
    <x v="0"/>
    <n v="2.1799999999999997"/>
    <n v="2.1799999999999997"/>
    <n v="1"/>
    <n v="1"/>
    <s v="Positivo"/>
    <n v="26.12"/>
    <s v="TM"/>
    <n v="26.12"/>
    <n v="3126"/>
    <s v=""/>
    <s v=""/>
    <x v="0"/>
    <s v=""/>
    <s v=""/>
  </r>
  <r>
    <x v="14"/>
    <n v="14.7"/>
    <n v="14.64"/>
    <n v="0"/>
    <n v="40"/>
    <n v="40.42"/>
    <n v="25.78"/>
    <s v="TM"/>
    <s v=""/>
    <s v="ER9636BBG"/>
    <s v="E0236DFW"/>
    <s v="2024000039"/>
    <x v="2346"/>
    <d v="2024-01-02T00:00:00"/>
    <x v="15"/>
    <n v="26.16"/>
    <s v="TM"/>
    <n v="25.78"/>
    <x v="0"/>
    <s v="OMARRER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D"/>
    <n v="14.64"/>
    <s v=""/>
    <x v="0"/>
    <x v="0"/>
    <x v="0"/>
    <s v=""/>
    <x v="0"/>
    <x v="2"/>
    <s v="MOLIENDA"/>
    <x v="0"/>
    <x v="15"/>
    <x v="1"/>
    <n v="0.57999999999999829"/>
    <x v="0"/>
    <n v="0.37999999999999901"/>
    <n v="0.37999999999999901"/>
    <n v="0"/>
    <n v="1"/>
    <s v=""/>
    <n v="26.16"/>
    <s v="TM"/>
    <n v="26.16"/>
    <n v="3126"/>
    <s v=""/>
    <s v=""/>
    <x v="0"/>
    <s v=""/>
    <s v=""/>
  </r>
  <r>
    <x v="14"/>
    <n v="14.7"/>
    <n v="14.72"/>
    <n v="0"/>
    <n v="40"/>
    <n v="40.479999999999997"/>
    <n v="25.76"/>
    <s v="TM"/>
    <s v=""/>
    <s v="ER9636BBG"/>
    <s v="E0236DFW"/>
    <s v="2024000070"/>
    <x v="2347"/>
    <d v="2024-01-03T00:00:00"/>
    <x v="15"/>
    <n v="26.08"/>
    <s v="TM"/>
    <n v="25.76"/>
    <x v="0"/>
    <s v="SCASTILL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D"/>
    <n v="14.72"/>
    <s v=""/>
    <x v="0"/>
    <x v="0"/>
    <x v="0"/>
    <s v=""/>
    <x v="0"/>
    <x v="2"/>
    <s v="MOLIENDA"/>
    <x v="0"/>
    <x v="15"/>
    <x v="1"/>
    <n v="0.52000000000000313"/>
    <x v="0"/>
    <n v="0.31999999999999673"/>
    <n v="0.31999999999999673"/>
    <n v="0"/>
    <n v="1"/>
    <s v=""/>
    <n v="26.08"/>
    <s v="TM"/>
    <n v="26.08"/>
    <n v="3126"/>
    <s v=""/>
    <s v=""/>
    <x v="0"/>
    <s v=""/>
    <s v=""/>
  </r>
  <r>
    <x v="14"/>
    <n v="14.7"/>
    <n v="14.58"/>
    <n v="0"/>
    <n v="40"/>
    <n v="38.659999999999997"/>
    <n v="24.08"/>
    <s v="TM"/>
    <s v=""/>
    <s v="ER9636BBG"/>
    <s v="E0236DFW"/>
    <s v="2024000038"/>
    <x v="2348"/>
    <d v="2024-01-02T00:00:00"/>
    <x v="15"/>
    <n v="26.22"/>
    <s v="TM"/>
    <n v="24.08"/>
    <x v="0"/>
    <s v="OMARRER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D"/>
    <n v="14.58"/>
    <s v=""/>
    <x v="0"/>
    <x v="0"/>
    <x v="0"/>
    <s v=""/>
    <x v="0"/>
    <x v="2"/>
    <s v="MOLIENDA"/>
    <x v="0"/>
    <x v="15"/>
    <x v="1"/>
    <n v="2.3400000000000034"/>
    <x v="0"/>
    <n v="2.1400000000000006"/>
    <n v="2.1400000000000006"/>
    <n v="1"/>
    <n v="1"/>
    <s v="Positivo"/>
    <n v="26.22"/>
    <s v="TM"/>
    <n v="26.22"/>
    <n v="3126"/>
    <s v=""/>
    <s v=""/>
    <x v="0"/>
    <s v=""/>
    <s v=""/>
  </r>
  <r>
    <x v="14"/>
    <n v="15.56"/>
    <n v="15.4"/>
    <n v="0"/>
    <n v="40"/>
    <n v="40.46"/>
    <n v="25.06"/>
    <s v="TM"/>
    <s v=""/>
    <s v="ER3974BBK"/>
    <s v="ETF2002BZ"/>
    <s v="2024000080"/>
    <x v="2349"/>
    <d v="2024-01-03T00:00:00"/>
    <x v="15"/>
    <n v="25.4"/>
    <s v="TM"/>
    <n v="25.06"/>
    <x v="0"/>
    <s v="SCASTILL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D"/>
    <n v="15.4"/>
    <s v=""/>
    <x v="0"/>
    <x v="0"/>
    <x v="0"/>
    <s v=""/>
    <x v="0"/>
    <x v="2"/>
    <s v="MOLIENDA"/>
    <x v="0"/>
    <x v="15"/>
    <x v="1"/>
    <n v="0.53999999999999915"/>
    <x v="0"/>
    <n v="0.33999999999999986"/>
    <n v="0.33999999999999986"/>
    <n v="0"/>
    <n v="1"/>
    <s v=""/>
    <n v="25.4"/>
    <s v="TM"/>
    <n v="25.4"/>
    <n v="3126"/>
    <s v=""/>
    <s v=""/>
    <x v="0"/>
    <s v=""/>
    <s v=""/>
  </r>
  <r>
    <x v="14"/>
    <n v="14.52"/>
    <n v="14.22"/>
    <n v="0"/>
    <n v="40"/>
    <n v="40.44"/>
    <n v="26.22"/>
    <s v="TM"/>
    <s v=""/>
    <s v="ER7406BBD"/>
    <s v="E4696FTM"/>
    <s v="2024000081"/>
    <x v="2350"/>
    <d v="2024-01-03T00:00:00"/>
    <x v="15"/>
    <n v="26.58"/>
    <s v="TM"/>
    <n v="26.22"/>
    <x v="0"/>
    <s v="SCASTILL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D"/>
    <n v="14.22"/>
    <s v=""/>
    <x v="0"/>
    <x v="0"/>
    <x v="0"/>
    <s v=""/>
    <x v="0"/>
    <x v="2"/>
    <s v="MOLIENDA"/>
    <x v="0"/>
    <x v="15"/>
    <x v="1"/>
    <n v="0.56000000000000227"/>
    <x v="0"/>
    <n v="0.35999999999999943"/>
    <n v="0.35999999999999943"/>
    <n v="0"/>
    <n v="1"/>
    <s v=""/>
    <n v="26.58"/>
    <s v="TM"/>
    <n v="26.58"/>
    <n v="3126"/>
    <s v=""/>
    <s v=""/>
    <x v="0"/>
    <s v=""/>
    <s v=""/>
  </r>
  <r>
    <x v="14"/>
    <n v="14.7"/>
    <n v="14.62"/>
    <n v="0"/>
    <n v="40"/>
    <n v="40.479999999999997"/>
    <n v="25.86"/>
    <s v="TM"/>
    <s v=""/>
    <s v="ER9636BBG"/>
    <s v="E0236DFW"/>
    <s v="2024000083"/>
    <x v="2351"/>
    <d v="2024-01-03T00:00:00"/>
    <x v="15"/>
    <n v="26.18"/>
    <s v="TM"/>
    <n v="25.86"/>
    <x v="0"/>
    <s v="SCASTILL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D"/>
    <n v="14.62"/>
    <s v=""/>
    <x v="0"/>
    <x v="0"/>
    <x v="0"/>
    <s v=""/>
    <x v="0"/>
    <x v="2"/>
    <s v="MOLIENDA"/>
    <x v="0"/>
    <x v="15"/>
    <x v="1"/>
    <n v="0.52000000000000313"/>
    <x v="0"/>
    <n v="0.32000000000000028"/>
    <n v="0.32000000000000028"/>
    <n v="0"/>
    <n v="1"/>
    <s v=""/>
    <n v="26.18"/>
    <s v="TM"/>
    <n v="26.18"/>
    <n v="3126"/>
    <s v=""/>
    <s v=""/>
    <x v="0"/>
    <s v=""/>
    <s v=""/>
  </r>
  <r>
    <x v="14"/>
    <n v="14.7"/>
    <n v="14.58"/>
    <n v="0"/>
    <n v="40"/>
    <n v="40.5"/>
    <n v="25.92"/>
    <s v="TM"/>
    <s v=""/>
    <s v="ER9636BBG"/>
    <s v="E0236DFW"/>
    <s v="2024000145"/>
    <x v="2352"/>
    <d v="2024-01-05T00:00:00"/>
    <x v="15"/>
    <n v="26.22"/>
    <s v="TM"/>
    <n v="25.92"/>
    <x v="0"/>
    <s v="SCASTILL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D"/>
    <n v="14.58"/>
    <s v=""/>
    <x v="0"/>
    <x v="0"/>
    <x v="0"/>
    <s v=""/>
    <x v="0"/>
    <x v="2"/>
    <s v="MOLIENDA"/>
    <x v="0"/>
    <x v="15"/>
    <x v="1"/>
    <n v="0.5"/>
    <x v="0"/>
    <n v="0.29999999999999716"/>
    <n v="0.29999999999999716"/>
    <n v="0"/>
    <n v="1"/>
    <s v=""/>
    <n v="26.22"/>
    <s v="TM"/>
    <n v="26.22"/>
    <n v="3126"/>
    <s v=""/>
    <s v=""/>
    <x v="0"/>
    <s v=""/>
    <s v=""/>
  </r>
  <r>
    <x v="14"/>
    <n v="15.28"/>
    <n v="15.28"/>
    <n v="0"/>
    <n v="40"/>
    <n v="40.44"/>
    <n v="25.16"/>
    <s v="TM"/>
    <s v=""/>
    <s v="ETF02432R"/>
    <s v="E6398FTM"/>
    <s v="2024000112"/>
    <x v="2353"/>
    <d v="2024-01-04T00:00:00"/>
    <x v="15"/>
    <n v="25.52"/>
    <s v="TM"/>
    <n v="25.16"/>
    <x v="0"/>
    <s v="OMARRER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D"/>
    <n v="15.28"/>
    <s v=""/>
    <x v="0"/>
    <x v="0"/>
    <x v="0"/>
    <s v=""/>
    <x v="0"/>
    <x v="2"/>
    <s v="MOLIENDA"/>
    <x v="0"/>
    <x v="15"/>
    <x v="1"/>
    <n v="0.56000000000000227"/>
    <x v="0"/>
    <n v="0.35999999999999943"/>
    <n v="0.35999999999999943"/>
    <n v="0"/>
    <n v="1"/>
    <s v=""/>
    <n v="25.52"/>
    <s v="TM"/>
    <n v="25.52"/>
    <n v="3126"/>
    <s v=""/>
    <s v=""/>
    <x v="0"/>
    <s v=""/>
    <s v=""/>
  </r>
  <r>
    <x v="14"/>
    <n v="14.52"/>
    <n v="14.28"/>
    <n v="0"/>
    <n v="40"/>
    <n v="40.5"/>
    <n v="26.22"/>
    <s v="TM"/>
    <s v=""/>
    <s v="ER7406BBD"/>
    <s v="E4696FTM"/>
    <s v="2024000148"/>
    <x v="2354"/>
    <d v="2024-01-05T00:00:00"/>
    <x v="15"/>
    <n v="26.52"/>
    <s v="TM"/>
    <n v="26.22"/>
    <x v="0"/>
    <s v="SCASTILL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D"/>
    <n v="14.28"/>
    <s v=""/>
    <x v="0"/>
    <x v="0"/>
    <x v="0"/>
    <s v=""/>
    <x v="0"/>
    <x v="2"/>
    <s v="MOLIENDA"/>
    <x v="0"/>
    <x v="15"/>
    <x v="1"/>
    <n v="0.5"/>
    <x v="0"/>
    <n v="0.30000000000000071"/>
    <n v="0.30000000000000071"/>
    <n v="0"/>
    <n v="1"/>
    <s v=""/>
    <n v="26.52"/>
    <s v="TM"/>
    <n v="26.52"/>
    <n v="3126"/>
    <s v=""/>
    <s v=""/>
    <x v="0"/>
    <s v=""/>
    <s v=""/>
  </r>
  <r>
    <x v="14"/>
    <n v="15.28"/>
    <n v="15.22"/>
    <n v="0"/>
    <n v="40"/>
    <n v="39.26"/>
    <n v="24.04"/>
    <s v="TM"/>
    <s v=""/>
    <s v="ETF02432R"/>
    <s v="E6398FTM"/>
    <s v="2024000096"/>
    <x v="2355"/>
    <d v="2024-01-04T00:00:00"/>
    <x v="15"/>
    <n v="25.58"/>
    <s v="TM"/>
    <n v="24.04"/>
    <x v="0"/>
    <s v="OMARRER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D"/>
    <n v="15.22"/>
    <s v=""/>
    <x v="0"/>
    <x v="0"/>
    <x v="0"/>
    <s v=""/>
    <x v="0"/>
    <x v="2"/>
    <s v="MOLIENDA"/>
    <x v="0"/>
    <x v="15"/>
    <x v="1"/>
    <n v="1.740000000000002"/>
    <x v="0"/>
    <n v="1.5399999999999991"/>
    <n v="1.5399999999999991"/>
    <n v="1"/>
    <n v="1"/>
    <s v="Positivo"/>
    <n v="25.58"/>
    <s v="TM"/>
    <n v="25.58"/>
    <n v="3126"/>
    <s v=""/>
    <s v=""/>
    <x v="0"/>
    <s v=""/>
    <s v=""/>
  </r>
  <r>
    <x v="14"/>
    <n v="14.7"/>
    <n v="14.6"/>
    <n v="0"/>
    <n v="40"/>
    <n v="40.520000000000003"/>
    <n v="25.92"/>
    <s v="TM"/>
    <s v=""/>
    <s v="ER9636BBG"/>
    <s v="E0236DFW"/>
    <s v="2024000105"/>
    <x v="2356"/>
    <d v="2024-01-04T00:00:00"/>
    <x v="15"/>
    <n v="26.2"/>
    <s v="TM"/>
    <n v="25.92"/>
    <x v="0"/>
    <s v="OMARRER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D"/>
    <n v="14.6"/>
    <s v=""/>
    <x v="0"/>
    <x v="0"/>
    <x v="0"/>
    <s v=""/>
    <x v="0"/>
    <x v="2"/>
    <s v="MOLIENDA"/>
    <x v="0"/>
    <x v="15"/>
    <x v="1"/>
    <n v="0.47999999999999687"/>
    <x v="0"/>
    <n v="0.27999999999999758"/>
    <n v="0.27999999999999758"/>
    <n v="0"/>
    <n v="1"/>
    <s v=""/>
    <n v="26.2"/>
    <s v="TM"/>
    <n v="26.2"/>
    <n v="3126"/>
    <s v=""/>
    <s v=""/>
    <x v="0"/>
    <s v=""/>
    <s v=""/>
  </r>
  <r>
    <x v="14"/>
    <n v="14.7"/>
    <n v="14.52"/>
    <n v="0"/>
    <n v="40"/>
    <n v="38.5"/>
    <n v="23.98"/>
    <s v="TM"/>
    <s v=""/>
    <s v="ER9636BBG"/>
    <s v="E0236DFW"/>
    <s v="2024000121"/>
    <x v="2357"/>
    <d v="2024-01-04T00:00:00"/>
    <x v="15"/>
    <n v="26.28"/>
    <s v="TM"/>
    <n v="23.98"/>
    <x v="0"/>
    <s v="OMARRER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D"/>
    <n v="14.52"/>
    <s v=""/>
    <x v="0"/>
    <x v="0"/>
    <x v="0"/>
    <s v=""/>
    <x v="0"/>
    <x v="2"/>
    <s v="MOLIENDA"/>
    <x v="0"/>
    <x v="15"/>
    <x v="1"/>
    <n v="2.5"/>
    <x v="0"/>
    <n v="2.3000000000000007"/>
    <n v="2.3000000000000007"/>
    <n v="1"/>
    <n v="1"/>
    <s v="Positivo"/>
    <n v="26.28"/>
    <s v="TM"/>
    <n v="26.28"/>
    <n v="3126"/>
    <s v=""/>
    <s v=""/>
    <x v="0"/>
    <s v=""/>
    <s v=""/>
  </r>
  <r>
    <x v="14"/>
    <n v="14.52"/>
    <n v="14.44"/>
    <n v="0"/>
    <n v="40"/>
    <n v="40.5"/>
    <n v="26.06"/>
    <s v="TM"/>
    <s v=""/>
    <s v="ER7406BBD"/>
    <s v="E4696FTM"/>
    <s v="2024000106"/>
    <x v="2358"/>
    <d v="2024-01-04T00:00:00"/>
    <x v="15"/>
    <n v="26.36"/>
    <s v="TM"/>
    <n v="26.06"/>
    <x v="0"/>
    <s v="OMARRER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D"/>
    <n v="14.44"/>
    <s v=""/>
    <x v="0"/>
    <x v="0"/>
    <x v="0"/>
    <s v=""/>
    <x v="0"/>
    <x v="2"/>
    <s v="MOLIENDA"/>
    <x v="0"/>
    <x v="15"/>
    <x v="1"/>
    <n v="0.5"/>
    <x v="0"/>
    <n v="0.30000000000000071"/>
    <n v="0.30000000000000071"/>
    <n v="0"/>
    <n v="1"/>
    <s v=""/>
    <n v="26.36"/>
    <s v="TM"/>
    <n v="26.36"/>
    <n v="3126"/>
    <s v=""/>
    <s v=""/>
    <x v="0"/>
    <s v=""/>
    <s v=""/>
  </r>
  <r>
    <x v="14"/>
    <n v="14.52"/>
    <n v="14.34"/>
    <n v="0"/>
    <n v="40"/>
    <n v="40.520000000000003"/>
    <n v="26.18"/>
    <s v="TM"/>
    <s v=""/>
    <s v="ER7406BBD"/>
    <s v="E4696FTM"/>
    <s v="2024000127"/>
    <x v="2359"/>
    <d v="2024-01-04T00:00:00"/>
    <x v="15"/>
    <n v="26.46"/>
    <s v="TM"/>
    <n v="26.18"/>
    <x v="0"/>
    <s v="OMARRER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D"/>
    <n v="14.34"/>
    <s v=""/>
    <x v="0"/>
    <x v="0"/>
    <x v="0"/>
    <s v=""/>
    <x v="0"/>
    <x v="2"/>
    <s v="MOLIENDA"/>
    <x v="0"/>
    <x v="15"/>
    <x v="1"/>
    <n v="0.47999999999999687"/>
    <x v="0"/>
    <n v="0.28000000000000114"/>
    <n v="0.28000000000000114"/>
    <n v="0"/>
    <n v="1"/>
    <s v=""/>
    <n v="26.46"/>
    <s v="TM"/>
    <n v="26.46"/>
    <n v="3126"/>
    <s v=""/>
    <s v=""/>
    <x v="0"/>
    <s v=""/>
    <s v=""/>
  </r>
  <r>
    <x v="14"/>
    <n v="14.7"/>
    <n v="14.64"/>
    <n v="0"/>
    <n v="40"/>
    <n v="38.72"/>
    <n v="24.08"/>
    <s v="TM"/>
    <s v=""/>
    <s v="ER9636BBG"/>
    <s v="E0236DFW"/>
    <s v="2024000172"/>
    <x v="2360"/>
    <d v="2024-01-08T00:00:00"/>
    <x v="15"/>
    <n v="26.16"/>
    <s v="TM"/>
    <n v="24.08"/>
    <x v="0"/>
    <s v="SCASTILL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D"/>
    <n v="14.64"/>
    <s v=""/>
    <x v="0"/>
    <x v="0"/>
    <x v="1"/>
    <s v=""/>
    <x v="0"/>
    <x v="2"/>
    <s v="MOLIENDA"/>
    <x v="0"/>
    <x v="15"/>
    <x v="1"/>
    <n v="2.2800000000000011"/>
    <x v="0"/>
    <n v="2.0800000000000018"/>
    <n v="2.0800000000000018"/>
    <n v="1"/>
    <n v="1"/>
    <s v="Positivo"/>
    <n v="26.16"/>
    <s v="TM"/>
    <n v="26.16"/>
    <n v="3126"/>
    <s v=""/>
    <s v=""/>
    <x v="0"/>
    <s v=""/>
    <s v=""/>
  </r>
  <r>
    <x v="14"/>
    <n v="14.52"/>
    <n v="14.34"/>
    <n v="0"/>
    <n v="40"/>
    <n v="38.44"/>
    <n v="24.1"/>
    <s v="TM"/>
    <s v=""/>
    <s v="ER7406BBD"/>
    <s v="E4696FTM"/>
    <s v="2024000125"/>
    <x v="2361"/>
    <d v="2024-01-04T00:00:00"/>
    <x v="15"/>
    <n v="26.46"/>
    <s v="TM"/>
    <n v="24.1"/>
    <x v="0"/>
    <s v="OMARRER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D"/>
    <n v="14.34"/>
    <s v=""/>
    <x v="0"/>
    <x v="0"/>
    <x v="0"/>
    <s v=""/>
    <x v="0"/>
    <x v="2"/>
    <s v="MOLIENDA"/>
    <x v="0"/>
    <x v="15"/>
    <x v="1"/>
    <n v="2.5600000000000023"/>
    <x v="0"/>
    <n v="2.3599999999999994"/>
    <n v="2.3599999999999994"/>
    <n v="1"/>
    <n v="1"/>
    <s v="Positivo"/>
    <n v="26.46"/>
    <s v="TM"/>
    <n v="26.46"/>
    <n v="3126"/>
    <s v=""/>
    <s v=""/>
    <x v="0"/>
    <s v=""/>
    <s v=""/>
  </r>
  <r>
    <x v="14"/>
    <n v="14.7"/>
    <n v="14.56"/>
    <n v="0"/>
    <n v="40"/>
    <n v="40.5"/>
    <n v="25.94"/>
    <s v="TM"/>
    <s v=""/>
    <s v="ER9636BBG"/>
    <s v="E0236DFW"/>
    <s v="2024000193"/>
    <x v="2362"/>
    <d v="2024-01-08T00:00:00"/>
    <x v="15"/>
    <n v="26.24"/>
    <s v="TM"/>
    <n v="25.94"/>
    <x v="0"/>
    <s v="SCASTILL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D"/>
    <n v="14.56"/>
    <s v=""/>
    <x v="0"/>
    <x v="0"/>
    <x v="1"/>
    <s v=""/>
    <x v="0"/>
    <x v="2"/>
    <s v="MOLIENDA"/>
    <x v="0"/>
    <x v="15"/>
    <x v="1"/>
    <n v="0.5"/>
    <x v="0"/>
    <n v="0.29999999999999716"/>
    <n v="0.29999999999999716"/>
    <n v="0"/>
    <n v="1"/>
    <s v=""/>
    <n v="26.24"/>
    <s v="TM"/>
    <n v="26.24"/>
    <n v="3126"/>
    <s v=""/>
    <s v=""/>
    <x v="0"/>
    <s v=""/>
    <s v=""/>
  </r>
  <r>
    <x v="14"/>
    <n v="14.52"/>
    <n v="14.2"/>
    <n v="0"/>
    <n v="40"/>
    <n v="40.04"/>
    <n v="25.84"/>
    <s v="TM"/>
    <s v=""/>
    <s v="ER7406BBD"/>
    <s v="E4696FTM"/>
    <s v="2024000194"/>
    <x v="2363"/>
    <d v="2024-01-08T00:00:00"/>
    <x v="15"/>
    <n v="26.6"/>
    <s v="TM"/>
    <n v="25.84"/>
    <x v="0"/>
    <s v="SCASTILL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D"/>
    <n v="14.2"/>
    <s v=""/>
    <x v="0"/>
    <x v="0"/>
    <x v="1"/>
    <s v=""/>
    <x v="0"/>
    <x v="2"/>
    <s v="MOLIENDA"/>
    <x v="0"/>
    <x v="15"/>
    <x v="1"/>
    <n v="0.96000000000000085"/>
    <x v="0"/>
    <n v="0.76000000000000156"/>
    <n v="0.76000000000000156"/>
    <n v="1"/>
    <n v="1"/>
    <s v="Positivo"/>
    <n v="26.6"/>
    <s v="TM"/>
    <n v="26.6"/>
    <n v="3126"/>
    <s v=""/>
    <s v=""/>
    <x v="0"/>
    <s v=""/>
    <s v=""/>
  </r>
  <r>
    <x v="14"/>
    <n v="14.52"/>
    <n v="14.14"/>
    <n v="0"/>
    <n v="40"/>
    <n v="40.46"/>
    <n v="26.32"/>
    <s v="TM"/>
    <s v=""/>
    <s v="ER7406BBD"/>
    <s v="E4696FTM"/>
    <s v="2024000216"/>
    <x v="2364"/>
    <d v="2024-01-08T00:00:00"/>
    <x v="15"/>
    <n v="26.66"/>
    <s v="TM"/>
    <n v="26.32"/>
    <x v="0"/>
    <s v="SCASTILL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D"/>
    <n v="14.14"/>
    <s v=""/>
    <x v="0"/>
    <x v="0"/>
    <x v="1"/>
    <s v=""/>
    <x v="0"/>
    <x v="2"/>
    <s v="MOLIENDA"/>
    <x v="0"/>
    <x v="15"/>
    <x v="1"/>
    <n v="0.53999999999999915"/>
    <x v="0"/>
    <n v="0.33999999999999986"/>
    <n v="0.33999999999999986"/>
    <n v="0"/>
    <n v="1"/>
    <s v=""/>
    <n v="26.66"/>
    <s v="TM"/>
    <n v="26.66"/>
    <n v="3126"/>
    <s v=""/>
    <s v=""/>
    <x v="0"/>
    <s v=""/>
    <s v=""/>
  </r>
  <r>
    <x v="14"/>
    <n v="14.7"/>
    <n v="14.5"/>
    <n v="0"/>
    <n v="40"/>
    <n v="40.46"/>
    <n v="25.96"/>
    <s v="TM"/>
    <s v=""/>
    <s v="ER9636BBG"/>
    <s v="E0236DFW"/>
    <s v="2024000227"/>
    <x v="2365"/>
    <d v="2024-01-08T00:00:00"/>
    <x v="15"/>
    <n v="26.3"/>
    <s v="TM"/>
    <n v="25.96"/>
    <x v="0"/>
    <s v="SCASTILL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D"/>
    <n v="14.5"/>
    <s v=""/>
    <x v="0"/>
    <x v="0"/>
    <x v="1"/>
    <s v=""/>
    <x v="0"/>
    <x v="2"/>
    <s v="MOLIENDA"/>
    <x v="0"/>
    <x v="15"/>
    <x v="1"/>
    <n v="0.53999999999999915"/>
    <x v="0"/>
    <n v="0.33999999999999986"/>
    <n v="0.33999999999999986"/>
    <n v="0"/>
    <n v="1"/>
    <s v=""/>
    <n v="26.3"/>
    <s v="TM"/>
    <n v="26.3"/>
    <n v="3126"/>
    <s v=""/>
    <s v=""/>
    <x v="0"/>
    <s v=""/>
    <s v=""/>
  </r>
  <r>
    <x v="14"/>
    <n v="15.56"/>
    <n v="15.56"/>
    <n v="0"/>
    <n v="40"/>
    <n v="40.44"/>
    <n v="24.88"/>
    <s v="TM"/>
    <s v=""/>
    <s v="ER3974BBK"/>
    <s v="ETF2002BZ"/>
    <s v="2024000234"/>
    <x v="2366"/>
    <d v="2024-01-08T00:00:00"/>
    <x v="15"/>
    <n v="25.24"/>
    <s v="TM"/>
    <n v="24.88"/>
    <x v="0"/>
    <s v="SCASTILL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D"/>
    <n v="15.56"/>
    <s v=""/>
    <x v="0"/>
    <x v="0"/>
    <x v="1"/>
    <s v=""/>
    <x v="0"/>
    <x v="2"/>
    <s v="MOLIENDA"/>
    <x v="0"/>
    <x v="15"/>
    <x v="1"/>
    <n v="0.56000000000000227"/>
    <x v="0"/>
    <n v="0.35999999999999943"/>
    <n v="0.35999999999999943"/>
    <n v="0"/>
    <n v="1"/>
    <s v=""/>
    <n v="25.24"/>
    <s v="TM"/>
    <n v="25.24"/>
    <n v="3126"/>
    <s v=""/>
    <s v=""/>
    <x v="0"/>
    <s v=""/>
    <s v=""/>
  </r>
  <r>
    <x v="14"/>
    <n v="14.52"/>
    <n v="14.18"/>
    <n v="0"/>
    <n v="40"/>
    <n v="40.26"/>
    <n v="26.08"/>
    <s v="TM"/>
    <s v=""/>
    <s v="ER7406BBD"/>
    <s v="E4696FTM"/>
    <s v="2024000261"/>
    <x v="2367"/>
    <d v="2024-01-09T00:00:00"/>
    <x v="15"/>
    <n v="26.62"/>
    <s v="TM"/>
    <n v="26.08"/>
    <x v="0"/>
    <s v="SCASTILL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D"/>
    <n v="14.18"/>
    <s v=""/>
    <x v="0"/>
    <x v="0"/>
    <x v="1"/>
    <s v=""/>
    <x v="0"/>
    <x v="2"/>
    <s v="MOLIENDA"/>
    <x v="0"/>
    <x v="15"/>
    <x v="1"/>
    <n v="0.74000000000000199"/>
    <x v="0"/>
    <n v="0.5400000000000027"/>
    <n v="0.5400000000000027"/>
    <n v="1"/>
    <n v="1"/>
    <s v="Positivo"/>
    <n v="26.62"/>
    <s v="TM"/>
    <n v="26.62"/>
    <n v="3126"/>
    <s v=""/>
    <s v=""/>
    <x v="0"/>
    <s v=""/>
    <s v=""/>
  </r>
  <r>
    <x v="14"/>
    <n v="15.28"/>
    <n v="15.18"/>
    <n v="0"/>
    <n v="40"/>
    <n v="40.42"/>
    <n v="25.24"/>
    <s v="TM"/>
    <s v=""/>
    <s v="ETF02432R"/>
    <s v="E6398FTM"/>
    <s v="2024000277"/>
    <x v="2368"/>
    <d v="2024-01-09T00:00:00"/>
    <x v="15"/>
    <n v="25.62"/>
    <s v="TM"/>
    <n v="25.24"/>
    <x v="0"/>
    <s v="SCASTILL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D"/>
    <n v="15.18"/>
    <s v=""/>
    <x v="0"/>
    <x v="0"/>
    <x v="1"/>
    <s v=""/>
    <x v="0"/>
    <x v="2"/>
    <s v="MOLIENDA"/>
    <x v="0"/>
    <x v="15"/>
    <x v="1"/>
    <n v="0.57999999999999829"/>
    <x v="0"/>
    <n v="0.38000000000000256"/>
    <n v="0.38000000000000256"/>
    <n v="0"/>
    <n v="1"/>
    <s v=""/>
    <n v="25.62"/>
    <s v="TM"/>
    <n v="25.62"/>
    <n v="3126"/>
    <s v=""/>
    <s v=""/>
    <x v="0"/>
    <s v=""/>
    <s v=""/>
  </r>
  <r>
    <x v="14"/>
    <n v="14.52"/>
    <n v="14.22"/>
    <n v="0"/>
    <n v="40"/>
    <n v="38.22"/>
    <n v="24"/>
    <s v="TM"/>
    <s v=""/>
    <s v="ER7406BBD"/>
    <s v="E4696FTM"/>
    <s v="2024000287"/>
    <x v="2369"/>
    <d v="2024-01-09T00:00:00"/>
    <x v="15"/>
    <n v="26.58"/>
    <s v="TM"/>
    <n v="24"/>
    <x v="0"/>
    <s v="SCASTILL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D"/>
    <n v="14.22"/>
    <s v=""/>
    <x v="0"/>
    <x v="0"/>
    <x v="1"/>
    <s v=""/>
    <x v="0"/>
    <x v="2"/>
    <s v="MOLIENDA"/>
    <x v="0"/>
    <x v="15"/>
    <x v="1"/>
    <n v="2.7800000000000011"/>
    <x v="0"/>
    <n v="2.5799999999999983"/>
    <n v="2.5799999999999983"/>
    <n v="1"/>
    <n v="1"/>
    <s v="Positivo"/>
    <n v="26.58"/>
    <s v="TM"/>
    <n v="26.58"/>
    <n v="3126"/>
    <s v=""/>
    <s v=""/>
    <x v="0"/>
    <s v=""/>
    <s v=""/>
  </r>
  <r>
    <x v="14"/>
    <n v="15.56"/>
    <n v="15.52"/>
    <n v="0"/>
    <n v="40"/>
    <n v="40.44"/>
    <n v="24.92"/>
    <s v="TM"/>
    <s v=""/>
    <s v="ER3974BBK"/>
    <s v="ETF2002BZ"/>
    <s v="2024000300"/>
    <x v="2370"/>
    <d v="2024-01-09T00:00:00"/>
    <x v="15"/>
    <n v="25.28"/>
    <s v="TM"/>
    <n v="24.92"/>
    <x v="0"/>
    <s v="SCASTILL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D"/>
    <n v="15.52"/>
    <s v=""/>
    <x v="0"/>
    <x v="0"/>
    <x v="1"/>
    <s v=""/>
    <x v="0"/>
    <x v="2"/>
    <s v="MOLIENDA"/>
    <x v="0"/>
    <x v="15"/>
    <x v="1"/>
    <n v="0.56000000000000227"/>
    <x v="0"/>
    <n v="0.35999999999999943"/>
    <n v="0.35999999999999943"/>
    <n v="0"/>
    <n v="1"/>
    <s v=""/>
    <n v="25.28"/>
    <s v="TM"/>
    <n v="25.28"/>
    <n v="3126"/>
    <s v=""/>
    <s v=""/>
    <x v="0"/>
    <s v=""/>
    <s v=""/>
  </r>
  <r>
    <x v="14"/>
    <n v="14.52"/>
    <n v="14.26"/>
    <n v="0"/>
    <n v="40"/>
    <n v="18.760000000000002"/>
    <n v="4.5"/>
    <s v="TM"/>
    <s v=""/>
    <s v="ER7406BBD"/>
    <s v="E4696FTM"/>
    <s v="2024000302"/>
    <x v="2371"/>
    <d v="2024-01-09T00:00:00"/>
    <x v="15"/>
    <n v="26.54"/>
    <s v="TM"/>
    <n v="4.5"/>
    <x v="0"/>
    <s v="SCASTILL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D"/>
    <n v="14.26"/>
    <s v=""/>
    <x v="0"/>
    <x v="0"/>
    <x v="1"/>
    <s v=""/>
    <x v="0"/>
    <x v="2"/>
    <s v="MOLIENDA"/>
    <x v="0"/>
    <x v="15"/>
    <x v="1"/>
    <n v="22.24"/>
    <x v="0"/>
    <n v="22.04"/>
    <n v="22.04"/>
    <n v="1"/>
    <n v="1"/>
    <s v="Positivo"/>
    <n v="26.54"/>
    <s v="TM"/>
    <n v="26.54"/>
    <n v="3126"/>
    <s v=""/>
    <s v=""/>
    <x v="0"/>
    <s v=""/>
    <s v=""/>
  </r>
  <r>
    <x v="14"/>
    <n v="14.52"/>
    <n v="14.26"/>
    <n v="0"/>
    <n v="40"/>
    <n v="40.380000000000003"/>
    <n v="26.12"/>
    <s v="TM"/>
    <s v=""/>
    <s v="ER7406BBD"/>
    <s v="E4696FTM"/>
    <s v=""/>
    <x v="2372"/>
    <d v="2024-01-09T00:00:00"/>
    <x v="15"/>
    <n v="26.54"/>
    <s v="TM"/>
    <n v="26.12"/>
    <x v="0"/>
    <s v="SCASTILLA"/>
    <x v="0"/>
    <s v="P"/>
    <x v="1"/>
    <x v="2"/>
    <x v="0"/>
    <x v="0"/>
    <s v="ES190298"/>
    <d v="2024-01-09T12:31:33"/>
    <s v="SCASTILLA"/>
    <x v="1"/>
    <x v="2"/>
    <x v="1"/>
    <x v="0"/>
    <s v="ES190298"/>
    <d v="2024-01-09T12:42:12"/>
    <s v="SCASTILLA"/>
    <s v=""/>
    <s v="S2D"/>
    <n v="0"/>
    <s v=""/>
    <x v="0"/>
    <x v="0"/>
    <x v="1"/>
    <s v="PM"/>
    <x v="0"/>
    <x v="2"/>
    <s v="MOLIENDA"/>
    <x v="0"/>
    <x v="15"/>
    <x v="1"/>
    <n v="0.61999999999999744"/>
    <x v="0"/>
    <n v="0.41999999999999815"/>
    <n v="0.41999999999999815"/>
    <n v="1"/>
    <n v="1"/>
    <s v="Positivo"/>
    <n v="26.54"/>
    <s v="TM"/>
    <n v="26.54"/>
    <n v="3126"/>
    <s v="PM"/>
    <s v=""/>
    <x v="0"/>
    <s v="PM"/>
    <s v="PM"/>
  </r>
  <r>
    <x v="14"/>
    <n v="14.7"/>
    <n v="14.6"/>
    <n v="0"/>
    <n v="40"/>
    <n v="40.479999999999997"/>
    <n v="25.88"/>
    <s v="TM"/>
    <s v=""/>
    <s v="ER9636BBG"/>
    <s v="E0236DFW"/>
    <s v="2024000353"/>
    <x v="2373"/>
    <d v="2024-01-10T00:00:00"/>
    <x v="15"/>
    <n v="26.2"/>
    <s v="TM"/>
    <n v="25.88"/>
    <x v="0"/>
    <s v="SCASTILL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D"/>
    <n v="14.6"/>
    <s v=""/>
    <x v="0"/>
    <x v="0"/>
    <x v="1"/>
    <s v=""/>
    <x v="0"/>
    <x v="2"/>
    <s v="MOLIENDA"/>
    <x v="0"/>
    <x v="15"/>
    <x v="1"/>
    <n v="0.52000000000000313"/>
    <x v="0"/>
    <n v="0.32000000000000028"/>
    <n v="0.32000000000000028"/>
    <n v="0"/>
    <n v="1"/>
    <s v=""/>
    <n v="26.2"/>
    <s v="TM"/>
    <n v="26.2"/>
    <n v="3126"/>
    <s v=""/>
    <s v=""/>
    <x v="0"/>
    <s v=""/>
    <s v=""/>
  </r>
  <r>
    <x v="14"/>
    <n v="15.28"/>
    <n v="15.32"/>
    <n v="0"/>
    <n v="40"/>
    <n v="40.42"/>
    <n v="25.1"/>
    <s v="TM"/>
    <s v=""/>
    <s v="ETF02432R"/>
    <s v="E6398FTM"/>
    <s v="2024000305"/>
    <x v="2374"/>
    <d v="2024-01-09T00:00:00"/>
    <x v="15"/>
    <n v="25.48"/>
    <s v="TM"/>
    <n v="25.1"/>
    <x v="0"/>
    <s v="SCASTILL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D"/>
    <n v="15.32"/>
    <s v=""/>
    <x v="0"/>
    <x v="0"/>
    <x v="1"/>
    <s v=""/>
    <x v="0"/>
    <x v="2"/>
    <s v="MOLIENDA"/>
    <x v="0"/>
    <x v="15"/>
    <x v="1"/>
    <n v="0.57999999999999829"/>
    <x v="0"/>
    <n v="0.37999999999999901"/>
    <n v="0.37999999999999901"/>
    <n v="0"/>
    <n v="1"/>
    <s v=""/>
    <n v="25.48"/>
    <s v="TM"/>
    <n v="25.48"/>
    <n v="3126"/>
    <s v=""/>
    <s v=""/>
    <x v="0"/>
    <s v=""/>
    <s v=""/>
  </r>
  <r>
    <x v="14"/>
    <n v="14.52"/>
    <n v="14.14"/>
    <n v="0"/>
    <n v="40"/>
    <n v="39.74"/>
    <n v="25.6"/>
    <s v="TM"/>
    <s v=""/>
    <s v="ER7406BBD"/>
    <s v="E4696FTM"/>
    <s v="2024000329"/>
    <x v="2375"/>
    <d v="2024-01-09T00:00:00"/>
    <x v="15"/>
    <n v="26.66"/>
    <s v="TM"/>
    <n v="25.6"/>
    <x v="0"/>
    <s v="SCASTILL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2D"/>
    <n v="14.14"/>
    <s v=""/>
    <x v="0"/>
    <x v="0"/>
    <x v="1"/>
    <s v=""/>
    <x v="0"/>
    <x v="2"/>
    <s v="MOLIENDA"/>
    <x v="0"/>
    <x v="15"/>
    <x v="1"/>
    <n v="1.259999999999998"/>
    <x v="0"/>
    <n v="1.0599999999999987"/>
    <n v="1.0599999999999987"/>
    <n v="1"/>
    <n v="1"/>
    <s v="Positivo"/>
    <n v="26.66"/>
    <s v="TM"/>
    <n v="26.66"/>
    <n v="3126"/>
    <s v=""/>
    <s v=""/>
    <x v="0"/>
    <s v=""/>
    <s v=""/>
  </r>
  <r>
    <x v="14"/>
    <n v="14.7"/>
    <n v="14.58"/>
    <n v="0"/>
    <n v="40"/>
    <n v="40.46"/>
    <n v="25.88"/>
    <s v="TM"/>
    <s v=""/>
    <s v="ER9636BBG"/>
    <s v="E0236DFW"/>
    <s v="2024000338"/>
    <x v="2376"/>
    <d v="2024-01-10T00:00:00"/>
    <x v="15"/>
    <n v="26.22"/>
    <s v="TM"/>
    <n v="25.88"/>
    <x v="0"/>
    <s v="SCASTILL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D"/>
    <n v="14.58"/>
    <s v=""/>
    <x v="0"/>
    <x v="0"/>
    <x v="1"/>
    <s v=""/>
    <x v="0"/>
    <x v="2"/>
    <s v="MOLIENDA"/>
    <x v="0"/>
    <x v="15"/>
    <x v="1"/>
    <n v="0.53999999999999915"/>
    <x v="0"/>
    <n v="0.33999999999999986"/>
    <n v="0.33999999999999986"/>
    <n v="0"/>
    <n v="1"/>
    <s v=""/>
    <n v="26.22"/>
    <s v="TM"/>
    <n v="26.22"/>
    <n v="3126"/>
    <s v=""/>
    <s v=""/>
    <x v="0"/>
    <s v=""/>
    <s v=""/>
  </r>
  <r>
    <x v="14"/>
    <n v="14.7"/>
    <n v="14.58"/>
    <n v="0"/>
    <n v="40"/>
    <n v="40.36"/>
    <n v="25.78"/>
    <s v="TM"/>
    <s v=""/>
    <s v="ER9636BBG"/>
    <s v="E0236DFW"/>
    <s v="2024000401"/>
    <x v="2377"/>
    <d v="2024-01-10T00:00:00"/>
    <x v="15"/>
    <n v="26.22"/>
    <s v="TM"/>
    <n v="25.78"/>
    <x v="0"/>
    <s v="SCASTILLA"/>
    <x v="0"/>
    <s v="P"/>
    <x v="0"/>
    <x v="0"/>
    <x v="0"/>
    <x v="0"/>
    <s v=""/>
    <d v="1899-12-30T00:00:00"/>
    <s v=""/>
    <x v="1"/>
    <x v="2"/>
    <x v="1"/>
    <x v="0"/>
    <s v="ES190298"/>
    <d v="2024-01-10T13:08:36"/>
    <s v="SCASTILLA"/>
    <s v=""/>
    <s v="S2D"/>
    <n v="0"/>
    <s v=""/>
    <x v="0"/>
    <x v="0"/>
    <x v="1"/>
    <s v="PM"/>
    <x v="0"/>
    <x v="2"/>
    <s v="MOLIENDA"/>
    <x v="0"/>
    <x v="15"/>
    <x v="1"/>
    <n v="0.64000000000000057"/>
    <x v="0"/>
    <n v="0.43999999999999773"/>
    <n v="0.43999999999999773"/>
    <n v="1"/>
    <n v="1"/>
    <s v="Positivo"/>
    <n v="26.22"/>
    <s v="TM"/>
    <n v="26.22"/>
    <n v="3126"/>
    <s v=""/>
    <s v=""/>
    <x v="0"/>
    <s v="PM"/>
    <s v="PM"/>
  </r>
  <r>
    <x v="14"/>
    <n v="14.52"/>
    <n v="14.26"/>
    <n v="0"/>
    <n v="40"/>
    <n v="40.520000000000003"/>
    <n v="26.26"/>
    <s v="TM"/>
    <s v=""/>
    <s v="ER7406BBD"/>
    <s v="E4696FTM"/>
    <s v="2024000422"/>
    <x v="2378"/>
    <d v="2024-01-10T00:00:00"/>
    <x v="15"/>
    <n v="26.54"/>
    <s v="TM"/>
    <n v="26.26"/>
    <x v="0"/>
    <s v="OMARRERO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D"/>
    <n v="14.26"/>
    <s v=""/>
    <x v="0"/>
    <x v="0"/>
    <x v="1"/>
    <s v=""/>
    <x v="0"/>
    <x v="2"/>
    <s v="MOLIENDA"/>
    <x v="0"/>
    <x v="15"/>
    <x v="1"/>
    <n v="0.47999999999999687"/>
    <x v="0"/>
    <n v="0.27999999999999758"/>
    <n v="0.27999999999999758"/>
    <n v="0"/>
    <n v="1"/>
    <s v=""/>
    <n v="26.54"/>
    <s v="TM"/>
    <n v="26.54"/>
    <n v="3126"/>
    <s v=""/>
    <s v=""/>
    <x v="0"/>
    <s v=""/>
    <s v=""/>
  </r>
  <r>
    <x v="14"/>
    <n v="15.56"/>
    <n v="15.38"/>
    <n v="0"/>
    <n v="40"/>
    <n v="40.44"/>
    <n v="25.06"/>
    <s v="TM"/>
    <s v=""/>
    <s v="ER3974BBK"/>
    <s v="ETF2002BZ"/>
    <s v="2024000348"/>
    <x v="2379"/>
    <d v="2024-01-10T00:00:00"/>
    <x v="15"/>
    <n v="25.42"/>
    <s v="TM"/>
    <n v="25.06"/>
    <x v="0"/>
    <s v="SCASTILL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D"/>
    <n v="15.38"/>
    <s v=""/>
    <x v="0"/>
    <x v="0"/>
    <x v="1"/>
    <s v=""/>
    <x v="0"/>
    <x v="2"/>
    <s v="MOLIENDA"/>
    <x v="0"/>
    <x v="15"/>
    <x v="1"/>
    <n v="0.56000000000000227"/>
    <x v="0"/>
    <n v="0.36000000000000298"/>
    <n v="0.36000000000000298"/>
    <n v="0"/>
    <n v="1"/>
    <s v=""/>
    <n v="25.42"/>
    <s v="TM"/>
    <n v="25.42"/>
    <n v="3126"/>
    <s v=""/>
    <s v=""/>
    <x v="0"/>
    <s v=""/>
    <s v=""/>
  </r>
  <r>
    <x v="14"/>
    <n v="14.52"/>
    <n v="14.34"/>
    <n v="0"/>
    <n v="40"/>
    <n v="38.380000000000003"/>
    <n v="24.04"/>
    <s v="TM"/>
    <s v=""/>
    <s v="ER7406BBD"/>
    <s v="E4696FTM"/>
    <s v="2024000368"/>
    <x v="2380"/>
    <d v="2024-01-10T00:00:00"/>
    <x v="15"/>
    <n v="26.46"/>
    <s v="TM"/>
    <n v="24.04"/>
    <x v="0"/>
    <s v="SCASTILL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D"/>
    <n v="14.34"/>
    <s v=""/>
    <x v="0"/>
    <x v="0"/>
    <x v="1"/>
    <s v=""/>
    <x v="0"/>
    <x v="2"/>
    <s v="MOLIENDA"/>
    <x v="0"/>
    <x v="15"/>
    <x v="1"/>
    <n v="2.6199999999999974"/>
    <x v="0"/>
    <n v="2.4200000000000017"/>
    <n v="2.4200000000000017"/>
    <n v="1"/>
    <n v="1"/>
    <s v="Positivo"/>
    <n v="26.46"/>
    <s v="TM"/>
    <n v="26.46"/>
    <n v="3126"/>
    <s v=""/>
    <s v=""/>
    <x v="0"/>
    <s v=""/>
    <s v=""/>
  </r>
  <r>
    <x v="14"/>
    <n v="14.52"/>
    <n v="14.38"/>
    <n v="0"/>
    <n v="40"/>
    <n v="40.479999999999997"/>
    <n v="26.1"/>
    <s v="TM"/>
    <s v=""/>
    <s v="ER7406BBD"/>
    <s v="E4696FTM"/>
    <s v="2024000390"/>
    <x v="2381"/>
    <d v="2024-01-10T00:00:00"/>
    <x v="15"/>
    <n v="26.42"/>
    <s v="TM"/>
    <n v="26.1"/>
    <x v="0"/>
    <s v="SCASTILL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D"/>
    <n v="14.38"/>
    <s v=""/>
    <x v="0"/>
    <x v="0"/>
    <x v="1"/>
    <s v=""/>
    <x v="0"/>
    <x v="2"/>
    <s v="MOLIENDA"/>
    <x v="0"/>
    <x v="15"/>
    <x v="1"/>
    <n v="0.52000000000000313"/>
    <x v="0"/>
    <n v="0.32000000000000028"/>
    <n v="0.32000000000000028"/>
    <n v="0"/>
    <n v="1"/>
    <s v=""/>
    <n v="26.42"/>
    <s v="TM"/>
    <n v="26.42"/>
    <n v="3126"/>
    <s v=""/>
    <s v=""/>
    <x v="0"/>
    <s v=""/>
    <s v=""/>
  </r>
  <r>
    <x v="14"/>
    <n v="15.56"/>
    <n v="15.62"/>
    <n v="0"/>
    <n v="40"/>
    <n v="40.44"/>
    <n v="24.82"/>
    <s v="TM"/>
    <s v=""/>
    <s v="ER3974BBK"/>
    <s v="ETF2002BZ"/>
    <s v="2024000413"/>
    <x v="2382"/>
    <d v="2024-01-10T00:00:00"/>
    <x v="15"/>
    <n v="25.18"/>
    <s v="TM"/>
    <n v="24.82"/>
    <x v="0"/>
    <s v="SCASTILLA"/>
    <x v="0"/>
    <s v=""/>
    <x v="0"/>
    <x v="0"/>
    <x v="0"/>
    <x v="0"/>
    <s v=""/>
    <d v="1899-12-30T00:00:00"/>
    <s v=""/>
    <x v="0"/>
    <x v="0"/>
    <x v="0"/>
    <x v="0"/>
    <s v=""/>
    <d v="1899-12-30T00:00:00"/>
    <s v=""/>
    <s v=""/>
    <s v="S1D"/>
    <n v="15.62"/>
    <s v=""/>
    <x v="0"/>
    <x v="0"/>
    <x v="1"/>
    <s v=""/>
    <x v="0"/>
    <x v="2"/>
    <s v="MOLIENDA"/>
    <x v="0"/>
    <x v="15"/>
    <x v="1"/>
    <n v="0.56000000000000227"/>
    <x v="0"/>
    <n v="0.35999999999999943"/>
    <n v="0.35999999999999943"/>
    <n v="0"/>
    <n v="1"/>
    <s v=""/>
    <n v="25.18"/>
    <s v="TM"/>
    <n v="25.18"/>
    <n v="3126"/>
    <s v=""/>
    <s v=""/>
    <x v="0"/>
    <s v=""/>
    <s v=""/>
  </r>
  <r>
    <x v="14"/>
    <n v="14.5"/>
    <n v="14.5"/>
    <n v="0"/>
    <n v="40"/>
    <n v="40.1"/>
    <n v="25.6"/>
    <s v="TM"/>
    <s v=""/>
    <s v="ER6743BBR"/>
    <s v="E1160JXP"/>
    <s v=""/>
    <x v="2383"/>
    <d v="2024-01-05T00:00:00"/>
    <x v="53"/>
    <n v="25.6"/>
    <s v="TM"/>
    <n v="25.6"/>
    <x v="0"/>
    <s v="E_EGARCIA"/>
    <x v="0"/>
    <s v=""/>
    <x v="1"/>
    <x v="2"/>
    <x v="0"/>
    <x v="0"/>
    <s v="ES190236"/>
    <d v="2024-01-05T11:40:52"/>
    <s v="E_EGARCIA"/>
    <x v="1"/>
    <x v="2"/>
    <x v="1"/>
    <x v="0"/>
    <s v="ES190236"/>
    <d v="2024-01-05T11:41:16"/>
    <s v="E_EGARCIA"/>
    <s v=""/>
    <s v=""/>
    <n v="0"/>
    <s v=""/>
    <x v="0"/>
    <x v="0"/>
    <x v="0"/>
    <s v="ZZ"/>
    <x v="0"/>
    <x v="2"/>
    <s v="MOLIENDA"/>
    <x v="0"/>
    <x v="51"/>
    <x v="0"/>
    <n v="0.89999999999999858"/>
    <x v="0"/>
    <n v="0"/>
    <n v="0"/>
    <n v="0"/>
    <n v="1"/>
    <s v=""/>
    <n v="25.6"/>
    <s v="TM"/>
    <n v="25.6"/>
    <n v="3145"/>
    <s v="PM"/>
    <s v="ZZ"/>
    <x v="0"/>
    <s v="PM"/>
    <s v="PM"/>
  </r>
  <r>
    <x v="14"/>
    <n v="14.5"/>
    <n v="14.5"/>
    <n v="0"/>
    <n v="40"/>
    <n v="40.1"/>
    <n v="25.6"/>
    <s v="TM"/>
    <s v=""/>
    <s v="ER6743BBR"/>
    <s v="E1160JXP"/>
    <s v=""/>
    <x v="2384"/>
    <d v="2024-01-05T00:00:00"/>
    <x v="53"/>
    <n v="25.6"/>
    <s v="TM"/>
    <n v="25.6"/>
    <x v="0"/>
    <s v="E_EGARCIA"/>
    <x v="0"/>
    <s v=""/>
    <x v="1"/>
    <x v="2"/>
    <x v="0"/>
    <x v="0"/>
    <s v="ES190236"/>
    <d v="2024-01-05T11:42:19"/>
    <s v="E_EGARCIA"/>
    <x v="1"/>
    <x v="2"/>
    <x v="1"/>
    <x v="0"/>
    <s v="ES190236"/>
    <d v="2024-01-05T11:42:35"/>
    <s v="E_EGARCIA"/>
    <s v=""/>
    <s v=""/>
    <n v="0"/>
    <s v=""/>
    <x v="0"/>
    <x v="0"/>
    <x v="0"/>
    <s v="ZZ"/>
    <x v="0"/>
    <x v="2"/>
    <s v="MOLIENDA"/>
    <x v="0"/>
    <x v="51"/>
    <x v="0"/>
    <n v="0.89999999999999858"/>
    <x v="0"/>
    <n v="0"/>
    <n v="0"/>
    <n v="0"/>
    <n v="1"/>
    <s v=""/>
    <n v="25.6"/>
    <s v="TM"/>
    <n v="25.6"/>
    <n v="3145"/>
    <s v="PM"/>
    <s v="ZZ"/>
    <x v="0"/>
    <s v="PM"/>
    <s v="PM"/>
  </r>
  <r>
    <x v="14"/>
    <n v="14.5"/>
    <n v="14.5"/>
    <n v="0"/>
    <n v="40"/>
    <n v="36.9"/>
    <n v="22.4"/>
    <s v="TM"/>
    <s v=""/>
    <s v="ER6743BBR"/>
    <s v="E1160JXP"/>
    <s v=""/>
    <x v="2385"/>
    <d v="2024-01-10T00:00:00"/>
    <x v="54"/>
    <n v="22.4"/>
    <s v="TM"/>
    <n v="22.4"/>
    <x v="0"/>
    <s v="E_EGARCIA"/>
    <x v="0"/>
    <s v=""/>
    <x v="1"/>
    <x v="2"/>
    <x v="0"/>
    <x v="0"/>
    <s v="ES190236"/>
    <d v="2024-01-10T07:02:39"/>
    <s v="E_EGARCIA"/>
    <x v="1"/>
    <x v="2"/>
    <x v="1"/>
    <x v="0"/>
    <s v="ES190236"/>
    <d v="2024-01-10T07:03:23"/>
    <s v="E_EGARCIA"/>
    <s v=""/>
    <s v=""/>
    <n v="0"/>
    <s v=""/>
    <x v="0"/>
    <x v="0"/>
    <x v="1"/>
    <s v="ZZ"/>
    <x v="0"/>
    <x v="2"/>
    <s v="MOLIENDA"/>
    <x v="0"/>
    <x v="52"/>
    <x v="0"/>
    <n v="4.1000000000000014"/>
    <x v="0"/>
    <n v="8.9599999999999973"/>
    <n v="8.9599999999999973"/>
    <n v="1"/>
    <n v="1"/>
    <s v="Positivo"/>
    <n v="22.4"/>
    <s v="TM"/>
    <n v="31.359999999999996"/>
    <n v="3209"/>
    <s v="PM"/>
    <s v="ZZ"/>
    <x v="0"/>
    <s v="PM"/>
    <s v="PM"/>
  </r>
  <r>
    <x v="14"/>
    <n v="14.5"/>
    <n v="14.5"/>
    <n v="0"/>
    <n v="40"/>
    <n v="36.9"/>
    <n v="22.4"/>
    <s v="TM"/>
    <s v=""/>
    <s v="ER6743BBR"/>
    <s v="E1160JXP"/>
    <s v=""/>
    <x v="2386"/>
    <d v="2024-01-10T00:00:00"/>
    <x v="54"/>
    <n v="22.4"/>
    <s v="TM"/>
    <n v="22.4"/>
    <x v="0"/>
    <s v="E_EGARCIA"/>
    <x v="0"/>
    <s v=""/>
    <x v="1"/>
    <x v="2"/>
    <x v="0"/>
    <x v="0"/>
    <s v="ES190236"/>
    <d v="2024-01-10T07:06:20"/>
    <s v="E_EGARCIA"/>
    <x v="1"/>
    <x v="2"/>
    <x v="1"/>
    <x v="0"/>
    <s v="ES190236"/>
    <d v="2024-01-10T07:06:43"/>
    <s v="E_EGARCIA"/>
    <s v=""/>
    <s v=""/>
    <n v="0"/>
    <s v=""/>
    <x v="0"/>
    <x v="0"/>
    <x v="1"/>
    <s v="ZZ"/>
    <x v="0"/>
    <x v="2"/>
    <s v="MOLIENDA"/>
    <x v="0"/>
    <x v="52"/>
    <x v="0"/>
    <n v="4.1000000000000014"/>
    <x v="0"/>
    <n v="8.9599999999999973"/>
    <n v="8.9599999999999973"/>
    <n v="1"/>
    <n v="1"/>
    <s v="Positivo"/>
    <n v="22.4"/>
    <s v="TM"/>
    <n v="31.359999999999996"/>
    <n v="3209"/>
    <s v="PM"/>
    <s v="ZZ"/>
    <x v="0"/>
    <s v="PM"/>
    <s v="PM"/>
  </r>
  <r>
    <x v="14"/>
    <n v="14.5"/>
    <n v="14.5"/>
    <n v="0"/>
    <n v="40"/>
    <n v="36.9"/>
    <n v="22.4"/>
    <s v="TM"/>
    <s v=""/>
    <s v="ER6743BBR"/>
    <s v="E1160JXP"/>
    <s v=""/>
    <x v="2387"/>
    <d v="2024-01-10T00:00:00"/>
    <x v="54"/>
    <n v="22.4"/>
    <s v="TM"/>
    <n v="22.4"/>
    <x v="0"/>
    <s v="E_EGARCIA"/>
    <x v="0"/>
    <s v=""/>
    <x v="1"/>
    <x v="2"/>
    <x v="0"/>
    <x v="0"/>
    <s v="ES190236"/>
    <d v="2024-01-10T08:18:21"/>
    <s v="E_EGARCIA"/>
    <x v="1"/>
    <x v="2"/>
    <x v="1"/>
    <x v="0"/>
    <s v="ES190236"/>
    <d v="2024-01-10T08:18:42"/>
    <s v="E_EGARCIA"/>
    <s v=""/>
    <s v=""/>
    <n v="0"/>
    <s v=""/>
    <x v="0"/>
    <x v="0"/>
    <x v="1"/>
    <s v="ZZ"/>
    <x v="0"/>
    <x v="2"/>
    <s v="MOLIENDA"/>
    <x v="0"/>
    <x v="52"/>
    <x v="0"/>
    <n v="4.1000000000000014"/>
    <x v="0"/>
    <n v="8.9599999999999973"/>
    <n v="8.9599999999999973"/>
    <n v="1"/>
    <n v="1"/>
    <s v="Positivo"/>
    <n v="22.4"/>
    <s v="TM"/>
    <n v="31.359999999999996"/>
    <n v="3209"/>
    <s v="PM"/>
    <s v="ZZ"/>
    <x v="0"/>
    <s v="PM"/>
    <s v="PM"/>
  </r>
  <r>
    <x v="14"/>
    <n v="14.5"/>
    <n v="14.5"/>
    <n v="0"/>
    <n v="40"/>
    <n v="36.9"/>
    <n v="22.4"/>
    <s v="TM"/>
    <s v=""/>
    <s v="ER6743BBR"/>
    <s v="E1160JXP"/>
    <s v=""/>
    <x v="2388"/>
    <d v="2024-01-10T00:00:00"/>
    <x v="54"/>
    <n v="22.4"/>
    <s v="TM"/>
    <n v="22.4"/>
    <x v="0"/>
    <s v="E_EGARCIA"/>
    <x v="0"/>
    <s v=""/>
    <x v="1"/>
    <x v="2"/>
    <x v="0"/>
    <x v="0"/>
    <s v="ES190236"/>
    <d v="2024-01-10T09:45:39"/>
    <s v="E_EGARCIA"/>
    <x v="1"/>
    <x v="2"/>
    <x v="1"/>
    <x v="0"/>
    <s v="ES190236"/>
    <d v="2024-01-10T09:45:55"/>
    <s v="E_EGARCIA"/>
    <s v=""/>
    <s v=""/>
    <n v="0"/>
    <s v=""/>
    <x v="0"/>
    <x v="0"/>
    <x v="1"/>
    <s v="ZZ"/>
    <x v="0"/>
    <x v="2"/>
    <s v="MOLIENDA"/>
    <x v="0"/>
    <x v="52"/>
    <x v="0"/>
    <n v="4.1000000000000014"/>
    <x v="0"/>
    <n v="8.9599999999999973"/>
    <n v="8.9599999999999973"/>
    <n v="1"/>
    <n v="1"/>
    <s v="Positivo"/>
    <n v="22.4"/>
    <s v="TM"/>
    <n v="31.359999999999996"/>
    <n v="3209"/>
    <s v="PM"/>
    <s v="ZZ"/>
    <x v="0"/>
    <s v="PM"/>
    <s v="PM"/>
  </r>
  <r>
    <x v="14"/>
    <n v="14.5"/>
    <n v="14.5"/>
    <n v="0"/>
    <n v="40"/>
    <n v="36.9"/>
    <n v="22.4"/>
    <s v="TM"/>
    <s v=""/>
    <s v="ER6743BBR"/>
    <s v="E1160JXP"/>
    <s v=""/>
    <x v="2389"/>
    <d v="2024-01-10T00:00:00"/>
    <x v="54"/>
    <n v="22.4"/>
    <s v="TM"/>
    <n v="22.4"/>
    <x v="0"/>
    <s v="E_EGARCIA"/>
    <x v="0"/>
    <s v=""/>
    <x v="1"/>
    <x v="2"/>
    <x v="0"/>
    <x v="0"/>
    <s v="ES190236"/>
    <d v="2024-01-10T10:41:56"/>
    <s v="E_EGARCIA"/>
    <x v="1"/>
    <x v="2"/>
    <x v="1"/>
    <x v="0"/>
    <s v="ES190236"/>
    <d v="2024-01-10T10:42:28"/>
    <s v="E_EGARCIA"/>
    <s v=""/>
    <s v=""/>
    <n v="0"/>
    <s v=""/>
    <x v="0"/>
    <x v="0"/>
    <x v="1"/>
    <s v="ZZ"/>
    <x v="0"/>
    <x v="2"/>
    <s v="MOLIENDA"/>
    <x v="0"/>
    <x v="52"/>
    <x v="0"/>
    <n v="4.1000000000000014"/>
    <x v="0"/>
    <n v="8.9599999999999973"/>
    <n v="8.9599999999999973"/>
    <n v="1"/>
    <n v="1"/>
    <s v="Positivo"/>
    <n v="22.4"/>
    <s v="TM"/>
    <n v="31.359999999999996"/>
    <n v="3209"/>
    <s v="PM"/>
    <s v="ZZ"/>
    <x v="0"/>
    <s v="PM"/>
    <s v="PM"/>
  </r>
  <r>
    <x v="14"/>
    <n v="14.5"/>
    <n v="14.5"/>
    <n v="0"/>
    <n v="40"/>
    <n v="36.9"/>
    <n v="22.4"/>
    <s v="TM"/>
    <s v=""/>
    <s v="ER6743BBR"/>
    <s v="E1160JXP"/>
    <s v=""/>
    <x v="2390"/>
    <d v="2024-01-10T00:00:00"/>
    <x v="54"/>
    <n v="22.4"/>
    <s v="TM"/>
    <n v="22.4"/>
    <x v="0"/>
    <s v="E_EGARCIA"/>
    <x v="0"/>
    <s v=""/>
    <x v="1"/>
    <x v="2"/>
    <x v="0"/>
    <x v="0"/>
    <s v="ES190236"/>
    <d v="2024-01-10T12:03:50"/>
    <s v="E_EGARCIA"/>
    <x v="1"/>
    <x v="2"/>
    <x v="1"/>
    <x v="0"/>
    <s v="ES190236"/>
    <d v="2024-01-10T12:07:22"/>
    <s v="E_EGARCIA"/>
    <s v=""/>
    <s v=""/>
    <n v="0"/>
    <s v=""/>
    <x v="0"/>
    <x v="0"/>
    <x v="1"/>
    <s v="ZZ"/>
    <x v="0"/>
    <x v="2"/>
    <s v="MOLIENDA"/>
    <x v="0"/>
    <x v="52"/>
    <x v="0"/>
    <n v="4.1000000000000014"/>
    <x v="0"/>
    <n v="8.9599999999999973"/>
    <n v="8.9599999999999973"/>
    <n v="1"/>
    <n v="1"/>
    <s v="Positivo"/>
    <n v="22.4"/>
    <s v="TM"/>
    <n v="31.359999999999996"/>
    <n v="3209"/>
    <s v="PM"/>
    <s v="ZZ"/>
    <x v="0"/>
    <s v="PM"/>
    <s v="PM"/>
  </r>
  <r>
    <x v="14"/>
    <n v="14.5"/>
    <n v="14.5"/>
    <n v="0"/>
    <n v="40"/>
    <n v="36.9"/>
    <n v="22.4"/>
    <s v="TM"/>
    <s v=""/>
    <s v="ER6743BBR"/>
    <s v="E1160JXP"/>
    <s v=""/>
    <x v="2391"/>
    <d v="2024-01-10T00:00:00"/>
    <x v="54"/>
    <n v="22.4"/>
    <s v="TM"/>
    <n v="22.4"/>
    <x v="0"/>
    <s v="E_EGARCIA"/>
    <x v="0"/>
    <s v=""/>
    <x v="1"/>
    <x v="2"/>
    <x v="0"/>
    <x v="0"/>
    <s v="ES190236"/>
    <d v="2024-01-10T12:58:10"/>
    <s v="E_EGARCIA"/>
    <x v="1"/>
    <x v="2"/>
    <x v="1"/>
    <x v="0"/>
    <s v="ES190236"/>
    <d v="2024-01-10T12:58:31"/>
    <s v="E_EGARCIA"/>
    <s v=""/>
    <s v=""/>
    <n v="0"/>
    <s v=""/>
    <x v="0"/>
    <x v="0"/>
    <x v="1"/>
    <s v="ZZ"/>
    <x v="0"/>
    <x v="2"/>
    <s v="MOLIENDA"/>
    <x v="0"/>
    <x v="52"/>
    <x v="0"/>
    <n v="4.1000000000000014"/>
    <x v="0"/>
    <n v="8.9599999999999973"/>
    <n v="8.9599999999999973"/>
    <n v="1"/>
    <n v="1"/>
    <s v="Positivo"/>
    <n v="22.4"/>
    <s v="TM"/>
    <n v="31.359999999999996"/>
    <n v="3209"/>
    <s v="PM"/>
    <s v="ZZ"/>
    <x v="0"/>
    <s v="PM"/>
    <s v="PM"/>
  </r>
  <r>
    <x v="15"/>
    <n v="4.45"/>
    <n v="4.45"/>
    <n v="0"/>
    <n v="7.5"/>
    <n v="6.2249999999999996"/>
    <n v="1"/>
    <s v="FAR"/>
    <s v=""/>
    <s v="E5935KPL"/>
    <s v=""/>
    <s v=""/>
    <x v="2392"/>
    <d v="2024-01-02T00:00:00"/>
    <x v="9"/>
    <n v="1"/>
    <s v="FAR"/>
    <n v="1.7749999999999999"/>
    <x v="0"/>
    <s v="JPOMBO"/>
    <x v="0"/>
    <s v=""/>
    <x v="1"/>
    <x v="1"/>
    <x v="1"/>
    <x v="0"/>
    <s v="ESVG22001L"/>
    <d v="2024-01-02T07:41:59"/>
    <s v="JPOMBO"/>
    <x v="1"/>
    <x v="1"/>
    <x v="1"/>
    <x v="0"/>
    <s v="ESVG22001L"/>
    <d v="2024-01-02T07:54:36"/>
    <s v="JPOMBO"/>
    <s v=""/>
    <s v=""/>
    <n v="0"/>
    <s v=""/>
    <x v="0"/>
    <x v="0"/>
    <x v="0"/>
    <s v="ZZ"/>
    <x v="0"/>
    <x v="1"/>
    <s v="P. EXPEDIDIÓN E"/>
    <x v="0"/>
    <x v="9"/>
    <x v="0"/>
    <n v="1.4624999999999995"/>
    <x v="0"/>
    <n v="0"/>
    <n v="0"/>
    <n v="0"/>
    <n v="1"/>
    <s v=""/>
    <n v="1"/>
    <s v="FAR"/>
    <n v="1.7749999999999999"/>
    <n v="2906"/>
    <s v="ZZ"/>
    <s v=""/>
    <x v="0"/>
    <s v="ZZ"/>
    <s v="ZZ"/>
  </r>
  <r>
    <x v="15"/>
    <n v="4.45"/>
    <n v="4.45"/>
    <n v="0"/>
    <n v="7.5"/>
    <n v="6.2249999999999996"/>
    <n v="1"/>
    <s v="FAR"/>
    <s v=""/>
    <s v="E5935KPL"/>
    <s v=""/>
    <s v=""/>
    <x v="2393"/>
    <d v="2024-01-02T00:00:00"/>
    <x v="9"/>
    <n v="1"/>
    <s v="FAR"/>
    <n v="1.7749999999999999"/>
    <x v="0"/>
    <s v="NRODRIGUEZ"/>
    <x v="0"/>
    <s v=""/>
    <x v="1"/>
    <x v="1"/>
    <x v="1"/>
    <x v="0"/>
    <s v="ESSU23001L"/>
    <d v="2024-01-02T09:32:26"/>
    <s v="NRODRIGUEZ"/>
    <x v="1"/>
    <x v="1"/>
    <x v="1"/>
    <x v="0"/>
    <s v="ESSU23001L"/>
    <d v="2024-01-02T09:32:44"/>
    <s v="NRODRIGUEZ"/>
    <s v=""/>
    <s v=""/>
    <n v="0"/>
    <s v=""/>
    <x v="0"/>
    <x v="0"/>
    <x v="0"/>
    <s v="ZZ"/>
    <x v="0"/>
    <x v="1"/>
    <s v="P. EXPEDIDIÓN E"/>
    <x v="0"/>
    <x v="9"/>
    <x v="0"/>
    <n v="1.4624999999999995"/>
    <x v="0"/>
    <n v="0"/>
    <n v="0"/>
    <n v="0"/>
    <n v="1"/>
    <s v=""/>
    <n v="1"/>
    <s v="FAR"/>
    <n v="1.7749999999999999"/>
    <n v="2906"/>
    <s v="ZZ"/>
    <s v=""/>
    <x v="0"/>
    <s v="ZZ"/>
    <s v="ZZ"/>
  </r>
  <r>
    <x v="15"/>
    <n v="4.45"/>
    <n v="4.45"/>
    <n v="0"/>
    <n v="7.5"/>
    <n v="6.2249999999999996"/>
    <n v="1"/>
    <s v="FAR"/>
    <s v=""/>
    <s v="E5935KPL"/>
    <s v=""/>
    <s v=""/>
    <x v="2394"/>
    <d v="2024-01-03T00:00:00"/>
    <x v="9"/>
    <n v="1"/>
    <s v="FAR"/>
    <n v="1.7749999999999999"/>
    <x v="0"/>
    <s v="NRODRIGUEZ"/>
    <x v="0"/>
    <s v=""/>
    <x v="1"/>
    <x v="1"/>
    <x v="1"/>
    <x v="0"/>
    <s v="ESSU23001L"/>
    <d v="2024-01-03T09:13:52"/>
    <s v="NRODRIGUEZ"/>
    <x v="1"/>
    <x v="1"/>
    <x v="1"/>
    <x v="0"/>
    <s v="ESSU23001L"/>
    <d v="2024-01-03T09:14:11"/>
    <s v="NRODRIGUEZ"/>
    <s v=""/>
    <s v=""/>
    <n v="0"/>
    <s v=""/>
    <x v="0"/>
    <x v="0"/>
    <x v="0"/>
    <s v="ZZ"/>
    <x v="0"/>
    <x v="1"/>
    <s v="P. EXPEDIDIÓN E"/>
    <x v="0"/>
    <x v="9"/>
    <x v="0"/>
    <n v="1.4624999999999995"/>
    <x v="0"/>
    <n v="0"/>
    <n v="0"/>
    <n v="0"/>
    <n v="1"/>
    <s v=""/>
    <n v="1"/>
    <s v="FAR"/>
    <n v="1.7749999999999999"/>
    <n v="2906"/>
    <s v="ZZ"/>
    <s v=""/>
    <x v="0"/>
    <s v="ZZ"/>
    <s v="ZZ"/>
  </r>
  <r>
    <x v="15"/>
    <n v="8.9600000000000009"/>
    <n v="8.9600000000000009"/>
    <n v="0"/>
    <n v="18"/>
    <n v="12.222"/>
    <n v="2"/>
    <s v="PAL"/>
    <s v=""/>
    <s v="E6161CLJ"/>
    <s v=""/>
    <s v=""/>
    <x v="2395"/>
    <d v="2024-01-03T00:00:00"/>
    <x v="48"/>
    <n v="2"/>
    <s v="PAL"/>
    <n v="3.262"/>
    <x v="0"/>
    <s v="JPOMBO"/>
    <x v="0"/>
    <s v=""/>
    <x v="1"/>
    <x v="1"/>
    <x v="1"/>
    <x v="0"/>
    <s v="ESVG22001L"/>
    <d v="2024-01-03T08:36:18"/>
    <s v="JPOMBO"/>
    <x v="1"/>
    <x v="1"/>
    <x v="1"/>
    <x v="0"/>
    <s v="ESVG22001L"/>
    <d v="2024-01-03T08:36:42"/>
    <s v="JPOMBO"/>
    <s v=""/>
    <s v=""/>
    <n v="0"/>
    <s v=""/>
    <x v="0"/>
    <x v="0"/>
    <x v="0"/>
    <s v="ZZ"/>
    <x v="0"/>
    <x v="1"/>
    <s v="P. EXPEDIDIÓN E"/>
    <x v="0"/>
    <x v="46"/>
    <x v="0"/>
    <n v="6.2279999999999998"/>
    <x v="0"/>
    <n v="-6.1999999999999833E-2"/>
    <n v="6.1999999999999833E-2"/>
    <n v="0"/>
    <n v="0"/>
    <s v=""/>
    <n v="2"/>
    <s v="PAL"/>
    <n v="3.2"/>
    <n v="3124"/>
    <s v="ZZ"/>
    <s v=""/>
    <x v="0"/>
    <s v="ZZ"/>
    <s v="ZZ"/>
  </r>
  <r>
    <x v="15"/>
    <n v="4.45"/>
    <n v="4.45"/>
    <n v="0"/>
    <n v="7.5"/>
    <n v="6.2249999999999996"/>
    <n v="1"/>
    <s v="FAR"/>
    <s v=""/>
    <s v="E5935KPL"/>
    <s v=""/>
    <s v=""/>
    <x v="2396"/>
    <d v="2024-01-03T00:00:00"/>
    <x v="9"/>
    <n v="1"/>
    <s v="FAR"/>
    <n v="1.7749999999999999"/>
    <x v="0"/>
    <s v="NRODRIGUEZ"/>
    <x v="0"/>
    <s v=""/>
    <x v="1"/>
    <x v="1"/>
    <x v="1"/>
    <x v="0"/>
    <s v="ESSU23001L"/>
    <d v="2024-01-03T09:21:56"/>
    <s v="NRODRIGUEZ"/>
    <x v="1"/>
    <x v="1"/>
    <x v="1"/>
    <x v="0"/>
    <s v="ESSU23001L"/>
    <d v="2024-01-03T09:56:26"/>
    <s v="NRODRIGUEZ"/>
    <s v=""/>
    <s v=""/>
    <n v="0"/>
    <s v=""/>
    <x v="0"/>
    <x v="0"/>
    <x v="0"/>
    <s v="ZZ"/>
    <x v="0"/>
    <x v="1"/>
    <s v="P. EXPEDIDIÓN E"/>
    <x v="0"/>
    <x v="9"/>
    <x v="0"/>
    <n v="1.4624999999999995"/>
    <x v="0"/>
    <n v="0"/>
    <n v="0"/>
    <n v="0"/>
    <n v="1"/>
    <s v=""/>
    <n v="1"/>
    <s v="FAR"/>
    <n v="1.7749999999999999"/>
    <n v="2906"/>
    <s v="ZZ"/>
    <s v=""/>
    <x v="0"/>
    <s v="ZZ"/>
    <s v="ZZ"/>
  </r>
  <r>
    <x v="15"/>
    <n v="10"/>
    <n v="10"/>
    <n v="0"/>
    <n v="19"/>
    <n v="14.893000000000001"/>
    <n v="3"/>
    <s v="PAL"/>
    <s v=""/>
    <s v="E3007JWY"/>
    <s v=""/>
    <s v=""/>
    <x v="2397"/>
    <d v="2024-01-03T00:00:00"/>
    <x v="48"/>
    <n v="3"/>
    <s v="PAL"/>
    <n v="4.8929999999999998"/>
    <x v="0"/>
    <s v="NRODRIGUEZ"/>
    <x v="0"/>
    <s v=""/>
    <x v="1"/>
    <x v="1"/>
    <x v="1"/>
    <x v="0"/>
    <s v="ESSU23001L"/>
    <d v="2024-01-03T11:42:56"/>
    <s v="NRODRIGUEZ"/>
    <x v="1"/>
    <x v="1"/>
    <x v="1"/>
    <x v="0"/>
    <s v="ESSU23001L"/>
    <d v="2024-01-03T11:43:11"/>
    <s v="NRODRIGUEZ"/>
    <s v=""/>
    <s v=""/>
    <n v="0"/>
    <s v=""/>
    <x v="0"/>
    <x v="0"/>
    <x v="0"/>
    <s v="ZZ"/>
    <x v="0"/>
    <x v="1"/>
    <s v="P. EXPEDIDIÓN E"/>
    <x v="0"/>
    <x v="46"/>
    <x v="0"/>
    <n v="4.5819999999999972"/>
    <x v="0"/>
    <n v="-9.2999999999999083E-2"/>
    <n v="9.2999999999999083E-2"/>
    <n v="0"/>
    <n v="0"/>
    <s v=""/>
    <n v="3"/>
    <s v="PAL"/>
    <n v="4.8000000000000007"/>
    <n v="3124"/>
    <s v="ZZ"/>
    <s v=""/>
    <x v="0"/>
    <s v="ZZ"/>
    <s v="ZZ"/>
  </r>
  <r>
    <x v="15"/>
    <n v="8.6"/>
    <n v="8.6"/>
    <n v="0"/>
    <n v="16"/>
    <n v="15.762"/>
    <n v="4"/>
    <s v="FAR"/>
    <s v=""/>
    <s v="E7604CRM"/>
    <s v=""/>
    <s v=""/>
    <x v="2398"/>
    <d v="2024-01-09T00:00:00"/>
    <x v="9"/>
    <n v="4"/>
    <s v="FAR"/>
    <n v="7.1619999999999999"/>
    <x v="0"/>
    <s v="MDAPONTE"/>
    <x v="0"/>
    <s v=""/>
    <x v="1"/>
    <x v="1"/>
    <x v="1"/>
    <x v="0"/>
    <s v="ESCC22001"/>
    <d v="2024-01-09T10:24:44"/>
    <s v="MDAPONTE"/>
    <x v="1"/>
    <x v="1"/>
    <x v="1"/>
    <x v="0"/>
    <s v="ESCC22001"/>
    <d v="2024-01-09T10:25:07"/>
    <s v="MDAPONTE"/>
    <s v=""/>
    <s v=""/>
    <n v="0"/>
    <s v=""/>
    <x v="0"/>
    <x v="0"/>
    <x v="1"/>
    <s v="ZZ"/>
    <x v="0"/>
    <x v="1"/>
    <s v="P. EXPEDIDIÓN E"/>
    <x v="0"/>
    <x v="9"/>
    <x v="0"/>
    <n v="0.63799999999999812"/>
    <x v="0"/>
    <n v="-6.2000000000000277E-2"/>
    <n v="6.2000000000000277E-2"/>
    <n v="0"/>
    <n v="0"/>
    <s v=""/>
    <n v="4"/>
    <s v="FAR"/>
    <n v="7.1"/>
    <n v="2906"/>
    <s v="ZZ"/>
    <s v=""/>
    <x v="0"/>
    <s v="ZZ"/>
    <s v="ZZ"/>
  </r>
  <r>
    <x v="15"/>
    <n v="11.19"/>
    <n v="11.19"/>
    <n v="0"/>
    <n v="18"/>
    <n v="15.928000000000001"/>
    <n v="3"/>
    <s v="PAL"/>
    <s v=""/>
    <s v="E7308DGM"/>
    <s v=""/>
    <s v=""/>
    <x v="2399"/>
    <d v="2024-01-04T00:00:00"/>
    <x v="48"/>
    <n v="3"/>
    <s v="PAL"/>
    <n v="4.7380000000000004"/>
    <x v="0"/>
    <s v="FSANTACREU"/>
    <x v="0"/>
    <s v=""/>
    <x v="1"/>
    <x v="1"/>
    <x v="1"/>
    <x v="0"/>
    <s v="ESVG23031"/>
    <d v="2024-01-04T08:15:23"/>
    <s v="FSANTACREU"/>
    <x v="1"/>
    <x v="1"/>
    <x v="1"/>
    <x v="0"/>
    <s v="ESVG23031"/>
    <d v="2024-01-04T08:15:47"/>
    <s v="FSANTACREU"/>
    <s v=""/>
    <s v=""/>
    <n v="0"/>
    <s v=""/>
    <x v="0"/>
    <x v="0"/>
    <x v="0"/>
    <s v="ZZ"/>
    <x v="0"/>
    <x v="1"/>
    <s v="P. EXPEDIDIÓN E"/>
    <x v="0"/>
    <x v="46"/>
    <x v="0"/>
    <n v="2.5219999999999985"/>
    <x v="0"/>
    <n v="6.2000000000000277E-2"/>
    <n v="6.2000000000000277E-2"/>
    <n v="0"/>
    <n v="1"/>
    <s v=""/>
    <n v="3"/>
    <s v="PAL"/>
    <n v="4.8000000000000007"/>
    <n v="3124"/>
    <s v="ZZ"/>
    <s v=""/>
    <x v="0"/>
    <s v="ZZ"/>
    <s v="ZZ"/>
  </r>
  <r>
    <x v="15"/>
    <n v="4.5999999999999996"/>
    <n v="4.5999999999999996"/>
    <n v="0"/>
    <n v="9.6"/>
    <n v="8.15"/>
    <n v="2"/>
    <s v="FAR"/>
    <s v=""/>
    <s v="E8935BPH"/>
    <s v=""/>
    <s v=""/>
    <x v="2400"/>
    <d v="2024-01-04T00:00:00"/>
    <x v="9"/>
    <n v="2"/>
    <s v="FAR"/>
    <n v="3.55"/>
    <x v="0"/>
    <s v="NRODRIGUEZ"/>
    <x v="0"/>
    <s v=""/>
    <x v="1"/>
    <x v="1"/>
    <x v="1"/>
    <x v="0"/>
    <s v="ESSU23001L"/>
    <d v="2024-01-04T09:37:08"/>
    <s v="NRODRIGUEZ"/>
    <x v="1"/>
    <x v="1"/>
    <x v="1"/>
    <x v="0"/>
    <s v="ESSU23001L"/>
    <d v="2024-01-04T09:37:42"/>
    <s v="NRODRIGUEZ"/>
    <s v=""/>
    <s v=""/>
    <n v="0"/>
    <s v=""/>
    <x v="0"/>
    <x v="0"/>
    <x v="0"/>
    <s v="ZZ"/>
    <x v="0"/>
    <x v="1"/>
    <s v="P. EXPEDIDIÓN E"/>
    <x v="0"/>
    <x v="9"/>
    <x v="0"/>
    <n v="1.6899999999999977"/>
    <x v="0"/>
    <n v="0"/>
    <n v="0"/>
    <n v="0"/>
    <n v="1"/>
    <s v=""/>
    <n v="2"/>
    <s v="FAR"/>
    <n v="3.55"/>
    <n v="2906"/>
    <s v="ZZ"/>
    <s v=""/>
    <x v="0"/>
    <s v="ZZ"/>
    <s v="ZZ"/>
  </r>
  <r>
    <x v="15"/>
    <n v="4.5999999999999996"/>
    <n v="4.5999999999999996"/>
    <n v="0"/>
    <n v="9.6"/>
    <n v="6.375"/>
    <n v="1"/>
    <s v="FAR"/>
    <s v=""/>
    <s v="E8935BPH"/>
    <s v=""/>
    <s v=""/>
    <x v="2401"/>
    <d v="2024-01-04T00:00:00"/>
    <x v="9"/>
    <n v="1"/>
    <s v="FAR"/>
    <n v="1.7749999999999999"/>
    <x v="0"/>
    <s v="NRODRIGUEZ"/>
    <x v="0"/>
    <s v=""/>
    <x v="1"/>
    <x v="1"/>
    <x v="1"/>
    <x v="0"/>
    <s v="ESSU23001L"/>
    <d v="2024-01-04T09:56:05"/>
    <s v="NRODRIGUEZ"/>
    <x v="1"/>
    <x v="1"/>
    <x v="1"/>
    <x v="0"/>
    <s v="ESSU23001L"/>
    <d v="2024-01-04T09:56:23"/>
    <s v="NRODRIGUEZ"/>
    <s v=""/>
    <s v=""/>
    <n v="0"/>
    <s v=""/>
    <x v="0"/>
    <x v="0"/>
    <x v="0"/>
    <s v="ZZ"/>
    <x v="0"/>
    <x v="1"/>
    <s v="P. EXPEDIDIÓN E"/>
    <x v="0"/>
    <x v="9"/>
    <x v="0"/>
    <n v="3.4649999999999981"/>
    <x v="0"/>
    <n v="0"/>
    <n v="0"/>
    <n v="0"/>
    <n v="1"/>
    <s v=""/>
    <n v="1"/>
    <s v="FAR"/>
    <n v="1.7749999999999999"/>
    <n v="2906"/>
    <s v="ZZ"/>
    <s v=""/>
    <x v="0"/>
    <s v="ZZ"/>
    <s v="ZZ"/>
  </r>
  <r>
    <x v="15"/>
    <n v="16.03"/>
    <n v="16.03"/>
    <n v="0"/>
    <n v="26"/>
    <n v="25.815999999999999"/>
    <n v="6"/>
    <s v="PAL"/>
    <s v=""/>
    <s v="E4986HGP"/>
    <s v=""/>
    <s v=""/>
    <x v="2402"/>
    <d v="2024-01-04T00:00:00"/>
    <x v="48"/>
    <n v="6"/>
    <s v="PAL"/>
    <n v="9.7859999999999996"/>
    <x v="0"/>
    <s v="FSANTACREU"/>
    <x v="0"/>
    <s v=""/>
    <x v="1"/>
    <x v="1"/>
    <x v="1"/>
    <x v="0"/>
    <s v="ESVG23031"/>
    <d v="2024-01-04T10:46:25"/>
    <s v="FSANTACREU"/>
    <x v="1"/>
    <x v="1"/>
    <x v="1"/>
    <x v="0"/>
    <s v="ESVG23031"/>
    <d v="2024-01-04T10:46:52"/>
    <s v="FSANTACREU"/>
    <s v=""/>
    <s v=""/>
    <n v="0"/>
    <s v=""/>
    <x v="0"/>
    <x v="0"/>
    <x v="0"/>
    <s v="ZZ"/>
    <x v="0"/>
    <x v="1"/>
    <s v="P. EXPEDIDIÓN E"/>
    <x v="0"/>
    <x v="46"/>
    <x v="0"/>
    <n v="0.83399999999999963"/>
    <x v="0"/>
    <n v="-0.18599999999999817"/>
    <n v="0.18599999999999817"/>
    <n v="0"/>
    <n v="0"/>
    <s v=""/>
    <n v="6"/>
    <s v="PAL"/>
    <n v="9.6000000000000014"/>
    <n v="3124"/>
    <s v="ZZ"/>
    <s v=""/>
    <x v="0"/>
    <s v="ZZ"/>
    <s v="ZZ"/>
  </r>
  <r>
    <x v="15"/>
    <n v="4.45"/>
    <n v="4.45"/>
    <n v="0"/>
    <n v="7.5"/>
    <n v="6.2249999999999996"/>
    <n v="1"/>
    <s v="FAR"/>
    <s v=""/>
    <s v="E5935KPL"/>
    <s v=""/>
    <s v=""/>
    <x v="2403"/>
    <d v="2024-01-04T00:00:00"/>
    <x v="9"/>
    <n v="1"/>
    <s v="FAR"/>
    <n v="1.7749999999999999"/>
    <x v="0"/>
    <s v="FSANTACREU"/>
    <x v="0"/>
    <s v=""/>
    <x v="1"/>
    <x v="1"/>
    <x v="1"/>
    <x v="0"/>
    <s v="ESVG23031"/>
    <d v="2024-01-04T14:17:15"/>
    <s v="FSANTACREU"/>
    <x v="1"/>
    <x v="1"/>
    <x v="1"/>
    <x v="0"/>
    <s v="ESVG23031"/>
    <d v="2024-01-04T14:32:45"/>
    <s v="FSANTACREU"/>
    <s v=""/>
    <s v=""/>
    <n v="0"/>
    <s v=""/>
    <x v="0"/>
    <x v="0"/>
    <x v="0"/>
    <s v="ZZ"/>
    <x v="0"/>
    <x v="1"/>
    <s v="P. EXPEDIDIÓN E"/>
    <x v="0"/>
    <x v="9"/>
    <x v="0"/>
    <n v="1.4624999999999995"/>
    <x v="0"/>
    <n v="0"/>
    <n v="0"/>
    <n v="0"/>
    <n v="1"/>
    <s v=""/>
    <n v="1"/>
    <s v="FAR"/>
    <n v="1.7749999999999999"/>
    <n v="2906"/>
    <s v="ZZ"/>
    <s v=""/>
    <x v="0"/>
    <s v="ZZ"/>
    <s v="ZZ"/>
  </r>
  <r>
    <x v="15"/>
    <n v="13.77"/>
    <n v="13.77"/>
    <n v="0"/>
    <n v="26"/>
    <n v="26.195"/>
    <n v="7"/>
    <s v="FAR"/>
    <s v=""/>
    <s v="E3271FGK"/>
    <s v=""/>
    <s v=""/>
    <x v="2404"/>
    <d v="2024-01-04T00:00:00"/>
    <x v="9"/>
    <n v="7"/>
    <s v="FAR"/>
    <n v="12.425000000000001"/>
    <x v="0"/>
    <s v="FSANTACREU"/>
    <x v="0"/>
    <s v=""/>
    <x v="1"/>
    <x v="1"/>
    <x v="1"/>
    <x v="0"/>
    <s v="ESVG23031"/>
    <d v="2024-01-04T15:00:29"/>
    <s v="FSANTACREU"/>
    <x v="1"/>
    <x v="1"/>
    <x v="1"/>
    <x v="0"/>
    <s v="ESVG23031"/>
    <d v="2024-01-04T15:01:07"/>
    <s v="FSANTACREU"/>
    <s v=""/>
    <s v=""/>
    <n v="0"/>
    <s v=""/>
    <x v="0"/>
    <x v="0"/>
    <x v="0"/>
    <s v="ZZ"/>
    <x v="0"/>
    <x v="1"/>
    <s v="P. EXPEDIDIÓN E"/>
    <x v="0"/>
    <x v="9"/>
    <x v="0"/>
    <n v="0.45499999999999829"/>
    <x v="0"/>
    <n v="0"/>
    <n v="0"/>
    <n v="0"/>
    <n v="1"/>
    <s v=""/>
    <n v="7"/>
    <s v="FAR"/>
    <n v="12.424999999999999"/>
    <n v="2906"/>
    <s v="ZZ"/>
    <s v=""/>
    <x v="0"/>
    <s v="ZZ"/>
    <s v="ZZ"/>
  </r>
  <r>
    <x v="15"/>
    <n v="13.77"/>
    <n v="13.77"/>
    <n v="0"/>
    <n v="26"/>
    <n v="26.195"/>
    <n v="7"/>
    <s v="FAR"/>
    <s v=""/>
    <s v="E3271FGK"/>
    <s v=""/>
    <s v=""/>
    <x v="2405"/>
    <d v="2024-01-05T00:00:00"/>
    <x v="9"/>
    <n v="7"/>
    <s v="FAR"/>
    <n v="12.425000000000001"/>
    <x v="0"/>
    <s v="FSANTACREU"/>
    <x v="0"/>
    <s v=""/>
    <x v="1"/>
    <x v="1"/>
    <x v="1"/>
    <x v="0"/>
    <s v="ESVG23031"/>
    <d v="2024-01-05T08:29:59"/>
    <s v="FSANTACREU"/>
    <x v="1"/>
    <x v="1"/>
    <x v="1"/>
    <x v="0"/>
    <s v="ESVG23031"/>
    <d v="2024-01-05T08:30:12"/>
    <s v="FSANTACREU"/>
    <s v=""/>
    <s v=""/>
    <n v="0"/>
    <s v=""/>
    <x v="0"/>
    <x v="0"/>
    <x v="0"/>
    <s v="ZZ"/>
    <x v="0"/>
    <x v="1"/>
    <s v="P. EXPEDIDIÓN E"/>
    <x v="0"/>
    <x v="9"/>
    <x v="0"/>
    <n v="0.45499999999999829"/>
    <x v="0"/>
    <n v="0"/>
    <n v="0"/>
    <n v="0"/>
    <n v="1"/>
    <s v=""/>
    <n v="7"/>
    <s v="FAR"/>
    <n v="12.424999999999999"/>
    <n v="2906"/>
    <s v="ZZ"/>
    <s v=""/>
    <x v="0"/>
    <s v="ZZ"/>
    <s v="ZZ"/>
  </r>
  <r>
    <x v="15"/>
    <n v="1.4"/>
    <n v="1.4"/>
    <n v="0"/>
    <n v="5.5"/>
    <n v="3"/>
    <n v="1"/>
    <s v="PAL"/>
    <s v=""/>
    <s v="E1837BJD"/>
    <s v=""/>
    <s v=""/>
    <x v="2406"/>
    <d v="2024-01-04T00:00:00"/>
    <x v="48"/>
    <n v="1"/>
    <s v="PAL"/>
    <n v="1.6"/>
    <x v="0"/>
    <s v="FSANTACREU"/>
    <x v="0"/>
    <s v=""/>
    <x v="1"/>
    <x v="1"/>
    <x v="1"/>
    <x v="0"/>
    <s v="ESVG23031"/>
    <d v="2024-01-04T17:18:06"/>
    <s v="FSANTACREU"/>
    <x v="1"/>
    <x v="1"/>
    <x v="1"/>
    <x v="0"/>
    <s v="ESVG23031"/>
    <d v="2024-01-04T17:19:44"/>
    <s v="FSANTACREU"/>
    <s v=""/>
    <s v=""/>
    <n v="0"/>
    <s v=""/>
    <x v="0"/>
    <x v="0"/>
    <x v="0"/>
    <s v="ZZ"/>
    <x v="0"/>
    <x v="1"/>
    <s v="P. EXPEDIDIÓN E"/>
    <x v="0"/>
    <x v="46"/>
    <x v="0"/>
    <n v="2.6374999999999993"/>
    <x v="0"/>
    <n v="0"/>
    <n v="0"/>
    <n v="0"/>
    <n v="1"/>
    <s v=""/>
    <n v="1"/>
    <s v="PAL"/>
    <n v="1.6"/>
    <n v="3124"/>
    <s v="ZZ"/>
    <s v=""/>
    <x v="0"/>
    <s v="ZZ"/>
    <s v="ZZ"/>
  </r>
  <r>
    <x v="15"/>
    <n v="4.45"/>
    <n v="4.45"/>
    <n v="0"/>
    <n v="7.5"/>
    <n v="6.2249999999999996"/>
    <n v="1"/>
    <s v="FAR"/>
    <s v=""/>
    <s v="E5935KPL"/>
    <s v=""/>
    <s v=""/>
    <x v="2407"/>
    <d v="2024-01-04T00:00:00"/>
    <x v="9"/>
    <n v="1"/>
    <s v="FAR"/>
    <n v="1.7749999999999999"/>
    <x v="0"/>
    <s v="FSANTACREU"/>
    <x v="0"/>
    <s v=""/>
    <x v="1"/>
    <x v="1"/>
    <x v="1"/>
    <x v="0"/>
    <s v="ESVG23031"/>
    <d v="2024-01-04T14:43:15"/>
    <s v="FSANTACREU"/>
    <x v="1"/>
    <x v="1"/>
    <x v="1"/>
    <x v="0"/>
    <s v="ESVG23031"/>
    <d v="2024-01-04T15:58:53"/>
    <s v="FSANTACREU"/>
    <s v=""/>
    <s v=""/>
    <n v="0"/>
    <s v=""/>
    <x v="0"/>
    <x v="0"/>
    <x v="0"/>
    <s v="ZZ"/>
    <x v="0"/>
    <x v="1"/>
    <s v="P. EXPEDIDIÓN E"/>
    <x v="0"/>
    <x v="9"/>
    <x v="0"/>
    <n v="1.4624999999999995"/>
    <x v="0"/>
    <n v="0"/>
    <n v="0"/>
    <n v="0"/>
    <n v="1"/>
    <s v=""/>
    <n v="1"/>
    <s v="FAR"/>
    <n v="1.7749999999999999"/>
    <n v="2906"/>
    <s v="ZZ"/>
    <s v=""/>
    <x v="0"/>
    <s v="ZZ"/>
    <s v="ZZ"/>
  </r>
  <r>
    <x v="15"/>
    <n v="12.9"/>
    <n v="12.9"/>
    <n v="0"/>
    <n v="26"/>
    <n v="14.675000000000001"/>
    <n v="1"/>
    <s v="FAR"/>
    <s v=""/>
    <s v="E6953GHW"/>
    <s v=""/>
    <s v=""/>
    <x v="2408"/>
    <d v="2024-01-08T00:00:00"/>
    <x v="9"/>
    <n v="1"/>
    <s v="FAR"/>
    <n v="1.7749999999999999"/>
    <x v="0"/>
    <s v="MDAPONTE"/>
    <x v="0"/>
    <s v=""/>
    <x v="1"/>
    <x v="1"/>
    <x v="1"/>
    <x v="0"/>
    <s v="ESCC22001"/>
    <d v="2024-01-08T09:34:03"/>
    <s v="MDAPONTE"/>
    <x v="1"/>
    <x v="1"/>
    <x v="1"/>
    <x v="0"/>
    <s v="ESCC22001"/>
    <d v="2024-01-08T09:34:18"/>
    <s v="MDAPONTE"/>
    <s v=""/>
    <s v=""/>
    <n v="0"/>
    <s v=""/>
    <x v="0"/>
    <x v="0"/>
    <x v="1"/>
    <s v="ZZ"/>
    <x v="0"/>
    <x v="1"/>
    <s v="P. EXPEDIDIÓN E"/>
    <x v="0"/>
    <x v="9"/>
    <x v="0"/>
    <n v="11.974999999999998"/>
    <x v="0"/>
    <n v="0"/>
    <n v="0"/>
    <n v="0"/>
    <n v="1"/>
    <s v=""/>
    <n v="1"/>
    <s v="FAR"/>
    <n v="1.7749999999999999"/>
    <n v="2906"/>
    <s v="ZZ"/>
    <s v=""/>
    <x v="0"/>
    <s v="ZZ"/>
    <s v="ZZ"/>
  </r>
  <r>
    <x v="15"/>
    <n v="13.77"/>
    <n v="13.77"/>
    <n v="0"/>
    <n v="26"/>
    <n v="26.195"/>
    <n v="7"/>
    <s v="FAR"/>
    <s v=""/>
    <s v="E3271FGK"/>
    <s v=""/>
    <s v=""/>
    <x v="2409"/>
    <d v="2024-01-05T00:00:00"/>
    <x v="13"/>
    <n v="7"/>
    <s v="FAR"/>
    <n v="12.425000000000001"/>
    <x v="0"/>
    <s v="FSANTACREU"/>
    <x v="0"/>
    <s v=""/>
    <x v="1"/>
    <x v="1"/>
    <x v="1"/>
    <x v="0"/>
    <s v="ESVG23031"/>
    <d v="2024-01-05T11:13:06"/>
    <s v="FSANTACREU"/>
    <x v="1"/>
    <x v="1"/>
    <x v="1"/>
    <x v="0"/>
    <s v="ESVG23031"/>
    <d v="2024-01-05T11:14:13"/>
    <s v="FSANTACREU"/>
    <s v=""/>
    <s v=""/>
    <n v="0"/>
    <s v=""/>
    <x v="0"/>
    <x v="0"/>
    <x v="0"/>
    <s v="ZZ"/>
    <x v="0"/>
    <x v="1"/>
    <s v="P. EXPEDIDIÓN E"/>
    <x v="0"/>
    <x v="13"/>
    <x v="0"/>
    <n v="0.45499999999999829"/>
    <x v="0"/>
    <n v="0"/>
    <n v="0"/>
    <n v="0"/>
    <n v="1"/>
    <s v=""/>
    <n v="7"/>
    <s v="FAR"/>
    <n v="12.424999999999999"/>
    <n v="3091"/>
    <s v="ZZ"/>
    <s v=""/>
    <x v="0"/>
    <s v="ZZ"/>
    <s v="ZZ"/>
  </r>
  <r>
    <x v="15"/>
    <n v="20.2"/>
    <n v="20.2"/>
    <n v="0"/>
    <n v="40"/>
    <n v="30.757000000000001"/>
    <n v="6"/>
    <s v="FAR"/>
    <s v=""/>
    <s v="E1494FNR"/>
    <s v="ER7802BCH"/>
    <s v=""/>
    <x v="2410"/>
    <d v="2024-01-08T00:00:00"/>
    <x v="9"/>
    <n v="6"/>
    <s v="FAR"/>
    <n v="10.557"/>
    <x v="0"/>
    <s v="MDAPONTE"/>
    <x v="0"/>
    <s v=""/>
    <x v="1"/>
    <x v="1"/>
    <x v="1"/>
    <x v="0"/>
    <s v="ESCC22001"/>
    <d v="2024-01-08T08:17:07"/>
    <s v="MDAPONTE"/>
    <x v="1"/>
    <x v="1"/>
    <x v="1"/>
    <x v="0"/>
    <s v="ESCC22001"/>
    <d v="2024-01-08T08:17:31"/>
    <s v="MDAPONTE"/>
    <s v=""/>
    <s v=""/>
    <n v="0"/>
    <s v=""/>
    <x v="0"/>
    <x v="0"/>
    <x v="1"/>
    <s v="ZZ"/>
    <x v="0"/>
    <x v="1"/>
    <s v="P. EXPEDIDIÓN E"/>
    <x v="0"/>
    <x v="9"/>
    <x v="0"/>
    <n v="10.242999999999999"/>
    <x v="0"/>
    <n v="9.2999999999998195E-2"/>
    <n v="9.2999999999998195E-2"/>
    <n v="0"/>
    <n v="1"/>
    <s v=""/>
    <n v="6"/>
    <s v="FAR"/>
    <n v="10.649999999999999"/>
    <n v="2906"/>
    <s v="ZZ"/>
    <s v=""/>
    <x v="0"/>
    <s v="ZZ"/>
    <s v="ZZ"/>
  </r>
  <r>
    <x v="15"/>
    <n v="12.9"/>
    <n v="12.9"/>
    <n v="0"/>
    <n v="26"/>
    <n v="18.225000000000001"/>
    <n v="3"/>
    <s v="FAR"/>
    <s v=""/>
    <s v="E6953GHW"/>
    <s v=""/>
    <s v=""/>
    <x v="2411"/>
    <d v="2024-01-08T00:00:00"/>
    <x v="9"/>
    <n v="3"/>
    <s v="FAR"/>
    <n v="5.3250000000000002"/>
    <x v="0"/>
    <s v="MDAPONTE"/>
    <x v="0"/>
    <s v=""/>
    <x v="1"/>
    <x v="1"/>
    <x v="1"/>
    <x v="0"/>
    <s v="ESCC22001"/>
    <d v="2024-01-08T09:34:42"/>
    <s v="MDAPONTE"/>
    <x v="1"/>
    <x v="1"/>
    <x v="1"/>
    <x v="0"/>
    <s v="ESCC22001"/>
    <d v="2024-01-08T09:34:55"/>
    <s v="MDAPONTE"/>
    <s v=""/>
    <s v=""/>
    <n v="0"/>
    <s v=""/>
    <x v="0"/>
    <x v="0"/>
    <x v="1"/>
    <s v="ZZ"/>
    <x v="0"/>
    <x v="1"/>
    <s v="P. EXPEDIDIÓN E"/>
    <x v="0"/>
    <x v="9"/>
    <x v="0"/>
    <n v="8.4249999999999972"/>
    <x v="0"/>
    <n v="0"/>
    <n v="0"/>
    <n v="0"/>
    <n v="1"/>
    <s v=""/>
    <n v="3"/>
    <s v="FAR"/>
    <n v="5.3249999999999993"/>
    <n v="2906"/>
    <s v="ZZ"/>
    <s v=""/>
    <x v="0"/>
    <s v="ZZ"/>
    <s v="ZZ"/>
  </r>
  <r>
    <x v="15"/>
    <n v="7.92"/>
    <n v="7.92"/>
    <n v="0"/>
    <n v="14"/>
    <n v="8.9510000000000005"/>
    <n v="40"/>
    <s v="SAC"/>
    <s v=""/>
    <s v="EC6352AK"/>
    <s v=""/>
    <s v=""/>
    <x v="2412"/>
    <d v="2024-01-08T00:00:00"/>
    <x v="12"/>
    <n v="40"/>
    <s v="SAC"/>
    <n v="1.0309999999999999"/>
    <x v="0"/>
    <s v="MDAPONTE"/>
    <x v="0"/>
    <s v=""/>
    <x v="1"/>
    <x v="1"/>
    <x v="1"/>
    <x v="0"/>
    <s v="ESCC22001"/>
    <d v="2024-01-08T09:00:39"/>
    <s v="MDAPONTE"/>
    <x v="1"/>
    <x v="1"/>
    <x v="1"/>
    <x v="0"/>
    <s v="ESCC22001"/>
    <d v="2024-01-08T09:00:54"/>
    <s v="MDAPONTE"/>
    <s v=""/>
    <s v=""/>
    <n v="0"/>
    <s v=""/>
    <x v="0"/>
    <x v="0"/>
    <x v="1"/>
    <s v="ZZ"/>
    <x v="0"/>
    <x v="1"/>
    <s v="P. EXPEDIDIÓN E"/>
    <x v="0"/>
    <x v="12"/>
    <x v="0"/>
    <n v="5.3989999999999974"/>
    <x v="0"/>
    <n v="-3.0999999999999917E-2"/>
    <n v="3.0999999999999917E-2"/>
    <n v="0"/>
    <n v="0"/>
    <s v=""/>
    <n v="40"/>
    <s v="SAC"/>
    <n v="1"/>
    <n v="2916"/>
    <s v="ZZ"/>
    <s v=""/>
    <x v="0"/>
    <s v="ZZ"/>
    <s v="ZZ"/>
  </r>
  <r>
    <x v="15"/>
    <n v="6.8"/>
    <n v="6.8"/>
    <n v="0"/>
    <n v="15.5"/>
    <n v="15.737"/>
    <n v="5"/>
    <s v="FAR"/>
    <s v=""/>
    <s v="E1831HRN"/>
    <s v=""/>
    <s v=""/>
    <x v="2413"/>
    <d v="2024-01-08T00:00:00"/>
    <x v="9"/>
    <n v="5"/>
    <s v="FAR"/>
    <n v="8.9369999999999994"/>
    <x v="0"/>
    <s v="MDAPONTE"/>
    <x v="0"/>
    <s v=""/>
    <x v="1"/>
    <x v="1"/>
    <x v="1"/>
    <x v="0"/>
    <s v="ESCC22001"/>
    <d v="2024-01-08T15:21:28"/>
    <s v="MDAPONTE"/>
    <x v="1"/>
    <x v="1"/>
    <x v="1"/>
    <x v="0"/>
    <s v="ESCC22001"/>
    <d v="2024-01-08T15:22:39"/>
    <s v="MDAPONTE"/>
    <s v=""/>
    <s v=""/>
    <n v="0"/>
    <s v=""/>
    <x v="0"/>
    <x v="0"/>
    <x v="1"/>
    <s v="ZZ"/>
    <x v="0"/>
    <x v="1"/>
    <s v="P. EXPEDIDIÓN E"/>
    <x v="0"/>
    <x v="9"/>
    <x v="0"/>
    <n v="0.15049999999999919"/>
    <x v="0"/>
    <n v="-6.1999999999999389E-2"/>
    <n v="6.1999999999999389E-2"/>
    <n v="0"/>
    <n v="0"/>
    <s v=""/>
    <n v="5"/>
    <s v="FAR"/>
    <n v="8.875"/>
    <n v="2906"/>
    <s v="ZZ"/>
    <s v=""/>
    <x v="0"/>
    <s v="ZZ"/>
    <s v="ZZ"/>
  </r>
  <r>
    <x v="15"/>
    <n v="6.8"/>
    <n v="6.8"/>
    <n v="0"/>
    <n v="15.5"/>
    <n v="14.023999999999999"/>
    <n v="4"/>
    <s v="FAR"/>
    <s v=""/>
    <s v="E1831HRN"/>
    <s v=""/>
    <s v=""/>
    <x v="2414"/>
    <d v="2024-01-09T00:00:00"/>
    <x v="9"/>
    <n v="4"/>
    <s v="FAR"/>
    <n v="7.2240000000000002"/>
    <x v="0"/>
    <s v="MDAPONTE"/>
    <x v="0"/>
    <s v=""/>
    <x v="1"/>
    <x v="1"/>
    <x v="1"/>
    <x v="0"/>
    <s v="ESCC22001"/>
    <d v="2024-01-09T11:28:59"/>
    <s v="MDAPONTE"/>
    <x v="1"/>
    <x v="1"/>
    <x v="1"/>
    <x v="0"/>
    <s v="ESCC22001"/>
    <d v="2024-01-09T11:36:22"/>
    <s v="MDAPONTE"/>
    <s v=""/>
    <s v=""/>
    <n v="0"/>
    <s v=""/>
    <x v="0"/>
    <x v="0"/>
    <x v="1"/>
    <s v="ZZ"/>
    <x v="0"/>
    <x v="1"/>
    <s v="P. EXPEDIDIÓN E"/>
    <x v="0"/>
    <x v="9"/>
    <x v="0"/>
    <n v="1.8635000000000002"/>
    <x v="0"/>
    <n v="-0.12400000000000055"/>
    <n v="0.12400000000000055"/>
    <n v="0"/>
    <n v="0"/>
    <s v=""/>
    <n v="4"/>
    <s v="FAR"/>
    <n v="7.1"/>
    <n v="2906"/>
    <s v="ZZ"/>
    <s v=""/>
    <x v="0"/>
    <s v="ZZ"/>
    <s v="ZZ"/>
  </r>
  <r>
    <x v="15"/>
    <n v="16.649999999999999"/>
    <n v="16.649999999999999"/>
    <n v="0"/>
    <n v="26"/>
    <n v="25.68"/>
    <n v="5"/>
    <s v="FAR"/>
    <s v=""/>
    <s v="E9256DBJ"/>
    <s v=""/>
    <s v=""/>
    <x v="2415"/>
    <d v="2024-01-10T00:00:00"/>
    <x v="9"/>
    <n v="5"/>
    <s v="FAR"/>
    <n v="9.0299999999999994"/>
    <x v="0"/>
    <s v="MDAPONTE"/>
    <x v="0"/>
    <s v=""/>
    <x v="1"/>
    <x v="1"/>
    <x v="1"/>
    <x v="0"/>
    <s v="ESCC22001"/>
    <d v="2024-01-10T09:44:33"/>
    <s v="MDAPONTE"/>
    <x v="1"/>
    <x v="1"/>
    <x v="1"/>
    <x v="0"/>
    <s v="ESCC22001"/>
    <d v="2024-01-10T09:45:04"/>
    <s v="MDAPONTE"/>
    <s v=""/>
    <s v=""/>
    <n v="0"/>
    <s v=""/>
    <x v="0"/>
    <x v="0"/>
    <x v="1"/>
    <s v="ZZ"/>
    <x v="0"/>
    <x v="1"/>
    <s v="P. EXPEDIDIÓN E"/>
    <x v="0"/>
    <x v="9"/>
    <x v="0"/>
    <n v="0.96999999999999886"/>
    <x v="0"/>
    <n v="-0.15499999999999936"/>
    <n v="0.15499999999999936"/>
    <n v="0"/>
    <n v="0"/>
    <s v=""/>
    <n v="5"/>
    <s v="FAR"/>
    <n v="8.875"/>
    <n v="2906"/>
    <s v="ZZ"/>
    <s v=""/>
    <x v="0"/>
    <s v="ZZ"/>
    <s v="ZZ"/>
  </r>
  <r>
    <x v="15"/>
    <n v="6.8"/>
    <n v="6.8"/>
    <n v="0"/>
    <n v="15.5"/>
    <n v="14.023999999999999"/>
    <n v="4"/>
    <s v="FAR"/>
    <s v=""/>
    <s v="E1831HRN"/>
    <s v=""/>
    <s v=""/>
    <x v="2416"/>
    <d v="2024-01-10T00:00:00"/>
    <x v="9"/>
    <n v="4"/>
    <s v="FAR"/>
    <n v="7.2240000000000002"/>
    <x v="0"/>
    <s v="MDAPONTE"/>
    <x v="0"/>
    <s v=""/>
    <x v="1"/>
    <x v="1"/>
    <x v="1"/>
    <x v="0"/>
    <s v="ESCC22001"/>
    <d v="2024-01-10T09:46:15"/>
    <s v="MDAPONTE"/>
    <x v="1"/>
    <x v="1"/>
    <x v="1"/>
    <x v="0"/>
    <s v="ESCC22001"/>
    <d v="2024-01-10T09:52:32"/>
    <s v="MDAPONTE"/>
    <s v=""/>
    <s v=""/>
    <n v="0"/>
    <s v=""/>
    <x v="0"/>
    <x v="0"/>
    <x v="1"/>
    <s v="ZZ"/>
    <x v="0"/>
    <x v="1"/>
    <s v="P. EXPEDIDIÓN E"/>
    <x v="0"/>
    <x v="9"/>
    <x v="0"/>
    <n v="1.8635000000000002"/>
    <x v="0"/>
    <n v="-0.12400000000000055"/>
    <n v="0.12400000000000055"/>
    <n v="0"/>
    <n v="0"/>
    <s v=""/>
    <n v="4"/>
    <s v="FAR"/>
    <n v="7.1"/>
    <n v="2906"/>
    <s v="ZZ"/>
    <s v=""/>
    <x v="0"/>
    <s v="ZZ"/>
    <s v="ZZ"/>
  </r>
  <r>
    <x v="15"/>
    <n v="12"/>
    <n v="12"/>
    <n v="0"/>
    <n v="26"/>
    <n v="17.324999999999999"/>
    <n v="3"/>
    <s v="FAR"/>
    <s v=""/>
    <s v="E5573FGH"/>
    <s v=""/>
    <s v=""/>
    <x v="2417"/>
    <d v="2024-01-10T00:00:00"/>
    <x v="9"/>
    <n v="3"/>
    <s v="FAR"/>
    <n v="5.3250000000000002"/>
    <x v="0"/>
    <s v="MDAPONTE"/>
    <x v="0"/>
    <s v=""/>
    <x v="1"/>
    <x v="1"/>
    <x v="1"/>
    <x v="0"/>
    <s v="ESCC22001"/>
    <d v="2024-01-10T14:59:34"/>
    <s v="MDAPONTE"/>
    <x v="1"/>
    <x v="1"/>
    <x v="1"/>
    <x v="0"/>
    <s v="ESCC22001"/>
    <d v="2024-01-10T14:59:55"/>
    <s v="MDAPONTE"/>
    <s v=""/>
    <s v=""/>
    <n v="0"/>
    <s v=""/>
    <x v="0"/>
    <x v="0"/>
    <x v="1"/>
    <s v="ZZ"/>
    <x v="0"/>
    <x v="1"/>
    <s v="P. EXPEDIDIÓN E"/>
    <x v="0"/>
    <x v="9"/>
    <x v="0"/>
    <n v="9.3249999999999993"/>
    <x v="0"/>
    <n v="0"/>
    <n v="0"/>
    <n v="0"/>
    <n v="1"/>
    <s v=""/>
    <n v="3"/>
    <s v="FAR"/>
    <n v="5.3249999999999993"/>
    <n v="2906"/>
    <s v="ZZ"/>
    <s v=""/>
    <x v="0"/>
    <s v="ZZ"/>
    <s v="ZZ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  <r>
    <x v="16"/>
    <m/>
    <m/>
    <m/>
    <m/>
    <m/>
    <m/>
    <m/>
    <m/>
    <m/>
    <m/>
    <m/>
    <x v="2418"/>
    <m/>
    <x v="55"/>
    <m/>
    <m/>
    <m/>
    <x v="2"/>
    <m/>
    <x v="1"/>
    <m/>
    <x v="2"/>
    <x v="6"/>
    <x v="3"/>
    <x v="3"/>
    <m/>
    <m/>
    <m/>
    <x v="2"/>
    <x v="6"/>
    <x v="3"/>
    <x v="3"/>
    <m/>
    <m/>
    <m/>
    <m/>
    <m/>
    <m/>
    <s v=""/>
    <x v="1"/>
    <x v="0"/>
    <x v="2"/>
    <e v="#N/A"/>
    <x v="0"/>
    <x v="8"/>
    <e v="#N/A"/>
    <x v="0"/>
    <x v="53"/>
    <x v="3"/>
    <n v="0"/>
    <x v="0"/>
    <e v="#N/A"/>
    <e v="#N/A"/>
    <e v="#N/A"/>
    <e v="#N/A"/>
    <e v="#N/A"/>
    <n v="0"/>
    <n v="0"/>
    <e v="#N/A"/>
    <n v="0"/>
    <s v=""/>
    <e v="#N/A"/>
    <x v="1"/>
    <s v="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D7B692-FC18-4CE9-8C61-C9782008613A}" name="TablaDinámica5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6" indent="0" outline="1" outlineData="1" multipleFieldFilters="0">
  <location ref="W115:W116" firstHeaderRow="1" firstDataRow="1" firstDataCol="0" rowPageCount="3" colPageCount="1"/>
  <pivotFields count="66">
    <pivotField showAll="0"/>
    <pivotField showAll="0"/>
    <pivotField numFmtId="164"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showAll="0"/>
    <pivotField axis="axisPage" showAll="0">
      <items count="34">
        <item x="1"/>
        <item m="1" x="2"/>
        <item m="1" x="3"/>
        <item m="1" x="8"/>
        <item m="1" x="28"/>
        <item m="1" x="5"/>
        <item m="1" x="4"/>
        <item m="1" x="6"/>
        <item m="1" x="7"/>
        <item m="1" x="9"/>
        <item m="1" x="12"/>
        <item m="1" x="29"/>
        <item m="1" x="11"/>
        <item m="1" x="13"/>
        <item m="1" x="14"/>
        <item m="1" x="31"/>
        <item m="1" x="16"/>
        <item m="1" x="19"/>
        <item m="1" x="30"/>
        <item m="1" x="10"/>
        <item m="1" x="15"/>
        <item m="1" x="17"/>
        <item m="1" x="18"/>
        <item m="1" x="20"/>
        <item m="1" x="25"/>
        <item m="1" x="32"/>
        <item m="1" x="21"/>
        <item m="1" x="22"/>
        <item m="1" x="23"/>
        <item m="1" x="24"/>
        <item m="1" x="26"/>
        <item m="1" x="27"/>
        <item x="0"/>
        <item t="default"/>
      </items>
    </pivotField>
    <pivotField axis="axisPage" multipleItemSelectionAllowed="1" showAll="0">
      <items count="13">
        <item x="0"/>
        <item m="1" x="5"/>
        <item m="1" x="1"/>
        <item m="1" x="2"/>
        <item m="1" x="11"/>
        <item m="1" x="8"/>
        <item m="1" x="9"/>
        <item m="1" x="10"/>
        <item m="1" x="7"/>
        <item m="1" x="6"/>
        <item m="1" x="4"/>
        <item m="1" x="3"/>
        <item t="default"/>
      </items>
    </pivotField>
    <pivotField showAll="0"/>
    <pivotField showAll="0"/>
    <pivotField showAll="0"/>
    <pivotField axis="axisPage" multipleItemSelectionAllowed="1" showAll="0">
      <items count="19">
        <item h="1" x="0"/>
        <item h="1" x="4"/>
        <item x="5"/>
        <item h="1" x="6"/>
        <item h="1" x="3"/>
        <item h="1" x="7"/>
        <item h="1" x="2"/>
        <item h="1" m="1" x="14"/>
        <item h="1" m="1" x="16"/>
        <item h="1" m="1" x="11"/>
        <item h="1" m="1" x="17"/>
        <item h="1" m="1" x="13"/>
        <item h="1" m="1" x="15"/>
        <item h="1" m="1" x="12"/>
        <item h="1" x="8"/>
        <item h="1" m="1" x="10"/>
        <item h="1" x="1"/>
        <item h="1" m="1"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pageFields count="3">
    <pageField fld="45" hier="-1"/>
    <pageField fld="41" hier="-1"/>
    <pageField fld="40" hier="-1"/>
  </pageFields>
  <dataFields count="1">
    <dataField name="Cuenta de Peso Bruto Vehículo" fld="5" subtotal="count" baseField="5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E30412-134B-4782-A037-1277F9C1BA0A}" name="TablaDinámica3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6" indent="0" outline="1" outlineData="1" multipleFieldFilters="0">
  <location ref="BP152:BR156" firstHeaderRow="1" firstDataRow="2" firstDataCol="1" rowPageCount="8" colPageCount="1"/>
  <pivotFields count="66"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numFmtId="14" showAll="0"/>
    <pivotField axis="axisPage" multipleItemSelectionAllowed="1" showAll="0">
      <items count="121">
        <item m="1" x="64"/>
        <item m="1" x="113"/>
        <item m="1" x="105"/>
        <item m="1" x="100"/>
        <item m="1" x="94"/>
        <item m="1" x="81"/>
        <item m="1" x="74"/>
        <item m="1" x="119"/>
        <item m="1" x="107"/>
        <item m="1" x="59"/>
        <item m="1" x="65"/>
        <item m="1" x="110"/>
        <item m="1" x="111"/>
        <item m="1" x="103"/>
        <item m="1" x="106"/>
        <item m="1" x="62"/>
        <item m="1" x="77"/>
        <item m="1" x="80"/>
        <item m="1" x="84"/>
        <item m="1" x="118"/>
        <item m="1" x="79"/>
        <item m="1" x="76"/>
        <item m="1" x="104"/>
        <item m="1" x="95"/>
        <item m="1" x="88"/>
        <item m="1" x="101"/>
        <item m="1" x="60"/>
        <item m="1" x="75"/>
        <item m="1" x="109"/>
        <item m="1" x="58"/>
        <item m="1" x="69"/>
        <item m="1" x="56"/>
        <item m="1" x="85"/>
        <item m="1" x="67"/>
        <item m="1" x="114"/>
        <item m="1" x="96"/>
        <item m="1" x="68"/>
        <item m="1" x="57"/>
        <item m="1" x="115"/>
        <item m="1" x="97"/>
        <item m="1" x="72"/>
        <item m="1" x="73"/>
        <item m="1" x="78"/>
        <item m="1" x="63"/>
        <item m="1" x="93"/>
        <item m="1" x="99"/>
        <item m="1" x="89"/>
        <item m="1" x="90"/>
        <item m="1" x="102"/>
        <item m="1" x="66"/>
        <item m="1" x="71"/>
        <item m="1" x="61"/>
        <item m="1" x="91"/>
        <item m="1" x="116"/>
        <item m="1" x="86"/>
        <item m="1" x="92"/>
        <item m="1" x="108"/>
        <item m="1" x="112"/>
        <item m="1" x="98"/>
        <item m="1" x="82"/>
        <item m="1" x="87"/>
        <item m="1" x="70"/>
        <item m="1" x="83"/>
        <item m="1" x="117"/>
        <item x="1"/>
        <item x="0"/>
        <item x="4"/>
        <item x="3"/>
        <item x="6"/>
        <item x="5"/>
        <item x="8"/>
        <item x="7"/>
        <item x="13"/>
        <item x="9"/>
        <item x="11"/>
        <item x="10"/>
        <item x="12"/>
        <item x="15"/>
        <item x="17"/>
        <item x="14"/>
        <item x="16"/>
        <item x="19"/>
        <item x="18"/>
        <item x="22"/>
        <item x="20"/>
        <item x="21"/>
        <item x="48"/>
        <item x="24"/>
        <item x="26"/>
        <item x="23"/>
        <item x="25"/>
        <item x="27"/>
        <item x="36"/>
        <item x="29"/>
        <item x="33"/>
        <item x="31"/>
        <item x="43"/>
        <item x="34"/>
        <item x="47"/>
        <item x="37"/>
        <item x="35"/>
        <item x="40"/>
        <item x="38"/>
        <item x="41"/>
        <item x="39"/>
        <item x="44"/>
        <item x="42"/>
        <item x="45"/>
        <item x="46"/>
        <item x="49"/>
        <item x="50"/>
        <item x="52"/>
        <item x="51"/>
        <item x="53"/>
        <item x="54"/>
        <item x="55"/>
        <item x="2"/>
        <item x="28"/>
        <item x="30"/>
        <item x="32"/>
        <item t="default"/>
      </items>
    </pivotField>
    <pivotField showAll="0"/>
    <pivotField showAll="0"/>
    <pivotField showAll="0"/>
    <pivotField axis="axisPage" multipleItemSelectionAllowed="1" showAll="0">
      <items count="7">
        <item m="1" x="5"/>
        <item x="0"/>
        <item x="1"/>
        <item m="1" x="4"/>
        <item x="2"/>
        <item m="1" x="3"/>
        <item t="default"/>
      </items>
    </pivotField>
    <pivotField showAll="0"/>
    <pivotField axis="axisPage" multipleItemSelectionAllowed="1" showAll="0">
      <items count="8">
        <item h="1" m="1" x="3"/>
        <item h="1" m="1" x="5"/>
        <item x="0"/>
        <item h="1" m="1" x="2"/>
        <item h="1" m="1" x="6"/>
        <item h="1" m="1" x="4"/>
        <item h="1" x="1"/>
        <item t="default"/>
      </items>
    </pivotField>
    <pivotField showAll="0"/>
    <pivotField showAll="0"/>
    <pivotField axis="axisPage" multipleItemSelectionAllowed="1" showAll="0">
      <items count="423">
        <item x="0"/>
        <item m="1" x="7"/>
        <item m="1" x="11"/>
        <item x="2"/>
        <item m="1" x="9"/>
        <item m="1" x="13"/>
        <item x="1"/>
        <item m="1" x="152"/>
        <item m="1" x="310"/>
        <item m="1" x="286"/>
        <item m="1" x="142"/>
        <item m="1" x="73"/>
        <item m="1" x="237"/>
        <item m="1" x="228"/>
        <item m="1" x="281"/>
        <item m="1" x="72"/>
        <item m="1" x="145"/>
        <item m="1" x="239"/>
        <item m="1" x="287"/>
        <item m="1" x="158"/>
        <item m="1" x="105"/>
        <item m="1" x="191"/>
        <item m="1" x="344"/>
        <item m="1" x="36"/>
        <item m="1" x="110"/>
        <item m="1" x="62"/>
        <item m="1" x="19"/>
        <item m="1" x="91"/>
        <item m="1" x="171"/>
        <item m="1" x="302"/>
        <item m="1" x="121"/>
        <item m="1" x="103"/>
        <item m="1" x="324"/>
        <item m="1" x="136"/>
        <item m="1" x="351"/>
        <item m="1" x="412"/>
        <item m="1" x="335"/>
        <item m="1" x="264"/>
        <item m="1" x="88"/>
        <item m="1" x="78"/>
        <item m="1" x="146"/>
        <item m="1" x="325"/>
        <item m="1" x="109"/>
        <item m="1" x="130"/>
        <item m="1" x="116"/>
        <item m="1" x="293"/>
        <item m="1" x="160"/>
        <item m="1" x="377"/>
        <item m="1" x="400"/>
        <item m="1" x="315"/>
        <item m="1" x="338"/>
        <item m="1" x="280"/>
        <item m="1" x="42"/>
        <item m="1" x="378"/>
        <item m="1" x="220"/>
        <item m="1" x="179"/>
        <item m="1" x="134"/>
        <item m="1" x="197"/>
        <item m="1" x="265"/>
        <item m="1" x="180"/>
        <item m="1" x="414"/>
        <item m="1" x="332"/>
        <item m="1" x="249"/>
        <item m="1" x="297"/>
        <item m="1" x="24"/>
        <item m="1" x="21"/>
        <item m="1" x="223"/>
        <item m="1" x="195"/>
        <item m="1" x="214"/>
        <item m="1" x="379"/>
        <item m="1" x="354"/>
        <item m="1" x="52"/>
        <item m="1" x="82"/>
        <item m="1" x="28"/>
        <item m="1" x="113"/>
        <item m="1" x="387"/>
        <item m="1" x="296"/>
        <item m="1" x="278"/>
        <item m="1" x="336"/>
        <item m="1" x="348"/>
        <item m="1" x="206"/>
        <item m="1" x="99"/>
        <item m="1" x="196"/>
        <item m="1" x="187"/>
        <item m="1" x="262"/>
        <item m="1" x="256"/>
        <item m="1" x="244"/>
        <item m="1" x="129"/>
        <item m="1" x="63"/>
        <item m="1" x="331"/>
        <item m="1" x="253"/>
        <item m="1" x="381"/>
        <item m="1" x="388"/>
        <item m="1" x="409"/>
        <item m="1" x="38"/>
        <item m="1" x="334"/>
        <item m="1" x="66"/>
        <item m="1" x="198"/>
        <item m="1" x="119"/>
        <item m="1" x="254"/>
        <item m="1" x="402"/>
        <item m="1" x="37"/>
        <item m="1" x="225"/>
        <item m="1" x="238"/>
        <item m="1" x="126"/>
        <item m="1" x="341"/>
        <item m="1" x="247"/>
        <item m="1" x="190"/>
        <item m="1" x="189"/>
        <item m="1" x="35"/>
        <item m="1" x="163"/>
        <item m="1" x="54"/>
        <item m="1" x="55"/>
        <item m="1" x="85"/>
        <item m="1" x="112"/>
        <item m="1" x="159"/>
        <item m="1" x="79"/>
        <item m="1" x="138"/>
        <item m="1" x="40"/>
        <item m="1" x="350"/>
        <item m="1" x="168"/>
        <item m="1" x="224"/>
        <item m="1" x="375"/>
        <item m="1" x="289"/>
        <item m="1" x="194"/>
        <item m="1" x="200"/>
        <item m="1" x="340"/>
        <item m="1" x="25"/>
        <item m="1" x="389"/>
        <item m="1" x="192"/>
        <item m="1" x="167"/>
        <item m="1" x="305"/>
        <item m="1" x="183"/>
        <item m="1" x="271"/>
        <item m="1" x="150"/>
        <item m="1" x="41"/>
        <item m="1" x="87"/>
        <item m="1" x="339"/>
        <item m="1" x="374"/>
        <item m="1" x="355"/>
        <item m="1" x="176"/>
        <item m="1" x="108"/>
        <item m="1" x="356"/>
        <item m="1" x="151"/>
        <item m="1" x="359"/>
        <item m="1" x="162"/>
        <item m="1" x="95"/>
        <item m="1" x="140"/>
        <item m="1" x="309"/>
        <item m="1" x="241"/>
        <item m="1" x="370"/>
        <item m="1" x="50"/>
        <item m="1" x="292"/>
        <item m="1" x="86"/>
        <item m="1" x="421"/>
        <item m="1" x="205"/>
        <item m="1" x="328"/>
        <item m="1" x="71"/>
        <item m="1" x="143"/>
        <item m="1" x="90"/>
        <item m="1" x="314"/>
        <item m="1" x="363"/>
        <item m="1" x="144"/>
        <item m="1" x="188"/>
        <item m="1" x="68"/>
        <item m="1" x="184"/>
        <item m="1" x="74"/>
        <item m="1" x="283"/>
        <item m="1" x="329"/>
        <item m="1" x="298"/>
        <item m="1" x="23"/>
        <item m="1" x="128"/>
        <item m="1" x="380"/>
        <item m="1" x="405"/>
        <item m="1" x="32"/>
        <item m="1" x="83"/>
        <item m="1" x="290"/>
        <item m="1" x="201"/>
        <item m="1" x="49"/>
        <item m="1" x="419"/>
        <item m="1" x="98"/>
        <item m="1" x="384"/>
        <item m="1" x="243"/>
        <item m="1" x="232"/>
        <item m="1" x="209"/>
        <item m="1" x="211"/>
        <item m="1" x="124"/>
        <item m="1" x="407"/>
        <item m="1" x="408"/>
        <item m="1" x="357"/>
        <item m="1" x="56"/>
        <item m="1" x="272"/>
        <item m="1" x="173"/>
        <item m="1" x="291"/>
        <item m="1" x="137"/>
        <item m="1" x="275"/>
        <item m="1" x="20"/>
        <item m="1" x="80"/>
        <item m="1" x="100"/>
        <item m="1" x="193"/>
        <item m="1" x="404"/>
        <item m="1" x="361"/>
        <item m="1" x="364"/>
        <item m="1" x="93"/>
        <item m="1" x="327"/>
        <item m="1" x="236"/>
        <item m="1" x="307"/>
        <item m="1" x="386"/>
        <item m="1" x="216"/>
        <item m="1" x="221"/>
        <item m="1" x="70"/>
        <item m="1" x="285"/>
        <item m="1" x="178"/>
        <item m="1" x="321"/>
        <item m="1" x="114"/>
        <item m="1" x="234"/>
        <item m="1" x="125"/>
        <item m="1" x="248"/>
        <item m="1" x="273"/>
        <item m="1" x="227"/>
        <item m="1" x="212"/>
        <item m="1" x="245"/>
        <item m="1" x="372"/>
        <item m="1" x="406"/>
        <item m="1" x="258"/>
        <item m="1" x="417"/>
        <item m="1" x="81"/>
        <item m="1" x="31"/>
        <item m="1" x="123"/>
        <item m="1" x="69"/>
        <item m="1" x="360"/>
        <item m="1" x="352"/>
        <item m="1" x="385"/>
        <item m="1" x="330"/>
        <item m="1" x="156"/>
        <item m="1" x="157"/>
        <item m="1" x="263"/>
        <item m="1" x="367"/>
        <item m="1" x="217"/>
        <item m="1" x="106"/>
        <item m="1" x="322"/>
        <item m="1" x="102"/>
        <item m="1" x="94"/>
        <item m="1" x="365"/>
        <item m="1" x="22"/>
        <item m="1" x="240"/>
        <item m="1" x="104"/>
        <item m="1" x="44"/>
        <item m="1" x="282"/>
        <item m="1" x="369"/>
        <item m="1" x="342"/>
        <item m="1" x="161"/>
        <item m="1" x="169"/>
        <item m="1" x="323"/>
        <item m="1" x="96"/>
        <item m="1" x="153"/>
        <item m="1" x="34"/>
        <item m="1" x="242"/>
        <item m="1" x="84"/>
        <item m="1" x="26"/>
        <item m="1" x="413"/>
        <item m="1" x="132"/>
        <item m="1" x="199"/>
        <item m="1" x="300"/>
        <item m="1" x="317"/>
        <item m="1" x="308"/>
        <item m="1" x="29"/>
        <item m="1" x="313"/>
        <item m="1" x="260"/>
        <item m="1" x="135"/>
        <item m="1" x="304"/>
        <item m="1" x="170"/>
        <item m="1" x="347"/>
        <item m="1" x="319"/>
        <item m="1" x="410"/>
        <item m="1" x="268"/>
        <item m="1" x="358"/>
        <item m="1" x="353"/>
        <item m="1" x="174"/>
        <item m="1" x="246"/>
        <item m="1" x="47"/>
        <item m="1" x="416"/>
        <item m="1" x="303"/>
        <item m="1" x="279"/>
        <item m="1" x="284"/>
        <item m="1" x="115"/>
        <item m="1" x="53"/>
        <item m="1" x="27"/>
        <item m="1" x="266"/>
        <item m="1" x="186"/>
        <item m="1" x="51"/>
        <item m="1" x="67"/>
        <item m="1" x="333"/>
        <item m="1" x="89"/>
        <item m="1" x="59"/>
        <item m="1" x="139"/>
        <item m="1" x="267"/>
        <item m="1" x="118"/>
        <item m="1" x="312"/>
        <item m="1" x="349"/>
        <item m="1" x="235"/>
        <item m="1" x="48"/>
        <item m="1" x="213"/>
        <item m="1" x="76"/>
        <item m="1" x="61"/>
        <item m="1" x="346"/>
        <item m="1" x="155"/>
        <item m="1" x="294"/>
        <item m="1" x="148"/>
        <item m="1" x="233"/>
        <item m="1" x="133"/>
        <item m="1" x="185"/>
        <item m="1" x="222"/>
        <item m="1" x="122"/>
        <item m="1" x="77"/>
        <item m="1" x="259"/>
        <item m="1" x="207"/>
        <item m="1" x="101"/>
        <item m="1" x="420"/>
        <item m="1" x="383"/>
        <item m="1" x="337"/>
        <item m="1" x="177"/>
        <item m="1" x="252"/>
        <item m="1" x="166"/>
        <item m="1" x="395"/>
        <item m="1" x="295"/>
        <item m="1" x="368"/>
        <item m="1" x="311"/>
        <item m="1" x="226"/>
        <item m="1" x="33"/>
        <item m="1" x="182"/>
        <item m="1" x="120"/>
        <item m="1" x="149"/>
        <item m="1" x="371"/>
        <item m="1" x="306"/>
        <item m="1" x="250"/>
        <item m="1" x="75"/>
        <item m="1" x="320"/>
        <item m="1" x="255"/>
        <item m="1" x="60"/>
        <item m="1" x="382"/>
        <item m="1" x="39"/>
        <item m="1" x="219"/>
        <item m="1" x="204"/>
        <item m="1" x="210"/>
        <item m="1" x="270"/>
        <item m="1" x="362"/>
        <item m="1" x="399"/>
        <item m="1" x="397"/>
        <item m="1" x="127"/>
        <item m="1" x="230"/>
        <item m="1" x="231"/>
        <item m="1" x="229"/>
        <item m="1" x="261"/>
        <item m="1" x="318"/>
        <item m="1" x="172"/>
        <item m="1" x="251"/>
        <item m="1" x="326"/>
        <item m="1" x="92"/>
        <item m="1" x="181"/>
        <item m="1" x="415"/>
        <item m="1" x="418"/>
        <item m="1" x="403"/>
        <item m="1" x="394"/>
        <item m="1" x="274"/>
        <item m="1" x="154"/>
        <item m="1" x="276"/>
        <item m="1" x="392"/>
        <item m="1" x="396"/>
        <item m="1" x="390"/>
        <item m="1" x="366"/>
        <item m="1" x="215"/>
        <item m="1" x="257"/>
        <item m="1" x="202"/>
        <item m="1" x="391"/>
        <item m="1" x="45"/>
        <item m="1" x="393"/>
        <item m="1" x="401"/>
        <item m="1" x="43"/>
        <item m="1" x="97"/>
        <item m="1" x="299"/>
        <item m="1" x="288"/>
        <item m="1" x="301"/>
        <item m="1" x="316"/>
        <item m="1" x="165"/>
        <item m="1" x="269"/>
        <item m="1" x="131"/>
        <item m="1" x="111"/>
        <item m="1" x="277"/>
        <item m="1" x="175"/>
        <item m="1" x="411"/>
        <item m="1" x="208"/>
        <item m="1" x="30"/>
        <item m="1" x="203"/>
        <item m="1" x="65"/>
        <item m="1" x="58"/>
        <item m="1" x="64"/>
        <item m="1" x="373"/>
        <item m="1" x="345"/>
        <item m="1" x="46"/>
        <item m="1" x="107"/>
        <item m="1" x="376"/>
        <item m="1" x="164"/>
        <item m="1" x="57"/>
        <item m="1" x="147"/>
        <item m="1" x="117"/>
        <item m="1" x="218"/>
        <item m="1" x="16"/>
        <item x="4"/>
        <item m="1" x="10"/>
        <item x="3"/>
        <item x="5"/>
        <item m="1" x="18"/>
        <item m="1" x="17"/>
        <item m="1" x="15"/>
        <item m="1" x="141"/>
        <item x="6"/>
        <item m="1" x="398"/>
        <item m="1" x="343"/>
        <item m="1" x="8"/>
        <item m="1" x="12"/>
        <item m="1" x="14"/>
        <item t="default"/>
      </items>
    </pivotField>
    <pivotField showAll="0"/>
    <pivotField showAll="0"/>
    <pivotField showAll="0"/>
    <pivotField numFmtId="22" showAll="0"/>
    <pivotField showAll="0"/>
    <pivotField showAll="0"/>
    <pivotField axis="axisPage" multipleItemSelectionAllowed="1" showAll="0">
      <items count="433">
        <item x="0"/>
        <item m="1" x="10"/>
        <item x="2"/>
        <item x="5"/>
        <item m="1" x="9"/>
        <item x="1"/>
        <item m="1" x="62"/>
        <item m="1" x="86"/>
        <item m="1" x="107"/>
        <item m="1" x="315"/>
        <item m="1" x="85"/>
        <item m="1" x="154"/>
        <item m="1" x="164"/>
        <item m="1" x="247"/>
        <item m="1" x="236"/>
        <item m="1" x="290"/>
        <item m="1" x="36"/>
        <item m="1" x="157"/>
        <item m="1" x="279"/>
        <item m="1" x="84"/>
        <item m="1" x="418"/>
        <item m="1" x="343"/>
        <item m="1" x="19"/>
        <item m="1" x="305"/>
        <item m="1" x="21"/>
        <item m="1" x="431"/>
        <item m="1" x="299"/>
        <item m="1" x="188"/>
        <item m="1" x="329"/>
        <item m="1" x="311"/>
        <item m="1" x="191"/>
        <item m="1" x="124"/>
        <item m="1" x="218"/>
        <item m="1" x="71"/>
        <item m="1" x="139"/>
        <item m="1" x="147"/>
        <item m="1" x="251"/>
        <item m="1" x="23"/>
        <item m="1" x="252"/>
        <item m="1" x="115"/>
        <item m="1" x="189"/>
        <item m="1" x="294"/>
        <item m="1" x="309"/>
        <item m="1" x="111"/>
        <item m="1" x="328"/>
        <item m="1" x="276"/>
        <item m="1" x="430"/>
        <item m="1" x="158"/>
        <item m="1" x="116"/>
        <item m="1" x="138"/>
        <item m="1" x="129"/>
        <item m="1" x="303"/>
        <item m="1" x="313"/>
        <item m="1" x="169"/>
        <item m="1" x="214"/>
        <item m="1" x="253"/>
        <item m="1" x="409"/>
        <item m="1" x="288"/>
        <item m="1" x="342"/>
        <item m="1" x="227"/>
        <item m="1" x="187"/>
        <item m="1" x="144"/>
        <item m="1" x="135"/>
        <item m="1" x="307"/>
        <item m="1" x="51"/>
        <item m="1" x="68"/>
        <item m="1" x="64"/>
        <item m="1" x="30"/>
        <item m="1" x="96"/>
        <item m="1" x="270"/>
        <item m="1" x="100"/>
        <item m="1" x="66"/>
        <item m="1" x="56"/>
        <item m="1" x="346"/>
        <item m="1" x="181"/>
        <item m="1" x="324"/>
        <item m="1" x="212"/>
        <item m="1" x="204"/>
        <item m="1" x="339"/>
        <item m="1" x="198"/>
        <item m="1" x="193"/>
        <item m="1" x="274"/>
        <item m="1" x="265"/>
        <item m="1" x="255"/>
        <item m="1" x="365"/>
        <item m="1" x="118"/>
        <item m="1" x="422"/>
        <item m="1" x="73"/>
        <item m="1" x="388"/>
        <item m="1" x="394"/>
        <item m="1" x="420"/>
        <item m="1" x="286"/>
        <item m="1" x="40"/>
        <item m="1" x="296"/>
        <item m="1" x="344"/>
        <item m="1" x="77"/>
        <item m="1" x="201"/>
        <item m="1" x="341"/>
        <item m="1" x="161"/>
        <item m="1" x="233"/>
        <item m="1" x="27"/>
        <item m="1" x="120"/>
        <item m="1" x="411"/>
        <item m="1" x="37"/>
        <item m="1" x="229"/>
        <item m="1" x="177"/>
        <item m="1" x="132"/>
        <item m="1" x="350"/>
        <item m="1" x="412"/>
        <item m="1" x="267"/>
        <item m="1" x="331"/>
        <item m="1" x="257"/>
        <item m="1" x="414"/>
        <item m="1" x="35"/>
        <item m="1" x="172"/>
        <item m="1" x="263"/>
        <item m="1" x="109"/>
        <item m="1" x="301"/>
        <item m="1" x="94"/>
        <item m="1" x="91"/>
        <item m="1" x="221"/>
        <item m="1" x="333"/>
        <item m="1" x="149"/>
        <item m="1" x="196"/>
        <item m="1" x="413"/>
        <item m="1" x="42"/>
        <item m="1" x="269"/>
        <item m="1" x="386"/>
        <item m="1" x="182"/>
        <item m="1" x="287"/>
        <item m="1" x="245"/>
        <item m="1" x="44"/>
        <item m="1" x="278"/>
        <item m="1" x="417"/>
        <item m="1" x="349"/>
        <item m="1" x="381"/>
        <item m="1" x="153"/>
        <item m="1" x="98"/>
        <item m="1" x="395"/>
        <item m="1" x="379"/>
        <item m="1" x="134"/>
        <item m="1" x="351"/>
        <item m="1" x="29"/>
        <item m="1" x="361"/>
        <item m="1" x="217"/>
        <item m="1" x="357"/>
        <item m="1" x="170"/>
        <item m="1" x="130"/>
        <item m="1" x="151"/>
        <item m="1" x="52"/>
        <item m="1" x="298"/>
        <item m="1" x="335"/>
        <item m="1" x="382"/>
        <item m="1" x="22"/>
        <item m="1" x="242"/>
        <item m="1" x="195"/>
        <item m="1" x="258"/>
        <item m="1" x="72"/>
        <item m="1" x="366"/>
        <item m="1" x="216"/>
        <item m="1" x="95"/>
        <item m="1" x="429"/>
        <item m="1" x="210"/>
        <item m="1" x="74"/>
        <item m="1" x="314"/>
        <item m="1" x="50"/>
        <item m="1" x="49"/>
        <item m="1" x="392"/>
        <item m="1" x="371"/>
        <item m="1" x="321"/>
        <item m="1" x="78"/>
        <item m="1" x="156"/>
        <item m="1" x="88"/>
        <item m="1" x="127"/>
        <item m="1" x="322"/>
        <item m="1" x="325"/>
        <item m="1" x="391"/>
        <item m="1" x="175"/>
        <item m="1" x="368"/>
        <item m="1" x="383"/>
        <item m="1" x="55"/>
        <item m="1" x="83"/>
        <item m="1" x="99"/>
        <item m="1" x="178"/>
        <item m="1" x="234"/>
        <item m="1" x="427"/>
        <item m="1" x="28"/>
        <item m="1" x="24"/>
        <item m="1" x="59"/>
        <item m="1" x="117"/>
        <item m="1" x="362"/>
        <item m="1" x="54"/>
        <item m="1" x="284"/>
        <item m="1" x="374"/>
        <item m="1" x="92"/>
        <item m="1" x="291"/>
        <item m="1" x="80"/>
        <item m="1" x="215"/>
        <item m="1" x="238"/>
        <item m="1" x="345"/>
        <item m="1" x="226"/>
        <item m="1" x="363"/>
        <item m="1" x="162"/>
        <item m="1" x="376"/>
        <item m="1" x="58"/>
        <item m="1" x="302"/>
        <item m="1" x="148"/>
        <item m="1" x="171"/>
        <item m="1" x="289"/>
        <item m="1" x="131"/>
        <item m="1" x="101"/>
        <item m="1" x="360"/>
        <item m="1" x="104"/>
        <item m="1" x="128"/>
        <item m="1" x="122"/>
        <item m="1" x="367"/>
        <item m="1" x="145"/>
        <item m="1" x="222"/>
        <item m="1" x="168"/>
        <item m="1" x="205"/>
        <item m="1" x="332"/>
        <item m="1" x="359"/>
        <item m="1" x="225"/>
        <item m="1" x="243"/>
        <item m="1" x="26"/>
        <item m="1" x="141"/>
        <item m="1" x="32"/>
        <item m="1" x="185"/>
        <item m="1" x="106"/>
        <item m="1" x="241"/>
        <item m="1" x="397"/>
        <item m="1" x="260"/>
        <item m="1" x="47"/>
        <item m="1" x="126"/>
        <item m="1" x="219"/>
        <item m="1" x="384"/>
        <item m="1" x="277"/>
        <item m="1" x="143"/>
        <item m="1" x="268"/>
        <item m="1" x="425"/>
        <item m="1" x="93"/>
        <item m="1" x="330"/>
        <item m="1" x="34"/>
        <item m="1" x="393"/>
        <item m="1" x="336"/>
        <item m="1" x="369"/>
        <item m="1" x="167"/>
        <item m="1" x="275"/>
        <item m="1" x="186"/>
        <item m="1" x="380"/>
        <item m="1" x="356"/>
        <item m="1" x="223"/>
        <item m="1" x="200"/>
        <item m="1" x="415"/>
        <item m="1" x="373"/>
        <item m="1" x="110"/>
        <item m="1" x="183"/>
        <item m="1" x="292"/>
        <item m="1" x="20"/>
        <item m="1" x="327"/>
        <item m="1" x="295"/>
        <item m="1" x="396"/>
        <item m="1" x="114"/>
        <item m="1" x="246"/>
        <item m="1" x="248"/>
        <item m="1" x="165"/>
        <item m="1" x="262"/>
        <item m="1" x="220"/>
        <item m="1" x="423"/>
        <item m="1" x="308"/>
        <item m="1" x="163"/>
        <item m="1" x="318"/>
        <item m="1" x="89"/>
        <item m="1" x="228"/>
        <item m="1" x="179"/>
        <item m="1" x="43"/>
        <item m="1" x="377"/>
        <item m="1" x="249"/>
        <item m="1" x="358"/>
        <item m="1" x="312"/>
        <item m="1" x="25"/>
        <item m="1" x="256"/>
        <item m="1" x="192"/>
        <item m="1" x="272"/>
        <item m="1" x="416"/>
        <item m="1" x="340"/>
        <item m="1" x="293"/>
        <item m="1" x="121"/>
        <item m="1" x="372"/>
        <item m="1" x="326"/>
        <item m="1" x="150"/>
        <item m="1" x="60"/>
        <item m="1" x="404"/>
        <item m="1" x="63"/>
        <item m="1" x="338"/>
        <item m="1" x="79"/>
        <item m="1" x="137"/>
        <item m="1" x="199"/>
        <item m="1" x="419"/>
        <item m="1" x="334"/>
        <item m="1" x="81"/>
        <item m="1" x="87"/>
        <item m="1" x="317"/>
        <item m="1" x="108"/>
        <item m="1" x="281"/>
        <item m="1" x="53"/>
        <item m="1" x="283"/>
        <item m="1" x="235"/>
        <item m="1" x="90"/>
        <item m="1" x="375"/>
        <item m="1" x="352"/>
        <item m="1" x="38"/>
        <item m="1" x="146"/>
        <item m="1" x="337"/>
        <item m="1" x="174"/>
        <item m="1" x="355"/>
        <item m="1" x="280"/>
        <item m="1" x="166"/>
        <item m="1" x="160"/>
        <item m="1" x="240"/>
        <item m="1" x="306"/>
        <item m="1" x="271"/>
        <item m="1" x="209"/>
        <item m="1" x="390"/>
        <item m="1" x="347"/>
        <item m="1" x="105"/>
        <item m="1" x="48"/>
        <item m="1" x="65"/>
        <item m="1" x="319"/>
        <item m="1" x="57"/>
        <item m="1" x="264"/>
        <item m="1" x="197"/>
        <item m="1" x="364"/>
        <item m="1" x="136"/>
        <item m="1" x="304"/>
        <item m="1" x="316"/>
        <item m="1" x="231"/>
        <item m="1" x="41"/>
        <item m="1" x="123"/>
        <item m="1" x="206"/>
        <item m="1" x="408"/>
        <item m="1" x="261"/>
        <item m="1" x="67"/>
        <item m="1" x="389"/>
        <item m="1" x="323"/>
        <item m="1" x="211"/>
        <item m="1" x="230"/>
        <item m="1" x="250"/>
        <item m="1" x="113"/>
        <item m="1" x="39"/>
        <item m="1" x="406"/>
        <item m="1" x="176"/>
        <item m="1" x="133"/>
        <item m="1" x="237"/>
        <item m="1" x="266"/>
        <item m="1" x="97"/>
        <item m="1" x="194"/>
        <item m="1" x="70"/>
        <item m="1" x="239"/>
        <item m="1" x="184"/>
        <item m="1" x="232"/>
        <item m="1" x="273"/>
        <item m="1" x="102"/>
        <item m="1" x="190"/>
        <item m="1" x="424"/>
        <item m="1" x="69"/>
        <item m="1" x="428"/>
        <item m="1" x="426"/>
        <item m="1" x="300"/>
        <item m="1" x="403"/>
        <item m="1" x="82"/>
        <item m="1" x="244"/>
        <item m="1" x="401"/>
        <item m="1" x="282"/>
        <item m="1" x="370"/>
        <item m="1" x="405"/>
        <item m="1" x="399"/>
        <item m="1" x="378"/>
        <item m="1" x="410"/>
        <item m="1" x="140"/>
        <item m="1" x="155"/>
        <item m="1" x="259"/>
        <item m="1" x="207"/>
        <item m="1" x="400"/>
        <item m="1" x="45"/>
        <item m="1" x="402"/>
        <item m="1" x="398"/>
        <item m="1" x="202"/>
        <item m="1" x="203"/>
        <item m="1" x="103"/>
        <item m="1" x="310"/>
        <item m="1" x="297"/>
        <item m="1" x="31"/>
        <item m="1" x="348"/>
        <item m="1" x="142"/>
        <item m="1" x="119"/>
        <item m="1" x="254"/>
        <item m="1" x="285"/>
        <item m="1" x="180"/>
        <item m="1" x="320"/>
        <item m="1" x="421"/>
        <item m="1" x="213"/>
        <item m="1" x="208"/>
        <item m="1" x="33"/>
        <item m="1" x="385"/>
        <item m="1" x="76"/>
        <item m="1" x="354"/>
        <item m="1" x="46"/>
        <item m="1" x="112"/>
        <item m="1" x="75"/>
        <item m="1" x="387"/>
        <item m="1" x="173"/>
        <item m="1" x="61"/>
        <item m="1" x="159"/>
        <item m="1" x="125"/>
        <item m="1" x="224"/>
        <item m="1" x="8"/>
        <item m="1" x="13"/>
        <item x="3"/>
        <item m="1" x="7"/>
        <item x="4"/>
        <item m="1" x="17"/>
        <item m="1" x="15"/>
        <item m="1" x="14"/>
        <item m="1" x="152"/>
        <item x="6"/>
        <item m="1" x="16"/>
        <item m="1" x="407"/>
        <item m="1" x="353"/>
        <item m="1" x="12"/>
        <item m="1" x="11"/>
        <item m="1" x="1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164" showAll="0"/>
    <pivotField showAll="0"/>
    <pivotField axis="axisPage" multipleItemSelectionAllowed="1" showAll="0">
      <items count="34">
        <item m="1" x="2"/>
        <item m="1" x="3"/>
        <item m="1" x="8"/>
        <item m="1" x="28"/>
        <item m="1" x="5"/>
        <item m="1" x="24"/>
        <item m="1" x="16"/>
        <item m="1" x="19"/>
        <item m="1" x="30"/>
        <item m="1" x="20"/>
        <item m="1" x="22"/>
        <item m="1" x="10"/>
        <item m="1" x="15"/>
        <item m="1" x="17"/>
        <item m="1" x="18"/>
        <item m="1" x="21"/>
        <item m="1" x="25"/>
        <item m="1" x="12"/>
        <item m="1" x="32"/>
        <item m="1" x="23"/>
        <item m="1" x="26"/>
        <item m="1" x="6"/>
        <item m="1" x="9"/>
        <item m="1" x="29"/>
        <item m="1" x="14"/>
        <item m="1" x="31"/>
        <item m="1" x="11"/>
        <item m="1" x="13"/>
        <item m="1" x="7"/>
        <item m="1" x="27"/>
        <item m="1" x="4"/>
        <item x="1"/>
        <item x="0"/>
        <item t="default"/>
      </items>
    </pivotField>
    <pivotField axis="axisPage" multipleItemSelectionAllowed="1" showAll="0">
      <items count="13">
        <item h="1" m="1" x="5"/>
        <item h="1" m="1" x="1"/>
        <item h="1" m="1" x="2"/>
        <item h="1" m="1" x="11"/>
        <item h="1" m="1" x="8"/>
        <item x="0"/>
        <item h="1" m="1" x="9"/>
        <item h="1" m="1" x="10"/>
        <item h="1" m="1" x="7"/>
        <item h="1" m="1" x="6"/>
        <item h="1" m="1" x="4"/>
        <item h="1" m="1" x="3"/>
        <item t="default"/>
      </items>
    </pivotField>
    <pivotField showAll="0"/>
    <pivotField showAll="0"/>
    <pivotField axis="axisCol" showAll="0">
      <items count="7">
        <item m="1" x="2"/>
        <item m="1" x="1"/>
        <item h="1" m="1" x="3"/>
        <item x="0"/>
        <item h="1" m="1" x="5"/>
        <item h="1" m="1" x="4"/>
        <item t="default"/>
      </items>
    </pivotField>
    <pivotField showAll="0"/>
    <pivotField showAll="0"/>
    <pivotField axis="axisRow" showAll="0">
      <items count="5">
        <item x="0"/>
        <item x="1"/>
        <item m="1" x="3"/>
        <item m="1" x="2"/>
        <item t="default"/>
      </items>
    </pivotField>
    <pivotField showAll="0"/>
    <pivotField axis="axisPage" multipleItemSelectionAllowed="1" showAll="0">
      <items count="7">
        <item x="1"/>
        <item x="0"/>
        <item x="3"/>
        <item m="1" x="4"/>
        <item h="1" x="2"/>
        <item m="1" x="5"/>
        <item t="default"/>
      </items>
    </pivotField>
    <pivotField showAll="0"/>
    <pivotField showAll="0"/>
    <pivotField numFmtId="164"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7"/>
  </rowFields>
  <rowItems count="3">
    <i>
      <x/>
    </i>
    <i>
      <x v="1"/>
    </i>
    <i t="grand">
      <x/>
    </i>
  </rowItems>
  <colFields count="1">
    <field x="44"/>
  </colFields>
  <colItems count="2">
    <i>
      <x v="3"/>
    </i>
    <i t="grand">
      <x/>
    </i>
  </colItems>
  <pageFields count="8">
    <pageField fld="20" hier="-1"/>
    <pageField fld="14" hier="-1"/>
    <pageField fld="23" hier="-1"/>
    <pageField fld="49" hier="-1"/>
    <pageField fld="41" hier="-1"/>
    <pageField fld="18" hier="-1"/>
    <pageField fld="30" hier="-1"/>
    <pageField fld="40" hier="-1"/>
  </pageFields>
  <dataFields count="1">
    <dataField name="Cuenta de Entrega" fld="12" subtotal="count" baseField="0" baseItem="0"/>
  </dataFields>
  <pivotTableStyleInfo name="PivotStyleLight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DB3EF3-2E9D-4187-8DCB-C2A697FFBE46}" name="Int_Manuales_Dia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6" indent="0" outline="1" outlineData="1" multipleFieldFilters="0">
  <location ref="W10:X11" firstHeaderRow="1" firstDataRow="1" firstDataCol="1" rowPageCount="7" colPageCount="1"/>
  <pivotFields count="66">
    <pivotField multipleItemSelectionAllowed="1"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multipleItemSelectionAllowed="1" showAll="0"/>
    <pivotField showAll="0"/>
    <pivotField showAll="0"/>
    <pivotField showAll="0"/>
    <pivotField axis="axisPage" multipleItemSelectionAllowed="1" showAll="0">
      <items count="7">
        <item m="1" x="5"/>
        <item x="0"/>
        <item h="1" x="1"/>
        <item m="1" x="4"/>
        <item x="2"/>
        <item h="1" m="1" x="3"/>
        <item t="default"/>
      </items>
    </pivotField>
    <pivotField showAll="0"/>
    <pivotField multipleItemSelectionAllowed="1" showAll="0"/>
    <pivotField showAll="0"/>
    <pivotField showAll="0"/>
    <pivotField axis="axisPage" multipleItemSelectionAllowed="1" showAll="0">
      <items count="423">
        <item x="0"/>
        <item m="1" x="7"/>
        <item h="1" m="1" x="11"/>
        <item x="2"/>
        <item m="1" x="9"/>
        <item m="1" x="13"/>
        <item x="1"/>
        <item m="1" x="152"/>
        <item m="1" x="310"/>
        <item m="1" x="286"/>
        <item m="1" x="142"/>
        <item m="1" x="73"/>
        <item m="1" x="237"/>
        <item m="1" x="228"/>
        <item m="1" x="281"/>
        <item m="1" x="72"/>
        <item m="1" x="145"/>
        <item m="1" x="239"/>
        <item m="1" x="287"/>
        <item m="1" x="158"/>
        <item m="1" x="105"/>
        <item m="1" x="191"/>
        <item m="1" x="344"/>
        <item m="1" x="36"/>
        <item m="1" x="110"/>
        <item m="1" x="62"/>
        <item m="1" x="19"/>
        <item m="1" x="91"/>
        <item m="1" x="171"/>
        <item m="1" x="302"/>
        <item m="1" x="121"/>
        <item m="1" x="103"/>
        <item m="1" x="324"/>
        <item m="1" x="136"/>
        <item m="1" x="351"/>
        <item m="1" x="412"/>
        <item m="1" x="335"/>
        <item m="1" x="264"/>
        <item m="1" x="88"/>
        <item m="1" x="78"/>
        <item m="1" x="146"/>
        <item m="1" x="325"/>
        <item m="1" x="109"/>
        <item m="1" x="130"/>
        <item m="1" x="116"/>
        <item m="1" x="293"/>
        <item m="1" x="160"/>
        <item m="1" x="377"/>
        <item m="1" x="400"/>
        <item m="1" x="315"/>
        <item m="1" x="338"/>
        <item m="1" x="280"/>
        <item m="1" x="42"/>
        <item m="1" x="378"/>
        <item m="1" x="220"/>
        <item m="1" x="179"/>
        <item m="1" x="134"/>
        <item m="1" x="197"/>
        <item m="1" x="265"/>
        <item m="1" x="180"/>
        <item m="1" x="414"/>
        <item m="1" x="332"/>
        <item m="1" x="249"/>
        <item m="1" x="297"/>
        <item m="1" x="24"/>
        <item m="1" x="21"/>
        <item m="1" x="223"/>
        <item m="1" x="195"/>
        <item m="1" x="214"/>
        <item m="1" x="379"/>
        <item m="1" x="354"/>
        <item m="1" x="52"/>
        <item m="1" x="82"/>
        <item m="1" x="28"/>
        <item m="1" x="113"/>
        <item m="1" x="387"/>
        <item m="1" x="296"/>
        <item m="1" x="278"/>
        <item m="1" x="336"/>
        <item m="1" x="348"/>
        <item m="1" x="206"/>
        <item m="1" x="99"/>
        <item m="1" x="196"/>
        <item m="1" x="187"/>
        <item m="1" x="262"/>
        <item m="1" x="256"/>
        <item m="1" x="244"/>
        <item m="1" x="129"/>
        <item m="1" x="63"/>
        <item m="1" x="331"/>
        <item m="1" x="253"/>
        <item m="1" x="381"/>
        <item m="1" x="388"/>
        <item m="1" x="409"/>
        <item m="1" x="38"/>
        <item m="1" x="334"/>
        <item m="1" x="66"/>
        <item m="1" x="198"/>
        <item m="1" x="119"/>
        <item m="1" x="254"/>
        <item m="1" x="402"/>
        <item m="1" x="37"/>
        <item m="1" x="225"/>
        <item m="1" x="238"/>
        <item m="1" x="126"/>
        <item m="1" x="341"/>
        <item m="1" x="247"/>
        <item m="1" x="190"/>
        <item m="1" x="189"/>
        <item m="1" x="35"/>
        <item m="1" x="163"/>
        <item m="1" x="54"/>
        <item m="1" x="55"/>
        <item m="1" x="85"/>
        <item m="1" x="112"/>
        <item m="1" x="159"/>
        <item m="1" x="79"/>
        <item m="1" x="138"/>
        <item m="1" x="40"/>
        <item m="1" x="350"/>
        <item m="1" x="168"/>
        <item m="1" x="224"/>
        <item m="1" x="375"/>
        <item m="1" x="289"/>
        <item m="1" x="194"/>
        <item m="1" x="200"/>
        <item m="1" x="340"/>
        <item m="1" x="25"/>
        <item m="1" x="389"/>
        <item m="1" x="192"/>
        <item m="1" x="167"/>
        <item m="1" x="305"/>
        <item m="1" x="183"/>
        <item m="1" x="271"/>
        <item m="1" x="150"/>
        <item m="1" x="41"/>
        <item m="1" x="87"/>
        <item m="1" x="339"/>
        <item m="1" x="374"/>
        <item m="1" x="355"/>
        <item m="1" x="176"/>
        <item m="1" x="108"/>
        <item m="1" x="356"/>
        <item m="1" x="151"/>
        <item m="1" x="359"/>
        <item m="1" x="162"/>
        <item m="1" x="95"/>
        <item m="1" x="140"/>
        <item m="1" x="309"/>
        <item m="1" x="241"/>
        <item m="1" x="370"/>
        <item m="1" x="50"/>
        <item m="1" x="292"/>
        <item m="1" x="86"/>
        <item m="1" x="421"/>
        <item m="1" x="205"/>
        <item m="1" x="328"/>
        <item m="1" x="71"/>
        <item m="1" x="143"/>
        <item m="1" x="90"/>
        <item m="1" x="314"/>
        <item m="1" x="363"/>
        <item m="1" x="144"/>
        <item m="1" x="188"/>
        <item m="1" x="68"/>
        <item m="1" x="184"/>
        <item m="1" x="74"/>
        <item m="1" x="283"/>
        <item m="1" x="329"/>
        <item m="1" x="298"/>
        <item m="1" x="23"/>
        <item m="1" x="128"/>
        <item m="1" x="380"/>
        <item m="1" x="405"/>
        <item m="1" x="32"/>
        <item m="1" x="83"/>
        <item m="1" x="290"/>
        <item m="1" x="201"/>
        <item m="1" x="49"/>
        <item m="1" x="419"/>
        <item m="1" x="98"/>
        <item m="1" x="384"/>
        <item m="1" x="243"/>
        <item m="1" x="232"/>
        <item m="1" x="209"/>
        <item m="1" x="211"/>
        <item m="1" x="124"/>
        <item m="1" x="407"/>
        <item m="1" x="408"/>
        <item m="1" x="357"/>
        <item m="1" x="56"/>
        <item m="1" x="272"/>
        <item m="1" x="173"/>
        <item m="1" x="291"/>
        <item m="1" x="137"/>
        <item m="1" x="275"/>
        <item m="1" x="20"/>
        <item m="1" x="80"/>
        <item m="1" x="100"/>
        <item m="1" x="193"/>
        <item m="1" x="404"/>
        <item m="1" x="361"/>
        <item m="1" x="364"/>
        <item m="1" x="93"/>
        <item m="1" x="327"/>
        <item m="1" x="236"/>
        <item m="1" x="307"/>
        <item m="1" x="386"/>
        <item m="1" x="216"/>
        <item m="1" x="221"/>
        <item m="1" x="70"/>
        <item m="1" x="285"/>
        <item m="1" x="178"/>
        <item m="1" x="321"/>
        <item m="1" x="114"/>
        <item m="1" x="234"/>
        <item m="1" x="125"/>
        <item m="1" x="248"/>
        <item m="1" x="273"/>
        <item m="1" x="227"/>
        <item m="1" x="212"/>
        <item m="1" x="245"/>
        <item m="1" x="372"/>
        <item m="1" x="406"/>
        <item m="1" x="258"/>
        <item m="1" x="417"/>
        <item m="1" x="81"/>
        <item m="1" x="31"/>
        <item m="1" x="123"/>
        <item m="1" x="69"/>
        <item m="1" x="360"/>
        <item m="1" x="352"/>
        <item m="1" x="385"/>
        <item m="1" x="330"/>
        <item m="1" x="156"/>
        <item m="1" x="157"/>
        <item m="1" x="263"/>
        <item m="1" x="367"/>
        <item m="1" x="217"/>
        <item m="1" x="106"/>
        <item m="1" x="322"/>
        <item m="1" x="102"/>
        <item m="1" x="94"/>
        <item m="1" x="365"/>
        <item m="1" x="22"/>
        <item m="1" x="240"/>
        <item m="1" x="104"/>
        <item m="1" x="44"/>
        <item m="1" x="282"/>
        <item m="1" x="369"/>
        <item m="1" x="342"/>
        <item m="1" x="161"/>
        <item m="1" x="169"/>
        <item m="1" x="323"/>
        <item m="1" x="96"/>
        <item m="1" x="153"/>
        <item m="1" x="34"/>
        <item m="1" x="242"/>
        <item m="1" x="84"/>
        <item m="1" x="26"/>
        <item m="1" x="413"/>
        <item m="1" x="132"/>
        <item m="1" x="199"/>
        <item m="1" x="300"/>
        <item m="1" x="317"/>
        <item m="1" x="308"/>
        <item m="1" x="29"/>
        <item m="1" x="313"/>
        <item m="1" x="260"/>
        <item m="1" x="135"/>
        <item m="1" x="304"/>
        <item m="1" x="170"/>
        <item m="1" x="347"/>
        <item m="1" x="319"/>
        <item m="1" x="410"/>
        <item m="1" x="268"/>
        <item m="1" x="358"/>
        <item m="1" x="353"/>
        <item m="1" x="174"/>
        <item m="1" x="246"/>
        <item m="1" x="47"/>
        <item m="1" x="416"/>
        <item m="1" x="303"/>
        <item m="1" x="279"/>
        <item m="1" x="284"/>
        <item m="1" x="115"/>
        <item m="1" x="53"/>
        <item m="1" x="27"/>
        <item m="1" x="266"/>
        <item m="1" x="186"/>
        <item m="1" x="51"/>
        <item m="1" x="67"/>
        <item m="1" x="333"/>
        <item m="1" x="89"/>
        <item m="1" x="59"/>
        <item m="1" x="139"/>
        <item m="1" x="267"/>
        <item m="1" x="118"/>
        <item m="1" x="312"/>
        <item m="1" x="349"/>
        <item m="1" x="235"/>
        <item m="1" x="48"/>
        <item m="1" x="213"/>
        <item m="1" x="76"/>
        <item m="1" x="61"/>
        <item m="1" x="346"/>
        <item m="1" x="155"/>
        <item m="1" x="294"/>
        <item m="1" x="148"/>
        <item m="1" x="233"/>
        <item m="1" x="133"/>
        <item m="1" x="185"/>
        <item m="1" x="222"/>
        <item m="1" x="122"/>
        <item m="1" x="77"/>
        <item m="1" x="259"/>
        <item m="1" x="207"/>
        <item m="1" x="101"/>
        <item m="1" x="420"/>
        <item m="1" x="383"/>
        <item m="1" x="337"/>
        <item m="1" x="177"/>
        <item m="1" x="252"/>
        <item m="1" x="166"/>
        <item m="1" x="395"/>
        <item m="1" x="295"/>
        <item m="1" x="368"/>
        <item m="1" x="311"/>
        <item m="1" x="226"/>
        <item m="1" x="33"/>
        <item m="1" x="182"/>
        <item m="1" x="120"/>
        <item m="1" x="149"/>
        <item m="1" x="371"/>
        <item m="1" x="306"/>
        <item m="1" x="250"/>
        <item m="1" x="75"/>
        <item m="1" x="320"/>
        <item m="1" x="255"/>
        <item m="1" x="60"/>
        <item m="1" x="382"/>
        <item m="1" x="39"/>
        <item m="1" x="219"/>
        <item m="1" x="204"/>
        <item m="1" x="210"/>
        <item m="1" x="270"/>
        <item m="1" x="362"/>
        <item m="1" x="399"/>
        <item m="1" x="397"/>
        <item m="1" x="127"/>
        <item m="1" x="230"/>
        <item m="1" x="231"/>
        <item m="1" x="229"/>
        <item m="1" x="261"/>
        <item m="1" x="318"/>
        <item m="1" x="172"/>
        <item m="1" x="251"/>
        <item m="1" x="326"/>
        <item m="1" x="92"/>
        <item m="1" x="181"/>
        <item m="1" x="415"/>
        <item m="1" x="418"/>
        <item m="1" x="403"/>
        <item m="1" x="394"/>
        <item m="1" x="274"/>
        <item m="1" x="154"/>
        <item m="1" x="276"/>
        <item m="1" x="392"/>
        <item m="1" x="396"/>
        <item m="1" x="390"/>
        <item m="1" x="366"/>
        <item m="1" x="215"/>
        <item m="1" x="257"/>
        <item m="1" x="202"/>
        <item m="1" x="391"/>
        <item m="1" x="45"/>
        <item m="1" x="393"/>
        <item m="1" x="401"/>
        <item m="1" x="43"/>
        <item m="1" x="97"/>
        <item m="1" x="299"/>
        <item m="1" x="288"/>
        <item m="1" x="301"/>
        <item m="1" x="316"/>
        <item m="1" x="165"/>
        <item m="1" x="269"/>
        <item m="1" x="131"/>
        <item m="1" x="111"/>
        <item m="1" x="277"/>
        <item m="1" x="175"/>
        <item m="1" x="411"/>
        <item m="1" x="208"/>
        <item m="1" x="30"/>
        <item m="1" x="203"/>
        <item m="1" x="65"/>
        <item m="1" x="58"/>
        <item m="1" x="64"/>
        <item m="1" x="373"/>
        <item m="1" x="345"/>
        <item m="1" x="46"/>
        <item m="1" x="107"/>
        <item m="1" x="376"/>
        <item m="1" x="164"/>
        <item m="1" x="57"/>
        <item m="1" x="147"/>
        <item m="1" x="117"/>
        <item m="1" x="218"/>
        <item m="1" x="16"/>
        <item x="4"/>
        <item m="1" x="10"/>
        <item x="3"/>
        <item x="5"/>
        <item m="1" x="18"/>
        <item m="1" x="17"/>
        <item m="1" x="15"/>
        <item m="1" x="141"/>
        <item x="6"/>
        <item m="1" x="398"/>
        <item m="1" x="343"/>
        <item m="1" x="8"/>
        <item m="1" x="12"/>
        <item m="1" x="14"/>
        <item t="default"/>
      </items>
    </pivotField>
    <pivotField showAll="0"/>
    <pivotField showAll="0"/>
    <pivotField showAll="0"/>
    <pivotField numFmtId="22" showAll="0"/>
    <pivotField showAll="0"/>
    <pivotField showAll="0"/>
    <pivotField axis="axisPage" multipleItemSelectionAllowed="1" showAll="0">
      <items count="433">
        <item x="0"/>
        <item m="1" x="10"/>
        <item x="2"/>
        <item x="5"/>
        <item m="1" x="9"/>
        <item x="1"/>
        <item m="1" x="62"/>
        <item m="1" x="86"/>
        <item m="1" x="107"/>
        <item m="1" x="315"/>
        <item m="1" x="85"/>
        <item m="1" x="154"/>
        <item m="1" x="164"/>
        <item m="1" x="247"/>
        <item m="1" x="236"/>
        <item m="1" x="290"/>
        <item m="1" x="36"/>
        <item m="1" x="157"/>
        <item m="1" x="279"/>
        <item m="1" x="84"/>
        <item m="1" x="418"/>
        <item m="1" x="343"/>
        <item m="1" x="19"/>
        <item m="1" x="305"/>
        <item m="1" x="21"/>
        <item m="1" x="431"/>
        <item m="1" x="299"/>
        <item m="1" x="188"/>
        <item m="1" x="329"/>
        <item m="1" x="311"/>
        <item m="1" x="191"/>
        <item m="1" x="124"/>
        <item m="1" x="218"/>
        <item m="1" x="71"/>
        <item m="1" x="139"/>
        <item m="1" x="147"/>
        <item m="1" x="251"/>
        <item m="1" x="23"/>
        <item m="1" x="252"/>
        <item m="1" x="115"/>
        <item m="1" x="189"/>
        <item m="1" x="294"/>
        <item m="1" x="309"/>
        <item m="1" x="111"/>
        <item m="1" x="328"/>
        <item m="1" x="276"/>
        <item m="1" x="430"/>
        <item m="1" x="158"/>
        <item m="1" x="116"/>
        <item m="1" x="138"/>
        <item m="1" x="129"/>
        <item m="1" x="303"/>
        <item m="1" x="313"/>
        <item m="1" x="169"/>
        <item m="1" x="214"/>
        <item m="1" x="253"/>
        <item m="1" x="409"/>
        <item m="1" x="288"/>
        <item m="1" x="342"/>
        <item m="1" x="227"/>
        <item m="1" x="187"/>
        <item m="1" x="144"/>
        <item m="1" x="135"/>
        <item m="1" x="307"/>
        <item m="1" x="51"/>
        <item m="1" x="68"/>
        <item m="1" x="64"/>
        <item m="1" x="30"/>
        <item m="1" x="96"/>
        <item m="1" x="270"/>
        <item m="1" x="100"/>
        <item m="1" x="66"/>
        <item m="1" x="56"/>
        <item m="1" x="346"/>
        <item m="1" x="181"/>
        <item m="1" x="324"/>
        <item m="1" x="212"/>
        <item m="1" x="204"/>
        <item m="1" x="339"/>
        <item m="1" x="198"/>
        <item m="1" x="193"/>
        <item m="1" x="274"/>
        <item m="1" x="265"/>
        <item m="1" x="255"/>
        <item m="1" x="365"/>
        <item m="1" x="118"/>
        <item m="1" x="422"/>
        <item m="1" x="73"/>
        <item m="1" x="388"/>
        <item m="1" x="394"/>
        <item m="1" x="420"/>
        <item m="1" x="286"/>
        <item m="1" x="40"/>
        <item m="1" x="296"/>
        <item m="1" x="344"/>
        <item m="1" x="77"/>
        <item m="1" x="201"/>
        <item m="1" x="341"/>
        <item m="1" x="161"/>
        <item m="1" x="233"/>
        <item m="1" x="27"/>
        <item m="1" x="120"/>
        <item m="1" x="411"/>
        <item m="1" x="37"/>
        <item m="1" x="229"/>
        <item m="1" x="177"/>
        <item m="1" x="132"/>
        <item m="1" x="350"/>
        <item m="1" x="412"/>
        <item m="1" x="267"/>
        <item m="1" x="331"/>
        <item m="1" x="257"/>
        <item m="1" x="414"/>
        <item m="1" x="35"/>
        <item m="1" x="172"/>
        <item m="1" x="263"/>
        <item m="1" x="109"/>
        <item m="1" x="301"/>
        <item m="1" x="94"/>
        <item m="1" x="91"/>
        <item m="1" x="221"/>
        <item m="1" x="333"/>
        <item m="1" x="149"/>
        <item m="1" x="196"/>
        <item m="1" x="413"/>
        <item m="1" x="42"/>
        <item m="1" x="269"/>
        <item m="1" x="386"/>
        <item m="1" x="182"/>
        <item m="1" x="287"/>
        <item m="1" x="245"/>
        <item m="1" x="44"/>
        <item m="1" x="278"/>
        <item m="1" x="417"/>
        <item m="1" x="349"/>
        <item m="1" x="381"/>
        <item m="1" x="153"/>
        <item m="1" x="98"/>
        <item m="1" x="395"/>
        <item m="1" x="379"/>
        <item m="1" x="134"/>
        <item m="1" x="351"/>
        <item m="1" x="29"/>
        <item m="1" x="361"/>
        <item m="1" x="217"/>
        <item m="1" x="357"/>
        <item m="1" x="170"/>
        <item m="1" x="130"/>
        <item m="1" x="151"/>
        <item m="1" x="52"/>
        <item m="1" x="298"/>
        <item m="1" x="335"/>
        <item m="1" x="382"/>
        <item m="1" x="22"/>
        <item m="1" x="242"/>
        <item m="1" x="195"/>
        <item m="1" x="258"/>
        <item m="1" x="72"/>
        <item m="1" x="366"/>
        <item m="1" x="216"/>
        <item m="1" x="95"/>
        <item m="1" x="429"/>
        <item m="1" x="210"/>
        <item m="1" x="74"/>
        <item m="1" x="314"/>
        <item m="1" x="50"/>
        <item m="1" x="49"/>
        <item m="1" x="392"/>
        <item m="1" x="371"/>
        <item m="1" x="321"/>
        <item m="1" x="78"/>
        <item m="1" x="156"/>
        <item m="1" x="88"/>
        <item m="1" x="127"/>
        <item m="1" x="322"/>
        <item m="1" x="325"/>
        <item m="1" x="391"/>
        <item m="1" x="175"/>
        <item m="1" x="368"/>
        <item m="1" x="383"/>
        <item m="1" x="55"/>
        <item m="1" x="83"/>
        <item m="1" x="99"/>
        <item m="1" x="178"/>
        <item m="1" x="234"/>
        <item m="1" x="427"/>
        <item m="1" x="28"/>
        <item m="1" x="24"/>
        <item m="1" x="59"/>
        <item m="1" x="117"/>
        <item m="1" x="362"/>
        <item m="1" x="54"/>
        <item m="1" x="284"/>
        <item m="1" x="374"/>
        <item m="1" x="92"/>
        <item m="1" x="291"/>
        <item m="1" x="80"/>
        <item m="1" x="215"/>
        <item m="1" x="238"/>
        <item m="1" x="345"/>
        <item m="1" x="226"/>
        <item m="1" x="363"/>
        <item m="1" x="162"/>
        <item m="1" x="376"/>
        <item m="1" x="58"/>
        <item m="1" x="302"/>
        <item m="1" x="148"/>
        <item m="1" x="171"/>
        <item m="1" x="289"/>
        <item m="1" x="131"/>
        <item m="1" x="101"/>
        <item m="1" x="360"/>
        <item m="1" x="104"/>
        <item m="1" x="128"/>
        <item m="1" x="122"/>
        <item m="1" x="367"/>
        <item m="1" x="145"/>
        <item m="1" x="222"/>
        <item m="1" x="168"/>
        <item m="1" x="205"/>
        <item m="1" x="332"/>
        <item m="1" x="359"/>
        <item m="1" x="225"/>
        <item m="1" x="243"/>
        <item m="1" x="26"/>
        <item m="1" x="141"/>
        <item m="1" x="32"/>
        <item m="1" x="185"/>
        <item m="1" x="106"/>
        <item m="1" x="241"/>
        <item m="1" x="397"/>
        <item m="1" x="260"/>
        <item m="1" x="47"/>
        <item m="1" x="126"/>
        <item m="1" x="219"/>
        <item m="1" x="384"/>
        <item m="1" x="277"/>
        <item m="1" x="143"/>
        <item m="1" x="268"/>
        <item m="1" x="425"/>
        <item m="1" x="93"/>
        <item m="1" x="330"/>
        <item m="1" x="34"/>
        <item m="1" x="393"/>
        <item m="1" x="336"/>
        <item m="1" x="369"/>
        <item m="1" x="167"/>
        <item m="1" x="275"/>
        <item m="1" x="186"/>
        <item m="1" x="380"/>
        <item m="1" x="356"/>
        <item m="1" x="223"/>
        <item m="1" x="200"/>
        <item m="1" x="415"/>
        <item m="1" x="373"/>
        <item m="1" x="110"/>
        <item m="1" x="183"/>
        <item m="1" x="292"/>
        <item m="1" x="20"/>
        <item m="1" x="327"/>
        <item m="1" x="295"/>
        <item m="1" x="396"/>
        <item m="1" x="114"/>
        <item m="1" x="246"/>
        <item m="1" x="248"/>
        <item m="1" x="165"/>
        <item m="1" x="262"/>
        <item m="1" x="220"/>
        <item m="1" x="423"/>
        <item m="1" x="308"/>
        <item m="1" x="163"/>
        <item m="1" x="318"/>
        <item m="1" x="89"/>
        <item m="1" x="228"/>
        <item m="1" x="179"/>
        <item m="1" x="43"/>
        <item m="1" x="377"/>
        <item m="1" x="249"/>
        <item m="1" x="358"/>
        <item m="1" x="312"/>
        <item m="1" x="25"/>
        <item m="1" x="256"/>
        <item m="1" x="192"/>
        <item m="1" x="272"/>
        <item m="1" x="416"/>
        <item m="1" x="340"/>
        <item m="1" x="293"/>
        <item m="1" x="121"/>
        <item m="1" x="372"/>
        <item m="1" x="326"/>
        <item m="1" x="150"/>
        <item m="1" x="60"/>
        <item m="1" x="404"/>
        <item m="1" x="63"/>
        <item m="1" x="338"/>
        <item m="1" x="79"/>
        <item m="1" x="137"/>
        <item m="1" x="199"/>
        <item m="1" x="419"/>
        <item m="1" x="334"/>
        <item m="1" x="81"/>
        <item m="1" x="87"/>
        <item m="1" x="317"/>
        <item m="1" x="108"/>
        <item m="1" x="281"/>
        <item m="1" x="53"/>
        <item m="1" x="283"/>
        <item m="1" x="235"/>
        <item m="1" x="90"/>
        <item m="1" x="375"/>
        <item m="1" x="352"/>
        <item m="1" x="38"/>
        <item m="1" x="146"/>
        <item m="1" x="337"/>
        <item m="1" x="174"/>
        <item m="1" x="355"/>
        <item m="1" x="280"/>
        <item m="1" x="166"/>
        <item m="1" x="160"/>
        <item m="1" x="240"/>
        <item m="1" x="306"/>
        <item m="1" x="271"/>
        <item m="1" x="209"/>
        <item m="1" x="390"/>
        <item m="1" x="347"/>
        <item m="1" x="105"/>
        <item m="1" x="48"/>
        <item m="1" x="65"/>
        <item m="1" x="319"/>
        <item m="1" x="57"/>
        <item m="1" x="264"/>
        <item m="1" x="197"/>
        <item m="1" x="364"/>
        <item m="1" x="136"/>
        <item m="1" x="304"/>
        <item m="1" x="316"/>
        <item m="1" x="231"/>
        <item m="1" x="41"/>
        <item m="1" x="123"/>
        <item m="1" x="206"/>
        <item m="1" x="408"/>
        <item m="1" x="261"/>
        <item m="1" x="67"/>
        <item m="1" x="389"/>
        <item m="1" x="323"/>
        <item m="1" x="211"/>
        <item m="1" x="230"/>
        <item m="1" x="250"/>
        <item m="1" x="113"/>
        <item m="1" x="39"/>
        <item m="1" x="406"/>
        <item m="1" x="176"/>
        <item m="1" x="133"/>
        <item m="1" x="237"/>
        <item m="1" x="266"/>
        <item m="1" x="97"/>
        <item m="1" x="194"/>
        <item m="1" x="70"/>
        <item m="1" x="239"/>
        <item m="1" x="184"/>
        <item m="1" x="232"/>
        <item m="1" x="273"/>
        <item m="1" x="102"/>
        <item m="1" x="190"/>
        <item m="1" x="424"/>
        <item m="1" x="69"/>
        <item m="1" x="428"/>
        <item m="1" x="426"/>
        <item m="1" x="300"/>
        <item m="1" x="403"/>
        <item m="1" x="82"/>
        <item m="1" x="244"/>
        <item m="1" x="401"/>
        <item m="1" x="282"/>
        <item m="1" x="370"/>
        <item m="1" x="405"/>
        <item m="1" x="399"/>
        <item m="1" x="378"/>
        <item m="1" x="410"/>
        <item m="1" x="140"/>
        <item m="1" x="155"/>
        <item m="1" x="259"/>
        <item m="1" x="207"/>
        <item m="1" x="400"/>
        <item m="1" x="45"/>
        <item m="1" x="402"/>
        <item m="1" x="398"/>
        <item m="1" x="202"/>
        <item m="1" x="203"/>
        <item m="1" x="103"/>
        <item m="1" x="310"/>
        <item m="1" x="297"/>
        <item m="1" x="31"/>
        <item m="1" x="348"/>
        <item m="1" x="142"/>
        <item m="1" x="119"/>
        <item m="1" x="254"/>
        <item m="1" x="285"/>
        <item m="1" x="180"/>
        <item m="1" x="320"/>
        <item m="1" x="421"/>
        <item m="1" x="213"/>
        <item m="1" x="208"/>
        <item m="1" x="33"/>
        <item m="1" x="385"/>
        <item m="1" x="76"/>
        <item m="1" x="354"/>
        <item m="1" x="46"/>
        <item m="1" x="112"/>
        <item m="1" x="75"/>
        <item m="1" x="387"/>
        <item m="1" x="173"/>
        <item m="1" x="61"/>
        <item m="1" x="159"/>
        <item m="1" x="125"/>
        <item m="1" x="224"/>
        <item m="1" x="8"/>
        <item m="1" x="13"/>
        <item x="3"/>
        <item m="1" x="7"/>
        <item x="4"/>
        <item m="1" x="17"/>
        <item m="1" x="15"/>
        <item m="1" x="14"/>
        <item m="1" x="152"/>
        <item x="6"/>
        <item m="1" x="16"/>
        <item h="1" m="1" x="407"/>
        <item m="1" x="353"/>
        <item m="1" x="12"/>
        <item m="1" x="11"/>
        <item m="1" x="1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164" showAll="0"/>
    <pivotField dataField="1" showAll="0"/>
    <pivotField axis="axisPage" multipleItemSelectionAllowed="1" showAll="0" sortType="ascending">
      <items count="34">
        <item x="1"/>
        <item m="1" x="2"/>
        <item m="1" x="3"/>
        <item m="1" x="8"/>
        <item m="1" x="28"/>
        <item m="1" x="5"/>
        <item m="1" x="4"/>
        <item m="1" x="6"/>
        <item m="1" x="7"/>
        <item m="1" x="9"/>
        <item m="1" x="12"/>
        <item m="1" x="29"/>
        <item m="1" x="11"/>
        <item m="1" x="13"/>
        <item m="1" x="14"/>
        <item m="1" x="31"/>
        <item m="1" x="16"/>
        <item m="1" x="19"/>
        <item m="1" x="30"/>
        <item m="1" x="10"/>
        <item m="1" x="15"/>
        <item m="1" x="17"/>
        <item m="1" x="18"/>
        <item m="1" x="20"/>
        <item m="1" x="25"/>
        <item m="1" x="32"/>
        <item m="1" x="21"/>
        <item m="1" x="22"/>
        <item m="1" x="23"/>
        <item m="1" x="24"/>
        <item m="1" x="26"/>
        <item m="1" x="27"/>
        <item x="0"/>
        <item t="default"/>
      </items>
    </pivotField>
    <pivotField axis="axisPage" multipleItemSelectionAllowed="1" showAll="0">
      <items count="13">
        <item m="1" x="5"/>
        <item m="1" x="1"/>
        <item m="1" x="2"/>
        <item m="1" x="11"/>
        <item m="1" x="8"/>
        <item x="0"/>
        <item m="1" x="9"/>
        <item m="1" x="10"/>
        <item m="1" x="7"/>
        <item m="1" x="6"/>
        <item m="1" x="4"/>
        <item m="1" x="3"/>
        <item t="default"/>
      </items>
    </pivotField>
    <pivotField showAll="0"/>
    <pivotField showAll="0"/>
    <pivotField axis="axisRow" multipleItemSelectionAllowed="1" showAll="0">
      <items count="7">
        <item m="1" x="2"/>
        <item m="1" x="1"/>
        <item h="1" x="0"/>
        <item m="1" x="3"/>
        <item h="1" m="1" x="5"/>
        <item h="1" m="1" x="4"/>
        <item t="default"/>
      </items>
    </pivotField>
    <pivotField axis="axisPage" multipleItemSelectionAllowed="1" showAll="0">
      <items count="19">
        <item h="1" x="0"/>
        <item h="1" x="4"/>
        <item x="5"/>
        <item h="1" x="6"/>
        <item h="1" x="3"/>
        <item h="1" x="7"/>
        <item h="1" x="2"/>
        <item h="1" m="1" x="14"/>
        <item h="1" m="1" x="16"/>
        <item h="1" m="1" x="11"/>
        <item h="1" m="1" x="17"/>
        <item h="1" m="1" x="13"/>
        <item h="1" m="1" x="12"/>
        <item h="1" m="1" x="15"/>
        <item h="1" x="8"/>
        <item h="1" m="1" x="10"/>
        <item h="1" x="1"/>
        <item h="1" m="1" x="9"/>
        <item t="default"/>
      </items>
    </pivotField>
    <pivotField showAll="0"/>
    <pivotField showAll="0"/>
    <pivotField axis="axisPage" multipleItemSelectionAllowed="1" showAll="0">
      <items count="55">
        <item x="34"/>
        <item x="53"/>
        <item x="1"/>
        <item x="0"/>
        <item x="4"/>
        <item x="3"/>
        <item x="6"/>
        <item x="5"/>
        <item x="8"/>
        <item x="7"/>
        <item x="13"/>
        <item x="9"/>
        <item x="11"/>
        <item x="10"/>
        <item x="12"/>
        <item x="15"/>
        <item x="17"/>
        <item x="14"/>
        <item x="16"/>
        <item x="19"/>
        <item x="18"/>
        <item x="22"/>
        <item x="20"/>
        <item x="21"/>
        <item x="46"/>
        <item x="24"/>
        <item x="26"/>
        <item x="23"/>
        <item x="25"/>
        <item x="35"/>
        <item x="28"/>
        <item x="32"/>
        <item x="30"/>
        <item x="41"/>
        <item x="33"/>
        <item x="45"/>
        <item x="38"/>
        <item x="36"/>
        <item x="39"/>
        <item x="37"/>
        <item x="42"/>
        <item x="40"/>
        <item x="43"/>
        <item x="44"/>
        <item x="47"/>
        <item x="48"/>
        <item x="50"/>
        <item x="49"/>
        <item x="51"/>
        <item x="52"/>
        <item x="2"/>
        <item x="27"/>
        <item x="29"/>
        <item x="31"/>
        <item t="default"/>
      </items>
    </pivotField>
    <pivotField showAll="0">
      <items count="7">
        <item h="1" x="2"/>
        <item h="1" m="1" x="5"/>
        <item x="1"/>
        <item x="0"/>
        <item h="1" x="3"/>
        <item h="1" m="1" x="4"/>
        <item t="default"/>
      </items>
    </pivotField>
    <pivotField showAll="0"/>
    <pivotField showAll="0"/>
    <pivotField numFmtId="164"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4"/>
  </rowFields>
  <rowItems count="1">
    <i t="grand">
      <x/>
    </i>
  </rowItems>
  <colItems count="1">
    <i/>
  </colItems>
  <pageFields count="7">
    <pageField fld="48" hier="-1"/>
    <pageField fld="23" hier="-1"/>
    <pageField fld="41" hier="-1"/>
    <pageField fld="18" hier="-1"/>
    <pageField fld="45" hier="-1"/>
    <pageField fld="40" hier="-1"/>
    <pageField fld="30" hier="-1"/>
  </pageFields>
  <dataFields count="1">
    <dataField name="Cuenta de Manual" fld="39" subtotal="count" baseField="44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DD5BFA-D516-4FB5-A046-AB936D98ADEE}" name="Boletin granel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6" indent="0" outline="1" outlineData="1" multipleFieldFilters="0">
  <location ref="AV67:AW69" firstHeaderRow="1" firstDataRow="2" firstDataCol="1" rowPageCount="8" colPageCount="1"/>
  <pivotFields count="66"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numFmtId="14" showAll="0"/>
    <pivotField axis="axisPage" multipleItemSelectionAllowed="1" showAll="0">
      <items count="121">
        <item m="1" x="64"/>
        <item m="1" x="113"/>
        <item m="1" x="105"/>
        <item m="1" x="100"/>
        <item m="1" x="94"/>
        <item m="1" x="81"/>
        <item m="1" x="74"/>
        <item m="1" x="119"/>
        <item m="1" x="107"/>
        <item m="1" x="59"/>
        <item m="1" x="65"/>
        <item m="1" x="110"/>
        <item m="1" x="111"/>
        <item m="1" x="103"/>
        <item m="1" x="106"/>
        <item m="1" x="62"/>
        <item m="1" x="77"/>
        <item m="1" x="80"/>
        <item m="1" x="84"/>
        <item m="1" x="118"/>
        <item m="1" x="79"/>
        <item m="1" x="76"/>
        <item m="1" x="104"/>
        <item m="1" x="95"/>
        <item m="1" x="88"/>
        <item m="1" x="101"/>
        <item m="1" x="60"/>
        <item m="1" x="75"/>
        <item m="1" x="109"/>
        <item m="1" x="58"/>
        <item m="1" x="69"/>
        <item m="1" x="56"/>
        <item m="1" x="85"/>
        <item m="1" x="67"/>
        <item m="1" x="114"/>
        <item m="1" x="96"/>
        <item m="1" x="68"/>
        <item m="1" x="57"/>
        <item m="1" x="115"/>
        <item m="1" x="97"/>
        <item m="1" x="72"/>
        <item m="1" x="73"/>
        <item m="1" x="78"/>
        <item m="1" x="63"/>
        <item m="1" x="93"/>
        <item m="1" x="99"/>
        <item m="1" x="89"/>
        <item m="1" x="90"/>
        <item m="1" x="102"/>
        <item m="1" x="66"/>
        <item m="1" x="71"/>
        <item m="1" x="61"/>
        <item m="1" x="91"/>
        <item m="1" x="116"/>
        <item m="1" x="86"/>
        <item m="1" x="92"/>
        <item m="1" x="108"/>
        <item m="1" x="112"/>
        <item m="1" x="98"/>
        <item m="1" x="82"/>
        <item m="1" x="87"/>
        <item m="1" x="70"/>
        <item m="1" x="83"/>
        <item m="1" x="117"/>
        <item x="1"/>
        <item x="0"/>
        <item x="4"/>
        <item x="3"/>
        <item x="6"/>
        <item x="5"/>
        <item x="8"/>
        <item x="7"/>
        <item x="13"/>
        <item x="9"/>
        <item x="11"/>
        <item x="10"/>
        <item x="12"/>
        <item x="15"/>
        <item x="17"/>
        <item x="14"/>
        <item x="16"/>
        <item x="19"/>
        <item x="18"/>
        <item x="22"/>
        <item x="20"/>
        <item x="21"/>
        <item x="48"/>
        <item x="24"/>
        <item x="26"/>
        <item x="23"/>
        <item x="25"/>
        <item x="27"/>
        <item x="36"/>
        <item x="29"/>
        <item x="33"/>
        <item x="31"/>
        <item x="43"/>
        <item x="34"/>
        <item x="47"/>
        <item x="37"/>
        <item x="35"/>
        <item x="40"/>
        <item x="38"/>
        <item x="41"/>
        <item x="39"/>
        <item x="44"/>
        <item x="42"/>
        <item x="45"/>
        <item x="46"/>
        <item x="49"/>
        <item x="50"/>
        <item x="52"/>
        <item x="51"/>
        <item x="53"/>
        <item x="54"/>
        <item x="55"/>
        <item x="2"/>
        <item x="28"/>
        <item x="30"/>
        <item x="32"/>
        <item t="default"/>
      </items>
    </pivotField>
    <pivotField showAll="0"/>
    <pivotField showAll="0"/>
    <pivotField showAll="0"/>
    <pivotField axis="axisPage" multipleItemSelectionAllowed="1" showAll="0">
      <items count="7">
        <item m="1" x="5"/>
        <item x="0"/>
        <item x="1"/>
        <item m="1" x="4"/>
        <item x="2"/>
        <item m="1" x="3"/>
        <item t="default"/>
      </items>
    </pivotField>
    <pivotField showAll="0"/>
    <pivotField axis="axisPage" multipleItemSelectionAllowed="1" showAll="0">
      <items count="8">
        <item h="1" m="1" x="3"/>
        <item h="1" m="1" x="5"/>
        <item x="0"/>
        <item h="1" m="1" x="2"/>
        <item h="1" m="1" x="6"/>
        <item h="1" m="1" x="4"/>
        <item h="1" x="1"/>
        <item t="default"/>
      </items>
    </pivotField>
    <pivotField showAll="0"/>
    <pivotField showAll="0"/>
    <pivotField axis="axisPage" multipleItemSelectionAllowed="1" showAll="0">
      <items count="423">
        <item x="0"/>
        <item m="1" x="7"/>
        <item m="1" x="11"/>
        <item x="2"/>
        <item m="1" x="9"/>
        <item m="1" x="13"/>
        <item x="1"/>
        <item m="1" x="152"/>
        <item m="1" x="310"/>
        <item m="1" x="286"/>
        <item m="1" x="142"/>
        <item m="1" x="73"/>
        <item m="1" x="237"/>
        <item m="1" x="228"/>
        <item m="1" x="281"/>
        <item m="1" x="72"/>
        <item m="1" x="145"/>
        <item m="1" x="239"/>
        <item m="1" x="287"/>
        <item m="1" x="158"/>
        <item m="1" x="105"/>
        <item m="1" x="191"/>
        <item m="1" x="344"/>
        <item m="1" x="36"/>
        <item m="1" x="110"/>
        <item m="1" x="62"/>
        <item m="1" x="19"/>
        <item m="1" x="91"/>
        <item m="1" x="171"/>
        <item m="1" x="302"/>
        <item m="1" x="121"/>
        <item m="1" x="103"/>
        <item m="1" x="324"/>
        <item m="1" x="136"/>
        <item m="1" x="351"/>
        <item m="1" x="412"/>
        <item m="1" x="335"/>
        <item m="1" x="264"/>
        <item m="1" x="88"/>
        <item m="1" x="78"/>
        <item m="1" x="146"/>
        <item m="1" x="325"/>
        <item m="1" x="109"/>
        <item m="1" x="130"/>
        <item m="1" x="116"/>
        <item m="1" x="293"/>
        <item m="1" x="160"/>
        <item m="1" x="377"/>
        <item m="1" x="400"/>
        <item m="1" x="315"/>
        <item m="1" x="338"/>
        <item m="1" x="280"/>
        <item m="1" x="42"/>
        <item m="1" x="378"/>
        <item m="1" x="220"/>
        <item m="1" x="179"/>
        <item m="1" x="134"/>
        <item m="1" x="197"/>
        <item m="1" x="265"/>
        <item m="1" x="180"/>
        <item m="1" x="414"/>
        <item m="1" x="332"/>
        <item m="1" x="249"/>
        <item m="1" x="297"/>
        <item m="1" x="24"/>
        <item m="1" x="21"/>
        <item m="1" x="223"/>
        <item m="1" x="195"/>
        <item m="1" x="214"/>
        <item m="1" x="379"/>
        <item m="1" x="354"/>
        <item m="1" x="52"/>
        <item m="1" x="82"/>
        <item m="1" x="28"/>
        <item m="1" x="113"/>
        <item m="1" x="387"/>
        <item m="1" x="296"/>
        <item m="1" x="278"/>
        <item m="1" x="336"/>
        <item m="1" x="348"/>
        <item m="1" x="206"/>
        <item m="1" x="99"/>
        <item m="1" x="196"/>
        <item m="1" x="187"/>
        <item m="1" x="262"/>
        <item m="1" x="256"/>
        <item m="1" x="244"/>
        <item m="1" x="129"/>
        <item m="1" x="63"/>
        <item m="1" x="331"/>
        <item m="1" x="253"/>
        <item m="1" x="381"/>
        <item m="1" x="388"/>
        <item m="1" x="409"/>
        <item m="1" x="38"/>
        <item m="1" x="334"/>
        <item m="1" x="66"/>
        <item m="1" x="198"/>
        <item m="1" x="119"/>
        <item m="1" x="254"/>
        <item m="1" x="402"/>
        <item m="1" x="37"/>
        <item m="1" x="225"/>
        <item m="1" x="238"/>
        <item m="1" x="126"/>
        <item m="1" x="341"/>
        <item m="1" x="247"/>
        <item m="1" x="190"/>
        <item m="1" x="189"/>
        <item m="1" x="35"/>
        <item m="1" x="163"/>
        <item m="1" x="54"/>
        <item m="1" x="55"/>
        <item m="1" x="85"/>
        <item m="1" x="112"/>
        <item m="1" x="159"/>
        <item m="1" x="79"/>
        <item m="1" x="138"/>
        <item m="1" x="40"/>
        <item m="1" x="350"/>
        <item m="1" x="168"/>
        <item m="1" x="224"/>
        <item m="1" x="375"/>
        <item m="1" x="289"/>
        <item m="1" x="194"/>
        <item m="1" x="200"/>
        <item m="1" x="340"/>
        <item m="1" x="25"/>
        <item m="1" x="389"/>
        <item m="1" x="192"/>
        <item m="1" x="167"/>
        <item m="1" x="305"/>
        <item m="1" x="183"/>
        <item m="1" x="271"/>
        <item m="1" x="150"/>
        <item m="1" x="41"/>
        <item m="1" x="87"/>
        <item m="1" x="339"/>
        <item m="1" x="374"/>
        <item m="1" x="355"/>
        <item m="1" x="176"/>
        <item m="1" x="108"/>
        <item m="1" x="356"/>
        <item m="1" x="151"/>
        <item m="1" x="359"/>
        <item m="1" x="162"/>
        <item m="1" x="95"/>
        <item m="1" x="140"/>
        <item m="1" x="309"/>
        <item m="1" x="241"/>
        <item m="1" x="370"/>
        <item m="1" x="50"/>
        <item m="1" x="292"/>
        <item m="1" x="86"/>
        <item m="1" x="421"/>
        <item m="1" x="205"/>
        <item m="1" x="328"/>
        <item m="1" x="71"/>
        <item m="1" x="143"/>
        <item m="1" x="90"/>
        <item m="1" x="314"/>
        <item m="1" x="363"/>
        <item m="1" x="144"/>
        <item m="1" x="188"/>
        <item m="1" x="68"/>
        <item m="1" x="184"/>
        <item m="1" x="74"/>
        <item m="1" x="283"/>
        <item m="1" x="329"/>
        <item m="1" x="298"/>
        <item m="1" x="23"/>
        <item m="1" x="128"/>
        <item m="1" x="380"/>
        <item m="1" x="405"/>
        <item m="1" x="32"/>
        <item m="1" x="83"/>
        <item m="1" x="290"/>
        <item m="1" x="201"/>
        <item m="1" x="49"/>
        <item m="1" x="419"/>
        <item m="1" x="98"/>
        <item m="1" x="384"/>
        <item m="1" x="243"/>
        <item m="1" x="232"/>
        <item m="1" x="209"/>
        <item m="1" x="211"/>
        <item m="1" x="124"/>
        <item m="1" x="407"/>
        <item m="1" x="408"/>
        <item m="1" x="357"/>
        <item m="1" x="56"/>
        <item m="1" x="272"/>
        <item m="1" x="173"/>
        <item m="1" x="291"/>
        <item m="1" x="137"/>
        <item m="1" x="275"/>
        <item m="1" x="20"/>
        <item m="1" x="80"/>
        <item m="1" x="100"/>
        <item m="1" x="193"/>
        <item m="1" x="404"/>
        <item m="1" x="361"/>
        <item m="1" x="364"/>
        <item m="1" x="93"/>
        <item m="1" x="327"/>
        <item m="1" x="236"/>
        <item m="1" x="307"/>
        <item m="1" x="386"/>
        <item m="1" x="216"/>
        <item m="1" x="221"/>
        <item m="1" x="70"/>
        <item m="1" x="285"/>
        <item m="1" x="178"/>
        <item m="1" x="321"/>
        <item m="1" x="114"/>
        <item m="1" x="234"/>
        <item m="1" x="125"/>
        <item m="1" x="248"/>
        <item m="1" x="273"/>
        <item m="1" x="227"/>
        <item m="1" x="212"/>
        <item m="1" x="245"/>
        <item m="1" x="372"/>
        <item m="1" x="406"/>
        <item m="1" x="258"/>
        <item m="1" x="417"/>
        <item m="1" x="81"/>
        <item m="1" x="31"/>
        <item m="1" x="123"/>
        <item m="1" x="69"/>
        <item m="1" x="360"/>
        <item m="1" x="352"/>
        <item m="1" x="385"/>
        <item m="1" x="330"/>
        <item m="1" x="156"/>
        <item m="1" x="157"/>
        <item m="1" x="263"/>
        <item m="1" x="367"/>
        <item m="1" x="217"/>
        <item m="1" x="106"/>
        <item m="1" x="322"/>
        <item m="1" x="102"/>
        <item m="1" x="94"/>
        <item m="1" x="365"/>
        <item m="1" x="22"/>
        <item m="1" x="240"/>
        <item m="1" x="104"/>
        <item m="1" x="44"/>
        <item m="1" x="282"/>
        <item m="1" x="369"/>
        <item m="1" x="342"/>
        <item m="1" x="161"/>
        <item m="1" x="169"/>
        <item m="1" x="323"/>
        <item m="1" x="96"/>
        <item m="1" x="153"/>
        <item m="1" x="34"/>
        <item m="1" x="242"/>
        <item m="1" x="84"/>
        <item m="1" x="26"/>
        <item m="1" x="413"/>
        <item m="1" x="132"/>
        <item m="1" x="199"/>
        <item m="1" x="300"/>
        <item m="1" x="317"/>
        <item m="1" x="308"/>
        <item m="1" x="29"/>
        <item m="1" x="313"/>
        <item m="1" x="260"/>
        <item m="1" x="135"/>
        <item m="1" x="304"/>
        <item m="1" x="170"/>
        <item m="1" x="347"/>
        <item m="1" x="319"/>
        <item m="1" x="410"/>
        <item m="1" x="268"/>
        <item m="1" x="358"/>
        <item m="1" x="353"/>
        <item m="1" x="174"/>
        <item m="1" x="246"/>
        <item m="1" x="47"/>
        <item m="1" x="416"/>
        <item m="1" x="303"/>
        <item m="1" x="279"/>
        <item m="1" x="284"/>
        <item m="1" x="115"/>
        <item m="1" x="53"/>
        <item m="1" x="27"/>
        <item m="1" x="266"/>
        <item m="1" x="186"/>
        <item m="1" x="51"/>
        <item m="1" x="67"/>
        <item m="1" x="333"/>
        <item m="1" x="89"/>
        <item m="1" x="59"/>
        <item m="1" x="139"/>
        <item m="1" x="267"/>
        <item m="1" x="118"/>
        <item m="1" x="312"/>
        <item m="1" x="349"/>
        <item m="1" x="235"/>
        <item m="1" x="48"/>
        <item m="1" x="213"/>
        <item m="1" x="76"/>
        <item m="1" x="61"/>
        <item m="1" x="346"/>
        <item m="1" x="155"/>
        <item m="1" x="294"/>
        <item m="1" x="148"/>
        <item m="1" x="233"/>
        <item m="1" x="133"/>
        <item m="1" x="185"/>
        <item m="1" x="222"/>
        <item m="1" x="122"/>
        <item m="1" x="77"/>
        <item m="1" x="259"/>
        <item m="1" x="207"/>
        <item m="1" x="101"/>
        <item m="1" x="420"/>
        <item m="1" x="383"/>
        <item m="1" x="337"/>
        <item m="1" x="177"/>
        <item m="1" x="252"/>
        <item m="1" x="166"/>
        <item m="1" x="395"/>
        <item m="1" x="295"/>
        <item m="1" x="368"/>
        <item m="1" x="311"/>
        <item m="1" x="226"/>
        <item m="1" x="33"/>
        <item m="1" x="182"/>
        <item m="1" x="120"/>
        <item m="1" x="149"/>
        <item m="1" x="371"/>
        <item m="1" x="306"/>
        <item m="1" x="250"/>
        <item m="1" x="75"/>
        <item m="1" x="320"/>
        <item m="1" x="255"/>
        <item m="1" x="60"/>
        <item m="1" x="382"/>
        <item m="1" x="39"/>
        <item m="1" x="219"/>
        <item m="1" x="204"/>
        <item m="1" x="210"/>
        <item m="1" x="270"/>
        <item m="1" x="362"/>
        <item m="1" x="399"/>
        <item m="1" x="397"/>
        <item m="1" x="127"/>
        <item m="1" x="230"/>
        <item m="1" x="231"/>
        <item m="1" x="229"/>
        <item m="1" x="261"/>
        <item m="1" x="318"/>
        <item m="1" x="172"/>
        <item m="1" x="251"/>
        <item m="1" x="326"/>
        <item m="1" x="92"/>
        <item m="1" x="181"/>
        <item m="1" x="415"/>
        <item m="1" x="418"/>
        <item m="1" x="403"/>
        <item m="1" x="394"/>
        <item m="1" x="274"/>
        <item m="1" x="154"/>
        <item m="1" x="276"/>
        <item m="1" x="392"/>
        <item m="1" x="396"/>
        <item m="1" x="390"/>
        <item m="1" x="366"/>
        <item m="1" x="215"/>
        <item m="1" x="257"/>
        <item m="1" x="202"/>
        <item m="1" x="391"/>
        <item m="1" x="45"/>
        <item m="1" x="393"/>
        <item m="1" x="401"/>
        <item m="1" x="43"/>
        <item m="1" x="97"/>
        <item m="1" x="299"/>
        <item m="1" x="288"/>
        <item m="1" x="301"/>
        <item m="1" x="316"/>
        <item m="1" x="165"/>
        <item m="1" x="269"/>
        <item m="1" x="131"/>
        <item m="1" x="111"/>
        <item m="1" x="277"/>
        <item m="1" x="175"/>
        <item m="1" x="411"/>
        <item m="1" x="208"/>
        <item m="1" x="30"/>
        <item m="1" x="203"/>
        <item m="1" x="65"/>
        <item m="1" x="58"/>
        <item m="1" x="64"/>
        <item m="1" x="373"/>
        <item m="1" x="345"/>
        <item m="1" x="46"/>
        <item m="1" x="107"/>
        <item m="1" x="376"/>
        <item m="1" x="164"/>
        <item m="1" x="57"/>
        <item m="1" x="147"/>
        <item m="1" x="117"/>
        <item m="1" x="218"/>
        <item m="1" x="16"/>
        <item x="4"/>
        <item m="1" x="10"/>
        <item x="3"/>
        <item x="5"/>
        <item m="1" x="18"/>
        <item m="1" x="17"/>
        <item m="1" x="15"/>
        <item m="1" x="141"/>
        <item x="6"/>
        <item m="1" x="398"/>
        <item m="1" x="343"/>
        <item m="1" x="8"/>
        <item m="1" x="12"/>
        <item m="1" x="14"/>
        <item t="default"/>
      </items>
    </pivotField>
    <pivotField showAll="0"/>
    <pivotField showAll="0"/>
    <pivotField showAll="0"/>
    <pivotField numFmtId="22" showAll="0"/>
    <pivotField showAll="0"/>
    <pivotField showAll="0"/>
    <pivotField axis="axisPage" multipleItemSelectionAllowed="1" showAll="0">
      <items count="433">
        <item x="0"/>
        <item m="1" x="10"/>
        <item x="2"/>
        <item x="5"/>
        <item m="1" x="9"/>
        <item x="1"/>
        <item m="1" x="62"/>
        <item m="1" x="86"/>
        <item m="1" x="107"/>
        <item m="1" x="315"/>
        <item m="1" x="85"/>
        <item m="1" x="154"/>
        <item m="1" x="164"/>
        <item m="1" x="247"/>
        <item m="1" x="236"/>
        <item m="1" x="290"/>
        <item m="1" x="36"/>
        <item m="1" x="157"/>
        <item m="1" x="279"/>
        <item m="1" x="84"/>
        <item m="1" x="418"/>
        <item m="1" x="343"/>
        <item m="1" x="19"/>
        <item m="1" x="305"/>
        <item m="1" x="21"/>
        <item m="1" x="431"/>
        <item m="1" x="299"/>
        <item m="1" x="188"/>
        <item m="1" x="329"/>
        <item m="1" x="311"/>
        <item m="1" x="191"/>
        <item m="1" x="124"/>
        <item m="1" x="218"/>
        <item m="1" x="71"/>
        <item m="1" x="139"/>
        <item m="1" x="147"/>
        <item m="1" x="251"/>
        <item m="1" x="23"/>
        <item m="1" x="252"/>
        <item m="1" x="115"/>
        <item m="1" x="189"/>
        <item m="1" x="294"/>
        <item m="1" x="309"/>
        <item m="1" x="111"/>
        <item m="1" x="328"/>
        <item m="1" x="276"/>
        <item m="1" x="430"/>
        <item m="1" x="158"/>
        <item m="1" x="116"/>
        <item m="1" x="138"/>
        <item m="1" x="129"/>
        <item m="1" x="303"/>
        <item m="1" x="313"/>
        <item m="1" x="169"/>
        <item m="1" x="214"/>
        <item m="1" x="253"/>
        <item m="1" x="409"/>
        <item m="1" x="288"/>
        <item m="1" x="342"/>
        <item m="1" x="227"/>
        <item m="1" x="187"/>
        <item m="1" x="144"/>
        <item m="1" x="135"/>
        <item m="1" x="307"/>
        <item m="1" x="51"/>
        <item m="1" x="68"/>
        <item m="1" x="64"/>
        <item m="1" x="30"/>
        <item m="1" x="96"/>
        <item m="1" x="270"/>
        <item m="1" x="100"/>
        <item m="1" x="66"/>
        <item m="1" x="56"/>
        <item m="1" x="346"/>
        <item m="1" x="181"/>
        <item m="1" x="324"/>
        <item m="1" x="212"/>
        <item m="1" x="204"/>
        <item m="1" x="339"/>
        <item m="1" x="198"/>
        <item m="1" x="193"/>
        <item m="1" x="274"/>
        <item m="1" x="265"/>
        <item m="1" x="255"/>
        <item m="1" x="365"/>
        <item m="1" x="118"/>
        <item m="1" x="422"/>
        <item m="1" x="73"/>
        <item m="1" x="388"/>
        <item m="1" x="394"/>
        <item m="1" x="420"/>
        <item m="1" x="286"/>
        <item m="1" x="40"/>
        <item m="1" x="296"/>
        <item m="1" x="344"/>
        <item m="1" x="77"/>
        <item m="1" x="201"/>
        <item m="1" x="341"/>
        <item m="1" x="161"/>
        <item m="1" x="233"/>
        <item m="1" x="27"/>
        <item m="1" x="120"/>
        <item m="1" x="411"/>
        <item m="1" x="37"/>
        <item m="1" x="229"/>
        <item m="1" x="177"/>
        <item m="1" x="132"/>
        <item m="1" x="350"/>
        <item m="1" x="412"/>
        <item m="1" x="267"/>
        <item m="1" x="331"/>
        <item m="1" x="257"/>
        <item m="1" x="414"/>
        <item m="1" x="35"/>
        <item m="1" x="172"/>
        <item m="1" x="263"/>
        <item m="1" x="109"/>
        <item m="1" x="301"/>
        <item m="1" x="94"/>
        <item m="1" x="91"/>
        <item m="1" x="221"/>
        <item m="1" x="333"/>
        <item m="1" x="149"/>
        <item m="1" x="196"/>
        <item m="1" x="413"/>
        <item m="1" x="42"/>
        <item m="1" x="269"/>
        <item m="1" x="386"/>
        <item m="1" x="182"/>
        <item m="1" x="287"/>
        <item m="1" x="245"/>
        <item m="1" x="44"/>
        <item m="1" x="278"/>
        <item m="1" x="417"/>
        <item m="1" x="349"/>
        <item m="1" x="381"/>
        <item m="1" x="153"/>
        <item m="1" x="98"/>
        <item m="1" x="395"/>
        <item m="1" x="379"/>
        <item m="1" x="134"/>
        <item m="1" x="351"/>
        <item m="1" x="29"/>
        <item m="1" x="361"/>
        <item m="1" x="217"/>
        <item m="1" x="357"/>
        <item m="1" x="170"/>
        <item m="1" x="130"/>
        <item m="1" x="151"/>
        <item m="1" x="52"/>
        <item m="1" x="298"/>
        <item m="1" x="335"/>
        <item m="1" x="382"/>
        <item m="1" x="22"/>
        <item m="1" x="242"/>
        <item m="1" x="195"/>
        <item m="1" x="258"/>
        <item m="1" x="72"/>
        <item m="1" x="366"/>
        <item m="1" x="216"/>
        <item m="1" x="95"/>
        <item m="1" x="429"/>
        <item m="1" x="210"/>
        <item m="1" x="74"/>
        <item m="1" x="314"/>
        <item m="1" x="50"/>
        <item m="1" x="49"/>
        <item m="1" x="392"/>
        <item m="1" x="371"/>
        <item m="1" x="321"/>
        <item m="1" x="78"/>
        <item m="1" x="156"/>
        <item m="1" x="88"/>
        <item m="1" x="127"/>
        <item m="1" x="322"/>
        <item m="1" x="325"/>
        <item m="1" x="391"/>
        <item m="1" x="175"/>
        <item m="1" x="368"/>
        <item m="1" x="383"/>
        <item m="1" x="55"/>
        <item m="1" x="83"/>
        <item m="1" x="99"/>
        <item m="1" x="178"/>
        <item m="1" x="234"/>
        <item m="1" x="427"/>
        <item m="1" x="28"/>
        <item m="1" x="24"/>
        <item m="1" x="59"/>
        <item m="1" x="117"/>
        <item m="1" x="362"/>
        <item m="1" x="54"/>
        <item m="1" x="284"/>
        <item m="1" x="374"/>
        <item m="1" x="92"/>
        <item m="1" x="291"/>
        <item m="1" x="80"/>
        <item m="1" x="215"/>
        <item m="1" x="238"/>
        <item m="1" x="345"/>
        <item m="1" x="226"/>
        <item m="1" x="363"/>
        <item m="1" x="162"/>
        <item m="1" x="376"/>
        <item m="1" x="58"/>
        <item m="1" x="302"/>
        <item m="1" x="148"/>
        <item m="1" x="171"/>
        <item m="1" x="289"/>
        <item m="1" x="131"/>
        <item m="1" x="101"/>
        <item m="1" x="360"/>
        <item m="1" x="104"/>
        <item m="1" x="128"/>
        <item m="1" x="122"/>
        <item m="1" x="367"/>
        <item m="1" x="145"/>
        <item m="1" x="222"/>
        <item m="1" x="168"/>
        <item m="1" x="205"/>
        <item m="1" x="332"/>
        <item m="1" x="359"/>
        <item m="1" x="225"/>
        <item m="1" x="243"/>
        <item m="1" x="26"/>
        <item m="1" x="141"/>
        <item m="1" x="32"/>
        <item m="1" x="185"/>
        <item m="1" x="106"/>
        <item m="1" x="241"/>
        <item m="1" x="397"/>
        <item m="1" x="260"/>
        <item m="1" x="47"/>
        <item m="1" x="126"/>
        <item m="1" x="219"/>
        <item m="1" x="384"/>
        <item m="1" x="277"/>
        <item m="1" x="143"/>
        <item m="1" x="268"/>
        <item m="1" x="425"/>
        <item m="1" x="93"/>
        <item m="1" x="330"/>
        <item m="1" x="34"/>
        <item m="1" x="393"/>
        <item m="1" x="336"/>
        <item m="1" x="369"/>
        <item m="1" x="167"/>
        <item m="1" x="275"/>
        <item m="1" x="186"/>
        <item m="1" x="380"/>
        <item m="1" x="356"/>
        <item m="1" x="223"/>
        <item m="1" x="200"/>
        <item m="1" x="415"/>
        <item m="1" x="373"/>
        <item m="1" x="110"/>
        <item m="1" x="183"/>
        <item m="1" x="292"/>
        <item m="1" x="20"/>
        <item m="1" x="327"/>
        <item m="1" x="295"/>
        <item m="1" x="396"/>
        <item m="1" x="114"/>
        <item m="1" x="246"/>
        <item m="1" x="248"/>
        <item m="1" x="165"/>
        <item m="1" x="262"/>
        <item m="1" x="220"/>
        <item m="1" x="423"/>
        <item m="1" x="308"/>
        <item m="1" x="163"/>
        <item m="1" x="318"/>
        <item m="1" x="89"/>
        <item m="1" x="228"/>
        <item m="1" x="179"/>
        <item m="1" x="43"/>
        <item m="1" x="377"/>
        <item m="1" x="249"/>
        <item m="1" x="358"/>
        <item m="1" x="312"/>
        <item m="1" x="25"/>
        <item m="1" x="256"/>
        <item m="1" x="192"/>
        <item m="1" x="272"/>
        <item m="1" x="416"/>
        <item m="1" x="340"/>
        <item m="1" x="293"/>
        <item m="1" x="121"/>
        <item m="1" x="372"/>
        <item m="1" x="326"/>
        <item m="1" x="150"/>
        <item m="1" x="60"/>
        <item m="1" x="404"/>
        <item m="1" x="63"/>
        <item m="1" x="338"/>
        <item m="1" x="79"/>
        <item m="1" x="137"/>
        <item m="1" x="199"/>
        <item m="1" x="419"/>
        <item m="1" x="334"/>
        <item m="1" x="81"/>
        <item m="1" x="87"/>
        <item m="1" x="317"/>
        <item m="1" x="108"/>
        <item m="1" x="281"/>
        <item m="1" x="53"/>
        <item m="1" x="283"/>
        <item m="1" x="235"/>
        <item m="1" x="90"/>
        <item m="1" x="375"/>
        <item m="1" x="352"/>
        <item m="1" x="38"/>
        <item m="1" x="146"/>
        <item m="1" x="337"/>
        <item m="1" x="174"/>
        <item m="1" x="355"/>
        <item m="1" x="280"/>
        <item m="1" x="166"/>
        <item m="1" x="160"/>
        <item m="1" x="240"/>
        <item m="1" x="306"/>
        <item m="1" x="271"/>
        <item m="1" x="209"/>
        <item m="1" x="390"/>
        <item m="1" x="347"/>
        <item m="1" x="105"/>
        <item m="1" x="48"/>
        <item m="1" x="65"/>
        <item m="1" x="319"/>
        <item m="1" x="57"/>
        <item m="1" x="264"/>
        <item m="1" x="197"/>
        <item m="1" x="364"/>
        <item m="1" x="136"/>
        <item m="1" x="304"/>
        <item m="1" x="316"/>
        <item m="1" x="231"/>
        <item m="1" x="41"/>
        <item m="1" x="123"/>
        <item m="1" x="206"/>
        <item m="1" x="408"/>
        <item m="1" x="261"/>
        <item m="1" x="67"/>
        <item m="1" x="389"/>
        <item m="1" x="323"/>
        <item m="1" x="211"/>
        <item m="1" x="230"/>
        <item m="1" x="250"/>
        <item m="1" x="113"/>
        <item m="1" x="39"/>
        <item m="1" x="406"/>
        <item m="1" x="176"/>
        <item m="1" x="133"/>
        <item m="1" x="237"/>
        <item m="1" x="266"/>
        <item m="1" x="97"/>
        <item m="1" x="194"/>
        <item m="1" x="70"/>
        <item m="1" x="239"/>
        <item m="1" x="184"/>
        <item m="1" x="232"/>
        <item m="1" x="273"/>
        <item m="1" x="102"/>
        <item m="1" x="190"/>
        <item m="1" x="424"/>
        <item m="1" x="69"/>
        <item m="1" x="428"/>
        <item m="1" x="426"/>
        <item m="1" x="300"/>
        <item m="1" x="403"/>
        <item m="1" x="82"/>
        <item m="1" x="244"/>
        <item m="1" x="401"/>
        <item m="1" x="282"/>
        <item m="1" x="370"/>
        <item m="1" x="405"/>
        <item m="1" x="399"/>
        <item m="1" x="378"/>
        <item m="1" x="410"/>
        <item m="1" x="140"/>
        <item m="1" x="155"/>
        <item m="1" x="259"/>
        <item m="1" x="207"/>
        <item m="1" x="400"/>
        <item m="1" x="45"/>
        <item m="1" x="402"/>
        <item m="1" x="398"/>
        <item m="1" x="202"/>
        <item m="1" x="203"/>
        <item m="1" x="103"/>
        <item m="1" x="310"/>
        <item m="1" x="297"/>
        <item m="1" x="31"/>
        <item m="1" x="348"/>
        <item m="1" x="142"/>
        <item m="1" x="119"/>
        <item m="1" x="254"/>
        <item m="1" x="285"/>
        <item m="1" x="180"/>
        <item m="1" x="320"/>
        <item m="1" x="421"/>
        <item m="1" x="213"/>
        <item m="1" x="208"/>
        <item m="1" x="33"/>
        <item m="1" x="385"/>
        <item m="1" x="76"/>
        <item m="1" x="354"/>
        <item m="1" x="46"/>
        <item m="1" x="112"/>
        <item m="1" x="75"/>
        <item m="1" x="387"/>
        <item m="1" x="173"/>
        <item m="1" x="61"/>
        <item m="1" x="159"/>
        <item m="1" x="125"/>
        <item m="1" x="224"/>
        <item m="1" x="8"/>
        <item m="1" x="13"/>
        <item x="3"/>
        <item m="1" x="7"/>
        <item x="4"/>
        <item m="1" x="17"/>
        <item m="1" x="15"/>
        <item m="1" x="14"/>
        <item m="1" x="152"/>
        <item x="6"/>
        <item m="1" x="16"/>
        <item m="1" x="407"/>
        <item m="1" x="353"/>
        <item m="1" x="12"/>
        <item m="1" x="11"/>
        <item m="1" x="1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164" showAll="0"/>
    <pivotField showAll="0"/>
    <pivotField axis="axisPage" multipleItemSelectionAllowed="1" showAll="0">
      <items count="34">
        <item m="1" x="2"/>
        <item m="1" x="3"/>
        <item m="1" x="8"/>
        <item m="1" x="28"/>
        <item m="1" x="5"/>
        <item m="1" x="24"/>
        <item m="1" x="16"/>
        <item m="1" x="19"/>
        <item m="1" x="30"/>
        <item m="1" x="20"/>
        <item m="1" x="22"/>
        <item m="1" x="10"/>
        <item m="1" x="15"/>
        <item m="1" x="17"/>
        <item m="1" x="18"/>
        <item m="1" x="21"/>
        <item m="1" x="25"/>
        <item m="1" x="12"/>
        <item m="1" x="32"/>
        <item m="1" x="23"/>
        <item m="1" x="26"/>
        <item m="1" x="6"/>
        <item m="1" x="9"/>
        <item m="1" x="29"/>
        <item m="1" x="14"/>
        <item m="1" x="31"/>
        <item m="1" x="11"/>
        <item m="1" x="13"/>
        <item m="1" x="7"/>
        <item m="1" x="27"/>
        <item m="1" x="4"/>
        <item x="1"/>
        <item x="0"/>
        <item t="default"/>
      </items>
    </pivotField>
    <pivotField axis="axisPage" multipleItemSelectionAllowed="1" showAll="0">
      <items count="13">
        <item h="1" m="1" x="5"/>
        <item h="1" m="1" x="1"/>
        <item h="1" m="1" x="2"/>
        <item h="1" m="1" x="11"/>
        <item h="1" m="1" x="8"/>
        <item h="1" x="0"/>
        <item h="1" m="1" x="9"/>
        <item h="1" m="1" x="10"/>
        <item h="1" m="1" x="7"/>
        <item m="1" x="6"/>
        <item h="1" m="1" x="4"/>
        <item h="1" m="1" x="3"/>
        <item t="default"/>
      </items>
    </pivotField>
    <pivotField showAll="0"/>
    <pivotField showAll="0"/>
    <pivotField axis="axisCol" showAll="0">
      <items count="7">
        <item m="1" x="2"/>
        <item m="1" x="1"/>
        <item h="1" m="1" x="3"/>
        <item x="0"/>
        <item h="1" m="1" x="5"/>
        <item h="1" m="1" x="4"/>
        <item t="default"/>
      </items>
    </pivotField>
    <pivotField axis="axisRow" showAll="0">
      <items count="19">
        <item x="7"/>
        <item x="3"/>
        <item x="4"/>
        <item x="6"/>
        <item x="0"/>
        <item x="5"/>
        <item x="2"/>
        <item m="1" x="14"/>
        <item m="1" x="16"/>
        <item m="1" x="11"/>
        <item m="1" x="17"/>
        <item m="1" x="13"/>
        <item m="1" x="15"/>
        <item m="1" x="12"/>
        <item x="8"/>
        <item m="1" x="10"/>
        <item x="1"/>
        <item m="1" x="9"/>
        <item t="default"/>
      </items>
    </pivotField>
    <pivotField showAll="0"/>
    <pivotField showAll="0"/>
    <pivotField showAll="0"/>
    <pivotField axis="axisPage" multipleItemSelectionAllowed="1" showAll="0">
      <items count="7">
        <item x="1"/>
        <item x="0"/>
        <item x="3"/>
        <item m="1" x="4"/>
        <item x="2"/>
        <item h="1" m="1" x="5"/>
        <item t="default"/>
      </items>
    </pivotField>
    <pivotField showAll="0"/>
    <pivotField showAll="0"/>
    <pivotField numFmtId="164"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5"/>
  </rowFields>
  <rowItems count="1">
    <i t="grand">
      <x/>
    </i>
  </rowItems>
  <colFields count="1">
    <field x="44"/>
  </colFields>
  <colItems count="1">
    <i t="grand">
      <x/>
    </i>
  </colItems>
  <pageFields count="8">
    <pageField fld="20" hier="-1"/>
    <pageField fld="14" hier="-1"/>
    <pageField fld="23" hier="-1"/>
    <pageField fld="49" hier="-1"/>
    <pageField fld="41" hier="-1"/>
    <pageField fld="18" hier="-1"/>
    <pageField fld="30" hier="-1"/>
    <pageField fld="40" hier="-1"/>
  </pageFields>
  <dataFields count="1">
    <dataField name="Cuenta de Entrega" fld="12" subtotal="count" baseField="0" baseItem="0"/>
  </dataFields>
  <pivotTableStyleInfo name="PivotStyleLight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6287766-C04D-47C4-980F-0E9746BE5765}" name="Evolucionxdia AManuscritos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6" indent="0" outline="1" outlineData="1" multipleFieldFilters="0">
  <location ref="AC15:AD17" firstHeaderRow="1" firstDataRow="2" firstDataCol="1" rowPageCount="3" colPageCount="1"/>
  <pivotFields count="66"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axis="axisPage" multipleItemSelectionAllowed="1" showAll="0">
      <items count="121">
        <item m="1" x="64"/>
        <item h="1" m="1" x="113"/>
        <item h="1" m="1" x="105"/>
        <item h="1" m="1" x="100"/>
        <item h="1" m="1" x="94"/>
        <item h="1" m="1" x="81"/>
        <item h="1" m="1" x="74"/>
        <item h="1" m="1" x="119"/>
        <item h="1" m="1" x="107"/>
        <item h="1" m="1" x="59"/>
        <item h="1" m="1" x="65"/>
        <item h="1" m="1" x="110"/>
        <item h="1" m="1" x="111"/>
        <item h="1" m="1" x="103"/>
        <item h="1" m="1" x="106"/>
        <item h="1" m="1" x="62"/>
        <item h="1" m="1" x="77"/>
        <item h="1" m="1" x="80"/>
        <item h="1" m="1" x="84"/>
        <item h="1" m="1" x="118"/>
        <item h="1" m="1" x="79"/>
        <item h="1" m="1" x="76"/>
        <item h="1" m="1" x="104"/>
        <item h="1" m="1" x="95"/>
        <item h="1" m="1" x="88"/>
        <item h="1" m="1" x="101"/>
        <item h="1" m="1" x="60"/>
        <item h="1" m="1" x="75"/>
        <item h="1" m="1" x="109"/>
        <item h="1" m="1" x="58"/>
        <item h="1" m="1" x="69"/>
        <item h="1" m="1" x="56"/>
        <item h="1" m="1" x="85"/>
        <item h="1" m="1" x="67"/>
        <item h="1" m="1" x="114"/>
        <item h="1" m="1" x="96"/>
        <item h="1" m="1" x="68"/>
        <item h="1" m="1" x="57"/>
        <item h="1" m="1" x="115"/>
        <item h="1" m="1" x="97"/>
        <item h="1" m="1" x="72"/>
        <item h="1" m="1" x="73"/>
        <item h="1" m="1" x="78"/>
        <item h="1" m="1" x="63"/>
        <item h="1" m="1" x="93"/>
        <item h="1" m="1" x="99"/>
        <item h="1" m="1" x="89"/>
        <item h="1" m="1" x="90"/>
        <item h="1" m="1" x="102"/>
        <item h="1" m="1" x="66"/>
        <item h="1" m="1" x="71"/>
        <item h="1" m="1" x="61"/>
        <item h="1" m="1" x="91"/>
        <item h="1" m="1" x="116"/>
        <item h="1" m="1" x="86"/>
        <item h="1" m="1" x="92"/>
        <item h="1" m="1" x="108"/>
        <item h="1" m="1" x="112"/>
        <item h="1" m="1" x="98"/>
        <item h="1" m="1" x="82"/>
        <item h="1" m="1" x="87"/>
        <item h="1" m="1" x="70"/>
        <item h="1" m="1" x="83"/>
        <item h="1" m="1" x="117"/>
        <item x="1"/>
        <item x="0"/>
        <item x="4"/>
        <item x="3"/>
        <item x="6"/>
        <item x="5"/>
        <item x="8"/>
        <item x="7"/>
        <item x="13"/>
        <item x="9"/>
        <item x="11"/>
        <item x="10"/>
        <item x="12"/>
        <item x="15"/>
        <item x="17"/>
        <item x="14"/>
        <item x="16"/>
        <item x="19"/>
        <item x="18"/>
        <item x="22"/>
        <item x="20"/>
        <item x="21"/>
        <item x="48"/>
        <item x="24"/>
        <item x="26"/>
        <item x="23"/>
        <item x="25"/>
        <item x="27"/>
        <item x="36"/>
        <item x="29"/>
        <item x="33"/>
        <item x="31"/>
        <item x="43"/>
        <item x="34"/>
        <item x="47"/>
        <item x="37"/>
        <item x="35"/>
        <item x="40"/>
        <item x="38"/>
        <item x="41"/>
        <item x="39"/>
        <item x="44"/>
        <item x="42"/>
        <item x="45"/>
        <item x="46"/>
        <item x="49"/>
        <item x="50"/>
        <item x="52"/>
        <item x="51"/>
        <item x="53"/>
        <item x="54"/>
        <item h="1" x="55"/>
        <item h="1" x="2"/>
        <item h="1" x="28"/>
        <item h="1" x="30"/>
        <item h="1" x="32"/>
        <item t="default"/>
      </items>
    </pivotField>
    <pivotField showAll="0"/>
    <pivotField showAll="0"/>
    <pivotField showAll="0"/>
    <pivotField showAll="0"/>
    <pivotField showAll="0"/>
    <pivotField axis="axisPage" multipleItemSelectionAllowed="1" showAll="0">
      <items count="8">
        <item h="1" m="1" x="3"/>
        <item h="1" m="1" x="5"/>
        <item x="0"/>
        <item h="1" m="1" x="2"/>
        <item h="1" m="1" x="6"/>
        <item h="1" m="1" x="4"/>
        <item h="1" x="1"/>
        <item t="default"/>
      </items>
    </pivotField>
    <pivotField showAll="0"/>
    <pivotField showAll="0"/>
    <pivotField multipleItemSelectionAllowed="1" showAll="0"/>
    <pivotField showAll="0"/>
    <pivotField showAll="0"/>
    <pivotField showAll="0"/>
    <pivotField numFmtId="22" showAll="0"/>
    <pivotField showAll="0"/>
    <pivotField showAll="0"/>
    <pivotField multipleItemSelectionAllowed="1"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dataField="1" showAll="0"/>
    <pivotField axis="axisCol" showAll="0" sortType="ascending">
      <items count="34">
        <item x="1"/>
        <item m="1" x="2"/>
        <item m="1" x="3"/>
        <item m="1" x="8"/>
        <item m="1" x="28"/>
        <item m="1" x="5"/>
        <item m="1" x="4"/>
        <item m="1" x="6"/>
        <item m="1" x="7"/>
        <item m="1" x="9"/>
        <item m="1" x="12"/>
        <item m="1" x="29"/>
        <item m="1" x="11"/>
        <item m="1" x="13"/>
        <item m="1" x="14"/>
        <item m="1" x="31"/>
        <item m="1" x="16"/>
        <item m="1" x="19"/>
        <item m="1" x="30"/>
        <item m="1" x="10"/>
        <item m="1" x="15"/>
        <item m="1" x="17"/>
        <item m="1" x="18"/>
        <item m="1" x="20"/>
        <item m="1" x="25"/>
        <item m="1" x="32"/>
        <item m="1" x="21"/>
        <item m="1" x="22"/>
        <item m="1" x="23"/>
        <item m="1" x="24"/>
        <item m="1" x="26"/>
        <item m="1" x="27"/>
        <item x="0"/>
        <item t="default"/>
      </items>
    </pivotField>
    <pivotField showAll="0"/>
    <pivotField showAll="0">
      <items count="55">
        <item x="2"/>
        <item x="0"/>
        <item x="1"/>
        <item m="1" x="35"/>
        <item m="1" x="46"/>
        <item m="1" x="43"/>
        <item m="1" x="39"/>
        <item m="1" x="34"/>
        <item m="1" x="50"/>
        <item m="1" x="26"/>
        <item m="1" x="25"/>
        <item m="1" x="27"/>
        <item m="1" x="29"/>
        <item m="1" x="31"/>
        <item m="1" x="30"/>
        <item m="1" x="28"/>
        <item m="1" x="32"/>
        <item m="1" x="33"/>
        <item m="1" x="18"/>
        <item m="1" x="19"/>
        <item m="1" x="20"/>
        <item m="1" x="21"/>
        <item m="1" x="16"/>
        <item m="1" x="12"/>
        <item m="1" x="13"/>
        <item m="1" x="14"/>
        <item m="1" x="15"/>
        <item m="1" x="17"/>
        <item m="1" x="22"/>
        <item m="1" x="23"/>
        <item m="1" x="24"/>
        <item m="1" x="3"/>
        <item m="1" x="4"/>
        <item m="1" x="6"/>
        <item m="1" x="5"/>
        <item m="1" x="7"/>
        <item m="1" x="8"/>
        <item m="1" x="9"/>
        <item m="1" x="10"/>
        <item m="1" x="11"/>
        <item m="1" x="53"/>
        <item m="1" x="51"/>
        <item m="1" x="48"/>
        <item m="1" x="45"/>
        <item m="1" x="42"/>
        <item m="1" x="40"/>
        <item m="1" x="37"/>
        <item m="1" x="52"/>
        <item m="1" x="49"/>
        <item m="1" x="47"/>
        <item m="1" x="44"/>
        <item m="1" x="41"/>
        <item m="1" x="38"/>
        <item m="1" x="36"/>
        <item t="default"/>
      </items>
    </pivotField>
    <pivotField showAll="0"/>
    <pivotField axis="axisRow" multipleItemSelectionAllowed="1" showAll="0">
      <items count="7">
        <item m="1" x="2"/>
        <item h="1" x="0"/>
        <item h="1" m="1" x="1"/>
        <item h="1" m="1" x="3"/>
        <item h="1" m="1" x="5"/>
        <item h="1" m="1" x="4"/>
        <item t="default"/>
      </items>
    </pivotField>
    <pivotField axis="axisPage" multipleItemSelectionAllowed="1" showAll="0">
      <items count="19">
        <item h="1" x="0"/>
        <item h="1" x="4"/>
        <item x="5"/>
        <item h="1" x="6"/>
        <item h="1" x="3"/>
        <item h="1" x="7"/>
        <item h="1" x="2"/>
        <item h="1" m="1" x="14"/>
        <item h="1" m="1" x="16"/>
        <item h="1" m="1" x="11"/>
        <item h="1" m="1" x="17"/>
        <item h="1" m="1" x="13"/>
        <item h="1" m="1" x="12"/>
        <item h="1" m="1" x="15"/>
        <item h="1" x="8"/>
        <item h="1" m="1" x="10"/>
        <item h="1" x="1"/>
        <item h="1" m="1" x="9"/>
        <item t="default"/>
      </items>
    </pivotField>
    <pivotField showAll="0"/>
    <pivotField showAll="0"/>
    <pivotField showAll="0"/>
    <pivotField showAll="0">
      <items count="7">
        <item h="1" x="2"/>
        <item h="1" m="1" x="5"/>
        <item x="1"/>
        <item x="0"/>
        <item h="1" x="3"/>
        <item h="1" m="1" x="4"/>
        <item t="default"/>
      </items>
    </pivotField>
    <pivotField showAll="0"/>
    <pivotField showAll="0"/>
    <pivotField numFmtId="164"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4"/>
  </rowFields>
  <rowItems count="1">
    <i t="grand">
      <x/>
    </i>
  </rowItems>
  <colFields count="1">
    <field x="40"/>
  </colFields>
  <colItems count="1">
    <i t="grand">
      <x/>
    </i>
  </colItems>
  <pageFields count="3">
    <pageField fld="14" hier="-1"/>
    <pageField fld="20" hier="-1"/>
    <pageField fld="45" hier="-1"/>
  </pageFields>
  <dataFields count="1">
    <dataField name="Suma de Manual" fld="39" baseField="0" baseItem="3"/>
  </dataFields>
  <pivotTableStyleInfo name="PivotStyleLight1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FB72FDC-68B1-4031-A2FD-9B4943AC097F}" name="Sobrepeso dia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6" indent="0" outline="1" outlineData="1" multipleFieldFilters="0">
  <location ref="AB107:AC108" firstHeaderRow="1" firstDataRow="1" firstDataCol="1" rowPageCount="3" colPageCount="1"/>
  <pivotFields count="66">
    <pivotField showAll="0"/>
    <pivotField showAll="0"/>
    <pivotField numFmtId="164"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2520">
        <item m="1" x="2497"/>
        <item m="1" x="2511"/>
        <item m="1" x="2498"/>
        <item m="1" x="2512"/>
        <item m="1" x="2499"/>
        <item m="1" x="2500"/>
        <item m="1" x="2513"/>
        <item m="1" x="2420"/>
        <item m="1" x="2501"/>
        <item m="1" x="2514"/>
        <item m="1" x="2421"/>
        <item m="1" x="2502"/>
        <item m="1" x="2515"/>
        <item m="1" x="2503"/>
        <item m="1" x="2516"/>
        <item m="1" x="2422"/>
        <item m="1" x="2504"/>
        <item m="1" x="2517"/>
        <item m="1" x="2423"/>
        <item m="1" x="2505"/>
        <item m="1" x="2496"/>
        <item m="1" x="2487"/>
        <item m="1" x="2493"/>
        <item m="1" x="2488"/>
        <item m="1" x="2494"/>
        <item m="1" x="2473"/>
        <item m="1" x="2486"/>
        <item m="1" x="2509"/>
        <item m="1" x="2471"/>
        <item m="1" x="2506"/>
        <item m="1" x="2453"/>
        <item m="1" x="2465"/>
        <item m="1" x="2480"/>
        <item m="1" x="2490"/>
        <item m="1" x="2463"/>
        <item m="1" x="2478"/>
        <item m="1" x="2447"/>
        <item m="1" x="2455"/>
        <item m="1" x="2460"/>
        <item m="1" x="2466"/>
        <item m="1" x="2475"/>
        <item m="1" x="2482"/>
        <item m="1" x="2433"/>
        <item m="1" x="2440"/>
        <item m="1" x="2445"/>
        <item m="1" x="2448"/>
        <item m="1" x="2456"/>
        <item m="1" x="2461"/>
        <item m="1" x="2467"/>
        <item m="1" x="2476"/>
        <item m="1" x="2483"/>
        <item m="1" x="2434"/>
        <item m="1" x="2441"/>
        <item m="1" x="2449"/>
        <item m="1" x="2457"/>
        <item m="1" x="2462"/>
        <item m="1" x="2468"/>
        <item m="1" x="2477"/>
        <item m="1" x="2484"/>
        <item m="1" x="2435"/>
        <item m="1" x="2442"/>
        <item m="1" x="2431"/>
        <item m="1" x="2472"/>
        <item m="1" x="2481"/>
        <item m="1" x="2428"/>
        <item m="1" x="2479"/>
        <item m="1" x="2485"/>
        <item m="1" x="2489"/>
        <item m="1" x="2432"/>
        <item m="1" x="2492"/>
        <item m="1" x="2437"/>
        <item m="1" x="2446"/>
        <item m="1" x="2451"/>
        <item m="1" x="2419"/>
        <item m="1" x="2458"/>
        <item m="1" x="2425"/>
        <item m="1" x="2464"/>
        <item m="1" x="2426"/>
        <item m="1" x="2469"/>
        <item m="1" x="2429"/>
        <item m="1" x="2430"/>
        <item m="1" x="2491"/>
        <item m="1" x="2436"/>
        <item m="1" x="2495"/>
        <item m="1" x="2439"/>
        <item m="1" x="2508"/>
        <item m="1" x="2444"/>
        <item m="1" x="2452"/>
        <item m="1" x="2454"/>
        <item m="1" x="2424"/>
        <item m="1" x="2459"/>
        <item m="1" x="2427"/>
        <item m="1" x="2470"/>
        <item m="1" x="2474"/>
        <item m="1" x="2438"/>
        <item m="1" x="2507"/>
        <item m="1" x="2443"/>
        <item m="1" x="2510"/>
        <item m="1" x="2450"/>
        <item m="1" x="2518"/>
        <item x="2418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showAll="0"/>
    <pivotField axis="axisPage" multipleItemSelectionAllowed="1" showAll="0">
      <items count="34">
        <item x="1"/>
        <item m="1" x="2"/>
        <item m="1" x="3"/>
        <item m="1" x="8"/>
        <item m="1" x="28"/>
        <item m="1" x="5"/>
        <item m="1" x="4"/>
        <item m="1" x="6"/>
        <item m="1" x="7"/>
        <item m="1" x="9"/>
        <item m="1" x="12"/>
        <item m="1" x="29"/>
        <item m="1" x="11"/>
        <item m="1" x="13"/>
        <item m="1" x="14"/>
        <item m="1" x="31"/>
        <item m="1" x="16"/>
        <item m="1" x="19"/>
        <item m="1" x="30"/>
        <item m="1" x="10"/>
        <item m="1" x="15"/>
        <item m="1" x="17"/>
        <item m="1" x="18"/>
        <item m="1" x="20"/>
        <item m="1" x="25"/>
        <item m="1" x="32"/>
        <item m="1" x="21"/>
        <item m="1" x="22"/>
        <item m="1" x="23"/>
        <item m="1" x="24"/>
        <item m="1" x="26"/>
        <item m="1" x="27"/>
        <item x="0"/>
        <item t="default"/>
      </items>
    </pivotField>
    <pivotField axis="axisPage" multipleItemSelectionAllowed="1" showAll="0">
      <items count="13">
        <item x="0"/>
        <item m="1" x="5"/>
        <item m="1" x="1"/>
        <item m="1" x="2"/>
        <item m="1" x="11"/>
        <item m="1" x="8"/>
        <item m="1" x="9"/>
        <item m="1" x="10"/>
        <item m="1" x="7"/>
        <item m="1" x="6"/>
        <item m="1" x="4"/>
        <item m="1" x="3"/>
        <item t="default"/>
      </items>
    </pivotField>
    <pivotField showAll="0"/>
    <pivotField showAll="0"/>
    <pivotField showAll="0"/>
    <pivotField axis="axisPage" multipleItemSelectionAllowed="1" showAll="0">
      <items count="19">
        <item h="1" x="0"/>
        <item h="1" x="4"/>
        <item x="5"/>
        <item h="1" x="6"/>
        <item h="1" x="3"/>
        <item h="1" x="7"/>
        <item h="1" x="2"/>
        <item h="1" m="1" x="14"/>
        <item h="1" m="1" x="16"/>
        <item h="1" m="1" x="11"/>
        <item h="1" m="1" x="17"/>
        <item h="1" m="1" x="13"/>
        <item h="1" m="1" x="15"/>
        <item h="1" m="1" x="12"/>
        <item h="1" x="8"/>
        <item h="1" m="1" x="10"/>
        <item h="1" x="1"/>
        <item h="1" m="1" x="9"/>
        <item t="default"/>
      </items>
    </pivotField>
    <pivotField showAll="0"/>
    <pivotField showAll="0"/>
    <pivotField showAll="0"/>
    <pivotField showAll="0"/>
    <pivotField showAll="0"/>
    <pivotField axis="axisRow" showAll="0">
      <items count="4">
        <item x="1"/>
        <item h="1" x="0"/>
        <item h="1" m="1" x="2"/>
        <item t="default"/>
      </items>
    </pivotField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51"/>
    <field x="12"/>
  </rowFields>
  <rowItems count="1">
    <i t="grand">
      <x/>
    </i>
  </rowItems>
  <colItems count="1">
    <i/>
  </colItems>
  <pageFields count="3">
    <pageField fld="45" hier="-1"/>
    <pageField fld="41" hier="-1"/>
    <pageField fld="40" hier="-1"/>
  </pageFields>
  <dataFields count="1">
    <dataField name="Cuenta de Peso Bruto Vehículo" fld="5" subtotal="count" baseField="5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87A3D8-ECB8-4794-B2EB-0B380F74B671}" name="Boletin YTD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6" indent="0" outline="1" outlineData="1" multipleFieldFilters="0">
  <location ref="AV153:AW155" firstHeaderRow="1" firstDataRow="2" firstDataCol="1" rowPageCount="9" colPageCount="1"/>
  <pivotFields count="66"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numFmtId="14" showAll="0"/>
    <pivotField axis="axisPage" multipleItemSelectionAllowed="1" showAll="0">
      <items count="121">
        <item m="1" x="64"/>
        <item m="1" x="113"/>
        <item m="1" x="105"/>
        <item m="1" x="100"/>
        <item m="1" x="94"/>
        <item m="1" x="81"/>
        <item m="1" x="74"/>
        <item m="1" x="119"/>
        <item m="1" x="107"/>
        <item m="1" x="59"/>
        <item m="1" x="65"/>
        <item m="1" x="110"/>
        <item m="1" x="111"/>
        <item m="1" x="103"/>
        <item m="1" x="106"/>
        <item m="1" x="62"/>
        <item m="1" x="77"/>
        <item m="1" x="80"/>
        <item m="1" x="84"/>
        <item m="1" x="118"/>
        <item m="1" x="79"/>
        <item m="1" x="76"/>
        <item m="1" x="104"/>
        <item m="1" x="95"/>
        <item m="1" x="88"/>
        <item m="1" x="101"/>
        <item m="1" x="60"/>
        <item m="1" x="75"/>
        <item m="1" x="109"/>
        <item m="1" x="58"/>
        <item m="1" x="69"/>
        <item m="1" x="56"/>
        <item m="1" x="85"/>
        <item m="1" x="67"/>
        <item m="1" x="114"/>
        <item m="1" x="96"/>
        <item m="1" x="68"/>
        <item m="1" x="57"/>
        <item m="1" x="115"/>
        <item m="1" x="97"/>
        <item m="1" x="72"/>
        <item m="1" x="73"/>
        <item m="1" x="78"/>
        <item m="1" x="63"/>
        <item m="1" x="93"/>
        <item m="1" x="99"/>
        <item m="1" x="89"/>
        <item m="1" x="90"/>
        <item m="1" x="102"/>
        <item m="1" x="66"/>
        <item m="1" x="71"/>
        <item m="1" x="61"/>
        <item m="1" x="91"/>
        <item m="1" x="116"/>
        <item m="1" x="86"/>
        <item m="1" x="92"/>
        <item m="1" x="108"/>
        <item m="1" x="112"/>
        <item m="1" x="98"/>
        <item m="1" x="82"/>
        <item m="1" x="87"/>
        <item m="1" x="70"/>
        <item m="1" x="83"/>
        <item m="1" x="117"/>
        <item x="1"/>
        <item x="0"/>
        <item x="4"/>
        <item x="3"/>
        <item x="6"/>
        <item x="5"/>
        <item x="8"/>
        <item x="7"/>
        <item x="13"/>
        <item x="9"/>
        <item x="11"/>
        <item x="10"/>
        <item x="12"/>
        <item x="15"/>
        <item x="17"/>
        <item x="14"/>
        <item x="16"/>
        <item x="19"/>
        <item x="18"/>
        <item x="22"/>
        <item x="20"/>
        <item x="21"/>
        <item x="48"/>
        <item x="24"/>
        <item x="26"/>
        <item x="23"/>
        <item x="25"/>
        <item x="27"/>
        <item x="36"/>
        <item x="29"/>
        <item x="33"/>
        <item x="31"/>
        <item x="43"/>
        <item x="34"/>
        <item x="47"/>
        <item x="37"/>
        <item x="35"/>
        <item x="40"/>
        <item x="38"/>
        <item x="41"/>
        <item x="39"/>
        <item x="44"/>
        <item x="42"/>
        <item x="45"/>
        <item x="46"/>
        <item x="49"/>
        <item x="50"/>
        <item x="52"/>
        <item x="51"/>
        <item x="53"/>
        <item x="54"/>
        <item x="55"/>
        <item x="2"/>
        <item x="28"/>
        <item x="30"/>
        <item x="32"/>
        <item t="default"/>
      </items>
    </pivotField>
    <pivotField showAll="0"/>
    <pivotField showAll="0"/>
    <pivotField showAll="0"/>
    <pivotField axis="axisPage" multipleItemSelectionAllowed="1" showAll="0">
      <items count="7">
        <item m="1" x="5"/>
        <item x="0"/>
        <item h="1" x="1"/>
        <item m="1" x="4"/>
        <item h="1" x="2"/>
        <item h="1" m="1" x="3"/>
        <item t="default"/>
      </items>
    </pivotField>
    <pivotField showAll="0"/>
    <pivotField axis="axisPage" multipleItemSelectionAllowed="1" showAll="0">
      <items count="8">
        <item h="1" m="1" x="3"/>
        <item h="1" m="1" x="5"/>
        <item x="0"/>
        <item h="1" m="1" x="2"/>
        <item h="1" m="1" x="6"/>
        <item h="1" m="1" x="4"/>
        <item h="1" x="1"/>
        <item t="default"/>
      </items>
    </pivotField>
    <pivotField showAll="0"/>
    <pivotField showAll="0"/>
    <pivotField axis="axisPage" multipleItemSelectionAllowed="1" showAll="0">
      <items count="423">
        <item x="0"/>
        <item m="1" x="7"/>
        <item m="1" x="11"/>
        <item x="2"/>
        <item m="1" x="9"/>
        <item m="1" x="13"/>
        <item x="1"/>
        <item m="1" x="152"/>
        <item m="1" x="310"/>
        <item m="1" x="286"/>
        <item m="1" x="142"/>
        <item m="1" x="73"/>
        <item m="1" x="237"/>
        <item m="1" x="228"/>
        <item m="1" x="281"/>
        <item m="1" x="72"/>
        <item m="1" x="145"/>
        <item m="1" x="239"/>
        <item m="1" x="287"/>
        <item m="1" x="158"/>
        <item m="1" x="105"/>
        <item m="1" x="191"/>
        <item m="1" x="344"/>
        <item m="1" x="36"/>
        <item m="1" x="110"/>
        <item m="1" x="62"/>
        <item m="1" x="19"/>
        <item m="1" x="91"/>
        <item m="1" x="171"/>
        <item m="1" x="302"/>
        <item m="1" x="121"/>
        <item m="1" x="103"/>
        <item m="1" x="324"/>
        <item m="1" x="136"/>
        <item m="1" x="351"/>
        <item m="1" x="412"/>
        <item m="1" x="335"/>
        <item m="1" x="264"/>
        <item m="1" x="88"/>
        <item m="1" x="78"/>
        <item m="1" x="146"/>
        <item m="1" x="325"/>
        <item m="1" x="109"/>
        <item m="1" x="130"/>
        <item m="1" x="116"/>
        <item m="1" x="293"/>
        <item m="1" x="160"/>
        <item m="1" x="377"/>
        <item m="1" x="400"/>
        <item m="1" x="315"/>
        <item m="1" x="338"/>
        <item m="1" x="280"/>
        <item m="1" x="42"/>
        <item m="1" x="378"/>
        <item m="1" x="220"/>
        <item m="1" x="179"/>
        <item m="1" x="134"/>
        <item m="1" x="197"/>
        <item m="1" x="265"/>
        <item m="1" x="180"/>
        <item m="1" x="414"/>
        <item m="1" x="332"/>
        <item m="1" x="249"/>
        <item m="1" x="297"/>
        <item m="1" x="24"/>
        <item m="1" x="21"/>
        <item m="1" x="223"/>
        <item m="1" x="195"/>
        <item m="1" x="214"/>
        <item m="1" x="379"/>
        <item m="1" x="354"/>
        <item m="1" x="52"/>
        <item m="1" x="82"/>
        <item m="1" x="28"/>
        <item m="1" x="113"/>
        <item m="1" x="387"/>
        <item m="1" x="296"/>
        <item m="1" x="278"/>
        <item m="1" x="336"/>
        <item m="1" x="348"/>
        <item m="1" x="206"/>
        <item m="1" x="99"/>
        <item m="1" x="196"/>
        <item m="1" x="187"/>
        <item m="1" x="262"/>
        <item m="1" x="256"/>
        <item m="1" x="244"/>
        <item m="1" x="129"/>
        <item m="1" x="63"/>
        <item m="1" x="331"/>
        <item m="1" x="253"/>
        <item m="1" x="381"/>
        <item m="1" x="388"/>
        <item m="1" x="409"/>
        <item m="1" x="38"/>
        <item m="1" x="334"/>
        <item m="1" x="66"/>
        <item m="1" x="198"/>
        <item m="1" x="119"/>
        <item m="1" x="254"/>
        <item m="1" x="402"/>
        <item m="1" x="37"/>
        <item m="1" x="225"/>
        <item m="1" x="238"/>
        <item m="1" x="126"/>
        <item m="1" x="341"/>
        <item m="1" x="247"/>
        <item m="1" x="190"/>
        <item m="1" x="189"/>
        <item m="1" x="35"/>
        <item m="1" x="163"/>
        <item m="1" x="54"/>
        <item m="1" x="55"/>
        <item m="1" x="85"/>
        <item m="1" x="112"/>
        <item m="1" x="159"/>
        <item m="1" x="79"/>
        <item m="1" x="138"/>
        <item m="1" x="40"/>
        <item m="1" x="350"/>
        <item m="1" x="168"/>
        <item m="1" x="224"/>
        <item m="1" x="375"/>
        <item m="1" x="289"/>
        <item m="1" x="194"/>
        <item m="1" x="200"/>
        <item m="1" x="340"/>
        <item m="1" x="25"/>
        <item m="1" x="389"/>
        <item m="1" x="192"/>
        <item m="1" x="167"/>
        <item m="1" x="305"/>
        <item m="1" x="183"/>
        <item m="1" x="271"/>
        <item m="1" x="150"/>
        <item m="1" x="41"/>
        <item m="1" x="87"/>
        <item m="1" x="339"/>
        <item m="1" x="374"/>
        <item m="1" x="355"/>
        <item m="1" x="176"/>
        <item m="1" x="108"/>
        <item m="1" x="356"/>
        <item m="1" x="151"/>
        <item m="1" x="359"/>
        <item m="1" x="162"/>
        <item m="1" x="95"/>
        <item m="1" x="140"/>
        <item m="1" x="309"/>
        <item m="1" x="241"/>
        <item m="1" x="370"/>
        <item m="1" x="50"/>
        <item m="1" x="292"/>
        <item m="1" x="86"/>
        <item m="1" x="421"/>
        <item m="1" x="205"/>
        <item m="1" x="328"/>
        <item m="1" x="71"/>
        <item m="1" x="143"/>
        <item m="1" x="90"/>
        <item m="1" x="314"/>
        <item m="1" x="363"/>
        <item m="1" x="144"/>
        <item m="1" x="188"/>
        <item m="1" x="68"/>
        <item m="1" x="184"/>
        <item m="1" x="74"/>
        <item m="1" x="283"/>
        <item m="1" x="329"/>
        <item m="1" x="298"/>
        <item m="1" x="23"/>
        <item m="1" x="128"/>
        <item m="1" x="380"/>
        <item m="1" x="405"/>
        <item m="1" x="32"/>
        <item m="1" x="83"/>
        <item m="1" x="290"/>
        <item m="1" x="201"/>
        <item m="1" x="49"/>
        <item m="1" x="419"/>
        <item m="1" x="98"/>
        <item m="1" x="384"/>
        <item m="1" x="243"/>
        <item m="1" x="232"/>
        <item m="1" x="209"/>
        <item m="1" x="211"/>
        <item m="1" x="124"/>
        <item m="1" x="407"/>
        <item m="1" x="408"/>
        <item m="1" x="357"/>
        <item m="1" x="56"/>
        <item m="1" x="272"/>
        <item m="1" x="173"/>
        <item m="1" x="291"/>
        <item m="1" x="137"/>
        <item m="1" x="275"/>
        <item m="1" x="20"/>
        <item m="1" x="80"/>
        <item m="1" x="100"/>
        <item m="1" x="193"/>
        <item m="1" x="404"/>
        <item m="1" x="361"/>
        <item m="1" x="364"/>
        <item m="1" x="93"/>
        <item m="1" x="327"/>
        <item m="1" x="236"/>
        <item m="1" x="307"/>
        <item m="1" x="386"/>
        <item m="1" x="216"/>
        <item m="1" x="221"/>
        <item m="1" x="70"/>
        <item m="1" x="285"/>
        <item m="1" x="178"/>
        <item m="1" x="321"/>
        <item m="1" x="114"/>
        <item m="1" x="234"/>
        <item m="1" x="125"/>
        <item m="1" x="248"/>
        <item m="1" x="273"/>
        <item m="1" x="227"/>
        <item m="1" x="212"/>
        <item m="1" x="245"/>
        <item m="1" x="372"/>
        <item m="1" x="406"/>
        <item m="1" x="258"/>
        <item m="1" x="417"/>
        <item m="1" x="81"/>
        <item m="1" x="31"/>
        <item m="1" x="123"/>
        <item m="1" x="69"/>
        <item m="1" x="360"/>
        <item m="1" x="352"/>
        <item m="1" x="385"/>
        <item m="1" x="330"/>
        <item m="1" x="156"/>
        <item m="1" x="157"/>
        <item m="1" x="263"/>
        <item m="1" x="367"/>
        <item m="1" x="217"/>
        <item m="1" x="106"/>
        <item m="1" x="322"/>
        <item m="1" x="102"/>
        <item m="1" x="94"/>
        <item m="1" x="365"/>
        <item m="1" x="22"/>
        <item m="1" x="240"/>
        <item m="1" x="104"/>
        <item m="1" x="44"/>
        <item m="1" x="282"/>
        <item m="1" x="369"/>
        <item m="1" x="342"/>
        <item m="1" x="161"/>
        <item m="1" x="169"/>
        <item m="1" x="323"/>
        <item m="1" x="96"/>
        <item m="1" x="153"/>
        <item m="1" x="34"/>
        <item m="1" x="242"/>
        <item m="1" x="84"/>
        <item m="1" x="26"/>
        <item m="1" x="413"/>
        <item m="1" x="132"/>
        <item m="1" x="199"/>
        <item m="1" x="300"/>
        <item m="1" x="317"/>
        <item m="1" x="308"/>
        <item m="1" x="29"/>
        <item m="1" x="313"/>
        <item m="1" x="260"/>
        <item m="1" x="135"/>
        <item m="1" x="304"/>
        <item m="1" x="170"/>
        <item m="1" x="347"/>
        <item m="1" x="319"/>
        <item m="1" x="410"/>
        <item m="1" x="268"/>
        <item m="1" x="358"/>
        <item m="1" x="353"/>
        <item m="1" x="174"/>
        <item m="1" x="246"/>
        <item m="1" x="47"/>
        <item m="1" x="416"/>
        <item m="1" x="303"/>
        <item m="1" x="279"/>
        <item m="1" x="284"/>
        <item m="1" x="115"/>
        <item m="1" x="53"/>
        <item m="1" x="27"/>
        <item m="1" x="266"/>
        <item m="1" x="186"/>
        <item m="1" x="51"/>
        <item m="1" x="67"/>
        <item m="1" x="333"/>
        <item m="1" x="89"/>
        <item m="1" x="59"/>
        <item m="1" x="139"/>
        <item m="1" x="267"/>
        <item m="1" x="118"/>
        <item m="1" x="312"/>
        <item m="1" x="349"/>
        <item m="1" x="235"/>
        <item m="1" x="48"/>
        <item m="1" x="213"/>
        <item m="1" x="76"/>
        <item m="1" x="61"/>
        <item m="1" x="346"/>
        <item m="1" x="155"/>
        <item m="1" x="294"/>
        <item m="1" x="148"/>
        <item m="1" x="233"/>
        <item m="1" x="133"/>
        <item m="1" x="185"/>
        <item m="1" x="222"/>
        <item m="1" x="122"/>
        <item m="1" x="77"/>
        <item m="1" x="259"/>
        <item m="1" x="207"/>
        <item m="1" x="101"/>
        <item m="1" x="420"/>
        <item m="1" x="383"/>
        <item m="1" x="337"/>
        <item m="1" x="177"/>
        <item m="1" x="252"/>
        <item m="1" x="166"/>
        <item m="1" x="395"/>
        <item m="1" x="295"/>
        <item m="1" x="368"/>
        <item m="1" x="311"/>
        <item m="1" x="226"/>
        <item m="1" x="33"/>
        <item m="1" x="182"/>
        <item m="1" x="120"/>
        <item m="1" x="149"/>
        <item m="1" x="371"/>
        <item m="1" x="306"/>
        <item m="1" x="250"/>
        <item m="1" x="75"/>
        <item m="1" x="320"/>
        <item m="1" x="255"/>
        <item m="1" x="60"/>
        <item m="1" x="382"/>
        <item m="1" x="39"/>
        <item m="1" x="219"/>
        <item m="1" x="204"/>
        <item m="1" x="210"/>
        <item m="1" x="270"/>
        <item m="1" x="362"/>
        <item m="1" x="399"/>
        <item m="1" x="397"/>
        <item m="1" x="127"/>
        <item m="1" x="230"/>
        <item m="1" x="231"/>
        <item m="1" x="229"/>
        <item m="1" x="261"/>
        <item m="1" x="318"/>
        <item m="1" x="172"/>
        <item m="1" x="251"/>
        <item m="1" x="326"/>
        <item m="1" x="92"/>
        <item m="1" x="181"/>
        <item m="1" x="415"/>
        <item m="1" x="418"/>
        <item m="1" x="403"/>
        <item m="1" x="394"/>
        <item m="1" x="274"/>
        <item m="1" x="154"/>
        <item m="1" x="276"/>
        <item m="1" x="392"/>
        <item m="1" x="396"/>
        <item m="1" x="390"/>
        <item m="1" x="366"/>
        <item m="1" x="215"/>
        <item m="1" x="257"/>
        <item m="1" x="202"/>
        <item m="1" x="391"/>
        <item m="1" x="45"/>
        <item m="1" x="393"/>
        <item m="1" x="401"/>
        <item m="1" x="43"/>
        <item m="1" x="97"/>
        <item m="1" x="299"/>
        <item m="1" x="288"/>
        <item m="1" x="301"/>
        <item m="1" x="316"/>
        <item m="1" x="165"/>
        <item m="1" x="269"/>
        <item m="1" x="131"/>
        <item m="1" x="111"/>
        <item m="1" x="277"/>
        <item m="1" x="175"/>
        <item m="1" x="411"/>
        <item m="1" x="208"/>
        <item m="1" x="30"/>
        <item m="1" x="203"/>
        <item m="1" x="65"/>
        <item m="1" x="58"/>
        <item m="1" x="64"/>
        <item m="1" x="373"/>
        <item m="1" x="345"/>
        <item m="1" x="46"/>
        <item m="1" x="107"/>
        <item m="1" x="376"/>
        <item m="1" x="164"/>
        <item m="1" x="57"/>
        <item m="1" x="147"/>
        <item m="1" x="117"/>
        <item m="1" x="218"/>
        <item m="1" x="16"/>
        <item x="4"/>
        <item m="1" x="10"/>
        <item x="3"/>
        <item x="5"/>
        <item m="1" x="18"/>
        <item m="1" x="17"/>
        <item m="1" x="15"/>
        <item m="1" x="141"/>
        <item x="6"/>
        <item m="1" x="398"/>
        <item m="1" x="343"/>
        <item m="1" x="8"/>
        <item m="1" x="12"/>
        <item m="1" x="14"/>
        <item t="default"/>
      </items>
    </pivotField>
    <pivotField showAll="0"/>
    <pivotField showAll="0"/>
    <pivotField showAll="0"/>
    <pivotField numFmtId="22" showAll="0"/>
    <pivotField showAll="0"/>
    <pivotField showAll="0"/>
    <pivotField axis="axisPage" multipleItemSelectionAllowed="1" showAll="0">
      <items count="433">
        <item x="0"/>
        <item m="1" x="10"/>
        <item x="2"/>
        <item x="5"/>
        <item m="1" x="9"/>
        <item x="1"/>
        <item m="1" x="62"/>
        <item m="1" x="86"/>
        <item m="1" x="107"/>
        <item m="1" x="315"/>
        <item m="1" x="85"/>
        <item m="1" x="154"/>
        <item m="1" x="164"/>
        <item m="1" x="247"/>
        <item m="1" x="236"/>
        <item m="1" x="290"/>
        <item m="1" x="36"/>
        <item m="1" x="157"/>
        <item m="1" x="279"/>
        <item m="1" x="84"/>
        <item m="1" x="418"/>
        <item m="1" x="343"/>
        <item m="1" x="19"/>
        <item m="1" x="305"/>
        <item m="1" x="21"/>
        <item m="1" x="431"/>
        <item m="1" x="299"/>
        <item m="1" x="188"/>
        <item m="1" x="329"/>
        <item m="1" x="311"/>
        <item m="1" x="191"/>
        <item m="1" x="124"/>
        <item m="1" x="218"/>
        <item m="1" x="71"/>
        <item m="1" x="139"/>
        <item m="1" x="147"/>
        <item m="1" x="251"/>
        <item m="1" x="23"/>
        <item m="1" x="252"/>
        <item m="1" x="115"/>
        <item m="1" x="189"/>
        <item m="1" x="294"/>
        <item m="1" x="309"/>
        <item m="1" x="111"/>
        <item m="1" x="328"/>
        <item m="1" x="276"/>
        <item m="1" x="430"/>
        <item m="1" x="158"/>
        <item m="1" x="116"/>
        <item m="1" x="138"/>
        <item m="1" x="129"/>
        <item m="1" x="303"/>
        <item m="1" x="313"/>
        <item m="1" x="169"/>
        <item m="1" x="214"/>
        <item m="1" x="253"/>
        <item m="1" x="409"/>
        <item m="1" x="288"/>
        <item m="1" x="342"/>
        <item m="1" x="227"/>
        <item m="1" x="187"/>
        <item m="1" x="144"/>
        <item m="1" x="135"/>
        <item m="1" x="307"/>
        <item m="1" x="51"/>
        <item m="1" x="68"/>
        <item m="1" x="64"/>
        <item m="1" x="30"/>
        <item m="1" x="96"/>
        <item m="1" x="270"/>
        <item m="1" x="100"/>
        <item m="1" x="66"/>
        <item m="1" x="56"/>
        <item m="1" x="346"/>
        <item m="1" x="181"/>
        <item m="1" x="324"/>
        <item m="1" x="212"/>
        <item m="1" x="204"/>
        <item m="1" x="339"/>
        <item m="1" x="198"/>
        <item m="1" x="193"/>
        <item m="1" x="274"/>
        <item m="1" x="265"/>
        <item m="1" x="255"/>
        <item m="1" x="365"/>
        <item m="1" x="118"/>
        <item m="1" x="422"/>
        <item m="1" x="73"/>
        <item m="1" x="388"/>
        <item m="1" x="394"/>
        <item m="1" x="420"/>
        <item m="1" x="286"/>
        <item m="1" x="40"/>
        <item m="1" x="296"/>
        <item m="1" x="344"/>
        <item m="1" x="77"/>
        <item m="1" x="201"/>
        <item m="1" x="341"/>
        <item m="1" x="161"/>
        <item m="1" x="233"/>
        <item m="1" x="27"/>
        <item m="1" x="120"/>
        <item m="1" x="411"/>
        <item m="1" x="37"/>
        <item m="1" x="229"/>
        <item m="1" x="177"/>
        <item m="1" x="132"/>
        <item m="1" x="350"/>
        <item m="1" x="412"/>
        <item m="1" x="267"/>
        <item m="1" x="331"/>
        <item m="1" x="257"/>
        <item m="1" x="414"/>
        <item m="1" x="35"/>
        <item m="1" x="172"/>
        <item m="1" x="263"/>
        <item m="1" x="109"/>
        <item m="1" x="301"/>
        <item m="1" x="94"/>
        <item m="1" x="91"/>
        <item m="1" x="221"/>
        <item m="1" x="333"/>
        <item m="1" x="149"/>
        <item m="1" x="196"/>
        <item m="1" x="413"/>
        <item m="1" x="42"/>
        <item m="1" x="269"/>
        <item m="1" x="386"/>
        <item m="1" x="182"/>
        <item m="1" x="287"/>
        <item m="1" x="245"/>
        <item m="1" x="44"/>
        <item m="1" x="278"/>
        <item m="1" x="417"/>
        <item m="1" x="349"/>
        <item m="1" x="381"/>
        <item m="1" x="153"/>
        <item m="1" x="98"/>
        <item m="1" x="395"/>
        <item m="1" x="379"/>
        <item m="1" x="134"/>
        <item m="1" x="351"/>
        <item m="1" x="29"/>
        <item m="1" x="361"/>
        <item m="1" x="217"/>
        <item m="1" x="357"/>
        <item m="1" x="170"/>
        <item m="1" x="130"/>
        <item m="1" x="151"/>
        <item m="1" x="52"/>
        <item m="1" x="298"/>
        <item m="1" x="335"/>
        <item m="1" x="382"/>
        <item m="1" x="22"/>
        <item m="1" x="242"/>
        <item m="1" x="195"/>
        <item m="1" x="258"/>
        <item m="1" x="72"/>
        <item m="1" x="366"/>
        <item m="1" x="216"/>
        <item m="1" x="95"/>
        <item m="1" x="429"/>
        <item m="1" x="210"/>
        <item m="1" x="74"/>
        <item m="1" x="314"/>
        <item m="1" x="50"/>
        <item m="1" x="49"/>
        <item m="1" x="392"/>
        <item m="1" x="371"/>
        <item m="1" x="321"/>
        <item m="1" x="78"/>
        <item m="1" x="156"/>
        <item m="1" x="88"/>
        <item m="1" x="127"/>
        <item m="1" x="322"/>
        <item m="1" x="325"/>
        <item m="1" x="391"/>
        <item m="1" x="175"/>
        <item m="1" x="368"/>
        <item m="1" x="383"/>
        <item m="1" x="55"/>
        <item m="1" x="83"/>
        <item m="1" x="99"/>
        <item m="1" x="178"/>
        <item m="1" x="234"/>
        <item m="1" x="427"/>
        <item m="1" x="28"/>
        <item m="1" x="24"/>
        <item m="1" x="59"/>
        <item m="1" x="117"/>
        <item m="1" x="362"/>
        <item m="1" x="54"/>
        <item m="1" x="284"/>
        <item m="1" x="374"/>
        <item m="1" x="92"/>
        <item m="1" x="291"/>
        <item m="1" x="80"/>
        <item m="1" x="215"/>
        <item m="1" x="238"/>
        <item m="1" x="345"/>
        <item m="1" x="226"/>
        <item m="1" x="363"/>
        <item m="1" x="162"/>
        <item m="1" x="376"/>
        <item m="1" x="58"/>
        <item m="1" x="302"/>
        <item m="1" x="148"/>
        <item m="1" x="171"/>
        <item m="1" x="289"/>
        <item m="1" x="131"/>
        <item m="1" x="101"/>
        <item m="1" x="360"/>
        <item m="1" x="104"/>
        <item m="1" x="128"/>
        <item m="1" x="122"/>
        <item m="1" x="367"/>
        <item m="1" x="145"/>
        <item m="1" x="222"/>
        <item m="1" x="168"/>
        <item m="1" x="205"/>
        <item m="1" x="332"/>
        <item m="1" x="359"/>
        <item m="1" x="225"/>
        <item m="1" x="243"/>
        <item m="1" x="26"/>
        <item m="1" x="141"/>
        <item m="1" x="32"/>
        <item m="1" x="185"/>
        <item m="1" x="106"/>
        <item m="1" x="241"/>
        <item m="1" x="397"/>
        <item m="1" x="260"/>
        <item m="1" x="47"/>
        <item m="1" x="126"/>
        <item m="1" x="219"/>
        <item m="1" x="384"/>
        <item m="1" x="277"/>
        <item m="1" x="143"/>
        <item m="1" x="268"/>
        <item m="1" x="425"/>
        <item m="1" x="93"/>
        <item m="1" x="330"/>
        <item m="1" x="34"/>
        <item m="1" x="393"/>
        <item m="1" x="336"/>
        <item m="1" x="369"/>
        <item m="1" x="167"/>
        <item m="1" x="275"/>
        <item m="1" x="186"/>
        <item m="1" x="380"/>
        <item m="1" x="356"/>
        <item m="1" x="223"/>
        <item m="1" x="200"/>
        <item m="1" x="415"/>
        <item m="1" x="373"/>
        <item m="1" x="110"/>
        <item m="1" x="183"/>
        <item m="1" x="292"/>
        <item m="1" x="20"/>
        <item m="1" x="327"/>
        <item m="1" x="295"/>
        <item m="1" x="396"/>
        <item m="1" x="114"/>
        <item m="1" x="246"/>
        <item m="1" x="248"/>
        <item m="1" x="165"/>
        <item m="1" x="262"/>
        <item m="1" x="220"/>
        <item m="1" x="423"/>
        <item m="1" x="308"/>
        <item m="1" x="163"/>
        <item m="1" x="318"/>
        <item m="1" x="89"/>
        <item m="1" x="228"/>
        <item m="1" x="179"/>
        <item m="1" x="43"/>
        <item m="1" x="377"/>
        <item m="1" x="249"/>
        <item m="1" x="358"/>
        <item m="1" x="312"/>
        <item m="1" x="25"/>
        <item m="1" x="256"/>
        <item m="1" x="192"/>
        <item m="1" x="272"/>
        <item m="1" x="416"/>
        <item m="1" x="340"/>
        <item m="1" x="293"/>
        <item m="1" x="121"/>
        <item m="1" x="372"/>
        <item m="1" x="326"/>
        <item m="1" x="150"/>
        <item m="1" x="60"/>
        <item m="1" x="404"/>
        <item m="1" x="63"/>
        <item m="1" x="338"/>
        <item m="1" x="79"/>
        <item m="1" x="137"/>
        <item m="1" x="199"/>
        <item m="1" x="419"/>
        <item m="1" x="334"/>
        <item m="1" x="81"/>
        <item m="1" x="87"/>
        <item m="1" x="317"/>
        <item m="1" x="108"/>
        <item m="1" x="281"/>
        <item m="1" x="53"/>
        <item m="1" x="283"/>
        <item m="1" x="235"/>
        <item m="1" x="90"/>
        <item m="1" x="375"/>
        <item m="1" x="352"/>
        <item m="1" x="38"/>
        <item m="1" x="146"/>
        <item m="1" x="337"/>
        <item m="1" x="174"/>
        <item m="1" x="355"/>
        <item m="1" x="280"/>
        <item m="1" x="166"/>
        <item m="1" x="160"/>
        <item m="1" x="240"/>
        <item m="1" x="306"/>
        <item m="1" x="271"/>
        <item m="1" x="209"/>
        <item m="1" x="390"/>
        <item m="1" x="347"/>
        <item m="1" x="105"/>
        <item m="1" x="48"/>
        <item m="1" x="65"/>
        <item m="1" x="319"/>
        <item m="1" x="57"/>
        <item m="1" x="264"/>
        <item m="1" x="197"/>
        <item m="1" x="364"/>
        <item m="1" x="136"/>
        <item m="1" x="304"/>
        <item m="1" x="316"/>
        <item m="1" x="231"/>
        <item m="1" x="41"/>
        <item m="1" x="123"/>
        <item m="1" x="206"/>
        <item m="1" x="408"/>
        <item m="1" x="261"/>
        <item m="1" x="67"/>
        <item m="1" x="389"/>
        <item m="1" x="323"/>
        <item m="1" x="211"/>
        <item m="1" x="230"/>
        <item m="1" x="250"/>
        <item m="1" x="113"/>
        <item m="1" x="39"/>
        <item m="1" x="406"/>
        <item m="1" x="176"/>
        <item m="1" x="133"/>
        <item m="1" x="237"/>
        <item m="1" x="266"/>
        <item m="1" x="97"/>
        <item m="1" x="194"/>
        <item m="1" x="70"/>
        <item m="1" x="239"/>
        <item m="1" x="184"/>
        <item m="1" x="232"/>
        <item m="1" x="273"/>
        <item m="1" x="102"/>
        <item m="1" x="190"/>
        <item m="1" x="424"/>
        <item m="1" x="69"/>
        <item m="1" x="428"/>
        <item m="1" x="426"/>
        <item m="1" x="300"/>
        <item m="1" x="403"/>
        <item m="1" x="82"/>
        <item m="1" x="244"/>
        <item m="1" x="401"/>
        <item m="1" x="282"/>
        <item m="1" x="370"/>
        <item m="1" x="405"/>
        <item m="1" x="399"/>
        <item m="1" x="378"/>
        <item m="1" x="410"/>
        <item m="1" x="140"/>
        <item m="1" x="155"/>
        <item m="1" x="259"/>
        <item m="1" x="207"/>
        <item m="1" x="400"/>
        <item m="1" x="45"/>
        <item m="1" x="402"/>
        <item m="1" x="398"/>
        <item m="1" x="202"/>
        <item m="1" x="203"/>
        <item m="1" x="103"/>
        <item m="1" x="310"/>
        <item m="1" x="297"/>
        <item m="1" x="31"/>
        <item m="1" x="348"/>
        <item m="1" x="142"/>
        <item m="1" x="119"/>
        <item m="1" x="254"/>
        <item m="1" x="285"/>
        <item m="1" x="180"/>
        <item m="1" x="320"/>
        <item m="1" x="421"/>
        <item m="1" x="213"/>
        <item m="1" x="208"/>
        <item m="1" x="33"/>
        <item m="1" x="385"/>
        <item m="1" x="76"/>
        <item m="1" x="354"/>
        <item m="1" x="46"/>
        <item m="1" x="112"/>
        <item m="1" x="75"/>
        <item m="1" x="387"/>
        <item m="1" x="173"/>
        <item m="1" x="61"/>
        <item m="1" x="159"/>
        <item m="1" x="125"/>
        <item m="1" x="224"/>
        <item m="1" x="8"/>
        <item m="1" x="13"/>
        <item x="3"/>
        <item m="1" x="7"/>
        <item x="4"/>
        <item m="1" x="17"/>
        <item m="1" x="15"/>
        <item m="1" x="14"/>
        <item m="1" x="152"/>
        <item x="6"/>
        <item m="1" x="16"/>
        <item m="1" x="407"/>
        <item m="1" x="353"/>
        <item m="1" x="12"/>
        <item m="1" x="11"/>
        <item m="1" x="1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164" showAll="0"/>
    <pivotField showAll="0"/>
    <pivotField axis="axisPage" multipleItemSelectionAllowed="1" showAll="0">
      <items count="34">
        <item m="1" x="2"/>
        <item m="1" x="3"/>
        <item m="1" x="8"/>
        <item m="1" x="28"/>
        <item m="1" x="5"/>
        <item m="1" x="24"/>
        <item m="1" x="16"/>
        <item m="1" x="19"/>
        <item m="1" x="30"/>
        <item m="1" x="20"/>
        <item m="1" x="22"/>
        <item m="1" x="10"/>
        <item m="1" x="15"/>
        <item m="1" x="17"/>
        <item m="1" x="18"/>
        <item m="1" x="21"/>
        <item m="1" x="25"/>
        <item m="1" x="12"/>
        <item m="1" x="32"/>
        <item m="1" x="23"/>
        <item m="1" x="26"/>
        <item m="1" x="6"/>
        <item m="1" x="9"/>
        <item m="1" x="29"/>
        <item m="1" x="14"/>
        <item m="1" x="31"/>
        <item m="1" x="11"/>
        <item m="1" x="13"/>
        <item m="1" x="7"/>
        <item m="1" x="27"/>
        <item m="1" x="4"/>
        <item x="1"/>
        <item x="0"/>
        <item t="default"/>
      </items>
    </pivotField>
    <pivotField axis="axisRow" multipleItemSelectionAllowed="1" showAll="0">
      <items count="13">
        <item m="1" x="5"/>
        <item m="1" x="1"/>
        <item m="1" x="2"/>
        <item m="1" x="11"/>
        <item m="1" x="8"/>
        <item m="1" x="9"/>
        <item x="0"/>
        <item m="1" x="10"/>
        <item m="1" x="7"/>
        <item m="1" x="6"/>
        <item m="1" x="4"/>
        <item m="1" x="3"/>
        <item t="default"/>
      </items>
    </pivotField>
    <pivotField showAll="0"/>
    <pivotField showAll="0"/>
    <pivotField axis="axisCol" showAll="0">
      <items count="7">
        <item m="1" x="2"/>
        <item m="1" x="1"/>
        <item h="1" m="1" x="3"/>
        <item x="0"/>
        <item h="1" m="1" x="5"/>
        <item h="1" m="1" x="4"/>
        <item t="default"/>
      </items>
    </pivotField>
    <pivotField axis="axisPage" multipleItemSelectionAllowed="1" showAll="0">
      <items count="19">
        <item x="0"/>
        <item x="4"/>
        <item x="5"/>
        <item x="6"/>
        <item x="3"/>
        <item x="7"/>
        <item x="2"/>
        <item h="1" m="1" x="14"/>
        <item h="1" m="1" x="16"/>
        <item m="1" x="11"/>
        <item h="1" m="1" x="17"/>
        <item h="1" m="1" x="13"/>
        <item h="1" m="1" x="15"/>
        <item h="1" m="1" x="12"/>
        <item h="1" x="8"/>
        <item h="1" m="1" x="10"/>
        <item x="1"/>
        <item h="1" m="1" x="9"/>
        <item t="default"/>
      </items>
    </pivotField>
    <pivotField showAll="0"/>
    <pivotField showAll="0"/>
    <pivotField showAll="0"/>
    <pivotField axis="axisPage" multipleItemSelectionAllowed="1" showAll="0">
      <items count="7">
        <item x="1"/>
        <item x="0"/>
        <item h="1" x="3"/>
        <item m="1" x="4"/>
        <item h="1" x="2"/>
        <item m="1" x="5"/>
        <item t="default"/>
      </items>
    </pivotField>
    <pivotField showAll="0"/>
    <pivotField showAll="0"/>
    <pivotField numFmtId="164"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m="1" x="2"/>
        <item h="1" x="0"/>
        <item h="1" x="1"/>
        <item t="default"/>
      </items>
    </pivotField>
    <pivotField showAll="0"/>
    <pivotField showAll="0"/>
  </pivotFields>
  <rowFields count="1">
    <field x="41"/>
  </rowFields>
  <rowItems count="1">
    <i t="grand">
      <x/>
    </i>
  </rowItems>
  <colFields count="1">
    <field x="44"/>
  </colFields>
  <colItems count="1">
    <i t="grand">
      <x/>
    </i>
  </colItems>
  <pageFields count="9">
    <pageField fld="63" hier="-1"/>
    <pageField fld="20" hier="-1"/>
    <pageField fld="14" hier="-1"/>
    <pageField fld="23" hier="-1"/>
    <pageField fld="49" hier="-1"/>
    <pageField fld="18" hier="-1"/>
    <pageField fld="30" hier="-1"/>
    <pageField fld="40" hier="-1"/>
    <pageField fld="45" hier="-1"/>
  </pageFields>
  <dataFields count="1">
    <dataField name="Cuenta de Entrega" fld="12" subtotal="count" baseField="0" baseItem="0"/>
  </dataFields>
  <pivotTableStyleInfo name="PivotStyleLight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5E16B1-4B34-4C23-AECD-C69C37D60AFD}" name="A. Manuscritos motivos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6" indent="0" outline="1" outlineData="1" multipleFieldFilters="0">
  <location ref="AC43:AD44" firstHeaderRow="1" firstDataRow="1" firstDataCol="1" rowPageCount="2" colPageCount="1"/>
  <pivotFields count="66"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axis="axisPage" multipleItemSelectionAllowed="1" showAll="0">
      <items count="121">
        <item m="1" x="64"/>
        <item h="1" m="1" x="113"/>
        <item h="1" m="1" x="105"/>
        <item h="1" m="1" x="100"/>
        <item h="1" m="1" x="94"/>
        <item h="1" m="1" x="81"/>
        <item h="1" m="1" x="74"/>
        <item h="1" m="1" x="119"/>
        <item h="1" m="1" x="107"/>
        <item h="1" m="1" x="59"/>
        <item h="1" m="1" x="65"/>
        <item h="1" m="1" x="110"/>
        <item h="1" m="1" x="111"/>
        <item h="1" m="1" x="103"/>
        <item h="1" m="1" x="106"/>
        <item h="1" m="1" x="62"/>
        <item h="1" m="1" x="77"/>
        <item h="1" m="1" x="80"/>
        <item h="1" m="1" x="84"/>
        <item h="1" m="1" x="118"/>
        <item h="1" m="1" x="79"/>
        <item h="1" m="1" x="76"/>
        <item h="1" m="1" x="104"/>
        <item h="1" m="1" x="95"/>
        <item h="1" m="1" x="88"/>
        <item h="1" m="1" x="101"/>
        <item h="1" m="1" x="60"/>
        <item h="1" m="1" x="75"/>
        <item h="1" m="1" x="109"/>
        <item h="1" m="1" x="58"/>
        <item h="1" m="1" x="69"/>
        <item h="1" m="1" x="56"/>
        <item h="1" m="1" x="85"/>
        <item h="1" m="1" x="67"/>
        <item h="1" m="1" x="114"/>
        <item h="1" m="1" x="96"/>
        <item h="1" m="1" x="68"/>
        <item h="1" m="1" x="57"/>
        <item h="1" m="1" x="115"/>
        <item h="1" m="1" x="97"/>
        <item h="1" m="1" x="72"/>
        <item h="1" m="1" x="73"/>
        <item h="1" m="1" x="78"/>
        <item h="1" m="1" x="63"/>
        <item h="1" m="1" x="93"/>
        <item h="1" m="1" x="99"/>
        <item h="1" m="1" x="89"/>
        <item h="1" m="1" x="90"/>
        <item h="1" m="1" x="102"/>
        <item h="1" m="1" x="66"/>
        <item h="1" m="1" x="71"/>
        <item h="1" m="1" x="61"/>
        <item h="1" m="1" x="91"/>
        <item h="1" m="1" x="116"/>
        <item h="1" m="1" x="86"/>
        <item h="1" m="1" x="92"/>
        <item h="1" m="1" x="108"/>
        <item h="1" m="1" x="112"/>
        <item h="1" m="1" x="98"/>
        <item h="1" m="1" x="82"/>
        <item h="1" m="1" x="87"/>
        <item h="1" m="1" x="70"/>
        <item h="1" m="1" x="83"/>
        <item h="1" m="1" x="117"/>
        <item h="1" x="1"/>
        <item h="1" x="0"/>
        <item h="1" x="4"/>
        <item h="1" x="3"/>
        <item h="1" x="6"/>
        <item h="1" x="5"/>
        <item h="1" x="8"/>
        <item h="1" x="7"/>
        <item h="1" x="13"/>
        <item h="1" x="9"/>
        <item h="1" x="11"/>
        <item h="1" x="10"/>
        <item h="1" x="12"/>
        <item h="1" x="15"/>
        <item h="1" x="17"/>
        <item h="1" x="14"/>
        <item h="1" x="16"/>
        <item h="1" x="19"/>
        <item h="1" x="18"/>
        <item h="1" x="22"/>
        <item h="1" x="20"/>
        <item h="1" x="21"/>
        <item h="1" x="48"/>
        <item h="1" x="24"/>
        <item h="1" x="26"/>
        <item h="1" x="23"/>
        <item h="1" x="25"/>
        <item h="1" x="27"/>
        <item h="1" x="36"/>
        <item h="1" x="29"/>
        <item h="1" x="33"/>
        <item h="1" x="31"/>
        <item h="1" x="43"/>
        <item h="1" x="34"/>
        <item h="1" x="47"/>
        <item h="1" x="37"/>
        <item h="1" x="35"/>
        <item h="1" x="40"/>
        <item h="1" x="38"/>
        <item h="1" x="41"/>
        <item h="1" x="39"/>
        <item h="1" x="44"/>
        <item h="1" x="42"/>
        <item h="1" x="45"/>
        <item h="1" x="46"/>
        <item h="1" x="49"/>
        <item h="1" x="50"/>
        <item h="1" x="52"/>
        <item h="1" x="51"/>
        <item h="1" x="53"/>
        <item h="1" x="54"/>
        <item h="1" x="55"/>
        <item h="1" x="2"/>
        <item h="1" x="28"/>
        <item h="1" x="30"/>
        <item h="1" x="3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23">
        <item sd="0" x="0"/>
        <item m="1" x="7"/>
        <item h="1" m="1" x="11"/>
        <item x="2"/>
        <item m="1" x="9"/>
        <item m="1" x="13"/>
        <item x="1"/>
        <item m="1" x="152"/>
        <item m="1" x="310"/>
        <item m="1" x="286"/>
        <item m="1" x="142"/>
        <item m="1" x="73"/>
        <item m="1" x="237"/>
        <item m="1" x="228"/>
        <item m="1" x="281"/>
        <item m="1" x="72"/>
        <item m="1" x="145"/>
        <item m="1" x="239"/>
        <item m="1" x="287"/>
        <item m="1" x="158"/>
        <item m="1" x="105"/>
        <item m="1" x="191"/>
        <item m="1" x="344"/>
        <item m="1" x="36"/>
        <item m="1" x="110"/>
        <item m="1" x="62"/>
        <item m="1" x="19"/>
        <item m="1" x="91"/>
        <item m="1" x="171"/>
        <item m="1" x="302"/>
        <item m="1" x="121"/>
        <item m="1" x="103"/>
        <item m="1" x="324"/>
        <item m="1" x="136"/>
        <item m="1" x="351"/>
        <item m="1" x="412"/>
        <item m="1" x="335"/>
        <item m="1" x="264"/>
        <item m="1" x="88"/>
        <item m="1" x="78"/>
        <item m="1" x="146"/>
        <item m="1" x="325"/>
        <item m="1" x="109"/>
        <item m="1" x="130"/>
        <item m="1" x="116"/>
        <item m="1" x="293"/>
        <item m="1" x="160"/>
        <item m="1" x="377"/>
        <item m="1" x="400"/>
        <item m="1" x="315"/>
        <item m="1" x="338"/>
        <item m="1" x="280"/>
        <item m="1" x="42"/>
        <item m="1" x="378"/>
        <item m="1" x="220"/>
        <item m="1" x="179"/>
        <item m="1" x="134"/>
        <item m="1" x="197"/>
        <item m="1" x="265"/>
        <item m="1" x="180"/>
        <item m="1" x="414"/>
        <item m="1" x="332"/>
        <item m="1" x="249"/>
        <item m="1" x="297"/>
        <item m="1" x="24"/>
        <item m="1" x="21"/>
        <item m="1" x="223"/>
        <item m="1" x="195"/>
        <item m="1" x="214"/>
        <item m="1" x="379"/>
        <item m="1" x="354"/>
        <item m="1" x="52"/>
        <item m="1" x="82"/>
        <item m="1" x="28"/>
        <item m="1" x="113"/>
        <item m="1" x="387"/>
        <item m="1" x="296"/>
        <item m="1" x="278"/>
        <item m="1" x="336"/>
        <item m="1" x="348"/>
        <item m="1" x="206"/>
        <item m="1" x="99"/>
        <item m="1" x="196"/>
        <item m="1" x="187"/>
        <item m="1" x="262"/>
        <item m="1" x="256"/>
        <item m="1" x="244"/>
        <item m="1" x="129"/>
        <item m="1" x="63"/>
        <item m="1" x="331"/>
        <item m="1" x="253"/>
        <item m="1" x="381"/>
        <item m="1" x="388"/>
        <item m="1" x="409"/>
        <item m="1" x="38"/>
        <item m="1" x="334"/>
        <item m="1" x="66"/>
        <item m="1" x="198"/>
        <item m="1" x="119"/>
        <item m="1" x="254"/>
        <item m="1" x="402"/>
        <item m="1" x="37"/>
        <item m="1" x="225"/>
        <item m="1" x="238"/>
        <item m="1" x="126"/>
        <item m="1" x="341"/>
        <item m="1" x="247"/>
        <item m="1" x="190"/>
        <item m="1" x="189"/>
        <item m="1" x="35"/>
        <item m="1" x="163"/>
        <item m="1" x="54"/>
        <item m="1" x="55"/>
        <item m="1" x="85"/>
        <item m="1" x="112"/>
        <item m="1" x="159"/>
        <item m="1" x="79"/>
        <item m="1" x="138"/>
        <item m="1" x="40"/>
        <item m="1" x="350"/>
        <item m="1" x="168"/>
        <item m="1" x="224"/>
        <item m="1" x="375"/>
        <item m="1" x="289"/>
        <item m="1" x="194"/>
        <item m="1" x="200"/>
        <item m="1" x="340"/>
        <item m="1" x="25"/>
        <item m="1" x="389"/>
        <item m="1" x="192"/>
        <item m="1" x="167"/>
        <item m="1" x="305"/>
        <item m="1" x="183"/>
        <item m="1" x="271"/>
        <item m="1" x="150"/>
        <item m="1" x="41"/>
        <item m="1" x="87"/>
        <item m="1" x="339"/>
        <item m="1" x="374"/>
        <item m="1" x="355"/>
        <item m="1" x="176"/>
        <item m="1" x="108"/>
        <item m="1" x="356"/>
        <item m="1" x="151"/>
        <item m="1" x="359"/>
        <item m="1" x="162"/>
        <item m="1" x="95"/>
        <item m="1" x="140"/>
        <item m="1" x="309"/>
        <item m="1" x="241"/>
        <item m="1" x="370"/>
        <item m="1" x="50"/>
        <item m="1" x="292"/>
        <item m="1" x="86"/>
        <item m="1" x="421"/>
        <item m="1" x="205"/>
        <item m="1" x="328"/>
        <item m="1" x="71"/>
        <item m="1" x="143"/>
        <item m="1" x="90"/>
        <item m="1" x="314"/>
        <item m="1" x="363"/>
        <item m="1" x="144"/>
        <item m="1" x="188"/>
        <item m="1" x="68"/>
        <item m="1" x="184"/>
        <item m="1" x="74"/>
        <item m="1" x="283"/>
        <item m="1" x="329"/>
        <item m="1" x="298"/>
        <item m="1" x="23"/>
        <item m="1" x="128"/>
        <item m="1" x="380"/>
        <item m="1" x="405"/>
        <item m="1" x="32"/>
        <item m="1" x="83"/>
        <item m="1" x="290"/>
        <item m="1" x="201"/>
        <item m="1" x="49"/>
        <item m="1" x="419"/>
        <item m="1" x="98"/>
        <item m="1" x="384"/>
        <item m="1" x="243"/>
        <item m="1" x="232"/>
        <item m="1" x="209"/>
        <item m="1" x="211"/>
        <item m="1" x="124"/>
        <item m="1" x="407"/>
        <item m="1" x="408"/>
        <item m="1" x="357"/>
        <item m="1" x="56"/>
        <item m="1" x="272"/>
        <item m="1" x="173"/>
        <item m="1" x="291"/>
        <item m="1" x="137"/>
        <item m="1" x="275"/>
        <item m="1" x="20"/>
        <item m="1" x="80"/>
        <item m="1" x="100"/>
        <item m="1" x="193"/>
        <item m="1" x="404"/>
        <item m="1" x="361"/>
        <item m="1" x="364"/>
        <item m="1" x="93"/>
        <item m="1" x="327"/>
        <item m="1" x="236"/>
        <item m="1" x="307"/>
        <item m="1" x="386"/>
        <item m="1" x="216"/>
        <item m="1" x="221"/>
        <item m="1" x="70"/>
        <item m="1" x="285"/>
        <item m="1" x="178"/>
        <item m="1" x="321"/>
        <item m="1" x="114"/>
        <item m="1" x="234"/>
        <item m="1" x="125"/>
        <item m="1" x="248"/>
        <item m="1" x="273"/>
        <item m="1" x="227"/>
        <item m="1" x="212"/>
        <item m="1" x="245"/>
        <item m="1" x="372"/>
        <item m="1" x="406"/>
        <item m="1" x="258"/>
        <item m="1" x="417"/>
        <item m="1" x="81"/>
        <item m="1" x="31"/>
        <item m="1" x="123"/>
        <item m="1" x="69"/>
        <item m="1" x="360"/>
        <item m="1" x="352"/>
        <item m="1" x="385"/>
        <item m="1" x="330"/>
        <item m="1" x="156"/>
        <item m="1" x="157"/>
        <item m="1" x="263"/>
        <item m="1" x="367"/>
        <item m="1" x="217"/>
        <item m="1" x="106"/>
        <item m="1" x="322"/>
        <item m="1" x="102"/>
        <item m="1" x="94"/>
        <item m="1" x="365"/>
        <item m="1" x="22"/>
        <item m="1" x="240"/>
        <item m="1" x="104"/>
        <item m="1" x="44"/>
        <item m="1" x="282"/>
        <item m="1" x="369"/>
        <item m="1" x="342"/>
        <item m="1" x="161"/>
        <item m="1" x="169"/>
        <item m="1" x="323"/>
        <item m="1" x="96"/>
        <item m="1" x="153"/>
        <item m="1" x="34"/>
        <item m="1" x="242"/>
        <item m="1" x="84"/>
        <item m="1" x="26"/>
        <item m="1" x="413"/>
        <item m="1" x="132"/>
        <item m="1" x="199"/>
        <item m="1" x="300"/>
        <item m="1" x="317"/>
        <item m="1" x="308"/>
        <item m="1" x="29"/>
        <item m="1" x="313"/>
        <item m="1" x="260"/>
        <item m="1" x="135"/>
        <item m="1" x="304"/>
        <item m="1" x="170"/>
        <item m="1" x="347"/>
        <item m="1" x="319"/>
        <item m="1" x="410"/>
        <item m="1" x="268"/>
        <item m="1" x="358"/>
        <item m="1" x="353"/>
        <item m="1" x="174"/>
        <item m="1" x="246"/>
        <item m="1" x="47"/>
        <item m="1" x="416"/>
        <item m="1" x="303"/>
        <item m="1" x="279"/>
        <item m="1" x="284"/>
        <item m="1" x="115"/>
        <item m="1" x="53"/>
        <item m="1" x="27"/>
        <item m="1" x="266"/>
        <item m="1" x="186"/>
        <item m="1" x="51"/>
        <item m="1" x="67"/>
        <item m="1" x="333"/>
        <item m="1" x="89"/>
        <item m="1" x="59"/>
        <item m="1" x="139"/>
        <item m="1" x="267"/>
        <item m="1" x="118"/>
        <item m="1" x="312"/>
        <item m="1" x="349"/>
        <item m="1" x="235"/>
        <item m="1" x="48"/>
        <item m="1" x="213"/>
        <item m="1" x="76"/>
        <item m="1" x="61"/>
        <item m="1" x="346"/>
        <item m="1" x="155"/>
        <item m="1" x="294"/>
        <item m="1" x="148"/>
        <item m="1" x="233"/>
        <item m="1" x="133"/>
        <item m="1" x="185"/>
        <item m="1" x="222"/>
        <item m="1" x="122"/>
        <item m="1" x="77"/>
        <item m="1" x="259"/>
        <item m="1" x="207"/>
        <item m="1" x="101"/>
        <item m="1" x="420"/>
        <item m="1" x="383"/>
        <item m="1" x="337"/>
        <item m="1" x="177"/>
        <item m="1" x="252"/>
        <item m="1" x="166"/>
        <item m="1" x="395"/>
        <item m="1" x="295"/>
        <item m="1" x="368"/>
        <item m="1" x="311"/>
        <item m="1" x="226"/>
        <item m="1" x="33"/>
        <item m="1" x="182"/>
        <item m="1" x="120"/>
        <item m="1" x="149"/>
        <item m="1" x="371"/>
        <item m="1" x="306"/>
        <item m="1" x="250"/>
        <item m="1" x="75"/>
        <item m="1" x="320"/>
        <item m="1" x="255"/>
        <item m="1" x="60"/>
        <item m="1" x="382"/>
        <item m="1" x="39"/>
        <item m="1" x="219"/>
        <item m="1" x="204"/>
        <item m="1" x="210"/>
        <item m="1" x="270"/>
        <item m="1" x="362"/>
        <item m="1" x="399"/>
        <item m="1" x="397"/>
        <item m="1" x="127"/>
        <item m="1" x="230"/>
        <item m="1" x="231"/>
        <item m="1" x="229"/>
        <item m="1" x="261"/>
        <item m="1" x="318"/>
        <item m="1" x="172"/>
        <item m="1" x="251"/>
        <item m="1" x="326"/>
        <item m="1" x="92"/>
        <item m="1" x="181"/>
        <item m="1" x="415"/>
        <item m="1" x="418"/>
        <item m="1" x="403"/>
        <item m="1" x="394"/>
        <item m="1" x="274"/>
        <item m="1" x="154"/>
        <item m="1" x="276"/>
        <item m="1" x="392"/>
        <item m="1" x="396"/>
        <item m="1" x="390"/>
        <item m="1" x="366"/>
        <item m="1" x="215"/>
        <item m="1" x="257"/>
        <item m="1" x="202"/>
        <item m="1" x="391"/>
        <item m="1" x="45"/>
        <item m="1" x="393"/>
        <item m="1" x="401"/>
        <item m="1" x="43"/>
        <item m="1" x="97"/>
        <item m="1" x="299"/>
        <item m="1" x="288"/>
        <item m="1" x="301"/>
        <item m="1" x="316"/>
        <item m="1" x="165"/>
        <item m="1" x="269"/>
        <item m="1" x="131"/>
        <item m="1" x="111"/>
        <item m="1" x="277"/>
        <item m="1" x="175"/>
        <item m="1" x="411"/>
        <item m="1" x="208"/>
        <item m="1" x="30"/>
        <item m="1" x="203"/>
        <item m="1" x="65"/>
        <item m="1" x="58"/>
        <item m="1" x="64"/>
        <item m="1" x="373"/>
        <item m="1" x="345"/>
        <item m="1" x="46"/>
        <item m="1" x="107"/>
        <item m="1" x="376"/>
        <item m="1" x="164"/>
        <item m="1" x="57"/>
        <item m="1" x="147"/>
        <item m="1" x="117"/>
        <item m="1" x="218"/>
        <item m="1" x="16"/>
        <item x="4"/>
        <item m="1" x="10"/>
        <item x="3"/>
        <item x="5"/>
        <item m="1" x="18"/>
        <item h="1" m="1" x="17"/>
        <item h="1" m="1" x="15"/>
        <item h="1" m="1" x="141"/>
        <item h="1" x="6"/>
        <item h="1" m="1" x="398"/>
        <item h="1" m="1" x="343"/>
        <item h="1" m="1" x="8"/>
        <item h="1" m="1" x="12"/>
        <item h="1" m="1" x="14"/>
        <item t="default"/>
      </items>
    </pivotField>
    <pivotField showAll="0"/>
    <pivotField showAll="0"/>
    <pivotField showAll="0"/>
    <pivotField numFmtId="22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dataField="1" showAll="0"/>
    <pivotField showAll="0" sortType="ascending">
      <items count="34">
        <item x="1"/>
        <item m="1" x="2"/>
        <item m="1" x="3"/>
        <item m="1" x="8"/>
        <item m="1" x="28"/>
        <item m="1" x="5"/>
        <item m="1" x="4"/>
        <item m="1" x="6"/>
        <item m="1" x="7"/>
        <item m="1" x="9"/>
        <item m="1" x="12"/>
        <item m="1" x="29"/>
        <item m="1" x="11"/>
        <item m="1" x="13"/>
        <item m="1" x="14"/>
        <item m="1" x="31"/>
        <item m="1" x="16"/>
        <item m="1" x="19"/>
        <item m="1" x="30"/>
        <item m="1" x="10"/>
        <item m="1" x="15"/>
        <item m="1" x="17"/>
        <item m="1" x="18"/>
        <item m="1" x="20"/>
        <item m="1" x="25"/>
        <item m="1" x="32"/>
        <item m="1" x="21"/>
        <item m="1" x="22"/>
        <item m="1" x="23"/>
        <item m="1" x="24"/>
        <item m="1" x="26"/>
        <item m="1" x="27"/>
        <item x="0"/>
        <item t="default"/>
      </items>
    </pivotField>
    <pivotField showAll="0">
      <items count="13">
        <item x="0"/>
        <item m="1" x="10"/>
        <item m="1" x="7"/>
        <item m="1" x="6"/>
        <item m="1" x="4"/>
        <item m="1" x="3"/>
        <item m="1" x="5"/>
        <item m="1" x="1"/>
        <item m="1" x="2"/>
        <item m="1" x="11"/>
        <item m="1" x="8"/>
        <item m="1" x="9"/>
        <item t="default"/>
      </items>
    </pivotField>
    <pivotField showAll="0"/>
    <pivotField showAll="0"/>
    <pivotField axis="axisPage" multipleItemSelectionAllowed="1" showAll="0">
      <items count="7">
        <item m="1" x="2"/>
        <item h="1" x="0"/>
        <item h="1" m="1" x="1"/>
        <item h="1" m="1" x="3"/>
        <item h="1" m="1" x="5"/>
        <item h="1" m="1" x="4"/>
        <item t="default"/>
      </items>
    </pivotField>
    <pivotField showAll="0">
      <items count="19">
        <item h="1" x="0"/>
        <item h="1" x="4"/>
        <item x="5"/>
        <item h="1" x="6"/>
        <item h="1" x="3"/>
        <item h="1" x="7"/>
        <item h="1" x="2"/>
        <item h="1" m="1" x="14"/>
        <item h="1" m="1" x="16"/>
        <item h="1" m="1" x="11"/>
        <item h="1" m="1" x="17"/>
        <item h="1" m="1" x="13"/>
        <item h="1" m="1" x="15"/>
        <item h="1" m="1" x="12"/>
        <item h="1" x="1"/>
        <item h="1" m="1" x="10"/>
        <item h="1" x="8"/>
        <item h="1" m="1" x="9"/>
        <item t="default"/>
      </items>
    </pivotField>
    <pivotField showAll="0"/>
    <pivotField showAll="0"/>
    <pivotField showAll="0"/>
    <pivotField showAll="0"/>
    <pivotField showAll="0"/>
    <pivotField showAll="0"/>
    <pivotField numFmtId="164"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3"/>
  </rowFields>
  <rowItems count="1">
    <i t="grand">
      <x/>
    </i>
  </rowItems>
  <colItems count="1">
    <i/>
  </colItems>
  <pageFields count="2">
    <pageField fld="44" hier="-1"/>
    <pageField fld="14" hier="-1"/>
  </pageFields>
  <dataFields count="1">
    <dataField name="Suma de Manual" fld="39" baseField="0" baseItem="3"/>
  </dataFields>
  <pivotTableStyleInfo name="PivotStyleMedium2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A9A53E4-ABB5-4A14-B097-77212E21F826}" name="Motivos Interven entrada SAP" cacheId="0" applyNumberFormats="0" applyBorderFormats="0" applyFontFormats="0" applyPatternFormats="0" applyAlignmentFormats="0" applyWidthHeightFormats="1" dataCaption="Valores" updatedVersion="8" minRefreshableVersion="3" useAutoFormatting="1" colGrandTotals="0" itemPrintTitles="1" createdVersion="6" indent="0" outline="1" outlineData="1" multipleFieldFilters="0">
  <location ref="W43:X44" firstHeaderRow="1" firstDataRow="1" firstDataCol="1" rowPageCount="3" colPageCount="1"/>
  <pivotFields count="66"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axis="axisPage" multipleItemSelectionAllowed="1" showAll="0">
      <items count="121">
        <item m="1" x="64"/>
        <item h="1" m="1" x="113"/>
        <item h="1" m="1" x="105"/>
        <item h="1" m="1" x="100"/>
        <item h="1" m="1" x="94"/>
        <item h="1" m="1" x="81"/>
        <item h="1" m="1" x="74"/>
        <item h="1" m="1" x="119"/>
        <item h="1" m="1" x="107"/>
        <item h="1" m="1" x="59"/>
        <item h="1" m="1" x="65"/>
        <item h="1" m="1" x="110"/>
        <item h="1" m="1" x="111"/>
        <item h="1" m="1" x="103"/>
        <item h="1" m="1" x="106"/>
        <item h="1" m="1" x="62"/>
        <item h="1" m="1" x="77"/>
        <item h="1" m="1" x="80"/>
        <item h="1" m="1" x="84"/>
        <item h="1" m="1" x="118"/>
        <item h="1" m="1" x="79"/>
        <item h="1" m="1" x="76"/>
        <item h="1" m="1" x="104"/>
        <item h="1" m="1" x="95"/>
        <item h="1" m="1" x="88"/>
        <item h="1" m="1" x="101"/>
        <item h="1" m="1" x="60"/>
        <item h="1" m="1" x="75"/>
        <item h="1" m="1" x="109"/>
        <item h="1" m="1" x="58"/>
        <item h="1" m="1" x="69"/>
        <item h="1" m="1" x="56"/>
        <item h="1" m="1" x="85"/>
        <item h="1" m="1" x="67"/>
        <item h="1" m="1" x="114"/>
        <item h="1" m="1" x="96"/>
        <item h="1" m="1" x="68"/>
        <item h="1" m="1" x="57"/>
        <item h="1" m="1" x="115"/>
        <item h="1" m="1" x="97"/>
        <item h="1" m="1" x="72"/>
        <item h="1" m="1" x="73"/>
        <item h="1" m="1" x="78"/>
        <item h="1" m="1" x="63"/>
        <item h="1" m="1" x="93"/>
        <item h="1" m="1" x="99"/>
        <item h="1" m="1" x="89"/>
        <item h="1" m="1" x="90"/>
        <item h="1" m="1" x="102"/>
        <item h="1" m="1" x="66"/>
        <item h="1" m="1" x="71"/>
        <item h="1" m="1" x="61"/>
        <item h="1" m="1" x="91"/>
        <item h="1" m="1" x="116"/>
        <item h="1" m="1" x="86"/>
        <item h="1" m="1" x="92"/>
        <item h="1" m="1" x="108"/>
        <item h="1" m="1" x="112"/>
        <item h="1" m="1" x="98"/>
        <item h="1" m="1" x="82"/>
        <item h="1" m="1" x="87"/>
        <item h="1" m="1" x="70"/>
        <item h="1" m="1" x="83"/>
        <item h="1" m="1" x="117"/>
        <item h="1" x="1"/>
        <item h="1" x="0"/>
        <item h="1" x="4"/>
        <item h="1" x="3"/>
        <item h="1" x="6"/>
        <item h="1" x="5"/>
        <item h="1" x="8"/>
        <item h="1" x="7"/>
        <item h="1" x="13"/>
        <item h="1" x="9"/>
        <item h="1" x="11"/>
        <item h="1" x="10"/>
        <item h="1" x="12"/>
        <item h="1" x="15"/>
        <item h="1" x="17"/>
        <item h="1" x="14"/>
        <item h="1" x="16"/>
        <item h="1" x="19"/>
        <item h="1" x="18"/>
        <item h="1" x="22"/>
        <item h="1" x="20"/>
        <item h="1" x="21"/>
        <item h="1" x="48"/>
        <item h="1" x="24"/>
        <item h="1" x="26"/>
        <item h="1" x="23"/>
        <item h="1" x="25"/>
        <item h="1" x="27"/>
        <item h="1" x="36"/>
        <item h="1" x="29"/>
        <item h="1" x="33"/>
        <item h="1" x="31"/>
        <item h="1" x="43"/>
        <item h="1" x="34"/>
        <item h="1" x="47"/>
        <item h="1" x="37"/>
        <item h="1" x="35"/>
        <item h="1" x="40"/>
        <item h="1" x="38"/>
        <item h="1" x="41"/>
        <item h="1" x="39"/>
        <item h="1" x="44"/>
        <item h="1" x="42"/>
        <item h="1" x="45"/>
        <item h="1" x="46"/>
        <item h="1" x="49"/>
        <item h="1" x="50"/>
        <item h="1" x="52"/>
        <item h="1" x="51"/>
        <item h="1" x="53"/>
        <item h="1" x="54"/>
        <item h="1" x="55"/>
        <item h="1" x="2"/>
        <item h="1" x="28"/>
        <item h="1" x="30"/>
        <item h="1" x="3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0"/>
        <item x="1"/>
        <item x="2"/>
        <item t="default"/>
      </items>
    </pivotField>
    <pivotField axis="axisRow" showAll="0" sortType="descending" defaultSubtotal="0">
      <items count="422">
        <item h="1" sd="0" x="0"/>
        <item m="1" x="7"/>
        <item m="1" x="11"/>
        <item x="2"/>
        <item m="1" x="9"/>
        <item m="1" x="13"/>
        <item h="1" x="1"/>
        <item h="1" m="1" x="152"/>
        <item h="1" m="1" x="310"/>
        <item h="1" m="1" x="286"/>
        <item h="1" m="1" x="142"/>
        <item h="1" m="1" x="73"/>
        <item h="1" m="1" x="237"/>
        <item h="1" m="1" x="228"/>
        <item h="1" m="1" x="281"/>
        <item h="1" m="1" x="72"/>
        <item h="1" m="1" x="145"/>
        <item h="1" m="1" x="239"/>
        <item h="1" m="1" x="287"/>
        <item h="1" m="1" x="158"/>
        <item h="1" m="1" x="105"/>
        <item h="1" m="1" x="191"/>
        <item h="1" m="1" x="344"/>
        <item h="1" m="1" x="36"/>
        <item h="1" m="1" x="110"/>
        <item h="1" m="1" x="62"/>
        <item h="1" m="1" x="19"/>
        <item h="1" m="1" x="91"/>
        <item h="1" m="1" x="171"/>
        <item h="1" m="1" x="302"/>
        <item h="1" m="1" x="121"/>
        <item h="1" m="1" x="103"/>
        <item h="1" m="1" x="324"/>
        <item h="1" m="1" x="136"/>
        <item h="1" m="1" x="351"/>
        <item h="1" m="1" x="412"/>
        <item h="1" m="1" x="335"/>
        <item h="1" m="1" x="264"/>
        <item h="1" m="1" x="88"/>
        <item h="1" m="1" x="78"/>
        <item h="1" m="1" x="146"/>
        <item h="1" m="1" x="325"/>
        <item h="1" m="1" x="109"/>
        <item h="1" m="1" x="130"/>
        <item h="1" m="1" x="116"/>
        <item h="1" m="1" x="293"/>
        <item h="1" m="1" x="160"/>
        <item h="1" m="1" x="377"/>
        <item h="1" m="1" x="400"/>
        <item h="1" m="1" x="315"/>
        <item h="1" m="1" x="338"/>
        <item h="1" m="1" x="280"/>
        <item h="1" m="1" x="42"/>
        <item h="1" m="1" x="378"/>
        <item h="1" m="1" x="220"/>
        <item h="1" m="1" x="179"/>
        <item h="1" m="1" x="134"/>
        <item h="1" m="1" x="197"/>
        <item h="1" m="1" x="265"/>
        <item h="1" m="1" x="180"/>
        <item h="1" m="1" x="414"/>
        <item h="1" m="1" x="332"/>
        <item h="1" m="1" x="249"/>
        <item h="1" m="1" x="297"/>
        <item h="1" m="1" x="24"/>
        <item h="1" m="1" x="21"/>
        <item h="1" m="1" x="223"/>
        <item h="1" m="1" x="195"/>
        <item h="1" m="1" x="214"/>
        <item h="1" m="1" x="379"/>
        <item h="1" m="1" x="354"/>
        <item h="1" m="1" x="52"/>
        <item h="1" m="1" x="82"/>
        <item h="1" m="1" x="28"/>
        <item h="1" m="1" x="113"/>
        <item h="1" m="1" x="387"/>
        <item h="1" m="1" x="296"/>
        <item h="1" m="1" x="278"/>
        <item h="1" m="1" x="336"/>
        <item h="1" m="1" x="348"/>
        <item h="1" m="1" x="206"/>
        <item h="1" m="1" x="99"/>
        <item h="1" m="1" x="196"/>
        <item h="1" m="1" x="187"/>
        <item h="1" m="1" x="262"/>
        <item h="1" m="1" x="256"/>
        <item h="1" m="1" x="244"/>
        <item h="1" m="1" x="129"/>
        <item h="1" m="1" x="63"/>
        <item h="1" m="1" x="331"/>
        <item h="1" m="1" x="253"/>
        <item h="1" m="1" x="381"/>
        <item h="1" m="1" x="388"/>
        <item h="1" m="1" x="409"/>
        <item h="1" m="1" x="38"/>
        <item h="1" m="1" x="334"/>
        <item h="1" m="1" x="66"/>
        <item h="1" m="1" x="198"/>
        <item h="1" m="1" x="119"/>
        <item h="1" m="1" x="254"/>
        <item h="1" m="1" x="402"/>
        <item h="1" m="1" x="37"/>
        <item h="1" m="1" x="225"/>
        <item h="1" m="1" x="238"/>
        <item h="1" m="1" x="126"/>
        <item h="1" m="1" x="341"/>
        <item h="1" m="1" x="247"/>
        <item h="1" m="1" x="190"/>
        <item h="1" m="1" x="189"/>
        <item h="1" m="1" x="35"/>
        <item h="1" m="1" x="163"/>
        <item h="1" m="1" x="54"/>
        <item h="1" m="1" x="55"/>
        <item h="1" m="1" x="85"/>
        <item h="1" m="1" x="112"/>
        <item h="1" m="1" x="159"/>
        <item h="1" m="1" x="79"/>
        <item h="1" m="1" x="138"/>
        <item h="1" m="1" x="40"/>
        <item h="1" m="1" x="350"/>
        <item h="1" m="1" x="168"/>
        <item h="1" m="1" x="224"/>
        <item h="1" m="1" x="375"/>
        <item h="1" m="1" x="289"/>
        <item h="1" m="1" x="194"/>
        <item h="1" m="1" x="200"/>
        <item h="1" m="1" x="340"/>
        <item h="1" m="1" x="25"/>
        <item h="1" m="1" x="389"/>
        <item h="1" m="1" x="192"/>
        <item h="1" m="1" x="167"/>
        <item h="1" m="1" x="305"/>
        <item h="1" m="1" x="183"/>
        <item h="1" m="1" x="271"/>
        <item h="1" m="1" x="150"/>
        <item h="1" m="1" x="41"/>
        <item h="1" m="1" x="87"/>
        <item h="1" m="1" x="339"/>
        <item h="1" m="1" x="374"/>
        <item h="1" m="1" x="355"/>
        <item h="1" m="1" x="176"/>
        <item h="1" m="1" x="108"/>
        <item h="1" m="1" x="356"/>
        <item h="1" m="1" x="151"/>
        <item h="1" m="1" x="359"/>
        <item h="1" m="1" x="162"/>
        <item h="1" m="1" x="95"/>
        <item h="1" m="1" x="140"/>
        <item h="1" m="1" x="309"/>
        <item h="1" m="1" x="241"/>
        <item h="1" m="1" x="370"/>
        <item h="1" m="1" x="50"/>
        <item h="1" m="1" x="292"/>
        <item h="1" m="1" x="86"/>
        <item h="1" m="1" x="421"/>
        <item h="1" m="1" x="205"/>
        <item h="1" m="1" x="328"/>
        <item h="1" m="1" x="71"/>
        <item h="1" m="1" x="143"/>
        <item h="1" m="1" x="90"/>
        <item h="1" m="1" x="314"/>
        <item h="1" m="1" x="363"/>
        <item h="1" m="1" x="144"/>
        <item h="1" m="1" x="188"/>
        <item h="1" m="1" x="68"/>
        <item h="1" m="1" x="184"/>
        <item h="1" m="1" x="74"/>
        <item h="1" m="1" x="283"/>
        <item h="1" m="1" x="329"/>
        <item h="1" m="1" x="298"/>
        <item h="1" m="1" x="23"/>
        <item h="1" m="1" x="128"/>
        <item h="1" m="1" x="380"/>
        <item h="1" m="1" x="405"/>
        <item h="1" m="1" x="32"/>
        <item h="1" m="1" x="83"/>
        <item h="1" m="1" x="290"/>
        <item h="1" m="1" x="201"/>
        <item h="1" m="1" x="49"/>
        <item h="1" m="1" x="419"/>
        <item h="1" m="1" x="98"/>
        <item h="1" m="1" x="384"/>
        <item h="1" m="1" x="243"/>
        <item h="1" m="1" x="232"/>
        <item h="1" m="1" x="209"/>
        <item h="1" m="1" x="211"/>
        <item h="1" m="1" x="124"/>
        <item h="1" m="1" x="407"/>
        <item h="1" m="1" x="408"/>
        <item h="1" m="1" x="357"/>
        <item h="1" m="1" x="56"/>
        <item h="1" m="1" x="272"/>
        <item h="1" m="1" x="173"/>
        <item h="1" m="1" x="291"/>
        <item h="1" m="1" x="137"/>
        <item h="1" m="1" x="275"/>
        <item h="1" m="1" x="20"/>
        <item h="1" m="1" x="80"/>
        <item h="1" m="1" x="100"/>
        <item h="1" m="1" x="193"/>
        <item h="1" m="1" x="404"/>
        <item h="1" m="1" x="361"/>
        <item h="1" m="1" x="364"/>
        <item h="1" m="1" x="93"/>
        <item h="1" m="1" x="327"/>
        <item h="1" m="1" x="236"/>
        <item h="1" m="1" x="307"/>
        <item h="1" m="1" x="386"/>
        <item h="1" m="1" x="216"/>
        <item h="1" m="1" x="221"/>
        <item h="1" m="1" x="70"/>
        <item h="1" m="1" x="285"/>
        <item h="1" m="1" x="178"/>
        <item h="1" m="1" x="321"/>
        <item h="1" m="1" x="114"/>
        <item h="1" m="1" x="234"/>
        <item h="1" m="1" x="125"/>
        <item h="1" m="1" x="248"/>
        <item h="1" m="1" x="273"/>
        <item h="1" m="1" x="227"/>
        <item h="1" m="1" x="212"/>
        <item h="1" m="1" x="245"/>
        <item h="1" m="1" x="372"/>
        <item h="1" m="1" x="406"/>
        <item h="1" m="1" x="258"/>
        <item h="1" m="1" x="417"/>
        <item h="1" m="1" x="81"/>
        <item h="1" m="1" x="31"/>
        <item h="1" m="1" x="123"/>
        <item h="1" m="1" x="69"/>
        <item h="1" m="1" x="360"/>
        <item h="1" m="1" x="352"/>
        <item h="1" m="1" x="385"/>
        <item h="1" m="1" x="330"/>
        <item h="1" m="1" x="156"/>
        <item h="1" m="1" x="157"/>
        <item h="1" m="1" x="263"/>
        <item h="1" m="1" x="367"/>
        <item h="1" m="1" x="217"/>
        <item h="1" m="1" x="106"/>
        <item h="1" m="1" x="322"/>
        <item h="1" m="1" x="102"/>
        <item h="1" m="1" x="94"/>
        <item h="1" m="1" x="365"/>
        <item h="1" m="1" x="22"/>
        <item h="1" m="1" x="240"/>
        <item h="1" m="1" x="104"/>
        <item h="1" m="1" x="44"/>
        <item h="1" m="1" x="282"/>
        <item h="1" m="1" x="369"/>
        <item h="1" m="1" x="342"/>
        <item h="1" m="1" x="161"/>
        <item h="1" m="1" x="169"/>
        <item h="1" m="1" x="323"/>
        <item h="1" m="1" x="96"/>
        <item h="1" m="1" x="153"/>
        <item h="1" m="1" x="34"/>
        <item h="1" m="1" x="242"/>
        <item h="1" m="1" x="84"/>
        <item h="1" m="1" x="26"/>
        <item h="1" m="1" x="413"/>
        <item h="1" m="1" x="132"/>
        <item h="1" m="1" x="199"/>
        <item h="1" m="1" x="300"/>
        <item h="1" m="1" x="317"/>
        <item h="1" m="1" x="308"/>
        <item h="1" m="1" x="29"/>
        <item h="1" m="1" x="313"/>
        <item h="1" m="1" x="260"/>
        <item h="1" m="1" x="135"/>
        <item h="1" m="1" x="304"/>
        <item h="1" m="1" x="170"/>
        <item h="1" m="1" x="347"/>
        <item h="1" m="1" x="319"/>
        <item h="1" m="1" x="410"/>
        <item h="1" m="1" x="268"/>
        <item h="1" m="1" x="358"/>
        <item h="1" m="1" x="353"/>
        <item h="1" m="1" x="174"/>
        <item h="1" m="1" x="246"/>
        <item h="1" m="1" x="47"/>
        <item h="1" m="1" x="416"/>
        <item h="1" m="1" x="303"/>
        <item h="1" m="1" x="279"/>
        <item h="1" m="1" x="284"/>
        <item h="1" m="1" x="115"/>
        <item h="1" m="1" x="53"/>
        <item h="1" m="1" x="27"/>
        <item h="1" m="1" x="266"/>
        <item h="1" m="1" x="186"/>
        <item h="1" m="1" x="51"/>
        <item h="1" m="1" x="67"/>
        <item h="1" m="1" x="333"/>
        <item h="1" m="1" x="89"/>
        <item h="1" m="1" x="59"/>
        <item h="1" m="1" x="139"/>
        <item h="1" m="1" x="267"/>
        <item h="1" m="1" x="118"/>
        <item h="1" m="1" x="312"/>
        <item h="1" m="1" x="349"/>
        <item h="1" m="1" x="235"/>
        <item h="1" m="1" x="48"/>
        <item h="1" m="1" x="213"/>
        <item h="1" m="1" x="76"/>
        <item h="1" m="1" x="61"/>
        <item h="1" m="1" x="346"/>
        <item h="1" m="1" x="155"/>
        <item h="1" m="1" x="294"/>
        <item h="1" m="1" x="148"/>
        <item h="1" m="1" x="233"/>
        <item h="1" m="1" x="133"/>
        <item h="1" m="1" x="185"/>
        <item h="1" m="1" x="222"/>
        <item h="1" m="1" x="122"/>
        <item h="1" m="1" x="77"/>
        <item h="1" m="1" x="259"/>
        <item h="1" m="1" x="207"/>
        <item h="1" m="1" x="101"/>
        <item h="1" m="1" x="420"/>
        <item h="1" m="1" x="383"/>
        <item h="1" m="1" x="337"/>
        <item h="1" m="1" x="177"/>
        <item h="1" m="1" x="252"/>
        <item h="1" m="1" x="166"/>
        <item h="1" m="1" x="395"/>
        <item h="1" m="1" x="295"/>
        <item h="1" m="1" x="368"/>
        <item h="1" m="1" x="311"/>
        <item h="1" m="1" x="226"/>
        <item h="1" m="1" x="33"/>
        <item h="1" m="1" x="182"/>
        <item h="1" m="1" x="120"/>
        <item h="1" m="1" x="149"/>
        <item h="1" m="1" x="371"/>
        <item h="1" m="1" x="306"/>
        <item h="1" m="1" x="250"/>
        <item h="1" m="1" x="75"/>
        <item h="1" m="1" x="320"/>
        <item h="1" m="1" x="255"/>
        <item h="1" m="1" x="60"/>
        <item h="1" m="1" x="382"/>
        <item h="1" m="1" x="39"/>
        <item h="1" m="1" x="219"/>
        <item h="1" m="1" x="204"/>
        <item h="1" m="1" x="210"/>
        <item h="1" m="1" x="270"/>
        <item h="1" m="1" x="362"/>
        <item h="1" m="1" x="399"/>
        <item h="1" m="1" x="397"/>
        <item h="1" m="1" x="127"/>
        <item h="1" m="1" x="230"/>
        <item h="1" m="1" x="231"/>
        <item h="1" m="1" x="229"/>
        <item h="1" m="1" x="261"/>
        <item h="1" m="1" x="318"/>
        <item h="1" m="1" x="172"/>
        <item h="1" m="1" x="251"/>
        <item h="1" m="1" x="326"/>
        <item h="1" m="1" x="92"/>
        <item h="1" m="1" x="181"/>
        <item h="1" m="1" x="415"/>
        <item h="1" m="1" x="418"/>
        <item h="1" m="1" x="403"/>
        <item h="1" m="1" x="394"/>
        <item h="1" m="1" x="274"/>
        <item h="1" m="1" x="154"/>
        <item h="1" m="1" x="276"/>
        <item h="1" m="1" x="392"/>
        <item h="1" m="1" x="396"/>
        <item h="1" m="1" x="390"/>
        <item h="1" m="1" x="366"/>
        <item h="1" m="1" x="215"/>
        <item h="1" m="1" x="257"/>
        <item h="1" m="1" x="202"/>
        <item h="1" m="1" x="391"/>
        <item h="1" m="1" x="45"/>
        <item h="1" m="1" x="393"/>
        <item h="1" m="1" x="401"/>
        <item h="1" m="1" x="43"/>
        <item h="1" m="1" x="97"/>
        <item h="1" m="1" x="299"/>
        <item h="1" m="1" x="288"/>
        <item h="1" m="1" x="301"/>
        <item h="1" m="1" x="316"/>
        <item h="1" m="1" x="165"/>
        <item h="1" m="1" x="269"/>
        <item h="1" m="1" x="131"/>
        <item h="1" m="1" x="111"/>
        <item h="1" m="1" x="277"/>
        <item h="1" m="1" x="175"/>
        <item h="1" m="1" x="411"/>
        <item h="1" m="1" x="208"/>
        <item h="1" m="1" x="30"/>
        <item h="1" m="1" x="203"/>
        <item h="1" m="1" x="65"/>
        <item h="1" m="1" x="58"/>
        <item h="1" m="1" x="64"/>
        <item h="1" m="1" x="373"/>
        <item h="1" m="1" x="345"/>
        <item h="1" m="1" x="46"/>
        <item h="1" m="1" x="107"/>
        <item h="1" m="1" x="376"/>
        <item h="1" m="1" x="164"/>
        <item h="1" m="1" x="57"/>
        <item h="1" m="1" x="147"/>
        <item h="1" m="1" x="117"/>
        <item h="1" m="1" x="218"/>
        <item h="1" m="1" x="16"/>
        <item h="1" x="4"/>
        <item h="1" m="1" x="10"/>
        <item h="1" x="3"/>
        <item h="1" x="5"/>
        <item h="1" m="1" x="18"/>
        <item h="1" m="1" x="17"/>
        <item h="1" m="1" x="15"/>
        <item h="1" m="1" x="141"/>
        <item h="1" x="6"/>
        <item h="1" m="1" x="398"/>
        <item h="1" m="1" x="343"/>
        <item h="1" m="1" x="8"/>
        <item h="1" m="1" x="12"/>
        <item h="1" m="1" x="14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numFmtId="22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dataField="1" showAll="0"/>
    <pivotField axis="axisPage" multipleItemSelectionAllowed="1" showAll="0" sortType="ascending">
      <items count="34">
        <item x="1"/>
        <item m="1" x="2"/>
        <item m="1" x="3"/>
        <item m="1" x="8"/>
        <item m="1" x="28"/>
        <item m="1" x="5"/>
        <item m="1" x="4"/>
        <item m="1" x="6"/>
        <item m="1" x="7"/>
        <item m="1" x="9"/>
        <item m="1" x="12"/>
        <item m="1" x="29"/>
        <item m="1" x="11"/>
        <item m="1" x="13"/>
        <item m="1" x="14"/>
        <item m="1" x="31"/>
        <item m="1" x="16"/>
        <item m="1" x="19"/>
        <item m="1" x="30"/>
        <item m="1" x="10"/>
        <item m="1" x="15"/>
        <item m="1" x="17"/>
        <item m="1" x="18"/>
        <item m="1" x="20"/>
        <item m="1" x="25"/>
        <item m="1" x="32"/>
        <item m="1" x="21"/>
        <item m="1" x="22"/>
        <item m="1" x="23"/>
        <item m="1" x="24"/>
        <item m="1" x="26"/>
        <item m="1" x="27"/>
        <item x="0"/>
        <item t="default"/>
      </items>
    </pivotField>
    <pivotField showAll="0">
      <items count="13">
        <item x="0"/>
        <item m="1" x="10"/>
        <item m="1" x="7"/>
        <item m="1" x="6"/>
        <item m="1" x="4"/>
        <item m="1" x="3"/>
        <item m="1" x="5"/>
        <item m="1" x="1"/>
        <item m="1" x="2"/>
        <item m="1" x="11"/>
        <item m="1" x="8"/>
        <item m="1" x="9"/>
        <item t="default"/>
      </items>
    </pivotField>
    <pivotField showAll="0"/>
    <pivotField showAll="0"/>
    <pivotField axis="axisPage" multipleItemSelectionAllowed="1" showAll="0">
      <items count="7">
        <item h="1" m="1" x="2"/>
        <item h="1" x="0"/>
        <item m="1" x="1"/>
        <item h="1" m="1" x="3"/>
        <item h="1" m="1" x="5"/>
        <item h="1" m="1" x="4"/>
        <item t="default"/>
      </items>
    </pivotField>
    <pivotField showAll="0">
      <items count="19">
        <item h="1" x="0"/>
        <item h="1" x="4"/>
        <item x="5"/>
        <item h="1" x="6"/>
        <item h="1" x="3"/>
        <item h="1" x="7"/>
        <item h="1" x="2"/>
        <item h="1" m="1" x="14"/>
        <item h="1" m="1" x="16"/>
        <item h="1" m="1" x="11"/>
        <item h="1" m="1" x="17"/>
        <item h="1" m="1" x="13"/>
        <item h="1" m="1" x="15"/>
        <item h="1" m="1" x="12"/>
        <item h="1" x="1"/>
        <item h="1" m="1" x="10"/>
        <item h="1" x="8"/>
        <item h="1" m="1" x="9"/>
        <item t="default"/>
      </items>
    </pivotField>
    <pivotField showAll="0"/>
    <pivotField showAll="0"/>
    <pivotField showAll="0"/>
    <pivotField showAll="0"/>
    <pivotField showAll="0"/>
    <pivotField showAll="0"/>
    <pivotField numFmtId="164"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22"/>
    <field x="23"/>
  </rowFields>
  <rowItems count="1">
    <i t="grand">
      <x/>
    </i>
  </rowItems>
  <colItems count="1">
    <i/>
  </colItems>
  <pageFields count="3">
    <pageField fld="44" hier="-1"/>
    <pageField fld="14" hier="-1"/>
    <pageField fld="40" hier="-1"/>
  </pageFields>
  <dataFields count="1">
    <dataField name="Cuenta de Manual" fld="39" subtotal="count" baseField="0" baseItem="0"/>
  </dataFields>
  <formats count="11">
    <format dxfId="43">
      <pivotArea type="all" dataOnly="0" outline="0" fieldPosition="0"/>
    </format>
    <format dxfId="42">
      <pivotArea outline="0" collapsedLevelsAreSubtotals="1" fieldPosition="0"/>
    </format>
    <format dxfId="41">
      <pivotArea field="22" type="button" dataOnly="0" labelOnly="1" outline="0" axis="axisRow" fieldPosition="0"/>
    </format>
    <format dxfId="40">
      <pivotArea dataOnly="0" labelOnly="1" fieldPosition="0">
        <references count="1">
          <reference field="22" count="1">
            <x v="1"/>
          </reference>
        </references>
      </pivotArea>
    </format>
    <format dxfId="39">
      <pivotArea dataOnly="0" labelOnly="1" grandRow="1" outline="0" fieldPosition="0"/>
    </format>
    <format dxfId="38">
      <pivotArea dataOnly="0" labelOnly="1" fieldPosition="0">
        <references count="2">
          <reference field="22" count="1" selected="0">
            <x v="1"/>
          </reference>
          <reference field="23" count="3">
            <x v="3"/>
            <x v="4"/>
            <x v="5"/>
          </reference>
        </references>
      </pivotArea>
    </format>
    <format dxfId="37">
      <pivotArea dataOnly="0" labelOnly="1" outline="0" axis="axisValues" fieldPosition="0"/>
    </format>
    <format dxfId="36">
      <pivotArea collapsedLevelsAreSubtotals="1" fieldPosition="0">
        <references count="2">
          <reference field="22" count="1" selected="0">
            <x v="1"/>
          </reference>
          <reference field="23" count="1">
            <x v="5"/>
          </reference>
        </references>
      </pivotArea>
    </format>
    <format dxfId="35">
      <pivotArea grandRow="1" outline="0" collapsedLevelsAreSubtotals="1" fieldPosition="0"/>
    </format>
    <format dxfId="34">
      <pivotArea dataOnly="0" labelOnly="1" grandRow="1" outline="0" fieldPosition="0"/>
    </format>
    <format dxfId="33">
      <pivotArea dataOnly="0" labelOnly="1" fieldPosition="0">
        <references count="2">
          <reference field="22" count="1" selected="0">
            <x v="1"/>
          </reference>
          <reference field="23" count="1">
            <x v="5"/>
          </reference>
        </references>
      </pivotArea>
    </format>
  </formats>
  <pivotTableStyleInfo name="PivotStyleLight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36FD94D-1FF0-4E85-9870-6E68F688253C}" name="TablaDinámica12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6" indent="0" outline="1" outlineData="1" multipleFieldFilters="0">
  <location ref="AV44:AX49" firstHeaderRow="0" firstDataRow="1" firstDataCol="1" rowPageCount="8" colPageCount="1"/>
  <pivotFields count="66">
    <pivotField axis="axisPage" multipleItemSelectionAllowed="1" showAll="0">
      <items count="21">
        <item m="1" x="18"/>
        <item x="0"/>
        <item x="1"/>
        <item x="2"/>
        <item m="1" x="19"/>
        <item m="1" x="17"/>
        <item x="3"/>
        <item x="4"/>
        <item x="5"/>
        <item x="6"/>
        <item x="7"/>
        <item x="10"/>
        <item x="12"/>
        <item x="13"/>
        <item x="15"/>
        <item x="9"/>
        <item x="8"/>
        <item x="16"/>
        <item x="11"/>
        <item x="14"/>
        <item t="default"/>
      </items>
    </pivotField>
    <pivotField showAll="0"/>
    <pivotField numFmtId="164"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dataField="1" showAll="0"/>
    <pivotField numFmtId="14" showAll="0"/>
    <pivotField axis="axisPage" multipleItemSelectionAllowed="1" showAll="0">
      <items count="121">
        <item m="1" x="64"/>
        <item m="1" x="113"/>
        <item m="1" x="105"/>
        <item m="1" x="100"/>
        <item m="1" x="94"/>
        <item m="1" x="81"/>
        <item m="1" x="74"/>
        <item m="1" x="119"/>
        <item m="1" x="107"/>
        <item m="1" x="59"/>
        <item m="1" x="65"/>
        <item m="1" x="110"/>
        <item m="1" x="111"/>
        <item m="1" x="103"/>
        <item m="1" x="106"/>
        <item m="1" x="62"/>
        <item m="1" x="77"/>
        <item m="1" x="80"/>
        <item m="1" x="84"/>
        <item m="1" x="118"/>
        <item m="1" x="79"/>
        <item m="1" x="76"/>
        <item m="1" x="104"/>
        <item m="1" x="95"/>
        <item m="1" x="88"/>
        <item m="1" x="101"/>
        <item m="1" x="60"/>
        <item m="1" x="75"/>
        <item m="1" x="109"/>
        <item m="1" x="58"/>
        <item m="1" x="69"/>
        <item m="1" x="56"/>
        <item m="1" x="85"/>
        <item m="1" x="67"/>
        <item m="1" x="114"/>
        <item m="1" x="96"/>
        <item m="1" x="68"/>
        <item m="1" x="57"/>
        <item m="1" x="115"/>
        <item m="1" x="97"/>
        <item m="1" x="72"/>
        <item m="1" x="73"/>
        <item m="1" x="78"/>
        <item m="1" x="63"/>
        <item m="1" x="93"/>
        <item m="1" x="99"/>
        <item m="1" x="89"/>
        <item m="1" x="90"/>
        <item m="1" x="102"/>
        <item m="1" x="66"/>
        <item m="1" x="71"/>
        <item m="1" x="61"/>
        <item m="1" x="91"/>
        <item m="1" x="116"/>
        <item m="1" x="86"/>
        <item m="1" x="92"/>
        <item m="1" x="108"/>
        <item m="1" x="112"/>
        <item m="1" x="98"/>
        <item m="1" x="82"/>
        <item m="1" x="87"/>
        <item m="1" x="70"/>
        <item m="1" x="83"/>
        <item m="1" x="117"/>
        <item x="1"/>
        <item x="0"/>
        <item x="4"/>
        <item x="3"/>
        <item x="6"/>
        <item x="5"/>
        <item x="8"/>
        <item x="7"/>
        <item x="13"/>
        <item x="9"/>
        <item x="11"/>
        <item x="10"/>
        <item x="12"/>
        <item x="15"/>
        <item x="17"/>
        <item x="14"/>
        <item x="16"/>
        <item x="19"/>
        <item x="18"/>
        <item x="22"/>
        <item x="20"/>
        <item x="21"/>
        <item x="48"/>
        <item x="24"/>
        <item x="26"/>
        <item x="23"/>
        <item x="25"/>
        <item x="27"/>
        <item x="36"/>
        <item x="29"/>
        <item x="33"/>
        <item x="31"/>
        <item x="43"/>
        <item x="34"/>
        <item x="47"/>
        <item x="37"/>
        <item x="35"/>
        <item x="40"/>
        <item x="38"/>
        <item x="41"/>
        <item x="39"/>
        <item x="44"/>
        <item x="42"/>
        <item x="45"/>
        <item x="46"/>
        <item x="49"/>
        <item x="50"/>
        <item x="52"/>
        <item x="51"/>
        <item x="53"/>
        <item x="54"/>
        <item x="55"/>
        <item x="2"/>
        <item x="28"/>
        <item x="30"/>
        <item x="32"/>
        <item t="default"/>
      </items>
    </pivotField>
    <pivotField showAll="0"/>
    <pivotField showAll="0"/>
    <pivotField showAll="0"/>
    <pivotField axis="axisPage" multipleItemSelectionAllowed="1" showAll="0">
      <items count="7">
        <item m="1" x="5"/>
        <item x="0"/>
        <item h="1" x="1"/>
        <item m="1" x="4"/>
        <item x="2"/>
        <item h="1" m="1" x="3"/>
        <item t="default"/>
      </items>
    </pivotField>
    <pivotField showAll="0"/>
    <pivotField axis="axisPage" multipleItemSelectionAllowed="1" showAll="0">
      <items count="8">
        <item m="1" x="3"/>
        <item m="1" x="5"/>
        <item x="0"/>
        <item h="1" m="1" x="2"/>
        <item h="1" m="1" x="6"/>
        <item h="1" m="1" x="4"/>
        <item h="1" x="1"/>
        <item t="default"/>
      </items>
    </pivotField>
    <pivotField showAll="0"/>
    <pivotField showAll="0"/>
    <pivotField axis="axisPage" multipleItemSelectionAllowed="1" showAll="0">
      <items count="423">
        <item x="0"/>
        <item m="1" x="7"/>
        <item m="1" x="11"/>
        <item x="2"/>
        <item m="1" x="9"/>
        <item m="1" x="13"/>
        <item x="1"/>
        <item m="1" x="152"/>
        <item m="1" x="310"/>
        <item m="1" x="286"/>
        <item m="1" x="142"/>
        <item m="1" x="73"/>
        <item m="1" x="237"/>
        <item m="1" x="228"/>
        <item m="1" x="281"/>
        <item m="1" x="72"/>
        <item m="1" x="145"/>
        <item m="1" x="239"/>
        <item m="1" x="287"/>
        <item m="1" x="158"/>
        <item m="1" x="105"/>
        <item m="1" x="191"/>
        <item m="1" x="344"/>
        <item m="1" x="36"/>
        <item m="1" x="110"/>
        <item m="1" x="62"/>
        <item m="1" x="19"/>
        <item m="1" x="91"/>
        <item m="1" x="171"/>
        <item m="1" x="302"/>
        <item m="1" x="121"/>
        <item m="1" x="103"/>
        <item m="1" x="324"/>
        <item m="1" x="136"/>
        <item m="1" x="351"/>
        <item m="1" x="412"/>
        <item m="1" x="335"/>
        <item m="1" x="264"/>
        <item m="1" x="88"/>
        <item m="1" x="78"/>
        <item m="1" x="146"/>
        <item m="1" x="325"/>
        <item m="1" x="109"/>
        <item m="1" x="130"/>
        <item m="1" x="116"/>
        <item m="1" x="293"/>
        <item m="1" x="160"/>
        <item m="1" x="377"/>
        <item m="1" x="400"/>
        <item m="1" x="315"/>
        <item m="1" x="338"/>
        <item m="1" x="280"/>
        <item m="1" x="42"/>
        <item m="1" x="378"/>
        <item m="1" x="220"/>
        <item m="1" x="179"/>
        <item m="1" x="134"/>
        <item m="1" x="197"/>
        <item m="1" x="265"/>
        <item m="1" x="180"/>
        <item m="1" x="414"/>
        <item m="1" x="332"/>
        <item m="1" x="249"/>
        <item m="1" x="297"/>
        <item m="1" x="24"/>
        <item m="1" x="21"/>
        <item m="1" x="223"/>
        <item m="1" x="195"/>
        <item m="1" x="214"/>
        <item m="1" x="379"/>
        <item m="1" x="354"/>
        <item m="1" x="52"/>
        <item m="1" x="82"/>
        <item m="1" x="28"/>
        <item m="1" x="113"/>
        <item m="1" x="387"/>
        <item m="1" x="296"/>
        <item m="1" x="278"/>
        <item m="1" x="336"/>
        <item m="1" x="348"/>
        <item m="1" x="206"/>
        <item m="1" x="99"/>
        <item m="1" x="196"/>
        <item m="1" x="187"/>
        <item m="1" x="262"/>
        <item m="1" x="256"/>
        <item m="1" x="244"/>
        <item m="1" x="129"/>
        <item m="1" x="63"/>
        <item m="1" x="331"/>
        <item m="1" x="253"/>
        <item m="1" x="381"/>
        <item m="1" x="388"/>
        <item m="1" x="409"/>
        <item m="1" x="38"/>
        <item m="1" x="334"/>
        <item m="1" x="66"/>
        <item m="1" x="198"/>
        <item m="1" x="119"/>
        <item m="1" x="254"/>
        <item m="1" x="402"/>
        <item m="1" x="37"/>
        <item m="1" x="225"/>
        <item m="1" x="238"/>
        <item m="1" x="126"/>
        <item m="1" x="341"/>
        <item m="1" x="247"/>
        <item m="1" x="190"/>
        <item m="1" x="189"/>
        <item m="1" x="35"/>
        <item m="1" x="163"/>
        <item m="1" x="54"/>
        <item m="1" x="55"/>
        <item m="1" x="85"/>
        <item m="1" x="112"/>
        <item m="1" x="159"/>
        <item m="1" x="79"/>
        <item m="1" x="138"/>
        <item m="1" x="40"/>
        <item m="1" x="350"/>
        <item m="1" x="168"/>
        <item m="1" x="224"/>
        <item m="1" x="375"/>
        <item m="1" x="289"/>
        <item m="1" x="194"/>
        <item m="1" x="200"/>
        <item m="1" x="340"/>
        <item m="1" x="25"/>
        <item m="1" x="389"/>
        <item m="1" x="192"/>
        <item m="1" x="167"/>
        <item m="1" x="305"/>
        <item m="1" x="183"/>
        <item m="1" x="271"/>
        <item m="1" x="150"/>
        <item m="1" x="41"/>
        <item m="1" x="87"/>
        <item m="1" x="339"/>
        <item m="1" x="374"/>
        <item m="1" x="355"/>
        <item m="1" x="176"/>
        <item m="1" x="108"/>
        <item m="1" x="356"/>
        <item m="1" x="151"/>
        <item m="1" x="359"/>
        <item m="1" x="162"/>
        <item m="1" x="95"/>
        <item m="1" x="140"/>
        <item m="1" x="309"/>
        <item m="1" x="241"/>
        <item m="1" x="370"/>
        <item m="1" x="50"/>
        <item m="1" x="292"/>
        <item m="1" x="86"/>
        <item m="1" x="421"/>
        <item m="1" x="205"/>
        <item m="1" x="328"/>
        <item m="1" x="71"/>
        <item m="1" x="143"/>
        <item m="1" x="90"/>
        <item m="1" x="314"/>
        <item m="1" x="363"/>
        <item m="1" x="144"/>
        <item m="1" x="188"/>
        <item m="1" x="68"/>
        <item m="1" x="184"/>
        <item m="1" x="74"/>
        <item m="1" x="283"/>
        <item m="1" x="329"/>
        <item m="1" x="298"/>
        <item m="1" x="23"/>
        <item m="1" x="128"/>
        <item m="1" x="380"/>
        <item m="1" x="405"/>
        <item m="1" x="32"/>
        <item m="1" x="83"/>
        <item m="1" x="290"/>
        <item m="1" x="201"/>
        <item m="1" x="49"/>
        <item m="1" x="419"/>
        <item m="1" x="98"/>
        <item m="1" x="384"/>
        <item m="1" x="243"/>
        <item m="1" x="232"/>
        <item m="1" x="209"/>
        <item m="1" x="211"/>
        <item m="1" x="124"/>
        <item m="1" x="407"/>
        <item m="1" x="408"/>
        <item m="1" x="357"/>
        <item m="1" x="56"/>
        <item m="1" x="272"/>
        <item m="1" x="173"/>
        <item m="1" x="291"/>
        <item m="1" x="137"/>
        <item m="1" x="275"/>
        <item m="1" x="20"/>
        <item m="1" x="80"/>
        <item m="1" x="100"/>
        <item m="1" x="193"/>
        <item m="1" x="404"/>
        <item m="1" x="361"/>
        <item m="1" x="364"/>
        <item m="1" x="93"/>
        <item m="1" x="327"/>
        <item m="1" x="236"/>
        <item m="1" x="307"/>
        <item m="1" x="386"/>
        <item m="1" x="216"/>
        <item m="1" x="221"/>
        <item m="1" x="70"/>
        <item m="1" x="285"/>
        <item m="1" x="178"/>
        <item m="1" x="321"/>
        <item m="1" x="114"/>
        <item m="1" x="234"/>
        <item m="1" x="125"/>
        <item m="1" x="248"/>
        <item m="1" x="273"/>
        <item m="1" x="227"/>
        <item m="1" x="212"/>
        <item m="1" x="245"/>
        <item m="1" x="372"/>
        <item m="1" x="406"/>
        <item m="1" x="258"/>
        <item m="1" x="417"/>
        <item m="1" x="81"/>
        <item m="1" x="31"/>
        <item m="1" x="123"/>
        <item m="1" x="69"/>
        <item m="1" x="360"/>
        <item m="1" x="352"/>
        <item m="1" x="385"/>
        <item m="1" x="330"/>
        <item m="1" x="156"/>
        <item m="1" x="157"/>
        <item m="1" x="263"/>
        <item m="1" x="367"/>
        <item m="1" x="217"/>
        <item m="1" x="106"/>
        <item m="1" x="322"/>
        <item m="1" x="102"/>
        <item m="1" x="94"/>
        <item m="1" x="365"/>
        <item m="1" x="22"/>
        <item m="1" x="240"/>
        <item m="1" x="104"/>
        <item m="1" x="44"/>
        <item m="1" x="282"/>
        <item m="1" x="369"/>
        <item m="1" x="342"/>
        <item m="1" x="161"/>
        <item m="1" x="169"/>
        <item m="1" x="323"/>
        <item m="1" x="96"/>
        <item m="1" x="153"/>
        <item m="1" x="34"/>
        <item m="1" x="242"/>
        <item m="1" x="84"/>
        <item m="1" x="26"/>
        <item m="1" x="413"/>
        <item m="1" x="132"/>
        <item m="1" x="199"/>
        <item m="1" x="300"/>
        <item m="1" x="317"/>
        <item m="1" x="308"/>
        <item m="1" x="29"/>
        <item m="1" x="313"/>
        <item m="1" x="260"/>
        <item m="1" x="135"/>
        <item m="1" x="304"/>
        <item m="1" x="170"/>
        <item m="1" x="347"/>
        <item m="1" x="319"/>
        <item m="1" x="410"/>
        <item m="1" x="268"/>
        <item m="1" x="358"/>
        <item m="1" x="353"/>
        <item m="1" x="174"/>
        <item m="1" x="246"/>
        <item m="1" x="47"/>
        <item m="1" x="416"/>
        <item m="1" x="303"/>
        <item m="1" x="279"/>
        <item m="1" x="284"/>
        <item m="1" x="115"/>
        <item m="1" x="53"/>
        <item m="1" x="27"/>
        <item m="1" x="266"/>
        <item m="1" x="186"/>
        <item m="1" x="51"/>
        <item m="1" x="67"/>
        <item m="1" x="333"/>
        <item m="1" x="89"/>
        <item m="1" x="59"/>
        <item m="1" x="139"/>
        <item m="1" x="267"/>
        <item m="1" x="118"/>
        <item m="1" x="312"/>
        <item m="1" x="349"/>
        <item m="1" x="235"/>
        <item m="1" x="48"/>
        <item m="1" x="213"/>
        <item m="1" x="76"/>
        <item m="1" x="61"/>
        <item m="1" x="346"/>
        <item m="1" x="155"/>
        <item m="1" x="294"/>
        <item m="1" x="148"/>
        <item m="1" x="233"/>
        <item m="1" x="133"/>
        <item m="1" x="185"/>
        <item m="1" x="222"/>
        <item m="1" x="122"/>
        <item m="1" x="77"/>
        <item m="1" x="259"/>
        <item m="1" x="207"/>
        <item m="1" x="101"/>
        <item m="1" x="420"/>
        <item m="1" x="383"/>
        <item m="1" x="337"/>
        <item m="1" x="177"/>
        <item m="1" x="252"/>
        <item m="1" x="166"/>
        <item m="1" x="395"/>
        <item m="1" x="295"/>
        <item m="1" x="368"/>
        <item m="1" x="311"/>
        <item m="1" x="226"/>
        <item m="1" x="33"/>
        <item m="1" x="182"/>
        <item m="1" x="120"/>
        <item m="1" x="149"/>
        <item m="1" x="371"/>
        <item m="1" x="306"/>
        <item m="1" x="250"/>
        <item m="1" x="75"/>
        <item m="1" x="320"/>
        <item m="1" x="255"/>
        <item m="1" x="60"/>
        <item m="1" x="382"/>
        <item m="1" x="39"/>
        <item m="1" x="219"/>
        <item m="1" x="204"/>
        <item m="1" x="210"/>
        <item m="1" x="270"/>
        <item m="1" x="362"/>
        <item m="1" x="399"/>
        <item m="1" x="397"/>
        <item m="1" x="127"/>
        <item m="1" x="230"/>
        <item m="1" x="231"/>
        <item m="1" x="229"/>
        <item m="1" x="261"/>
        <item m="1" x="318"/>
        <item m="1" x="172"/>
        <item m="1" x="251"/>
        <item m="1" x="326"/>
        <item m="1" x="92"/>
        <item m="1" x="181"/>
        <item m="1" x="415"/>
        <item m="1" x="418"/>
        <item m="1" x="403"/>
        <item m="1" x="394"/>
        <item m="1" x="274"/>
        <item m="1" x="154"/>
        <item m="1" x="276"/>
        <item m="1" x="392"/>
        <item m="1" x="396"/>
        <item m="1" x="390"/>
        <item m="1" x="366"/>
        <item m="1" x="215"/>
        <item m="1" x="257"/>
        <item m="1" x="202"/>
        <item m="1" x="391"/>
        <item m="1" x="45"/>
        <item m="1" x="393"/>
        <item m="1" x="401"/>
        <item m="1" x="43"/>
        <item m="1" x="97"/>
        <item m="1" x="299"/>
        <item m="1" x="288"/>
        <item m="1" x="301"/>
        <item m="1" x="316"/>
        <item m="1" x="165"/>
        <item m="1" x="269"/>
        <item m="1" x="131"/>
        <item m="1" x="111"/>
        <item m="1" x="277"/>
        <item m="1" x="175"/>
        <item m="1" x="411"/>
        <item m="1" x="208"/>
        <item m="1" x="30"/>
        <item m="1" x="203"/>
        <item m="1" x="65"/>
        <item m="1" x="58"/>
        <item m="1" x="64"/>
        <item m="1" x="373"/>
        <item m="1" x="345"/>
        <item m="1" x="46"/>
        <item m="1" x="107"/>
        <item m="1" x="376"/>
        <item m="1" x="164"/>
        <item m="1" x="57"/>
        <item m="1" x="147"/>
        <item m="1" x="117"/>
        <item m="1" x="218"/>
        <item m="1" x="16"/>
        <item x="4"/>
        <item m="1" x="10"/>
        <item x="3"/>
        <item x="5"/>
        <item m="1" x="18"/>
        <item m="1" x="17"/>
        <item m="1" x="15"/>
        <item m="1" x="141"/>
        <item x="6"/>
        <item m="1" x="398"/>
        <item m="1" x="343"/>
        <item m="1" x="8"/>
        <item m="1" x="12"/>
        <item m="1" x="14"/>
        <item t="default"/>
      </items>
    </pivotField>
    <pivotField showAll="0"/>
    <pivotField showAll="0"/>
    <pivotField showAll="0"/>
    <pivotField numFmtId="22" showAll="0"/>
    <pivotField showAll="0"/>
    <pivotField showAll="0"/>
    <pivotField axis="axisPage" multipleItemSelectionAllowed="1" showAll="0">
      <items count="433">
        <item x="0"/>
        <item m="1" x="10"/>
        <item x="2"/>
        <item x="5"/>
        <item m="1" x="9"/>
        <item x="1"/>
        <item m="1" x="62"/>
        <item m="1" x="86"/>
        <item m="1" x="107"/>
        <item m="1" x="315"/>
        <item m="1" x="85"/>
        <item m="1" x="154"/>
        <item m="1" x="164"/>
        <item m="1" x="247"/>
        <item m="1" x="236"/>
        <item m="1" x="290"/>
        <item m="1" x="36"/>
        <item m="1" x="157"/>
        <item m="1" x="279"/>
        <item m="1" x="84"/>
        <item m="1" x="418"/>
        <item m="1" x="343"/>
        <item m="1" x="19"/>
        <item m="1" x="305"/>
        <item m="1" x="21"/>
        <item m="1" x="431"/>
        <item m="1" x="299"/>
        <item m="1" x="188"/>
        <item m="1" x="329"/>
        <item m="1" x="311"/>
        <item m="1" x="191"/>
        <item m="1" x="124"/>
        <item m="1" x="218"/>
        <item m="1" x="71"/>
        <item m="1" x="139"/>
        <item m="1" x="147"/>
        <item m="1" x="251"/>
        <item m="1" x="23"/>
        <item m="1" x="252"/>
        <item m="1" x="115"/>
        <item m="1" x="189"/>
        <item m="1" x="294"/>
        <item m="1" x="309"/>
        <item m="1" x="111"/>
        <item m="1" x="328"/>
        <item m="1" x="276"/>
        <item m="1" x="430"/>
        <item m="1" x="158"/>
        <item m="1" x="116"/>
        <item m="1" x="138"/>
        <item m="1" x="129"/>
        <item m="1" x="303"/>
        <item m="1" x="313"/>
        <item m="1" x="169"/>
        <item m="1" x="214"/>
        <item m="1" x="253"/>
        <item m="1" x="409"/>
        <item m="1" x="288"/>
        <item m="1" x="342"/>
        <item m="1" x="227"/>
        <item m="1" x="187"/>
        <item m="1" x="144"/>
        <item m="1" x="135"/>
        <item m="1" x="307"/>
        <item m="1" x="51"/>
        <item m="1" x="68"/>
        <item m="1" x="64"/>
        <item m="1" x="30"/>
        <item m="1" x="96"/>
        <item m="1" x="270"/>
        <item m="1" x="100"/>
        <item m="1" x="66"/>
        <item m="1" x="56"/>
        <item m="1" x="346"/>
        <item m="1" x="181"/>
        <item m="1" x="324"/>
        <item m="1" x="212"/>
        <item m="1" x="204"/>
        <item m="1" x="339"/>
        <item m="1" x="198"/>
        <item m="1" x="193"/>
        <item m="1" x="274"/>
        <item m="1" x="265"/>
        <item m="1" x="255"/>
        <item m="1" x="365"/>
        <item m="1" x="118"/>
        <item m="1" x="422"/>
        <item m="1" x="73"/>
        <item m="1" x="388"/>
        <item m="1" x="394"/>
        <item m="1" x="420"/>
        <item m="1" x="286"/>
        <item m="1" x="40"/>
        <item m="1" x="296"/>
        <item m="1" x="344"/>
        <item m="1" x="77"/>
        <item m="1" x="201"/>
        <item m="1" x="341"/>
        <item m="1" x="161"/>
        <item m="1" x="233"/>
        <item m="1" x="27"/>
        <item m="1" x="120"/>
        <item m="1" x="411"/>
        <item m="1" x="37"/>
        <item m="1" x="229"/>
        <item m="1" x="177"/>
        <item m="1" x="132"/>
        <item m="1" x="350"/>
        <item m="1" x="412"/>
        <item m="1" x="267"/>
        <item m="1" x="331"/>
        <item m="1" x="257"/>
        <item m="1" x="414"/>
        <item m="1" x="35"/>
        <item m="1" x="172"/>
        <item m="1" x="263"/>
        <item m="1" x="109"/>
        <item m="1" x="301"/>
        <item m="1" x="94"/>
        <item m="1" x="91"/>
        <item m="1" x="221"/>
        <item m="1" x="333"/>
        <item m="1" x="149"/>
        <item m="1" x="196"/>
        <item m="1" x="413"/>
        <item m="1" x="42"/>
        <item m="1" x="269"/>
        <item m="1" x="386"/>
        <item m="1" x="182"/>
        <item m="1" x="287"/>
        <item m="1" x="245"/>
        <item m="1" x="44"/>
        <item m="1" x="278"/>
        <item m="1" x="417"/>
        <item m="1" x="349"/>
        <item m="1" x="381"/>
        <item m="1" x="153"/>
        <item m="1" x="98"/>
        <item m="1" x="395"/>
        <item m="1" x="379"/>
        <item m="1" x="134"/>
        <item m="1" x="351"/>
        <item m="1" x="29"/>
        <item m="1" x="361"/>
        <item m="1" x="217"/>
        <item m="1" x="357"/>
        <item m="1" x="170"/>
        <item m="1" x="130"/>
        <item m="1" x="151"/>
        <item m="1" x="52"/>
        <item m="1" x="298"/>
        <item m="1" x="335"/>
        <item m="1" x="382"/>
        <item m="1" x="22"/>
        <item m="1" x="242"/>
        <item m="1" x="195"/>
        <item m="1" x="258"/>
        <item m="1" x="72"/>
        <item m="1" x="366"/>
        <item m="1" x="216"/>
        <item m="1" x="95"/>
        <item m="1" x="429"/>
        <item m="1" x="210"/>
        <item m="1" x="74"/>
        <item m="1" x="314"/>
        <item m="1" x="50"/>
        <item m="1" x="49"/>
        <item m="1" x="392"/>
        <item m="1" x="371"/>
        <item m="1" x="321"/>
        <item m="1" x="78"/>
        <item m="1" x="156"/>
        <item m="1" x="88"/>
        <item m="1" x="127"/>
        <item m="1" x="322"/>
        <item m="1" x="325"/>
        <item m="1" x="391"/>
        <item m="1" x="175"/>
        <item m="1" x="368"/>
        <item m="1" x="383"/>
        <item m="1" x="55"/>
        <item m="1" x="83"/>
        <item m="1" x="99"/>
        <item m="1" x="178"/>
        <item m="1" x="234"/>
        <item m="1" x="427"/>
        <item m="1" x="28"/>
        <item m="1" x="24"/>
        <item m="1" x="59"/>
        <item m="1" x="117"/>
        <item m="1" x="362"/>
        <item m="1" x="54"/>
        <item m="1" x="284"/>
        <item m="1" x="374"/>
        <item m="1" x="92"/>
        <item m="1" x="291"/>
        <item m="1" x="80"/>
        <item m="1" x="215"/>
        <item m="1" x="238"/>
        <item m="1" x="345"/>
        <item m="1" x="226"/>
        <item m="1" x="363"/>
        <item m="1" x="162"/>
        <item m="1" x="376"/>
        <item m="1" x="58"/>
        <item m="1" x="302"/>
        <item m="1" x="148"/>
        <item m="1" x="171"/>
        <item m="1" x="289"/>
        <item m="1" x="131"/>
        <item m="1" x="101"/>
        <item m="1" x="360"/>
        <item m="1" x="104"/>
        <item m="1" x="128"/>
        <item m="1" x="122"/>
        <item m="1" x="367"/>
        <item m="1" x="145"/>
        <item m="1" x="222"/>
        <item m="1" x="168"/>
        <item m="1" x="205"/>
        <item m="1" x="332"/>
        <item m="1" x="359"/>
        <item m="1" x="225"/>
        <item m="1" x="243"/>
        <item m="1" x="26"/>
        <item m="1" x="141"/>
        <item m="1" x="32"/>
        <item m="1" x="185"/>
        <item m="1" x="106"/>
        <item m="1" x="241"/>
        <item m="1" x="397"/>
        <item m="1" x="260"/>
        <item m="1" x="47"/>
        <item m="1" x="126"/>
        <item m="1" x="219"/>
        <item m="1" x="384"/>
        <item m="1" x="277"/>
        <item m="1" x="143"/>
        <item m="1" x="268"/>
        <item m="1" x="425"/>
        <item m="1" x="93"/>
        <item m="1" x="330"/>
        <item m="1" x="34"/>
        <item m="1" x="393"/>
        <item m="1" x="336"/>
        <item m="1" x="369"/>
        <item m="1" x="167"/>
        <item m="1" x="275"/>
        <item m="1" x="186"/>
        <item m="1" x="380"/>
        <item m="1" x="356"/>
        <item m="1" x="223"/>
        <item m="1" x="200"/>
        <item m="1" x="415"/>
        <item m="1" x="373"/>
        <item m="1" x="110"/>
        <item m="1" x="183"/>
        <item m="1" x="292"/>
        <item m="1" x="20"/>
        <item m="1" x="327"/>
        <item m="1" x="295"/>
        <item m="1" x="396"/>
        <item m="1" x="114"/>
        <item m="1" x="246"/>
        <item m="1" x="248"/>
        <item m="1" x="165"/>
        <item m="1" x="262"/>
        <item m="1" x="220"/>
        <item m="1" x="423"/>
        <item m="1" x="308"/>
        <item m="1" x="163"/>
        <item m="1" x="318"/>
        <item m="1" x="89"/>
        <item m="1" x="228"/>
        <item m="1" x="179"/>
        <item m="1" x="43"/>
        <item m="1" x="377"/>
        <item m="1" x="249"/>
        <item m="1" x="358"/>
        <item m="1" x="312"/>
        <item m="1" x="25"/>
        <item m="1" x="256"/>
        <item m="1" x="192"/>
        <item m="1" x="272"/>
        <item m="1" x="416"/>
        <item m="1" x="340"/>
        <item m="1" x="293"/>
        <item m="1" x="121"/>
        <item m="1" x="372"/>
        <item m="1" x="326"/>
        <item m="1" x="150"/>
        <item m="1" x="60"/>
        <item m="1" x="404"/>
        <item m="1" x="63"/>
        <item m="1" x="338"/>
        <item m="1" x="79"/>
        <item m="1" x="137"/>
        <item m="1" x="199"/>
        <item m="1" x="419"/>
        <item m="1" x="334"/>
        <item m="1" x="81"/>
        <item m="1" x="87"/>
        <item m="1" x="317"/>
        <item m="1" x="108"/>
        <item m="1" x="281"/>
        <item m="1" x="53"/>
        <item m="1" x="283"/>
        <item m="1" x="235"/>
        <item m="1" x="90"/>
        <item m="1" x="375"/>
        <item m="1" x="352"/>
        <item m="1" x="38"/>
        <item m="1" x="146"/>
        <item m="1" x="337"/>
        <item m="1" x="174"/>
        <item m="1" x="355"/>
        <item m="1" x="280"/>
        <item m="1" x="166"/>
        <item m="1" x="160"/>
        <item m="1" x="240"/>
        <item m="1" x="306"/>
        <item m="1" x="271"/>
        <item m="1" x="209"/>
        <item m="1" x="390"/>
        <item m="1" x="347"/>
        <item m="1" x="105"/>
        <item m="1" x="48"/>
        <item m="1" x="65"/>
        <item m="1" x="319"/>
        <item m="1" x="57"/>
        <item m="1" x="264"/>
        <item m="1" x="197"/>
        <item m="1" x="364"/>
        <item m="1" x="136"/>
        <item m="1" x="304"/>
        <item m="1" x="316"/>
        <item m="1" x="231"/>
        <item m="1" x="41"/>
        <item m="1" x="123"/>
        <item m="1" x="206"/>
        <item m="1" x="408"/>
        <item m="1" x="261"/>
        <item m="1" x="67"/>
        <item m="1" x="389"/>
        <item m="1" x="323"/>
        <item m="1" x="211"/>
        <item m="1" x="230"/>
        <item m="1" x="250"/>
        <item m="1" x="113"/>
        <item m="1" x="39"/>
        <item m="1" x="406"/>
        <item m="1" x="176"/>
        <item m="1" x="133"/>
        <item m="1" x="237"/>
        <item m="1" x="266"/>
        <item m="1" x="97"/>
        <item m="1" x="194"/>
        <item m="1" x="70"/>
        <item m="1" x="239"/>
        <item m="1" x="184"/>
        <item m="1" x="232"/>
        <item m="1" x="273"/>
        <item m="1" x="102"/>
        <item m="1" x="190"/>
        <item m="1" x="424"/>
        <item m="1" x="69"/>
        <item m="1" x="428"/>
        <item m="1" x="426"/>
        <item m="1" x="300"/>
        <item m="1" x="403"/>
        <item m="1" x="82"/>
        <item m="1" x="244"/>
        <item m="1" x="401"/>
        <item m="1" x="282"/>
        <item m="1" x="370"/>
        <item m="1" x="405"/>
        <item m="1" x="399"/>
        <item m="1" x="378"/>
        <item m="1" x="410"/>
        <item m="1" x="140"/>
        <item m="1" x="155"/>
        <item m="1" x="259"/>
        <item m="1" x="207"/>
        <item m="1" x="400"/>
        <item m="1" x="45"/>
        <item m="1" x="402"/>
        <item m="1" x="398"/>
        <item m="1" x="202"/>
        <item m="1" x="203"/>
        <item m="1" x="103"/>
        <item m="1" x="310"/>
        <item m="1" x="297"/>
        <item m="1" x="31"/>
        <item m="1" x="348"/>
        <item m="1" x="142"/>
        <item m="1" x="119"/>
        <item m="1" x="254"/>
        <item m="1" x="285"/>
        <item m="1" x="180"/>
        <item m="1" x="320"/>
        <item m="1" x="421"/>
        <item m="1" x="213"/>
        <item m="1" x="208"/>
        <item m="1" x="33"/>
        <item m="1" x="385"/>
        <item m="1" x="76"/>
        <item m="1" x="354"/>
        <item m="1" x="46"/>
        <item m="1" x="112"/>
        <item m="1" x="75"/>
        <item m="1" x="387"/>
        <item m="1" x="173"/>
        <item m="1" x="61"/>
        <item m="1" x="159"/>
        <item m="1" x="125"/>
        <item m="1" x="224"/>
        <item m="1" x="8"/>
        <item m="1" x="13"/>
        <item x="3"/>
        <item m="1" x="7"/>
        <item x="4"/>
        <item m="1" x="17"/>
        <item m="1" x="15"/>
        <item m="1" x="14"/>
        <item m="1" x="152"/>
        <item x="6"/>
        <item m="1" x="16"/>
        <item m="1" x="407"/>
        <item m="1" x="353"/>
        <item m="1" x="12"/>
        <item m="1" x="11"/>
        <item m="1" x="1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164" showAll="0"/>
    <pivotField showAll="0"/>
    <pivotField axis="axisPage" multipleItemSelectionAllowed="1" showAll="0">
      <items count="34">
        <item m="1" x="2"/>
        <item m="1" x="3"/>
        <item m="1" x="8"/>
        <item m="1" x="28"/>
        <item m="1" x="5"/>
        <item m="1" x="24"/>
        <item m="1" x="16"/>
        <item m="1" x="19"/>
        <item m="1" x="30"/>
        <item m="1" x="20"/>
        <item m="1" x="22"/>
        <item m="1" x="10"/>
        <item m="1" x="15"/>
        <item m="1" x="17"/>
        <item m="1" x="18"/>
        <item m="1" x="21"/>
        <item m="1" x="25"/>
        <item m="1" x="12"/>
        <item m="1" x="32"/>
        <item m="1" x="23"/>
        <item m="1" x="26"/>
        <item m="1" x="6"/>
        <item m="1" x="9"/>
        <item m="1" x="29"/>
        <item m="1" x="14"/>
        <item m="1" x="31"/>
        <item m="1" x="11"/>
        <item m="1" x="13"/>
        <item m="1" x="7"/>
        <item m="1" x="27"/>
        <item m="1" x="4"/>
        <item x="1"/>
        <item x="0"/>
        <item t="default"/>
      </items>
    </pivotField>
    <pivotField axis="axisPage" multipleItemSelectionAllowed="1" showAll="0">
      <items count="13">
        <item m="1" x="5"/>
        <item m="1" x="1"/>
        <item m="1" x="2"/>
        <item m="1" x="11"/>
        <item m="1" x="8"/>
        <item x="0"/>
        <item m="1" x="9"/>
        <item m="1" x="10"/>
        <item m="1" x="7"/>
        <item m="1" x="6"/>
        <item m="1" x="4"/>
        <item m="1" x="3"/>
        <item t="default"/>
      </items>
    </pivotField>
    <pivotField showAll="0"/>
    <pivotField showAll="0"/>
    <pivotField axis="axisRow" showAll="0">
      <items count="7">
        <item m="1" x="2"/>
        <item m="1" x="1"/>
        <item h="1" m="1" x="3"/>
        <item x="0"/>
        <item h="1" m="1" x="5"/>
        <item h="1" m="1" x="4"/>
        <item t="default"/>
      </items>
    </pivotField>
    <pivotField showAll="0">
      <items count="19">
        <item h="1" x="0"/>
        <item h="1" x="4"/>
        <item x="5"/>
        <item h="1" x="6"/>
        <item h="1" x="3"/>
        <item h="1" x="7"/>
        <item h="1" x="2"/>
        <item h="1" m="1" x="14"/>
        <item h="1" m="1" x="16"/>
        <item h="1" m="1" x="11"/>
        <item h="1" m="1" x="17"/>
        <item h="1" m="1" x="13"/>
        <item h="1" m="1" x="15"/>
        <item h="1" m="1" x="12"/>
        <item h="1" x="1"/>
        <item h="1" m="1" x="10"/>
        <item h="1" x="8"/>
        <item h="1" m="1" x="9"/>
        <item t="default"/>
      </items>
    </pivotField>
    <pivotField showAll="0"/>
    <pivotField showAll="0"/>
    <pivotField showAll="0"/>
    <pivotField axis="axisRow" showAll="0">
      <items count="7">
        <item h="1" m="1" x="4"/>
        <item x="0"/>
        <item x="1"/>
        <item h="1" x="3"/>
        <item h="1" x="2"/>
        <item h="1" m="1" x="5"/>
        <item t="default"/>
      </items>
    </pivotField>
    <pivotField showAll="0"/>
    <pivotField showAll="0"/>
    <pivotField numFmtId="164"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49"/>
    <field x="44"/>
  </rowFields>
  <rowItems count="5">
    <i>
      <x v="1"/>
    </i>
    <i r="1">
      <x v="3"/>
    </i>
    <i>
      <x v="2"/>
    </i>
    <i r="1">
      <x v="3"/>
    </i>
    <i t="grand">
      <x/>
    </i>
  </rowItems>
  <colFields count="1">
    <field x="-2"/>
  </colFields>
  <colItems count="2">
    <i>
      <x/>
    </i>
    <i i="1">
      <x v="1"/>
    </i>
  </colItems>
  <pageFields count="8">
    <pageField fld="20" hier="-1"/>
    <pageField fld="14" hier="-1"/>
    <pageField fld="23" hier="-1"/>
    <pageField fld="41" hier="-1"/>
    <pageField fld="18" hier="-1"/>
    <pageField fld="30" hier="-1"/>
    <pageField fld="0" hier="-1"/>
    <pageField fld="40" hier="-1"/>
  </pageFields>
  <dataFields count="2">
    <dataField name="Entregas" fld="12" subtotal="count" baseField="0" baseItem="0"/>
    <dataField name="Peso Medio (t)" fld="6" subtotal="average" baseField="0" baseItem="4" numFmtId="168"/>
  </dataFields>
  <formats count="2">
    <format dxfId="45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4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C2EE7E9-5C27-449F-A3CC-F68F359D39E7}" name="Motivos int Manuales salida SAP" cacheId="0" applyNumberFormats="0" applyBorderFormats="0" applyFontFormats="0" applyPatternFormats="0" applyAlignmentFormats="0" applyWidthHeightFormats="1" dataCaption="Valores" updatedVersion="8" minRefreshableVersion="3" useAutoFormatting="1" colGrandTotals="0" itemPrintTitles="1" createdVersion="6" indent="0" outline="1" outlineData="1" multipleFieldFilters="0">
  <location ref="W86:X87" firstHeaderRow="1" firstDataRow="1" firstDataCol="1" rowPageCount="3" colPageCount="1"/>
  <pivotFields count="66"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axis="axisPage" multipleItemSelectionAllowed="1" showAll="0">
      <items count="121">
        <item m="1" x="64"/>
        <item h="1" m="1" x="113"/>
        <item h="1" m="1" x="105"/>
        <item h="1" m="1" x="100"/>
        <item h="1" m="1" x="94"/>
        <item h="1" m="1" x="81"/>
        <item h="1" m="1" x="74"/>
        <item h="1" m="1" x="119"/>
        <item h="1" m="1" x="107"/>
        <item h="1" m="1" x="59"/>
        <item h="1" m="1" x="65"/>
        <item h="1" m="1" x="110"/>
        <item h="1" m="1" x="111"/>
        <item h="1" m="1" x="103"/>
        <item h="1" m="1" x="106"/>
        <item h="1" m="1" x="62"/>
        <item h="1" m="1" x="77"/>
        <item h="1" m="1" x="80"/>
        <item h="1" m="1" x="84"/>
        <item h="1" m="1" x="118"/>
        <item h="1" m="1" x="79"/>
        <item h="1" m="1" x="76"/>
        <item h="1" m="1" x="104"/>
        <item h="1" m="1" x="95"/>
        <item h="1" m="1" x="88"/>
        <item h="1" m="1" x="101"/>
        <item h="1" m="1" x="60"/>
        <item h="1" m="1" x="75"/>
        <item h="1" m="1" x="109"/>
        <item h="1" m="1" x="58"/>
        <item h="1" m="1" x="69"/>
        <item h="1" m="1" x="56"/>
        <item h="1" m="1" x="85"/>
        <item h="1" m="1" x="67"/>
        <item h="1" m="1" x="114"/>
        <item h="1" m="1" x="96"/>
        <item h="1" m="1" x="68"/>
        <item h="1" m="1" x="57"/>
        <item h="1" m="1" x="115"/>
        <item h="1" m="1" x="97"/>
        <item h="1" m="1" x="72"/>
        <item h="1" m="1" x="73"/>
        <item h="1" m="1" x="78"/>
        <item h="1" m="1" x="63"/>
        <item h="1" m="1" x="93"/>
        <item h="1" m="1" x="99"/>
        <item h="1" m="1" x="89"/>
        <item h="1" m="1" x="90"/>
        <item h="1" m="1" x="102"/>
        <item h="1" m="1" x="66"/>
        <item h="1" m="1" x="71"/>
        <item h="1" m="1" x="61"/>
        <item h="1" m="1" x="91"/>
        <item h="1" m="1" x="116"/>
        <item h="1" m="1" x="86"/>
        <item h="1" m="1" x="92"/>
        <item h="1" m="1" x="108"/>
        <item h="1" m="1" x="112"/>
        <item h="1" m="1" x="98"/>
        <item h="1" m="1" x="82"/>
        <item h="1" m="1" x="87"/>
        <item h="1" m="1" x="70"/>
        <item h="1" m="1" x="83"/>
        <item h="1" m="1" x="117"/>
        <item h="1" x="1"/>
        <item h="1" x="0"/>
        <item h="1" x="4"/>
        <item h="1" x="3"/>
        <item h="1" x="6"/>
        <item h="1" x="5"/>
        <item h="1" x="8"/>
        <item h="1" x="7"/>
        <item h="1" x="13"/>
        <item h="1" x="9"/>
        <item h="1" x="11"/>
        <item h="1" x="10"/>
        <item h="1" x="12"/>
        <item h="1" x="15"/>
        <item h="1" x="17"/>
        <item h="1" x="14"/>
        <item h="1" x="16"/>
        <item h="1" x="19"/>
        <item h="1" x="18"/>
        <item h="1" x="22"/>
        <item h="1" x="20"/>
        <item h="1" x="21"/>
        <item h="1" x="48"/>
        <item h="1" x="24"/>
        <item h="1" x="26"/>
        <item h="1" x="23"/>
        <item h="1" x="25"/>
        <item h="1" x="27"/>
        <item h="1" x="36"/>
        <item h="1" x="29"/>
        <item h="1" x="33"/>
        <item h="1" x="31"/>
        <item h="1" x="43"/>
        <item h="1" x="34"/>
        <item h="1" x="47"/>
        <item h="1" x="37"/>
        <item h="1" x="35"/>
        <item h="1" x="40"/>
        <item h="1" x="38"/>
        <item h="1" x="41"/>
        <item h="1" x="39"/>
        <item h="1" x="44"/>
        <item h="1" x="42"/>
        <item h="1" x="45"/>
        <item h="1" x="46"/>
        <item h="1" x="49"/>
        <item h="1" x="50"/>
        <item h="1" x="52"/>
        <item h="1" x="51"/>
        <item h="1" x="53"/>
        <item h="1" x="54"/>
        <item h="1" x="55"/>
        <item h="1" x="2"/>
        <item h="1" x="28"/>
        <item h="1" x="30"/>
        <item h="1" x="3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22" showAll="0"/>
    <pivotField showAll="0"/>
    <pivotField axis="axisRow" showAll="0">
      <items count="4">
        <item x="0"/>
        <item x="1"/>
        <item x="2"/>
        <item t="default"/>
      </items>
    </pivotField>
    <pivotField axis="axisRow" showAll="0" sortType="descending">
      <items count="433">
        <item h="1" x="0"/>
        <item m="1" x="10"/>
        <item x="2"/>
        <item x="5"/>
        <item m="1" x="9"/>
        <item h="1" x="1"/>
        <item h="1" m="1" x="62"/>
        <item h="1" m="1" x="86"/>
        <item h="1" m="1" x="107"/>
        <item h="1" m="1" x="315"/>
        <item h="1" m="1" x="85"/>
        <item h="1" m="1" x="154"/>
        <item h="1" m="1" x="164"/>
        <item h="1" m="1" x="247"/>
        <item h="1" m="1" x="236"/>
        <item h="1" m="1" x="290"/>
        <item h="1" m="1" x="36"/>
        <item h="1" m="1" x="157"/>
        <item h="1" m="1" x="279"/>
        <item h="1" m="1" x="84"/>
        <item h="1" m="1" x="418"/>
        <item h="1" m="1" x="343"/>
        <item h="1" m="1" x="19"/>
        <item h="1" m="1" x="305"/>
        <item h="1" m="1" x="21"/>
        <item h="1" m="1" x="431"/>
        <item h="1" m="1" x="299"/>
        <item h="1" m="1" x="188"/>
        <item h="1" m="1" x="329"/>
        <item h="1" m="1" x="311"/>
        <item h="1" m="1" x="191"/>
        <item h="1" m="1" x="124"/>
        <item h="1" m="1" x="218"/>
        <item h="1" m="1" x="71"/>
        <item h="1" m="1" x="139"/>
        <item h="1" m="1" x="147"/>
        <item h="1" m="1" x="251"/>
        <item h="1" m="1" x="23"/>
        <item h="1" m="1" x="252"/>
        <item h="1" m="1" x="115"/>
        <item h="1" m="1" x="189"/>
        <item h="1" m="1" x="294"/>
        <item h="1" m="1" x="309"/>
        <item h="1" m="1" x="111"/>
        <item h="1" m="1" x="328"/>
        <item h="1" m="1" x="276"/>
        <item h="1" m="1" x="430"/>
        <item h="1" m="1" x="158"/>
        <item h="1" m="1" x="116"/>
        <item h="1" m="1" x="138"/>
        <item h="1" m="1" x="129"/>
        <item h="1" m="1" x="303"/>
        <item h="1" m="1" x="313"/>
        <item h="1" m="1" x="169"/>
        <item h="1" m="1" x="214"/>
        <item h="1" m="1" x="253"/>
        <item h="1" m="1" x="409"/>
        <item h="1" m="1" x="288"/>
        <item h="1" m="1" x="342"/>
        <item h="1" m="1" x="227"/>
        <item h="1" m="1" x="187"/>
        <item h="1" m="1" x="144"/>
        <item h="1" m="1" x="135"/>
        <item h="1" m="1" x="307"/>
        <item h="1" m="1" x="51"/>
        <item h="1" m="1" x="68"/>
        <item h="1" m="1" x="64"/>
        <item h="1" m="1" x="30"/>
        <item h="1" m="1" x="96"/>
        <item h="1" m="1" x="270"/>
        <item h="1" m="1" x="100"/>
        <item h="1" m="1" x="66"/>
        <item h="1" m="1" x="56"/>
        <item h="1" m="1" x="346"/>
        <item h="1" m="1" x="181"/>
        <item h="1" m="1" x="324"/>
        <item h="1" m="1" x="212"/>
        <item h="1" m="1" x="204"/>
        <item h="1" m="1" x="339"/>
        <item h="1" m="1" x="198"/>
        <item h="1" m="1" x="193"/>
        <item h="1" m="1" x="274"/>
        <item h="1" m="1" x="265"/>
        <item h="1" m="1" x="255"/>
        <item h="1" m="1" x="365"/>
        <item h="1" m="1" x="118"/>
        <item h="1" m="1" x="422"/>
        <item h="1" m="1" x="73"/>
        <item h="1" m="1" x="388"/>
        <item h="1" m="1" x="394"/>
        <item h="1" m="1" x="420"/>
        <item h="1" m="1" x="286"/>
        <item h="1" m="1" x="40"/>
        <item h="1" m="1" x="296"/>
        <item h="1" m="1" x="344"/>
        <item h="1" m="1" x="77"/>
        <item h="1" m="1" x="201"/>
        <item h="1" m="1" x="341"/>
        <item h="1" m="1" x="161"/>
        <item h="1" m="1" x="233"/>
        <item h="1" m="1" x="27"/>
        <item h="1" m="1" x="120"/>
        <item h="1" m="1" x="411"/>
        <item h="1" m="1" x="37"/>
        <item h="1" m="1" x="229"/>
        <item h="1" m="1" x="177"/>
        <item h="1" m="1" x="132"/>
        <item h="1" m="1" x="350"/>
        <item h="1" m="1" x="412"/>
        <item h="1" m="1" x="267"/>
        <item h="1" m="1" x="331"/>
        <item h="1" m="1" x="257"/>
        <item h="1" m="1" x="414"/>
        <item h="1" m="1" x="35"/>
        <item h="1" m="1" x="172"/>
        <item h="1" m="1" x="263"/>
        <item h="1" m="1" x="109"/>
        <item h="1" m="1" x="301"/>
        <item h="1" m="1" x="94"/>
        <item h="1" m="1" x="91"/>
        <item h="1" m="1" x="221"/>
        <item h="1" m="1" x="333"/>
        <item h="1" m="1" x="149"/>
        <item h="1" m="1" x="196"/>
        <item h="1" m="1" x="413"/>
        <item h="1" m="1" x="42"/>
        <item h="1" m="1" x="269"/>
        <item h="1" m="1" x="386"/>
        <item h="1" m="1" x="182"/>
        <item h="1" m="1" x="287"/>
        <item h="1" m="1" x="245"/>
        <item h="1" m="1" x="44"/>
        <item h="1" m="1" x="278"/>
        <item h="1" m="1" x="417"/>
        <item h="1" m="1" x="349"/>
        <item h="1" m="1" x="381"/>
        <item h="1" m="1" x="153"/>
        <item h="1" m="1" x="98"/>
        <item h="1" m="1" x="395"/>
        <item h="1" m="1" x="379"/>
        <item h="1" m="1" x="134"/>
        <item h="1" m="1" x="351"/>
        <item h="1" m="1" x="29"/>
        <item h="1" m="1" x="361"/>
        <item h="1" m="1" x="217"/>
        <item h="1" m="1" x="357"/>
        <item h="1" m="1" x="170"/>
        <item h="1" m="1" x="130"/>
        <item h="1" m="1" x="151"/>
        <item h="1" m="1" x="52"/>
        <item h="1" m="1" x="298"/>
        <item h="1" m="1" x="335"/>
        <item h="1" m="1" x="382"/>
        <item h="1" m="1" x="22"/>
        <item h="1" m="1" x="242"/>
        <item h="1" m="1" x="195"/>
        <item h="1" m="1" x="258"/>
        <item h="1" m="1" x="72"/>
        <item h="1" m="1" x="366"/>
        <item h="1" m="1" x="216"/>
        <item h="1" m="1" x="95"/>
        <item h="1" m="1" x="429"/>
        <item h="1" m="1" x="210"/>
        <item h="1" m="1" x="74"/>
        <item h="1" m="1" x="314"/>
        <item h="1" m="1" x="50"/>
        <item h="1" m="1" x="49"/>
        <item h="1" m="1" x="392"/>
        <item h="1" m="1" x="371"/>
        <item h="1" m="1" x="321"/>
        <item h="1" m="1" x="78"/>
        <item h="1" m="1" x="156"/>
        <item h="1" m="1" x="88"/>
        <item h="1" m="1" x="127"/>
        <item h="1" m="1" x="322"/>
        <item h="1" m="1" x="325"/>
        <item h="1" m="1" x="391"/>
        <item h="1" m="1" x="175"/>
        <item h="1" m="1" x="368"/>
        <item h="1" m="1" x="383"/>
        <item h="1" m="1" x="55"/>
        <item h="1" m="1" x="83"/>
        <item h="1" m="1" x="99"/>
        <item h="1" m="1" x="178"/>
        <item h="1" m="1" x="234"/>
        <item h="1" m="1" x="427"/>
        <item h="1" m="1" x="28"/>
        <item h="1" m="1" x="24"/>
        <item h="1" m="1" x="59"/>
        <item h="1" m="1" x="117"/>
        <item h="1" m="1" x="362"/>
        <item h="1" m="1" x="54"/>
        <item h="1" m="1" x="284"/>
        <item h="1" m="1" x="374"/>
        <item h="1" m="1" x="92"/>
        <item h="1" m="1" x="291"/>
        <item h="1" m="1" x="80"/>
        <item h="1" m="1" x="215"/>
        <item h="1" m="1" x="238"/>
        <item h="1" m="1" x="345"/>
        <item h="1" m="1" x="226"/>
        <item h="1" m="1" x="363"/>
        <item h="1" m="1" x="162"/>
        <item h="1" m="1" x="376"/>
        <item h="1" m="1" x="58"/>
        <item h="1" m="1" x="302"/>
        <item h="1" m="1" x="148"/>
        <item h="1" m="1" x="171"/>
        <item h="1" m="1" x="289"/>
        <item h="1" m="1" x="131"/>
        <item h="1" m="1" x="101"/>
        <item h="1" m="1" x="360"/>
        <item h="1" m="1" x="104"/>
        <item h="1" m="1" x="128"/>
        <item h="1" m="1" x="122"/>
        <item h="1" m="1" x="367"/>
        <item h="1" m="1" x="145"/>
        <item h="1" m="1" x="222"/>
        <item h="1" m="1" x="168"/>
        <item h="1" m="1" x="205"/>
        <item h="1" m="1" x="332"/>
        <item h="1" m="1" x="359"/>
        <item h="1" m="1" x="225"/>
        <item h="1" m="1" x="243"/>
        <item h="1" m="1" x="26"/>
        <item h="1" m="1" x="141"/>
        <item h="1" m="1" x="32"/>
        <item h="1" m="1" x="185"/>
        <item h="1" m="1" x="106"/>
        <item h="1" m="1" x="241"/>
        <item h="1" m="1" x="397"/>
        <item h="1" m="1" x="260"/>
        <item h="1" m="1" x="47"/>
        <item h="1" m="1" x="126"/>
        <item h="1" m="1" x="219"/>
        <item h="1" m="1" x="384"/>
        <item h="1" m="1" x="277"/>
        <item h="1" m="1" x="143"/>
        <item h="1" m="1" x="268"/>
        <item h="1" m="1" x="425"/>
        <item h="1" m="1" x="93"/>
        <item h="1" m="1" x="330"/>
        <item h="1" m="1" x="34"/>
        <item h="1" m="1" x="393"/>
        <item h="1" m="1" x="336"/>
        <item h="1" m="1" x="369"/>
        <item h="1" m="1" x="167"/>
        <item h="1" m="1" x="275"/>
        <item h="1" m="1" x="186"/>
        <item h="1" m="1" x="380"/>
        <item h="1" m="1" x="356"/>
        <item h="1" m="1" x="223"/>
        <item h="1" m="1" x="200"/>
        <item h="1" m="1" x="415"/>
        <item h="1" m="1" x="373"/>
        <item h="1" m="1" x="110"/>
        <item h="1" m="1" x="183"/>
        <item h="1" m="1" x="292"/>
        <item h="1" m="1" x="20"/>
        <item h="1" m="1" x="327"/>
        <item h="1" m="1" x="295"/>
        <item h="1" m="1" x="396"/>
        <item h="1" m="1" x="114"/>
        <item h="1" m="1" x="246"/>
        <item h="1" m="1" x="248"/>
        <item h="1" m="1" x="165"/>
        <item h="1" m="1" x="262"/>
        <item h="1" m="1" x="220"/>
        <item h="1" m="1" x="423"/>
        <item h="1" m="1" x="308"/>
        <item h="1" m="1" x="163"/>
        <item h="1" m="1" x="318"/>
        <item h="1" m="1" x="89"/>
        <item h="1" m="1" x="228"/>
        <item h="1" m="1" x="179"/>
        <item h="1" m="1" x="43"/>
        <item h="1" m="1" x="377"/>
        <item h="1" m="1" x="249"/>
        <item h="1" m="1" x="358"/>
        <item h="1" m="1" x="312"/>
        <item h="1" m="1" x="25"/>
        <item h="1" m="1" x="256"/>
        <item h="1" m="1" x="192"/>
        <item h="1" m="1" x="272"/>
        <item h="1" m="1" x="416"/>
        <item h="1" m="1" x="340"/>
        <item h="1" m="1" x="293"/>
        <item h="1" m="1" x="121"/>
        <item h="1" m="1" x="372"/>
        <item h="1" m="1" x="326"/>
        <item h="1" m="1" x="150"/>
        <item h="1" m="1" x="60"/>
        <item h="1" m="1" x="404"/>
        <item h="1" m="1" x="63"/>
        <item h="1" m="1" x="338"/>
        <item h="1" m="1" x="79"/>
        <item h="1" m="1" x="137"/>
        <item h="1" m="1" x="199"/>
        <item h="1" m="1" x="419"/>
        <item h="1" m="1" x="334"/>
        <item h="1" m="1" x="81"/>
        <item h="1" m="1" x="87"/>
        <item h="1" m="1" x="317"/>
        <item h="1" m="1" x="108"/>
        <item h="1" m="1" x="281"/>
        <item h="1" m="1" x="53"/>
        <item h="1" m="1" x="283"/>
        <item h="1" m="1" x="235"/>
        <item h="1" m="1" x="90"/>
        <item h="1" m="1" x="375"/>
        <item h="1" m="1" x="352"/>
        <item h="1" m="1" x="38"/>
        <item h="1" m="1" x="146"/>
        <item h="1" m="1" x="337"/>
        <item h="1" m="1" x="174"/>
        <item h="1" m="1" x="355"/>
        <item h="1" m="1" x="280"/>
        <item h="1" m="1" x="166"/>
        <item h="1" m="1" x="160"/>
        <item h="1" m="1" x="240"/>
        <item h="1" m="1" x="306"/>
        <item h="1" m="1" x="271"/>
        <item h="1" m="1" x="209"/>
        <item h="1" m="1" x="390"/>
        <item h="1" m="1" x="347"/>
        <item h="1" m="1" x="105"/>
        <item h="1" m="1" x="48"/>
        <item h="1" m="1" x="65"/>
        <item h="1" m="1" x="319"/>
        <item h="1" m="1" x="57"/>
        <item h="1" m="1" x="264"/>
        <item h="1" m="1" x="197"/>
        <item h="1" m="1" x="364"/>
        <item h="1" m="1" x="136"/>
        <item h="1" m="1" x="304"/>
        <item h="1" m="1" x="316"/>
        <item h="1" m="1" x="231"/>
        <item h="1" m="1" x="41"/>
        <item h="1" m="1" x="123"/>
        <item h="1" m="1" x="206"/>
        <item h="1" m="1" x="408"/>
        <item h="1" m="1" x="261"/>
        <item h="1" m="1" x="67"/>
        <item h="1" m="1" x="389"/>
        <item h="1" m="1" x="323"/>
        <item h="1" m="1" x="211"/>
        <item h="1" m="1" x="230"/>
        <item h="1" m="1" x="250"/>
        <item h="1" m="1" x="113"/>
        <item h="1" m="1" x="39"/>
        <item h="1" m="1" x="406"/>
        <item h="1" m="1" x="176"/>
        <item h="1" m="1" x="133"/>
        <item h="1" m="1" x="237"/>
        <item h="1" m="1" x="266"/>
        <item h="1" m="1" x="97"/>
        <item h="1" m="1" x="194"/>
        <item h="1" m="1" x="70"/>
        <item h="1" m="1" x="239"/>
        <item h="1" m="1" x="184"/>
        <item h="1" m="1" x="232"/>
        <item h="1" m="1" x="273"/>
        <item h="1" m="1" x="102"/>
        <item h="1" m="1" x="190"/>
        <item h="1" m="1" x="424"/>
        <item h="1" m="1" x="69"/>
        <item h="1" m="1" x="428"/>
        <item h="1" m="1" x="426"/>
        <item h="1" m="1" x="300"/>
        <item h="1" m="1" x="403"/>
        <item h="1" m="1" x="82"/>
        <item h="1" m="1" x="244"/>
        <item h="1" m="1" x="401"/>
        <item h="1" m="1" x="282"/>
        <item h="1" m="1" x="370"/>
        <item h="1" m="1" x="405"/>
        <item h="1" m="1" x="399"/>
        <item h="1" m="1" x="378"/>
        <item h="1" m="1" x="410"/>
        <item h="1" m="1" x="140"/>
        <item h="1" m="1" x="155"/>
        <item h="1" m="1" x="259"/>
        <item h="1" m="1" x="207"/>
        <item h="1" m="1" x="400"/>
        <item h="1" m="1" x="45"/>
        <item h="1" m="1" x="402"/>
        <item h="1" m="1" x="398"/>
        <item h="1" m="1" x="202"/>
        <item h="1" m="1" x="203"/>
        <item h="1" m="1" x="103"/>
        <item h="1" m="1" x="310"/>
        <item h="1" m="1" x="297"/>
        <item h="1" m="1" x="31"/>
        <item h="1" m="1" x="348"/>
        <item h="1" m="1" x="142"/>
        <item h="1" m="1" x="119"/>
        <item h="1" m="1" x="254"/>
        <item h="1" m="1" x="285"/>
        <item h="1" m="1" x="180"/>
        <item h="1" m="1" x="320"/>
        <item h="1" m="1" x="421"/>
        <item h="1" m="1" x="213"/>
        <item h="1" m="1" x="208"/>
        <item h="1" m="1" x="33"/>
        <item h="1" m="1" x="385"/>
        <item h="1" m="1" x="76"/>
        <item h="1" m="1" x="354"/>
        <item h="1" m="1" x="46"/>
        <item h="1" m="1" x="112"/>
        <item h="1" m="1" x="75"/>
        <item h="1" m="1" x="387"/>
        <item h="1" m="1" x="173"/>
        <item h="1" m="1" x="61"/>
        <item h="1" m="1" x="159"/>
        <item h="1" m="1" x="125"/>
        <item h="1" m="1" x="224"/>
        <item h="1" m="1" x="8"/>
        <item h="1" m="1" x="13"/>
        <item h="1" x="3"/>
        <item h="1" m="1" x="7"/>
        <item h="1" x="4"/>
        <item h="1" m="1" x="17"/>
        <item h="1" m="1" x="15"/>
        <item h="1" m="1" x="14"/>
        <item h="1" m="1" x="152"/>
        <item h="1" x="6"/>
        <item h="1" m="1" x="16"/>
        <item h="1" m="1" x="407"/>
        <item h="1" m="1" x="353"/>
        <item h="1" m="1" x="12"/>
        <item h="1" m="1" x="11"/>
        <item h="1" m="1" x="1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numFmtId="164" showAll="0"/>
    <pivotField dataField="1" showAll="0"/>
    <pivotField axis="axisPage" multipleItemSelectionAllowed="1" showAll="0" sortType="ascending">
      <items count="34">
        <item x="1"/>
        <item m="1" x="2"/>
        <item m="1" x="3"/>
        <item m="1" x="8"/>
        <item m="1" x="28"/>
        <item m="1" x="5"/>
        <item m="1" x="4"/>
        <item m="1" x="6"/>
        <item m="1" x="7"/>
        <item m="1" x="9"/>
        <item m="1" x="12"/>
        <item m="1" x="29"/>
        <item m="1" x="11"/>
        <item m="1" x="13"/>
        <item m="1" x="14"/>
        <item m="1" x="31"/>
        <item m="1" x="16"/>
        <item m="1" x="19"/>
        <item m="1" x="30"/>
        <item m="1" x="10"/>
        <item m="1" x="15"/>
        <item m="1" x="17"/>
        <item m="1" x="18"/>
        <item m="1" x="20"/>
        <item m="1" x="25"/>
        <item m="1" x="32"/>
        <item m="1" x="21"/>
        <item m="1" x="22"/>
        <item m="1" x="23"/>
        <item m="1" x="24"/>
        <item m="1" x="26"/>
        <item m="1" x="27"/>
        <item x="0"/>
        <item t="default"/>
      </items>
    </pivotField>
    <pivotField showAll="0">
      <items count="13">
        <item x="0"/>
        <item m="1" x="10"/>
        <item m="1" x="7"/>
        <item m="1" x="6"/>
        <item m="1" x="4"/>
        <item m="1" x="3"/>
        <item m="1" x="5"/>
        <item m="1" x="1"/>
        <item m="1" x="2"/>
        <item m="1" x="11"/>
        <item m="1" x="8"/>
        <item m="1" x="9"/>
        <item t="default"/>
      </items>
    </pivotField>
    <pivotField showAll="0"/>
    <pivotField showAll="0"/>
    <pivotField axis="axisPage" multipleItemSelectionAllowed="1" showAll="0">
      <items count="7">
        <item h="1" m="1" x="2"/>
        <item h="1" x="0"/>
        <item m="1" x="1"/>
        <item h="1" m="1" x="3"/>
        <item h="1" m="1" x="5"/>
        <item h="1" m="1" x="4"/>
        <item t="default"/>
      </items>
    </pivotField>
    <pivotField showAll="0">
      <items count="19">
        <item h="1" x="0"/>
        <item h="1" x="4"/>
        <item x="5"/>
        <item h="1" x="6"/>
        <item h="1" x="3"/>
        <item h="1" x="7"/>
        <item h="1" x="2"/>
        <item h="1" m="1" x="14"/>
        <item h="1" m="1" x="16"/>
        <item h="1" m="1" x="11"/>
        <item h="1" m="1" x="17"/>
        <item h="1" m="1" x="13"/>
        <item h="1" m="1" x="15"/>
        <item h="1" m="1" x="12"/>
        <item h="1" x="1"/>
        <item h="1" m="1" x="10"/>
        <item h="1" x="8"/>
        <item h="1" m="1" x="9"/>
        <item t="default"/>
      </items>
    </pivotField>
    <pivotField showAll="0"/>
    <pivotField showAll="0"/>
    <pivotField showAll="0"/>
    <pivotField showAll="0"/>
    <pivotField showAll="0"/>
    <pivotField showAll="0"/>
    <pivotField numFmtId="164"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29"/>
    <field x="30"/>
  </rowFields>
  <rowItems count="1">
    <i t="grand">
      <x/>
    </i>
  </rowItems>
  <colItems count="1">
    <i/>
  </colItems>
  <pageFields count="3">
    <pageField fld="44" hier="-1"/>
    <pageField fld="40" hier="-1"/>
    <pageField fld="14" hier="-1"/>
  </pageFields>
  <dataFields count="1">
    <dataField name="Suma de Manual" fld="39" baseField="0" baseItem="3"/>
  </dataFields>
  <formats count="7">
    <format dxfId="52">
      <pivotArea type="all" dataOnly="0" outline="0" fieldPosition="0"/>
    </format>
    <format dxfId="51">
      <pivotArea outline="0" collapsedLevelsAreSubtotals="1" fieldPosition="0"/>
    </format>
    <format dxfId="50">
      <pivotArea field="29" type="button" dataOnly="0" labelOnly="1" outline="0" axis="axisRow" fieldPosition="0"/>
    </format>
    <format dxfId="49">
      <pivotArea dataOnly="0" labelOnly="1" fieldPosition="0">
        <references count="1">
          <reference field="29" count="1">
            <x v="1"/>
          </reference>
        </references>
      </pivotArea>
    </format>
    <format dxfId="48">
      <pivotArea dataOnly="0" labelOnly="1" grandRow="1" outline="0" fieldPosition="0"/>
    </format>
    <format dxfId="47">
      <pivotArea dataOnly="0" labelOnly="1" fieldPosition="0">
        <references count="2">
          <reference field="29" count="1" selected="0">
            <x v="1"/>
          </reference>
          <reference field="30" count="3">
            <x v="2"/>
            <x v="3"/>
            <x v="4"/>
          </reference>
        </references>
      </pivotArea>
    </format>
    <format dxfId="46">
      <pivotArea dataOnly="0" labelOnly="1" outline="0" axis="axisValues" fieldPosition="0"/>
    </format>
  </formats>
  <pivotTableStyleInfo name="PivotStyleLight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58F1EC-96A9-4452-B19D-C2D98A207C4D}" name="Evoluciónxdia Intervenciones Manuales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6" indent="0" outline="1" outlineData="1" multipleFieldFilters="0">
  <location ref="AC6:AD8" firstHeaderRow="1" firstDataRow="2" firstDataCol="1" rowPageCount="3" colPageCount="1"/>
  <pivotFields count="66"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axis="axisPage" multipleItemSelectionAllowed="1" showAll="0">
      <items count="121">
        <item m="1" x="64"/>
        <item h="1" m="1" x="113"/>
        <item h="1" m="1" x="105"/>
        <item h="1" m="1" x="100"/>
        <item h="1" m="1" x="94"/>
        <item h="1" m="1" x="81"/>
        <item h="1" m="1" x="74"/>
        <item h="1" m="1" x="119"/>
        <item h="1" m="1" x="107"/>
        <item h="1" m="1" x="59"/>
        <item h="1" m="1" x="65"/>
        <item h="1" m="1" x="110"/>
        <item h="1" m="1" x="111"/>
        <item h="1" m="1" x="103"/>
        <item h="1" m="1" x="106"/>
        <item h="1" m="1" x="62"/>
        <item h="1" m="1" x="77"/>
        <item h="1" m="1" x="80"/>
        <item h="1" m="1" x="84"/>
        <item h="1" m="1" x="118"/>
        <item h="1" m="1" x="79"/>
        <item h="1" m="1" x="76"/>
        <item h="1" m="1" x="104"/>
        <item h="1" m="1" x="95"/>
        <item h="1" m="1" x="88"/>
        <item h="1" m="1" x="101"/>
        <item h="1" m="1" x="60"/>
        <item h="1" m="1" x="75"/>
        <item h="1" m="1" x="109"/>
        <item h="1" m="1" x="58"/>
        <item h="1" m="1" x="69"/>
        <item h="1" m="1" x="56"/>
        <item h="1" m="1" x="85"/>
        <item h="1" m="1" x="67"/>
        <item h="1" m="1" x="114"/>
        <item h="1" m="1" x="96"/>
        <item h="1" m="1" x="68"/>
        <item h="1" m="1" x="57"/>
        <item h="1" m="1" x="115"/>
        <item h="1" m="1" x="97"/>
        <item h="1" m="1" x="72"/>
        <item h="1" m="1" x="73"/>
        <item h="1" m="1" x="78"/>
        <item h="1" m="1" x="63"/>
        <item h="1" m="1" x="93"/>
        <item h="1" m="1" x="99"/>
        <item h="1" m="1" x="89"/>
        <item h="1" m="1" x="90"/>
        <item h="1" m="1" x="102"/>
        <item h="1" m="1" x="66"/>
        <item h="1" m="1" x="71"/>
        <item h="1" m="1" x="61"/>
        <item h="1" m="1" x="91"/>
        <item h="1" m="1" x="116"/>
        <item h="1" m="1" x="86"/>
        <item h="1" m="1" x="92"/>
        <item h="1" m="1" x="108"/>
        <item h="1" m="1" x="112"/>
        <item h="1" m="1" x="98"/>
        <item h="1" m="1" x="82"/>
        <item h="1" m="1" x="87"/>
        <item h="1" m="1" x="70"/>
        <item h="1" m="1" x="83"/>
        <item h="1" m="1" x="117"/>
        <item x="1"/>
        <item x="0"/>
        <item x="4"/>
        <item x="3"/>
        <item x="6"/>
        <item x="5"/>
        <item x="8"/>
        <item x="7"/>
        <item x="13"/>
        <item x="9"/>
        <item x="11"/>
        <item x="10"/>
        <item x="12"/>
        <item x="15"/>
        <item x="17"/>
        <item x="14"/>
        <item x="16"/>
        <item x="19"/>
        <item x="18"/>
        <item x="22"/>
        <item x="20"/>
        <item x="21"/>
        <item x="48"/>
        <item x="24"/>
        <item x="26"/>
        <item x="23"/>
        <item x="25"/>
        <item x="27"/>
        <item x="36"/>
        <item x="29"/>
        <item x="33"/>
        <item x="31"/>
        <item x="43"/>
        <item x="34"/>
        <item x="47"/>
        <item x="37"/>
        <item x="35"/>
        <item x="40"/>
        <item x="38"/>
        <item x="41"/>
        <item x="39"/>
        <item x="44"/>
        <item x="42"/>
        <item x="45"/>
        <item x="46"/>
        <item x="49"/>
        <item x="50"/>
        <item x="52"/>
        <item x="51"/>
        <item x="53"/>
        <item x="54"/>
        <item h="1" x="55"/>
        <item h="1" x="2"/>
        <item h="1" x="28"/>
        <item h="1" x="30"/>
        <item h="1" x="32"/>
        <item t="default"/>
      </items>
    </pivotField>
    <pivotField showAll="0"/>
    <pivotField showAll="0"/>
    <pivotField showAll="0"/>
    <pivotField showAll="0"/>
    <pivotField showAll="0"/>
    <pivotField axis="axisPage" multipleItemSelectionAllowed="1" showAll="0">
      <items count="8">
        <item h="1" m="1" x="3"/>
        <item h="1" m="1" x="5"/>
        <item x="0"/>
        <item h="1" m="1" x="2"/>
        <item h="1" m="1" x="6"/>
        <item h="1" m="1" x="4"/>
        <item h="1" x="1"/>
        <item t="default"/>
      </items>
    </pivotField>
    <pivotField showAll="0"/>
    <pivotField showAll="0"/>
    <pivotField multipleItemSelectionAllowed="1" showAll="0"/>
    <pivotField showAll="0"/>
    <pivotField showAll="0"/>
    <pivotField showAll="0"/>
    <pivotField numFmtId="22" showAll="0"/>
    <pivotField showAll="0"/>
    <pivotField showAll="0"/>
    <pivotField multipleItemSelectionAllowed="1"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dataField="1" showAll="0"/>
    <pivotField axis="axisCol" showAll="0" sortType="ascending">
      <items count="34">
        <item x="1"/>
        <item m="1" x="2"/>
        <item m="1" x="3"/>
        <item m="1" x="8"/>
        <item m="1" x="28"/>
        <item m="1" x="5"/>
        <item m="1" x="4"/>
        <item m="1" x="6"/>
        <item m="1" x="7"/>
        <item m="1" x="9"/>
        <item m="1" x="12"/>
        <item m="1" x="29"/>
        <item m="1" x="11"/>
        <item m="1" x="13"/>
        <item m="1" x="14"/>
        <item m="1" x="31"/>
        <item m="1" x="16"/>
        <item m="1" x="19"/>
        <item m="1" x="30"/>
        <item m="1" x="10"/>
        <item m="1" x="15"/>
        <item m="1" x="17"/>
        <item m="1" x="18"/>
        <item m="1" x="20"/>
        <item m="1" x="25"/>
        <item m="1" x="32"/>
        <item m="1" x="21"/>
        <item m="1" x="22"/>
        <item m="1" x="23"/>
        <item m="1" x="24"/>
        <item m="1" x="26"/>
        <item m="1" x="27"/>
        <item x="0"/>
        <item t="default"/>
      </items>
    </pivotField>
    <pivotField showAll="0"/>
    <pivotField showAll="0">
      <items count="55">
        <item x="2"/>
        <item x="0"/>
        <item x="1"/>
        <item m="1" x="35"/>
        <item m="1" x="46"/>
        <item m="1" x="43"/>
        <item m="1" x="39"/>
        <item m="1" x="34"/>
        <item m="1" x="50"/>
        <item m="1" x="26"/>
        <item m="1" x="25"/>
        <item m="1" x="27"/>
        <item m="1" x="29"/>
        <item m="1" x="31"/>
        <item m="1" x="30"/>
        <item m="1" x="28"/>
        <item m="1" x="32"/>
        <item m="1" x="33"/>
        <item m="1" x="18"/>
        <item m="1" x="19"/>
        <item m="1" x="20"/>
        <item m="1" x="21"/>
        <item m="1" x="16"/>
        <item m="1" x="12"/>
        <item m="1" x="13"/>
        <item m="1" x="14"/>
        <item m="1" x="15"/>
        <item m="1" x="17"/>
        <item m="1" x="22"/>
        <item m="1" x="23"/>
        <item m="1" x="24"/>
        <item m="1" x="3"/>
        <item m="1" x="4"/>
        <item m="1" x="6"/>
        <item m="1" x="5"/>
        <item m="1" x="7"/>
        <item m="1" x="8"/>
        <item m="1" x="9"/>
        <item m="1" x="10"/>
        <item m="1" x="11"/>
        <item m="1" x="53"/>
        <item m="1" x="51"/>
        <item m="1" x="48"/>
        <item m="1" x="45"/>
        <item m="1" x="42"/>
        <item m="1" x="40"/>
        <item m="1" x="37"/>
        <item m="1" x="52"/>
        <item m="1" x="49"/>
        <item m="1" x="47"/>
        <item m="1" x="44"/>
        <item m="1" x="41"/>
        <item m="1" x="38"/>
        <item m="1" x="36"/>
        <item t="default"/>
      </items>
    </pivotField>
    <pivotField showAll="0"/>
    <pivotField axis="axisRow" multipleItemSelectionAllowed="1" showAll="0">
      <items count="7">
        <item h="1" m="1" x="2"/>
        <item h="1" x="0"/>
        <item m="1" x="1"/>
        <item h="1" m="1" x="3"/>
        <item h="1" m="1" x="5"/>
        <item h="1" m="1" x="4"/>
        <item t="default"/>
      </items>
    </pivotField>
    <pivotField axis="axisPage" multipleItemSelectionAllowed="1" showAll="0">
      <items count="19">
        <item h="1" x="0"/>
        <item h="1" x="4"/>
        <item x="5"/>
        <item h="1" x="6"/>
        <item h="1" x="3"/>
        <item h="1" x="7"/>
        <item h="1" x="2"/>
        <item h="1" m="1" x="14"/>
        <item h="1" m="1" x="16"/>
        <item h="1" m="1" x="11"/>
        <item h="1" m="1" x="17"/>
        <item h="1" m="1" x="13"/>
        <item h="1" m="1" x="12"/>
        <item h="1" m="1" x="15"/>
        <item h="1" x="8"/>
        <item h="1" m="1" x="10"/>
        <item h="1" x="1"/>
        <item h="1" m="1" x="9"/>
        <item t="default"/>
      </items>
    </pivotField>
    <pivotField showAll="0"/>
    <pivotField showAll="0"/>
    <pivotField showAll="0"/>
    <pivotField showAll="0">
      <items count="7">
        <item h="1" x="2"/>
        <item h="1" m="1" x="5"/>
        <item x="1"/>
        <item x="0"/>
        <item h="1" x="3"/>
        <item h="1" m="1" x="4"/>
        <item t="default"/>
      </items>
    </pivotField>
    <pivotField showAll="0"/>
    <pivotField showAll="0"/>
    <pivotField numFmtId="164"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4"/>
  </rowFields>
  <rowItems count="1">
    <i t="grand">
      <x/>
    </i>
  </rowItems>
  <colFields count="1">
    <field x="40"/>
  </colFields>
  <colItems count="1">
    <i t="grand">
      <x/>
    </i>
  </colItems>
  <pageFields count="3">
    <pageField fld="14" hier="-1"/>
    <pageField fld="45" hier="-1"/>
    <pageField fld="20" hier="-1"/>
  </pageFields>
  <dataFields count="1">
    <dataField name="Suma de Manual" fld="39" baseField="0" baseItem="3"/>
  </dataFields>
  <pivotTableStyleInfo name="PivotStyleLight1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667DF7-8785-4681-B6B7-A46E3A7E1057}" name="Totales_mes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6" indent="0" outline="1" outlineData="1" multipleFieldFilters="0">
  <location ref="Z25:AA27" firstHeaderRow="1" firstDataRow="1" firstDataCol="1" rowPageCount="7" colPageCount="1"/>
  <pivotFields count="66"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numFmtId="14" showAll="0"/>
    <pivotField multipleItemSelectionAllowed="1" showAll="0"/>
    <pivotField showAll="0"/>
    <pivotField showAll="0"/>
    <pivotField showAll="0"/>
    <pivotField showAll="0"/>
    <pivotField showAll="0"/>
    <pivotField axis="axisPage" multipleItemSelectionAllowed="1" showAll="0">
      <items count="8">
        <item h="1" m="1" x="3"/>
        <item h="1" m="1" x="5"/>
        <item x="0"/>
        <item h="1" m="1" x="2"/>
        <item h="1" m="1" x="6"/>
        <item h="1" m="1" x="4"/>
        <item h="1" x="1"/>
        <item t="default"/>
      </items>
    </pivotField>
    <pivotField showAll="0"/>
    <pivotField showAll="0"/>
    <pivotField axis="axisPage" multipleItemSelectionAllowed="1" showAll="0">
      <items count="423">
        <item x="0"/>
        <item m="1" x="7"/>
        <item m="1" x="11"/>
        <item x="2"/>
        <item m="1" x="9"/>
        <item m="1" x="13"/>
        <item x="1"/>
        <item m="1" x="152"/>
        <item m="1" x="310"/>
        <item m="1" x="286"/>
        <item m="1" x="142"/>
        <item m="1" x="73"/>
        <item m="1" x="237"/>
        <item m="1" x="228"/>
        <item m="1" x="281"/>
        <item m="1" x="72"/>
        <item m="1" x="145"/>
        <item m="1" x="239"/>
        <item m="1" x="287"/>
        <item m="1" x="158"/>
        <item m="1" x="105"/>
        <item m="1" x="191"/>
        <item m="1" x="344"/>
        <item m="1" x="36"/>
        <item m="1" x="110"/>
        <item m="1" x="62"/>
        <item m="1" x="19"/>
        <item m="1" x="91"/>
        <item m="1" x="171"/>
        <item m="1" x="302"/>
        <item m="1" x="121"/>
        <item m="1" x="103"/>
        <item m="1" x="324"/>
        <item m="1" x="136"/>
        <item m="1" x="351"/>
        <item m="1" x="412"/>
        <item m="1" x="335"/>
        <item m="1" x="264"/>
        <item m="1" x="88"/>
        <item m="1" x="78"/>
        <item m="1" x="146"/>
        <item m="1" x="325"/>
        <item m="1" x="109"/>
        <item m="1" x="130"/>
        <item m="1" x="116"/>
        <item m="1" x="293"/>
        <item m="1" x="160"/>
        <item m="1" x="377"/>
        <item m="1" x="400"/>
        <item m="1" x="315"/>
        <item m="1" x="338"/>
        <item m="1" x="280"/>
        <item m="1" x="42"/>
        <item m="1" x="378"/>
        <item m="1" x="220"/>
        <item m="1" x="179"/>
        <item m="1" x="134"/>
        <item m="1" x="197"/>
        <item m="1" x="265"/>
        <item m="1" x="180"/>
        <item m="1" x="414"/>
        <item m="1" x="332"/>
        <item m="1" x="249"/>
        <item m="1" x="297"/>
        <item m="1" x="24"/>
        <item m="1" x="21"/>
        <item m="1" x="223"/>
        <item m="1" x="195"/>
        <item m="1" x="214"/>
        <item m="1" x="379"/>
        <item m="1" x="354"/>
        <item m="1" x="52"/>
        <item m="1" x="82"/>
        <item m="1" x="28"/>
        <item m="1" x="113"/>
        <item m="1" x="387"/>
        <item m="1" x="296"/>
        <item m="1" x="278"/>
        <item m="1" x="336"/>
        <item m="1" x="348"/>
        <item m="1" x="206"/>
        <item m="1" x="99"/>
        <item m="1" x="196"/>
        <item m="1" x="187"/>
        <item m="1" x="262"/>
        <item m="1" x="256"/>
        <item m="1" x="244"/>
        <item m="1" x="129"/>
        <item m="1" x="63"/>
        <item m="1" x="331"/>
        <item m="1" x="253"/>
        <item m="1" x="381"/>
        <item m="1" x="388"/>
        <item m="1" x="409"/>
        <item m="1" x="38"/>
        <item m="1" x="334"/>
        <item m="1" x="66"/>
        <item m="1" x="198"/>
        <item m="1" x="119"/>
        <item m="1" x="254"/>
        <item m="1" x="402"/>
        <item m="1" x="37"/>
        <item m="1" x="225"/>
        <item m="1" x="238"/>
        <item m="1" x="126"/>
        <item m="1" x="341"/>
        <item m="1" x="247"/>
        <item m="1" x="190"/>
        <item m="1" x="189"/>
        <item m="1" x="35"/>
        <item m="1" x="163"/>
        <item m="1" x="54"/>
        <item m="1" x="55"/>
        <item m="1" x="85"/>
        <item m="1" x="112"/>
        <item m="1" x="159"/>
        <item m="1" x="79"/>
        <item m="1" x="138"/>
        <item m="1" x="40"/>
        <item m="1" x="350"/>
        <item m="1" x="168"/>
        <item m="1" x="224"/>
        <item m="1" x="375"/>
        <item m="1" x="289"/>
        <item m="1" x="194"/>
        <item m="1" x="200"/>
        <item m="1" x="340"/>
        <item m="1" x="25"/>
        <item m="1" x="389"/>
        <item m="1" x="192"/>
        <item m="1" x="167"/>
        <item m="1" x="305"/>
        <item m="1" x="183"/>
        <item m="1" x="271"/>
        <item m="1" x="150"/>
        <item m="1" x="41"/>
        <item m="1" x="87"/>
        <item m="1" x="339"/>
        <item m="1" x="374"/>
        <item m="1" x="355"/>
        <item m="1" x="176"/>
        <item m="1" x="108"/>
        <item m="1" x="356"/>
        <item m="1" x="151"/>
        <item m="1" x="359"/>
        <item m="1" x="162"/>
        <item m="1" x="95"/>
        <item m="1" x="140"/>
        <item m="1" x="309"/>
        <item m="1" x="241"/>
        <item m="1" x="370"/>
        <item m="1" x="50"/>
        <item m="1" x="292"/>
        <item m="1" x="86"/>
        <item m="1" x="421"/>
        <item m="1" x="205"/>
        <item m="1" x="328"/>
        <item m="1" x="71"/>
        <item m="1" x="143"/>
        <item m="1" x="90"/>
        <item m="1" x="314"/>
        <item m="1" x="363"/>
        <item m="1" x="144"/>
        <item m="1" x="188"/>
        <item m="1" x="68"/>
        <item m="1" x="184"/>
        <item m="1" x="74"/>
        <item m="1" x="283"/>
        <item m="1" x="329"/>
        <item m="1" x="298"/>
        <item m="1" x="23"/>
        <item m="1" x="128"/>
        <item m="1" x="380"/>
        <item m="1" x="405"/>
        <item m="1" x="32"/>
        <item m="1" x="83"/>
        <item m="1" x="290"/>
        <item m="1" x="201"/>
        <item m="1" x="49"/>
        <item m="1" x="419"/>
        <item m="1" x="98"/>
        <item m="1" x="384"/>
        <item m="1" x="243"/>
        <item m="1" x="232"/>
        <item m="1" x="209"/>
        <item m="1" x="211"/>
        <item m="1" x="124"/>
        <item m="1" x="407"/>
        <item m="1" x="408"/>
        <item m="1" x="357"/>
        <item m="1" x="56"/>
        <item m="1" x="272"/>
        <item m="1" x="173"/>
        <item m="1" x="291"/>
        <item m="1" x="137"/>
        <item m="1" x="275"/>
        <item m="1" x="20"/>
        <item m="1" x="80"/>
        <item m="1" x="100"/>
        <item m="1" x="193"/>
        <item m="1" x="404"/>
        <item m="1" x="361"/>
        <item m="1" x="364"/>
        <item m="1" x="93"/>
        <item m="1" x="327"/>
        <item m="1" x="236"/>
        <item m="1" x="307"/>
        <item m="1" x="386"/>
        <item m="1" x="216"/>
        <item m="1" x="221"/>
        <item m="1" x="70"/>
        <item m="1" x="285"/>
        <item m="1" x="178"/>
        <item m="1" x="321"/>
        <item m="1" x="114"/>
        <item m="1" x="234"/>
        <item m="1" x="125"/>
        <item m="1" x="248"/>
        <item m="1" x="273"/>
        <item m="1" x="227"/>
        <item m="1" x="212"/>
        <item m="1" x="245"/>
        <item m="1" x="372"/>
        <item m="1" x="406"/>
        <item m="1" x="258"/>
        <item m="1" x="417"/>
        <item m="1" x="81"/>
        <item m="1" x="31"/>
        <item m="1" x="123"/>
        <item m="1" x="69"/>
        <item m="1" x="360"/>
        <item m="1" x="352"/>
        <item m="1" x="385"/>
        <item m="1" x="330"/>
        <item m="1" x="156"/>
        <item m="1" x="157"/>
        <item m="1" x="263"/>
        <item m="1" x="367"/>
        <item m="1" x="217"/>
        <item m="1" x="106"/>
        <item m="1" x="322"/>
        <item m="1" x="102"/>
        <item m="1" x="94"/>
        <item m="1" x="365"/>
        <item m="1" x="22"/>
        <item m="1" x="240"/>
        <item m="1" x="104"/>
        <item m="1" x="44"/>
        <item m="1" x="282"/>
        <item m="1" x="369"/>
        <item m="1" x="342"/>
        <item m="1" x="161"/>
        <item m="1" x="169"/>
        <item m="1" x="323"/>
        <item m="1" x="96"/>
        <item m="1" x="153"/>
        <item m="1" x="34"/>
        <item m="1" x="242"/>
        <item m="1" x="84"/>
        <item m="1" x="26"/>
        <item m="1" x="413"/>
        <item m="1" x="132"/>
        <item m="1" x="199"/>
        <item m="1" x="300"/>
        <item m="1" x="317"/>
        <item m="1" x="308"/>
        <item m="1" x="29"/>
        <item m="1" x="313"/>
        <item m="1" x="260"/>
        <item m="1" x="135"/>
        <item m="1" x="304"/>
        <item m="1" x="170"/>
        <item m="1" x="347"/>
        <item m="1" x="319"/>
        <item m="1" x="410"/>
        <item m="1" x="268"/>
        <item m="1" x="358"/>
        <item m="1" x="353"/>
        <item m="1" x="174"/>
        <item m="1" x="246"/>
        <item m="1" x="47"/>
        <item m="1" x="416"/>
        <item m="1" x="303"/>
        <item m="1" x="279"/>
        <item m="1" x="284"/>
        <item m="1" x="115"/>
        <item m="1" x="53"/>
        <item m="1" x="27"/>
        <item m="1" x="266"/>
        <item m="1" x="186"/>
        <item m="1" x="51"/>
        <item m="1" x="67"/>
        <item m="1" x="333"/>
        <item m="1" x="89"/>
        <item m="1" x="59"/>
        <item m="1" x="139"/>
        <item m="1" x="267"/>
        <item m="1" x="118"/>
        <item m="1" x="312"/>
        <item m="1" x="349"/>
        <item m="1" x="235"/>
        <item m="1" x="48"/>
        <item m="1" x="213"/>
        <item m="1" x="76"/>
        <item m="1" x="61"/>
        <item m="1" x="346"/>
        <item m="1" x="155"/>
        <item m="1" x="294"/>
        <item m="1" x="148"/>
        <item m="1" x="233"/>
        <item m="1" x="133"/>
        <item m="1" x="185"/>
        <item m="1" x="222"/>
        <item m="1" x="122"/>
        <item m="1" x="77"/>
        <item m="1" x="259"/>
        <item m="1" x="207"/>
        <item m="1" x="101"/>
        <item m="1" x="420"/>
        <item m="1" x="383"/>
        <item m="1" x="337"/>
        <item m="1" x="177"/>
        <item m="1" x="252"/>
        <item m="1" x="166"/>
        <item m="1" x="395"/>
        <item m="1" x="295"/>
        <item m="1" x="368"/>
        <item m="1" x="311"/>
        <item m="1" x="226"/>
        <item m="1" x="33"/>
        <item m="1" x="182"/>
        <item m="1" x="120"/>
        <item m="1" x="149"/>
        <item m="1" x="371"/>
        <item m="1" x="306"/>
        <item m="1" x="250"/>
        <item m="1" x="75"/>
        <item m="1" x="320"/>
        <item m="1" x="255"/>
        <item m="1" x="60"/>
        <item m="1" x="382"/>
        <item m="1" x="39"/>
        <item m="1" x="219"/>
        <item m="1" x="204"/>
        <item m="1" x="210"/>
        <item m="1" x="270"/>
        <item m="1" x="362"/>
        <item m="1" x="399"/>
        <item m="1" x="397"/>
        <item m="1" x="127"/>
        <item m="1" x="230"/>
        <item m="1" x="231"/>
        <item m="1" x="229"/>
        <item m="1" x="261"/>
        <item m="1" x="318"/>
        <item m="1" x="172"/>
        <item m="1" x="251"/>
        <item m="1" x="326"/>
        <item m="1" x="92"/>
        <item m="1" x="181"/>
        <item m="1" x="415"/>
        <item m="1" x="418"/>
        <item m="1" x="403"/>
        <item m="1" x="394"/>
        <item m="1" x="274"/>
        <item m="1" x="154"/>
        <item m="1" x="276"/>
        <item m="1" x="392"/>
        <item m="1" x="396"/>
        <item m="1" x="390"/>
        <item m="1" x="366"/>
        <item m="1" x="215"/>
        <item m="1" x="257"/>
        <item m="1" x="202"/>
        <item m="1" x="391"/>
        <item m="1" x="45"/>
        <item m="1" x="393"/>
        <item m="1" x="401"/>
        <item m="1" x="43"/>
        <item m="1" x="97"/>
        <item m="1" x="299"/>
        <item m="1" x="288"/>
        <item m="1" x="301"/>
        <item m="1" x="316"/>
        <item m="1" x="165"/>
        <item m="1" x="269"/>
        <item m="1" x="131"/>
        <item m="1" x="111"/>
        <item m="1" x="277"/>
        <item m="1" x="175"/>
        <item m="1" x="411"/>
        <item m="1" x="208"/>
        <item m="1" x="30"/>
        <item m="1" x="203"/>
        <item m="1" x="65"/>
        <item m="1" x="58"/>
        <item m="1" x="64"/>
        <item m="1" x="373"/>
        <item m="1" x="345"/>
        <item m="1" x="46"/>
        <item m="1" x="107"/>
        <item m="1" x="376"/>
        <item m="1" x="164"/>
        <item m="1" x="57"/>
        <item m="1" x="147"/>
        <item m="1" x="117"/>
        <item m="1" x="218"/>
        <item m="1" x="16"/>
        <item x="4"/>
        <item m="1" x="10"/>
        <item x="3"/>
        <item x="5"/>
        <item m="1" x="18"/>
        <item m="1" x="17"/>
        <item m="1" x="15"/>
        <item m="1" x="141"/>
        <item x="6"/>
        <item m="1" x="398"/>
        <item m="1" x="343"/>
        <item m="1" x="8"/>
        <item m="1" x="12"/>
        <item m="1" x="14"/>
        <item t="default"/>
      </items>
    </pivotField>
    <pivotField showAll="0"/>
    <pivotField showAll="0"/>
    <pivotField showAll="0"/>
    <pivotField numFmtId="22" showAll="0"/>
    <pivotField showAll="0"/>
    <pivotField showAll="0"/>
    <pivotField axis="axisPage" multipleItemSelectionAllowed="1" showAll="0">
      <items count="433">
        <item x="0"/>
        <item m="1" x="10"/>
        <item x="2"/>
        <item x="5"/>
        <item m="1" x="9"/>
        <item x="1"/>
        <item m="1" x="62"/>
        <item m="1" x="86"/>
        <item m="1" x="107"/>
        <item m="1" x="315"/>
        <item m="1" x="85"/>
        <item m="1" x="154"/>
        <item m="1" x="164"/>
        <item m="1" x="247"/>
        <item m="1" x="236"/>
        <item m="1" x="290"/>
        <item m="1" x="36"/>
        <item m="1" x="157"/>
        <item m="1" x="279"/>
        <item m="1" x="84"/>
        <item m="1" x="418"/>
        <item m="1" x="343"/>
        <item m="1" x="19"/>
        <item m="1" x="305"/>
        <item m="1" x="21"/>
        <item m="1" x="431"/>
        <item m="1" x="299"/>
        <item m="1" x="188"/>
        <item m="1" x="329"/>
        <item m="1" x="311"/>
        <item m="1" x="191"/>
        <item m="1" x="124"/>
        <item m="1" x="218"/>
        <item m="1" x="71"/>
        <item m="1" x="139"/>
        <item m="1" x="147"/>
        <item m="1" x="251"/>
        <item m="1" x="23"/>
        <item m="1" x="252"/>
        <item m="1" x="115"/>
        <item m="1" x="189"/>
        <item m="1" x="294"/>
        <item m="1" x="309"/>
        <item m="1" x="111"/>
        <item m="1" x="328"/>
        <item m="1" x="276"/>
        <item m="1" x="430"/>
        <item m="1" x="158"/>
        <item m="1" x="116"/>
        <item m="1" x="138"/>
        <item m="1" x="129"/>
        <item m="1" x="303"/>
        <item m="1" x="313"/>
        <item m="1" x="169"/>
        <item m="1" x="214"/>
        <item m="1" x="253"/>
        <item m="1" x="409"/>
        <item m="1" x="288"/>
        <item m="1" x="342"/>
        <item m="1" x="227"/>
        <item m="1" x="187"/>
        <item m="1" x="144"/>
        <item m="1" x="135"/>
        <item m="1" x="307"/>
        <item m="1" x="51"/>
        <item m="1" x="68"/>
        <item m="1" x="64"/>
        <item m="1" x="30"/>
        <item m="1" x="96"/>
        <item m="1" x="270"/>
        <item m="1" x="100"/>
        <item m="1" x="66"/>
        <item m="1" x="56"/>
        <item m="1" x="346"/>
        <item m="1" x="181"/>
        <item m="1" x="324"/>
        <item m="1" x="212"/>
        <item m="1" x="204"/>
        <item m="1" x="339"/>
        <item m="1" x="198"/>
        <item m="1" x="193"/>
        <item m="1" x="274"/>
        <item m="1" x="265"/>
        <item m="1" x="255"/>
        <item m="1" x="365"/>
        <item m="1" x="118"/>
        <item m="1" x="422"/>
        <item m="1" x="73"/>
        <item m="1" x="388"/>
        <item m="1" x="394"/>
        <item m="1" x="420"/>
        <item m="1" x="286"/>
        <item m="1" x="40"/>
        <item m="1" x="296"/>
        <item m="1" x="344"/>
        <item m="1" x="77"/>
        <item m="1" x="201"/>
        <item m="1" x="341"/>
        <item m="1" x="161"/>
        <item m="1" x="233"/>
        <item m="1" x="27"/>
        <item m="1" x="120"/>
        <item m="1" x="411"/>
        <item m="1" x="37"/>
        <item m="1" x="229"/>
        <item m="1" x="177"/>
        <item m="1" x="132"/>
        <item m="1" x="350"/>
        <item m="1" x="412"/>
        <item m="1" x="267"/>
        <item m="1" x="331"/>
        <item m="1" x="257"/>
        <item m="1" x="414"/>
        <item m="1" x="35"/>
        <item m="1" x="172"/>
        <item m="1" x="263"/>
        <item m="1" x="109"/>
        <item m="1" x="301"/>
        <item m="1" x="94"/>
        <item m="1" x="91"/>
        <item m="1" x="221"/>
        <item m="1" x="333"/>
        <item m="1" x="149"/>
        <item m="1" x="196"/>
        <item m="1" x="413"/>
        <item m="1" x="42"/>
        <item m="1" x="269"/>
        <item m="1" x="386"/>
        <item m="1" x="182"/>
        <item m="1" x="287"/>
        <item m="1" x="245"/>
        <item m="1" x="44"/>
        <item m="1" x="278"/>
        <item m="1" x="417"/>
        <item m="1" x="349"/>
        <item m="1" x="381"/>
        <item m="1" x="153"/>
        <item m="1" x="98"/>
        <item m="1" x="395"/>
        <item m="1" x="379"/>
        <item m="1" x="134"/>
        <item m="1" x="351"/>
        <item m="1" x="29"/>
        <item m="1" x="361"/>
        <item m="1" x="217"/>
        <item m="1" x="357"/>
        <item m="1" x="170"/>
        <item m="1" x="130"/>
        <item m="1" x="151"/>
        <item m="1" x="52"/>
        <item m="1" x="298"/>
        <item m="1" x="335"/>
        <item m="1" x="382"/>
        <item m="1" x="22"/>
        <item m="1" x="242"/>
        <item m="1" x="195"/>
        <item m="1" x="258"/>
        <item m="1" x="72"/>
        <item m="1" x="366"/>
        <item m="1" x="216"/>
        <item m="1" x="95"/>
        <item m="1" x="429"/>
        <item m="1" x="210"/>
        <item m="1" x="74"/>
        <item m="1" x="314"/>
        <item m="1" x="50"/>
        <item m="1" x="49"/>
        <item m="1" x="392"/>
        <item m="1" x="371"/>
        <item m="1" x="321"/>
        <item m="1" x="78"/>
        <item m="1" x="156"/>
        <item m="1" x="88"/>
        <item m="1" x="127"/>
        <item m="1" x="322"/>
        <item m="1" x="325"/>
        <item m="1" x="391"/>
        <item m="1" x="175"/>
        <item m="1" x="368"/>
        <item m="1" x="383"/>
        <item m="1" x="55"/>
        <item m="1" x="83"/>
        <item m="1" x="99"/>
        <item m="1" x="178"/>
        <item m="1" x="234"/>
        <item m="1" x="427"/>
        <item m="1" x="28"/>
        <item m="1" x="24"/>
        <item m="1" x="59"/>
        <item m="1" x="117"/>
        <item m="1" x="362"/>
        <item m="1" x="54"/>
        <item m="1" x="284"/>
        <item m="1" x="374"/>
        <item m="1" x="92"/>
        <item m="1" x="291"/>
        <item m="1" x="80"/>
        <item m="1" x="215"/>
        <item m="1" x="238"/>
        <item m="1" x="345"/>
        <item m="1" x="226"/>
        <item m="1" x="363"/>
        <item m="1" x="162"/>
        <item m="1" x="376"/>
        <item m="1" x="58"/>
        <item m="1" x="302"/>
        <item m="1" x="148"/>
        <item m="1" x="171"/>
        <item m="1" x="289"/>
        <item m="1" x="131"/>
        <item m="1" x="101"/>
        <item m="1" x="360"/>
        <item m="1" x="104"/>
        <item m="1" x="128"/>
        <item m="1" x="122"/>
        <item m="1" x="367"/>
        <item m="1" x="145"/>
        <item m="1" x="222"/>
        <item m="1" x="168"/>
        <item m="1" x="205"/>
        <item m="1" x="332"/>
        <item m="1" x="359"/>
        <item m="1" x="225"/>
        <item m="1" x="243"/>
        <item m="1" x="26"/>
        <item m="1" x="141"/>
        <item m="1" x="32"/>
        <item m="1" x="185"/>
        <item m="1" x="106"/>
        <item m="1" x="241"/>
        <item m="1" x="397"/>
        <item m="1" x="260"/>
        <item m="1" x="47"/>
        <item m="1" x="126"/>
        <item m="1" x="219"/>
        <item m="1" x="384"/>
        <item m="1" x="277"/>
        <item m="1" x="143"/>
        <item m="1" x="268"/>
        <item m="1" x="425"/>
        <item m="1" x="93"/>
        <item m="1" x="330"/>
        <item m="1" x="34"/>
        <item m="1" x="393"/>
        <item m="1" x="336"/>
        <item m="1" x="369"/>
        <item m="1" x="167"/>
        <item m="1" x="275"/>
        <item m="1" x="186"/>
        <item m="1" x="380"/>
        <item m="1" x="356"/>
        <item m="1" x="223"/>
        <item m="1" x="200"/>
        <item m="1" x="415"/>
        <item m="1" x="373"/>
        <item m="1" x="110"/>
        <item m="1" x="183"/>
        <item m="1" x="292"/>
        <item m="1" x="20"/>
        <item m="1" x="327"/>
        <item m="1" x="295"/>
        <item m="1" x="396"/>
        <item m="1" x="114"/>
        <item m="1" x="246"/>
        <item m="1" x="248"/>
        <item m="1" x="165"/>
        <item m="1" x="262"/>
        <item m="1" x="220"/>
        <item m="1" x="423"/>
        <item m="1" x="308"/>
        <item m="1" x="163"/>
        <item m="1" x="318"/>
        <item m="1" x="89"/>
        <item m="1" x="228"/>
        <item m="1" x="179"/>
        <item m="1" x="43"/>
        <item m="1" x="377"/>
        <item m="1" x="249"/>
        <item m="1" x="358"/>
        <item m="1" x="312"/>
        <item m="1" x="25"/>
        <item m="1" x="256"/>
        <item m="1" x="192"/>
        <item m="1" x="272"/>
        <item m="1" x="416"/>
        <item m="1" x="340"/>
        <item m="1" x="293"/>
        <item m="1" x="121"/>
        <item m="1" x="372"/>
        <item m="1" x="326"/>
        <item m="1" x="150"/>
        <item m="1" x="60"/>
        <item m="1" x="404"/>
        <item m="1" x="63"/>
        <item m="1" x="338"/>
        <item m="1" x="79"/>
        <item m="1" x="137"/>
        <item m="1" x="199"/>
        <item m="1" x="419"/>
        <item m="1" x="334"/>
        <item m="1" x="81"/>
        <item m="1" x="87"/>
        <item m="1" x="317"/>
        <item m="1" x="108"/>
        <item m="1" x="281"/>
        <item m="1" x="53"/>
        <item m="1" x="283"/>
        <item m="1" x="235"/>
        <item m="1" x="90"/>
        <item m="1" x="375"/>
        <item m="1" x="352"/>
        <item m="1" x="38"/>
        <item m="1" x="146"/>
        <item m="1" x="337"/>
        <item m="1" x="174"/>
        <item m="1" x="355"/>
        <item m="1" x="280"/>
        <item m="1" x="166"/>
        <item m="1" x="160"/>
        <item m="1" x="240"/>
        <item m="1" x="306"/>
        <item m="1" x="271"/>
        <item m="1" x="209"/>
        <item m="1" x="390"/>
        <item m="1" x="347"/>
        <item m="1" x="105"/>
        <item m="1" x="48"/>
        <item m="1" x="65"/>
        <item m="1" x="319"/>
        <item m="1" x="57"/>
        <item m="1" x="264"/>
        <item m="1" x="197"/>
        <item m="1" x="364"/>
        <item m="1" x="136"/>
        <item m="1" x="304"/>
        <item m="1" x="316"/>
        <item m="1" x="231"/>
        <item m="1" x="41"/>
        <item m="1" x="123"/>
        <item m="1" x="206"/>
        <item m="1" x="408"/>
        <item m="1" x="261"/>
        <item m="1" x="67"/>
        <item m="1" x="389"/>
        <item m="1" x="323"/>
        <item m="1" x="211"/>
        <item m="1" x="230"/>
        <item m="1" x="250"/>
        <item m="1" x="113"/>
        <item m="1" x="39"/>
        <item m="1" x="406"/>
        <item m="1" x="176"/>
        <item m="1" x="133"/>
        <item m="1" x="237"/>
        <item m="1" x="266"/>
        <item m="1" x="97"/>
        <item m="1" x="194"/>
        <item m="1" x="70"/>
        <item m="1" x="239"/>
        <item m="1" x="184"/>
        <item m="1" x="232"/>
        <item m="1" x="273"/>
        <item m="1" x="102"/>
        <item m="1" x="190"/>
        <item m="1" x="424"/>
        <item m="1" x="69"/>
        <item m="1" x="428"/>
        <item m="1" x="426"/>
        <item m="1" x="300"/>
        <item m="1" x="403"/>
        <item m="1" x="82"/>
        <item m="1" x="244"/>
        <item m="1" x="401"/>
        <item m="1" x="282"/>
        <item m="1" x="370"/>
        <item m="1" x="405"/>
        <item m="1" x="399"/>
        <item m="1" x="378"/>
        <item m="1" x="410"/>
        <item m="1" x="140"/>
        <item m="1" x="155"/>
        <item m="1" x="259"/>
        <item m="1" x="207"/>
        <item m="1" x="400"/>
        <item m="1" x="45"/>
        <item m="1" x="402"/>
        <item m="1" x="398"/>
        <item m="1" x="202"/>
        <item m="1" x="203"/>
        <item m="1" x="103"/>
        <item m="1" x="310"/>
        <item m="1" x="297"/>
        <item m="1" x="31"/>
        <item m="1" x="348"/>
        <item m="1" x="142"/>
        <item m="1" x="119"/>
        <item m="1" x="254"/>
        <item m="1" x="285"/>
        <item m="1" x="180"/>
        <item m="1" x="320"/>
        <item m="1" x="421"/>
        <item m="1" x="213"/>
        <item m="1" x="208"/>
        <item m="1" x="33"/>
        <item m="1" x="385"/>
        <item m="1" x="76"/>
        <item m="1" x="354"/>
        <item m="1" x="46"/>
        <item m="1" x="112"/>
        <item m="1" x="75"/>
        <item m="1" x="387"/>
        <item m="1" x="173"/>
        <item m="1" x="61"/>
        <item m="1" x="159"/>
        <item m="1" x="125"/>
        <item m="1" x="224"/>
        <item m="1" x="8"/>
        <item m="1" x="13"/>
        <item x="3"/>
        <item m="1" x="7"/>
        <item x="4"/>
        <item m="1" x="17"/>
        <item m="1" x="15"/>
        <item m="1" x="14"/>
        <item m="1" x="152"/>
        <item x="6"/>
        <item m="1" x="16"/>
        <item h="1" m="1" x="407"/>
        <item m="1" x="353"/>
        <item m="1" x="12"/>
        <item m="1" x="11"/>
        <item m="1" x="1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164" showAll="0"/>
    <pivotField showAll="0"/>
    <pivotField axis="axisPage" multipleItemSelectionAllowed="1" showAll="0">
      <items count="34">
        <item m="1" x="2"/>
        <item m="1" x="3"/>
        <item m="1" x="8"/>
        <item m="1" x="28"/>
        <item m="1" x="5"/>
        <item m="1" x="24"/>
        <item m="1" x="16"/>
        <item m="1" x="19"/>
        <item m="1" x="30"/>
        <item m="1" x="20"/>
        <item m="1" x="22"/>
        <item m="1" x="10"/>
        <item m="1" x="15"/>
        <item m="1" x="17"/>
        <item m="1" x="18"/>
        <item m="1" x="21"/>
        <item m="1" x="25"/>
        <item m="1" x="12"/>
        <item m="1" x="32"/>
        <item m="1" x="23"/>
        <item m="1" x="26"/>
        <item m="1" x="6"/>
        <item m="1" x="9"/>
        <item m="1" x="29"/>
        <item m="1" x="14"/>
        <item m="1" x="31"/>
        <item m="1" x="11"/>
        <item m="1" x="13"/>
        <item m="1" x="7"/>
        <item m="1" x="27"/>
        <item m="1" x="4"/>
        <item x="1"/>
        <item x="0"/>
        <item t="default"/>
      </items>
    </pivotField>
    <pivotField axis="axisPage" multipleItemSelectionAllowed="1" showAll="0">
      <items count="13">
        <item m="1" x="5"/>
        <item m="1" x="1"/>
        <item m="1" x="2"/>
        <item m="1" x="11"/>
        <item m="1" x="8"/>
        <item x="0"/>
        <item m="1" x="9"/>
        <item m="1" x="10"/>
        <item m="1" x="7"/>
        <item m="1" x="6"/>
        <item m="1" x="4"/>
        <item m="1" x="3"/>
        <item t="default"/>
      </items>
    </pivotField>
    <pivotField showAll="0"/>
    <pivotField showAll="0"/>
    <pivotField axis="axisRow" showAll="0">
      <items count="7">
        <item m="1" x="2"/>
        <item m="1" x="1"/>
        <item h="1" m="1" x="3"/>
        <item x="0"/>
        <item m="1" x="5"/>
        <item h="1" m="1" x="4"/>
        <item t="default"/>
      </items>
    </pivotField>
    <pivotField axis="axisPage" multipleItemSelectionAllowed="1" showAll="0">
      <items count="19">
        <item h="1" x="0"/>
        <item h="1" x="4"/>
        <item x="5"/>
        <item h="1" x="6"/>
        <item h="1" x="3"/>
        <item h="1" x="7"/>
        <item h="1" x="2"/>
        <item h="1" m="1" x="14"/>
        <item h="1" m="1" x="16"/>
        <item h="1" m="1" x="11"/>
        <item h="1" m="1" x="17"/>
        <item h="1" m="1" x="13"/>
        <item h="1" m="1" x="15"/>
        <item h="1" m="1" x="12"/>
        <item h="1" m="1" x="10"/>
        <item h="1" x="8"/>
        <item h="1" x="1"/>
        <item h="1" m="1" x="9"/>
        <item t="default"/>
      </items>
    </pivotField>
    <pivotField showAll="0"/>
    <pivotField showAll="0"/>
    <pivotField axis="axisPage" multipleItemSelectionAllowed="1" showAll="0">
      <items count="55">
        <item x="34"/>
        <item x="53"/>
        <item x="1"/>
        <item x="0"/>
        <item x="4"/>
        <item x="3"/>
        <item x="6"/>
        <item x="5"/>
        <item x="8"/>
        <item x="7"/>
        <item x="13"/>
        <item x="9"/>
        <item x="11"/>
        <item x="10"/>
        <item x="12"/>
        <item x="15"/>
        <item x="17"/>
        <item x="14"/>
        <item x="16"/>
        <item x="19"/>
        <item x="18"/>
        <item x="22"/>
        <item x="20"/>
        <item x="21"/>
        <item x="46"/>
        <item x="24"/>
        <item x="26"/>
        <item x="23"/>
        <item x="25"/>
        <item x="35"/>
        <item x="28"/>
        <item x="32"/>
        <item x="30"/>
        <item x="41"/>
        <item x="33"/>
        <item x="45"/>
        <item x="38"/>
        <item x="36"/>
        <item x="39"/>
        <item x="37"/>
        <item x="42"/>
        <item x="40"/>
        <item x="43"/>
        <item x="44"/>
        <item x="47"/>
        <item x="48"/>
        <item x="50"/>
        <item x="49"/>
        <item x="51"/>
        <item x="52"/>
        <item x="2"/>
        <item x="27"/>
        <item x="29"/>
        <item x="31"/>
        <item t="default"/>
      </items>
    </pivotField>
    <pivotField showAll="0">
      <items count="7">
        <item h="1" x="2"/>
        <item h="1" m="1" x="5"/>
        <item x="1"/>
        <item x="0"/>
        <item h="1" x="3"/>
        <item h="1" m="1" x="4"/>
        <item t="default"/>
      </items>
    </pivotField>
    <pivotField showAll="0"/>
    <pivotField showAll="0"/>
    <pivotField numFmtId="164"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4"/>
  </rowFields>
  <rowItems count="2">
    <i>
      <x v="3"/>
    </i>
    <i t="grand">
      <x/>
    </i>
  </rowItems>
  <colItems count="1">
    <i/>
  </colItems>
  <pageFields count="7">
    <pageField fld="48" hier="-1"/>
    <pageField fld="45" hier="-1"/>
    <pageField fld="20" hier="-1"/>
    <pageField fld="23" hier="-1"/>
    <pageField fld="41" hier="-1"/>
    <pageField fld="30" hier="-1"/>
    <pageField fld="40" hier="-1"/>
  </pageFields>
  <dataFields count="1">
    <dataField name="Cuenta de Entrega" fld="12" subtotal="count" baseField="0" baseItem="0"/>
  </dataFields>
  <pivotTableStyleInfo name="PivotStyleLight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7C7A0E8-ECEA-41AF-B6DA-1FEF9F956F72}" name="TablaDinámica6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6" indent="0" outline="1" outlineData="1" multipleFieldFilters="0">
  <location ref="AV177:AX180" firstHeaderRow="1" firstDataRow="2" firstDataCol="1" rowPageCount="9" colPageCount="1"/>
  <pivotFields count="66"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numFmtId="14" showAll="0"/>
    <pivotField multipleItemSelectionAllowed="1" showAll="0"/>
    <pivotField showAll="0"/>
    <pivotField showAll="0"/>
    <pivotField showAll="0"/>
    <pivotField axis="axisPage" multipleItemSelectionAllowed="1" showAll="0">
      <items count="7">
        <item m="1" x="5"/>
        <item x="0"/>
        <item h="1" x="1"/>
        <item m="1" x="4"/>
        <item h="1" x="2"/>
        <item h="1" m="1" x="3"/>
        <item t="default"/>
      </items>
    </pivotField>
    <pivotField showAll="0"/>
    <pivotField axis="axisPage" multipleItemSelectionAllowed="1" showAll="0">
      <items count="8">
        <item h="1" m="1" x="3"/>
        <item h="1" m="1" x="5"/>
        <item x="0"/>
        <item h="1" m="1" x="2"/>
        <item h="1" m="1" x="6"/>
        <item h="1" m="1" x="4"/>
        <item h="1" x="1"/>
        <item t="default"/>
      </items>
    </pivotField>
    <pivotField showAll="0"/>
    <pivotField showAll="0"/>
    <pivotField axis="axisPage" multipleItemSelectionAllowed="1" showAll="0">
      <items count="423">
        <item x="0"/>
        <item m="1" x="7"/>
        <item m="1" x="11"/>
        <item x="2"/>
        <item m="1" x="9"/>
        <item m="1" x="13"/>
        <item x="1"/>
        <item m="1" x="152"/>
        <item m="1" x="310"/>
        <item m="1" x="286"/>
        <item m="1" x="142"/>
        <item m="1" x="73"/>
        <item m="1" x="237"/>
        <item m="1" x="228"/>
        <item m="1" x="281"/>
        <item m="1" x="72"/>
        <item m="1" x="145"/>
        <item m="1" x="239"/>
        <item m="1" x="287"/>
        <item m="1" x="158"/>
        <item m="1" x="105"/>
        <item m="1" x="191"/>
        <item m="1" x="344"/>
        <item m="1" x="36"/>
        <item m="1" x="110"/>
        <item m="1" x="62"/>
        <item m="1" x="19"/>
        <item m="1" x="91"/>
        <item m="1" x="171"/>
        <item m="1" x="302"/>
        <item m="1" x="121"/>
        <item m="1" x="103"/>
        <item m="1" x="324"/>
        <item m="1" x="136"/>
        <item m="1" x="351"/>
        <item m="1" x="412"/>
        <item m="1" x="335"/>
        <item m="1" x="264"/>
        <item m="1" x="88"/>
        <item m="1" x="78"/>
        <item m="1" x="146"/>
        <item m="1" x="325"/>
        <item m="1" x="109"/>
        <item m="1" x="130"/>
        <item m="1" x="116"/>
        <item m="1" x="293"/>
        <item m="1" x="160"/>
        <item m="1" x="377"/>
        <item m="1" x="400"/>
        <item m="1" x="315"/>
        <item m="1" x="338"/>
        <item m="1" x="280"/>
        <item m="1" x="42"/>
        <item m="1" x="378"/>
        <item m="1" x="220"/>
        <item m="1" x="179"/>
        <item m="1" x="134"/>
        <item m="1" x="197"/>
        <item m="1" x="265"/>
        <item m="1" x="180"/>
        <item m="1" x="414"/>
        <item m="1" x="332"/>
        <item m="1" x="249"/>
        <item m="1" x="297"/>
        <item m="1" x="24"/>
        <item m="1" x="21"/>
        <item m="1" x="223"/>
        <item m="1" x="195"/>
        <item m="1" x="214"/>
        <item m="1" x="379"/>
        <item m="1" x="354"/>
        <item m="1" x="52"/>
        <item m="1" x="82"/>
        <item m="1" x="28"/>
        <item m="1" x="113"/>
        <item m="1" x="387"/>
        <item m="1" x="296"/>
        <item m="1" x="278"/>
        <item m="1" x="336"/>
        <item m="1" x="348"/>
        <item m="1" x="206"/>
        <item m="1" x="99"/>
        <item m="1" x="196"/>
        <item m="1" x="187"/>
        <item m="1" x="262"/>
        <item m="1" x="256"/>
        <item m="1" x="244"/>
        <item m="1" x="129"/>
        <item m="1" x="63"/>
        <item m="1" x="331"/>
        <item m="1" x="253"/>
        <item m="1" x="381"/>
        <item m="1" x="388"/>
        <item m="1" x="409"/>
        <item m="1" x="38"/>
        <item m="1" x="334"/>
        <item m="1" x="66"/>
        <item m="1" x="198"/>
        <item m="1" x="119"/>
        <item m="1" x="254"/>
        <item m="1" x="402"/>
        <item m="1" x="37"/>
        <item m="1" x="225"/>
        <item m="1" x="238"/>
        <item m="1" x="126"/>
        <item m="1" x="341"/>
        <item m="1" x="247"/>
        <item m="1" x="190"/>
        <item m="1" x="189"/>
        <item m="1" x="35"/>
        <item m="1" x="163"/>
        <item m="1" x="54"/>
        <item m="1" x="55"/>
        <item m="1" x="85"/>
        <item m="1" x="112"/>
        <item m="1" x="159"/>
        <item m="1" x="79"/>
        <item m="1" x="138"/>
        <item m="1" x="40"/>
        <item m="1" x="350"/>
        <item m="1" x="168"/>
        <item m="1" x="224"/>
        <item m="1" x="375"/>
        <item m="1" x="289"/>
        <item m="1" x="194"/>
        <item m="1" x="200"/>
        <item m="1" x="340"/>
        <item m="1" x="25"/>
        <item m="1" x="389"/>
        <item m="1" x="192"/>
        <item m="1" x="167"/>
        <item m="1" x="305"/>
        <item m="1" x="183"/>
        <item m="1" x="271"/>
        <item m="1" x="150"/>
        <item m="1" x="41"/>
        <item m="1" x="87"/>
        <item m="1" x="339"/>
        <item m="1" x="374"/>
        <item m="1" x="355"/>
        <item m="1" x="176"/>
        <item m="1" x="108"/>
        <item m="1" x="356"/>
        <item m="1" x="151"/>
        <item m="1" x="359"/>
        <item m="1" x="162"/>
        <item m="1" x="95"/>
        <item m="1" x="140"/>
        <item m="1" x="309"/>
        <item m="1" x="241"/>
        <item m="1" x="370"/>
        <item m="1" x="50"/>
        <item m="1" x="292"/>
        <item m="1" x="86"/>
        <item m="1" x="421"/>
        <item m="1" x="205"/>
        <item m="1" x="328"/>
        <item m="1" x="71"/>
        <item m="1" x="143"/>
        <item m="1" x="90"/>
        <item m="1" x="314"/>
        <item m="1" x="363"/>
        <item m="1" x="144"/>
        <item m="1" x="188"/>
        <item m="1" x="68"/>
        <item m="1" x="184"/>
        <item m="1" x="74"/>
        <item m="1" x="283"/>
        <item m="1" x="329"/>
        <item m="1" x="298"/>
        <item m="1" x="23"/>
        <item m="1" x="128"/>
        <item m="1" x="380"/>
        <item m="1" x="405"/>
        <item m="1" x="32"/>
        <item m="1" x="83"/>
        <item m="1" x="290"/>
        <item m="1" x="201"/>
        <item m="1" x="49"/>
        <item m="1" x="419"/>
        <item m="1" x="98"/>
        <item m="1" x="384"/>
        <item m="1" x="243"/>
        <item m="1" x="232"/>
        <item m="1" x="209"/>
        <item m="1" x="211"/>
        <item m="1" x="124"/>
        <item m="1" x="407"/>
        <item m="1" x="408"/>
        <item m="1" x="357"/>
        <item m="1" x="56"/>
        <item m="1" x="272"/>
        <item m="1" x="173"/>
        <item m="1" x="291"/>
        <item m="1" x="137"/>
        <item m="1" x="275"/>
        <item m="1" x="20"/>
        <item m="1" x="80"/>
        <item m="1" x="100"/>
        <item m="1" x="193"/>
        <item m="1" x="404"/>
        <item m="1" x="361"/>
        <item m="1" x="364"/>
        <item m="1" x="93"/>
        <item m="1" x="327"/>
        <item m="1" x="236"/>
        <item m="1" x="307"/>
        <item m="1" x="386"/>
        <item m="1" x="216"/>
        <item m="1" x="221"/>
        <item m="1" x="70"/>
        <item m="1" x="285"/>
        <item m="1" x="178"/>
        <item m="1" x="321"/>
        <item m="1" x="114"/>
        <item m="1" x="234"/>
        <item m="1" x="125"/>
        <item m="1" x="248"/>
        <item m="1" x="273"/>
        <item m="1" x="227"/>
        <item m="1" x="212"/>
        <item m="1" x="245"/>
        <item m="1" x="372"/>
        <item m="1" x="406"/>
        <item m="1" x="258"/>
        <item m="1" x="417"/>
        <item m="1" x="81"/>
        <item m="1" x="31"/>
        <item m="1" x="123"/>
        <item m="1" x="69"/>
        <item m="1" x="360"/>
        <item m="1" x="352"/>
        <item m="1" x="385"/>
        <item m="1" x="330"/>
        <item m="1" x="156"/>
        <item m="1" x="157"/>
        <item m="1" x="263"/>
        <item m="1" x="367"/>
        <item m="1" x="217"/>
        <item m="1" x="106"/>
        <item m="1" x="322"/>
        <item m="1" x="102"/>
        <item m="1" x="94"/>
        <item m="1" x="365"/>
        <item m="1" x="22"/>
        <item m="1" x="240"/>
        <item m="1" x="104"/>
        <item m="1" x="44"/>
        <item m="1" x="282"/>
        <item m="1" x="369"/>
        <item m="1" x="342"/>
        <item m="1" x="161"/>
        <item m="1" x="169"/>
        <item m="1" x="323"/>
        <item m="1" x="96"/>
        <item m="1" x="153"/>
        <item m="1" x="34"/>
        <item m="1" x="242"/>
        <item m="1" x="84"/>
        <item m="1" x="26"/>
        <item m="1" x="413"/>
        <item m="1" x="132"/>
        <item m="1" x="199"/>
        <item m="1" x="300"/>
        <item m="1" x="317"/>
        <item m="1" x="308"/>
        <item m="1" x="29"/>
        <item m="1" x="313"/>
        <item m="1" x="260"/>
        <item m="1" x="135"/>
        <item m="1" x="304"/>
        <item m="1" x="170"/>
        <item m="1" x="347"/>
        <item m="1" x="319"/>
        <item m="1" x="410"/>
        <item m="1" x="268"/>
        <item m="1" x="358"/>
        <item m="1" x="353"/>
        <item m="1" x="174"/>
        <item m="1" x="246"/>
        <item m="1" x="47"/>
        <item m="1" x="416"/>
        <item m="1" x="303"/>
        <item m="1" x="279"/>
        <item m="1" x="284"/>
        <item m="1" x="115"/>
        <item m="1" x="53"/>
        <item m="1" x="27"/>
        <item m="1" x="266"/>
        <item m="1" x="186"/>
        <item m="1" x="51"/>
        <item m="1" x="67"/>
        <item m="1" x="333"/>
        <item m="1" x="89"/>
        <item m="1" x="59"/>
        <item m="1" x="139"/>
        <item m="1" x="267"/>
        <item m="1" x="118"/>
        <item m="1" x="312"/>
        <item m="1" x="349"/>
        <item m="1" x="235"/>
        <item m="1" x="48"/>
        <item m="1" x="213"/>
        <item m="1" x="76"/>
        <item m="1" x="61"/>
        <item m="1" x="346"/>
        <item m="1" x="155"/>
        <item m="1" x="294"/>
        <item m="1" x="148"/>
        <item m="1" x="233"/>
        <item m="1" x="133"/>
        <item m="1" x="185"/>
        <item m="1" x="222"/>
        <item m="1" x="122"/>
        <item m="1" x="77"/>
        <item m="1" x="259"/>
        <item m="1" x="207"/>
        <item m="1" x="101"/>
        <item m="1" x="420"/>
        <item m="1" x="383"/>
        <item m="1" x="337"/>
        <item m="1" x="177"/>
        <item m="1" x="252"/>
        <item m="1" x="166"/>
        <item m="1" x="395"/>
        <item m="1" x="295"/>
        <item m="1" x="368"/>
        <item m="1" x="311"/>
        <item m="1" x="226"/>
        <item m="1" x="33"/>
        <item m="1" x="182"/>
        <item m="1" x="120"/>
        <item m="1" x="149"/>
        <item m="1" x="371"/>
        <item m="1" x="306"/>
        <item m="1" x="250"/>
        <item m="1" x="75"/>
        <item m="1" x="320"/>
        <item m="1" x="255"/>
        <item m="1" x="60"/>
        <item m="1" x="382"/>
        <item m="1" x="39"/>
        <item m="1" x="219"/>
        <item m="1" x="204"/>
        <item m="1" x="210"/>
        <item m="1" x="270"/>
        <item m="1" x="362"/>
        <item m="1" x="399"/>
        <item m="1" x="397"/>
        <item m="1" x="127"/>
        <item m="1" x="230"/>
        <item m="1" x="231"/>
        <item m="1" x="229"/>
        <item m="1" x="261"/>
        <item m="1" x="318"/>
        <item m="1" x="172"/>
        <item m="1" x="251"/>
        <item m="1" x="326"/>
        <item m="1" x="92"/>
        <item m="1" x="181"/>
        <item m="1" x="415"/>
        <item m="1" x="418"/>
        <item m="1" x="403"/>
        <item m="1" x="394"/>
        <item m="1" x="274"/>
        <item m="1" x="154"/>
        <item m="1" x="276"/>
        <item m="1" x="392"/>
        <item m="1" x="396"/>
        <item m="1" x="390"/>
        <item m="1" x="366"/>
        <item m="1" x="215"/>
        <item m="1" x="257"/>
        <item m="1" x="202"/>
        <item m="1" x="391"/>
        <item m="1" x="45"/>
        <item m="1" x="393"/>
        <item m="1" x="401"/>
        <item m="1" x="43"/>
        <item m="1" x="97"/>
        <item m="1" x="299"/>
        <item m="1" x="288"/>
        <item m="1" x="301"/>
        <item m="1" x="316"/>
        <item m="1" x="165"/>
        <item m="1" x="269"/>
        <item m="1" x="131"/>
        <item m="1" x="111"/>
        <item m="1" x="277"/>
        <item m="1" x="175"/>
        <item m="1" x="411"/>
        <item m="1" x="208"/>
        <item m="1" x="30"/>
        <item m="1" x="203"/>
        <item m="1" x="65"/>
        <item m="1" x="58"/>
        <item m="1" x="64"/>
        <item m="1" x="373"/>
        <item m="1" x="345"/>
        <item m="1" x="46"/>
        <item m="1" x="107"/>
        <item m="1" x="376"/>
        <item m="1" x="164"/>
        <item m="1" x="57"/>
        <item m="1" x="147"/>
        <item m="1" x="117"/>
        <item m="1" x="218"/>
        <item m="1" x="16"/>
        <item x="4"/>
        <item m="1" x="10"/>
        <item x="3"/>
        <item x="5"/>
        <item m="1" x="18"/>
        <item m="1" x="17"/>
        <item m="1" x="15"/>
        <item m="1" x="141"/>
        <item x="6"/>
        <item m="1" x="398"/>
        <item m="1" x="343"/>
        <item m="1" x="8"/>
        <item m="1" x="12"/>
        <item m="1" x="14"/>
        <item t="default"/>
      </items>
    </pivotField>
    <pivotField showAll="0"/>
    <pivotField showAll="0"/>
    <pivotField showAll="0"/>
    <pivotField numFmtId="22" showAll="0"/>
    <pivotField showAll="0"/>
    <pivotField showAll="0"/>
    <pivotField axis="axisPage" multipleItemSelectionAllowed="1" showAll="0">
      <items count="433">
        <item x="0"/>
        <item m="1" x="10"/>
        <item x="2"/>
        <item x="5"/>
        <item m="1" x="9"/>
        <item x="1"/>
        <item m="1" x="62"/>
        <item m="1" x="86"/>
        <item m="1" x="107"/>
        <item m="1" x="315"/>
        <item m="1" x="85"/>
        <item m="1" x="154"/>
        <item m="1" x="164"/>
        <item m="1" x="247"/>
        <item m="1" x="236"/>
        <item m="1" x="290"/>
        <item m="1" x="36"/>
        <item m="1" x="157"/>
        <item m="1" x="279"/>
        <item m="1" x="84"/>
        <item m="1" x="418"/>
        <item m="1" x="343"/>
        <item m="1" x="19"/>
        <item m="1" x="305"/>
        <item m="1" x="21"/>
        <item m="1" x="431"/>
        <item m="1" x="299"/>
        <item m="1" x="188"/>
        <item m="1" x="329"/>
        <item m="1" x="311"/>
        <item m="1" x="191"/>
        <item m="1" x="124"/>
        <item m="1" x="218"/>
        <item m="1" x="71"/>
        <item m="1" x="139"/>
        <item m="1" x="147"/>
        <item m="1" x="251"/>
        <item m="1" x="23"/>
        <item m="1" x="252"/>
        <item m="1" x="115"/>
        <item m="1" x="189"/>
        <item m="1" x="294"/>
        <item m="1" x="309"/>
        <item m="1" x="111"/>
        <item m="1" x="328"/>
        <item m="1" x="276"/>
        <item m="1" x="430"/>
        <item m="1" x="158"/>
        <item m="1" x="116"/>
        <item m="1" x="138"/>
        <item m="1" x="129"/>
        <item m="1" x="303"/>
        <item m="1" x="313"/>
        <item m="1" x="169"/>
        <item m="1" x="214"/>
        <item m="1" x="253"/>
        <item m="1" x="409"/>
        <item m="1" x="288"/>
        <item m="1" x="342"/>
        <item m="1" x="227"/>
        <item m="1" x="187"/>
        <item m="1" x="144"/>
        <item m="1" x="135"/>
        <item m="1" x="307"/>
        <item m="1" x="51"/>
        <item m="1" x="68"/>
        <item m="1" x="64"/>
        <item m="1" x="30"/>
        <item m="1" x="96"/>
        <item m="1" x="270"/>
        <item m="1" x="100"/>
        <item m="1" x="66"/>
        <item m="1" x="56"/>
        <item m="1" x="346"/>
        <item m="1" x="181"/>
        <item m="1" x="324"/>
        <item m="1" x="212"/>
        <item m="1" x="204"/>
        <item m="1" x="339"/>
        <item m="1" x="198"/>
        <item m="1" x="193"/>
        <item m="1" x="274"/>
        <item m="1" x="265"/>
        <item m="1" x="255"/>
        <item m="1" x="365"/>
        <item m="1" x="118"/>
        <item m="1" x="422"/>
        <item m="1" x="73"/>
        <item m="1" x="388"/>
        <item m="1" x="394"/>
        <item m="1" x="420"/>
        <item m="1" x="286"/>
        <item m="1" x="40"/>
        <item m="1" x="296"/>
        <item m="1" x="344"/>
        <item m="1" x="77"/>
        <item m="1" x="201"/>
        <item m="1" x="341"/>
        <item m="1" x="161"/>
        <item m="1" x="233"/>
        <item m="1" x="27"/>
        <item m="1" x="120"/>
        <item m="1" x="411"/>
        <item m="1" x="37"/>
        <item m="1" x="229"/>
        <item m="1" x="177"/>
        <item m="1" x="132"/>
        <item m="1" x="350"/>
        <item m="1" x="412"/>
        <item m="1" x="267"/>
        <item m="1" x="331"/>
        <item m="1" x="257"/>
        <item m="1" x="414"/>
        <item m="1" x="35"/>
        <item m="1" x="172"/>
        <item m="1" x="263"/>
        <item m="1" x="109"/>
        <item m="1" x="301"/>
        <item m="1" x="94"/>
        <item m="1" x="91"/>
        <item m="1" x="221"/>
        <item m="1" x="333"/>
        <item m="1" x="149"/>
        <item m="1" x="196"/>
        <item m="1" x="413"/>
        <item m="1" x="42"/>
        <item m="1" x="269"/>
        <item m="1" x="386"/>
        <item m="1" x="182"/>
        <item m="1" x="287"/>
        <item m="1" x="245"/>
        <item m="1" x="44"/>
        <item m="1" x="278"/>
        <item m="1" x="417"/>
        <item m="1" x="349"/>
        <item m="1" x="381"/>
        <item m="1" x="153"/>
        <item m="1" x="98"/>
        <item m="1" x="395"/>
        <item m="1" x="379"/>
        <item m="1" x="134"/>
        <item m="1" x="351"/>
        <item m="1" x="29"/>
        <item m="1" x="361"/>
        <item m="1" x="217"/>
        <item m="1" x="357"/>
        <item m="1" x="170"/>
        <item m="1" x="130"/>
        <item m="1" x="151"/>
        <item m="1" x="52"/>
        <item m="1" x="298"/>
        <item m="1" x="335"/>
        <item m="1" x="382"/>
        <item m="1" x="22"/>
        <item m="1" x="242"/>
        <item m="1" x="195"/>
        <item m="1" x="258"/>
        <item m="1" x="72"/>
        <item m="1" x="366"/>
        <item m="1" x="216"/>
        <item m="1" x="95"/>
        <item m="1" x="429"/>
        <item m="1" x="210"/>
        <item m="1" x="74"/>
        <item m="1" x="314"/>
        <item m="1" x="50"/>
        <item m="1" x="49"/>
        <item m="1" x="392"/>
        <item m="1" x="371"/>
        <item m="1" x="321"/>
        <item m="1" x="78"/>
        <item m="1" x="156"/>
        <item m="1" x="88"/>
        <item m="1" x="127"/>
        <item m="1" x="322"/>
        <item m="1" x="325"/>
        <item m="1" x="391"/>
        <item m="1" x="175"/>
        <item m="1" x="368"/>
        <item m="1" x="383"/>
        <item m="1" x="55"/>
        <item m="1" x="83"/>
        <item m="1" x="99"/>
        <item m="1" x="178"/>
        <item m="1" x="234"/>
        <item m="1" x="427"/>
        <item m="1" x="28"/>
        <item m="1" x="24"/>
        <item m="1" x="59"/>
        <item m="1" x="117"/>
        <item m="1" x="362"/>
        <item m="1" x="54"/>
        <item m="1" x="284"/>
        <item m="1" x="374"/>
        <item m="1" x="92"/>
        <item m="1" x="291"/>
        <item m="1" x="80"/>
        <item m="1" x="215"/>
        <item m="1" x="238"/>
        <item m="1" x="345"/>
        <item m="1" x="226"/>
        <item m="1" x="363"/>
        <item m="1" x="162"/>
        <item m="1" x="376"/>
        <item m="1" x="58"/>
        <item m="1" x="302"/>
        <item m="1" x="148"/>
        <item m="1" x="171"/>
        <item m="1" x="289"/>
        <item m="1" x="131"/>
        <item m="1" x="101"/>
        <item m="1" x="360"/>
        <item m="1" x="104"/>
        <item m="1" x="128"/>
        <item m="1" x="122"/>
        <item m="1" x="367"/>
        <item m="1" x="145"/>
        <item m="1" x="222"/>
        <item m="1" x="168"/>
        <item m="1" x="205"/>
        <item m="1" x="332"/>
        <item m="1" x="359"/>
        <item m="1" x="225"/>
        <item m="1" x="243"/>
        <item m="1" x="26"/>
        <item m="1" x="141"/>
        <item m="1" x="32"/>
        <item m="1" x="185"/>
        <item m="1" x="106"/>
        <item m="1" x="241"/>
        <item m="1" x="397"/>
        <item m="1" x="260"/>
        <item m="1" x="47"/>
        <item m="1" x="126"/>
        <item m="1" x="219"/>
        <item m="1" x="384"/>
        <item m="1" x="277"/>
        <item m="1" x="143"/>
        <item m="1" x="268"/>
        <item m="1" x="425"/>
        <item m="1" x="93"/>
        <item m="1" x="330"/>
        <item m="1" x="34"/>
        <item m="1" x="393"/>
        <item m="1" x="336"/>
        <item m="1" x="369"/>
        <item m="1" x="167"/>
        <item m="1" x="275"/>
        <item m="1" x="186"/>
        <item m="1" x="380"/>
        <item m="1" x="356"/>
        <item m="1" x="223"/>
        <item m="1" x="200"/>
        <item m="1" x="415"/>
        <item m="1" x="373"/>
        <item m="1" x="110"/>
        <item m="1" x="183"/>
        <item m="1" x="292"/>
        <item m="1" x="20"/>
        <item m="1" x="327"/>
        <item m="1" x="295"/>
        <item m="1" x="396"/>
        <item m="1" x="114"/>
        <item m="1" x="246"/>
        <item m="1" x="248"/>
        <item m="1" x="165"/>
        <item m="1" x="262"/>
        <item m="1" x="220"/>
        <item m="1" x="423"/>
        <item m="1" x="308"/>
        <item m="1" x="163"/>
        <item m="1" x="318"/>
        <item m="1" x="89"/>
        <item m="1" x="228"/>
        <item m="1" x="179"/>
        <item m="1" x="43"/>
        <item m="1" x="377"/>
        <item m="1" x="249"/>
        <item m="1" x="358"/>
        <item m="1" x="312"/>
        <item m="1" x="25"/>
        <item m="1" x="256"/>
        <item m="1" x="192"/>
        <item m="1" x="272"/>
        <item m="1" x="416"/>
        <item m="1" x="340"/>
        <item m="1" x="293"/>
        <item m="1" x="121"/>
        <item m="1" x="372"/>
        <item m="1" x="326"/>
        <item m="1" x="150"/>
        <item m="1" x="60"/>
        <item m="1" x="404"/>
        <item m="1" x="63"/>
        <item m="1" x="338"/>
        <item m="1" x="79"/>
        <item m="1" x="137"/>
        <item m="1" x="199"/>
        <item m="1" x="419"/>
        <item m="1" x="334"/>
        <item m="1" x="81"/>
        <item m="1" x="87"/>
        <item m="1" x="317"/>
        <item m="1" x="108"/>
        <item m="1" x="281"/>
        <item m="1" x="53"/>
        <item m="1" x="283"/>
        <item m="1" x="235"/>
        <item m="1" x="90"/>
        <item m="1" x="375"/>
        <item m="1" x="352"/>
        <item m="1" x="38"/>
        <item m="1" x="146"/>
        <item m="1" x="337"/>
        <item m="1" x="174"/>
        <item m="1" x="355"/>
        <item m="1" x="280"/>
        <item m="1" x="166"/>
        <item m="1" x="160"/>
        <item m="1" x="240"/>
        <item m="1" x="306"/>
        <item m="1" x="271"/>
        <item m="1" x="209"/>
        <item m="1" x="390"/>
        <item m="1" x="347"/>
        <item m="1" x="105"/>
        <item m="1" x="48"/>
        <item m="1" x="65"/>
        <item m="1" x="319"/>
        <item m="1" x="57"/>
        <item m="1" x="264"/>
        <item m="1" x="197"/>
        <item m="1" x="364"/>
        <item m="1" x="136"/>
        <item m="1" x="304"/>
        <item m="1" x="316"/>
        <item m="1" x="231"/>
        <item m="1" x="41"/>
        <item m="1" x="123"/>
        <item m="1" x="206"/>
        <item m="1" x="408"/>
        <item m="1" x="261"/>
        <item m="1" x="67"/>
        <item m="1" x="389"/>
        <item m="1" x="323"/>
        <item m="1" x="211"/>
        <item m="1" x="230"/>
        <item m="1" x="250"/>
        <item m="1" x="113"/>
        <item m="1" x="39"/>
        <item m="1" x="406"/>
        <item m="1" x="176"/>
        <item m="1" x="133"/>
        <item m="1" x="237"/>
        <item m="1" x="266"/>
        <item m="1" x="97"/>
        <item m="1" x="194"/>
        <item m="1" x="70"/>
        <item m="1" x="239"/>
        <item m="1" x="184"/>
        <item m="1" x="232"/>
        <item m="1" x="273"/>
        <item m="1" x="102"/>
        <item m="1" x="190"/>
        <item m="1" x="424"/>
        <item m="1" x="69"/>
        <item m="1" x="428"/>
        <item m="1" x="426"/>
        <item m="1" x="300"/>
        <item m="1" x="403"/>
        <item m="1" x="82"/>
        <item m="1" x="244"/>
        <item m="1" x="401"/>
        <item m="1" x="282"/>
        <item m="1" x="370"/>
        <item m="1" x="405"/>
        <item m="1" x="399"/>
        <item m="1" x="378"/>
        <item m="1" x="410"/>
        <item m="1" x="140"/>
        <item m="1" x="155"/>
        <item m="1" x="259"/>
        <item m="1" x="207"/>
        <item m="1" x="400"/>
        <item m="1" x="45"/>
        <item m="1" x="402"/>
        <item m="1" x="398"/>
        <item m="1" x="202"/>
        <item m="1" x="203"/>
        <item m="1" x="103"/>
        <item m="1" x="310"/>
        <item m="1" x="297"/>
        <item m="1" x="31"/>
        <item m="1" x="348"/>
        <item m="1" x="142"/>
        <item m="1" x="119"/>
        <item m="1" x="254"/>
        <item m="1" x="285"/>
        <item m="1" x="180"/>
        <item m="1" x="320"/>
        <item m="1" x="421"/>
        <item m="1" x="213"/>
        <item m="1" x="208"/>
        <item m="1" x="33"/>
        <item m="1" x="385"/>
        <item m="1" x="76"/>
        <item m="1" x="354"/>
        <item m="1" x="46"/>
        <item m="1" x="112"/>
        <item m="1" x="75"/>
        <item m="1" x="387"/>
        <item m="1" x="173"/>
        <item m="1" x="61"/>
        <item m="1" x="159"/>
        <item m="1" x="125"/>
        <item m="1" x="224"/>
        <item m="1" x="8"/>
        <item m="1" x="13"/>
        <item x="3"/>
        <item m="1" x="7"/>
        <item x="4"/>
        <item m="1" x="17"/>
        <item m="1" x="15"/>
        <item m="1" x="14"/>
        <item m="1" x="152"/>
        <item x="6"/>
        <item m="1" x="16"/>
        <item m="1" x="407"/>
        <item m="1" x="353"/>
        <item m="1" x="12"/>
        <item m="1" x="11"/>
        <item m="1" x="1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164" showAll="0"/>
    <pivotField showAll="0"/>
    <pivotField axis="axisPage" multipleItemSelectionAllowed="1" showAll="0">
      <items count="34">
        <item m="1" x="2"/>
        <item m="1" x="3"/>
        <item m="1" x="8"/>
        <item m="1" x="28"/>
        <item m="1" x="5"/>
        <item m="1" x="24"/>
        <item m="1" x="16"/>
        <item m="1" x="19"/>
        <item m="1" x="30"/>
        <item m="1" x="20"/>
        <item m="1" x="22"/>
        <item m="1" x="10"/>
        <item m="1" x="15"/>
        <item m="1" x="17"/>
        <item m="1" x="18"/>
        <item m="1" x="21"/>
        <item m="1" x="25"/>
        <item m="1" x="12"/>
        <item m="1" x="32"/>
        <item m="1" x="23"/>
        <item m="1" x="26"/>
        <item m="1" x="6"/>
        <item m="1" x="9"/>
        <item m="1" x="29"/>
        <item m="1" x="14"/>
        <item m="1" x="31"/>
        <item m="1" x="11"/>
        <item m="1" x="13"/>
        <item m="1" x="7"/>
        <item m="1" x="27"/>
        <item m="1" x="4"/>
        <item x="1"/>
        <item x="0"/>
        <item t="default"/>
      </items>
    </pivotField>
    <pivotField axis="axisRow" multipleItemSelectionAllowed="1" showAll="0">
      <items count="13">
        <item h="1" m="1" x="5"/>
        <item m="1" x="1"/>
        <item m="1" x="2"/>
        <item m="1" x="11"/>
        <item m="1" x="8"/>
        <item m="1" x="9"/>
        <item x="0"/>
        <item m="1" x="10"/>
        <item m="1" x="7"/>
        <item m="1" x="6"/>
        <item m="1" x="4"/>
        <item m="1" x="3"/>
        <item t="default"/>
      </items>
    </pivotField>
    <pivotField showAll="0"/>
    <pivotField showAll="0"/>
    <pivotField axis="axisCol" showAll="0">
      <items count="7">
        <item m="1" x="2"/>
        <item m="1" x="1"/>
        <item h="1" m="1" x="3"/>
        <item x="0"/>
        <item h="1" m="1" x="5"/>
        <item h="1" m="1" x="4"/>
        <item t="default"/>
      </items>
    </pivotField>
    <pivotField axis="axisPage" multipleItemSelectionAllowed="1" showAll="0">
      <items count="19">
        <item h="1" x="0"/>
        <item h="1" x="4"/>
        <item x="5"/>
        <item h="1" x="6"/>
        <item h="1" x="3"/>
        <item h="1" x="7"/>
        <item h="1" x="2"/>
        <item h="1" m="1" x="14"/>
        <item h="1" m="1" x="16"/>
        <item h="1" m="1" x="11"/>
        <item h="1" m="1" x="17"/>
        <item h="1" m="1" x="13"/>
        <item h="1" m="1" x="15"/>
        <item h="1" m="1" x="12"/>
        <item h="1" x="8"/>
        <item h="1" m="1" x="10"/>
        <item h="1" x="1"/>
        <item h="1" m="1" x="9"/>
        <item t="default"/>
      </items>
    </pivotField>
    <pivotField showAll="0"/>
    <pivotField showAll="0"/>
    <pivotField axis="axisPage" multipleItemSelectionAllowed="1" showAll="0">
      <items count="55">
        <item x="34"/>
        <item x="53"/>
        <item x="1"/>
        <item x="0"/>
        <item x="4"/>
        <item x="3"/>
        <item x="6"/>
        <item x="5"/>
        <item x="8"/>
        <item x="7"/>
        <item x="13"/>
        <item x="9"/>
        <item x="11"/>
        <item x="10"/>
        <item x="12"/>
        <item x="15"/>
        <item x="17"/>
        <item x="14"/>
        <item x="16"/>
        <item x="19"/>
        <item x="18"/>
        <item x="22"/>
        <item x="20"/>
        <item x="21"/>
        <item x="46"/>
        <item x="24"/>
        <item x="26"/>
        <item x="23"/>
        <item x="25"/>
        <item x="35"/>
        <item x="28"/>
        <item x="32"/>
        <item x="30"/>
        <item x="41"/>
        <item x="33"/>
        <item x="45"/>
        <item x="38"/>
        <item x="36"/>
        <item x="39"/>
        <item x="37"/>
        <item x="42"/>
        <item x="40"/>
        <item x="43"/>
        <item x="44"/>
        <item x="47"/>
        <item x="48"/>
        <item x="50"/>
        <item x="49"/>
        <item x="51"/>
        <item x="52"/>
        <item x="2"/>
        <item x="27"/>
        <item x="29"/>
        <item x="31"/>
        <item t="default"/>
      </items>
    </pivotField>
    <pivotField axis="axisPage" multipleItemSelectionAllowed="1" showAll="0">
      <items count="7">
        <item h="1" x="1"/>
        <item x="0"/>
        <item h="1" x="3"/>
        <item h="1" m="1" x="4"/>
        <item h="1" x="2"/>
        <item h="1" m="1" x="5"/>
        <item t="default"/>
      </items>
    </pivotField>
    <pivotField showAll="0"/>
    <pivotField showAll="0"/>
    <pivotField numFmtId="164"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h="1" m="1" x="2"/>
        <item x="0"/>
        <item h="1" x="1"/>
        <item t="default"/>
      </items>
    </pivotField>
    <pivotField showAll="0"/>
    <pivotField showAll="0"/>
  </pivotFields>
  <rowFields count="1">
    <field x="41"/>
  </rowFields>
  <rowItems count="2">
    <i>
      <x v="6"/>
    </i>
    <i t="grand">
      <x/>
    </i>
  </rowItems>
  <colFields count="1">
    <field x="44"/>
  </colFields>
  <colItems count="2">
    <i>
      <x v="3"/>
    </i>
    <i t="grand">
      <x/>
    </i>
  </colItems>
  <pageFields count="9">
    <pageField fld="63" hier="-1"/>
    <pageField fld="20" hier="-1"/>
    <pageField fld="48" hier="-1"/>
    <pageField fld="23" hier="-1"/>
    <pageField fld="49" hier="-1"/>
    <pageField fld="18" hier="-1"/>
    <pageField fld="30" hier="-1"/>
    <pageField fld="40" hier="-1"/>
    <pageField fld="45" hier="-1"/>
  </pageFields>
  <dataFields count="1">
    <dataField name="Cuenta de Entrega" fld="12" subtotal="count" baseField="0" baseItem="0"/>
  </dataFields>
  <pivotTableStyleInfo name="PivotStyleLight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FDF2BB-490D-437F-8A20-31F398331489}" name="TablaDinámica1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6" indent="0" outline="1" outlineData="1" multipleFieldFilters="0">
  <location ref="AB122:AD125" firstHeaderRow="1" firstDataRow="2" firstDataCol="1" rowPageCount="2" colPageCount="1"/>
  <pivotFields count="66">
    <pivotField showAll="0"/>
    <pivotField showAll="0"/>
    <pivotField numFmtId="164"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showAll="0"/>
    <pivotField axis="axisPage" multipleItemSelectionAllowed="1" showAll="0">
      <items count="34">
        <item x="1"/>
        <item m="1" x="2"/>
        <item m="1" x="3"/>
        <item m="1" x="8"/>
        <item m="1" x="28"/>
        <item m="1" x="5"/>
        <item m="1" x="4"/>
        <item m="1" x="6"/>
        <item m="1" x="7"/>
        <item m="1" x="9"/>
        <item m="1" x="12"/>
        <item m="1" x="29"/>
        <item m="1" x="11"/>
        <item m="1" x="13"/>
        <item m="1" x="14"/>
        <item m="1" x="31"/>
        <item m="1" x="16"/>
        <item m="1" x="19"/>
        <item m="1" x="30"/>
        <item m="1" x="10"/>
        <item m="1" x="15"/>
        <item m="1" x="17"/>
        <item m="1" x="18"/>
        <item m="1" x="20"/>
        <item m="1" x="25"/>
        <item m="1" x="32"/>
        <item m="1" x="21"/>
        <item m="1" x="22"/>
        <item m="1" x="23"/>
        <item m="1" x="24"/>
        <item m="1" x="26"/>
        <item m="1" x="27"/>
        <item x="0"/>
        <item t="default"/>
      </items>
    </pivotField>
    <pivotField axis="axisPage" multipleItemSelectionAllowed="1" showAll="0">
      <items count="13">
        <item x="0"/>
        <item m="1" x="5"/>
        <item m="1" x="1"/>
        <item m="1" x="2"/>
        <item m="1" x="11"/>
        <item m="1" x="8"/>
        <item m="1" x="9"/>
        <item m="1" x="10"/>
        <item m="1" x="7"/>
        <item m="1" x="6"/>
        <item m="1" x="4"/>
        <item m="1" x="3"/>
        <item t="default"/>
      </items>
    </pivotField>
    <pivotField showAll="0"/>
    <pivotField showAll="0"/>
    <pivotField showAll="0"/>
    <pivotField axis="axisRow" multipleItemSelectionAllowed="1" showAll="0">
      <items count="19">
        <item h="1" x="0"/>
        <item h="1" x="4"/>
        <item x="5"/>
        <item h="1" x="6"/>
        <item h="1" x="3"/>
        <item h="1" x="7"/>
        <item h="1" x="2"/>
        <item h="1" m="1" x="14"/>
        <item h="1" m="1" x="16"/>
        <item h="1" m="1" x="11"/>
        <item h="1" m="1" x="17"/>
        <item h="1" m="1" x="13"/>
        <item h="1" m="1" x="15"/>
        <item h="1" m="1" x="12"/>
        <item h="1" x="8"/>
        <item h="1" m="1" x="10"/>
        <item h="1" x="1"/>
        <item h="1" m="1" x="9"/>
        <item t="default"/>
      </items>
    </pivotField>
    <pivotField showAll="0"/>
    <pivotField showAll="0"/>
    <pivotField showAll="0"/>
    <pivotField showAll="0"/>
    <pivotField showAll="0"/>
    <pivotField axis="axisCol" showAll="0">
      <items count="4">
        <item x="1"/>
        <item x="0"/>
        <item m="1" x="2"/>
        <item t="default"/>
      </items>
    </pivotField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5"/>
  </rowFields>
  <rowItems count="2">
    <i>
      <x v="2"/>
    </i>
    <i t="grand">
      <x/>
    </i>
  </rowItems>
  <colFields count="1">
    <field x="51"/>
  </colFields>
  <colItems count="2">
    <i>
      <x v="1"/>
    </i>
    <i t="grand">
      <x/>
    </i>
  </colItems>
  <pageFields count="2">
    <pageField fld="41" hier="-1"/>
    <pageField fld="40" hier="-1"/>
  </pageFields>
  <dataFields count="1">
    <dataField name="Cuenta de Peso Bruto Vehículo" fld="5" subtotal="count" baseField="5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C56B3F-6F29-440D-A557-0CE2F249FD13}" name="TablaDinámica13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6" indent="0" outline="1" outlineData="1" multipleFieldFilters="0">
  <location ref="W122:Y125" firstHeaderRow="1" firstDataRow="2" firstDataCol="1" rowPageCount="3" colPageCount="1"/>
  <pivotFields count="66">
    <pivotField showAll="0"/>
    <pivotField showAll="0"/>
    <pivotField numFmtId="164"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showAll="0"/>
    <pivotField axis="axisPage" showAll="0">
      <items count="34">
        <item x="1"/>
        <item m="1" x="2"/>
        <item m="1" x="3"/>
        <item m="1" x="8"/>
        <item m="1" x="28"/>
        <item m="1" x="5"/>
        <item m="1" x="4"/>
        <item m="1" x="6"/>
        <item m="1" x="7"/>
        <item m="1" x="9"/>
        <item m="1" x="12"/>
        <item m="1" x="29"/>
        <item m="1" x="11"/>
        <item m="1" x="13"/>
        <item m="1" x="14"/>
        <item m="1" x="31"/>
        <item m="1" x="16"/>
        <item m="1" x="19"/>
        <item m="1" x="30"/>
        <item m="1" x="10"/>
        <item m="1" x="15"/>
        <item m="1" x="17"/>
        <item m="1" x="18"/>
        <item m="1" x="20"/>
        <item m="1" x="25"/>
        <item m="1" x="32"/>
        <item m="1" x="21"/>
        <item m="1" x="22"/>
        <item m="1" x="23"/>
        <item m="1" x="24"/>
        <item m="1" x="26"/>
        <item m="1" x="27"/>
        <item x="0"/>
        <item t="default"/>
      </items>
    </pivotField>
    <pivotField axis="axisPage" multipleItemSelectionAllowed="1" showAll="0">
      <items count="13">
        <item x="0"/>
        <item m="1" x="5"/>
        <item m="1" x="1"/>
        <item m="1" x="2"/>
        <item m="1" x="11"/>
        <item m="1" x="8"/>
        <item m="1" x="9"/>
        <item m="1" x="10"/>
        <item m="1" x="7"/>
        <item m="1" x="6"/>
        <item m="1" x="4"/>
        <item m="1" x="3"/>
        <item t="default"/>
      </items>
    </pivotField>
    <pivotField showAll="0"/>
    <pivotField showAll="0"/>
    <pivotField showAll="0"/>
    <pivotField axis="axisRow" multipleItemSelectionAllowed="1" showAll="0">
      <items count="19">
        <item h="1" x="0"/>
        <item h="1" x="4"/>
        <item x="5"/>
        <item h="1" x="6"/>
        <item h="1" x="3"/>
        <item h="1" x="7"/>
        <item h="1" x="2"/>
        <item h="1" m="1" x="14"/>
        <item h="1" m="1" x="16"/>
        <item h="1" m="1" x="11"/>
        <item h="1" m="1" x="17"/>
        <item h="1" m="1" x="13"/>
        <item h="1" m="1" x="15"/>
        <item h="1" m="1" x="12"/>
        <item h="1" x="8"/>
        <item h="1" m="1" x="10"/>
        <item h="1" x="1"/>
        <item h="1" m="1" x="9"/>
        <item t="default"/>
      </items>
    </pivotField>
    <pivotField showAll="0"/>
    <pivotField showAll="0"/>
    <pivotField showAll="0"/>
    <pivotField axis="axisPage" multipleItemSelectionAllowed="1" showAll="0">
      <items count="7">
        <item h="1" x="2"/>
        <item m="1" x="5"/>
        <item h="1" x="1"/>
        <item x="0"/>
        <item x="3"/>
        <item m="1" x="4"/>
        <item t="default"/>
      </items>
    </pivotField>
    <pivotField showAll="0"/>
    <pivotField axis="axisCol" showAll="0">
      <items count="4">
        <item x="1"/>
        <item x="0"/>
        <item m="1" x="2"/>
        <item t="default"/>
      </items>
    </pivotField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5"/>
  </rowFields>
  <rowItems count="2">
    <i>
      <x v="2"/>
    </i>
    <i t="grand">
      <x/>
    </i>
  </rowItems>
  <colFields count="1">
    <field x="51"/>
  </colFields>
  <colItems count="2">
    <i>
      <x v="1"/>
    </i>
    <i t="grand">
      <x/>
    </i>
  </colItems>
  <pageFields count="3">
    <pageField fld="41" hier="-1"/>
    <pageField fld="40" hier="-1"/>
    <pageField fld="49" hier="-1"/>
  </pageFields>
  <dataFields count="1">
    <dataField name="Cuenta de Peso Bruto Vehículo" fld="5" subtotal="count" showDataAs="percentOfRow" baseField="45" baseItem="3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1866014-4BC6-4DD3-B310-5DD394C31296}" name="Boletin  sacos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6" indent="0" outline="1" outlineData="1" multipleFieldFilters="0">
  <location ref="AV95:AW97" firstHeaderRow="1" firstDataRow="2" firstDataCol="1" rowPageCount="8" colPageCount="1"/>
  <pivotFields count="66"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numFmtId="14" showAll="0"/>
    <pivotField axis="axisPage" multipleItemSelectionAllowed="1" showAll="0">
      <items count="121">
        <item m="1" x="64"/>
        <item m="1" x="113"/>
        <item m="1" x="105"/>
        <item m="1" x="100"/>
        <item m="1" x="94"/>
        <item m="1" x="81"/>
        <item m="1" x="74"/>
        <item m="1" x="119"/>
        <item m="1" x="107"/>
        <item m="1" x="59"/>
        <item m="1" x="65"/>
        <item m="1" x="110"/>
        <item m="1" x="111"/>
        <item m="1" x="103"/>
        <item m="1" x="106"/>
        <item m="1" x="62"/>
        <item m="1" x="77"/>
        <item m="1" x="80"/>
        <item m="1" x="84"/>
        <item m="1" x="118"/>
        <item m="1" x="79"/>
        <item m="1" x="76"/>
        <item m="1" x="104"/>
        <item m="1" x="95"/>
        <item m="1" x="88"/>
        <item m="1" x="101"/>
        <item m="1" x="60"/>
        <item m="1" x="75"/>
        <item m="1" x="109"/>
        <item m="1" x="58"/>
        <item m="1" x="69"/>
        <item m="1" x="56"/>
        <item m="1" x="85"/>
        <item m="1" x="67"/>
        <item m="1" x="114"/>
        <item m="1" x="96"/>
        <item m="1" x="68"/>
        <item m="1" x="57"/>
        <item m="1" x="115"/>
        <item m="1" x="97"/>
        <item m="1" x="72"/>
        <item m="1" x="73"/>
        <item m="1" x="78"/>
        <item m="1" x="63"/>
        <item m="1" x="93"/>
        <item m="1" x="99"/>
        <item m="1" x="89"/>
        <item m="1" x="90"/>
        <item m="1" x="102"/>
        <item m="1" x="66"/>
        <item m="1" x="71"/>
        <item m="1" x="61"/>
        <item m="1" x="91"/>
        <item m="1" x="116"/>
        <item m="1" x="86"/>
        <item m="1" x="92"/>
        <item m="1" x="108"/>
        <item m="1" x="112"/>
        <item m="1" x="98"/>
        <item m="1" x="82"/>
        <item m="1" x="87"/>
        <item m="1" x="70"/>
        <item m="1" x="83"/>
        <item m="1" x="117"/>
        <item x="1"/>
        <item x="0"/>
        <item x="4"/>
        <item x="3"/>
        <item x="6"/>
        <item x="5"/>
        <item x="8"/>
        <item x="7"/>
        <item x="13"/>
        <item x="9"/>
        <item x="11"/>
        <item x="10"/>
        <item x="12"/>
        <item x="15"/>
        <item x="17"/>
        <item x="14"/>
        <item x="16"/>
        <item x="19"/>
        <item x="18"/>
        <item x="22"/>
        <item x="20"/>
        <item x="21"/>
        <item x="48"/>
        <item x="24"/>
        <item x="26"/>
        <item x="23"/>
        <item x="25"/>
        <item x="27"/>
        <item x="36"/>
        <item x="29"/>
        <item x="33"/>
        <item x="31"/>
        <item x="43"/>
        <item x="34"/>
        <item x="47"/>
        <item x="37"/>
        <item x="35"/>
        <item x="40"/>
        <item x="38"/>
        <item x="41"/>
        <item x="39"/>
        <item x="44"/>
        <item x="42"/>
        <item x="45"/>
        <item x="46"/>
        <item x="49"/>
        <item x="50"/>
        <item x="52"/>
        <item x="51"/>
        <item x="53"/>
        <item x="54"/>
        <item x="55"/>
        <item x="2"/>
        <item x="28"/>
        <item x="30"/>
        <item x="32"/>
        <item t="default"/>
      </items>
    </pivotField>
    <pivotField showAll="0"/>
    <pivotField showAll="0"/>
    <pivotField showAll="0"/>
    <pivotField axis="axisPage" multipleItemSelectionAllowed="1" showAll="0">
      <items count="7">
        <item m="1" x="5"/>
        <item x="0"/>
        <item x="1"/>
        <item m="1" x="4"/>
        <item x="2"/>
        <item m="1" x="3"/>
        <item t="default"/>
      </items>
    </pivotField>
    <pivotField showAll="0"/>
    <pivotField axis="axisPage" multipleItemSelectionAllowed="1" showAll="0">
      <items count="8">
        <item h="1" m="1" x="3"/>
        <item h="1" m="1" x="5"/>
        <item x="0"/>
        <item h="1" m="1" x="2"/>
        <item h="1" m="1" x="6"/>
        <item h="1" m="1" x="4"/>
        <item h="1" x="1"/>
        <item t="default"/>
      </items>
    </pivotField>
    <pivotField showAll="0"/>
    <pivotField showAll="0"/>
    <pivotField axis="axisPage" multipleItemSelectionAllowed="1" showAll="0">
      <items count="423">
        <item x="0"/>
        <item m="1" x="7"/>
        <item m="1" x="11"/>
        <item x="2"/>
        <item m="1" x="9"/>
        <item m="1" x="13"/>
        <item x="1"/>
        <item m="1" x="152"/>
        <item m="1" x="310"/>
        <item m="1" x="286"/>
        <item m="1" x="142"/>
        <item m="1" x="73"/>
        <item m="1" x="237"/>
        <item m="1" x="228"/>
        <item m="1" x="281"/>
        <item m="1" x="72"/>
        <item m="1" x="145"/>
        <item m="1" x="239"/>
        <item m="1" x="287"/>
        <item m="1" x="158"/>
        <item m="1" x="105"/>
        <item m="1" x="191"/>
        <item m="1" x="344"/>
        <item m="1" x="36"/>
        <item m="1" x="110"/>
        <item m="1" x="62"/>
        <item m="1" x="19"/>
        <item m="1" x="91"/>
        <item m="1" x="171"/>
        <item m="1" x="302"/>
        <item m="1" x="121"/>
        <item m="1" x="103"/>
        <item m="1" x="324"/>
        <item m="1" x="136"/>
        <item m="1" x="351"/>
        <item m="1" x="412"/>
        <item m="1" x="335"/>
        <item m="1" x="264"/>
        <item m="1" x="88"/>
        <item m="1" x="78"/>
        <item m="1" x="146"/>
        <item m="1" x="325"/>
        <item m="1" x="109"/>
        <item m="1" x="130"/>
        <item m="1" x="116"/>
        <item m="1" x="293"/>
        <item m="1" x="160"/>
        <item m="1" x="377"/>
        <item m="1" x="400"/>
        <item m="1" x="315"/>
        <item m="1" x="338"/>
        <item m="1" x="280"/>
        <item m="1" x="42"/>
        <item m="1" x="378"/>
        <item m="1" x="220"/>
        <item m="1" x="179"/>
        <item m="1" x="134"/>
        <item m="1" x="197"/>
        <item m="1" x="265"/>
        <item m="1" x="180"/>
        <item m="1" x="414"/>
        <item m="1" x="332"/>
        <item m="1" x="249"/>
        <item m="1" x="297"/>
        <item m="1" x="24"/>
        <item m="1" x="21"/>
        <item m="1" x="223"/>
        <item m="1" x="195"/>
        <item m="1" x="214"/>
        <item m="1" x="379"/>
        <item m="1" x="354"/>
        <item m="1" x="52"/>
        <item m="1" x="82"/>
        <item m="1" x="28"/>
        <item m="1" x="113"/>
        <item m="1" x="387"/>
        <item m="1" x="296"/>
        <item m="1" x="278"/>
        <item m="1" x="336"/>
        <item m="1" x="348"/>
        <item m="1" x="206"/>
        <item m="1" x="99"/>
        <item m="1" x="196"/>
        <item m="1" x="187"/>
        <item m="1" x="262"/>
        <item m="1" x="256"/>
        <item m="1" x="244"/>
        <item m="1" x="129"/>
        <item m="1" x="63"/>
        <item m="1" x="331"/>
        <item m="1" x="253"/>
        <item m="1" x="381"/>
        <item m="1" x="388"/>
        <item m="1" x="409"/>
        <item m="1" x="38"/>
        <item m="1" x="334"/>
        <item m="1" x="66"/>
        <item m="1" x="198"/>
        <item m="1" x="119"/>
        <item m="1" x="254"/>
        <item m="1" x="402"/>
        <item m="1" x="37"/>
        <item m="1" x="225"/>
        <item m="1" x="238"/>
        <item m="1" x="126"/>
        <item m="1" x="341"/>
        <item m="1" x="247"/>
        <item m="1" x="190"/>
        <item m="1" x="189"/>
        <item m="1" x="35"/>
        <item m="1" x="163"/>
        <item m="1" x="54"/>
        <item m="1" x="55"/>
        <item m="1" x="85"/>
        <item m="1" x="112"/>
        <item m="1" x="159"/>
        <item m="1" x="79"/>
        <item m="1" x="138"/>
        <item m="1" x="40"/>
        <item m="1" x="350"/>
        <item m="1" x="168"/>
        <item m="1" x="224"/>
        <item m="1" x="375"/>
        <item m="1" x="289"/>
        <item m="1" x="194"/>
        <item m="1" x="200"/>
        <item m="1" x="340"/>
        <item m="1" x="25"/>
        <item m="1" x="389"/>
        <item m="1" x="192"/>
        <item m="1" x="167"/>
        <item m="1" x="305"/>
        <item m="1" x="183"/>
        <item m="1" x="271"/>
        <item m="1" x="150"/>
        <item m="1" x="41"/>
        <item m="1" x="87"/>
        <item m="1" x="339"/>
        <item m="1" x="374"/>
        <item m="1" x="355"/>
        <item m="1" x="176"/>
        <item m="1" x="108"/>
        <item m="1" x="356"/>
        <item m="1" x="151"/>
        <item m="1" x="359"/>
        <item m="1" x="162"/>
        <item m="1" x="95"/>
        <item m="1" x="140"/>
        <item m="1" x="309"/>
        <item m="1" x="241"/>
        <item m="1" x="370"/>
        <item m="1" x="50"/>
        <item m="1" x="292"/>
        <item m="1" x="86"/>
        <item m="1" x="421"/>
        <item m="1" x="205"/>
        <item m="1" x="328"/>
        <item m="1" x="71"/>
        <item m="1" x="143"/>
        <item m="1" x="90"/>
        <item m="1" x="314"/>
        <item m="1" x="363"/>
        <item m="1" x="144"/>
        <item m="1" x="188"/>
        <item m="1" x="68"/>
        <item m="1" x="184"/>
        <item m="1" x="74"/>
        <item m="1" x="283"/>
        <item m="1" x="329"/>
        <item m="1" x="298"/>
        <item m="1" x="23"/>
        <item m="1" x="128"/>
        <item m="1" x="380"/>
        <item m="1" x="405"/>
        <item m="1" x="32"/>
        <item m="1" x="83"/>
        <item m="1" x="290"/>
        <item m="1" x="201"/>
        <item m="1" x="49"/>
        <item m="1" x="419"/>
        <item m="1" x="98"/>
        <item m="1" x="384"/>
        <item m="1" x="243"/>
        <item m="1" x="232"/>
        <item m="1" x="209"/>
        <item m="1" x="211"/>
        <item m="1" x="124"/>
        <item m="1" x="407"/>
        <item m="1" x="408"/>
        <item m="1" x="357"/>
        <item m="1" x="56"/>
        <item m="1" x="272"/>
        <item m="1" x="173"/>
        <item m="1" x="291"/>
        <item m="1" x="137"/>
        <item m="1" x="275"/>
        <item m="1" x="20"/>
        <item m="1" x="80"/>
        <item m="1" x="100"/>
        <item m="1" x="193"/>
        <item m="1" x="404"/>
        <item m="1" x="361"/>
        <item m="1" x="364"/>
        <item m="1" x="93"/>
        <item m="1" x="327"/>
        <item m="1" x="236"/>
        <item m="1" x="307"/>
        <item m="1" x="386"/>
        <item m="1" x="216"/>
        <item m="1" x="221"/>
        <item m="1" x="70"/>
        <item m="1" x="285"/>
        <item m="1" x="178"/>
        <item m="1" x="321"/>
        <item m="1" x="114"/>
        <item m="1" x="234"/>
        <item m="1" x="125"/>
        <item m="1" x="248"/>
        <item m="1" x="273"/>
        <item m="1" x="227"/>
        <item m="1" x="212"/>
        <item m="1" x="245"/>
        <item m="1" x="372"/>
        <item m="1" x="406"/>
        <item m="1" x="258"/>
        <item m="1" x="417"/>
        <item m="1" x="81"/>
        <item m="1" x="31"/>
        <item m="1" x="123"/>
        <item m="1" x="69"/>
        <item m="1" x="360"/>
        <item m="1" x="352"/>
        <item m="1" x="385"/>
        <item m="1" x="330"/>
        <item m="1" x="156"/>
        <item m="1" x="157"/>
        <item m="1" x="263"/>
        <item m="1" x="367"/>
        <item m="1" x="217"/>
        <item m="1" x="106"/>
        <item m="1" x="322"/>
        <item m="1" x="102"/>
        <item m="1" x="94"/>
        <item m="1" x="365"/>
        <item m="1" x="22"/>
        <item m="1" x="240"/>
        <item m="1" x="104"/>
        <item m="1" x="44"/>
        <item m="1" x="282"/>
        <item m="1" x="369"/>
        <item m="1" x="342"/>
        <item m="1" x="161"/>
        <item m="1" x="169"/>
        <item m="1" x="323"/>
        <item m="1" x="96"/>
        <item m="1" x="153"/>
        <item m="1" x="34"/>
        <item m="1" x="242"/>
        <item m="1" x="84"/>
        <item m="1" x="26"/>
        <item m="1" x="413"/>
        <item m="1" x="132"/>
        <item m="1" x="199"/>
        <item m="1" x="300"/>
        <item m="1" x="317"/>
        <item m="1" x="308"/>
        <item m="1" x="29"/>
        <item m="1" x="313"/>
        <item m="1" x="260"/>
        <item m="1" x="135"/>
        <item m="1" x="304"/>
        <item m="1" x="170"/>
        <item m="1" x="347"/>
        <item m="1" x="319"/>
        <item m="1" x="410"/>
        <item m="1" x="268"/>
        <item m="1" x="358"/>
        <item m="1" x="353"/>
        <item m="1" x="174"/>
        <item m="1" x="246"/>
        <item m="1" x="47"/>
        <item m="1" x="416"/>
        <item m="1" x="303"/>
        <item m="1" x="279"/>
        <item m="1" x="284"/>
        <item m="1" x="115"/>
        <item m="1" x="53"/>
        <item m="1" x="27"/>
        <item m="1" x="266"/>
        <item m="1" x="186"/>
        <item m="1" x="51"/>
        <item m="1" x="67"/>
        <item m="1" x="333"/>
        <item m="1" x="89"/>
        <item m="1" x="59"/>
        <item m="1" x="139"/>
        <item m="1" x="267"/>
        <item m="1" x="118"/>
        <item m="1" x="312"/>
        <item m="1" x="349"/>
        <item m="1" x="235"/>
        <item m="1" x="48"/>
        <item m="1" x="213"/>
        <item m="1" x="76"/>
        <item m="1" x="61"/>
        <item m="1" x="346"/>
        <item m="1" x="155"/>
        <item m="1" x="294"/>
        <item m="1" x="148"/>
        <item m="1" x="233"/>
        <item m="1" x="133"/>
        <item m="1" x="185"/>
        <item m="1" x="222"/>
        <item m="1" x="122"/>
        <item m="1" x="77"/>
        <item m="1" x="259"/>
        <item m="1" x="207"/>
        <item m="1" x="101"/>
        <item m="1" x="420"/>
        <item m="1" x="383"/>
        <item m="1" x="337"/>
        <item m="1" x="177"/>
        <item m="1" x="252"/>
        <item m="1" x="166"/>
        <item m="1" x="395"/>
        <item m="1" x="295"/>
        <item m="1" x="368"/>
        <item m="1" x="311"/>
        <item m="1" x="226"/>
        <item m="1" x="33"/>
        <item m="1" x="182"/>
        <item m="1" x="120"/>
        <item m="1" x="149"/>
        <item m="1" x="371"/>
        <item m="1" x="306"/>
        <item m="1" x="250"/>
        <item m="1" x="75"/>
        <item m="1" x="320"/>
        <item m="1" x="255"/>
        <item m="1" x="60"/>
        <item m="1" x="382"/>
        <item m="1" x="39"/>
        <item m="1" x="219"/>
        <item m="1" x="204"/>
        <item m="1" x="210"/>
        <item m="1" x="270"/>
        <item m="1" x="362"/>
        <item m="1" x="399"/>
        <item m="1" x="397"/>
        <item m="1" x="127"/>
        <item m="1" x="230"/>
        <item m="1" x="231"/>
        <item m="1" x="229"/>
        <item m="1" x="261"/>
        <item m="1" x="318"/>
        <item m="1" x="172"/>
        <item m="1" x="251"/>
        <item m="1" x="326"/>
        <item m="1" x="92"/>
        <item m="1" x="181"/>
        <item m="1" x="415"/>
        <item m="1" x="418"/>
        <item m="1" x="403"/>
        <item m="1" x="394"/>
        <item m="1" x="274"/>
        <item m="1" x="154"/>
        <item m="1" x="276"/>
        <item m="1" x="392"/>
        <item m="1" x="396"/>
        <item m="1" x="390"/>
        <item m="1" x="366"/>
        <item m="1" x="215"/>
        <item m="1" x="257"/>
        <item m="1" x="202"/>
        <item m="1" x="391"/>
        <item m="1" x="45"/>
        <item m="1" x="393"/>
        <item m="1" x="401"/>
        <item m="1" x="43"/>
        <item m="1" x="97"/>
        <item m="1" x="299"/>
        <item m="1" x="288"/>
        <item m="1" x="301"/>
        <item m="1" x="316"/>
        <item m="1" x="165"/>
        <item m="1" x="269"/>
        <item m="1" x="131"/>
        <item m="1" x="111"/>
        <item m="1" x="277"/>
        <item m="1" x="175"/>
        <item m="1" x="411"/>
        <item m="1" x="208"/>
        <item m="1" x="30"/>
        <item m="1" x="203"/>
        <item m="1" x="65"/>
        <item m="1" x="58"/>
        <item m="1" x="64"/>
        <item m="1" x="373"/>
        <item m="1" x="345"/>
        <item m="1" x="46"/>
        <item m="1" x="107"/>
        <item m="1" x="376"/>
        <item m="1" x="164"/>
        <item m="1" x="57"/>
        <item m="1" x="147"/>
        <item m="1" x="117"/>
        <item m="1" x="218"/>
        <item m="1" x="16"/>
        <item x="4"/>
        <item m="1" x="10"/>
        <item x="3"/>
        <item x="5"/>
        <item m="1" x="18"/>
        <item m="1" x="17"/>
        <item m="1" x="15"/>
        <item m="1" x="141"/>
        <item x="6"/>
        <item m="1" x="398"/>
        <item m="1" x="343"/>
        <item m="1" x="8"/>
        <item m="1" x="12"/>
        <item m="1" x="14"/>
        <item t="default"/>
      </items>
    </pivotField>
    <pivotField showAll="0"/>
    <pivotField showAll="0"/>
    <pivotField showAll="0"/>
    <pivotField numFmtId="22" showAll="0"/>
    <pivotField showAll="0"/>
    <pivotField showAll="0"/>
    <pivotField axis="axisPage" multipleItemSelectionAllowed="1" showAll="0">
      <items count="433">
        <item x="0"/>
        <item m="1" x="10"/>
        <item x="2"/>
        <item x="5"/>
        <item m="1" x="9"/>
        <item x="1"/>
        <item m="1" x="62"/>
        <item m="1" x="86"/>
        <item m="1" x="107"/>
        <item m="1" x="315"/>
        <item m="1" x="85"/>
        <item m="1" x="154"/>
        <item m="1" x="164"/>
        <item m="1" x="247"/>
        <item m="1" x="236"/>
        <item m="1" x="290"/>
        <item m="1" x="36"/>
        <item m="1" x="157"/>
        <item m="1" x="279"/>
        <item m="1" x="84"/>
        <item m="1" x="418"/>
        <item m="1" x="343"/>
        <item m="1" x="19"/>
        <item m="1" x="305"/>
        <item m="1" x="21"/>
        <item m="1" x="431"/>
        <item m="1" x="299"/>
        <item m="1" x="188"/>
        <item m="1" x="329"/>
        <item m="1" x="311"/>
        <item m="1" x="191"/>
        <item m="1" x="124"/>
        <item m="1" x="218"/>
        <item m="1" x="71"/>
        <item m="1" x="139"/>
        <item m="1" x="147"/>
        <item m="1" x="251"/>
        <item m="1" x="23"/>
        <item m="1" x="252"/>
        <item m="1" x="115"/>
        <item m="1" x="189"/>
        <item m="1" x="294"/>
        <item m="1" x="309"/>
        <item m="1" x="111"/>
        <item m="1" x="328"/>
        <item m="1" x="276"/>
        <item m="1" x="430"/>
        <item m="1" x="158"/>
        <item m="1" x="116"/>
        <item m="1" x="138"/>
        <item m="1" x="129"/>
        <item m="1" x="303"/>
        <item m="1" x="313"/>
        <item m="1" x="169"/>
        <item m="1" x="214"/>
        <item m="1" x="253"/>
        <item m="1" x="409"/>
        <item m="1" x="288"/>
        <item m="1" x="342"/>
        <item m="1" x="227"/>
        <item m="1" x="187"/>
        <item m="1" x="144"/>
        <item m="1" x="135"/>
        <item m="1" x="307"/>
        <item m="1" x="51"/>
        <item m="1" x="68"/>
        <item m="1" x="64"/>
        <item m="1" x="30"/>
        <item m="1" x="96"/>
        <item m="1" x="270"/>
        <item m="1" x="100"/>
        <item m="1" x="66"/>
        <item m="1" x="56"/>
        <item m="1" x="346"/>
        <item m="1" x="181"/>
        <item m="1" x="324"/>
        <item m="1" x="212"/>
        <item m="1" x="204"/>
        <item m="1" x="339"/>
        <item m="1" x="198"/>
        <item m="1" x="193"/>
        <item m="1" x="274"/>
        <item m="1" x="265"/>
        <item m="1" x="255"/>
        <item m="1" x="365"/>
        <item m="1" x="118"/>
        <item m="1" x="422"/>
        <item m="1" x="73"/>
        <item m="1" x="388"/>
        <item m="1" x="394"/>
        <item m="1" x="420"/>
        <item m="1" x="286"/>
        <item m="1" x="40"/>
        <item m="1" x="296"/>
        <item m="1" x="344"/>
        <item m="1" x="77"/>
        <item m="1" x="201"/>
        <item m="1" x="341"/>
        <item m="1" x="161"/>
        <item m="1" x="233"/>
        <item m="1" x="27"/>
        <item m="1" x="120"/>
        <item m="1" x="411"/>
        <item m="1" x="37"/>
        <item m="1" x="229"/>
        <item m="1" x="177"/>
        <item m="1" x="132"/>
        <item m="1" x="350"/>
        <item m="1" x="412"/>
        <item m="1" x="267"/>
        <item m="1" x="331"/>
        <item m="1" x="257"/>
        <item m="1" x="414"/>
        <item m="1" x="35"/>
        <item m="1" x="172"/>
        <item m="1" x="263"/>
        <item m="1" x="109"/>
        <item m="1" x="301"/>
        <item m="1" x="94"/>
        <item m="1" x="91"/>
        <item m="1" x="221"/>
        <item m="1" x="333"/>
        <item m="1" x="149"/>
        <item m="1" x="196"/>
        <item m="1" x="413"/>
        <item m="1" x="42"/>
        <item m="1" x="269"/>
        <item m="1" x="386"/>
        <item m="1" x="182"/>
        <item m="1" x="287"/>
        <item m="1" x="245"/>
        <item m="1" x="44"/>
        <item m="1" x="278"/>
        <item m="1" x="417"/>
        <item m="1" x="349"/>
        <item m="1" x="381"/>
        <item m="1" x="153"/>
        <item m="1" x="98"/>
        <item m="1" x="395"/>
        <item m="1" x="379"/>
        <item m="1" x="134"/>
        <item m="1" x="351"/>
        <item m="1" x="29"/>
        <item m="1" x="361"/>
        <item m="1" x="217"/>
        <item m="1" x="357"/>
        <item m="1" x="170"/>
        <item m="1" x="130"/>
        <item m="1" x="151"/>
        <item m="1" x="52"/>
        <item m="1" x="298"/>
        <item m="1" x="335"/>
        <item m="1" x="382"/>
        <item m="1" x="22"/>
        <item m="1" x="242"/>
        <item m="1" x="195"/>
        <item m="1" x="258"/>
        <item m="1" x="72"/>
        <item m="1" x="366"/>
        <item m="1" x="216"/>
        <item m="1" x="95"/>
        <item m="1" x="429"/>
        <item m="1" x="210"/>
        <item m="1" x="74"/>
        <item m="1" x="314"/>
        <item m="1" x="50"/>
        <item m="1" x="49"/>
        <item m="1" x="392"/>
        <item m="1" x="371"/>
        <item m="1" x="321"/>
        <item m="1" x="78"/>
        <item m="1" x="156"/>
        <item m="1" x="88"/>
        <item m="1" x="127"/>
        <item m="1" x="322"/>
        <item m="1" x="325"/>
        <item m="1" x="391"/>
        <item m="1" x="175"/>
        <item m="1" x="368"/>
        <item m="1" x="383"/>
        <item m="1" x="55"/>
        <item m="1" x="83"/>
        <item m="1" x="99"/>
        <item m="1" x="178"/>
        <item m="1" x="234"/>
        <item m="1" x="427"/>
        <item m="1" x="28"/>
        <item m="1" x="24"/>
        <item m="1" x="59"/>
        <item m="1" x="117"/>
        <item m="1" x="362"/>
        <item m="1" x="54"/>
        <item m="1" x="284"/>
        <item m="1" x="374"/>
        <item m="1" x="92"/>
        <item m="1" x="291"/>
        <item m="1" x="80"/>
        <item m="1" x="215"/>
        <item m="1" x="238"/>
        <item m="1" x="345"/>
        <item m="1" x="226"/>
        <item m="1" x="363"/>
        <item m="1" x="162"/>
        <item m="1" x="376"/>
        <item m="1" x="58"/>
        <item m="1" x="302"/>
        <item m="1" x="148"/>
        <item m="1" x="171"/>
        <item m="1" x="289"/>
        <item m="1" x="131"/>
        <item m="1" x="101"/>
        <item m="1" x="360"/>
        <item m="1" x="104"/>
        <item m="1" x="128"/>
        <item m="1" x="122"/>
        <item m="1" x="367"/>
        <item m="1" x="145"/>
        <item m="1" x="222"/>
        <item m="1" x="168"/>
        <item m="1" x="205"/>
        <item m="1" x="332"/>
        <item m="1" x="359"/>
        <item m="1" x="225"/>
        <item m="1" x="243"/>
        <item m="1" x="26"/>
        <item m="1" x="141"/>
        <item m="1" x="32"/>
        <item m="1" x="185"/>
        <item m="1" x="106"/>
        <item m="1" x="241"/>
        <item m="1" x="397"/>
        <item m="1" x="260"/>
        <item m="1" x="47"/>
        <item m="1" x="126"/>
        <item m="1" x="219"/>
        <item m="1" x="384"/>
        <item m="1" x="277"/>
        <item m="1" x="143"/>
        <item m="1" x="268"/>
        <item m="1" x="425"/>
        <item m="1" x="93"/>
        <item m="1" x="330"/>
        <item m="1" x="34"/>
        <item m="1" x="393"/>
        <item m="1" x="336"/>
        <item m="1" x="369"/>
        <item m="1" x="167"/>
        <item m="1" x="275"/>
        <item m="1" x="186"/>
        <item m="1" x="380"/>
        <item m="1" x="356"/>
        <item m="1" x="223"/>
        <item m="1" x="200"/>
        <item m="1" x="415"/>
        <item m="1" x="373"/>
        <item m="1" x="110"/>
        <item m="1" x="183"/>
        <item m="1" x="292"/>
        <item m="1" x="20"/>
        <item m="1" x="327"/>
        <item m="1" x="295"/>
        <item m="1" x="396"/>
        <item m="1" x="114"/>
        <item m="1" x="246"/>
        <item m="1" x="248"/>
        <item m="1" x="165"/>
        <item m="1" x="262"/>
        <item m="1" x="220"/>
        <item m="1" x="423"/>
        <item m="1" x="308"/>
        <item m="1" x="163"/>
        <item m="1" x="318"/>
        <item m="1" x="89"/>
        <item m="1" x="228"/>
        <item m="1" x="179"/>
        <item m="1" x="43"/>
        <item m="1" x="377"/>
        <item m="1" x="249"/>
        <item m="1" x="358"/>
        <item m="1" x="312"/>
        <item m="1" x="25"/>
        <item m="1" x="256"/>
        <item m="1" x="192"/>
        <item m="1" x="272"/>
        <item m="1" x="416"/>
        <item m="1" x="340"/>
        <item m="1" x="293"/>
        <item m="1" x="121"/>
        <item m="1" x="372"/>
        <item m="1" x="326"/>
        <item m="1" x="150"/>
        <item m="1" x="60"/>
        <item m="1" x="404"/>
        <item m="1" x="63"/>
        <item m="1" x="338"/>
        <item m="1" x="79"/>
        <item m="1" x="137"/>
        <item m="1" x="199"/>
        <item m="1" x="419"/>
        <item m="1" x="334"/>
        <item m="1" x="81"/>
        <item m="1" x="87"/>
        <item m="1" x="317"/>
        <item m="1" x="108"/>
        <item m="1" x="281"/>
        <item m="1" x="53"/>
        <item m="1" x="283"/>
        <item m="1" x="235"/>
        <item m="1" x="90"/>
        <item m="1" x="375"/>
        <item m="1" x="352"/>
        <item m="1" x="38"/>
        <item m="1" x="146"/>
        <item m="1" x="337"/>
        <item m="1" x="174"/>
        <item m="1" x="355"/>
        <item m="1" x="280"/>
        <item m="1" x="166"/>
        <item m="1" x="160"/>
        <item m="1" x="240"/>
        <item m="1" x="306"/>
        <item m="1" x="271"/>
        <item m="1" x="209"/>
        <item m="1" x="390"/>
        <item m="1" x="347"/>
        <item m="1" x="105"/>
        <item m="1" x="48"/>
        <item m="1" x="65"/>
        <item m="1" x="319"/>
        <item m="1" x="57"/>
        <item m="1" x="264"/>
        <item m="1" x="197"/>
        <item m="1" x="364"/>
        <item m="1" x="136"/>
        <item m="1" x="304"/>
        <item m="1" x="316"/>
        <item m="1" x="231"/>
        <item m="1" x="41"/>
        <item m="1" x="123"/>
        <item m="1" x="206"/>
        <item m="1" x="408"/>
        <item m="1" x="261"/>
        <item m="1" x="67"/>
        <item m="1" x="389"/>
        <item m="1" x="323"/>
        <item m="1" x="211"/>
        <item m="1" x="230"/>
        <item m="1" x="250"/>
        <item m="1" x="113"/>
        <item m="1" x="39"/>
        <item m="1" x="406"/>
        <item m="1" x="176"/>
        <item m="1" x="133"/>
        <item m="1" x="237"/>
        <item m="1" x="266"/>
        <item m="1" x="97"/>
        <item m="1" x="194"/>
        <item m="1" x="70"/>
        <item m="1" x="239"/>
        <item m="1" x="184"/>
        <item m="1" x="232"/>
        <item m="1" x="273"/>
        <item m="1" x="102"/>
        <item m="1" x="190"/>
        <item m="1" x="424"/>
        <item m="1" x="69"/>
        <item m="1" x="428"/>
        <item m="1" x="426"/>
        <item m="1" x="300"/>
        <item m="1" x="403"/>
        <item m="1" x="82"/>
        <item m="1" x="244"/>
        <item m="1" x="401"/>
        <item m="1" x="282"/>
        <item m="1" x="370"/>
        <item m="1" x="405"/>
        <item m="1" x="399"/>
        <item m="1" x="378"/>
        <item m="1" x="410"/>
        <item m="1" x="140"/>
        <item m="1" x="155"/>
        <item m="1" x="259"/>
        <item m="1" x="207"/>
        <item m="1" x="400"/>
        <item m="1" x="45"/>
        <item m="1" x="402"/>
        <item m="1" x="398"/>
        <item m="1" x="202"/>
        <item m="1" x="203"/>
        <item m="1" x="103"/>
        <item m="1" x="310"/>
        <item m="1" x="297"/>
        <item m="1" x="31"/>
        <item m="1" x="348"/>
        <item m="1" x="142"/>
        <item m="1" x="119"/>
        <item m="1" x="254"/>
        <item m="1" x="285"/>
        <item m="1" x="180"/>
        <item m="1" x="320"/>
        <item m="1" x="421"/>
        <item m="1" x="213"/>
        <item m="1" x="208"/>
        <item m="1" x="33"/>
        <item m="1" x="385"/>
        <item m="1" x="76"/>
        <item m="1" x="354"/>
        <item m="1" x="46"/>
        <item m="1" x="112"/>
        <item m="1" x="75"/>
        <item m="1" x="387"/>
        <item m="1" x="173"/>
        <item m="1" x="61"/>
        <item m="1" x="159"/>
        <item m="1" x="125"/>
        <item m="1" x="224"/>
        <item m="1" x="8"/>
        <item m="1" x="13"/>
        <item x="3"/>
        <item m="1" x="7"/>
        <item x="4"/>
        <item m="1" x="17"/>
        <item m="1" x="15"/>
        <item m="1" x="14"/>
        <item m="1" x="152"/>
        <item x="6"/>
        <item m="1" x="16"/>
        <item m="1" x="407"/>
        <item m="1" x="353"/>
        <item m="1" x="12"/>
        <item m="1" x="11"/>
        <item m="1" x="1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164" showAll="0"/>
    <pivotField showAll="0"/>
    <pivotField axis="axisPage" multipleItemSelectionAllowed="1" showAll="0">
      <items count="34">
        <item m="1" x="2"/>
        <item m="1" x="3"/>
        <item m="1" x="8"/>
        <item m="1" x="28"/>
        <item m="1" x="5"/>
        <item m="1" x="24"/>
        <item m="1" x="16"/>
        <item m="1" x="19"/>
        <item m="1" x="30"/>
        <item m="1" x="20"/>
        <item m="1" x="22"/>
        <item m="1" x="10"/>
        <item m="1" x="15"/>
        <item m="1" x="17"/>
        <item m="1" x="18"/>
        <item m="1" x="21"/>
        <item m="1" x="25"/>
        <item m="1" x="12"/>
        <item m="1" x="32"/>
        <item m="1" x="23"/>
        <item m="1" x="26"/>
        <item m="1" x="6"/>
        <item m="1" x="9"/>
        <item m="1" x="29"/>
        <item m="1" x="14"/>
        <item m="1" x="31"/>
        <item m="1" x="11"/>
        <item m="1" x="13"/>
        <item m="1" x="7"/>
        <item m="1" x="27"/>
        <item m="1" x="4"/>
        <item x="1"/>
        <item x="0"/>
        <item t="default"/>
      </items>
    </pivotField>
    <pivotField axis="axisPage" multipleItemSelectionAllowed="1" showAll="0">
      <items count="13">
        <item h="1" m="1" x="5"/>
        <item h="1" m="1" x="1"/>
        <item h="1" m="1" x="2"/>
        <item h="1" m="1" x="11"/>
        <item h="1" m="1" x="8"/>
        <item h="1" x="0"/>
        <item h="1" m="1" x="9"/>
        <item h="1" m="1" x="10"/>
        <item m="1" x="7"/>
        <item h="1" m="1" x="6"/>
        <item h="1" m="1" x="4"/>
        <item h="1" m="1" x="3"/>
        <item t="default"/>
      </items>
    </pivotField>
    <pivotField showAll="0"/>
    <pivotField showAll="0"/>
    <pivotField axis="axisCol" showAll="0">
      <items count="7">
        <item m="1" x="2"/>
        <item m="1" x="1"/>
        <item h="1" m="1" x="3"/>
        <item x="0"/>
        <item h="1" m="1" x="5"/>
        <item h="1" m="1" x="4"/>
        <item t="default"/>
      </items>
    </pivotField>
    <pivotField axis="axisRow" showAll="0">
      <items count="19">
        <item x="0"/>
        <item h="1" x="4"/>
        <item x="5"/>
        <item h="1" x="6"/>
        <item h="1" x="3"/>
        <item x="7"/>
        <item h="1" x="2"/>
        <item h="1" m="1" x="14"/>
        <item h="1" m="1" x="16"/>
        <item m="1" x="11"/>
        <item h="1" m="1" x="17"/>
        <item h="1" m="1" x="13"/>
        <item h="1" m="1" x="15"/>
        <item h="1" m="1" x="12"/>
        <item h="1" x="8"/>
        <item h="1" m="1" x="10"/>
        <item h="1" x="1"/>
        <item h="1" m="1" x="9"/>
        <item t="default"/>
      </items>
    </pivotField>
    <pivotField showAll="0"/>
    <pivotField showAll="0"/>
    <pivotField showAll="0"/>
    <pivotField axis="axisPage" multipleItemSelectionAllowed="1" showAll="0">
      <items count="7">
        <item h="1" x="1"/>
        <item x="0"/>
        <item h="1" x="3"/>
        <item m="1" x="4"/>
        <item h="1" x="2"/>
        <item h="1" m="1" x="5"/>
        <item t="default"/>
      </items>
    </pivotField>
    <pivotField showAll="0"/>
    <pivotField showAll="0"/>
    <pivotField numFmtId="164"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5"/>
  </rowFields>
  <rowItems count="1">
    <i t="grand">
      <x/>
    </i>
  </rowItems>
  <colFields count="1">
    <field x="44"/>
  </colFields>
  <colItems count="1">
    <i t="grand">
      <x/>
    </i>
  </colItems>
  <pageFields count="8">
    <pageField fld="20" hier="-1"/>
    <pageField fld="14" hier="-1"/>
    <pageField fld="23" hier="-1"/>
    <pageField fld="49" hier="-1"/>
    <pageField fld="41" hier="-1"/>
    <pageField fld="18" hier="-1"/>
    <pageField fld="30" hier="-1"/>
    <pageField fld="40" hier="-1"/>
  </pageFields>
  <dataFields count="1">
    <dataField name="Cuenta de Entrega" fld="12" subtotal="count" baseField="0" baseItem="0"/>
  </dataFields>
  <pivotTableStyleInfo name="PivotStyleLight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481957-29A8-4748-A4C5-084C1AB5ED50}" name="Boletin mensual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6" indent="0" outline="1" outlineData="1" multipleFieldFilters="0">
  <location ref="AV123:AW125" firstHeaderRow="1" firstDataRow="2" firstDataCol="1" rowPageCount="8" colPageCount="1"/>
  <pivotFields count="66"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numFmtId="14" showAll="0"/>
    <pivotField multipleItemSelectionAllowed="1" showAll="0"/>
    <pivotField showAll="0"/>
    <pivotField showAll="0"/>
    <pivotField showAll="0"/>
    <pivotField axis="axisPage" multipleItemSelectionAllowed="1" showAll="0">
      <items count="7">
        <item m="1" x="5"/>
        <item x="0"/>
        <item h="1" x="1"/>
        <item m="1" x="4"/>
        <item x="2"/>
        <item h="1" m="1" x="3"/>
        <item t="default"/>
      </items>
    </pivotField>
    <pivotField showAll="0"/>
    <pivotField axis="axisPage" multipleItemSelectionAllowed="1" showAll="0">
      <items count="8">
        <item h="1" m="1" x="3"/>
        <item h="1" m="1" x="5"/>
        <item x="0"/>
        <item h="1" m="1" x="2"/>
        <item h="1" m="1" x="6"/>
        <item h="1" m="1" x="4"/>
        <item h="1" x="1"/>
        <item t="default"/>
      </items>
    </pivotField>
    <pivotField showAll="0"/>
    <pivotField showAll="0"/>
    <pivotField axis="axisPage" multipleItemSelectionAllowed="1" showAll="0">
      <items count="423">
        <item x="0"/>
        <item m="1" x="7"/>
        <item m="1" x="11"/>
        <item x="2"/>
        <item m="1" x="9"/>
        <item m="1" x="13"/>
        <item x="1"/>
        <item m="1" x="152"/>
        <item m="1" x="310"/>
        <item m="1" x="286"/>
        <item m="1" x="142"/>
        <item m="1" x="73"/>
        <item m="1" x="237"/>
        <item m="1" x="228"/>
        <item m="1" x="281"/>
        <item m="1" x="72"/>
        <item m="1" x="145"/>
        <item m="1" x="239"/>
        <item m="1" x="287"/>
        <item m="1" x="158"/>
        <item m="1" x="105"/>
        <item m="1" x="191"/>
        <item m="1" x="344"/>
        <item m="1" x="36"/>
        <item m="1" x="110"/>
        <item m="1" x="62"/>
        <item m="1" x="19"/>
        <item m="1" x="91"/>
        <item m="1" x="171"/>
        <item m="1" x="302"/>
        <item m="1" x="121"/>
        <item m="1" x="103"/>
        <item m="1" x="324"/>
        <item m="1" x="136"/>
        <item m="1" x="351"/>
        <item m="1" x="412"/>
        <item m="1" x="335"/>
        <item m="1" x="264"/>
        <item m="1" x="88"/>
        <item m="1" x="78"/>
        <item m="1" x="146"/>
        <item m="1" x="325"/>
        <item m="1" x="109"/>
        <item m="1" x="130"/>
        <item m="1" x="116"/>
        <item m="1" x="293"/>
        <item m="1" x="160"/>
        <item m="1" x="377"/>
        <item m="1" x="400"/>
        <item m="1" x="315"/>
        <item m="1" x="338"/>
        <item m="1" x="280"/>
        <item m="1" x="42"/>
        <item m="1" x="378"/>
        <item m="1" x="220"/>
        <item m="1" x="179"/>
        <item m="1" x="134"/>
        <item m="1" x="197"/>
        <item m="1" x="265"/>
        <item m="1" x="180"/>
        <item m="1" x="414"/>
        <item m="1" x="332"/>
        <item m="1" x="249"/>
        <item m="1" x="297"/>
        <item m="1" x="24"/>
        <item m="1" x="21"/>
        <item m="1" x="223"/>
        <item m="1" x="195"/>
        <item m="1" x="214"/>
        <item m="1" x="379"/>
        <item m="1" x="354"/>
        <item m="1" x="52"/>
        <item m="1" x="82"/>
        <item m="1" x="28"/>
        <item m="1" x="113"/>
        <item m="1" x="387"/>
        <item m="1" x="296"/>
        <item m="1" x="278"/>
        <item m="1" x="336"/>
        <item m="1" x="348"/>
        <item m="1" x="206"/>
        <item m="1" x="99"/>
        <item m="1" x="196"/>
        <item m="1" x="187"/>
        <item m="1" x="262"/>
        <item m="1" x="256"/>
        <item m="1" x="244"/>
        <item m="1" x="129"/>
        <item m="1" x="63"/>
        <item m="1" x="331"/>
        <item m="1" x="253"/>
        <item m="1" x="381"/>
        <item m="1" x="388"/>
        <item m="1" x="409"/>
        <item m="1" x="38"/>
        <item m="1" x="334"/>
        <item m="1" x="66"/>
        <item m="1" x="198"/>
        <item m="1" x="119"/>
        <item m="1" x="254"/>
        <item m="1" x="402"/>
        <item m="1" x="37"/>
        <item m="1" x="225"/>
        <item m="1" x="238"/>
        <item m="1" x="126"/>
        <item m="1" x="341"/>
        <item m="1" x="247"/>
        <item m="1" x="190"/>
        <item m="1" x="189"/>
        <item m="1" x="35"/>
        <item m="1" x="163"/>
        <item m="1" x="54"/>
        <item m="1" x="55"/>
        <item m="1" x="85"/>
        <item m="1" x="112"/>
        <item m="1" x="159"/>
        <item m="1" x="79"/>
        <item m="1" x="138"/>
        <item m="1" x="40"/>
        <item m="1" x="350"/>
        <item m="1" x="168"/>
        <item m="1" x="224"/>
        <item m="1" x="375"/>
        <item m="1" x="289"/>
        <item m="1" x="194"/>
        <item m="1" x="200"/>
        <item m="1" x="340"/>
        <item m="1" x="25"/>
        <item m="1" x="389"/>
        <item m="1" x="192"/>
        <item m="1" x="167"/>
        <item m="1" x="305"/>
        <item m="1" x="183"/>
        <item m="1" x="271"/>
        <item m="1" x="150"/>
        <item m="1" x="41"/>
        <item m="1" x="87"/>
        <item m="1" x="339"/>
        <item m="1" x="374"/>
        <item m="1" x="355"/>
        <item m="1" x="176"/>
        <item m="1" x="108"/>
        <item m="1" x="356"/>
        <item m="1" x="151"/>
        <item m="1" x="359"/>
        <item m="1" x="162"/>
        <item m="1" x="95"/>
        <item m="1" x="140"/>
        <item m="1" x="309"/>
        <item m="1" x="241"/>
        <item m="1" x="370"/>
        <item m="1" x="50"/>
        <item m="1" x="292"/>
        <item m="1" x="86"/>
        <item m="1" x="421"/>
        <item m="1" x="205"/>
        <item m="1" x="328"/>
        <item m="1" x="71"/>
        <item m="1" x="143"/>
        <item m="1" x="90"/>
        <item m="1" x="314"/>
        <item m="1" x="363"/>
        <item m="1" x="144"/>
        <item m="1" x="188"/>
        <item m="1" x="68"/>
        <item m="1" x="184"/>
        <item m="1" x="74"/>
        <item m="1" x="283"/>
        <item m="1" x="329"/>
        <item m="1" x="298"/>
        <item m="1" x="23"/>
        <item m="1" x="128"/>
        <item m="1" x="380"/>
        <item m="1" x="405"/>
        <item m="1" x="32"/>
        <item m="1" x="83"/>
        <item m="1" x="290"/>
        <item m="1" x="201"/>
        <item m="1" x="49"/>
        <item m="1" x="419"/>
        <item m="1" x="98"/>
        <item m="1" x="384"/>
        <item m="1" x="243"/>
        <item m="1" x="232"/>
        <item m="1" x="209"/>
        <item m="1" x="211"/>
        <item m="1" x="124"/>
        <item m="1" x="407"/>
        <item m="1" x="408"/>
        <item m="1" x="357"/>
        <item m="1" x="56"/>
        <item m="1" x="272"/>
        <item m="1" x="173"/>
        <item m="1" x="291"/>
        <item m="1" x="137"/>
        <item m="1" x="275"/>
        <item m="1" x="20"/>
        <item m="1" x="80"/>
        <item m="1" x="100"/>
        <item m="1" x="193"/>
        <item m="1" x="404"/>
        <item m="1" x="361"/>
        <item m="1" x="364"/>
        <item m="1" x="93"/>
        <item m="1" x="327"/>
        <item m="1" x="236"/>
        <item m="1" x="307"/>
        <item m="1" x="386"/>
        <item m="1" x="216"/>
        <item m="1" x="221"/>
        <item m="1" x="70"/>
        <item m="1" x="285"/>
        <item m="1" x="178"/>
        <item m="1" x="321"/>
        <item m="1" x="114"/>
        <item m="1" x="234"/>
        <item m="1" x="125"/>
        <item m="1" x="248"/>
        <item m="1" x="273"/>
        <item m="1" x="227"/>
        <item m="1" x="212"/>
        <item m="1" x="245"/>
        <item m="1" x="372"/>
        <item m="1" x="406"/>
        <item m="1" x="258"/>
        <item m="1" x="417"/>
        <item m="1" x="81"/>
        <item m="1" x="31"/>
        <item m="1" x="123"/>
        <item m="1" x="69"/>
        <item m="1" x="360"/>
        <item m="1" x="352"/>
        <item m="1" x="385"/>
        <item m="1" x="330"/>
        <item m="1" x="156"/>
        <item m="1" x="157"/>
        <item m="1" x="263"/>
        <item m="1" x="367"/>
        <item m="1" x="217"/>
        <item m="1" x="106"/>
        <item m="1" x="322"/>
        <item m="1" x="102"/>
        <item m="1" x="94"/>
        <item m="1" x="365"/>
        <item m="1" x="22"/>
        <item m="1" x="240"/>
        <item m="1" x="104"/>
        <item m="1" x="44"/>
        <item m="1" x="282"/>
        <item m="1" x="369"/>
        <item m="1" x="342"/>
        <item m="1" x="161"/>
        <item m="1" x="169"/>
        <item m="1" x="323"/>
        <item m="1" x="96"/>
        <item m="1" x="153"/>
        <item m="1" x="34"/>
        <item m="1" x="242"/>
        <item m="1" x="84"/>
        <item m="1" x="26"/>
        <item m="1" x="413"/>
        <item m="1" x="132"/>
        <item m="1" x="199"/>
        <item m="1" x="300"/>
        <item m="1" x="317"/>
        <item m="1" x="308"/>
        <item m="1" x="29"/>
        <item m="1" x="313"/>
        <item m="1" x="260"/>
        <item m="1" x="135"/>
        <item m="1" x="304"/>
        <item m="1" x="170"/>
        <item m="1" x="347"/>
        <item m="1" x="319"/>
        <item m="1" x="410"/>
        <item m="1" x="268"/>
        <item m="1" x="358"/>
        <item m="1" x="353"/>
        <item m="1" x="174"/>
        <item m="1" x="246"/>
        <item m="1" x="47"/>
        <item m="1" x="416"/>
        <item m="1" x="303"/>
        <item m="1" x="279"/>
        <item m="1" x="284"/>
        <item m="1" x="115"/>
        <item m="1" x="53"/>
        <item m="1" x="27"/>
        <item m="1" x="266"/>
        <item m="1" x="186"/>
        <item m="1" x="51"/>
        <item m="1" x="67"/>
        <item m="1" x="333"/>
        <item m="1" x="89"/>
        <item m="1" x="59"/>
        <item m="1" x="139"/>
        <item m="1" x="267"/>
        <item m="1" x="118"/>
        <item m="1" x="312"/>
        <item m="1" x="349"/>
        <item m="1" x="235"/>
        <item m="1" x="48"/>
        <item m="1" x="213"/>
        <item m="1" x="76"/>
        <item m="1" x="61"/>
        <item m="1" x="346"/>
        <item m="1" x="155"/>
        <item m="1" x="294"/>
        <item m="1" x="148"/>
        <item m="1" x="233"/>
        <item m="1" x="133"/>
        <item m="1" x="185"/>
        <item m="1" x="222"/>
        <item m="1" x="122"/>
        <item m="1" x="77"/>
        <item m="1" x="259"/>
        <item m="1" x="207"/>
        <item m="1" x="101"/>
        <item m="1" x="420"/>
        <item m="1" x="383"/>
        <item m="1" x="337"/>
        <item m="1" x="177"/>
        <item m="1" x="252"/>
        <item m="1" x="166"/>
        <item m="1" x="395"/>
        <item m="1" x="295"/>
        <item m="1" x="368"/>
        <item m="1" x="311"/>
        <item m="1" x="226"/>
        <item m="1" x="33"/>
        <item m="1" x="182"/>
        <item m="1" x="120"/>
        <item m="1" x="149"/>
        <item m="1" x="371"/>
        <item m="1" x="306"/>
        <item m="1" x="250"/>
        <item m="1" x="75"/>
        <item m="1" x="320"/>
        <item m="1" x="255"/>
        <item m="1" x="60"/>
        <item m="1" x="382"/>
        <item m="1" x="39"/>
        <item m="1" x="219"/>
        <item m="1" x="204"/>
        <item m="1" x="210"/>
        <item m="1" x="270"/>
        <item m="1" x="362"/>
        <item m="1" x="399"/>
        <item m="1" x="397"/>
        <item m="1" x="127"/>
        <item m="1" x="230"/>
        <item m="1" x="231"/>
        <item m="1" x="229"/>
        <item m="1" x="261"/>
        <item m="1" x="318"/>
        <item m="1" x="172"/>
        <item m="1" x="251"/>
        <item m="1" x="326"/>
        <item m="1" x="92"/>
        <item m="1" x="181"/>
        <item m="1" x="415"/>
        <item m="1" x="418"/>
        <item m="1" x="403"/>
        <item m="1" x="394"/>
        <item m="1" x="274"/>
        <item m="1" x="154"/>
        <item m="1" x="276"/>
        <item m="1" x="392"/>
        <item m="1" x="396"/>
        <item m="1" x="390"/>
        <item m="1" x="366"/>
        <item m="1" x="215"/>
        <item m="1" x="257"/>
        <item m="1" x="202"/>
        <item m="1" x="391"/>
        <item m="1" x="45"/>
        <item m="1" x="393"/>
        <item m="1" x="401"/>
        <item m="1" x="43"/>
        <item m="1" x="97"/>
        <item m="1" x="299"/>
        <item m="1" x="288"/>
        <item m="1" x="301"/>
        <item m="1" x="316"/>
        <item m="1" x="165"/>
        <item m="1" x="269"/>
        <item m="1" x="131"/>
        <item m="1" x="111"/>
        <item m="1" x="277"/>
        <item m="1" x="175"/>
        <item m="1" x="411"/>
        <item m="1" x="208"/>
        <item m="1" x="30"/>
        <item m="1" x="203"/>
        <item m="1" x="65"/>
        <item m="1" x="58"/>
        <item m="1" x="64"/>
        <item m="1" x="373"/>
        <item m="1" x="345"/>
        <item m="1" x="46"/>
        <item m="1" x="107"/>
        <item m="1" x="376"/>
        <item m="1" x="164"/>
        <item m="1" x="57"/>
        <item m="1" x="147"/>
        <item m="1" x="117"/>
        <item m="1" x="218"/>
        <item m="1" x="16"/>
        <item x="4"/>
        <item m="1" x="10"/>
        <item x="3"/>
        <item x="5"/>
        <item m="1" x="18"/>
        <item m="1" x="17"/>
        <item m="1" x="15"/>
        <item m="1" x="141"/>
        <item x="6"/>
        <item m="1" x="398"/>
        <item m="1" x="343"/>
        <item m="1" x="8"/>
        <item m="1" x="12"/>
        <item m="1" x="14"/>
        <item t="default"/>
      </items>
    </pivotField>
    <pivotField showAll="0"/>
    <pivotField showAll="0"/>
    <pivotField showAll="0"/>
    <pivotField numFmtId="22" showAll="0"/>
    <pivotField showAll="0"/>
    <pivotField showAll="0"/>
    <pivotField axis="axisPage" multipleItemSelectionAllowed="1" showAll="0">
      <items count="433">
        <item x="0"/>
        <item m="1" x="10"/>
        <item x="2"/>
        <item x="5"/>
        <item m="1" x="9"/>
        <item x="1"/>
        <item m="1" x="62"/>
        <item m="1" x="86"/>
        <item m="1" x="107"/>
        <item m="1" x="315"/>
        <item m="1" x="85"/>
        <item m="1" x="154"/>
        <item m="1" x="164"/>
        <item m="1" x="247"/>
        <item m="1" x="236"/>
        <item m="1" x="290"/>
        <item m="1" x="36"/>
        <item m="1" x="157"/>
        <item m="1" x="279"/>
        <item m="1" x="84"/>
        <item m="1" x="418"/>
        <item m="1" x="343"/>
        <item m="1" x="19"/>
        <item m="1" x="305"/>
        <item m="1" x="21"/>
        <item m="1" x="431"/>
        <item m="1" x="299"/>
        <item m="1" x="188"/>
        <item m="1" x="329"/>
        <item m="1" x="311"/>
        <item m="1" x="191"/>
        <item m="1" x="124"/>
        <item m="1" x="218"/>
        <item m="1" x="71"/>
        <item m="1" x="139"/>
        <item m="1" x="147"/>
        <item m="1" x="251"/>
        <item m="1" x="23"/>
        <item m="1" x="252"/>
        <item m="1" x="115"/>
        <item m="1" x="189"/>
        <item m="1" x="294"/>
        <item m="1" x="309"/>
        <item m="1" x="111"/>
        <item m="1" x="328"/>
        <item m="1" x="276"/>
        <item m="1" x="430"/>
        <item m="1" x="158"/>
        <item m="1" x="116"/>
        <item m="1" x="138"/>
        <item m="1" x="129"/>
        <item m="1" x="303"/>
        <item m="1" x="313"/>
        <item m="1" x="169"/>
        <item m="1" x="214"/>
        <item m="1" x="253"/>
        <item m="1" x="409"/>
        <item m="1" x="288"/>
        <item m="1" x="342"/>
        <item m="1" x="227"/>
        <item m="1" x="187"/>
        <item m="1" x="144"/>
        <item m="1" x="135"/>
        <item m="1" x="307"/>
        <item m="1" x="51"/>
        <item m="1" x="68"/>
        <item m="1" x="64"/>
        <item m="1" x="30"/>
        <item m="1" x="96"/>
        <item m="1" x="270"/>
        <item m="1" x="100"/>
        <item m="1" x="66"/>
        <item m="1" x="56"/>
        <item m="1" x="346"/>
        <item m="1" x="181"/>
        <item m="1" x="324"/>
        <item m="1" x="212"/>
        <item m="1" x="204"/>
        <item m="1" x="339"/>
        <item m="1" x="198"/>
        <item m="1" x="193"/>
        <item m="1" x="274"/>
        <item m="1" x="265"/>
        <item m="1" x="255"/>
        <item m="1" x="365"/>
        <item m="1" x="118"/>
        <item m="1" x="422"/>
        <item m="1" x="73"/>
        <item m="1" x="388"/>
        <item m="1" x="394"/>
        <item m="1" x="420"/>
        <item m="1" x="286"/>
        <item m="1" x="40"/>
        <item m="1" x="296"/>
        <item m="1" x="344"/>
        <item m="1" x="77"/>
        <item m="1" x="201"/>
        <item m="1" x="341"/>
        <item m="1" x="161"/>
        <item m="1" x="233"/>
        <item m="1" x="27"/>
        <item m="1" x="120"/>
        <item m="1" x="411"/>
        <item m="1" x="37"/>
        <item m="1" x="229"/>
        <item m="1" x="177"/>
        <item m="1" x="132"/>
        <item m="1" x="350"/>
        <item m="1" x="412"/>
        <item m="1" x="267"/>
        <item m="1" x="331"/>
        <item m="1" x="257"/>
        <item m="1" x="414"/>
        <item m="1" x="35"/>
        <item m="1" x="172"/>
        <item m="1" x="263"/>
        <item m="1" x="109"/>
        <item m="1" x="301"/>
        <item m="1" x="94"/>
        <item m="1" x="91"/>
        <item m="1" x="221"/>
        <item m="1" x="333"/>
        <item m="1" x="149"/>
        <item m="1" x="196"/>
        <item m="1" x="413"/>
        <item m="1" x="42"/>
        <item m="1" x="269"/>
        <item m="1" x="386"/>
        <item m="1" x="182"/>
        <item m="1" x="287"/>
        <item m="1" x="245"/>
        <item m="1" x="44"/>
        <item m="1" x="278"/>
        <item m="1" x="417"/>
        <item m="1" x="349"/>
        <item m="1" x="381"/>
        <item m="1" x="153"/>
        <item m="1" x="98"/>
        <item m="1" x="395"/>
        <item m="1" x="379"/>
        <item m="1" x="134"/>
        <item m="1" x="351"/>
        <item m="1" x="29"/>
        <item m="1" x="361"/>
        <item m="1" x="217"/>
        <item m="1" x="357"/>
        <item m="1" x="170"/>
        <item m="1" x="130"/>
        <item m="1" x="151"/>
        <item m="1" x="52"/>
        <item m="1" x="298"/>
        <item m="1" x="335"/>
        <item m="1" x="382"/>
        <item m="1" x="22"/>
        <item m="1" x="242"/>
        <item m="1" x="195"/>
        <item m="1" x="258"/>
        <item m="1" x="72"/>
        <item m="1" x="366"/>
        <item m="1" x="216"/>
        <item m="1" x="95"/>
        <item m="1" x="429"/>
        <item m="1" x="210"/>
        <item m="1" x="74"/>
        <item m="1" x="314"/>
        <item m="1" x="50"/>
        <item m="1" x="49"/>
        <item m="1" x="392"/>
        <item m="1" x="371"/>
        <item m="1" x="321"/>
        <item m="1" x="78"/>
        <item m="1" x="156"/>
        <item m="1" x="88"/>
        <item m="1" x="127"/>
        <item m="1" x="322"/>
        <item m="1" x="325"/>
        <item m="1" x="391"/>
        <item m="1" x="175"/>
        <item m="1" x="368"/>
        <item m="1" x="383"/>
        <item m="1" x="55"/>
        <item m="1" x="83"/>
        <item m="1" x="99"/>
        <item m="1" x="178"/>
        <item m="1" x="234"/>
        <item m="1" x="427"/>
        <item m="1" x="28"/>
        <item m="1" x="24"/>
        <item m="1" x="59"/>
        <item m="1" x="117"/>
        <item m="1" x="362"/>
        <item m="1" x="54"/>
        <item m="1" x="284"/>
        <item m="1" x="374"/>
        <item m="1" x="92"/>
        <item m="1" x="291"/>
        <item m="1" x="80"/>
        <item m="1" x="215"/>
        <item m="1" x="238"/>
        <item m="1" x="345"/>
        <item m="1" x="226"/>
        <item m="1" x="363"/>
        <item m="1" x="162"/>
        <item m="1" x="376"/>
        <item m="1" x="58"/>
        <item m="1" x="302"/>
        <item m="1" x="148"/>
        <item m="1" x="171"/>
        <item m="1" x="289"/>
        <item m="1" x="131"/>
        <item m="1" x="101"/>
        <item m="1" x="360"/>
        <item m="1" x="104"/>
        <item m="1" x="128"/>
        <item m="1" x="122"/>
        <item m="1" x="367"/>
        <item m="1" x="145"/>
        <item m="1" x="222"/>
        <item m="1" x="168"/>
        <item m="1" x="205"/>
        <item m="1" x="332"/>
        <item m="1" x="359"/>
        <item m="1" x="225"/>
        <item m="1" x="243"/>
        <item m="1" x="26"/>
        <item m="1" x="141"/>
        <item m="1" x="32"/>
        <item m="1" x="185"/>
        <item m="1" x="106"/>
        <item m="1" x="241"/>
        <item m="1" x="397"/>
        <item m="1" x="260"/>
        <item m="1" x="47"/>
        <item m="1" x="126"/>
        <item m="1" x="219"/>
        <item m="1" x="384"/>
        <item m="1" x="277"/>
        <item m="1" x="143"/>
        <item m="1" x="268"/>
        <item m="1" x="425"/>
        <item m="1" x="93"/>
        <item m="1" x="330"/>
        <item m="1" x="34"/>
        <item m="1" x="393"/>
        <item m="1" x="336"/>
        <item m="1" x="369"/>
        <item m="1" x="167"/>
        <item m="1" x="275"/>
        <item m="1" x="186"/>
        <item m="1" x="380"/>
        <item m="1" x="356"/>
        <item m="1" x="223"/>
        <item m="1" x="200"/>
        <item m="1" x="415"/>
        <item m="1" x="373"/>
        <item m="1" x="110"/>
        <item m="1" x="183"/>
        <item m="1" x="292"/>
        <item m="1" x="20"/>
        <item m="1" x="327"/>
        <item m="1" x="295"/>
        <item m="1" x="396"/>
        <item m="1" x="114"/>
        <item m="1" x="246"/>
        <item m="1" x="248"/>
        <item m="1" x="165"/>
        <item m="1" x="262"/>
        <item m="1" x="220"/>
        <item m="1" x="423"/>
        <item m="1" x="308"/>
        <item m="1" x="163"/>
        <item m="1" x="318"/>
        <item m="1" x="89"/>
        <item m="1" x="228"/>
        <item m="1" x="179"/>
        <item m="1" x="43"/>
        <item m="1" x="377"/>
        <item m="1" x="249"/>
        <item m="1" x="358"/>
        <item m="1" x="312"/>
        <item m="1" x="25"/>
        <item m="1" x="256"/>
        <item m="1" x="192"/>
        <item m="1" x="272"/>
        <item m="1" x="416"/>
        <item m="1" x="340"/>
        <item m="1" x="293"/>
        <item m="1" x="121"/>
        <item m="1" x="372"/>
        <item m="1" x="326"/>
        <item m="1" x="150"/>
        <item m="1" x="60"/>
        <item m="1" x="404"/>
        <item m="1" x="63"/>
        <item m="1" x="338"/>
        <item m="1" x="79"/>
        <item m="1" x="137"/>
        <item m="1" x="199"/>
        <item m="1" x="419"/>
        <item m="1" x="334"/>
        <item m="1" x="81"/>
        <item m="1" x="87"/>
        <item m="1" x="317"/>
        <item m="1" x="108"/>
        <item m="1" x="281"/>
        <item m="1" x="53"/>
        <item m="1" x="283"/>
        <item m="1" x="235"/>
        <item m="1" x="90"/>
        <item m="1" x="375"/>
        <item m="1" x="352"/>
        <item m="1" x="38"/>
        <item m="1" x="146"/>
        <item m="1" x="337"/>
        <item m="1" x="174"/>
        <item m="1" x="355"/>
        <item m="1" x="280"/>
        <item m="1" x="166"/>
        <item m="1" x="160"/>
        <item m="1" x="240"/>
        <item m="1" x="306"/>
        <item m="1" x="271"/>
        <item m="1" x="209"/>
        <item m="1" x="390"/>
        <item m="1" x="347"/>
        <item m="1" x="105"/>
        <item m="1" x="48"/>
        <item m="1" x="65"/>
        <item m="1" x="319"/>
        <item m="1" x="57"/>
        <item m="1" x="264"/>
        <item m="1" x="197"/>
        <item m="1" x="364"/>
        <item m="1" x="136"/>
        <item m="1" x="304"/>
        <item m="1" x="316"/>
        <item m="1" x="231"/>
        <item m="1" x="41"/>
        <item m="1" x="123"/>
        <item m="1" x="206"/>
        <item m="1" x="408"/>
        <item m="1" x="261"/>
        <item m="1" x="67"/>
        <item m="1" x="389"/>
        <item m="1" x="323"/>
        <item m="1" x="211"/>
        <item m="1" x="230"/>
        <item m="1" x="250"/>
        <item m="1" x="113"/>
        <item m="1" x="39"/>
        <item m="1" x="406"/>
        <item m="1" x="176"/>
        <item m="1" x="133"/>
        <item m="1" x="237"/>
        <item m="1" x="266"/>
        <item m="1" x="97"/>
        <item m="1" x="194"/>
        <item m="1" x="70"/>
        <item m="1" x="239"/>
        <item m="1" x="184"/>
        <item m="1" x="232"/>
        <item m="1" x="273"/>
        <item m="1" x="102"/>
        <item m="1" x="190"/>
        <item m="1" x="424"/>
        <item m="1" x="69"/>
        <item m="1" x="428"/>
        <item m="1" x="426"/>
        <item m="1" x="300"/>
        <item m="1" x="403"/>
        <item m="1" x="82"/>
        <item m="1" x="244"/>
        <item m="1" x="401"/>
        <item m="1" x="282"/>
        <item m="1" x="370"/>
        <item m="1" x="405"/>
        <item m="1" x="399"/>
        <item m="1" x="378"/>
        <item m="1" x="410"/>
        <item m="1" x="140"/>
        <item m="1" x="155"/>
        <item m="1" x="259"/>
        <item m="1" x="207"/>
        <item m="1" x="400"/>
        <item m="1" x="45"/>
        <item m="1" x="402"/>
        <item m="1" x="398"/>
        <item m="1" x="202"/>
        <item m="1" x="203"/>
        <item m="1" x="103"/>
        <item m="1" x="310"/>
        <item m="1" x="297"/>
        <item m="1" x="31"/>
        <item m="1" x="348"/>
        <item m="1" x="142"/>
        <item m="1" x="119"/>
        <item m="1" x="254"/>
        <item m="1" x="285"/>
        <item m="1" x="180"/>
        <item m="1" x="320"/>
        <item m="1" x="421"/>
        <item m="1" x="213"/>
        <item m="1" x="208"/>
        <item m="1" x="33"/>
        <item m="1" x="385"/>
        <item m="1" x="76"/>
        <item m="1" x="354"/>
        <item m="1" x="46"/>
        <item m="1" x="112"/>
        <item m="1" x="75"/>
        <item m="1" x="387"/>
        <item m="1" x="173"/>
        <item m="1" x="61"/>
        <item m="1" x="159"/>
        <item m="1" x="125"/>
        <item m="1" x="224"/>
        <item m="1" x="8"/>
        <item m="1" x="13"/>
        <item x="3"/>
        <item m="1" x="7"/>
        <item x="4"/>
        <item m="1" x="17"/>
        <item m="1" x="15"/>
        <item m="1" x="14"/>
        <item m="1" x="152"/>
        <item x="6"/>
        <item m="1" x="16"/>
        <item m="1" x="407"/>
        <item m="1" x="353"/>
        <item m="1" x="12"/>
        <item m="1" x="11"/>
        <item m="1" x="1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164" showAll="0"/>
    <pivotField showAll="0"/>
    <pivotField axis="axisPage" multipleItemSelectionAllowed="1" showAll="0">
      <items count="34">
        <item m="1" x="2"/>
        <item m="1" x="3"/>
        <item m="1" x="8"/>
        <item m="1" x="28"/>
        <item m="1" x="5"/>
        <item m="1" x="24"/>
        <item m="1" x="16"/>
        <item m="1" x="19"/>
        <item m="1" x="30"/>
        <item m="1" x="20"/>
        <item m="1" x="22"/>
        <item m="1" x="10"/>
        <item m="1" x="15"/>
        <item m="1" x="17"/>
        <item m="1" x="18"/>
        <item m="1" x="21"/>
        <item m="1" x="25"/>
        <item m="1" x="12"/>
        <item m="1" x="32"/>
        <item m="1" x="23"/>
        <item m="1" x="26"/>
        <item m="1" x="6"/>
        <item m="1" x="9"/>
        <item m="1" x="29"/>
        <item m="1" x="14"/>
        <item m="1" x="31"/>
        <item m="1" x="11"/>
        <item m="1" x="13"/>
        <item m="1" x="7"/>
        <item m="1" x="27"/>
        <item m="1" x="4"/>
        <item x="1"/>
        <item x="0"/>
        <item t="default"/>
      </items>
    </pivotField>
    <pivotField axis="axisPage" multipleItemSelectionAllowed="1" showAll="0">
      <items count="13">
        <item h="1" m="1" x="5"/>
        <item h="1" m="1" x="1"/>
        <item h="1" m="1" x="2"/>
        <item h="1" m="1" x="11"/>
        <item h="1" m="1" x="8"/>
        <item h="1" x="0"/>
        <item h="1" m="1" x="9"/>
        <item h="1" m="1" x="10"/>
        <item h="1" m="1" x="7"/>
        <item h="1" m="1" x="6"/>
        <item h="1" m="1" x="4"/>
        <item m="1" x="3"/>
        <item t="default"/>
      </items>
    </pivotField>
    <pivotField showAll="0"/>
    <pivotField showAll="0"/>
    <pivotField axis="axisCol" showAll="0">
      <items count="7">
        <item m="1" x="2"/>
        <item m="1" x="1"/>
        <item h="1" m="1" x="3"/>
        <item x="0"/>
        <item h="1" m="1" x="5"/>
        <item h="1" m="1" x="4"/>
        <item t="default"/>
      </items>
    </pivotField>
    <pivotField axis="axisRow" showAll="0">
      <items count="19">
        <item x="5"/>
        <item x="0"/>
        <item x="4"/>
        <item x="6"/>
        <item x="7"/>
        <item x="3"/>
        <item x="1"/>
        <item x="2"/>
        <item m="1" x="14"/>
        <item m="1" x="16"/>
        <item m="1" x="11"/>
        <item m="1" x="17"/>
        <item m="1" x="13"/>
        <item m="1" x="15"/>
        <item m="1" x="12"/>
        <item x="8"/>
        <item m="1" x="10"/>
        <item m="1" x="9"/>
        <item t="default"/>
      </items>
    </pivotField>
    <pivotField showAll="0"/>
    <pivotField showAll="0"/>
    <pivotField axis="axisPage" multipleItemSelectionAllowed="1" showAll="0">
      <items count="55">
        <item x="34"/>
        <item x="53"/>
        <item x="1"/>
        <item x="0"/>
        <item x="4"/>
        <item x="3"/>
        <item x="6"/>
        <item x="5"/>
        <item x="8"/>
        <item x="7"/>
        <item x="13"/>
        <item x="9"/>
        <item x="11"/>
        <item x="10"/>
        <item x="12"/>
        <item x="15"/>
        <item x="17"/>
        <item x="14"/>
        <item x="16"/>
        <item x="19"/>
        <item x="18"/>
        <item x="22"/>
        <item x="20"/>
        <item x="21"/>
        <item x="46"/>
        <item x="24"/>
        <item x="26"/>
        <item x="23"/>
        <item x="25"/>
        <item x="35"/>
        <item x="28"/>
        <item x="32"/>
        <item x="30"/>
        <item x="41"/>
        <item x="33"/>
        <item x="45"/>
        <item x="38"/>
        <item x="36"/>
        <item x="39"/>
        <item x="37"/>
        <item x="42"/>
        <item x="40"/>
        <item x="43"/>
        <item x="44"/>
        <item x="47"/>
        <item x="48"/>
        <item x="50"/>
        <item x="49"/>
        <item x="51"/>
        <item x="52"/>
        <item x="2"/>
        <item x="27"/>
        <item x="29"/>
        <item x="31"/>
        <item t="default"/>
      </items>
    </pivotField>
    <pivotField axis="axisPage" multipleItemSelectionAllowed="1" showAll="0">
      <items count="7">
        <item x="1"/>
        <item x="0"/>
        <item h="1" x="3"/>
        <item m="1" x="4"/>
        <item h="1" x="2"/>
        <item m="1" x="5"/>
        <item t="default"/>
      </items>
    </pivotField>
    <pivotField showAll="0"/>
    <pivotField showAll="0"/>
    <pivotField numFmtId="164"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5"/>
  </rowFields>
  <rowItems count="1">
    <i t="grand">
      <x/>
    </i>
  </rowItems>
  <colFields count="1">
    <field x="44"/>
  </colFields>
  <colItems count="1">
    <i t="grand">
      <x/>
    </i>
  </colItems>
  <pageFields count="8">
    <pageField fld="20" hier="-1"/>
    <pageField fld="48" hier="-1"/>
    <pageField fld="23" hier="-1"/>
    <pageField fld="49" hier="-1"/>
    <pageField fld="41" hier="-1"/>
    <pageField fld="18" hier="-1"/>
    <pageField fld="30" hier="-1"/>
    <pageField fld="40" hier="-1"/>
  </pageFields>
  <dataFields count="1">
    <dataField name="Cuenta de Entrega" fld="12" subtotal="count" baseField="0" baseItem="0"/>
  </dataFields>
  <pivotTableStyleInfo name="PivotStyleLight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E17661-E346-477B-B2F9-BFEFC51C154A}" name="Sobrepeso mes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6" indent="0" outline="1" outlineData="1" multipleFieldFilters="0">
  <location ref="W107:X108" firstHeaderRow="1" firstDataRow="1" firstDataCol="1" rowPageCount="3" colPageCount="1"/>
  <pivotFields count="66">
    <pivotField showAll="0"/>
    <pivotField showAll="0"/>
    <pivotField numFmtId="164"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showAll="0"/>
    <pivotField axis="axisPage" showAll="0">
      <items count="34">
        <item x="1"/>
        <item m="1" x="2"/>
        <item m="1" x="3"/>
        <item m="1" x="8"/>
        <item m="1" x="28"/>
        <item m="1" x="5"/>
        <item m="1" x="4"/>
        <item m="1" x="6"/>
        <item m="1" x="7"/>
        <item m="1" x="9"/>
        <item m="1" x="12"/>
        <item m="1" x="29"/>
        <item m="1" x="11"/>
        <item m="1" x="13"/>
        <item m="1" x="14"/>
        <item m="1" x="31"/>
        <item m="1" x="16"/>
        <item m="1" x="19"/>
        <item m="1" x="30"/>
        <item m="1" x="10"/>
        <item m="1" x="15"/>
        <item m="1" x="17"/>
        <item m="1" x="18"/>
        <item m="1" x="20"/>
        <item m="1" x="25"/>
        <item m="1" x="32"/>
        <item m="1" x="21"/>
        <item m="1" x="22"/>
        <item m="1" x="23"/>
        <item m="1" x="24"/>
        <item m="1" x="26"/>
        <item m="1" x="27"/>
        <item x="0"/>
        <item t="default"/>
      </items>
    </pivotField>
    <pivotField axis="axisPage" multipleItemSelectionAllowed="1" showAll="0">
      <items count="13">
        <item x="0"/>
        <item m="1" x="5"/>
        <item m="1" x="1"/>
        <item m="1" x="2"/>
        <item m="1" x="11"/>
        <item m="1" x="8"/>
        <item m="1" x="9"/>
        <item m="1" x="10"/>
        <item m="1" x="7"/>
        <item m="1" x="6"/>
        <item m="1" x="4"/>
        <item m="1" x="3"/>
        <item t="default"/>
      </items>
    </pivotField>
    <pivotField showAll="0"/>
    <pivotField showAll="0"/>
    <pivotField showAll="0"/>
    <pivotField axis="axisPage" multipleItemSelectionAllowed="1" showAll="0">
      <items count="19">
        <item h="1" x="0"/>
        <item h="1" x="4"/>
        <item x="5"/>
        <item h="1" x="6"/>
        <item h="1" x="3"/>
        <item h="1" x="7"/>
        <item h="1" x="2"/>
        <item h="1" m="1" x="14"/>
        <item h="1" m="1" x="16"/>
        <item h="1" m="1" x="11"/>
        <item h="1" m="1" x="17"/>
        <item h="1" m="1" x="13"/>
        <item h="1" m="1" x="15"/>
        <item h="1" m="1" x="12"/>
        <item h="1" x="8"/>
        <item h="1" m="1" x="10"/>
        <item h="1" x="1"/>
        <item h="1" m="1" x="9"/>
        <item t="default"/>
      </items>
    </pivotField>
    <pivotField showAll="0"/>
    <pivotField showAll="0"/>
    <pivotField showAll="0"/>
    <pivotField showAll="0"/>
    <pivotField showAll="0"/>
    <pivotField axis="axisRow" showAll="0">
      <items count="4">
        <item x="1"/>
        <item h="1" x="0"/>
        <item h="1" m="1" x="2"/>
        <item t="default"/>
      </items>
    </pivotField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1"/>
  </rowFields>
  <rowItems count="1">
    <i t="grand">
      <x/>
    </i>
  </rowItems>
  <colItems count="1">
    <i/>
  </colItems>
  <pageFields count="3">
    <pageField fld="45" hier="-1"/>
    <pageField fld="41" hier="-1"/>
    <pageField fld="40" item="32" hier="-1"/>
  </pageFields>
  <dataFields count="1">
    <dataField name="Cuenta de Peso Bruto Vehículo" fld="5" subtotal="count" baseField="5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A95C38E-4D9F-494A-ADBC-4952D2D4D686}" name="Int_Manuales_Mes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6" indent="0" outline="1" outlineData="1" multipleFieldFilters="0">
  <location ref="Z11:AA12" firstHeaderRow="1" firstDataRow="1" firstDataCol="1" rowPageCount="8" colPageCount="1"/>
  <pivotFields count="66">
    <pivotField multipleItemSelectionAllowed="1"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multipleItemSelectionAllowed="1" showAll="0"/>
    <pivotField showAll="0"/>
    <pivotField showAll="0"/>
    <pivotField showAll="0"/>
    <pivotField axis="axisPage" multipleItemSelectionAllowed="1" showAll="0">
      <items count="7">
        <item m="1" x="5"/>
        <item x="0"/>
        <item h="1" x="1"/>
        <item m="1" x="4"/>
        <item x="2"/>
        <item h="1" m="1" x="3"/>
        <item t="default"/>
      </items>
    </pivotField>
    <pivotField showAll="0"/>
    <pivotField axis="axisPage" multipleItemSelectionAllowed="1" showAll="0">
      <items count="8">
        <item h="1" m="1" x="3"/>
        <item h="1" m="1" x="5"/>
        <item x="0"/>
        <item h="1" m="1" x="2"/>
        <item h="1" m="1" x="6"/>
        <item h="1" m="1" x="4"/>
        <item h="1" x="1"/>
        <item t="default"/>
      </items>
    </pivotField>
    <pivotField showAll="0"/>
    <pivotField showAll="0"/>
    <pivotField axis="axisPage" multipleItemSelectionAllowed="1" showAll="0">
      <items count="423">
        <item x="0"/>
        <item m="1" x="7"/>
        <item m="1" x="11"/>
        <item x="2"/>
        <item m="1" x="9"/>
        <item m="1" x="13"/>
        <item x="1"/>
        <item m="1" x="152"/>
        <item m="1" x="310"/>
        <item m="1" x="286"/>
        <item m="1" x="142"/>
        <item m="1" x="73"/>
        <item m="1" x="237"/>
        <item m="1" x="228"/>
        <item m="1" x="281"/>
        <item m="1" x="72"/>
        <item m="1" x="145"/>
        <item m="1" x="239"/>
        <item m="1" x="287"/>
        <item m="1" x="158"/>
        <item m="1" x="105"/>
        <item m="1" x="191"/>
        <item m="1" x="344"/>
        <item m="1" x="36"/>
        <item m="1" x="110"/>
        <item m="1" x="62"/>
        <item m="1" x="19"/>
        <item m="1" x="91"/>
        <item m="1" x="171"/>
        <item m="1" x="302"/>
        <item m="1" x="121"/>
        <item m="1" x="103"/>
        <item m="1" x="324"/>
        <item m="1" x="136"/>
        <item m="1" x="351"/>
        <item m="1" x="412"/>
        <item m="1" x="335"/>
        <item m="1" x="264"/>
        <item m="1" x="88"/>
        <item m="1" x="78"/>
        <item m="1" x="146"/>
        <item m="1" x="325"/>
        <item m="1" x="109"/>
        <item m="1" x="130"/>
        <item m="1" x="116"/>
        <item m="1" x="293"/>
        <item m="1" x="160"/>
        <item m="1" x="377"/>
        <item m="1" x="400"/>
        <item m="1" x="315"/>
        <item m="1" x="338"/>
        <item m="1" x="280"/>
        <item m="1" x="42"/>
        <item m="1" x="378"/>
        <item m="1" x="220"/>
        <item m="1" x="179"/>
        <item m="1" x="134"/>
        <item m="1" x="197"/>
        <item m="1" x="265"/>
        <item m="1" x="180"/>
        <item m="1" x="414"/>
        <item m="1" x="332"/>
        <item m="1" x="249"/>
        <item m="1" x="297"/>
        <item m="1" x="24"/>
        <item m="1" x="21"/>
        <item m="1" x="223"/>
        <item m="1" x="195"/>
        <item m="1" x="214"/>
        <item m="1" x="379"/>
        <item m="1" x="354"/>
        <item m="1" x="52"/>
        <item m="1" x="82"/>
        <item m="1" x="28"/>
        <item m="1" x="113"/>
        <item m="1" x="387"/>
        <item m="1" x="296"/>
        <item m="1" x="278"/>
        <item m="1" x="336"/>
        <item m="1" x="348"/>
        <item m="1" x="206"/>
        <item m="1" x="99"/>
        <item m="1" x="196"/>
        <item m="1" x="187"/>
        <item m="1" x="262"/>
        <item m="1" x="256"/>
        <item m="1" x="244"/>
        <item m="1" x="129"/>
        <item m="1" x="63"/>
        <item m="1" x="331"/>
        <item m="1" x="253"/>
        <item m="1" x="381"/>
        <item m="1" x="388"/>
        <item m="1" x="409"/>
        <item m="1" x="38"/>
        <item m="1" x="334"/>
        <item m="1" x="66"/>
        <item m="1" x="198"/>
        <item m="1" x="119"/>
        <item m="1" x="254"/>
        <item m="1" x="402"/>
        <item m="1" x="37"/>
        <item m="1" x="225"/>
        <item m="1" x="238"/>
        <item m="1" x="126"/>
        <item m="1" x="341"/>
        <item m="1" x="247"/>
        <item m="1" x="190"/>
        <item m="1" x="189"/>
        <item m="1" x="35"/>
        <item m="1" x="163"/>
        <item m="1" x="54"/>
        <item m="1" x="55"/>
        <item m="1" x="85"/>
        <item m="1" x="112"/>
        <item m="1" x="159"/>
        <item m="1" x="79"/>
        <item m="1" x="138"/>
        <item m="1" x="40"/>
        <item m="1" x="350"/>
        <item m="1" x="168"/>
        <item m="1" x="224"/>
        <item m="1" x="375"/>
        <item m="1" x="289"/>
        <item m="1" x="194"/>
        <item m="1" x="200"/>
        <item m="1" x="340"/>
        <item m="1" x="25"/>
        <item m="1" x="389"/>
        <item m="1" x="192"/>
        <item m="1" x="167"/>
        <item m="1" x="305"/>
        <item m="1" x="183"/>
        <item m="1" x="271"/>
        <item m="1" x="150"/>
        <item m="1" x="41"/>
        <item m="1" x="87"/>
        <item m="1" x="339"/>
        <item m="1" x="374"/>
        <item m="1" x="355"/>
        <item m="1" x="176"/>
        <item m="1" x="108"/>
        <item m="1" x="356"/>
        <item m="1" x="151"/>
        <item m="1" x="359"/>
        <item m="1" x="162"/>
        <item m="1" x="95"/>
        <item m="1" x="140"/>
        <item m="1" x="309"/>
        <item m="1" x="241"/>
        <item m="1" x="370"/>
        <item m="1" x="50"/>
        <item m="1" x="292"/>
        <item m="1" x="86"/>
        <item m="1" x="421"/>
        <item m="1" x="205"/>
        <item m="1" x="328"/>
        <item m="1" x="71"/>
        <item m="1" x="143"/>
        <item m="1" x="90"/>
        <item m="1" x="314"/>
        <item m="1" x="363"/>
        <item m="1" x="144"/>
        <item m="1" x="188"/>
        <item m="1" x="68"/>
        <item m="1" x="184"/>
        <item m="1" x="74"/>
        <item m="1" x="283"/>
        <item m="1" x="329"/>
        <item m="1" x="298"/>
        <item m="1" x="23"/>
        <item m="1" x="128"/>
        <item m="1" x="380"/>
        <item m="1" x="405"/>
        <item m="1" x="32"/>
        <item m="1" x="83"/>
        <item m="1" x="290"/>
        <item m="1" x="201"/>
        <item m="1" x="49"/>
        <item m="1" x="419"/>
        <item m="1" x="98"/>
        <item m="1" x="384"/>
        <item m="1" x="243"/>
        <item m="1" x="232"/>
        <item m="1" x="209"/>
        <item m="1" x="211"/>
        <item m="1" x="124"/>
        <item m="1" x="407"/>
        <item m="1" x="408"/>
        <item m="1" x="357"/>
        <item m="1" x="56"/>
        <item m="1" x="272"/>
        <item m="1" x="173"/>
        <item m="1" x="291"/>
        <item m="1" x="137"/>
        <item m="1" x="275"/>
        <item m="1" x="20"/>
        <item m="1" x="80"/>
        <item m="1" x="100"/>
        <item m="1" x="193"/>
        <item m="1" x="404"/>
        <item m="1" x="361"/>
        <item m="1" x="364"/>
        <item m="1" x="93"/>
        <item m="1" x="327"/>
        <item m="1" x="236"/>
        <item m="1" x="307"/>
        <item m="1" x="386"/>
        <item m="1" x="216"/>
        <item m="1" x="221"/>
        <item m="1" x="70"/>
        <item m="1" x="285"/>
        <item m="1" x="178"/>
        <item m="1" x="321"/>
        <item m="1" x="114"/>
        <item m="1" x="234"/>
        <item m="1" x="125"/>
        <item m="1" x="248"/>
        <item m="1" x="273"/>
        <item m="1" x="227"/>
        <item m="1" x="212"/>
        <item m="1" x="245"/>
        <item m="1" x="372"/>
        <item m="1" x="406"/>
        <item m="1" x="258"/>
        <item m="1" x="417"/>
        <item m="1" x="81"/>
        <item m="1" x="31"/>
        <item m="1" x="123"/>
        <item m="1" x="69"/>
        <item m="1" x="360"/>
        <item m="1" x="352"/>
        <item m="1" x="385"/>
        <item m="1" x="330"/>
        <item m="1" x="156"/>
        <item m="1" x="157"/>
        <item m="1" x="263"/>
        <item m="1" x="367"/>
        <item m="1" x="217"/>
        <item m="1" x="106"/>
        <item m="1" x="322"/>
        <item m="1" x="102"/>
        <item m="1" x="94"/>
        <item m="1" x="365"/>
        <item m="1" x="22"/>
        <item m="1" x="240"/>
        <item m="1" x="104"/>
        <item m="1" x="44"/>
        <item m="1" x="282"/>
        <item m="1" x="369"/>
        <item m="1" x="342"/>
        <item m="1" x="161"/>
        <item m="1" x="169"/>
        <item m="1" x="323"/>
        <item m="1" x="96"/>
        <item m="1" x="153"/>
        <item m="1" x="34"/>
        <item m="1" x="242"/>
        <item m="1" x="84"/>
        <item m="1" x="26"/>
        <item m="1" x="413"/>
        <item m="1" x="132"/>
        <item m="1" x="199"/>
        <item m="1" x="300"/>
        <item m="1" x="317"/>
        <item m="1" x="308"/>
        <item m="1" x="29"/>
        <item m="1" x="313"/>
        <item m="1" x="260"/>
        <item m="1" x="135"/>
        <item m="1" x="304"/>
        <item m="1" x="170"/>
        <item m="1" x="347"/>
        <item m="1" x="319"/>
        <item m="1" x="410"/>
        <item m="1" x="268"/>
        <item m="1" x="358"/>
        <item m="1" x="353"/>
        <item m="1" x="174"/>
        <item m="1" x="246"/>
        <item m="1" x="47"/>
        <item m="1" x="416"/>
        <item m="1" x="303"/>
        <item m="1" x="279"/>
        <item m="1" x="284"/>
        <item m="1" x="115"/>
        <item m="1" x="53"/>
        <item m="1" x="27"/>
        <item m="1" x="266"/>
        <item m="1" x="186"/>
        <item m="1" x="51"/>
        <item m="1" x="67"/>
        <item m="1" x="333"/>
        <item m="1" x="89"/>
        <item m="1" x="59"/>
        <item m="1" x="139"/>
        <item m="1" x="267"/>
        <item m="1" x="118"/>
        <item m="1" x="312"/>
        <item m="1" x="349"/>
        <item m="1" x="235"/>
        <item m="1" x="48"/>
        <item m="1" x="213"/>
        <item m="1" x="76"/>
        <item m="1" x="61"/>
        <item m="1" x="346"/>
        <item m="1" x="155"/>
        <item m="1" x="294"/>
        <item m="1" x="148"/>
        <item m="1" x="233"/>
        <item m="1" x="133"/>
        <item m="1" x="185"/>
        <item m="1" x="222"/>
        <item m="1" x="122"/>
        <item m="1" x="77"/>
        <item m="1" x="259"/>
        <item m="1" x="207"/>
        <item m="1" x="101"/>
        <item m="1" x="420"/>
        <item m="1" x="383"/>
        <item m="1" x="337"/>
        <item m="1" x="177"/>
        <item m="1" x="252"/>
        <item m="1" x="166"/>
        <item m="1" x="395"/>
        <item m="1" x="295"/>
        <item m="1" x="368"/>
        <item m="1" x="311"/>
        <item m="1" x="226"/>
        <item m="1" x="33"/>
        <item m="1" x="182"/>
        <item m="1" x="120"/>
        <item m="1" x="149"/>
        <item m="1" x="371"/>
        <item m="1" x="306"/>
        <item m="1" x="250"/>
        <item m="1" x="75"/>
        <item m="1" x="320"/>
        <item m="1" x="255"/>
        <item m="1" x="60"/>
        <item m="1" x="382"/>
        <item m="1" x="39"/>
        <item m="1" x="219"/>
        <item m="1" x="204"/>
        <item m="1" x="210"/>
        <item m="1" x="270"/>
        <item m="1" x="362"/>
        <item m="1" x="399"/>
        <item m="1" x="397"/>
        <item m="1" x="127"/>
        <item m="1" x="230"/>
        <item m="1" x="231"/>
        <item m="1" x="229"/>
        <item m="1" x="261"/>
        <item m="1" x="318"/>
        <item m="1" x="172"/>
        <item m="1" x="251"/>
        <item m="1" x="326"/>
        <item m="1" x="92"/>
        <item m="1" x="181"/>
        <item m="1" x="415"/>
        <item m="1" x="418"/>
        <item m="1" x="403"/>
        <item m="1" x="394"/>
        <item m="1" x="274"/>
        <item m="1" x="154"/>
        <item m="1" x="276"/>
        <item m="1" x="392"/>
        <item m="1" x="396"/>
        <item m="1" x="390"/>
        <item m="1" x="366"/>
        <item m="1" x="215"/>
        <item m="1" x="257"/>
        <item m="1" x="202"/>
        <item m="1" x="391"/>
        <item m="1" x="45"/>
        <item m="1" x="393"/>
        <item m="1" x="401"/>
        <item m="1" x="43"/>
        <item m="1" x="97"/>
        <item m="1" x="299"/>
        <item m="1" x="288"/>
        <item m="1" x="301"/>
        <item m="1" x="316"/>
        <item m="1" x="165"/>
        <item m="1" x="269"/>
        <item m="1" x="131"/>
        <item m="1" x="111"/>
        <item m="1" x="277"/>
        <item m="1" x="175"/>
        <item m="1" x="411"/>
        <item m="1" x="208"/>
        <item m="1" x="30"/>
        <item m="1" x="203"/>
        <item m="1" x="65"/>
        <item m="1" x="58"/>
        <item m="1" x="64"/>
        <item m="1" x="373"/>
        <item m="1" x="345"/>
        <item m="1" x="46"/>
        <item m="1" x="107"/>
        <item m="1" x="376"/>
        <item m="1" x="164"/>
        <item m="1" x="57"/>
        <item m="1" x="147"/>
        <item m="1" x="117"/>
        <item m="1" x="218"/>
        <item m="1" x="16"/>
        <item x="4"/>
        <item m="1" x="10"/>
        <item x="3"/>
        <item x="5"/>
        <item m="1" x="18"/>
        <item m="1" x="17"/>
        <item m="1" x="15"/>
        <item m="1" x="141"/>
        <item x="6"/>
        <item m="1" x="398"/>
        <item m="1" x="343"/>
        <item m="1" x="8"/>
        <item m="1" x="12"/>
        <item m="1" x="14"/>
        <item t="default"/>
      </items>
    </pivotField>
    <pivotField showAll="0"/>
    <pivotField showAll="0"/>
    <pivotField showAll="0"/>
    <pivotField numFmtId="22" showAll="0"/>
    <pivotField showAll="0"/>
    <pivotField showAll="0"/>
    <pivotField axis="axisPage" multipleItemSelectionAllowed="1" showAll="0">
      <items count="433">
        <item x="0"/>
        <item m="1" x="10"/>
        <item x="2"/>
        <item x="5"/>
        <item m="1" x="9"/>
        <item x="1"/>
        <item h="1" m="1" x="62"/>
        <item h="1" m="1" x="86"/>
        <item h="1" m="1" x="107"/>
        <item h="1" m="1" x="315"/>
        <item h="1" m="1" x="85"/>
        <item h="1" m="1" x="154"/>
        <item h="1" m="1" x="164"/>
        <item h="1" m="1" x="247"/>
        <item h="1" m="1" x="236"/>
        <item h="1" m="1" x="290"/>
        <item h="1" m="1" x="36"/>
        <item h="1" m="1" x="157"/>
        <item h="1" m="1" x="279"/>
        <item h="1" m="1" x="84"/>
        <item h="1" m="1" x="418"/>
        <item h="1" m="1" x="343"/>
        <item h="1" m="1" x="19"/>
        <item h="1" m="1" x="305"/>
        <item h="1" m="1" x="21"/>
        <item h="1" m="1" x="431"/>
        <item h="1" m="1" x="299"/>
        <item h="1" m="1" x="188"/>
        <item h="1" m="1" x="329"/>
        <item h="1" m="1" x="311"/>
        <item h="1" m="1" x="191"/>
        <item h="1" m="1" x="124"/>
        <item h="1" m="1" x="218"/>
        <item h="1" m="1" x="71"/>
        <item h="1" m="1" x="139"/>
        <item h="1" m="1" x="147"/>
        <item h="1" m="1" x="251"/>
        <item h="1" m="1" x="23"/>
        <item h="1" m="1" x="252"/>
        <item h="1" m="1" x="115"/>
        <item h="1" m="1" x="189"/>
        <item h="1" m="1" x="294"/>
        <item h="1" m="1" x="309"/>
        <item h="1" m="1" x="111"/>
        <item h="1" m="1" x="328"/>
        <item h="1" m="1" x="276"/>
        <item h="1" m="1" x="430"/>
        <item h="1" m="1" x="158"/>
        <item h="1" m="1" x="116"/>
        <item h="1" m="1" x="138"/>
        <item h="1" m="1" x="129"/>
        <item h="1" m="1" x="303"/>
        <item h="1" m="1" x="313"/>
        <item h="1" m="1" x="169"/>
        <item h="1" m="1" x="214"/>
        <item h="1" m="1" x="253"/>
        <item h="1" m="1" x="409"/>
        <item h="1" m="1" x="288"/>
        <item h="1" m="1" x="342"/>
        <item h="1" m="1" x="227"/>
        <item h="1" m="1" x="187"/>
        <item h="1" m="1" x="144"/>
        <item h="1" m="1" x="135"/>
        <item h="1" m="1" x="307"/>
        <item h="1" m="1" x="51"/>
        <item h="1" m="1" x="68"/>
        <item h="1" m="1" x="64"/>
        <item h="1" m="1" x="30"/>
        <item h="1" m="1" x="96"/>
        <item h="1" m="1" x="270"/>
        <item h="1" m="1" x="100"/>
        <item h="1" m="1" x="66"/>
        <item h="1" m="1" x="56"/>
        <item h="1" m="1" x="346"/>
        <item h="1" m="1" x="181"/>
        <item h="1" m="1" x="324"/>
        <item h="1" m="1" x="212"/>
        <item h="1" m="1" x="204"/>
        <item h="1" m="1" x="339"/>
        <item h="1" m="1" x="198"/>
        <item h="1" m="1" x="193"/>
        <item h="1" m="1" x="274"/>
        <item h="1" m="1" x="265"/>
        <item h="1" m="1" x="255"/>
        <item h="1" m="1" x="365"/>
        <item h="1" m="1" x="118"/>
        <item h="1" m="1" x="422"/>
        <item h="1" m="1" x="73"/>
        <item h="1" m="1" x="388"/>
        <item h="1" m="1" x="394"/>
        <item h="1" m="1" x="420"/>
        <item h="1" m="1" x="286"/>
        <item h="1" m="1" x="40"/>
        <item h="1" m="1" x="296"/>
        <item h="1" m="1" x="344"/>
        <item h="1" m="1" x="77"/>
        <item h="1" m="1" x="201"/>
        <item h="1" m="1" x="341"/>
        <item h="1" m="1" x="161"/>
        <item h="1" m="1" x="233"/>
        <item h="1" m="1" x="27"/>
        <item h="1" m="1" x="120"/>
        <item h="1" m="1" x="411"/>
        <item h="1" m="1" x="37"/>
        <item h="1" m="1" x="229"/>
        <item h="1" m="1" x="177"/>
        <item h="1" m="1" x="132"/>
        <item h="1" m="1" x="350"/>
        <item h="1" m="1" x="412"/>
        <item h="1" m="1" x="267"/>
        <item h="1" m="1" x="331"/>
        <item h="1" m="1" x="257"/>
        <item h="1" m="1" x="414"/>
        <item h="1" m="1" x="35"/>
        <item h="1" m="1" x="172"/>
        <item h="1" m="1" x="263"/>
        <item h="1" m="1" x="109"/>
        <item h="1" m="1" x="301"/>
        <item h="1" m="1" x="94"/>
        <item h="1" m="1" x="91"/>
        <item h="1" m="1" x="221"/>
        <item h="1" m="1" x="333"/>
        <item h="1" m="1" x="149"/>
        <item h="1" m="1" x="196"/>
        <item h="1" m="1" x="413"/>
        <item h="1" m="1" x="42"/>
        <item h="1" m="1" x="269"/>
        <item h="1" m="1" x="386"/>
        <item h="1" m="1" x="182"/>
        <item h="1" m="1" x="287"/>
        <item h="1" m="1" x="245"/>
        <item h="1" m="1" x="44"/>
        <item h="1" m="1" x="278"/>
        <item h="1" m="1" x="417"/>
        <item h="1" m="1" x="349"/>
        <item h="1" m="1" x="381"/>
        <item h="1" m="1" x="153"/>
        <item h="1" m="1" x="98"/>
        <item h="1" m="1" x="395"/>
        <item h="1" m="1" x="379"/>
        <item h="1" m="1" x="134"/>
        <item h="1" m="1" x="351"/>
        <item h="1" m="1" x="29"/>
        <item h="1" m="1" x="361"/>
        <item h="1" m="1" x="217"/>
        <item h="1" m="1" x="357"/>
        <item h="1" m="1" x="170"/>
        <item h="1" m="1" x="130"/>
        <item h="1" m="1" x="151"/>
        <item h="1" m="1" x="52"/>
        <item h="1" m="1" x="298"/>
        <item h="1" m="1" x="335"/>
        <item h="1" m="1" x="382"/>
        <item h="1" m="1" x="22"/>
        <item h="1" m="1" x="242"/>
        <item h="1" m="1" x="195"/>
        <item h="1" m="1" x="258"/>
        <item h="1" m="1" x="72"/>
        <item h="1" m="1" x="366"/>
        <item h="1" m="1" x="216"/>
        <item h="1" m="1" x="95"/>
        <item h="1" m="1" x="429"/>
        <item h="1" m="1" x="210"/>
        <item h="1" m="1" x="74"/>
        <item h="1" m="1" x="314"/>
        <item h="1" m="1" x="50"/>
        <item h="1" m="1" x="49"/>
        <item h="1" m="1" x="392"/>
        <item h="1" m="1" x="371"/>
        <item h="1" m="1" x="321"/>
        <item h="1" m="1" x="78"/>
        <item h="1" m="1" x="156"/>
        <item h="1" m="1" x="88"/>
        <item h="1" m="1" x="127"/>
        <item h="1" m="1" x="322"/>
        <item h="1" m="1" x="325"/>
        <item h="1" m="1" x="391"/>
        <item h="1" m="1" x="175"/>
        <item h="1" m="1" x="368"/>
        <item h="1" m="1" x="383"/>
        <item h="1" m="1" x="55"/>
        <item h="1" m="1" x="83"/>
        <item h="1" m="1" x="99"/>
        <item h="1" m="1" x="178"/>
        <item h="1" m="1" x="234"/>
        <item h="1" m="1" x="427"/>
        <item h="1" m="1" x="28"/>
        <item h="1" m="1" x="24"/>
        <item h="1" m="1" x="59"/>
        <item h="1" m="1" x="117"/>
        <item h="1" m="1" x="362"/>
        <item h="1" m="1" x="54"/>
        <item h="1" m="1" x="284"/>
        <item h="1" m="1" x="374"/>
        <item h="1" m="1" x="92"/>
        <item h="1" m="1" x="291"/>
        <item h="1" m="1" x="80"/>
        <item h="1" m="1" x="215"/>
        <item h="1" m="1" x="238"/>
        <item h="1" m="1" x="345"/>
        <item h="1" m="1" x="226"/>
        <item h="1" m="1" x="363"/>
        <item h="1" m="1" x="162"/>
        <item h="1" m="1" x="376"/>
        <item h="1" m="1" x="58"/>
        <item h="1" m="1" x="302"/>
        <item h="1" m="1" x="148"/>
        <item h="1" m="1" x="171"/>
        <item h="1" m="1" x="289"/>
        <item h="1" m="1" x="131"/>
        <item h="1" m="1" x="101"/>
        <item h="1" m="1" x="360"/>
        <item h="1" m="1" x="104"/>
        <item h="1" m="1" x="128"/>
        <item h="1" m="1" x="122"/>
        <item h="1" m="1" x="367"/>
        <item h="1" m="1" x="145"/>
        <item h="1" m="1" x="222"/>
        <item h="1" m="1" x="168"/>
        <item h="1" m="1" x="205"/>
        <item h="1" m="1" x="332"/>
        <item h="1" m="1" x="359"/>
        <item h="1" m="1" x="225"/>
        <item h="1" m="1" x="243"/>
        <item h="1" m="1" x="26"/>
        <item h="1" m="1" x="141"/>
        <item h="1" m="1" x="32"/>
        <item h="1" m="1" x="185"/>
        <item h="1" m="1" x="106"/>
        <item h="1" m="1" x="241"/>
        <item h="1" m="1" x="397"/>
        <item h="1" m="1" x="260"/>
        <item h="1" m="1" x="47"/>
        <item h="1" m="1" x="126"/>
        <item h="1" m="1" x="219"/>
        <item h="1" m="1" x="384"/>
        <item h="1" m="1" x="277"/>
        <item h="1" m="1" x="143"/>
        <item h="1" m="1" x="268"/>
        <item h="1" m="1" x="425"/>
        <item h="1" m="1" x="93"/>
        <item h="1" m="1" x="330"/>
        <item h="1" m="1" x="34"/>
        <item h="1" m="1" x="393"/>
        <item h="1" m="1" x="336"/>
        <item h="1" m="1" x="369"/>
        <item h="1" m="1" x="167"/>
        <item h="1" m="1" x="275"/>
        <item h="1" m="1" x="186"/>
        <item h="1" m="1" x="380"/>
        <item h="1" m="1" x="356"/>
        <item h="1" m="1" x="223"/>
        <item h="1" m="1" x="200"/>
        <item h="1" m="1" x="415"/>
        <item h="1" m="1" x="373"/>
        <item h="1" m="1" x="110"/>
        <item h="1" m="1" x="183"/>
        <item h="1" m="1" x="292"/>
        <item h="1" m="1" x="20"/>
        <item h="1" m="1" x="327"/>
        <item h="1" m="1" x="295"/>
        <item h="1" m="1" x="396"/>
        <item h="1" m="1" x="114"/>
        <item h="1" m="1" x="246"/>
        <item h="1" m="1" x="248"/>
        <item h="1" m="1" x="165"/>
        <item h="1" m="1" x="262"/>
        <item h="1" m="1" x="220"/>
        <item h="1" m="1" x="423"/>
        <item h="1" m="1" x="308"/>
        <item h="1" m="1" x="163"/>
        <item h="1" m="1" x="318"/>
        <item h="1" m="1" x="89"/>
        <item h="1" m="1" x="228"/>
        <item h="1" m="1" x="179"/>
        <item h="1" m="1" x="43"/>
        <item h="1" m="1" x="377"/>
        <item h="1" m="1" x="249"/>
        <item h="1" m="1" x="358"/>
        <item h="1" m="1" x="312"/>
        <item h="1" m="1" x="25"/>
        <item h="1" m="1" x="256"/>
        <item h="1" m="1" x="192"/>
        <item h="1" m="1" x="272"/>
        <item h="1" m="1" x="416"/>
        <item h="1" m="1" x="340"/>
        <item h="1" m="1" x="293"/>
        <item h="1" m="1" x="121"/>
        <item h="1" m="1" x="372"/>
        <item h="1" m="1" x="326"/>
        <item h="1" m="1" x="150"/>
        <item h="1" m="1" x="60"/>
        <item h="1" m="1" x="404"/>
        <item h="1" m="1" x="63"/>
        <item h="1" m="1" x="338"/>
        <item h="1" m="1" x="79"/>
        <item h="1" m="1" x="137"/>
        <item h="1" m="1" x="199"/>
        <item h="1" m="1" x="419"/>
        <item h="1" m="1" x="334"/>
        <item h="1" m="1" x="81"/>
        <item h="1" m="1" x="87"/>
        <item h="1" m="1" x="317"/>
        <item h="1" m="1" x="108"/>
        <item h="1" m="1" x="281"/>
        <item h="1" m="1" x="53"/>
        <item h="1" m="1" x="283"/>
        <item h="1" m="1" x="235"/>
        <item h="1" m="1" x="90"/>
        <item h="1" m="1" x="375"/>
        <item h="1" m="1" x="352"/>
        <item h="1" m="1" x="38"/>
        <item h="1" m="1" x="146"/>
        <item h="1" m="1" x="337"/>
        <item h="1" m="1" x="174"/>
        <item h="1" m="1" x="355"/>
        <item h="1" m="1" x="280"/>
        <item h="1" m="1" x="166"/>
        <item h="1" m="1" x="160"/>
        <item h="1" m="1" x="240"/>
        <item h="1" m="1" x="306"/>
        <item h="1" m="1" x="271"/>
        <item h="1" m="1" x="209"/>
        <item h="1" m="1" x="390"/>
        <item h="1" m="1" x="347"/>
        <item h="1" m="1" x="105"/>
        <item h="1" m="1" x="48"/>
        <item h="1" m="1" x="65"/>
        <item h="1" m="1" x="319"/>
        <item h="1" m="1" x="57"/>
        <item h="1" m="1" x="264"/>
        <item h="1" m="1" x="197"/>
        <item h="1" m="1" x="364"/>
        <item h="1" m="1" x="136"/>
        <item h="1" m="1" x="304"/>
        <item h="1" m="1" x="316"/>
        <item h="1" m="1" x="231"/>
        <item h="1" m="1" x="41"/>
        <item h="1" m="1" x="123"/>
        <item h="1" m="1" x="206"/>
        <item h="1" m="1" x="408"/>
        <item h="1" m="1" x="261"/>
        <item h="1" m="1" x="67"/>
        <item h="1" m="1" x="389"/>
        <item h="1" m="1" x="323"/>
        <item h="1" m="1" x="211"/>
        <item h="1" m="1" x="230"/>
        <item h="1" m="1" x="250"/>
        <item h="1" m="1" x="113"/>
        <item h="1" m="1" x="39"/>
        <item h="1" m="1" x="406"/>
        <item h="1" m="1" x="176"/>
        <item h="1" m="1" x="133"/>
        <item h="1" m="1" x="237"/>
        <item h="1" m="1" x="266"/>
        <item h="1" m="1" x="97"/>
        <item h="1" m="1" x="194"/>
        <item h="1" m="1" x="70"/>
        <item h="1" m="1" x="239"/>
        <item h="1" m="1" x="184"/>
        <item h="1" m="1" x="232"/>
        <item h="1" m="1" x="273"/>
        <item h="1" m="1" x="102"/>
        <item h="1" m="1" x="190"/>
        <item h="1" m="1" x="424"/>
        <item h="1" m="1" x="69"/>
        <item h="1" m="1" x="428"/>
        <item h="1" m="1" x="426"/>
        <item h="1" m="1" x="300"/>
        <item h="1" m="1" x="403"/>
        <item h="1" m="1" x="82"/>
        <item h="1" m="1" x="244"/>
        <item h="1" m="1" x="401"/>
        <item h="1" m="1" x="282"/>
        <item h="1" m="1" x="370"/>
        <item h="1" m="1" x="405"/>
        <item h="1" m="1" x="399"/>
        <item h="1" m="1" x="378"/>
        <item h="1" m="1" x="410"/>
        <item h="1" m="1" x="140"/>
        <item h="1" m="1" x="155"/>
        <item h="1" m="1" x="259"/>
        <item h="1" m="1" x="207"/>
        <item h="1" m="1" x="400"/>
        <item h="1" m="1" x="45"/>
        <item h="1" m="1" x="402"/>
        <item h="1" m="1" x="398"/>
        <item h="1" m="1" x="202"/>
        <item h="1" m="1" x="203"/>
        <item h="1" m="1" x="103"/>
        <item h="1" m="1" x="310"/>
        <item h="1" m="1" x="297"/>
        <item h="1" m="1" x="31"/>
        <item h="1" m="1" x="348"/>
        <item h="1" m="1" x="142"/>
        <item h="1" m="1" x="119"/>
        <item h="1" m="1" x="254"/>
        <item h="1" m="1" x="285"/>
        <item h="1" m="1" x="180"/>
        <item h="1" m="1" x="320"/>
        <item h="1" m="1" x="421"/>
        <item h="1" m="1" x="213"/>
        <item h="1" m="1" x="208"/>
        <item h="1" m="1" x="33"/>
        <item h="1" m="1" x="385"/>
        <item h="1" m="1" x="76"/>
        <item h="1" m="1" x="354"/>
        <item h="1" m="1" x="46"/>
        <item h="1" m="1" x="112"/>
        <item h="1" m="1" x="75"/>
        <item h="1" m="1" x="387"/>
        <item h="1" m="1" x="173"/>
        <item h="1" m="1" x="61"/>
        <item h="1" m="1" x="159"/>
        <item h="1" m="1" x="125"/>
        <item h="1" m="1" x="224"/>
        <item m="1" x="8"/>
        <item m="1" x="13"/>
        <item x="3"/>
        <item m="1" x="7"/>
        <item x="4"/>
        <item m="1" x="17"/>
        <item m="1" x="15"/>
        <item m="1" x="14"/>
        <item m="1" x="152"/>
        <item x="6"/>
        <item m="1" x="16"/>
        <item h="1" m="1" x="407"/>
        <item m="1" x="353"/>
        <item m="1" x="12"/>
        <item m="1" x="11"/>
        <item h="1" m="1" x="1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164" showAll="0"/>
    <pivotField dataField="1" showAll="0"/>
    <pivotField axis="axisPage" multipleItemSelectionAllowed="1" showAll="0" sortType="ascending">
      <items count="34">
        <item x="1"/>
        <item m="1" x="2"/>
        <item m="1" x="3"/>
        <item m="1" x="8"/>
        <item m="1" x="28"/>
        <item m="1" x="5"/>
        <item m="1" x="4"/>
        <item m="1" x="6"/>
        <item m="1" x="7"/>
        <item m="1" x="9"/>
        <item m="1" x="12"/>
        <item m="1" x="29"/>
        <item m="1" x="11"/>
        <item m="1" x="13"/>
        <item m="1" x="14"/>
        <item m="1" x="31"/>
        <item m="1" x="16"/>
        <item m="1" x="19"/>
        <item m="1" x="30"/>
        <item m="1" x="10"/>
        <item m="1" x="15"/>
        <item m="1" x="17"/>
        <item m="1" x="18"/>
        <item m="1" x="20"/>
        <item m="1" x="25"/>
        <item m="1" x="32"/>
        <item m="1" x="21"/>
        <item m="1" x="22"/>
        <item m="1" x="23"/>
        <item m="1" x="24"/>
        <item m="1" x="26"/>
        <item m="1" x="27"/>
        <item x="0"/>
        <item t="default"/>
      </items>
    </pivotField>
    <pivotField axis="axisPage" multipleItemSelectionAllowed="1" showAll="0">
      <items count="13">
        <item m="1" x="5"/>
        <item m="1" x="1"/>
        <item m="1" x="2"/>
        <item m="1" x="11"/>
        <item m="1" x="8"/>
        <item x="0"/>
        <item m="1" x="9"/>
        <item m="1" x="10"/>
        <item m="1" x="7"/>
        <item m="1" x="6"/>
        <item m="1" x="4"/>
        <item m="1" x="3"/>
        <item t="default"/>
      </items>
    </pivotField>
    <pivotField showAll="0"/>
    <pivotField showAll="0"/>
    <pivotField axis="axisRow" multipleItemSelectionAllowed="1" showAll="0">
      <items count="7">
        <item m="1" x="2"/>
        <item h="1" x="0"/>
        <item m="1" x="1"/>
        <item h="1" m="1" x="3"/>
        <item h="1" m="1" x="5"/>
        <item h="1" m="1" x="4"/>
        <item t="default"/>
      </items>
    </pivotField>
    <pivotField axis="axisPage" multipleItemSelectionAllowed="1" showAll="0">
      <items count="19">
        <item h="1" x="0"/>
        <item h="1" x="4"/>
        <item x="5"/>
        <item h="1" x="6"/>
        <item h="1" x="3"/>
        <item h="1" x="7"/>
        <item h="1" x="2"/>
        <item h="1" m="1" x="14"/>
        <item h="1" m="1" x="16"/>
        <item h="1" m="1" x="11"/>
        <item h="1" m="1" x="17"/>
        <item h="1" m="1" x="13"/>
        <item h="1" m="1" x="12"/>
        <item h="1" m="1" x="15"/>
        <item h="1" x="8"/>
        <item h="1" m="1" x="10"/>
        <item h="1" x="1"/>
        <item h="1" m="1" x="9"/>
        <item t="default"/>
      </items>
    </pivotField>
    <pivotField showAll="0"/>
    <pivotField showAll="0"/>
    <pivotField axis="axisPage" multipleItemSelectionAllowed="1" showAll="0">
      <items count="55">
        <item x="34"/>
        <item x="53"/>
        <item x="1"/>
        <item x="0"/>
        <item x="4"/>
        <item x="3"/>
        <item x="6"/>
        <item x="5"/>
        <item x="8"/>
        <item x="7"/>
        <item x="13"/>
        <item x="9"/>
        <item x="11"/>
        <item x="10"/>
        <item x="12"/>
        <item x="15"/>
        <item x="17"/>
        <item x="14"/>
        <item x="16"/>
        <item x="19"/>
        <item x="18"/>
        <item x="22"/>
        <item x="20"/>
        <item x="21"/>
        <item x="46"/>
        <item x="24"/>
        <item x="26"/>
        <item x="23"/>
        <item x="25"/>
        <item x="35"/>
        <item x="28"/>
        <item x="32"/>
        <item x="30"/>
        <item x="41"/>
        <item x="33"/>
        <item x="45"/>
        <item x="38"/>
        <item x="36"/>
        <item x="39"/>
        <item x="37"/>
        <item x="42"/>
        <item x="40"/>
        <item x="43"/>
        <item x="44"/>
        <item x="47"/>
        <item x="48"/>
        <item x="50"/>
        <item x="49"/>
        <item x="51"/>
        <item x="52"/>
        <item x="2"/>
        <item x="27"/>
        <item x="29"/>
        <item x="31"/>
        <item t="default"/>
      </items>
    </pivotField>
    <pivotField showAll="0">
      <items count="7">
        <item h="1" x="2"/>
        <item h="1" m="1" x="5"/>
        <item x="1"/>
        <item x="0"/>
        <item h="1" x="3"/>
        <item h="1" m="1" x="4"/>
        <item t="default"/>
      </items>
    </pivotField>
    <pivotField showAll="0"/>
    <pivotField showAll="0"/>
    <pivotField numFmtId="164"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4"/>
  </rowFields>
  <rowItems count="1">
    <i t="grand">
      <x/>
    </i>
  </rowItems>
  <colItems count="1">
    <i/>
  </colItems>
  <pageFields count="8">
    <pageField fld="48" hier="-1"/>
    <pageField fld="20" hier="-1"/>
    <pageField fld="45" hier="-1"/>
    <pageField fld="18" hier="-1"/>
    <pageField fld="23" hier="-1"/>
    <pageField fld="41" hier="-1"/>
    <pageField fld="40" hier="-1"/>
    <pageField fld="30" hier="-1"/>
  </pageFields>
  <dataFields count="1">
    <dataField name="Cuenta de Manual" fld="39" subtotal="count" baseField="44" baseItem="1"/>
  </dataFields>
  <pivotTableStyleInfo name="PivotStyleLight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CF39222-EAE7-498C-81A5-C1A836398519}" name="Evolucionxdia_entregas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6" indent="0" outline="1" outlineData="1" multipleFieldFilters="0">
  <location ref="AC26:AE28" firstHeaderRow="1" firstDataRow="2" firstDataCol="1" rowPageCount="6" colPageCount="1"/>
  <pivotFields count="66">
    <pivotField multipleItemSelectionAllowed="1"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multipleItemSelectionAllowed="1" showAll="0">
      <items count="2520">
        <item m="1" x="2430"/>
        <item m="1" x="2491"/>
        <item m="1" x="2436"/>
        <item m="1" x="2495"/>
        <item m="1" x="2439"/>
        <item m="1" x="2508"/>
        <item m="1" x="2444"/>
        <item m="1" x="2452"/>
        <item m="1" x="2454"/>
        <item m="1" x="2424"/>
        <item m="1" x="2459"/>
        <item m="1" x="2427"/>
        <item m="1" x="2470"/>
        <item m="1" x="2474"/>
        <item m="1" x="2438"/>
        <item m="1" x="2507"/>
        <item m="1" x="2443"/>
        <item m="1" x="2510"/>
        <item m="1" x="2450"/>
        <item m="1" x="2473"/>
        <item m="1" x="2486"/>
        <item m="1" x="2497"/>
        <item m="1" x="2511"/>
        <item m="1" x="2512"/>
        <item m="1" x="2498"/>
        <item m="1" x="2499"/>
        <item m="1" x="2500"/>
        <item m="1" x="2513"/>
        <item m="1" x="2420"/>
        <item m="1" x="2501"/>
        <item m="1" x="2514"/>
        <item m="1" x="2421"/>
        <item m="1" x="2502"/>
        <item m="1" x="2515"/>
        <item m="1" x="2503"/>
        <item m="1" x="2516"/>
        <item m="1" x="2422"/>
        <item m="1" x="2504"/>
        <item m="1" x="2423"/>
        <item m="1" x="2517"/>
        <item m="1" x="2505"/>
        <item m="1" x="2455"/>
        <item m="1" x="2457"/>
        <item m="1" x="2460"/>
        <item m="1" x="2466"/>
        <item m="1" x="2475"/>
        <item m="1" x="2482"/>
        <item m="1" x="2433"/>
        <item m="1" x="2440"/>
        <item m="1" x="2445"/>
        <item m="1" x="2448"/>
        <item m="1" x="2456"/>
        <item m="1" x="2461"/>
        <item m="1" x="2467"/>
        <item m="1" x="2476"/>
        <item m="1" x="2483"/>
        <item m="1" x="2434"/>
        <item m="1" x="2441"/>
        <item m="1" x="2449"/>
        <item m="1" x="2462"/>
        <item m="1" x="2468"/>
        <item m="1" x="2477"/>
        <item m="1" x="2484"/>
        <item m="1" x="2435"/>
        <item m="1" x="2442"/>
        <item m="1" x="2431"/>
        <item m="1" x="2509"/>
        <item m="1" x="2471"/>
        <item m="1" x="2496"/>
        <item m="1" x="2472"/>
        <item m="1" x="2481"/>
        <item m="1" x="2506"/>
        <item m="1" x="2480"/>
        <item m="1" x="2490"/>
        <item m="1" x="2453"/>
        <item m="1" x="2465"/>
        <item m="1" x="2426"/>
        <item m="1" x="2469"/>
        <item m="1" x="2429"/>
        <item m="1" x="2479"/>
        <item m="1" x="2489"/>
        <item m="1" x="2428"/>
        <item m="1" x="2485"/>
        <item m="1" x="2492"/>
        <item m="1" x="2437"/>
        <item m="1" x="2446"/>
        <item m="1" x="2451"/>
        <item m="1" x="2425"/>
        <item m="1" x="2419"/>
        <item m="1" x="2458"/>
        <item m="1" x="2464"/>
        <item m="1" x="2432"/>
        <item m="1" x="2463"/>
        <item m="1" x="2478"/>
        <item m="1" x="2487"/>
        <item m="1" x="2488"/>
        <item m="1" x="2494"/>
        <item m="1" x="2493"/>
        <item m="1" x="2447"/>
        <item m="1" x="2518"/>
        <item x="2418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t="default"/>
      </items>
    </pivotField>
    <pivotField numFmtId="14" showAll="0"/>
    <pivotField axis="axisPage" multipleItemSelectionAllowed="1" showAll="0">
      <items count="121">
        <item m="1" x="64"/>
        <item m="1" x="113"/>
        <item m="1" x="105"/>
        <item m="1" x="100"/>
        <item m="1" x="94"/>
        <item m="1" x="81"/>
        <item m="1" x="74"/>
        <item m="1" x="119"/>
        <item m="1" x="107"/>
        <item m="1" x="59"/>
        <item m="1" x="65"/>
        <item m="1" x="110"/>
        <item m="1" x="111"/>
        <item m="1" x="103"/>
        <item m="1" x="106"/>
        <item m="1" x="62"/>
        <item m="1" x="77"/>
        <item m="1" x="80"/>
        <item m="1" x="84"/>
        <item m="1" x="118"/>
        <item m="1" x="79"/>
        <item m="1" x="76"/>
        <item m="1" x="104"/>
        <item m="1" x="95"/>
        <item m="1" x="88"/>
        <item m="1" x="101"/>
        <item m="1" x="60"/>
        <item m="1" x="75"/>
        <item m="1" x="109"/>
        <item m="1" x="58"/>
        <item m="1" x="69"/>
        <item m="1" x="56"/>
        <item m="1" x="85"/>
        <item m="1" x="67"/>
        <item m="1" x="114"/>
        <item m="1" x="96"/>
        <item m="1" x="68"/>
        <item m="1" x="57"/>
        <item m="1" x="115"/>
        <item m="1" x="97"/>
        <item m="1" x="72"/>
        <item m="1" x="73"/>
        <item m="1" x="78"/>
        <item m="1" x="63"/>
        <item m="1" x="93"/>
        <item m="1" x="99"/>
        <item m="1" x="89"/>
        <item m="1" x="90"/>
        <item m="1" x="102"/>
        <item m="1" x="66"/>
        <item m="1" x="71"/>
        <item m="1" x="61"/>
        <item m="1" x="91"/>
        <item m="1" x="116"/>
        <item m="1" x="86"/>
        <item m="1" x="92"/>
        <item m="1" x="108"/>
        <item m="1" x="112"/>
        <item m="1" x="98"/>
        <item m="1" x="82"/>
        <item m="1" x="87"/>
        <item m="1" x="70"/>
        <item m="1" x="83"/>
        <item m="1" x="117"/>
        <item x="1"/>
        <item x="0"/>
        <item x="4"/>
        <item x="3"/>
        <item x="6"/>
        <item x="5"/>
        <item x="8"/>
        <item x="7"/>
        <item x="13"/>
        <item x="9"/>
        <item x="11"/>
        <item x="10"/>
        <item x="12"/>
        <item x="15"/>
        <item x="17"/>
        <item x="14"/>
        <item x="16"/>
        <item x="19"/>
        <item x="18"/>
        <item x="22"/>
        <item x="20"/>
        <item x="21"/>
        <item x="48"/>
        <item x="24"/>
        <item x="26"/>
        <item x="23"/>
        <item x="25"/>
        <item x="27"/>
        <item x="36"/>
        <item x="29"/>
        <item x="33"/>
        <item x="31"/>
        <item x="43"/>
        <item x="34"/>
        <item x="47"/>
        <item x="37"/>
        <item x="35"/>
        <item x="40"/>
        <item x="38"/>
        <item x="41"/>
        <item x="39"/>
        <item x="44"/>
        <item x="42"/>
        <item x="45"/>
        <item x="46"/>
        <item x="49"/>
        <item x="50"/>
        <item x="52"/>
        <item x="51"/>
        <item x="53"/>
        <item x="54"/>
        <item x="55"/>
        <item x="2"/>
        <item x="28"/>
        <item x="30"/>
        <item x="32"/>
        <item t="default"/>
      </items>
    </pivotField>
    <pivotField showAll="0"/>
    <pivotField showAll="0"/>
    <pivotField showAll="0"/>
    <pivotField showAll="0"/>
    <pivotField showAll="0"/>
    <pivotField axis="axisPage" multipleItemSelectionAllowed="1" showAll="0">
      <items count="8">
        <item h="1" m="1" x="3"/>
        <item h="1" m="1" x="5"/>
        <item x="0"/>
        <item h="1" m="1" x="2"/>
        <item h="1" m="1" x="6"/>
        <item h="1" m="1" x="4"/>
        <item h="1" x="1"/>
        <item t="default"/>
      </items>
    </pivotField>
    <pivotField showAll="0"/>
    <pivotField showAll="0"/>
    <pivotField multipleItemSelectionAllowed="1" showAll="0"/>
    <pivotField showAll="0"/>
    <pivotField showAll="0"/>
    <pivotField showAll="0"/>
    <pivotField numFmtId="22" showAll="0"/>
    <pivotField showAll="0"/>
    <pivotField showAll="0"/>
    <pivotField multipleItemSelectionAllowed="1"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showAll="0"/>
    <pivotField axis="axisCol" showAll="0">
      <items count="34">
        <item m="1" x="2"/>
        <item m="1" x="3"/>
        <item m="1" x="8"/>
        <item m="1" x="28"/>
        <item m="1" x="5"/>
        <item m="1" x="24"/>
        <item m="1" x="16"/>
        <item m="1" x="19"/>
        <item m="1" x="30"/>
        <item m="1" x="20"/>
        <item m="1" x="22"/>
        <item m="1" x="10"/>
        <item m="1" x="15"/>
        <item m="1" x="17"/>
        <item m="1" x="18"/>
        <item m="1" x="21"/>
        <item m="1" x="25"/>
        <item m="1" x="12"/>
        <item m="1" x="32"/>
        <item m="1" x="23"/>
        <item m="1" x="26"/>
        <item m="1" x="6"/>
        <item m="1" x="9"/>
        <item m="1" x="29"/>
        <item m="1" x="14"/>
        <item m="1" x="31"/>
        <item m="1" x="11"/>
        <item m="1" x="13"/>
        <item m="1" x="7"/>
        <item m="1" x="27"/>
        <item m="1" x="4"/>
        <item x="1"/>
        <item x="0"/>
        <item t="default"/>
      </items>
    </pivotField>
    <pivotField axis="axisPage" multipleItemSelectionAllowed="1" showAll="0">
      <items count="13">
        <item m="1" x="5"/>
        <item m="1" x="1"/>
        <item m="1" x="2"/>
        <item m="1" x="11"/>
        <item m="1" x="8"/>
        <item x="0"/>
        <item m="1" x="9"/>
        <item m="1" x="10"/>
        <item m="1" x="7"/>
        <item m="1" x="6"/>
        <item m="1" x="4"/>
        <item m="1" x="3"/>
        <item t="default"/>
      </items>
    </pivotField>
    <pivotField showAll="0">
      <items count="55">
        <item x="2"/>
        <item x="0"/>
        <item x="1"/>
        <item m="1" x="35"/>
        <item m="1" x="46"/>
        <item m="1" x="43"/>
        <item m="1" x="39"/>
        <item m="1" x="34"/>
        <item m="1" x="50"/>
        <item m="1" x="26"/>
        <item m="1" x="25"/>
        <item m="1" x="27"/>
        <item m="1" x="29"/>
        <item m="1" x="31"/>
        <item m="1" x="30"/>
        <item m="1" x="28"/>
        <item m="1" x="32"/>
        <item m="1" x="33"/>
        <item m="1" x="18"/>
        <item m="1" x="19"/>
        <item m="1" x="20"/>
        <item m="1" x="21"/>
        <item m="1" x="16"/>
        <item m="1" x="12"/>
        <item m="1" x="13"/>
        <item m="1" x="14"/>
        <item m="1" x="15"/>
        <item m="1" x="17"/>
        <item m="1" x="22"/>
        <item m="1" x="23"/>
        <item m="1" x="24"/>
        <item m="1" x="3"/>
        <item m="1" x="4"/>
        <item m="1" x="6"/>
        <item m="1" x="5"/>
        <item m="1" x="7"/>
        <item m="1" x="8"/>
        <item m="1" x="9"/>
        <item m="1" x="10"/>
        <item m="1" x="11"/>
        <item m="1" x="53"/>
        <item m="1" x="51"/>
        <item m="1" x="48"/>
        <item m="1" x="45"/>
        <item m="1" x="42"/>
        <item m="1" x="40"/>
        <item m="1" x="37"/>
        <item m="1" x="52"/>
        <item m="1" x="49"/>
        <item m="1" x="47"/>
        <item m="1" x="44"/>
        <item m="1" x="41"/>
        <item m="1" x="38"/>
        <item m="1" x="36"/>
        <item t="default"/>
      </items>
    </pivotField>
    <pivotField showAll="0"/>
    <pivotField axis="axisPage" multipleItemSelectionAllowed="1" showAll="0">
      <items count="7">
        <item m="1" x="2"/>
        <item x="0"/>
        <item m="1" x="1"/>
        <item m="1" x="3"/>
        <item m="1" x="5"/>
        <item m="1" x="4"/>
        <item t="default"/>
      </items>
    </pivotField>
    <pivotField axis="axisPage" multipleItemSelectionAllowed="1" showAll="0">
      <items count="19">
        <item h="1" x="0"/>
        <item h="1" x="4"/>
        <item x="5"/>
        <item h="1" x="6"/>
        <item h="1" x="3"/>
        <item h="1" x="7"/>
        <item h="1" x="2"/>
        <item h="1" m="1" x="14"/>
        <item h="1" m="1" x="16"/>
        <item h="1" m="1" x="11"/>
        <item h="1" m="1" x="17"/>
        <item h="1" m="1" x="13"/>
        <item h="1" m="1" x="12"/>
        <item h="1" m="1" x="15"/>
        <item h="1" x="8"/>
        <item h="1" m="1" x="10"/>
        <item h="1" x="1"/>
        <item h="1" m="1" x="9"/>
        <item t="default"/>
      </items>
    </pivotField>
    <pivotField showAll="0"/>
    <pivotField showAll="0"/>
    <pivotField showAll="0"/>
    <pivotField showAll="0">
      <items count="7">
        <item h="1" x="2"/>
        <item h="1" m="1" x="5"/>
        <item x="1"/>
        <item x="0"/>
        <item h="1" x="3"/>
        <item h="1" m="1" x="4"/>
        <item t="default"/>
      </items>
    </pivotField>
    <pivotField showAll="0"/>
    <pivotField showAll="0"/>
    <pivotField numFmtId="164"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Fields count="1">
    <field x="40"/>
  </colFields>
  <colItems count="2">
    <i>
      <x v="32"/>
    </i>
    <i t="grand">
      <x/>
    </i>
  </colItems>
  <pageFields count="6">
    <pageField fld="14" hier="-1"/>
    <pageField fld="20" hier="-1"/>
    <pageField fld="45" hier="-1"/>
    <pageField fld="41" hier="-1"/>
    <pageField fld="44" hier="-1"/>
    <pageField fld="12" hier="-1"/>
  </pageFields>
  <dataFields count="1">
    <dataField name="Cuenta de Entrega" fld="12" subtotal="count" baseField="0" baseItem="0"/>
  </dataFields>
  <pivotTableStyleInfo name="PivotStyleLight1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C3B5158-732D-47EC-BBAD-0E8286C6FE9E}" name="TablaDinámica4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6" indent="0" outline="1" outlineData="1" multipleFieldFilters="0">
  <location ref="AG106:AH107" firstHeaderRow="1" firstDataRow="1" firstDataCol="1" rowPageCount="3" colPageCount="1"/>
  <pivotFields count="66">
    <pivotField showAll="0"/>
    <pivotField showAll="0"/>
    <pivotField numFmtId="164"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showAll="0"/>
    <pivotField axis="axisPage" multipleItemSelectionAllowed="1" showAll="0">
      <items count="34">
        <item x="1"/>
        <item m="1" x="2"/>
        <item m="1" x="3"/>
        <item m="1" x="8"/>
        <item m="1" x="28"/>
        <item m="1" x="5"/>
        <item m="1" x="4"/>
        <item m="1" x="6"/>
        <item m="1" x="7"/>
        <item m="1" x="9"/>
        <item m="1" x="12"/>
        <item m="1" x="29"/>
        <item m="1" x="11"/>
        <item m="1" x="13"/>
        <item m="1" x="14"/>
        <item m="1" x="31"/>
        <item m="1" x="16"/>
        <item m="1" x="19"/>
        <item m="1" x="30"/>
        <item m="1" x="10"/>
        <item m="1" x="15"/>
        <item m="1" x="17"/>
        <item m="1" x="18"/>
        <item m="1" x="20"/>
        <item m="1" x="25"/>
        <item m="1" x="32"/>
        <item m="1" x="21"/>
        <item m="1" x="22"/>
        <item m="1" x="23"/>
        <item m="1" x="24"/>
        <item m="1" x="26"/>
        <item m="1" x="27"/>
        <item x="0"/>
        <item t="default"/>
      </items>
    </pivotField>
    <pivotField axis="axisPage" multipleItemSelectionAllowed="1" showAll="0">
      <items count="13">
        <item x="0"/>
        <item m="1" x="5"/>
        <item m="1" x="1"/>
        <item m="1" x="2"/>
        <item m="1" x="11"/>
        <item m="1" x="8"/>
        <item m="1" x="9"/>
        <item m="1" x="10"/>
        <item m="1" x="7"/>
        <item m="1" x="6"/>
        <item m="1" x="4"/>
        <item m="1" x="3"/>
        <item t="default"/>
      </items>
    </pivotField>
    <pivotField showAll="0"/>
    <pivotField showAll="0"/>
    <pivotField showAll="0"/>
    <pivotField axis="axisRow" multipleItemSelectionAllowed="1" showAll="0">
      <items count="19">
        <item h="1" x="0"/>
        <item h="1" x="4"/>
        <item x="5"/>
        <item h="1" x="6"/>
        <item h="1" x="3"/>
        <item h="1" x="7"/>
        <item h="1" x="2"/>
        <item h="1" m="1" x="14"/>
        <item h="1" m="1" x="16"/>
        <item h="1" m="1" x="11"/>
        <item h="1" m="1" x="17"/>
        <item h="1" m="1" x="13"/>
        <item h="1" m="1" x="15"/>
        <item h="1" m="1" x="12"/>
        <item h="1" x="8"/>
        <item h="1" m="1" x="10"/>
        <item h="1" x="1"/>
        <item h="1" m="1" x="9"/>
        <item t="default"/>
      </items>
    </pivotField>
    <pivotField showAll="0"/>
    <pivotField showAll="0"/>
    <pivotField showAll="0"/>
    <pivotField showAll="0"/>
    <pivotField showAll="0"/>
    <pivotField axis="axisPage" multipleItemSelectionAllowed="1" showAll="0">
      <items count="4">
        <item x="1"/>
        <item h="1" x="0"/>
        <item h="1" m="1" x="2"/>
        <item t="default"/>
      </items>
    </pivotField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5"/>
  </rowFields>
  <rowItems count="1">
    <i t="grand">
      <x/>
    </i>
  </rowItems>
  <colItems count="1">
    <i/>
  </colItems>
  <pageFields count="3">
    <pageField fld="41" hier="-1"/>
    <pageField fld="40" hier="-1"/>
    <pageField fld="51" hier="-1"/>
  </pageFields>
  <dataFields count="1">
    <dataField name="Cuenta de Peso Bruto Vehículo" fld="5" subtotal="count" baseField="5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9256C02-69FE-49A9-84F0-C725EBB4010F}" name="Total_Entregas_dia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6" indent="0" outline="1" outlineData="1" multipleFieldFilters="0">
  <location ref="W25:X27" firstHeaderRow="1" firstDataRow="1" firstDataCol="1" rowPageCount="7" colPageCount="1"/>
  <pivotFields count="66"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multipleItemSelectionAllowed="1" showAll="0">
      <items count="2520">
        <item m="1" x="2430"/>
        <item m="1" x="2491"/>
        <item m="1" x="2436"/>
        <item m="1" x="2495"/>
        <item m="1" x="2439"/>
        <item m="1" x="2508"/>
        <item m="1" x="2444"/>
        <item m="1" x="2452"/>
        <item m="1" x="2454"/>
        <item m="1" x="2424"/>
        <item m="1" x="2459"/>
        <item m="1" x="2427"/>
        <item m="1" x="2470"/>
        <item m="1" x="2474"/>
        <item m="1" x="2438"/>
        <item m="1" x="2507"/>
        <item m="1" x="2443"/>
        <item m="1" x="2510"/>
        <item m="1" x="2450"/>
        <item m="1" x="2473"/>
        <item m="1" x="2486"/>
        <item m="1" x="2497"/>
        <item m="1" x="2511"/>
        <item m="1" x="2512"/>
        <item m="1" x="2498"/>
        <item m="1" x="2499"/>
        <item m="1" x="2500"/>
        <item m="1" x="2513"/>
        <item m="1" x="2420"/>
        <item m="1" x="2501"/>
        <item m="1" x="2514"/>
        <item m="1" x="2421"/>
        <item m="1" x="2502"/>
        <item m="1" x="2515"/>
        <item m="1" x="2503"/>
        <item m="1" x="2516"/>
        <item m="1" x="2422"/>
        <item m="1" x="2504"/>
        <item m="1" x="2423"/>
        <item m="1" x="2517"/>
        <item m="1" x="2505"/>
        <item m="1" x="2455"/>
        <item m="1" x="2457"/>
        <item m="1" x="2460"/>
        <item m="1" x="2466"/>
        <item m="1" x="2475"/>
        <item m="1" x="2482"/>
        <item m="1" x="2433"/>
        <item m="1" x="2440"/>
        <item m="1" x="2445"/>
        <item m="1" x="2448"/>
        <item m="1" x="2456"/>
        <item m="1" x="2461"/>
        <item m="1" x="2467"/>
        <item m="1" x="2476"/>
        <item m="1" x="2483"/>
        <item m="1" x="2434"/>
        <item m="1" x="2441"/>
        <item m="1" x="2449"/>
        <item m="1" x="2462"/>
        <item m="1" x="2468"/>
        <item m="1" x="2477"/>
        <item m="1" x="2484"/>
        <item m="1" x="2435"/>
        <item m="1" x="2442"/>
        <item m="1" x="2431"/>
        <item m="1" x="2509"/>
        <item m="1" x="2471"/>
        <item m="1" x="2496"/>
        <item m="1" x="2472"/>
        <item m="1" x="2481"/>
        <item m="1" x="2506"/>
        <item m="1" x="2480"/>
        <item m="1" x="2490"/>
        <item m="1" x="2453"/>
        <item m="1" x="2465"/>
        <item m="1" x="2426"/>
        <item m="1" x="2469"/>
        <item m="1" x="2429"/>
        <item m="1" x="2479"/>
        <item m="1" x="2489"/>
        <item m="1" x="2428"/>
        <item m="1" x="2485"/>
        <item m="1" x="2492"/>
        <item m="1" x="2437"/>
        <item m="1" x="2446"/>
        <item m="1" x="2451"/>
        <item m="1" x="2425"/>
        <item m="1" x="2419"/>
        <item m="1" x="2458"/>
        <item m="1" x="2464"/>
        <item m="1" x="2432"/>
        <item m="1" x="2463"/>
        <item m="1" x="2478"/>
        <item m="1" x="2487"/>
        <item m="1" x="2488"/>
        <item m="1" x="2494"/>
        <item m="1" x="2493"/>
        <item m="1" x="2447"/>
        <item m="1" x="2518"/>
        <item x="2418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t="default"/>
      </items>
    </pivotField>
    <pivotField numFmtId="14" showAll="0"/>
    <pivotField multipleItemSelectionAllowed="1" showAll="0"/>
    <pivotField showAll="0"/>
    <pivotField showAll="0"/>
    <pivotField showAll="0"/>
    <pivotField showAll="0"/>
    <pivotField showAll="0"/>
    <pivotField axis="axisPage" multipleItemSelectionAllowed="1" showAll="0">
      <items count="8">
        <item h="1" m="1" x="3"/>
        <item h="1" m="1" x="5"/>
        <item x="0"/>
        <item h="1" m="1" x="2"/>
        <item h="1" m="1" x="6"/>
        <item h="1" m="1" x="4"/>
        <item h="1" x="1"/>
        <item t="default"/>
      </items>
    </pivotField>
    <pivotField showAll="0"/>
    <pivotField showAll="0"/>
    <pivotField axis="axisPage" multipleItemSelectionAllowed="1" showAll="0">
      <items count="423">
        <item x="0"/>
        <item m="1" x="7"/>
        <item m="1" x="11"/>
        <item x="2"/>
        <item m="1" x="9"/>
        <item m="1" x="13"/>
        <item x="1"/>
        <item m="1" x="152"/>
        <item m="1" x="310"/>
        <item m="1" x="286"/>
        <item m="1" x="142"/>
        <item m="1" x="73"/>
        <item m="1" x="237"/>
        <item m="1" x="228"/>
        <item m="1" x="281"/>
        <item m="1" x="72"/>
        <item m="1" x="145"/>
        <item m="1" x="239"/>
        <item m="1" x="287"/>
        <item m="1" x="158"/>
        <item m="1" x="105"/>
        <item m="1" x="191"/>
        <item m="1" x="344"/>
        <item m="1" x="36"/>
        <item m="1" x="110"/>
        <item m="1" x="62"/>
        <item m="1" x="19"/>
        <item m="1" x="91"/>
        <item m="1" x="171"/>
        <item m="1" x="302"/>
        <item m="1" x="121"/>
        <item m="1" x="103"/>
        <item m="1" x="324"/>
        <item m="1" x="136"/>
        <item m="1" x="351"/>
        <item m="1" x="412"/>
        <item m="1" x="335"/>
        <item m="1" x="264"/>
        <item m="1" x="88"/>
        <item m="1" x="78"/>
        <item m="1" x="146"/>
        <item m="1" x="325"/>
        <item m="1" x="109"/>
        <item m="1" x="130"/>
        <item m="1" x="116"/>
        <item m="1" x="293"/>
        <item m="1" x="160"/>
        <item m="1" x="377"/>
        <item m="1" x="400"/>
        <item m="1" x="315"/>
        <item m="1" x="338"/>
        <item m="1" x="280"/>
        <item m="1" x="42"/>
        <item m="1" x="378"/>
        <item m="1" x="220"/>
        <item m="1" x="179"/>
        <item m="1" x="134"/>
        <item m="1" x="197"/>
        <item m="1" x="265"/>
        <item m="1" x="180"/>
        <item m="1" x="414"/>
        <item m="1" x="332"/>
        <item m="1" x="249"/>
        <item m="1" x="297"/>
        <item m="1" x="24"/>
        <item m="1" x="21"/>
        <item m="1" x="223"/>
        <item m="1" x="195"/>
        <item m="1" x="214"/>
        <item m="1" x="379"/>
        <item m="1" x="354"/>
        <item m="1" x="52"/>
        <item m="1" x="82"/>
        <item m="1" x="28"/>
        <item m="1" x="113"/>
        <item m="1" x="387"/>
        <item m="1" x="296"/>
        <item m="1" x="278"/>
        <item m="1" x="336"/>
        <item m="1" x="348"/>
        <item m="1" x="206"/>
        <item m="1" x="99"/>
        <item m="1" x="196"/>
        <item m="1" x="187"/>
        <item m="1" x="262"/>
        <item m="1" x="256"/>
        <item m="1" x="244"/>
        <item m="1" x="129"/>
        <item m="1" x="63"/>
        <item m="1" x="331"/>
        <item m="1" x="253"/>
        <item m="1" x="381"/>
        <item m="1" x="388"/>
        <item m="1" x="409"/>
        <item m="1" x="38"/>
        <item m="1" x="334"/>
        <item m="1" x="66"/>
        <item m="1" x="198"/>
        <item m="1" x="119"/>
        <item m="1" x="254"/>
        <item m="1" x="402"/>
        <item m="1" x="37"/>
        <item m="1" x="225"/>
        <item m="1" x="238"/>
        <item m="1" x="126"/>
        <item m="1" x="341"/>
        <item m="1" x="247"/>
        <item m="1" x="190"/>
        <item m="1" x="189"/>
        <item m="1" x="35"/>
        <item m="1" x="163"/>
        <item m="1" x="54"/>
        <item m="1" x="55"/>
        <item m="1" x="85"/>
        <item m="1" x="112"/>
        <item m="1" x="159"/>
        <item m="1" x="79"/>
        <item m="1" x="138"/>
        <item m="1" x="40"/>
        <item m="1" x="350"/>
        <item m="1" x="168"/>
        <item m="1" x="224"/>
        <item m="1" x="375"/>
        <item m="1" x="289"/>
        <item m="1" x="194"/>
        <item m="1" x="200"/>
        <item m="1" x="340"/>
        <item m="1" x="25"/>
        <item m="1" x="389"/>
        <item m="1" x="192"/>
        <item m="1" x="167"/>
        <item m="1" x="305"/>
        <item m="1" x="183"/>
        <item m="1" x="271"/>
        <item m="1" x="150"/>
        <item m="1" x="41"/>
        <item m="1" x="87"/>
        <item m="1" x="339"/>
        <item m="1" x="374"/>
        <item m="1" x="355"/>
        <item m="1" x="176"/>
        <item m="1" x="108"/>
        <item m="1" x="356"/>
        <item m="1" x="151"/>
        <item m="1" x="359"/>
        <item m="1" x="162"/>
        <item m="1" x="95"/>
        <item m="1" x="140"/>
        <item m="1" x="309"/>
        <item m="1" x="241"/>
        <item m="1" x="370"/>
        <item m="1" x="50"/>
        <item m="1" x="292"/>
        <item m="1" x="86"/>
        <item m="1" x="421"/>
        <item m="1" x="205"/>
        <item m="1" x="328"/>
        <item m="1" x="71"/>
        <item m="1" x="143"/>
        <item m="1" x="90"/>
        <item m="1" x="314"/>
        <item m="1" x="363"/>
        <item m="1" x="144"/>
        <item m="1" x="188"/>
        <item m="1" x="68"/>
        <item m="1" x="184"/>
        <item m="1" x="74"/>
        <item m="1" x="283"/>
        <item m="1" x="329"/>
        <item m="1" x="298"/>
        <item m="1" x="23"/>
        <item m="1" x="128"/>
        <item m="1" x="380"/>
        <item m="1" x="405"/>
        <item m="1" x="32"/>
        <item m="1" x="83"/>
        <item m="1" x="290"/>
        <item m="1" x="201"/>
        <item m="1" x="49"/>
        <item m="1" x="419"/>
        <item m="1" x="98"/>
        <item m="1" x="384"/>
        <item m="1" x="243"/>
        <item m="1" x="232"/>
        <item m="1" x="209"/>
        <item m="1" x="211"/>
        <item m="1" x="124"/>
        <item m="1" x="407"/>
        <item m="1" x="408"/>
        <item m="1" x="357"/>
        <item m="1" x="56"/>
        <item m="1" x="272"/>
        <item m="1" x="173"/>
        <item m="1" x="291"/>
        <item m="1" x="137"/>
        <item m="1" x="275"/>
        <item m="1" x="20"/>
        <item m="1" x="80"/>
        <item m="1" x="100"/>
        <item m="1" x="193"/>
        <item m="1" x="404"/>
        <item m="1" x="361"/>
        <item m="1" x="364"/>
        <item m="1" x="93"/>
        <item m="1" x="327"/>
        <item m="1" x="236"/>
        <item m="1" x="307"/>
        <item m="1" x="386"/>
        <item m="1" x="216"/>
        <item m="1" x="221"/>
        <item m="1" x="70"/>
        <item m="1" x="285"/>
        <item m="1" x="178"/>
        <item m="1" x="321"/>
        <item m="1" x="114"/>
        <item m="1" x="234"/>
        <item m="1" x="125"/>
        <item m="1" x="248"/>
        <item m="1" x="273"/>
        <item m="1" x="227"/>
        <item m="1" x="212"/>
        <item m="1" x="245"/>
        <item m="1" x="372"/>
        <item m="1" x="406"/>
        <item m="1" x="258"/>
        <item m="1" x="417"/>
        <item m="1" x="81"/>
        <item m="1" x="31"/>
        <item m="1" x="123"/>
        <item m="1" x="69"/>
        <item m="1" x="360"/>
        <item m="1" x="352"/>
        <item m="1" x="385"/>
        <item m="1" x="330"/>
        <item m="1" x="156"/>
        <item m="1" x="157"/>
        <item m="1" x="263"/>
        <item m="1" x="367"/>
        <item m="1" x="217"/>
        <item m="1" x="106"/>
        <item m="1" x="322"/>
        <item m="1" x="102"/>
        <item m="1" x="94"/>
        <item m="1" x="365"/>
        <item m="1" x="22"/>
        <item m="1" x="240"/>
        <item m="1" x="104"/>
        <item m="1" x="44"/>
        <item m="1" x="282"/>
        <item m="1" x="369"/>
        <item m="1" x="342"/>
        <item m="1" x="161"/>
        <item m="1" x="169"/>
        <item m="1" x="323"/>
        <item m="1" x="96"/>
        <item m="1" x="153"/>
        <item m="1" x="34"/>
        <item m="1" x="242"/>
        <item m="1" x="84"/>
        <item m="1" x="26"/>
        <item m="1" x="413"/>
        <item m="1" x="132"/>
        <item m="1" x="199"/>
        <item m="1" x="300"/>
        <item m="1" x="317"/>
        <item m="1" x="308"/>
        <item m="1" x="29"/>
        <item m="1" x="313"/>
        <item m="1" x="260"/>
        <item m="1" x="135"/>
        <item m="1" x="304"/>
        <item m="1" x="170"/>
        <item m="1" x="347"/>
        <item m="1" x="319"/>
        <item m="1" x="410"/>
        <item m="1" x="268"/>
        <item m="1" x="358"/>
        <item m="1" x="353"/>
        <item m="1" x="174"/>
        <item m="1" x="246"/>
        <item m="1" x="47"/>
        <item m="1" x="416"/>
        <item m="1" x="303"/>
        <item m="1" x="279"/>
        <item m="1" x="284"/>
        <item m="1" x="115"/>
        <item m="1" x="53"/>
        <item m="1" x="27"/>
        <item m="1" x="266"/>
        <item m="1" x="186"/>
        <item m="1" x="51"/>
        <item m="1" x="67"/>
        <item m="1" x="333"/>
        <item m="1" x="89"/>
        <item m="1" x="59"/>
        <item m="1" x="139"/>
        <item m="1" x="267"/>
        <item m="1" x="118"/>
        <item m="1" x="312"/>
        <item m="1" x="349"/>
        <item m="1" x="235"/>
        <item m="1" x="48"/>
        <item m="1" x="213"/>
        <item m="1" x="76"/>
        <item m="1" x="61"/>
        <item m="1" x="346"/>
        <item m="1" x="155"/>
        <item m="1" x="294"/>
        <item m="1" x="148"/>
        <item m="1" x="233"/>
        <item m="1" x="133"/>
        <item m="1" x="185"/>
        <item m="1" x="222"/>
        <item m="1" x="122"/>
        <item m="1" x="77"/>
        <item m="1" x="259"/>
        <item m="1" x="207"/>
        <item m="1" x="101"/>
        <item m="1" x="420"/>
        <item m="1" x="383"/>
        <item m="1" x="337"/>
        <item m="1" x="177"/>
        <item m="1" x="252"/>
        <item m="1" x="166"/>
        <item m="1" x="395"/>
        <item m="1" x="295"/>
        <item m="1" x="368"/>
        <item m="1" x="311"/>
        <item m="1" x="226"/>
        <item m="1" x="33"/>
        <item m="1" x="182"/>
        <item m="1" x="120"/>
        <item m="1" x="149"/>
        <item m="1" x="371"/>
        <item m="1" x="306"/>
        <item m="1" x="250"/>
        <item m="1" x="75"/>
        <item m="1" x="320"/>
        <item m="1" x="255"/>
        <item m="1" x="60"/>
        <item m="1" x="382"/>
        <item m="1" x="39"/>
        <item m="1" x="219"/>
        <item m="1" x="204"/>
        <item m="1" x="210"/>
        <item m="1" x="270"/>
        <item m="1" x="362"/>
        <item m="1" x="399"/>
        <item m="1" x="397"/>
        <item m="1" x="127"/>
        <item m="1" x="230"/>
        <item m="1" x="231"/>
        <item m="1" x="229"/>
        <item m="1" x="261"/>
        <item m="1" x="318"/>
        <item m="1" x="172"/>
        <item m="1" x="251"/>
        <item m="1" x="326"/>
        <item m="1" x="92"/>
        <item m="1" x="181"/>
        <item m="1" x="415"/>
        <item m="1" x="418"/>
        <item m="1" x="403"/>
        <item m="1" x="394"/>
        <item m="1" x="274"/>
        <item m="1" x="154"/>
        <item m="1" x="276"/>
        <item m="1" x="392"/>
        <item m="1" x="396"/>
        <item m="1" x="390"/>
        <item m="1" x="366"/>
        <item m="1" x="215"/>
        <item m="1" x="257"/>
        <item m="1" x="202"/>
        <item m="1" x="391"/>
        <item m="1" x="45"/>
        <item m="1" x="393"/>
        <item m="1" x="401"/>
        <item m="1" x="43"/>
        <item m="1" x="97"/>
        <item m="1" x="299"/>
        <item m="1" x="288"/>
        <item m="1" x="301"/>
        <item m="1" x="316"/>
        <item m="1" x="165"/>
        <item m="1" x="269"/>
        <item m="1" x="131"/>
        <item m="1" x="111"/>
        <item m="1" x="277"/>
        <item m="1" x="175"/>
        <item m="1" x="411"/>
        <item m="1" x="208"/>
        <item m="1" x="30"/>
        <item m="1" x="203"/>
        <item m="1" x="65"/>
        <item m="1" x="58"/>
        <item m="1" x="64"/>
        <item m="1" x="373"/>
        <item m="1" x="345"/>
        <item m="1" x="46"/>
        <item m="1" x="107"/>
        <item m="1" x="376"/>
        <item m="1" x="164"/>
        <item m="1" x="57"/>
        <item m="1" x="147"/>
        <item m="1" x="117"/>
        <item m="1" x="218"/>
        <item m="1" x="16"/>
        <item x="4"/>
        <item m="1" x="10"/>
        <item x="3"/>
        <item x="5"/>
        <item m="1" x="18"/>
        <item m="1" x="17"/>
        <item m="1" x="15"/>
        <item m="1" x="141"/>
        <item x="6"/>
        <item m="1" x="398"/>
        <item m="1" x="343"/>
        <item m="1" x="8"/>
        <item m="1" x="12"/>
        <item m="1" x="14"/>
        <item t="default"/>
      </items>
    </pivotField>
    <pivotField showAll="0"/>
    <pivotField showAll="0"/>
    <pivotField showAll="0"/>
    <pivotField numFmtId="22" showAll="0"/>
    <pivotField showAll="0"/>
    <pivotField showAll="0"/>
    <pivotField axis="axisPage" multipleItemSelectionAllowed="1" showAll="0">
      <items count="433">
        <item x="0"/>
        <item m="1" x="10"/>
        <item x="2"/>
        <item x="5"/>
        <item m="1" x="9"/>
        <item x="1"/>
        <item m="1" x="62"/>
        <item m="1" x="86"/>
        <item m="1" x="107"/>
        <item m="1" x="315"/>
        <item m="1" x="85"/>
        <item m="1" x="154"/>
        <item m="1" x="164"/>
        <item m="1" x="247"/>
        <item m="1" x="236"/>
        <item m="1" x="290"/>
        <item m="1" x="36"/>
        <item m="1" x="157"/>
        <item m="1" x="279"/>
        <item m="1" x="84"/>
        <item m="1" x="418"/>
        <item m="1" x="343"/>
        <item m="1" x="19"/>
        <item m="1" x="305"/>
        <item m="1" x="21"/>
        <item m="1" x="431"/>
        <item m="1" x="299"/>
        <item m="1" x="188"/>
        <item m="1" x="329"/>
        <item m="1" x="311"/>
        <item m="1" x="191"/>
        <item m="1" x="124"/>
        <item m="1" x="218"/>
        <item m="1" x="71"/>
        <item m="1" x="139"/>
        <item m="1" x="147"/>
        <item m="1" x="251"/>
        <item m="1" x="23"/>
        <item m="1" x="252"/>
        <item m="1" x="115"/>
        <item m="1" x="189"/>
        <item m="1" x="294"/>
        <item m="1" x="309"/>
        <item m="1" x="111"/>
        <item m="1" x="328"/>
        <item m="1" x="276"/>
        <item m="1" x="430"/>
        <item m="1" x="158"/>
        <item m="1" x="116"/>
        <item m="1" x="138"/>
        <item m="1" x="129"/>
        <item m="1" x="303"/>
        <item m="1" x="313"/>
        <item m="1" x="169"/>
        <item m="1" x="214"/>
        <item m="1" x="253"/>
        <item m="1" x="409"/>
        <item m="1" x="288"/>
        <item m="1" x="342"/>
        <item m="1" x="227"/>
        <item m="1" x="187"/>
        <item m="1" x="144"/>
        <item m="1" x="135"/>
        <item m="1" x="307"/>
        <item m="1" x="51"/>
        <item m="1" x="68"/>
        <item m="1" x="64"/>
        <item m="1" x="30"/>
        <item m="1" x="96"/>
        <item m="1" x="270"/>
        <item m="1" x="100"/>
        <item m="1" x="66"/>
        <item m="1" x="56"/>
        <item m="1" x="346"/>
        <item m="1" x="181"/>
        <item m="1" x="324"/>
        <item m="1" x="212"/>
        <item m="1" x="204"/>
        <item m="1" x="339"/>
        <item m="1" x="198"/>
        <item m="1" x="193"/>
        <item m="1" x="274"/>
        <item m="1" x="265"/>
        <item m="1" x="255"/>
        <item m="1" x="365"/>
        <item m="1" x="118"/>
        <item m="1" x="422"/>
        <item m="1" x="73"/>
        <item m="1" x="388"/>
        <item m="1" x="394"/>
        <item m="1" x="420"/>
        <item m="1" x="286"/>
        <item m="1" x="40"/>
        <item m="1" x="296"/>
        <item m="1" x="344"/>
        <item m="1" x="77"/>
        <item m="1" x="201"/>
        <item m="1" x="341"/>
        <item m="1" x="161"/>
        <item m="1" x="233"/>
        <item m="1" x="27"/>
        <item m="1" x="120"/>
        <item m="1" x="411"/>
        <item m="1" x="37"/>
        <item m="1" x="229"/>
        <item m="1" x="177"/>
        <item m="1" x="132"/>
        <item m="1" x="350"/>
        <item m="1" x="412"/>
        <item m="1" x="267"/>
        <item m="1" x="331"/>
        <item m="1" x="257"/>
        <item m="1" x="414"/>
        <item m="1" x="35"/>
        <item m="1" x="172"/>
        <item m="1" x="263"/>
        <item m="1" x="109"/>
        <item m="1" x="301"/>
        <item m="1" x="94"/>
        <item m="1" x="91"/>
        <item m="1" x="221"/>
        <item m="1" x="333"/>
        <item m="1" x="149"/>
        <item m="1" x="196"/>
        <item m="1" x="413"/>
        <item m="1" x="42"/>
        <item m="1" x="269"/>
        <item m="1" x="386"/>
        <item m="1" x="182"/>
        <item m="1" x="287"/>
        <item m="1" x="245"/>
        <item m="1" x="44"/>
        <item m="1" x="278"/>
        <item m="1" x="417"/>
        <item m="1" x="349"/>
        <item m="1" x="381"/>
        <item m="1" x="153"/>
        <item m="1" x="98"/>
        <item m="1" x="395"/>
        <item m="1" x="379"/>
        <item m="1" x="134"/>
        <item m="1" x="351"/>
        <item m="1" x="29"/>
        <item m="1" x="361"/>
        <item m="1" x="217"/>
        <item m="1" x="357"/>
        <item m="1" x="170"/>
        <item m="1" x="130"/>
        <item m="1" x="151"/>
        <item m="1" x="52"/>
        <item m="1" x="298"/>
        <item m="1" x="335"/>
        <item m="1" x="382"/>
        <item m="1" x="22"/>
        <item m="1" x="242"/>
        <item m="1" x="195"/>
        <item m="1" x="258"/>
        <item m="1" x="72"/>
        <item m="1" x="366"/>
        <item m="1" x="216"/>
        <item m="1" x="95"/>
        <item m="1" x="429"/>
        <item m="1" x="210"/>
        <item m="1" x="74"/>
        <item m="1" x="314"/>
        <item m="1" x="50"/>
        <item m="1" x="49"/>
        <item m="1" x="392"/>
        <item m="1" x="371"/>
        <item m="1" x="321"/>
        <item m="1" x="78"/>
        <item m="1" x="156"/>
        <item m="1" x="88"/>
        <item m="1" x="127"/>
        <item m="1" x="322"/>
        <item m="1" x="325"/>
        <item m="1" x="391"/>
        <item m="1" x="175"/>
        <item m="1" x="368"/>
        <item m="1" x="383"/>
        <item m="1" x="55"/>
        <item m="1" x="83"/>
        <item m="1" x="99"/>
        <item m="1" x="178"/>
        <item m="1" x="234"/>
        <item m="1" x="427"/>
        <item m="1" x="28"/>
        <item m="1" x="24"/>
        <item m="1" x="59"/>
        <item m="1" x="117"/>
        <item m="1" x="362"/>
        <item m="1" x="54"/>
        <item m="1" x="284"/>
        <item m="1" x="374"/>
        <item m="1" x="92"/>
        <item m="1" x="291"/>
        <item m="1" x="80"/>
        <item m="1" x="215"/>
        <item m="1" x="238"/>
        <item m="1" x="345"/>
        <item m="1" x="226"/>
        <item m="1" x="363"/>
        <item m="1" x="162"/>
        <item m="1" x="376"/>
        <item m="1" x="58"/>
        <item m="1" x="302"/>
        <item m="1" x="148"/>
        <item m="1" x="171"/>
        <item m="1" x="289"/>
        <item m="1" x="131"/>
        <item m="1" x="101"/>
        <item m="1" x="360"/>
        <item m="1" x="104"/>
        <item m="1" x="128"/>
        <item m="1" x="122"/>
        <item m="1" x="367"/>
        <item m="1" x="145"/>
        <item m="1" x="222"/>
        <item m="1" x="168"/>
        <item m="1" x="205"/>
        <item m="1" x="332"/>
        <item m="1" x="359"/>
        <item m="1" x="225"/>
        <item m="1" x="243"/>
        <item m="1" x="26"/>
        <item m="1" x="141"/>
        <item m="1" x="32"/>
        <item m="1" x="185"/>
        <item m="1" x="106"/>
        <item m="1" x="241"/>
        <item m="1" x="397"/>
        <item m="1" x="260"/>
        <item m="1" x="47"/>
        <item m="1" x="126"/>
        <item m="1" x="219"/>
        <item m="1" x="384"/>
        <item m="1" x="277"/>
        <item m="1" x="143"/>
        <item m="1" x="268"/>
        <item m="1" x="425"/>
        <item m="1" x="93"/>
        <item m="1" x="330"/>
        <item m="1" x="34"/>
        <item m="1" x="393"/>
        <item m="1" x="336"/>
        <item m="1" x="369"/>
        <item m="1" x="167"/>
        <item m="1" x="275"/>
        <item m="1" x="186"/>
        <item m="1" x="380"/>
        <item m="1" x="356"/>
        <item m="1" x="223"/>
        <item m="1" x="200"/>
        <item m="1" x="415"/>
        <item m="1" x="373"/>
        <item m="1" x="110"/>
        <item m="1" x="183"/>
        <item m="1" x="292"/>
        <item m="1" x="20"/>
        <item m="1" x="327"/>
        <item m="1" x="295"/>
        <item m="1" x="396"/>
        <item m="1" x="114"/>
        <item m="1" x="246"/>
        <item m="1" x="248"/>
        <item m="1" x="165"/>
        <item m="1" x="262"/>
        <item m="1" x="220"/>
        <item m="1" x="423"/>
        <item m="1" x="308"/>
        <item m="1" x="163"/>
        <item m="1" x="318"/>
        <item m="1" x="89"/>
        <item m="1" x="228"/>
        <item m="1" x="179"/>
        <item m="1" x="43"/>
        <item m="1" x="377"/>
        <item m="1" x="249"/>
        <item m="1" x="358"/>
        <item m="1" x="312"/>
        <item m="1" x="25"/>
        <item m="1" x="256"/>
        <item m="1" x="192"/>
        <item m="1" x="272"/>
        <item m="1" x="416"/>
        <item m="1" x="340"/>
        <item m="1" x="293"/>
        <item m="1" x="121"/>
        <item m="1" x="372"/>
        <item m="1" x="326"/>
        <item m="1" x="150"/>
        <item m="1" x="60"/>
        <item m="1" x="404"/>
        <item m="1" x="63"/>
        <item m="1" x="338"/>
        <item m="1" x="79"/>
        <item m="1" x="137"/>
        <item m="1" x="199"/>
        <item m="1" x="419"/>
        <item m="1" x="334"/>
        <item m="1" x="81"/>
        <item m="1" x="87"/>
        <item m="1" x="317"/>
        <item m="1" x="108"/>
        <item m="1" x="281"/>
        <item m="1" x="53"/>
        <item m="1" x="283"/>
        <item m="1" x="235"/>
        <item m="1" x="90"/>
        <item m="1" x="375"/>
        <item m="1" x="352"/>
        <item m="1" x="38"/>
        <item m="1" x="146"/>
        <item m="1" x="337"/>
        <item m="1" x="174"/>
        <item m="1" x="355"/>
        <item m="1" x="280"/>
        <item m="1" x="166"/>
        <item m="1" x="160"/>
        <item m="1" x="240"/>
        <item m="1" x="306"/>
        <item m="1" x="271"/>
        <item m="1" x="209"/>
        <item m="1" x="390"/>
        <item m="1" x="347"/>
        <item m="1" x="105"/>
        <item m="1" x="48"/>
        <item m="1" x="65"/>
        <item m="1" x="319"/>
        <item m="1" x="57"/>
        <item m="1" x="264"/>
        <item m="1" x="197"/>
        <item m="1" x="364"/>
        <item m="1" x="136"/>
        <item m="1" x="304"/>
        <item m="1" x="316"/>
        <item m="1" x="231"/>
        <item m="1" x="41"/>
        <item m="1" x="123"/>
        <item m="1" x="206"/>
        <item m="1" x="408"/>
        <item m="1" x="261"/>
        <item m="1" x="67"/>
        <item m="1" x="389"/>
        <item m="1" x="323"/>
        <item m="1" x="211"/>
        <item m="1" x="230"/>
        <item m="1" x="250"/>
        <item m="1" x="113"/>
        <item m="1" x="39"/>
        <item m="1" x="406"/>
        <item m="1" x="176"/>
        <item m="1" x="133"/>
        <item m="1" x="237"/>
        <item m="1" x="266"/>
        <item m="1" x="97"/>
        <item m="1" x="194"/>
        <item m="1" x="70"/>
        <item m="1" x="239"/>
        <item m="1" x="184"/>
        <item m="1" x="232"/>
        <item m="1" x="273"/>
        <item m="1" x="102"/>
        <item m="1" x="190"/>
        <item m="1" x="424"/>
        <item m="1" x="69"/>
        <item m="1" x="428"/>
        <item m="1" x="426"/>
        <item m="1" x="300"/>
        <item m="1" x="403"/>
        <item m="1" x="82"/>
        <item m="1" x="244"/>
        <item m="1" x="401"/>
        <item m="1" x="282"/>
        <item m="1" x="370"/>
        <item m="1" x="405"/>
        <item m="1" x="399"/>
        <item m="1" x="378"/>
        <item m="1" x="410"/>
        <item m="1" x="140"/>
        <item m="1" x="155"/>
        <item m="1" x="259"/>
        <item m="1" x="207"/>
        <item m="1" x="400"/>
        <item m="1" x="45"/>
        <item m="1" x="402"/>
        <item m="1" x="398"/>
        <item m="1" x="202"/>
        <item m="1" x="203"/>
        <item m="1" x="103"/>
        <item m="1" x="310"/>
        <item m="1" x="297"/>
        <item m="1" x="31"/>
        <item m="1" x="348"/>
        <item m="1" x="142"/>
        <item m="1" x="119"/>
        <item m="1" x="254"/>
        <item m="1" x="285"/>
        <item m="1" x="180"/>
        <item m="1" x="320"/>
        <item m="1" x="421"/>
        <item m="1" x="213"/>
        <item m="1" x="208"/>
        <item m="1" x="33"/>
        <item m="1" x="385"/>
        <item m="1" x="76"/>
        <item m="1" x="354"/>
        <item m="1" x="46"/>
        <item m="1" x="112"/>
        <item m="1" x="75"/>
        <item m="1" x="387"/>
        <item m="1" x="173"/>
        <item m="1" x="61"/>
        <item m="1" x="159"/>
        <item m="1" x="125"/>
        <item m="1" x="224"/>
        <item m="1" x="8"/>
        <item m="1" x="13"/>
        <item x="3"/>
        <item m="1" x="7"/>
        <item x="4"/>
        <item m="1" x="17"/>
        <item m="1" x="15"/>
        <item m="1" x="14"/>
        <item m="1" x="152"/>
        <item x="6"/>
        <item m="1" x="16"/>
        <item h="1" m="1" x="407"/>
        <item m="1" x="353"/>
        <item m="1" x="12"/>
        <item m="1" x="11"/>
        <item m="1" x="1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164" showAll="0"/>
    <pivotField showAll="0"/>
    <pivotField axis="axisPage" multipleItemSelectionAllowed="1" showAll="0">
      <items count="34">
        <item m="1" x="2"/>
        <item m="1" x="3"/>
        <item m="1" x="8"/>
        <item m="1" x="28"/>
        <item m="1" x="5"/>
        <item m="1" x="24"/>
        <item m="1" x="16"/>
        <item m="1" x="19"/>
        <item m="1" x="30"/>
        <item m="1" x="20"/>
        <item m="1" x="22"/>
        <item m="1" x="10"/>
        <item m="1" x="15"/>
        <item m="1" x="17"/>
        <item m="1" x="18"/>
        <item m="1" x="21"/>
        <item m="1" x="25"/>
        <item m="1" x="12"/>
        <item m="1" x="32"/>
        <item m="1" x="23"/>
        <item m="1" x="26"/>
        <item m="1" x="6"/>
        <item m="1" x="9"/>
        <item m="1" x="29"/>
        <item m="1" x="14"/>
        <item m="1" x="31"/>
        <item m="1" x="11"/>
        <item m="1" x="13"/>
        <item m="1" x="7"/>
        <item m="1" x="27"/>
        <item m="1" x="4"/>
        <item x="1"/>
        <item x="0"/>
        <item t="default"/>
      </items>
    </pivotField>
    <pivotField axis="axisPage" multipleItemSelectionAllowed="1" showAll="0">
      <items count="13">
        <item m="1" x="5"/>
        <item m="1" x="1"/>
        <item m="1" x="2"/>
        <item m="1" x="11"/>
        <item m="1" x="8"/>
        <item x="0"/>
        <item m="1" x="9"/>
        <item m="1" x="10"/>
        <item m="1" x="7"/>
        <item m="1" x="6"/>
        <item m="1" x="4"/>
        <item m="1" x="3"/>
        <item t="default"/>
      </items>
    </pivotField>
    <pivotField showAll="0"/>
    <pivotField showAll="0"/>
    <pivotField axis="axisRow" showAll="0">
      <items count="7">
        <item m="1" x="2"/>
        <item m="1" x="1"/>
        <item h="1" m="1" x="3"/>
        <item x="0"/>
        <item h="1" m="1" x="5"/>
        <item h="1" m="1" x="4"/>
        <item t="default"/>
      </items>
    </pivotField>
    <pivotField showAll="0">
      <items count="19">
        <item h="1" x="0"/>
        <item h="1" x="4"/>
        <item x="5"/>
        <item h="1" x="6"/>
        <item h="1" x="3"/>
        <item h="1" x="7"/>
        <item h="1" x="2"/>
        <item h="1" m="1" x="14"/>
        <item h="1" m="1" x="16"/>
        <item h="1" m="1" x="11"/>
        <item h="1" m="1" x="17"/>
        <item h="1" m="1" x="13"/>
        <item h="1" m="1" x="15"/>
        <item h="1" m="1" x="12"/>
        <item h="1" x="1"/>
        <item h="1" m="1" x="10"/>
        <item h="1" x="8"/>
        <item h="1" m="1" x="9"/>
        <item t="default"/>
      </items>
    </pivotField>
    <pivotField showAll="0"/>
    <pivotField showAll="0"/>
    <pivotField axis="axisPage" multipleItemSelectionAllowed="1" showAll="0">
      <items count="55">
        <item x="34"/>
        <item x="53"/>
        <item x="1"/>
        <item x="0"/>
        <item x="4"/>
        <item x="3"/>
        <item x="6"/>
        <item x="5"/>
        <item x="8"/>
        <item x="7"/>
        <item x="13"/>
        <item x="9"/>
        <item x="11"/>
        <item x="10"/>
        <item x="12"/>
        <item x="15"/>
        <item x="17"/>
        <item x="14"/>
        <item x="16"/>
        <item x="19"/>
        <item x="18"/>
        <item x="22"/>
        <item x="20"/>
        <item x="21"/>
        <item x="46"/>
        <item x="24"/>
        <item x="26"/>
        <item x="23"/>
        <item x="25"/>
        <item x="35"/>
        <item x="28"/>
        <item x="32"/>
        <item x="30"/>
        <item x="41"/>
        <item x="33"/>
        <item x="45"/>
        <item x="38"/>
        <item x="36"/>
        <item x="39"/>
        <item x="37"/>
        <item x="42"/>
        <item x="40"/>
        <item x="43"/>
        <item x="44"/>
        <item x="47"/>
        <item x="48"/>
        <item x="50"/>
        <item x="49"/>
        <item x="51"/>
        <item x="52"/>
        <item x="2"/>
        <item x="27"/>
        <item x="29"/>
        <item x="31"/>
        <item t="default"/>
      </items>
    </pivotField>
    <pivotField showAll="0">
      <items count="7">
        <item h="1" x="2"/>
        <item h="1" m="1" x="5"/>
        <item x="1"/>
        <item x="0"/>
        <item h="1" x="3"/>
        <item h="1" m="1" x="4"/>
        <item t="default"/>
      </items>
    </pivotField>
    <pivotField showAll="0"/>
    <pivotField showAll="0"/>
    <pivotField numFmtId="164"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4"/>
  </rowFields>
  <rowItems count="2">
    <i>
      <x v="3"/>
    </i>
    <i t="grand">
      <x/>
    </i>
  </rowItems>
  <colItems count="1">
    <i/>
  </colItems>
  <pageFields count="7">
    <pageField fld="48" hier="-1"/>
    <pageField fld="20" hier="-1"/>
    <pageField fld="12" hier="-1"/>
    <pageField fld="23" hier="-1"/>
    <pageField fld="41" hier="-1"/>
    <pageField fld="30" hier="-1"/>
    <pageField fld="40" hier="-1"/>
  </pageFields>
  <dataFields count="1">
    <dataField name="Cuenta de Entrega" fld="1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6535AB-BF3D-4E2F-9F49-30D200FB119B}" name="TablaDinámica2" cacheId="0" applyNumberFormats="0" applyBorderFormats="0" applyFontFormats="0" applyPatternFormats="0" applyAlignmentFormats="0" applyWidthHeightFormats="1" dataCaption="Valores" updatedVersion="8" minRefreshableVersion="3" useAutoFormatting="1" colGrandTotals="0" itemPrintTitles="1" createdVersion="6" indent="0" outline="1" outlineData="1" multipleFieldFilters="0">
  <location ref="Z86:AA87" firstHeaderRow="1" firstDataRow="1" firstDataCol="1" rowPageCount="3" colPageCount="1"/>
  <pivotFields count="66"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axis="axisPage" multipleItemSelectionAllowed="1" showAll="0">
      <items count="121">
        <item m="1" x="64"/>
        <item h="1" m="1" x="113"/>
        <item h="1" m="1" x="105"/>
        <item h="1" m="1" x="100"/>
        <item h="1" m="1" x="94"/>
        <item h="1" m="1" x="81"/>
        <item h="1" m="1" x="74"/>
        <item h="1" m="1" x="119"/>
        <item h="1" m="1" x="107"/>
        <item h="1" m="1" x="59"/>
        <item h="1" m="1" x="65"/>
        <item h="1" m="1" x="110"/>
        <item h="1" m="1" x="111"/>
        <item h="1" m="1" x="103"/>
        <item h="1" m="1" x="106"/>
        <item h="1" m="1" x="62"/>
        <item h="1" m="1" x="77"/>
        <item h="1" m="1" x="80"/>
        <item h="1" m="1" x="84"/>
        <item h="1" m="1" x="118"/>
        <item h="1" m="1" x="79"/>
        <item h="1" m="1" x="76"/>
        <item h="1" m="1" x="104"/>
        <item h="1" m="1" x="95"/>
        <item h="1" m="1" x="88"/>
        <item h="1" m="1" x="101"/>
        <item h="1" m="1" x="60"/>
        <item h="1" m="1" x="75"/>
        <item h="1" m="1" x="109"/>
        <item h="1" m="1" x="58"/>
        <item h="1" m="1" x="69"/>
        <item h="1" m="1" x="56"/>
        <item h="1" m="1" x="85"/>
        <item h="1" m="1" x="67"/>
        <item h="1" m="1" x="114"/>
        <item h="1" m="1" x="96"/>
        <item h="1" m="1" x="68"/>
        <item h="1" m="1" x="57"/>
        <item h="1" m="1" x="115"/>
        <item h="1" m="1" x="97"/>
        <item h="1" m="1" x="72"/>
        <item h="1" m="1" x="73"/>
        <item h="1" m="1" x="78"/>
        <item h="1" m="1" x="63"/>
        <item h="1" m="1" x="93"/>
        <item h="1" m="1" x="99"/>
        <item h="1" m="1" x="89"/>
        <item h="1" m="1" x="90"/>
        <item h="1" m="1" x="102"/>
        <item h="1" m="1" x="66"/>
        <item h="1" m="1" x="71"/>
        <item h="1" m="1" x="61"/>
        <item h="1" m="1" x="91"/>
        <item h="1" m="1" x="116"/>
        <item h="1" m="1" x="86"/>
        <item h="1" m="1" x="92"/>
        <item h="1" m="1" x="108"/>
        <item h="1" m="1" x="112"/>
        <item h="1" m="1" x="98"/>
        <item h="1" m="1" x="82"/>
        <item h="1" m="1" x="87"/>
        <item h="1" m="1" x="70"/>
        <item h="1" m="1" x="83"/>
        <item h="1" m="1" x="117"/>
        <item h="1" x="1"/>
        <item h="1" x="0"/>
        <item h="1" x="4"/>
        <item h="1" x="3"/>
        <item h="1" x="6"/>
        <item h="1" x="5"/>
        <item h="1" x="8"/>
        <item h="1" x="7"/>
        <item h="1" x="13"/>
        <item h="1" x="9"/>
        <item h="1" x="11"/>
        <item h="1" x="10"/>
        <item h="1" x="12"/>
        <item h="1" x="15"/>
        <item h="1" x="17"/>
        <item h="1" x="14"/>
        <item h="1" x="16"/>
        <item h="1" x="19"/>
        <item h="1" x="18"/>
        <item h="1" x="22"/>
        <item h="1" x="20"/>
        <item h="1" x="21"/>
        <item h="1" x="48"/>
        <item h="1" x="24"/>
        <item h="1" x="26"/>
        <item h="1" x="23"/>
        <item h="1" x="25"/>
        <item h="1" x="27"/>
        <item h="1" x="36"/>
        <item h="1" x="29"/>
        <item h="1" x="33"/>
        <item h="1" x="31"/>
        <item h="1" x="43"/>
        <item h="1" x="34"/>
        <item h="1" x="47"/>
        <item h="1" x="37"/>
        <item h="1" x="35"/>
        <item h="1" x="40"/>
        <item h="1" x="38"/>
        <item h="1" x="41"/>
        <item h="1" x="39"/>
        <item h="1" x="44"/>
        <item h="1" x="42"/>
        <item h="1" x="45"/>
        <item h="1" x="46"/>
        <item h="1" x="49"/>
        <item h="1" x="50"/>
        <item h="1" x="52"/>
        <item h="1" x="51"/>
        <item h="1" x="53"/>
        <item h="1" x="54"/>
        <item h="1" x="55"/>
        <item h="1" x="2"/>
        <item h="1" x="28"/>
        <item h="1" x="30"/>
        <item h="1" x="3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22" showAll="0"/>
    <pivotField showAll="0"/>
    <pivotField showAll="0"/>
    <pivotField showAll="0" sortType="de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5">
        <item h="1" x="1"/>
        <item h="1" x="0"/>
        <item x="2"/>
        <item h="1" x="3"/>
        <item t="default"/>
      </items>
    </pivotField>
    <pivotField axis="axisRow" showAll="0">
      <items count="62">
        <item x="0"/>
        <item m="1" x="32"/>
        <item m="1" x="26"/>
        <item x="1"/>
        <item m="1" x="28"/>
        <item m="1" x="15"/>
        <item m="1" x="39"/>
        <item m="1" x="47"/>
        <item m="1" x="29"/>
        <item m="1" x="27"/>
        <item m="1" x="38"/>
        <item m="1" x="52"/>
        <item m="1" x="18"/>
        <item m="1" x="58"/>
        <item m="1" x="4"/>
        <item m="1" x="45"/>
        <item m="1" x="50"/>
        <item m="1" x="41"/>
        <item m="1" x="56"/>
        <item m="1" x="24"/>
        <item m="1" x="17"/>
        <item m="1" x="33"/>
        <item m="1" x="44"/>
        <item m="1" x="14"/>
        <item m="1" x="53"/>
        <item m="1" x="13"/>
        <item m="1" x="21"/>
        <item m="1" x="51"/>
        <item m="1" x="55"/>
        <item m="1" x="37"/>
        <item m="1" x="42"/>
        <item m="1" x="22"/>
        <item m="1" x="30"/>
        <item m="1" x="16"/>
        <item m="1" x="48"/>
        <item m="1" x="35"/>
        <item m="1" x="25"/>
        <item m="1" x="23"/>
        <item m="1" x="54"/>
        <item m="1" x="46"/>
        <item m="1" x="40"/>
        <item m="1" x="43"/>
        <item m="1" x="7"/>
        <item m="1" x="12"/>
        <item m="1" x="10"/>
        <item m="1" x="59"/>
        <item m="1" x="57"/>
        <item x="3"/>
        <item m="1" x="19"/>
        <item m="1" x="49"/>
        <item m="1" x="20"/>
        <item m="1" x="8"/>
        <item m="1" x="36"/>
        <item m="1" x="34"/>
        <item x="2"/>
        <item m="1" x="9"/>
        <item m="1" x="31"/>
        <item m="1" x="11"/>
        <item m="1" x="6"/>
        <item m="1" x="60"/>
        <item m="1" x="5"/>
        <item t="default"/>
      </items>
    </pivotField>
    <pivotField showAll="0"/>
    <pivotField showAll="0"/>
    <pivotField showAll="0"/>
    <pivotField showAll="0"/>
    <pivotField showAll="0"/>
    <pivotField numFmtId="164" showAll="0"/>
    <pivotField dataField="1" showAll="0"/>
    <pivotField axis="axisPage" multipleItemSelectionAllowed="1" showAll="0" sortType="ascending">
      <items count="34">
        <item x="1"/>
        <item m="1" x="2"/>
        <item m="1" x="3"/>
        <item m="1" x="8"/>
        <item m="1" x="28"/>
        <item m="1" x="5"/>
        <item m="1" x="4"/>
        <item m="1" x="6"/>
        <item m="1" x="7"/>
        <item m="1" x="9"/>
        <item m="1" x="12"/>
        <item m="1" x="29"/>
        <item m="1" x="11"/>
        <item m="1" x="13"/>
        <item m="1" x="14"/>
        <item m="1" x="31"/>
        <item m="1" x="16"/>
        <item m="1" x="19"/>
        <item m="1" x="30"/>
        <item m="1" x="10"/>
        <item m="1" x="15"/>
        <item m="1" x="17"/>
        <item m="1" x="18"/>
        <item m="1" x="20"/>
        <item m="1" x="25"/>
        <item m="1" x="32"/>
        <item m="1" x="21"/>
        <item m="1" x="22"/>
        <item m="1" x="23"/>
        <item m="1" x="24"/>
        <item m="1" x="26"/>
        <item m="1" x="27"/>
        <item x="0"/>
        <item t="default"/>
      </items>
    </pivotField>
    <pivotField showAll="0">
      <items count="13">
        <item x="0"/>
        <item m="1" x="10"/>
        <item m="1" x="7"/>
        <item m="1" x="6"/>
        <item m="1" x="4"/>
        <item m="1" x="3"/>
        <item m="1" x="5"/>
        <item m="1" x="1"/>
        <item m="1" x="2"/>
        <item m="1" x="11"/>
        <item m="1" x="8"/>
        <item m="1" x="9"/>
        <item t="default"/>
      </items>
    </pivotField>
    <pivotField showAll="0"/>
    <pivotField showAll="0"/>
    <pivotField axis="axisPage" multipleItemSelectionAllowed="1" showAll="0">
      <items count="7">
        <item h="1" m="1" x="2"/>
        <item h="1" x="0"/>
        <item m="1" x="1"/>
        <item h="1" m="1" x="3"/>
        <item h="1" m="1" x="5"/>
        <item h="1" m="1" x="4"/>
        <item t="default"/>
      </items>
    </pivotField>
    <pivotField showAll="0">
      <items count="19">
        <item h="1" x="0"/>
        <item h="1" x="4"/>
        <item x="5"/>
        <item h="1" x="6"/>
        <item h="1" x="3"/>
        <item h="1" x="7"/>
        <item h="1" x="2"/>
        <item h="1" m="1" x="14"/>
        <item h="1" m="1" x="16"/>
        <item h="1" m="1" x="11"/>
        <item h="1" m="1" x="17"/>
        <item h="1" m="1" x="13"/>
        <item h="1" m="1" x="15"/>
        <item h="1" m="1" x="12"/>
        <item h="1" x="1"/>
        <item h="1" m="1" x="10"/>
        <item h="1" x="8"/>
        <item h="1" m="1" x="9"/>
        <item t="default"/>
      </items>
    </pivotField>
    <pivotField showAll="0"/>
    <pivotField showAll="0"/>
    <pivotField showAll="0"/>
    <pivotField showAll="0"/>
    <pivotField showAll="0"/>
    <pivotField showAll="0"/>
    <pivotField numFmtId="164"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31"/>
    <field x="32"/>
  </rowFields>
  <rowItems count="1">
    <i t="grand">
      <x/>
    </i>
  </rowItems>
  <colItems count="1">
    <i/>
  </colItems>
  <pageFields count="3">
    <pageField fld="44" hier="-1"/>
    <pageField fld="40" hier="-1"/>
    <pageField fld="14" hier="-1"/>
  </pageFields>
  <dataFields count="1">
    <dataField name="Suma de Manual" fld="39" baseField="0" baseItem="3"/>
  </dataFields>
  <formats count="7">
    <format dxfId="59">
      <pivotArea type="all" dataOnly="0" outline="0" fieldPosition="0"/>
    </format>
    <format dxfId="58">
      <pivotArea outline="0" collapsedLevelsAreSubtotals="1" fieldPosition="0"/>
    </format>
    <format dxfId="57">
      <pivotArea field="31" type="button" dataOnly="0" labelOnly="1" outline="0" axis="axisRow" fieldPosition="0"/>
    </format>
    <format dxfId="56">
      <pivotArea dataOnly="0" labelOnly="1" fieldPosition="0">
        <references count="1">
          <reference field="31" count="0"/>
        </references>
      </pivotArea>
    </format>
    <format dxfId="55">
      <pivotArea dataOnly="0" labelOnly="1" grandRow="1" outline="0" fieldPosition="0"/>
    </format>
    <format dxfId="54">
      <pivotArea dataOnly="0" labelOnly="1" fieldPosition="0">
        <references count="2">
          <reference field="31" count="0" selected="0"/>
          <reference field="32" count="1">
            <x v="3"/>
          </reference>
        </references>
      </pivotArea>
    </format>
    <format dxfId="53">
      <pivotArea dataOnly="0" labelOnly="1" outline="0" axis="axisValues" fieldPosition="0"/>
    </format>
  </formats>
  <pivotTableStyleInfo name="PivotStyleLight2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67E942D-E701-412A-A7BD-347162D0E129}" name="TablaDinámica1" cacheId="0" applyNumberFormats="0" applyBorderFormats="0" applyFontFormats="0" applyPatternFormats="0" applyAlignmentFormats="0" applyWidthHeightFormats="1" dataCaption="Valores" updatedVersion="8" minRefreshableVersion="3" useAutoFormatting="1" colGrandTotals="0" itemPrintTitles="1" createdVersion="6" indent="0" outline="1" outlineData="1" multipleFieldFilters="0">
  <location ref="Z43:AA44" firstHeaderRow="1" firstDataRow="1" firstDataCol="1" rowPageCount="3" colPageCount="1"/>
  <pivotFields count="66"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axis="axisPage" multipleItemSelectionAllowed="1" showAll="0">
      <items count="121">
        <item m="1" x="64"/>
        <item h="1" m="1" x="113"/>
        <item h="1" m="1" x="105"/>
        <item h="1" m="1" x="100"/>
        <item h="1" m="1" x="94"/>
        <item h="1" m="1" x="81"/>
        <item h="1" m="1" x="74"/>
        <item h="1" m="1" x="119"/>
        <item h="1" m="1" x="107"/>
        <item h="1" m="1" x="59"/>
        <item h="1" m="1" x="65"/>
        <item h="1" m="1" x="110"/>
        <item h="1" m="1" x="111"/>
        <item h="1" m="1" x="103"/>
        <item h="1" m="1" x="106"/>
        <item h="1" m="1" x="62"/>
        <item h="1" m="1" x="77"/>
        <item h="1" m="1" x="80"/>
        <item h="1" m="1" x="84"/>
        <item h="1" m="1" x="118"/>
        <item h="1" m="1" x="79"/>
        <item h="1" m="1" x="76"/>
        <item h="1" m="1" x="104"/>
        <item h="1" m="1" x="95"/>
        <item h="1" m="1" x="88"/>
        <item h="1" m="1" x="101"/>
        <item h="1" m="1" x="60"/>
        <item h="1" m="1" x="75"/>
        <item h="1" m="1" x="109"/>
        <item h="1" m="1" x="58"/>
        <item h="1" m="1" x="69"/>
        <item h="1" m="1" x="56"/>
        <item h="1" m="1" x="85"/>
        <item h="1" m="1" x="67"/>
        <item h="1" m="1" x="114"/>
        <item h="1" m="1" x="96"/>
        <item h="1" m="1" x="68"/>
        <item h="1" m="1" x="57"/>
        <item h="1" m="1" x="115"/>
        <item h="1" m="1" x="97"/>
        <item h="1" m="1" x="72"/>
        <item h="1" m="1" x="73"/>
        <item h="1" m="1" x="78"/>
        <item h="1" m="1" x="63"/>
        <item h="1" m="1" x="93"/>
        <item h="1" m="1" x="99"/>
        <item h="1" m="1" x="89"/>
        <item h="1" m="1" x="90"/>
        <item h="1" m="1" x="102"/>
        <item h="1" m="1" x="66"/>
        <item h="1" m="1" x="71"/>
        <item h="1" m="1" x="61"/>
        <item h="1" m="1" x="91"/>
        <item h="1" m="1" x="116"/>
        <item h="1" m="1" x="86"/>
        <item h="1" m="1" x="92"/>
        <item h="1" m="1" x="108"/>
        <item h="1" m="1" x="112"/>
        <item h="1" m="1" x="98"/>
        <item h="1" m="1" x="82"/>
        <item h="1" m="1" x="87"/>
        <item h="1" m="1" x="70"/>
        <item h="1" m="1" x="83"/>
        <item h="1" m="1" x="117"/>
        <item h="1" x="1"/>
        <item h="1" x="0"/>
        <item h="1" x="4"/>
        <item h="1" x="3"/>
        <item h="1" x="6"/>
        <item h="1" x="5"/>
        <item h="1" x="8"/>
        <item h="1" x="7"/>
        <item h="1" x="13"/>
        <item h="1" x="9"/>
        <item h="1" x="11"/>
        <item h="1" x="10"/>
        <item h="1" x="12"/>
        <item h="1" x="15"/>
        <item h="1" x="17"/>
        <item h="1" x="14"/>
        <item h="1" x="16"/>
        <item h="1" x="19"/>
        <item h="1" x="18"/>
        <item h="1" x="22"/>
        <item h="1" x="20"/>
        <item h="1" x="21"/>
        <item h="1" x="48"/>
        <item h="1" x="24"/>
        <item h="1" x="26"/>
        <item h="1" x="23"/>
        <item h="1" x="25"/>
        <item h="1" x="27"/>
        <item h="1" x="36"/>
        <item h="1" x="29"/>
        <item h="1" x="33"/>
        <item h="1" x="31"/>
        <item h="1" x="43"/>
        <item h="1" x="34"/>
        <item h="1" x="47"/>
        <item h="1" x="37"/>
        <item h="1" x="35"/>
        <item h="1" x="40"/>
        <item h="1" x="38"/>
        <item h="1" x="41"/>
        <item h="1" x="39"/>
        <item h="1" x="44"/>
        <item h="1" x="42"/>
        <item h="1" x="45"/>
        <item h="1" x="46"/>
        <item h="1" x="49"/>
        <item h="1" x="50"/>
        <item h="1" x="52"/>
        <item h="1" x="51"/>
        <item h="1" x="53"/>
        <item h="1" x="54"/>
        <item h="1" x="55"/>
        <item h="1" x="2"/>
        <item h="1" x="28"/>
        <item h="1" x="30"/>
        <item h="1" x="3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 sortType="descending" defaultSubtotal="0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 sortType="descending">
      <items count="5">
        <item h="1" x="1"/>
        <item h="1" x="0"/>
        <item x="2"/>
        <item h="1"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57">
        <item x="0"/>
        <item m="1" x="24"/>
        <item m="1" x="13"/>
        <item m="1" x="11"/>
        <item m="1" x="32"/>
        <item m="1" x="6"/>
        <item m="1" x="4"/>
        <item m="1" x="23"/>
        <item x="1"/>
        <item x="2"/>
        <item m="1" x="34"/>
        <item m="1" x="28"/>
        <item m="1" x="51"/>
        <item m="1" x="44"/>
        <item m="1" x="38"/>
        <item m="1" x="15"/>
        <item m="1" x="10"/>
        <item m="1" x="17"/>
        <item m="1" x="33"/>
        <item m="1" x="40"/>
        <item m="1" x="52"/>
        <item m="1" x="54"/>
        <item m="1" x="14"/>
        <item m="1" x="41"/>
        <item m="1" x="16"/>
        <item m="1" x="45"/>
        <item m="1" x="50"/>
        <item m="1" x="35"/>
        <item m="1" x="30"/>
        <item m="1" x="29"/>
        <item m="1" x="43"/>
        <item m="1" x="19"/>
        <item m="1" x="53"/>
        <item m="1" x="37"/>
        <item m="1" x="27"/>
        <item m="1" x="22"/>
        <item m="1" x="26"/>
        <item m="1" x="49"/>
        <item m="1" x="46"/>
        <item m="1" x="9"/>
        <item m="1" x="18"/>
        <item m="1" x="8"/>
        <item m="1" x="20"/>
        <item m="1" x="25"/>
        <item m="1" x="36"/>
        <item m="1" x="48"/>
        <item m="1" x="7"/>
        <item m="1" x="39"/>
        <item m="1" x="12"/>
        <item m="1" x="47"/>
        <item m="1" x="42"/>
        <item x="3"/>
        <item m="1" x="21"/>
        <item m="1" x="31"/>
        <item m="1" x="55"/>
        <item m="1" x="5"/>
        <item t="default"/>
      </items>
    </pivotField>
    <pivotField showAll="0"/>
    <pivotField numFmtId="22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dataField="1" showAll="0"/>
    <pivotField axis="axisPage" multipleItemSelectionAllowed="1" showAll="0" sortType="ascending">
      <items count="34">
        <item x="1"/>
        <item m="1" x="2"/>
        <item m="1" x="3"/>
        <item m="1" x="8"/>
        <item m="1" x="28"/>
        <item m="1" x="5"/>
        <item m="1" x="4"/>
        <item m="1" x="6"/>
        <item m="1" x="7"/>
        <item m="1" x="9"/>
        <item m="1" x="12"/>
        <item m="1" x="29"/>
        <item m="1" x="11"/>
        <item m="1" x="13"/>
        <item m="1" x="14"/>
        <item m="1" x="31"/>
        <item m="1" x="16"/>
        <item m="1" x="19"/>
        <item m="1" x="30"/>
        <item m="1" x="10"/>
        <item m="1" x="15"/>
        <item m="1" x="17"/>
        <item m="1" x="18"/>
        <item m="1" x="20"/>
        <item m="1" x="25"/>
        <item m="1" x="32"/>
        <item m="1" x="21"/>
        <item m="1" x="22"/>
        <item m="1" x="23"/>
        <item m="1" x="24"/>
        <item m="1" x="26"/>
        <item m="1" x="27"/>
        <item x="0"/>
        <item t="default"/>
      </items>
    </pivotField>
    <pivotField showAll="0">
      <items count="13">
        <item x="0"/>
        <item m="1" x="10"/>
        <item m="1" x="7"/>
        <item m="1" x="6"/>
        <item m="1" x="4"/>
        <item m="1" x="3"/>
        <item m="1" x="5"/>
        <item m="1" x="1"/>
        <item m="1" x="2"/>
        <item m="1" x="11"/>
        <item m="1" x="8"/>
        <item m="1" x="9"/>
        <item t="default"/>
      </items>
    </pivotField>
    <pivotField showAll="0"/>
    <pivotField showAll="0"/>
    <pivotField axis="axisPage" multipleItemSelectionAllowed="1" showAll="0">
      <items count="7">
        <item h="1" m="1" x="2"/>
        <item h="1" x="0"/>
        <item m="1" x="1"/>
        <item h="1" m="1" x="3"/>
        <item h="1" m="1" x="5"/>
        <item h="1" m="1" x="4"/>
        <item t="default"/>
      </items>
    </pivotField>
    <pivotField showAll="0">
      <items count="19">
        <item h="1" x="0"/>
        <item h="1" x="4"/>
        <item x="5"/>
        <item h="1" x="6"/>
        <item h="1" x="3"/>
        <item h="1" x="7"/>
        <item h="1" x="2"/>
        <item h="1" m="1" x="14"/>
        <item h="1" m="1" x="16"/>
        <item h="1" m="1" x="11"/>
        <item h="1" m="1" x="17"/>
        <item h="1" m="1" x="13"/>
        <item h="1" m="1" x="15"/>
        <item h="1" m="1" x="12"/>
        <item h="1" x="1"/>
        <item h="1" m="1" x="10"/>
        <item h="1" x="8"/>
        <item h="1" m="1" x="9"/>
        <item t="default"/>
      </items>
    </pivotField>
    <pivotField showAll="0"/>
    <pivotField showAll="0"/>
    <pivotField showAll="0"/>
    <pivotField showAll="0"/>
    <pivotField showAll="0"/>
    <pivotField showAll="0"/>
    <pivotField numFmtId="164"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24"/>
    <field x="25"/>
  </rowFields>
  <rowItems count="1">
    <i t="grand">
      <x/>
    </i>
  </rowItems>
  <colItems count="1">
    <i/>
  </colItems>
  <pageFields count="3">
    <pageField fld="44" hier="-1"/>
    <pageField fld="14" hier="-1"/>
    <pageField fld="40" hier="-1"/>
  </pageFields>
  <dataFields count="1">
    <dataField name="Cuenta de Manual" fld="39" subtotal="count" baseField="0" baseItem="0"/>
  </dataFields>
  <formats count="9">
    <format dxfId="68">
      <pivotArea type="all" dataOnly="0" outline="0" fieldPosition="0"/>
    </format>
    <format dxfId="67">
      <pivotArea outline="0" collapsedLevelsAreSubtotals="1" fieldPosition="0"/>
    </format>
    <format dxfId="66">
      <pivotArea field="24" type="button" dataOnly="0" labelOnly="1" outline="0" axis="axisRow" fieldPosition="0"/>
    </format>
    <format dxfId="65">
      <pivotArea dataOnly="0" labelOnly="1" fieldPosition="0">
        <references count="1">
          <reference field="24" count="0"/>
        </references>
      </pivotArea>
    </format>
    <format dxfId="64">
      <pivotArea dataOnly="0" labelOnly="1" grandRow="1" outline="0" fieldPosition="0"/>
    </format>
    <format dxfId="63">
      <pivotArea dataOnly="0" labelOnly="1" fieldPosition="0">
        <references count="2">
          <reference field="24" count="0" selected="0"/>
          <reference field="25" count="8">
            <x v="0"/>
            <x v="1"/>
            <x v="2"/>
            <x v="3"/>
            <x v="4"/>
            <x v="5"/>
            <x v="6"/>
            <x v="8"/>
          </reference>
        </references>
      </pivotArea>
    </format>
    <format dxfId="62">
      <pivotArea dataOnly="0" labelOnly="1" outline="0" axis="axisValues" fieldPosition="0"/>
    </format>
    <format dxfId="61">
      <pivotArea grandRow="1" outline="0" collapsedLevelsAreSubtotals="1" fieldPosition="0"/>
    </format>
    <format dxfId="60">
      <pivotArea dataOnly="0" labelOnly="1" grandRow="1" outline="0" fieldPosition="0"/>
    </format>
  </formats>
  <pivotTableStyleInfo name="PivotStyleLight2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EE1BBE-525A-4709-8C7C-70748150A904}" name="TablaDinámica19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6" indent="0" outline="1" outlineData="1" multipleFieldFilters="0">
  <location ref="B5:C7" firstHeaderRow="1" firstDataRow="2" firstDataCol="1" rowPageCount="3" colPageCount="1"/>
  <pivotFields count="66">
    <pivotField showAll="0"/>
    <pivotField showAll="0"/>
    <pivotField numFmtId="164"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showAll="0"/>
    <pivotField axis="axisPage" showAll="0">
      <items count="34">
        <item x="1"/>
        <item m="1" x="2"/>
        <item m="1" x="3"/>
        <item m="1" x="8"/>
        <item m="1" x="28"/>
        <item m="1" x="5"/>
        <item m="1" x="4"/>
        <item m="1" x="6"/>
        <item m="1" x="7"/>
        <item m="1" x="9"/>
        <item m="1" x="12"/>
        <item m="1" x="29"/>
        <item m="1" x="11"/>
        <item m="1" x="13"/>
        <item m="1" x="14"/>
        <item m="1" x="31"/>
        <item m="1" x="16"/>
        <item m="1" x="19"/>
        <item m="1" x="30"/>
        <item m="1" x="10"/>
        <item m="1" x="15"/>
        <item m="1" x="17"/>
        <item m="1" x="18"/>
        <item m="1" x="20"/>
        <item m="1" x="25"/>
        <item m="1" x="32"/>
        <item m="1" x="21"/>
        <item m="1" x="22"/>
        <item m="1" x="23"/>
        <item m="1" x="24"/>
        <item m="1" x="26"/>
        <item m="1" x="27"/>
        <item x="0"/>
        <item t="default"/>
      </items>
    </pivotField>
    <pivotField axis="axisCol" multipleItemSelectionAllowed="1" showAll="0">
      <items count="13">
        <item x="0"/>
        <item m="1" x="5"/>
        <item m="1" x="1"/>
        <item m="1" x="2"/>
        <item m="1" x="11"/>
        <item m="1" x="8"/>
        <item m="1" x="9"/>
        <item m="1" x="10"/>
        <item m="1" x="7"/>
        <item m="1" x="6"/>
        <item m="1" x="4"/>
        <item m="1" x="3"/>
        <item t="default"/>
      </items>
    </pivotField>
    <pivotField showAll="0"/>
    <pivotField showAll="0"/>
    <pivotField showAll="0"/>
    <pivotField axis="axisRow" multipleItemSelectionAllowed="1" showAll="0">
      <items count="19">
        <item h="1" x="2"/>
        <item x="5"/>
        <item h="1" x="4"/>
        <item h="1" x="6"/>
        <item h="1" x="0"/>
        <item h="1" x="7"/>
        <item h="1" x="3"/>
        <item h="1" m="1" x="14"/>
        <item h="1" m="1" x="16"/>
        <item h="1" m="1" x="11"/>
        <item h="1" m="1" x="17"/>
        <item h="1" m="1" x="13"/>
        <item h="1" m="1" x="15"/>
        <item h="1" m="1" x="12"/>
        <item h="1" x="8"/>
        <item h="1" m="1" x="10"/>
        <item h="1" x="1"/>
        <item h="1" m="1" x="9"/>
        <item t="default"/>
      </items>
    </pivotField>
    <pivotField showAll="0"/>
    <pivotField showAll="0"/>
    <pivotField showAll="0"/>
    <pivotField axis="axisPage" multipleItemSelectionAllowed="1" showAll="0">
      <items count="7">
        <item h="1" x="2"/>
        <item m="1" x="5"/>
        <item x="1"/>
        <item x="0"/>
        <item h="1" x="3"/>
        <item m="1" x="4"/>
        <item t="default"/>
      </items>
    </pivotField>
    <pivotField showAll="0"/>
    <pivotField axis="axisPage" multipleItemSelectionAllowed="1" showAll="0">
      <items count="4">
        <item x="1"/>
        <item h="1" x="0"/>
        <item m="1" x="2"/>
        <item t="default"/>
      </items>
    </pivotField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5"/>
  </rowFields>
  <rowItems count="1">
    <i t="grand">
      <x/>
    </i>
  </rowItems>
  <colFields count="1">
    <field x="41"/>
  </colFields>
  <colItems count="1">
    <i t="grand">
      <x/>
    </i>
  </colItems>
  <pageFields count="3">
    <pageField fld="40" hier="-1"/>
    <pageField fld="49" hier="-1"/>
    <pageField fld="51" hier="-1"/>
  </pageFields>
  <dataFields count="1">
    <dataField name="Cuenta de Peso Bruto Vehículo" fld="5" subtotal="count" baseField="45" baseItem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dia" xr10:uid="{B37B7E8C-6893-4381-8B73-7B057F2443BC}" sourceName="dia">
  <pivotTables>
    <pivotTable tabId="2" name="Int_Manuales_Dia"/>
    <pivotTable tabId="2" name="Total_Entregas_dia"/>
    <pivotTable tabId="2" name="A. Manuscritos motivos"/>
    <pivotTable tabId="2" name="Motivos int Manuales salida SAP"/>
    <pivotTable tabId="2" name="Motivos Interven entrada SAP"/>
    <pivotTable tabId="2" name="TablaDinámica1"/>
    <pivotTable tabId="2" name="TablaDinámica2"/>
    <pivotTable tabId="2" name="Sobrepeso dia"/>
    <pivotTable tabId="2" name="TablaDinámica11"/>
    <pivotTable tabId="2" name="TablaDinámica4"/>
  </pivotTables>
  <data>
    <tabular pivotCacheId="172111954">
      <items count="33">
        <i x="0" s="1"/>
        <i x="1" s="1" nd="1"/>
        <i x="2" s="1" nd="1"/>
        <i x="3" s="1" nd="1"/>
        <i x="8" s="1" nd="1"/>
        <i x="28" s="1" nd="1"/>
        <i x="5" s="1" nd="1"/>
        <i x="4" s="1" nd="1"/>
        <i x="6" s="1" nd="1"/>
        <i x="7" s="1" nd="1"/>
        <i x="9" s="1" nd="1"/>
        <i x="12" s="1" nd="1"/>
        <i x="29" s="1" nd="1"/>
        <i x="11" s="1" nd="1"/>
        <i x="13" s="1" nd="1"/>
        <i x="14" s="1" nd="1"/>
        <i x="31" s="1" nd="1"/>
        <i x="16" s="1" nd="1"/>
        <i x="19" s="1" nd="1"/>
        <i x="30" s="1" nd="1"/>
        <i x="10" s="1" nd="1"/>
        <i x="15" s="1" nd="1"/>
        <i x="17" s="1" nd="1"/>
        <i x="18" s="1" nd="1"/>
        <i x="20" s="1" nd="1"/>
        <i x="25" s="1" nd="1"/>
        <i x="32" s="1" nd="1"/>
        <i x="21" s="1" nd="1"/>
        <i x="22" s="1" nd="1"/>
        <i x="23" s="1" nd="1"/>
        <i x="24" s="1" nd="1"/>
        <i x="26" s="1" nd="1"/>
        <i x="27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mes" xr10:uid="{C28E8BF2-9253-4E4F-AB34-5382C56FF0B5}" sourceName="mes">
  <pivotTables>
    <pivotTable tabId="2" name="Int_Manuales_Dia"/>
    <pivotTable tabId="2" name="Total_Entregas_dia"/>
    <pivotTable tabId="2" name="Totales_mes"/>
    <pivotTable tabId="2" name="Int_Manuales_Mes"/>
    <pivotTable tabId="2" name="A. Manuscritos motivos"/>
    <pivotTable tabId="2" name="Motivos int Manuales salida SAP"/>
    <pivotTable tabId="2" name="Motivos Interven entrada SAP"/>
    <pivotTable tabId="2" name="TablaDinámica1"/>
    <pivotTable tabId="2" name="TablaDinámica2"/>
    <pivotTable tabId="2" name="TablaDinámica12"/>
    <pivotTable tabId="2" name="Sobrepeso mes"/>
    <pivotTable tabId="2" name="Sobrepeso dia"/>
    <pivotTable tabId="2" name="TablaDinámica11"/>
    <pivotTable tabId="2" name="TablaDinámica13"/>
    <pivotTable tabId="2" name="TablaDinámica4"/>
    <pivotTable tabId="2" name="TablaDinámica5"/>
    <pivotTable tabId="13" name="TablaDinámica19"/>
  </pivotTables>
  <data>
    <tabular pivotCacheId="172111954">
      <items count="12">
        <i x="0" s="1"/>
        <i x="10" s="1" nd="1"/>
        <i x="7" s="1" nd="1"/>
        <i x="6" s="1" nd="1"/>
        <i x="4" s="1" nd="1"/>
        <i x="3" s="1" nd="1"/>
        <i x="5" s="1" nd="1"/>
        <i x="1" s="1" nd="1"/>
        <i x="2" s="1" nd="1"/>
        <i x="11" s="1" nd="1"/>
        <i x="8" s="1" nd="1"/>
        <i x="9" s="1" nd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DESIGNACIÓN_CENTRO" xr10:uid="{34821F82-BE16-4C73-A54B-AC2B43F9286D}" sourceName="DESIGNACIÓN CENTRO">
  <pivotTables>
    <pivotTable tabId="2" name="Int_Manuales_Dia"/>
    <pivotTable tabId="2" name="Int_Manuales_Mes"/>
    <pivotTable tabId="2" name="Total_Entregas_dia"/>
    <pivotTable tabId="2" name="Totales_mes"/>
    <pivotTable tabId="2" name="Evoluciónxdia Intervenciones Manuales"/>
    <pivotTable tabId="2" name="Evolucionxdia_entregas"/>
    <pivotTable tabId="2" name="Evolucionxdia AManuscritos"/>
    <pivotTable tabId="2" name="Motivos int Manuales salida SAP"/>
    <pivotTable tabId="2" name="A. Manuscritos motivos"/>
    <pivotTable tabId="2" name="Motivos Interven entrada SAP"/>
    <pivotTable tabId="2" name="TablaDinámica1"/>
    <pivotTable tabId="2" name="TablaDinámica2"/>
    <pivotTable tabId="2" name="TablaDinámica12"/>
    <pivotTable tabId="2" name="Sobrepeso dia"/>
    <pivotTable tabId="2" name="Sobrepeso mes"/>
    <pivotTable tabId="2" name="TablaDinámica11"/>
    <pivotTable tabId="2" name="TablaDinámica13"/>
    <pivotTable tabId="2" name="TablaDinámica4"/>
    <pivotTable tabId="2" name="TablaDinámica5"/>
    <pivotTable tabId="13" name="TablaDinámica19"/>
  </pivotTables>
  <data>
    <tabular pivotCacheId="172111954">
      <items count="18">
        <i x="0"/>
        <i x="4"/>
        <i x="5" s="1"/>
        <i x="6"/>
        <i x="3"/>
        <i x="7"/>
        <i x="2"/>
        <i x="1"/>
        <i x="14" nd="1"/>
        <i x="16" nd="1"/>
        <i x="11" nd="1"/>
        <i x="17" nd="1"/>
        <i x="13" nd="1"/>
        <i x="15" nd="1"/>
        <i x="12" nd="1"/>
        <i x="10" nd="1"/>
        <i x="8" nd="1"/>
        <i x="9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semana" xr10:uid="{F25C3C42-06B1-430B-8B37-70898FC9DE39}" sourceName="semana">
  <pivotTables>
    <pivotTable tabId="2" name="Evoluciónxdia Intervenciones Manuales"/>
    <pivotTable tabId="2" name="Evolucionxdia AManuscritos"/>
    <pivotTable tabId="2" name="Evolucionxdia_entregas"/>
  </pivotTables>
  <data>
    <tabular pivotCacheId="172111954">
      <items count="54">
        <i x="0" s="1"/>
        <i x="1" s="1"/>
        <i x="2" s="1" nd="1"/>
        <i x="35" s="1" nd="1"/>
        <i x="46" s="1" nd="1"/>
        <i x="43" s="1" nd="1"/>
        <i x="39" s="1" nd="1"/>
        <i x="34" s="1" nd="1"/>
        <i x="50" s="1" nd="1"/>
        <i x="26" s="1" nd="1"/>
        <i x="25" s="1" nd="1"/>
        <i x="27" s="1" nd="1"/>
        <i x="29" s="1" nd="1"/>
        <i x="31" s="1" nd="1"/>
        <i x="30" s="1" nd="1"/>
        <i x="28" s="1" nd="1"/>
        <i x="32" s="1" nd="1"/>
        <i x="33" s="1" nd="1"/>
        <i x="18" s="1" nd="1"/>
        <i x="19" s="1" nd="1"/>
        <i x="20" s="1" nd="1"/>
        <i x="21" s="1" nd="1"/>
        <i x="16" s="1" nd="1"/>
        <i x="12" s="1" nd="1"/>
        <i x="13" s="1" nd="1"/>
        <i x="14" s="1" nd="1"/>
        <i x="15" s="1" nd="1"/>
        <i x="17" s="1" nd="1"/>
        <i x="22" s="1" nd="1"/>
        <i x="23" s="1" nd="1"/>
        <i x="24" s="1" nd="1"/>
        <i x="3" s="1" nd="1"/>
        <i x="4" s="1" nd="1"/>
        <i x="6" s="1" nd="1"/>
        <i x="5" s="1" nd="1"/>
        <i x="7" s="1" nd="1"/>
        <i x="8" s="1" nd="1"/>
        <i x="9" s="1" nd="1"/>
        <i x="10" s="1" nd="1"/>
        <i x="11" s="1" nd="1"/>
        <i x="53" s="1" nd="1"/>
        <i x="51" s="1" nd="1"/>
        <i x="48" s="1" nd="1"/>
        <i x="45" s="1" nd="1"/>
        <i x="42" s="1" nd="1"/>
        <i x="40" s="1" nd="1"/>
        <i x="37" s="1" nd="1"/>
        <i x="52" s="1" nd="1"/>
        <i x="49" s="1" nd="1"/>
        <i x="47" s="1" nd="1"/>
        <i x="44" s="1" nd="1"/>
        <i x="41" s="1" nd="1"/>
        <i x="38" s="1" nd="1"/>
        <i x="36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Tipo" xr10:uid="{3617E8DC-2C00-40DA-B7E3-BB1E6B17463E}" sourceName="Tipo">
  <pivotTables>
    <pivotTable tabId="2" name="Int_Manuales_Dia"/>
    <pivotTable tabId="2" name="Int_Manuales_Mes"/>
    <pivotTable tabId="2" name="Total_Entregas_dia"/>
    <pivotTable tabId="2" name="Totales_mes"/>
    <pivotTable tabId="2" name="Evoluciónxdia Intervenciones Manuales"/>
    <pivotTable tabId="2" name="Evolucionxdia AManuscritos"/>
    <pivotTable tabId="2" name="Evolucionxdia_entregas"/>
  </pivotTables>
  <data>
    <tabular pivotCacheId="172111954">
      <items count="6">
        <i x="1" s="1"/>
        <i x="0" s="1"/>
        <i x="2" nd="1"/>
        <i x="5" nd="1"/>
        <i x="3" nd="1"/>
        <i x="4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entro" xr10:uid="{36EA77C4-8891-4745-A6F2-B926735D66DB}" sourceName="Centro">
  <pivotTables>
    <pivotTable tabId="2" name="TablaDinámica12"/>
  </pivotTables>
  <data>
    <tabular pivotCacheId="172111954">
      <items count="20">
        <i x="9" s="1"/>
        <i x="18" s="1" nd="1"/>
        <i x="0" s="1" nd="1"/>
        <i x="1" s="1" nd="1"/>
        <i x="2" s="1" nd="1"/>
        <i x="19" s="1" nd="1"/>
        <i x="17" s="1" nd="1"/>
        <i x="3" s="1" nd="1"/>
        <i x="4" s="1" nd="1"/>
        <i x="5" s="1" nd="1"/>
        <i x="6" s="1" nd="1"/>
        <i x="7" s="1" nd="1"/>
        <i x="8" s="1" nd="1"/>
        <i x="10" s="1" nd="1"/>
        <i x="11" s="1" nd="1"/>
        <i x="12" s="1" nd="1"/>
        <i x="13" s="1" nd="1"/>
        <i x="14" s="1" nd="1"/>
        <i x="15" s="1" nd="1"/>
        <i x="16" s="1" nd="1"/>
      </items>
    </tabular>
  </data>
</slicerCacheDefinition>
</file>

<file path=xl/slicerCaches/slicerCache7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DESIGNACIÓN_CENTRO1" xr10:uid="{26BAC99B-CF10-445A-A13D-DCFD36C15645}" sourceName="DESIGNACIÓN CENTRO">
  <pivotTables>
    <pivotTable tabId="2" name="TablaDinámica6"/>
  </pivotTables>
  <data>
    <tabular pivotCacheId="172111954">
      <items count="18">
        <i x="0"/>
        <i x="4"/>
        <i x="5" s="1"/>
        <i x="6"/>
        <i x="3"/>
        <i x="7"/>
        <i x="2"/>
        <i x="1"/>
        <i x="14" nd="1"/>
        <i x="16" nd="1"/>
        <i x="11" nd="1"/>
        <i x="17" nd="1"/>
        <i x="13" nd="1"/>
        <i x="15" nd="1"/>
        <i x="12" nd="1"/>
        <i x="10" nd="1"/>
        <i x="8" nd="1"/>
        <i x="9" nd="1"/>
      </items>
    </tabular>
  </data>
</slicerCacheDefinition>
</file>

<file path=xl/slicerCaches/slicerCache8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Tipo1" xr10:uid="{E0E2F863-9225-4276-B3D0-7C01403F85A1}" sourceName="Tipo">
  <pivotTables>
    <pivotTable tabId="2" name="TablaDinámica6"/>
  </pivotTables>
  <data>
    <tabular pivotCacheId="172111954">
      <items count="6">
        <i x="1"/>
        <i x="0" s="1"/>
        <i x="2" nd="1"/>
        <i x="5" nd="1"/>
        <i x="3" nd="1"/>
        <i x="4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dia" xr10:uid="{E9639AD0-9D71-47DA-B1CB-A7A56AC489A1}" cache="SegmentaciónDeDatos_dia" caption="dia" columnCount="5" style="SlicerStyleDark1" rowHeight="216000"/>
  <slicer name="mes" xr10:uid="{91AADA8F-1F6A-44D7-9C1C-74943487A197}" cache="SegmentaciónDeDatos_mes" caption="mes" columnCount="2" style="SlicerStyleDark1" rowHeight="288000"/>
  <slicer name="DESIGNACIÓN CENTRO" xr10:uid="{72AD8B36-61F5-4D92-BEC8-3971FAC65395}" cache="SegmentaciónDeDatos_DESIGNACIÓN_CENTRO" caption="DESIGNACIÓN CENTRO" columnCount="3" style="SlicerStyleDark1" rowHeight="225425"/>
  <slicer name="semana" xr10:uid="{75CC9BB9-78C7-46D0-B6D9-8B1DAB4BBB31}" cache="SegmentaciónDeDatos_semana" caption="semana" columnCount="10" style="SlicerStyleDark1" rowHeight="324000"/>
  <slicer name="Tipo" xr10:uid="{3BDB8A85-AE7A-4D2B-9F3E-6F5EE7CC4124}" cache="SegmentaciónDeDatos_Tipo" caption="Tipo" style="SlicerStyleDark1" rowHeight="209550"/>
  <slicer name="Centro" xr10:uid="{01CD82A4-6E9C-4F1C-ABC8-22E726494EDE}" cache="SegmentaciónDeDatos_Centro" caption="Centro" startItem="6" rowHeight="209550"/>
  <slicer name="DESIGNACIÓN CENTRO 1" xr10:uid="{A245E7D1-78F0-4ACC-AD41-AFA03C732A00}" cache="SegmentaciónDeDatos_DESIGNACIÓN_CENTRO1" caption="DESIGNACIÓN CENTRO" rowHeight="209550"/>
  <slicer name="Tipo 1" xr10:uid="{08CD709F-E542-489B-BFAC-1B1192807EE2}" cache="SegmentaciónDeDatos_Tipo1" caption="Tipo" rowHeight="2095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E762A2-8917-4CBE-A5EC-C5384D3C24C2}" name="Tabla1" displayName="Tabla1" ref="A2:BN3" totalsRowShown="0" headerRowDxfId="147">
  <autoFilter ref="A2:BN3" xr:uid="{20E762A2-8917-4CBE-A5EC-C5384D3C24C2}"/>
  <tableColumns count="66">
    <tableColumn id="1" xr3:uid="{960A26FD-AD87-4192-9946-7E0FDEB1329A}" name="Centro" dataDxfId="146"/>
    <tableColumn id="51" xr3:uid="{F8799EE7-5E25-4167-B689-A145BB261147}" name="Tara teórica" dataDxfId="145"/>
    <tableColumn id="50" xr3:uid="{11DB015C-EAA9-44FB-8A9C-C11C0E34D3D5}" name="Tara Real_x000a_Calculada sin palet" dataDxfId="144"/>
    <tableColumn id="49" xr3:uid="{68FCFDF1-CE8D-4296-8E2E-4357FB378C47}" name="Palets Devueltos" dataDxfId="143"/>
    <tableColumn id="2" xr3:uid="{1CA9B56F-5A2A-4AB8-A593-3A79B494BA67}" name="Carga máxima Autorizada" dataDxfId="142"/>
    <tableColumn id="52" xr3:uid="{EAE3E56D-1C07-4B91-8D6A-7D9529E795A4}" name="Peso Bruto Vehículo" dataDxfId="141"/>
    <tableColumn id="3" xr3:uid="{2D9B82C5-0681-4332-89AE-108DCB641835}" name="Cantidad" dataDxfId="140"/>
    <tableColumn id="58" xr3:uid="{D3C3D33B-477E-4EBD-A856-F96CAB087030}" name="Un.medida venta"/>
    <tableColumn id="4" xr3:uid="{C23A69AB-39AA-42A8-ADBD-9F1EC719F2F8}" name="Texto Breve" dataDxfId="139"/>
    <tableColumn id="5" xr3:uid="{96EBA81D-9931-45AF-A7F1-3C5B7802E3FD}" name="Matricula Vehículo" dataDxfId="138"/>
    <tableColumn id="6" xr3:uid="{A49C877D-C3EC-47E5-ACB6-DECB13F2D6B1}" name="2ª Matrícula" dataDxfId="137"/>
    <tableColumn id="7" xr3:uid="{8680AFC6-E34A-449C-8AF3-447768A4E2D4}" name="Nº Ticket carga" dataDxfId="136"/>
    <tableColumn id="8" xr3:uid="{CA8CEB01-208A-4363-A84E-3121363B9639}" name="Entrega" dataDxfId="135"/>
    <tableColumn id="9" xr3:uid="{6C8098AF-5CFB-47ED-B435-0BE11A7287F0}" name="Fecha de Albaran" dataDxfId="134"/>
    <tableColumn id="10" xr3:uid="{C27F6855-7CE6-4791-87A6-3425F330B437}" name="Material" dataDxfId="133"/>
    <tableColumn id="11" xr3:uid="{BF5C3972-BE95-4DDA-B535-AAE1A36238F6}" name="Cantidad2" dataDxfId="132"/>
    <tableColumn id="12" xr3:uid="{45A7CAC5-ABDA-4AA6-B17E-4284938BB31A}" name="Un.medida venta3" dataDxfId="131"/>
    <tableColumn id="13" xr3:uid="{E3B91656-753B-44A8-AC02-BAA99B874EA2}" name="Peso Neto Vehículo" dataDxfId="130"/>
    <tableColumn id="14" xr3:uid="{3C46FD67-8C7C-4389-8F92-4CE44D16BB85}" name="Tipo de posición" dataDxfId="129"/>
    <tableColumn id="15" xr3:uid="{CB1290B8-9ADB-4670-A2A8-2765E65F5F29}" name="Creado por" dataDxfId="128"/>
    <tableColumn id="16" xr3:uid="{EA6D94E1-315E-4DDF-BE39-17757EE8D99E}" name="Status" dataDxfId="127"/>
    <tableColumn id="17" xr3:uid="{B13BD860-7D80-42BC-8EAF-83DF97F7CCA2}" name="Entrada manual transferencias" dataDxfId="126"/>
    <tableColumn id="18" xr3:uid="{A524F6B7-5AA7-45B4-8855-954920513A84}" name="Entrada: Modificación manual en SAP" dataDxfId="125"/>
    <tableColumn id="19" xr3:uid="{94E4C04C-3F4D-470E-AD7D-09034F1FE51D}" name="Entrada: Mod.manual en SAP. Motivo" dataDxfId="124"/>
    <tableColumn id="20" xr3:uid="{F54A9138-B07B-42AA-8B2E-4F62E6297FBF}" name="Entrada: Modificación manual en Vidmar" dataDxfId="123"/>
    <tableColumn id="21" xr3:uid="{96C67772-49FC-4944-9495-AA78C17B76C1}" name="Entrada: Modifi.manual en Vidmar.Motivo" dataDxfId="122"/>
    <tableColumn id="22" xr3:uid="{81D3278C-28ED-4E64-B86E-B11AE8FBAA86}" name="Identificación terminal" dataDxfId="121"/>
    <tableColumn id="23" xr3:uid="{FB8D734A-AC4D-42E1-B107-A2C9C177EA30}" name="Forma breve cronomarcador" dataDxfId="120"/>
    <tableColumn id="24" xr3:uid="{04EBCD4D-EA74-431A-96B3-47D341D41EE9}" name="Usuario" dataDxfId="119"/>
    <tableColumn id="25" xr3:uid="{D509CB88-2550-44CE-8C9C-290A26F1E634}" name="Salida: Modificación manual en SAP" dataDxfId="118"/>
    <tableColumn id="26" xr3:uid="{F135C147-BF05-4F3E-A09D-6E37BB50C2A5}" name="Salida:Modificación manual en SAP.Motivo" dataDxfId="117"/>
    <tableColumn id="27" xr3:uid="{E7F2FCB3-5FA2-49B7-8DFC-4AC165EA15E4}" name="Salida: Modificación manual en Vidmar" dataDxfId="116"/>
    <tableColumn id="28" xr3:uid="{5BC601C7-F9B2-47E0-89E8-B26D449E9439}" name="Salida: Modif.manual Vidmar.Motivo" dataDxfId="115"/>
    <tableColumn id="29" xr3:uid="{1227766D-95E4-424D-952B-E8F5F7588523}" name="Identificación terminal4" dataDxfId="114"/>
    <tableColumn id="30" xr3:uid="{2D57F2B0-1909-4543-AA21-06DEDBDF2404}" name="Forma breve cronomarcador5" dataDxfId="113"/>
    <tableColumn id="31" xr3:uid="{D1429FA8-78AA-4130-89F3-30F6C38911F3}" name="Usuario6" dataDxfId="112"/>
    <tableColumn id="32" xr3:uid="{24271A1B-4B23-449C-A8D0-319DBBAFC7DE}" name="Vehículo con peso excedido" dataDxfId="111"/>
    <tableColumn id="33" xr3:uid="{1C19C146-495B-4E05-87A7-FDE6BA93D5AE}" name="Almacén/Silo Vidmar" dataDxfId="110"/>
    <tableColumn id="34" xr3:uid="{B216F1D4-4E68-4867-8134-96F7E42C49A5}" name="Peso Vidmar_x000a_Real báscula" dataDxfId="109"/>
    <tableColumn id="35" xr3:uid="{9F4CD00E-2B1B-4BFA-9AB3-56812D8B035F}" name="Manual" dataDxfId="108">
      <calculatedColumnFormula>IFERROR(_xlfn.IFS(Tabla1[[#This Row],[Salida: Modificación manual en Vidmar]]="M",1,Tabla1[[#This Row],[Salida: Modificación manual en SAP]]="X",1,Tabla1[[#This Row],[Entrada: Modificación manual en Vidmar]]="M",1,Tabla1[[#This Row],[Entrada: Modificación manual en SAP]]="X",1,Tabla1[[#This Row],[Ensacado Tenerife + Oural]]="ZZ",1),"")</calculatedColumnFormula>
    </tableColumn>
    <tableColumn id="36" xr3:uid="{B9973053-E346-4E00-8DB0-12D3B16D962A}" name="dia" dataDxfId="107">
      <calculatedColumnFormula>+DAY(Tabla1[[#This Row],[Fecha de Albaran]])</calculatedColumnFormula>
    </tableColumn>
    <tableColumn id="37" xr3:uid="{FCA2187B-DD14-48C2-994F-A1DF86D1489C}" name="mes" dataDxfId="106">
      <calculatedColumnFormula>+MONTH(Tabla1[[#This Row],[Fecha de Albaran]])</calculatedColumnFormula>
    </tableColumn>
    <tableColumn id="38" xr3:uid="{FB7522A5-B401-4C8E-A4FB-14A8E92148E7}" name="semana" dataDxfId="105">
      <calculatedColumnFormula>+WEEKNUM(Tabla1[[#This Row],[Fecha de Albaran]])</calculatedColumnFormula>
    </tableColumn>
    <tableColumn id="39" xr3:uid="{6BBE085B-ADA6-4F4B-ABF0-49C4BFEC991E}" name="Tipo Int Manual" dataDxfId="104">
      <calculatedColumnFormula>+IF(Tabla1[[#This Row],[Ensacado Tenerife + Oural]]="ZZ","ZZ",Tabla1[[#This Row],[Tipo Int Manual ent + salida]])</calculatedColumnFormula>
    </tableColumn>
    <tableColumn id="40" xr3:uid="{E6CDCC62-2C6C-41DD-A136-A98681B71D50}" name="Tipo Manual" dataDxfId="103">
      <calculatedColumnFormula>+IF(Tabla1[[#This Row],[Manual]]=1,IF(Tabla1[[#This Row],[Tipo Int Manual]]="AM","A.Manuscrito",IF(Tabla1[[#This Row],[Tipo Int Manual]]="ZZ","No Existe  Bascula","Int. Manual")),"Automatico")</calculatedColumnFormula>
    </tableColumn>
    <tableColumn id="41" xr3:uid="{CE172247-58B6-446D-BD13-B75FD0C95DA8}" name="DESIGNACIÓN CENTRO" dataDxfId="102">
      <calculatedColumnFormula>+VLOOKUP(Tabla1[[#This Row],[Centro]],Tabla7[#All],2,FALSE)</calculatedColumnFormula>
    </tableColumn>
    <tableColumn id="42" xr3:uid="{43AAA814-AC85-48F5-BC06-2080BC503073}" name="DESIGNACIÓN AGRUPADO" dataDxfId="101">
      <calculatedColumnFormula>+VLOOKUP(Tabla1[[#This Row],[Centro]],Tabla7[#All],3,FALSE)</calculatedColumnFormula>
    </tableColumn>
    <tableColumn id="43" xr3:uid="{6E9AD9BA-EDA3-4BF9-972F-B82FBD04A426}" name="Int Ma Vidmar" dataDxfId="100">
      <calculatedColumnFormula>IFERROR(_xlfn.IFS(Tabla1[[#This Row],[Salida: Modificación manual en Vidmar]]="M","VIDMAR. M",Tabla1[[#This Row],[Entrada: Modificación manual en Vidmar]]="M","VIDMAR. M"),"")</calculatedColumnFormula>
    </tableColumn>
    <tableColumn id="44" xr3:uid="{3AFBC1D2-26E6-49E2-A723-E9902D5D37EE}" name="Descripción material" dataDxfId="99">
      <calculatedColumnFormula>+VLOOKUP(Tabla1[[#This Row],[Material]]*1,Tabla14[#All],2,FALSE)</calculatedColumnFormula>
    </tableColumn>
    <tableColumn id="45" xr3:uid="{1AF615BD-8873-42E2-8442-89D1C6A0B66A}" name="Tipo" dataDxfId="98">
      <calculatedColumnFormula>+VLOOKUP(Tabla1[[#This Row],[Material]]*1,Tabla14[#All],3,FALSE)</calculatedColumnFormula>
    </tableColumn>
    <tableColumn id="46" xr3:uid="{10EF7BE4-E377-4400-9179-A836642CD30D}" name="Diferencia" dataDxfId="97">
      <calculatedColumnFormula>+Tabla1[[#This Row],[Carga máxima Autorizada]]*1.025-Tabla1[[#This Row],[Peso Bruto Vehículo]]</calculatedColumnFormula>
    </tableColumn>
    <tableColumn id="47" xr3:uid="{2976971B-834E-44C9-AF50-04087CEE136F}" name="sobrepeso" dataDxfId="96">
      <calculatedColumnFormula>+IFERROR(IF(Tabla1[[#This Row],[Diferencia]]&lt;0,"ko","Ok"),"")</calculatedColumnFormula>
    </tableColumn>
    <tableColumn id="48" xr3:uid="{61A31E27-EB7E-41D2-902D-E6F957665F6D}" name="Consigna - neto" dataDxfId="95">
      <calculatedColumnFormula>+Tabla1[[#This Row],[Cantidad TM]]-Tabla1[[#This Row],[Peso Neto Vehículo]]</calculatedColumnFormula>
    </tableColumn>
    <tableColumn id="54" xr3:uid="{294F5B06-2526-4697-8CEB-3621A63832F9}" name="Abs (Consigna-neto)" dataDxfId="94">
      <calculatedColumnFormula>+ABS(Tabla1[[#This Row],[Consigna - neto]])</calculatedColumnFormula>
    </tableColumn>
    <tableColumn id="53" xr3:uid="{8F6E2628-D3A9-4060-9E7A-6C1FE2783FA7}" name="Diferencia 400 kg" dataDxfId="93">
      <calculatedColumnFormula>+GESTEP(Tabla1[[#This Row],[Abs (Consigna-neto)]],0.4)</calculatedColumnFormula>
    </tableColumn>
    <tableColumn id="55" xr3:uid="{3F50AC4A-41BF-46A0-BDDA-6DEDA1F317A9}" name="Positivo" dataDxfId="92">
      <calculatedColumnFormula>+GESTEP(Tabla1[[#This Row],[Consigna - neto]],0)</calculatedColumnFormula>
    </tableColumn>
    <tableColumn id="56" xr3:uid="{254DFA83-0834-4D8B-90E2-946ED034A324}" name="Tipo Diferencia" dataDxfId="91">
      <calculatedColumnFormula>+IF(Tabla1[[#This Row],[Diferencia 400 kg]]=1,IF(Tabla1[[#This Row],[Positivo]]=1,"Positivo","Negativo"),"")</calculatedColumnFormula>
    </tableColumn>
    <tableColumn id="57" xr3:uid="{4C1EC362-44C1-4C44-8BDE-22D812FD477E}" name="Cantidad7" dataDxfId="90">
      <calculatedColumnFormula>+Tabla1[[#This Row],[Cantidad2]]</calculatedColumnFormula>
    </tableColumn>
    <tableColumn id="60" xr3:uid="{4F2657A4-F6A6-41F1-806F-9FEAFD28589F}" name="Unidad" dataDxfId="89">
      <calculatedColumnFormula>+Tabla1[[#This Row],[Un.medida venta3]]</calculatedColumnFormula>
    </tableColumn>
    <tableColumn id="61" xr3:uid="{A243219A-5DE6-46DF-B6D7-F7111D170034}" name="Cantidad TM" dataDxfId="88">
      <calculatedColumnFormula>+VLOOKUP(Tabla1[[#This Row],[Referencia]],Tabla14[],4,FALSE)*Tabla1[[#This Row],[Cantidad7]]</calculatedColumnFormula>
    </tableColumn>
    <tableColumn id="59" xr3:uid="{48FE8381-CE05-4B67-AE28-5C40216FFBA8}" name="Referencia" dataDxfId="87">
      <calculatedColumnFormula>1*Tabla1[[#This Row],[Material]]</calculatedColumnFormula>
    </tableColumn>
    <tableColumn id="62" xr3:uid="{9D85C908-5BA0-4657-A2F3-B8735E0BB9C4}" name="Tipo Int. Manual Ent" dataDxfId="86">
      <calculatedColumnFormula>+MID(Tabla1[[#This Row],[Entrada: Mod.manual en SAP. Motivo]],1,2)</calculatedColumnFormula>
    </tableColumn>
    <tableColumn id="63" xr3:uid="{58E53882-FEEF-4ACF-9EAB-05B08B7661F3}" name="Ensacado Tenerife + Oural" dataDxfId="85">
      <calculatedColumnFormula>+IF(Tabla1[[#This Row],[DESIGNACIÓN CENTRO]]="M. TENERIFE",IF(Tabla1[[#This Row],[Tipo]]="Saco","ZZ",""),IF(Tabla1[[#This Row],[DESIGNACIÓN CENTRO]]="F. OURAL",IF(Tabla1[[#This Row],[Tipo]]="Saco","ZZ",""),""))</calculatedColumnFormula>
    </tableColumn>
    <tableColumn id="64" xr3:uid="{980A3416-F3A0-47A0-BC85-644785FDEA11}" name="Año" dataDxfId="84">
      <calculatedColumnFormula>+YEAR(Tabla1[[#This Row],[Fecha de Albaran]])</calculatedColumnFormula>
    </tableColumn>
    <tableColumn id="65" xr3:uid="{719273AA-EB12-4E81-8B32-1CE53CF925A1}" name="Tipo int. Manual sal" dataDxfId="83">
      <calculatedColumnFormula>+MID(Tabla1[[#This Row],[Salida:Modificación manual en SAP.Motivo]],1,2)</calculatedColumnFormula>
    </tableColumn>
    <tableColumn id="66" xr3:uid="{3D45A903-53CD-4CEC-AA10-F85DEF2790D6}" name="Tipo Int Manual ent + salida" dataDxfId="82">
      <calculatedColumnFormula>+IF(Tabla1[[#This Row],[Tipo Int. Manual Ent]]="",Tabla1[[#This Row],[Tipo int. Manual sal]],Tabla1[[#This Row],[Tipo Int. Manual Ent]])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BAC2E5B-6491-4E52-B73A-25E1908D79A0}" name="Tabla4" displayName="Tabla4" ref="A1:BL3" totalsRowShown="0">
  <autoFilter ref="A1:BL3" xr:uid="{DEBD3BB5-E788-4D35-8C63-3272D6C7FFEE}"/>
  <tableColumns count="64">
    <tableColumn id="1" xr3:uid="{BA78772F-F4A1-4EED-A80B-72987F7A2137}" name="Centro"/>
    <tableColumn id="2" xr3:uid="{3B624F38-7DFA-4BDE-9907-60FBE5433B65}" name="Tara teórica"/>
    <tableColumn id="3" xr3:uid="{36448309-351B-4A46-B776-8F92C5FD4075}" name="Tara Real_x000a_Calculada sin palet"/>
    <tableColumn id="4" xr3:uid="{FD39D9CC-556B-4681-918C-5586AF2F3DBB}" name="Palets Devueltos"/>
    <tableColumn id="5" xr3:uid="{3B975AE8-FFBA-436C-B8C1-3356A2916FBE}" name="Carga máxima Autorizada"/>
    <tableColumn id="6" xr3:uid="{2242F3FA-8531-4C23-97A4-A6A9E04CDDEB}" name="Peso Bruto Vehículo"/>
    <tableColumn id="7" xr3:uid="{9F67066B-3CAE-4C59-98EA-4E385186DC62}" name="Cantidad"/>
    <tableColumn id="8" xr3:uid="{F049883B-BFCD-4731-8218-658401B8B8A8}" name="Un.medida venta"/>
    <tableColumn id="9" xr3:uid="{683D3B1F-4E77-4CD8-815C-B9E66148954A}" name="Texto Breve"/>
    <tableColumn id="10" xr3:uid="{74BFCBE1-0CF4-464E-BE9F-5FE7BF493F6A}" name="Matricula Vehículo"/>
    <tableColumn id="11" xr3:uid="{4F3ABF86-ADC8-4169-A8D8-9541A8659650}" name="2ª Matrícula"/>
    <tableColumn id="12" xr3:uid="{181DE641-1458-451D-9845-1E49171A1CFF}" name="Nº Ticket carga"/>
    <tableColumn id="13" xr3:uid="{13C2C324-35E3-48E4-A0EE-8C982F2658C1}" name="Entrega"/>
    <tableColumn id="14" xr3:uid="{8D8051C4-8CDE-47B8-9B21-D7BB129662D7}" name="Fecha de Albaran" dataDxfId="81"/>
    <tableColumn id="15" xr3:uid="{AAB56189-BC5F-4E1C-BD9B-ADDEF19604F7}" name="Material"/>
    <tableColumn id="16" xr3:uid="{36AD1619-AE5C-4B51-BDAB-BA83754FAD6C}" name="Cantidad2"/>
    <tableColumn id="17" xr3:uid="{231C7AAA-5A1A-44E5-B454-5C9E3AFBE885}" name="Un.medida venta3"/>
    <tableColumn id="18" xr3:uid="{2675DA4C-0E8E-4C7C-B7B2-A25C6DB50300}" name="Peso Neto Vehículo"/>
    <tableColumn id="19" xr3:uid="{87C1A12D-2506-42E6-823B-CBB61D9C7910}" name="Tipo de posición"/>
    <tableColumn id="20" xr3:uid="{19CF57D1-B221-4D47-8B33-904101D32E56}" name="Creado por"/>
    <tableColumn id="21" xr3:uid="{FAC14FF2-3AF5-4A58-8C1F-A6B0478B66DF}" name="Status"/>
    <tableColumn id="22" xr3:uid="{AC50CF27-1DE2-465F-A0AB-ADCED25F2B9E}" name="Entrada manual transferencias"/>
    <tableColumn id="23" xr3:uid="{B83576BE-5AAF-4218-84DD-CC80378B5D4C}" name="Entrada: Modificación manual en SAP"/>
    <tableColumn id="24" xr3:uid="{27E5BD9D-F4EF-4524-8D95-A4A628909C35}" name="Entrada: Mod.manual en SAP. Motivo"/>
    <tableColumn id="25" xr3:uid="{2A62ADF8-99C4-4450-9BB8-F3D4A32F710D}" name="Entrada: Modificación manual en Vidmar"/>
    <tableColumn id="26" xr3:uid="{D4B4AAE4-62F1-446D-8315-2343CBED914C}" name="Entrada: Modifi.manual en Vidmar.Motivo"/>
    <tableColumn id="27" xr3:uid="{3B470767-DB9D-453F-B099-5019A52591F0}" name="Identificación terminal"/>
    <tableColumn id="28" xr3:uid="{1DD71B8E-AE9D-4AE5-B650-C2194CA92A59}" name="Forma breve cronomarcador" dataDxfId="80"/>
    <tableColumn id="29" xr3:uid="{75678526-0F29-4068-A352-B03A75B7D7A0}" name="Usuario"/>
    <tableColumn id="30" xr3:uid="{9A6730E5-F55A-4417-A2CC-749CEDC0D1C5}" name="Salida: Modificación manual en SAP"/>
    <tableColumn id="31" xr3:uid="{24F2D1AF-2EBC-420C-B672-44D15A5EBCB5}" name="Salida:Modificación manual en SAP.Motivo"/>
    <tableColumn id="32" xr3:uid="{94AF1B6E-64F0-4489-945D-531CEF95C8D2}" name="Salida: Modificación manual en Vidmar"/>
    <tableColumn id="33" xr3:uid="{F7878067-B880-4A67-9D1E-DBCC2A6FDDCA}" name="Salida: Modif.manual Vidmar.Motivo"/>
    <tableColumn id="34" xr3:uid="{6D15D9EB-5E19-4241-8AFD-DAE68EDE7A68}" name="Identificación terminal4"/>
    <tableColumn id="35" xr3:uid="{2BCDA91F-1971-4A3F-A8FA-F0E8DF32A1FF}" name="Forma breve cronomarcador5" dataDxfId="79"/>
    <tableColumn id="36" xr3:uid="{5B4BFF81-6055-45D7-ABFC-72064EF0A745}" name="Usuario6"/>
    <tableColumn id="37" xr3:uid="{C6E73A2F-211B-42E5-A56B-64DDD39DE338}" name="Vehículo con peso excedido"/>
    <tableColumn id="38" xr3:uid="{25CE8793-D4DB-4D68-ADAF-C22E3228D6CE}" name="Almacén/Silo Vidmar"/>
    <tableColumn id="39" xr3:uid="{4A35F5BE-58CA-436D-9AEF-4FBE0DBA888C}" name="Peso Vidmar_x000a_Real báscula"/>
    <tableColumn id="40" xr3:uid="{A5878B1C-6AC0-4E4D-AE5A-144E45106F93}" name="Manual"/>
    <tableColumn id="41" xr3:uid="{DCE3D5C6-C7A4-42F9-853E-D07FAED9336C}" name="dia"/>
    <tableColumn id="42" xr3:uid="{D3F5A9DF-25B1-466B-BB31-9D524ACD5DE5}" name="mes"/>
    <tableColumn id="43" xr3:uid="{66CD9E67-0EB6-47D5-99B2-7C3DE0447A8F}" name="semana"/>
    <tableColumn id="44" xr3:uid="{F91C5B06-C8FB-4F9A-9B91-A8B2A2B03594}" name="Tipo Int Manual"/>
    <tableColumn id="45" xr3:uid="{D61B1EB7-5133-4EE8-BD4B-1885B05049BD}" name="Tipo Manual"/>
    <tableColumn id="46" xr3:uid="{BE7919B6-902E-4C01-BE5E-80D46376451F}" name="DESIGNACIÓN CENTRO"/>
    <tableColumn id="47" xr3:uid="{3D290E79-B4D8-487E-B63D-4A3EB361BAD9}" name="DESIGNACIÓN AGRUPADO"/>
    <tableColumn id="48" xr3:uid="{1AEE4EBD-E676-4D33-9ECB-D1D50831DCED}" name="Int Ma Vidmar"/>
    <tableColumn id="49" xr3:uid="{C56A9906-F31F-46D4-B63D-DD7BC288B342}" name="Descripción material"/>
    <tableColumn id="50" xr3:uid="{9CCF2D5C-752F-4ACC-BFAA-D3B31AF1AD01}" name="Tipo"/>
    <tableColumn id="51" xr3:uid="{183B0BF5-C491-4B63-BE17-235C77AC401D}" name="Diferencia"/>
    <tableColumn id="52" xr3:uid="{88F10F47-E8E3-4F64-AF5A-D68EBACCE8B2}" name="sobrepeso"/>
    <tableColumn id="53" xr3:uid="{E792D06A-5C5C-48DF-9746-34C19379CA38}" name="Consigna - neto"/>
    <tableColumn id="54" xr3:uid="{7C53C482-E8C0-4A56-9638-A0C76C5604F2}" name="Abs (Consigna-neto)"/>
    <tableColumn id="55" xr3:uid="{79AA5811-F2CB-44AC-B59C-2803871A1BB1}" name="Diferencia 400 kg"/>
    <tableColumn id="56" xr3:uid="{A9E8CF1E-ADF3-4E91-95A5-B03F888C34F1}" name="Positivo"/>
    <tableColumn id="57" xr3:uid="{44230C90-30AE-4B10-9E88-98FB2DD2A9C6}" name="Tipo Diferencia"/>
    <tableColumn id="58" xr3:uid="{1DD1B3F8-FE91-40EA-96C6-415BB6F2D722}" name="Cantidad7"/>
    <tableColumn id="59" xr3:uid="{D6CF4302-194C-46AF-8D94-E7B65D197060}" name="Unidad"/>
    <tableColumn id="60" xr3:uid="{46D6079A-CDEC-4274-97DC-20162A632B81}" name="Cantidad TM"/>
    <tableColumn id="61" xr3:uid="{4E472CAB-4A24-4796-88D6-4D5971F7DB12}" name="Referencia"/>
    <tableColumn id="62" xr3:uid="{F7DDCC6D-EA69-4824-85F3-CD580D35BC2C}" name="Tipo Int. Manual Ent"/>
    <tableColumn id="63" xr3:uid="{D3864DFC-B85E-4120-9127-FCC0945E0209}" name="Ensacado Tenerife"/>
    <tableColumn id="64" xr3:uid="{92A662D2-8207-463A-8F6B-7E2C483A98CF}" name="Año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B3A7C6F-0208-4563-AA22-07CFE25EF446}" name="Tabla6" displayName="Tabla6" ref="A1:BN4" totalsRowShown="0">
  <autoFilter ref="A1:BN4" xr:uid="{6051D8A6-2DC4-4AB1-BEF2-CCC1CD08B402}"/>
  <tableColumns count="66">
    <tableColumn id="1" xr3:uid="{0E80B3A1-0330-4CE9-94F7-FBFC906FD8A1}" name="Centro"/>
    <tableColumn id="2" xr3:uid="{30D5C534-134C-4210-8829-BCBE4FF54FB0}" name="Tara teórica"/>
    <tableColumn id="3" xr3:uid="{1F7505FB-44CB-4DEB-BE8D-06F3DAD4CFDA}" name="Tara Real_x000a_Calculada sin palet"/>
    <tableColumn id="4" xr3:uid="{2D2C25AF-9BD6-4E9E-B10E-C80AB52D5B83}" name="Palets Devueltos"/>
    <tableColumn id="5" xr3:uid="{0AA97DA7-93CC-4631-97A7-01F0B60BF313}" name="Carga máxima Autorizada"/>
    <tableColumn id="6" xr3:uid="{8275BCFD-ADC1-45E7-9D6D-487BBAE0004D}" name="Peso Bruto Vehículo"/>
    <tableColumn id="7" xr3:uid="{073F4E00-5F5D-4F11-B171-F2D32F6A7E38}" name="Cantidad"/>
    <tableColumn id="8" xr3:uid="{2ABF4ADC-AC03-44C2-BB4A-12252829C92D}" name="Un.medida venta"/>
    <tableColumn id="9" xr3:uid="{E8B4DCD2-71FF-4FD7-B2D3-40FD0E429133}" name="Texto Breve"/>
    <tableColumn id="10" xr3:uid="{7D6E69AA-E060-4AD6-80B2-113CB96A4EFE}" name="Matricula Vehículo"/>
    <tableColumn id="11" xr3:uid="{F925FD2E-181C-4079-8B1D-F4A029F48AA5}" name="2ª Matrícula"/>
    <tableColumn id="12" xr3:uid="{8F7C23AB-6C06-45F1-8490-19267B698BE1}" name="Nº Ticket carga"/>
    <tableColumn id="13" xr3:uid="{8967249C-9E65-4A41-97B9-508B1503AA48}" name="Entrega"/>
    <tableColumn id="14" xr3:uid="{0755EB66-90E7-4F8B-9A78-5B1675508DA0}" name="Fecha de Albaran" dataDxfId="78"/>
    <tableColumn id="15" xr3:uid="{590C4D60-8876-493F-B3AD-640F7349C60D}" name="Material"/>
    <tableColumn id="16" xr3:uid="{47653B0A-8D5A-4645-A108-699D0CE8F41D}" name="Cantidad2"/>
    <tableColumn id="17" xr3:uid="{A123E066-4274-45DA-B4F1-F293ED6F5831}" name="Un.medida venta3"/>
    <tableColumn id="18" xr3:uid="{3C297D09-35F3-4667-99E4-D36A07B9902A}" name="Peso Neto Vehículo"/>
    <tableColumn id="19" xr3:uid="{D5083793-3AFC-43A1-8EA0-52BCC710797C}" name="Tipo de posición"/>
    <tableColumn id="20" xr3:uid="{D735E2A8-0D68-4397-A88D-26124CD65E0F}" name="Creado por"/>
    <tableColumn id="21" xr3:uid="{E5039C80-80BB-4B71-8A68-7118FA6657CA}" name="Status"/>
    <tableColumn id="22" xr3:uid="{9D7F1AC8-8ADA-4F50-846E-4BD4BFE4233C}" name="Entrada manual transferencias"/>
    <tableColumn id="23" xr3:uid="{CA9AA73F-FF1F-4001-BF5A-0B9AEEA3A453}" name="Entrada: Modificación manual en SAP"/>
    <tableColumn id="24" xr3:uid="{3978FA0E-6C6B-4E0E-AA03-D0D0557C1F53}" name="Entrada: Mod.manual en SAP. Motivo"/>
    <tableColumn id="25" xr3:uid="{873D7632-5037-40FD-872C-0A4DECE92860}" name="Entrada: Modificación manual en Vidmar"/>
    <tableColumn id="26" xr3:uid="{B9542A85-821C-447A-9E84-38FC6186C207}" name="Entrada: Modifi.manual en Vidmar.Motivo"/>
    <tableColumn id="27" xr3:uid="{D64810A4-66AB-497F-B6E7-680F35756343}" name="Identificación terminal"/>
    <tableColumn id="28" xr3:uid="{10A95C2B-30DB-40B4-953F-616732770085}" name="Forma breve cronomarcador" dataDxfId="77"/>
    <tableColumn id="29" xr3:uid="{EC1861A8-488F-4518-B30D-E8269D01A694}" name="Usuario"/>
    <tableColumn id="30" xr3:uid="{41820509-7CA3-494F-B515-50E7F3A169F0}" name="Salida: Modificación manual en SAP"/>
    <tableColumn id="31" xr3:uid="{89A6C214-8B88-4193-BB85-95F50DD7988E}" name="Salida:Modificación manual en SAP.Motivo"/>
    <tableColumn id="32" xr3:uid="{64C9ACB7-5867-41D4-AE69-ED0A85558BA9}" name="Salida: Modificación manual en Vidmar"/>
    <tableColumn id="33" xr3:uid="{FA14A4A9-3270-43C1-B5A3-A9DDA6E7767D}" name="Salida: Modif.manual Vidmar.Motivo"/>
    <tableColumn id="34" xr3:uid="{66B880A1-734D-40C3-A66F-24870B681017}" name="Identificación terminal4"/>
    <tableColumn id="35" xr3:uid="{9E5ADC26-749B-4658-BFE2-290E24BA980A}" name="Forma breve cronomarcador5" dataDxfId="76"/>
    <tableColumn id="36" xr3:uid="{207ECFA4-139F-4F47-95C6-6E2962FA200E}" name="Usuario6"/>
    <tableColumn id="37" xr3:uid="{797A26FC-7FF2-4CAF-AEB9-C06128BC6585}" name="Vehículo con peso excedido"/>
    <tableColumn id="38" xr3:uid="{07AAC877-5D8B-499F-89BA-155FC802D3C1}" name="Almacén/Silo Vidmar"/>
    <tableColumn id="39" xr3:uid="{48DA8709-9F6C-4374-B791-111A414889DD}" name="Peso Vidmar_x000a_Real báscula"/>
    <tableColumn id="40" xr3:uid="{4D96314E-3597-45D7-8B79-55281D053BA1}" name="Manual"/>
    <tableColumn id="41" xr3:uid="{53F246FC-1984-4BD0-98F5-0D5B4E50E5A8}" name="dia"/>
    <tableColumn id="42" xr3:uid="{778F5D51-BEC1-4530-9B05-7167923116A5}" name="mes"/>
    <tableColumn id="43" xr3:uid="{EE2BFF95-81E2-49F7-BA1D-7B6DD5630266}" name="semana"/>
    <tableColumn id="44" xr3:uid="{89079704-4886-4859-9679-A92421977090}" name="Tipo Int Manual"/>
    <tableColumn id="45" xr3:uid="{AE6DABD0-BC62-42D7-9672-722F839C16FA}" name="Tipo Manual"/>
    <tableColumn id="46" xr3:uid="{CBBBC64D-D1F5-49DD-869F-D7954EADE4B9}" name="DESIGNACIÓN CENTRO"/>
    <tableColumn id="47" xr3:uid="{C33F8B3E-135D-40BD-85DB-79E990211AF1}" name="DESIGNACIÓN AGRUPADO"/>
    <tableColumn id="48" xr3:uid="{73C7F5FA-70D4-410F-969F-2975EA442BD0}" name="Int Ma Vidmar"/>
    <tableColumn id="49" xr3:uid="{F519B929-A64E-4A34-B095-054460E293AC}" name="Descripción material"/>
    <tableColumn id="50" xr3:uid="{25EA37A4-56DF-43F1-99FE-1619B0EE22EB}" name="Tipo"/>
    <tableColumn id="51" xr3:uid="{1D16E513-BE83-48AD-8DAF-091222F44B56}" name="Diferencia"/>
    <tableColumn id="52" xr3:uid="{B8A5467A-A7A0-46D3-807B-BB9E41BD7206}" name="sobrepeso"/>
    <tableColumn id="53" xr3:uid="{894C5C2E-CBB7-4139-9B63-A02B8DCAD6BE}" name="Consigna - neto"/>
    <tableColumn id="54" xr3:uid="{44A3FBBF-6650-46C6-9343-831A05998326}" name="Abs (Consigna-neto)"/>
    <tableColumn id="55" xr3:uid="{2DF920DF-5BC2-4FA6-907A-D83E22A59211}" name="Diferencia 400 kg"/>
    <tableColumn id="56" xr3:uid="{6164DB65-8CD8-4826-A96C-C211D0DE3B3F}" name="Positivo"/>
    <tableColumn id="57" xr3:uid="{CB9E58D0-6B05-4A0B-A00F-86F22ECE0FF5}" name="Tipo Diferencia"/>
    <tableColumn id="58" xr3:uid="{182033A7-D1D8-4E03-B445-1A0A112BD690}" name="Cantidad7"/>
    <tableColumn id="59" xr3:uid="{A464067D-093D-4102-B3E3-2317C5EB30DD}" name="Unidad"/>
    <tableColumn id="60" xr3:uid="{E08C74E5-195B-411C-8E24-79704563E9DE}" name="Cantidad TM"/>
    <tableColumn id="61" xr3:uid="{57D57D4A-A2D7-48BB-A1A5-37772277023A}" name="Referencia"/>
    <tableColumn id="62" xr3:uid="{EF40AC74-179E-49C1-B8CE-57A0E2CF73B6}" name="Tipo Int. Manual Ent"/>
    <tableColumn id="63" xr3:uid="{3A352034-A0F1-4048-948D-120D85D2BECB}" name="Ensacado Tenerife + Oural"/>
    <tableColumn id="64" xr3:uid="{0ED06EE0-E7FE-4511-A886-2321872DB09A}" name="Año"/>
    <tableColumn id="65" xr3:uid="{06911E39-E2E6-4647-AA35-2C9E11816F87}" name="Tipo int. Manual sal"/>
    <tableColumn id="66" xr3:uid="{27638F6B-9CFD-4664-88ED-8CCD640E14C1}" name="Tipo Int Manual ent + salida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EC89CA-5775-4D26-B66D-662E10C0D80D}" name="Tabla2" displayName="Tabla2" ref="A1:BN2" totalsRowShown="0">
  <autoFilter ref="A1:BN2" xr:uid="{62EC89CA-5775-4D26-B66D-662E10C0D80D}"/>
  <tableColumns count="66">
    <tableColumn id="1" xr3:uid="{14DDB42C-DA7D-4661-BC0F-8A96D5E2A965}" name="Centro"/>
    <tableColumn id="2" xr3:uid="{F94FD024-1F48-4069-9D7C-23C8E8025D11}" name="Tara teórica"/>
    <tableColumn id="3" xr3:uid="{55DE9756-7B64-4485-BB44-6AC9C54B43FE}" name="Tara Real_x000a_Calculada sin palet"/>
    <tableColumn id="4" xr3:uid="{3B911DBC-637C-4A6E-813D-5E2A9A17A583}" name="Palets Devueltos"/>
    <tableColumn id="5" xr3:uid="{35E5773F-FFD9-488D-8C18-0EA56B629DE9}" name="Carga máxima Autorizada"/>
    <tableColumn id="6" xr3:uid="{0E851792-5C63-427D-BE5A-9CDB1410B929}" name="Peso Bruto Vehículo"/>
    <tableColumn id="7" xr3:uid="{22404F6F-CA8C-4AD8-90A1-B650AA25FFB2}" name="Cantidad"/>
    <tableColumn id="8" xr3:uid="{BE035B93-AF93-419F-8B34-B6246193D03A}" name="Un.medida venta"/>
    <tableColumn id="9" xr3:uid="{6938FD51-FC2D-4472-B1C0-CC4B19B59821}" name="Texto Breve"/>
    <tableColumn id="10" xr3:uid="{78431FF4-CC98-4BCC-8DCE-7BA85B8336C9}" name="Matricula Vehículo"/>
    <tableColumn id="11" xr3:uid="{F9C12DEC-4805-4D07-9345-8241E5689DA6}" name="2ª Matrícula"/>
    <tableColumn id="12" xr3:uid="{CBE3B07E-181D-4281-9614-00756BFEF247}" name="Nº Ticket carga"/>
    <tableColumn id="13" xr3:uid="{FCDE4C8C-709F-464B-AE0D-97DC67374FF1}" name="Entrega"/>
    <tableColumn id="14" xr3:uid="{56F5B10B-AB5D-4516-8879-C9E63C922B91}" name="Fecha de Albaran" dataDxfId="75"/>
    <tableColumn id="15" xr3:uid="{096C4C46-B307-41F9-92BE-84AAF2EC2679}" name="Material"/>
    <tableColumn id="16" xr3:uid="{64E784A7-3374-4A9C-810D-995805B9050D}" name="Cantidad2"/>
    <tableColumn id="17" xr3:uid="{6CB1EAAC-C4F8-4B83-A372-17CBDD8CBBB8}" name="Un.medida venta3"/>
    <tableColumn id="18" xr3:uid="{1DD6E0E1-5567-47A7-8875-E6BEB58BB379}" name="Peso Neto Vehículo"/>
    <tableColumn id="19" xr3:uid="{E3323D14-59AD-4C04-9B0D-1C8166E3BFAB}" name="Tipo de posición"/>
    <tableColumn id="20" xr3:uid="{DA870E82-092F-4DAC-88AA-1D6D7CDBFA72}" name="Creado por"/>
    <tableColumn id="21" xr3:uid="{56733547-BBE0-42CE-B940-9705AED02778}" name="Status"/>
    <tableColumn id="22" xr3:uid="{FE73EACA-3CD4-4BD3-92F3-5A0C0A7DC5EF}" name="Entrada manual transferencias"/>
    <tableColumn id="23" xr3:uid="{E44732E6-0A0E-4995-B07B-8CB002C1461D}" name="Entrada: Modificación manual en SAP"/>
    <tableColumn id="24" xr3:uid="{706134F8-E137-423F-800E-A95E0832F9DB}" name="Entrada: Mod.manual en SAP. Motivo"/>
    <tableColumn id="25" xr3:uid="{B08B9CDA-EA10-4773-822F-55CA6880AD60}" name="Entrada: Modificación manual en Vidmar"/>
    <tableColumn id="26" xr3:uid="{887DF70C-AFAD-4C17-9FEA-FE7C80E18298}" name="Entrada: Modifi.manual en Vidmar.Motivo"/>
    <tableColumn id="27" xr3:uid="{DB7AA48E-1A94-4FCA-935C-44A4E3E6BFEE}" name="Identificación terminal"/>
    <tableColumn id="28" xr3:uid="{C0EF8D51-46ED-484B-944A-0F847E0C888C}" name="Forma breve cronomarcador" dataDxfId="74"/>
    <tableColumn id="29" xr3:uid="{CE0B1841-F335-470D-B845-8FFE2D758DE7}" name="Usuario"/>
    <tableColumn id="30" xr3:uid="{7743B6D6-516D-4097-B5AA-D2327D5D3E07}" name="Salida: Modificación manual en SAP"/>
    <tableColumn id="31" xr3:uid="{C2DC4B99-ADFE-46ED-A0A2-611CA772B77F}" name="Salida:Modificación manual en SAP.Motivo"/>
    <tableColumn id="32" xr3:uid="{154C8DAA-9701-4A5C-97C0-24950067029B}" name="Salida: Modificación manual en Vidmar"/>
    <tableColumn id="33" xr3:uid="{01F4AD97-4589-488E-A2D1-5899F296DA39}" name="Salida: Modif.manual Vidmar.Motivo"/>
    <tableColumn id="34" xr3:uid="{2CF9B14C-39F7-4EC5-8978-2FC080E43B99}" name="Identificación terminal4"/>
    <tableColumn id="35" xr3:uid="{7E229F09-EF9D-441F-9A3C-79FEDB51BDB3}" name="Forma breve cronomarcador5" dataDxfId="73"/>
    <tableColumn id="36" xr3:uid="{2C4930C8-E452-4FD8-AA73-42348C642D1B}" name="Usuario6"/>
    <tableColumn id="37" xr3:uid="{0CFAC263-688D-4144-BB19-7BA54424EC4B}" name="Vehículo con peso excedido"/>
    <tableColumn id="38" xr3:uid="{1D0E6FCF-6EE1-478B-B467-2BB263CDFBFB}" name="Almacén/Silo Vidmar"/>
    <tableColumn id="39" xr3:uid="{82F543A4-0F88-42DF-901F-D4C285D46046}" name="Peso Vidmar_x000a_Real báscula"/>
    <tableColumn id="40" xr3:uid="{6878239A-A457-4E03-BF9B-69673D1223FB}" name="Manual"/>
    <tableColumn id="41" xr3:uid="{25EB1CAA-32B5-440F-B412-5B1D72A09878}" name="dia"/>
    <tableColumn id="42" xr3:uid="{5B87217B-BE7B-4B33-B4F7-2005CC595DAC}" name="mes"/>
    <tableColumn id="43" xr3:uid="{02939797-593F-4D46-8CD6-B717BE8139E2}" name="semana"/>
    <tableColumn id="44" xr3:uid="{0CF0C112-C460-4A53-B19A-3A2A1A2E94FD}" name="Tipo Int Manual"/>
    <tableColumn id="45" xr3:uid="{DE599EF7-706C-4648-A4E0-01BD822ED2B7}" name="Tipo Manual"/>
    <tableColumn id="46" xr3:uid="{C3B489C7-5CD4-40DE-BFE2-5EB7EDB1264F}" name="DESIGNACIÓN CENTRO"/>
    <tableColumn id="47" xr3:uid="{EE994D73-7A65-4506-BF9B-72A59E80C4B2}" name="DESIGNACIÓN AGRUPADO"/>
    <tableColumn id="48" xr3:uid="{936E0390-9E2B-4B4E-90EC-FC28367C84A8}" name="Int Ma Vidmar"/>
    <tableColumn id="49" xr3:uid="{D9881E2D-81E7-436F-871E-E5140678E01C}" name="Descripción material"/>
    <tableColumn id="50" xr3:uid="{B29C1F9C-6A5E-411A-9807-6C0507467056}" name="Tipo"/>
    <tableColumn id="51" xr3:uid="{28005DDF-4F6A-48A5-ACAD-9FB058668BAA}" name="Diferencia"/>
    <tableColumn id="52" xr3:uid="{25A4D113-C790-4AFC-AFE4-2A61CB0218C6}" name="sobrepeso"/>
    <tableColumn id="53" xr3:uid="{E073203E-90DC-415D-AF95-4FEC05366B71}" name="Consigna - neto"/>
    <tableColumn id="54" xr3:uid="{F41536B1-EA9E-4409-A1C0-5114BE61C99A}" name="Abs (Consigna-neto)"/>
    <tableColumn id="55" xr3:uid="{73A47266-EEF7-4AE3-B521-3DCB00318850}" name="Diferencia 400 kg"/>
    <tableColumn id="56" xr3:uid="{C4E1DA4A-0D9A-49B3-BF47-B7728645EF10}" name="Positivo"/>
    <tableColumn id="57" xr3:uid="{796467C5-E8AC-41F3-899F-9D482F5126CE}" name="Tipo Diferencia"/>
    <tableColumn id="58" xr3:uid="{B7246ED8-C914-4EDA-9680-460B699898C4}" name="Cantidad7"/>
    <tableColumn id="59" xr3:uid="{4EAA0EE3-6105-4EDE-A4B1-B85817393C82}" name="Unidad"/>
    <tableColumn id="60" xr3:uid="{D6A4CFF2-4FA3-4C93-86BE-BFDAE0A0CBCE}" name="Cantidad TM"/>
    <tableColumn id="61" xr3:uid="{2884A87E-2EFF-4ED6-92F3-385EA7B3B219}" name="Referencia"/>
    <tableColumn id="62" xr3:uid="{90FDF522-34F7-4817-8BF6-F9FE7F180442}" name="Tipo Int. Manual Ent"/>
    <tableColumn id="63" xr3:uid="{8ECDB4CB-0798-4337-AAE7-97D5CA02D78D}" name="Ensacado Tenerife + Oural"/>
    <tableColumn id="64" xr3:uid="{E3E5C4FB-4776-4103-8E90-D9271A3AFB14}" name="Año"/>
    <tableColumn id="65" xr3:uid="{728B9671-3DBA-4211-88E8-68EC3F11C43E}" name="Tipo int. Manual sal"/>
    <tableColumn id="66" xr3:uid="{7D065EBE-5257-436E-9E0D-6FDCC296DFF6}" name="Tipo Int Manual ent + salida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C10C4F8-15A8-48EC-924A-BC718D385657}" name="Tabla3" displayName="Tabla3" ref="A1:J5" totalsRowShown="0">
  <autoFilter ref="A1:J5" xr:uid="{5C10C4F8-15A8-48EC-924A-BC718D385657}"/>
  <tableColumns count="10">
    <tableColumn id="10" xr3:uid="{FBCF2C7F-3B0C-4A7B-A191-D762196CEDEF}" name="Matricula Vehículo"/>
    <tableColumn id="11" xr3:uid="{3B6D2BED-4122-4BEA-894A-C07CE6DCDD86}" name="2ª Matrícula"/>
    <tableColumn id="12" xr3:uid="{8A750717-3E58-4145-834A-004820CC6B2E}" name="Nº Ticket carga"/>
    <tableColumn id="13" xr3:uid="{438286C1-A999-425B-BEC7-588D5C9A3FE1}" name="Entrega"/>
    <tableColumn id="14" xr3:uid="{5E256355-EC75-4C7C-BD0E-E06F29DF79CE}" name="Fecha de Albaran" dataDxfId="72"/>
    <tableColumn id="15" xr3:uid="{F51F818D-A32E-40F9-9117-BC25DC54E17F}" name="Material"/>
    <tableColumn id="25" xr3:uid="{15755370-FC12-49EC-944E-3708E6D53CF9}" name="Entrada: Modificación manual en Vidmar"/>
    <tableColumn id="32" xr3:uid="{0605A83F-66D8-437C-B535-6C256F23AA25}" name="Salida: Modificación manual en Vidmar"/>
    <tableColumn id="33" xr3:uid="{C3EF9B85-063A-4D91-959F-0175A4CCB163}" name="Salida: Modif.manual Vidmar.Motivo"/>
    <tableColumn id="36" xr3:uid="{10D6DE44-3C45-45EC-AC76-9CE049D24ABB}" name="Usuario6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7269A63-A2E6-4FD0-AA45-541C89A0431D}" name="Tabla8" displayName="Tabla8" ref="A1:BN2" totalsRowShown="0">
  <autoFilter ref="A1:BN2" xr:uid="{A07947A4-C6EC-4FDA-BB97-268D83407F58}"/>
  <tableColumns count="66">
    <tableColumn id="1" xr3:uid="{C0F8F966-DD82-40FE-9334-5BBB690B80AA}" name="Centro"/>
    <tableColumn id="2" xr3:uid="{7FEDD0E5-448B-4DB2-A1D0-946344D94724}" name="Tara teórica"/>
    <tableColumn id="3" xr3:uid="{51DA5BB2-E95F-419C-8204-7994B2B92591}" name="Tara Real_x000a_Calculada sin palet"/>
    <tableColumn id="4" xr3:uid="{7C78E794-EB9D-46B1-BCBC-812A4F65AF91}" name="Palets Devueltos"/>
    <tableColumn id="5" xr3:uid="{1862EB8A-B80C-4A5F-9519-DAFA3E451096}" name="Carga máxima Autorizada"/>
    <tableColumn id="6" xr3:uid="{481DB385-1DBE-4A15-97A9-95EC0E8ACCB0}" name="Peso Bruto Vehículo"/>
    <tableColumn id="7" xr3:uid="{DE18EFAD-700A-4ECF-895D-53708BD6738A}" name="Cantidad"/>
    <tableColumn id="8" xr3:uid="{8028E99B-C5F1-4EF1-9B83-544D819F590D}" name="Un.medida venta"/>
    <tableColumn id="9" xr3:uid="{8708FC47-4621-4ECA-9F6B-DB97B52A3F8E}" name="Texto Breve"/>
    <tableColumn id="10" xr3:uid="{6F6FB307-67CF-4032-84E7-C88A40FBCB60}" name="Matricula Vehículo"/>
    <tableColumn id="11" xr3:uid="{E8F30D1D-9939-481D-9B57-8A028C1A34AE}" name="2ª Matrícula"/>
    <tableColumn id="12" xr3:uid="{08E7E0E3-7CC9-4569-9367-1FEC12608E64}" name="Nº Ticket carga"/>
    <tableColumn id="13" xr3:uid="{BAC81D24-BADD-4C0A-9EF3-BE445E7DF714}" name="Entrega"/>
    <tableColumn id="14" xr3:uid="{1033BE76-EB37-48DF-85BA-8A2295644144}" name="Fecha de Albaran" dataDxfId="71"/>
    <tableColumn id="15" xr3:uid="{142870A2-E43D-4CC1-A5E9-971FCAC56E0F}" name="Material"/>
    <tableColumn id="16" xr3:uid="{0A7AE6A3-CAD4-4187-9213-B8B6214AC4F4}" name="Cantidad2"/>
    <tableColumn id="17" xr3:uid="{3EE6B4C1-1D1C-4848-893C-CBD0AB1CA899}" name="Un.medida venta3"/>
    <tableColumn id="18" xr3:uid="{A72F3A90-A73F-457D-BABF-AA7B01650BDB}" name="Peso Neto Vehículo"/>
    <tableColumn id="19" xr3:uid="{C59C2796-3808-47B1-943E-91064C35ACB2}" name="Tipo de posición"/>
    <tableColumn id="20" xr3:uid="{DEC1774D-2D33-4403-8660-4C0367070615}" name="Creado por"/>
    <tableColumn id="21" xr3:uid="{EC765400-FCC4-4796-9227-DFCB04B05E33}" name="Status"/>
    <tableColumn id="22" xr3:uid="{E73F3F52-5EA0-4864-8020-6C49DA94FCFC}" name="Entrada manual transferencias"/>
    <tableColumn id="23" xr3:uid="{8179DF60-DDB8-4D98-87A9-1B793632F41F}" name="Entrada: Modificación manual en SAP"/>
    <tableColumn id="24" xr3:uid="{315538FF-98C3-4480-B51E-1C54A2AE4D1E}" name="Entrada: Mod.manual en SAP. Motivo"/>
    <tableColumn id="25" xr3:uid="{F7946FB4-FBC9-4BD7-87C5-0CE75573C88B}" name="Entrada: Modificación manual en Vidmar"/>
    <tableColumn id="26" xr3:uid="{C3BB3648-2C35-490C-A683-9036C25C40AF}" name="Entrada: Modifi.manual en Vidmar.Motivo"/>
    <tableColumn id="27" xr3:uid="{9FD5EBBD-CC9E-49C2-9E19-211D50787313}" name="Identificación terminal"/>
    <tableColumn id="28" xr3:uid="{1AC0A32C-00DF-4BD4-8609-33DC0D42D667}" name="Forma breve cronomarcador" dataDxfId="70"/>
    <tableColumn id="29" xr3:uid="{1A856011-8527-423E-BD45-0DC4ADD6C5F9}" name="Usuario"/>
    <tableColumn id="30" xr3:uid="{825C6BBC-ACCE-4363-8153-E0A68EFF7B5B}" name="Salida: Modificación manual en SAP"/>
    <tableColumn id="31" xr3:uid="{0803C1A1-C2B3-4A43-9234-A062F7DFBC09}" name="Salida:Modificación manual en SAP.Motivo"/>
    <tableColumn id="32" xr3:uid="{A7DDB80A-A586-4605-9256-8FFB5492F7FD}" name="Salida: Modificación manual en Vidmar"/>
    <tableColumn id="33" xr3:uid="{3F9BDEE7-87D0-4840-B766-95264AF102A7}" name="Salida: Modif.manual Vidmar.Motivo"/>
    <tableColumn id="34" xr3:uid="{D3568F91-AB36-493D-B96D-85AB62F7E71A}" name="Identificación terminal4"/>
    <tableColumn id="35" xr3:uid="{D1E903B4-A055-4787-A4E6-9E7107D97A5E}" name="Forma breve cronomarcador5" dataDxfId="69"/>
    <tableColumn id="36" xr3:uid="{8A002F41-2A19-454E-B3C1-FF5BE79FFBD7}" name="Usuario6"/>
    <tableColumn id="37" xr3:uid="{62310CD9-7D78-46E8-A547-6E2137B7003D}" name="Vehículo con peso excedido"/>
    <tableColumn id="38" xr3:uid="{7DC87869-3F3B-4BF7-A202-040E370BD41D}" name="Almacén/Silo Vidmar"/>
    <tableColumn id="39" xr3:uid="{A0BDA921-CEFD-4514-938E-B86103613F9C}" name="Peso Vidmar_x000a_Real báscula"/>
    <tableColumn id="40" xr3:uid="{3BDFCF7A-A862-4417-A937-F80D420052AB}" name="Manual"/>
    <tableColumn id="41" xr3:uid="{5EF0BECB-6470-46D3-94F1-58B9FE943CEC}" name="dia"/>
    <tableColumn id="42" xr3:uid="{60240011-8AEF-4206-90F2-C28DED79BE4A}" name="mes"/>
    <tableColumn id="43" xr3:uid="{71A88652-172D-4DBD-BD60-B33F561BB9BA}" name="semana"/>
    <tableColumn id="44" xr3:uid="{F0B2CA98-7EA2-4777-8C28-2DB958C7EC30}" name="Tipo Int Manual"/>
    <tableColumn id="45" xr3:uid="{7EDFA181-8983-4D37-9B27-2BB8A4095D78}" name="Tipo Manual"/>
    <tableColumn id="46" xr3:uid="{4EDEE12D-07CA-4A0B-877E-828E33359889}" name="DESIGNACIÓN CENTRO"/>
    <tableColumn id="47" xr3:uid="{8EE6087B-855A-4898-A6F3-8FB00284B664}" name="DESIGNACIÓN AGRUPADO"/>
    <tableColumn id="48" xr3:uid="{D2707870-EE21-41A2-B3EE-025854097500}" name="Int Ma Vidmar"/>
    <tableColumn id="49" xr3:uid="{C69BE38B-E5B0-4798-9048-065DE04B3C5B}" name="Descripción material"/>
    <tableColumn id="50" xr3:uid="{7B10889A-DCCC-4132-AD5B-D3FEC6839998}" name="Tipo"/>
    <tableColumn id="51" xr3:uid="{82401F09-1BBE-4A98-8DDD-DCB8EDB4F221}" name="Diferencia"/>
    <tableColumn id="52" xr3:uid="{51C36859-B1E7-4116-83DB-027D657C7811}" name="sobrepeso"/>
    <tableColumn id="53" xr3:uid="{251476DD-546E-48BE-9A50-F1A548C71B3F}" name="Consigna - neto"/>
    <tableColumn id="54" xr3:uid="{E4E23131-AF84-4FB8-B65F-757967BAD552}" name="Abs (Consigna-neto)"/>
    <tableColumn id="55" xr3:uid="{4F93CE64-C2DB-4021-A6FA-1FB85C4EBE12}" name="Diferencia 400 kg"/>
    <tableColumn id="56" xr3:uid="{08805F86-B62A-4167-BA7F-7F5B553C7F49}" name="Positivo"/>
    <tableColumn id="57" xr3:uid="{175E2C3D-A6C4-43E3-9F6D-2F9B70BB3E13}" name="Tipo Diferencia"/>
    <tableColumn id="58" xr3:uid="{FBEA4A6A-B970-43D4-A2AC-5345A678D051}" name="Cantidad7"/>
    <tableColumn id="59" xr3:uid="{8A1581DF-6D97-4B4A-B2E4-AEE883EAC5BC}" name="Unidad"/>
    <tableColumn id="60" xr3:uid="{A27BA035-376F-44DD-8D3F-B2A6741C6A08}" name="Cantidad TM"/>
    <tableColumn id="61" xr3:uid="{CA91247A-A9F3-44F7-973C-329A1F50C55B}" name="Referencia"/>
    <tableColumn id="62" xr3:uid="{D8B9C0F0-E5C1-46BF-BF6B-9C225E65A9E6}" name="Tipo Int. Manual Ent"/>
    <tableColumn id="63" xr3:uid="{4A6E8849-8A21-4449-9190-930A4FEDB4FE}" name="Ensacado Tenerife + Oural"/>
    <tableColumn id="64" xr3:uid="{077EFB5F-8C72-4CDF-8EF9-9A0B5D084780}" name="Año"/>
    <tableColumn id="65" xr3:uid="{EAEFD133-F4A6-4ACF-A033-97854AD956AC}" name="Tipo int. Manual sal"/>
    <tableColumn id="66" xr3:uid="{F97D102A-A343-4FB0-B127-4478C147C850}" name="Tipo Int Manual ent + salida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34E3FFB-C236-4D67-9622-A2554B70A660}" name="Tabla12" displayName="Tabla12" ref="BI46:BQ49" totalsRowCount="1" headerRowDxfId="32" dataDxfId="31" totalsRowDxfId="30">
  <autoFilter ref="BI46:BQ48" xr:uid="{3F1A2F55-C25E-4391-9C63-C1CAA28B6978}"/>
  <tableColumns count="9">
    <tableColumn id="1" xr3:uid="{1BF0D58B-14F0-4758-B67E-07723F825890}" name="Agosto" totalsRowFunction="custom" dataDxfId="29" totalsRowDxfId="28">
      <totalsRowFormula>+BI48*BI47*100</totalsRowFormula>
    </tableColumn>
    <tableColumn id="2" xr3:uid="{2D6189C8-6658-46AB-A978-1F09808F3198}" name="Sep" totalsRowFunction="custom" dataDxfId="27" totalsRowDxfId="26">
      <totalsRowFormula>+BJ48*BJ47*100</totalsRowFormula>
    </tableColumn>
    <tableColumn id="3" xr3:uid="{BDB7036E-2082-4DB4-B1CB-D01167D65D9D}" name="Oct" totalsRowFunction="custom" dataDxfId="25" totalsRowDxfId="24">
      <totalsRowFormula>+BK48*BK47*100</totalsRowFormula>
    </tableColumn>
    <tableColumn id="4" xr3:uid="{C3B29A86-2CE0-4FC0-8A94-35B198F327A2}" name="Nov" totalsRowFunction="custom" dataDxfId="23" totalsRowDxfId="22">
      <totalsRowFormula>+BL48*BL47*100</totalsRowFormula>
    </tableColumn>
    <tableColumn id="5" xr3:uid="{BDE641B0-8178-4DA9-AE59-986EB5B34516}" name="Dic" totalsRowFunction="custom" dataDxfId="21" totalsRowDxfId="20">
      <totalsRowFormula>+BM48*BM47*100</totalsRowFormula>
    </tableColumn>
    <tableColumn id="6" xr3:uid="{910CDA3D-D4F0-4AE3-9546-4B39870B8083}" name="Ene" totalsRowFunction="custom" dataDxfId="19" totalsRowDxfId="18">
      <totalsRowFormula>+BN48*BN47*100</totalsRowFormula>
    </tableColumn>
    <tableColumn id="7" xr3:uid="{D9DD7353-0362-4B80-9C6E-4AF68458589A}" name="Febrero" totalsRowFunction="custom" dataDxfId="17" totalsRowDxfId="16">
      <totalsRowFormula>+BO48*BO47*100</totalsRowFormula>
    </tableColumn>
    <tableColumn id="8" xr3:uid="{F96FC360-418A-4B10-8511-8EF4E01CDE8A}" name="Marzo" totalsRowFunction="custom" dataDxfId="15" totalsRowDxfId="14">
      <totalsRowFormula>+BP48*BP47*100</totalsRowFormula>
    </tableColumn>
    <tableColumn id="9" xr3:uid="{D4A0A175-6F82-42D1-A087-288202602A74}" name="Abril" totalsRowFunction="custom" dataDxfId="13" totalsRowDxfId="12">
      <totalsRowFormula>+BQ48*BQ47*100</totalsRowFormula>
    </tableColumn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0BDBCDC-387F-43F8-BE7D-69E652DE5648}" name="Tabla5" displayName="Tabla5" ref="A1:BN18" totalsRowShown="0">
  <autoFilter ref="A1:BN18" xr:uid="{C1993B0E-8934-49AC-B9F9-DA1825932184}"/>
  <tableColumns count="66">
    <tableColumn id="1" xr3:uid="{4BC4B9BB-8747-4EF9-A3F6-1521D7AB1085}" name="Centro"/>
    <tableColumn id="2" xr3:uid="{675D3351-B0DD-457A-8400-F5D7B1008811}" name="Tara teórica"/>
    <tableColumn id="3" xr3:uid="{7E9EF2D7-0BA4-4CB2-B4EC-A8DE3B366608}" name="Tara Real_x000a_Calculada sin palet"/>
    <tableColumn id="4" xr3:uid="{25E97284-6AEB-44BB-8C42-DA374FB42BE8}" name="Palets Devueltos"/>
    <tableColumn id="5" xr3:uid="{C8A2E270-3A73-485A-AF8F-DC9742522155}" name="Carga máxima Autorizada"/>
    <tableColumn id="6" xr3:uid="{49F0D4D1-C47B-4CA9-8CE7-29979C6DE9C2}" name="Peso Bruto Vehículo"/>
    <tableColumn id="7" xr3:uid="{47D778CD-D4CB-4234-A824-C2266798E247}" name="Cantidad"/>
    <tableColumn id="8" xr3:uid="{98D70D88-B547-4D94-88F1-CD6BBCBD8D06}" name="Un.medida venta"/>
    <tableColumn id="45" xr3:uid="{F0034475-1D7C-4863-A08B-53C73A3253C0}" name="Tipo Manual"/>
    <tableColumn id="65" xr3:uid="{44759C24-E95D-4A67-92F0-29418E3AB917}" name="Columna1"/>
    <tableColumn id="9" xr3:uid="{16D0623C-A580-4D19-BAC1-BDC931F4421E}" name="Texto Breve" dataDxfId="11"/>
    <tableColumn id="10" xr3:uid="{A724154A-1043-4712-A744-4434B88A7C40}" name="Matricula Vehículo"/>
    <tableColumn id="11" xr3:uid="{06868E39-B86A-40B7-A0E2-A68D50819A6E}" name="2ª Matrícula"/>
    <tableColumn id="12" xr3:uid="{42037559-140D-43CF-923F-5ACB5800A967}" name="Nº Ticket carga"/>
    <tableColumn id="13" xr3:uid="{4E24F298-42D7-4E69-864D-8C9F1F27D470}" name="Entrega"/>
    <tableColumn id="67" xr3:uid="{5837D62A-DEF5-4068-BE02-89347C5B7791}" name="Analysis" dataDxfId="10">
      <calculatedColumnFormula>VLOOKUP(Tabla5[[#This Row],[Entrega]],Sheet2!B:B,1,)</calculatedColumnFormula>
    </tableColumn>
    <tableColumn id="14" xr3:uid="{8AA8752F-FE76-4F4B-A905-23F2D9D7C245}" name="Fecha de Albaran" dataDxfId="9"/>
    <tableColumn id="15" xr3:uid="{0520910C-2931-409B-84BE-A73FE25F6874}" name="Material"/>
    <tableColumn id="16" xr3:uid="{E48B9DCD-22E8-49A2-8B9C-662A5FA4E106}" name="Cantidad2"/>
    <tableColumn id="17" xr3:uid="{819E6E82-141B-4935-8C06-5AD8E4714947}" name="Un.medida venta3"/>
    <tableColumn id="18" xr3:uid="{BE9D60A0-911B-4D7D-ADDB-5547977DD0FD}" name="Peso Neto Vehículo"/>
    <tableColumn id="19" xr3:uid="{41BBC61B-FD44-4256-88AC-1ACAEDE7D000}" name="Tipo de posición"/>
    <tableColumn id="20" xr3:uid="{F42F0A5A-DEFF-4C0B-A123-DDD627DD9FE5}" name="Creado por"/>
    <tableColumn id="21" xr3:uid="{720B2449-853F-4F89-BF81-34C2AD447DA7}" name="Status"/>
    <tableColumn id="22" xr3:uid="{FD9F85D7-01D6-4F0A-B56F-0D6B1244771B}" name="Entrada manual transferencias"/>
    <tableColumn id="23" xr3:uid="{49C11883-F192-4912-BDC9-AFA15C3051DD}" name="Entrada: Modificación manual en SAP"/>
    <tableColumn id="24" xr3:uid="{E83BECF5-C93B-4868-8872-D2A9B266A9E2}" name="Entrada: Mod.manual en SAP. Motivo"/>
    <tableColumn id="25" xr3:uid="{A7EA31E1-25B0-4C5C-A01B-A6E33BAA83D5}" name="Entrada: Modificación manual en Vidmar"/>
    <tableColumn id="26" xr3:uid="{BE8F403F-FAE2-4737-91BA-F6B4406E5708}" name="Entrada: Modifi.manual en Vidmar.Motivo"/>
    <tableColumn id="27" xr3:uid="{8865793D-ACFE-4A80-BEDA-1168CB282ADA}" name="Identificación terminal"/>
    <tableColumn id="28" xr3:uid="{3EDC9987-30F2-46E3-A438-D1719C811642}" name="Forma breve cronomarcador" dataDxfId="8"/>
    <tableColumn id="29" xr3:uid="{09CE748C-9947-42FF-830F-BC206ADB6CAC}" name="Usuario"/>
    <tableColumn id="30" xr3:uid="{B243168A-24B7-4A6F-BF55-74C88EE13FAA}" name="Salida: Modificación manual en SAP"/>
    <tableColumn id="31" xr3:uid="{8357850B-6EC5-4B69-859B-A01B62CAC198}" name="Salida:Modificación manual en SAP.Motivo"/>
    <tableColumn id="32" xr3:uid="{E35E93A7-CE45-4DEA-A89E-904A16B9765D}" name="Salida: Modificación manual en Vidmar"/>
    <tableColumn id="33" xr3:uid="{5D1F37DC-9119-43C0-91F7-5596A2FAC984}" name="Salida: Modif.manual Vidmar.Motivo"/>
    <tableColumn id="34" xr3:uid="{175BDEFA-B09A-4BF7-AF26-532282CBE47A}" name="Identificación terminal4"/>
    <tableColumn id="35" xr3:uid="{477D032C-4BA1-4B91-BFF3-9FCB77F9F566}" name="Forma breve cronomarcador5" dataDxfId="7"/>
    <tableColumn id="36" xr3:uid="{58B56DCC-7C3D-4A5E-8663-B2FC82C7E988}" name="Usuario6"/>
    <tableColumn id="37" xr3:uid="{98BFA3C5-25F9-446C-843B-E0FCA1FBC8C4}" name="Vehículo con peso excedido"/>
    <tableColumn id="38" xr3:uid="{D40FA319-0A03-4C42-820A-48AFA9531DCD}" name="Almacén/Silo Vidmar"/>
    <tableColumn id="39" xr3:uid="{A12C4C43-7D9C-4B3A-A956-98B629C1FC3F}" name="Peso Vidmar_x000a_Real báscula"/>
    <tableColumn id="40" xr3:uid="{209478FC-C97E-439D-A556-645EE58C0214}" name="Manual"/>
    <tableColumn id="41" xr3:uid="{5C3E172E-1EB0-49F0-861E-E2AAD758B6E7}" name="dia"/>
    <tableColumn id="42" xr3:uid="{81950091-55C2-400D-B5CC-AF81BEEA023B}" name="mes"/>
    <tableColumn id="43" xr3:uid="{DB872168-2DF7-4B37-BF23-50358DCEFAAF}" name="semana"/>
    <tableColumn id="44" xr3:uid="{20AAC6E6-8926-4E0A-88F0-9C316F25DA73}" name="Tipo Int Manual"/>
    <tableColumn id="46" xr3:uid="{582C4CC8-8D20-4388-8E1D-6CE40267664C}" name="DESIGNACIÓN CENTRO"/>
    <tableColumn id="47" xr3:uid="{E97008AA-54BF-4332-8DCF-588D4EA8EE5B}" name="DESIGNACIÓN AGRUPADO"/>
    <tableColumn id="48" xr3:uid="{D2C76D15-322E-4698-9DD1-90A687F6A891}" name="Int Ma Vidmar"/>
    <tableColumn id="49" xr3:uid="{AAB19636-FADF-4157-901F-F51546C81FEA}" name="Descripción material"/>
    <tableColumn id="50" xr3:uid="{34F986CA-5150-490A-B79C-5ED437DAC764}" name="Tipo"/>
    <tableColumn id="51" xr3:uid="{93E95E88-FD89-4B9A-9407-8B10F027E164}" name="Diferencia"/>
    <tableColumn id="52" xr3:uid="{76990551-0A55-4219-A427-6C7472CE86C8}" name="sobrepeso"/>
    <tableColumn id="53" xr3:uid="{DFEB168B-D799-4190-97B9-AFB485D261AA}" name="Consigna - neto"/>
    <tableColumn id="54" xr3:uid="{553C8F26-2828-4ECF-8B21-1A53D587956B}" name="Abs (Consigna-neto)"/>
    <tableColumn id="55" xr3:uid="{0CD6F04B-6D97-41CC-A0BA-3EF0204D3E86}" name="Diferencia 400 kg"/>
    <tableColumn id="56" xr3:uid="{D715E51F-20A1-4467-A115-6153D75BCD5B}" name="Positivo"/>
    <tableColumn id="57" xr3:uid="{24B5AF3C-77C3-44AE-9D43-05F2C49232B7}" name="Tipo Diferencia"/>
    <tableColumn id="58" xr3:uid="{0055D5E0-5BF5-434E-8A3B-F4E0C8397F0B}" name="Cantidad7"/>
    <tableColumn id="59" xr3:uid="{DE009FEA-573F-46B4-8321-DE71CA411A2B}" name="Unidad"/>
    <tableColumn id="60" xr3:uid="{EC6C4FFF-4F6B-4FB0-9EB9-02F96825597C}" name="Cantidad TM"/>
    <tableColumn id="61" xr3:uid="{42270E43-4A8E-4F2A-AC3C-A9B6BE3A573C}" name="Referencia"/>
    <tableColumn id="62" xr3:uid="{8D80390E-78C7-407C-856B-14A4C0053A87}" name="Tipo Int. Manual Ent"/>
    <tableColumn id="63" xr3:uid="{FBD68E9F-79F3-4C0F-B8D5-0D3969905A19}" name="Ensacado Tenerife"/>
    <tableColumn id="64" xr3:uid="{F1CFE42C-C8E3-4C9E-BE34-9CD15315135F}" name="Año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58C4ACE-1A3B-48E2-B6FB-7A121452CD4C}" name="Tabla7" displayName="Tabla7" ref="B3:D21" totalsRowShown="0" headerRowDxfId="6">
  <autoFilter ref="B3:D21" xr:uid="{AD699941-4050-4DF4-9B58-2874BA3E0CB1}">
    <filterColumn colId="1">
      <filters>
        <filter val="P.EXPEDICIÓN"/>
      </filters>
    </filterColumn>
  </autoFilter>
  <tableColumns count="3">
    <tableColumn id="1" xr3:uid="{C7B82897-179A-4F39-96E2-E1E8585DECB1}" name="CENTRO" dataDxfId="5"/>
    <tableColumn id="2" xr3:uid="{5EE441C7-A53D-4F7C-92F6-3FB74BA267DB}" name="NOMBRE"/>
    <tableColumn id="3" xr3:uid="{B7E0B753-C95A-485F-9040-A0E54F708AE7}" name="AGRUPADO" dataDxfId="4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AB69FD18-DEA3-4789-BB99-4A027CF000C6}" name="Tabla14" displayName="Tabla14" ref="F3:J106" totalsRowShown="0">
  <sortState xmlns:xlrd2="http://schemas.microsoft.com/office/spreadsheetml/2017/richdata2" ref="F4:J105">
    <sortCondition ref="H4:H105"/>
    <sortCondition ref="F4:F105"/>
    <sortCondition ref="G4:G105"/>
  </sortState>
  <tableColumns count="5">
    <tableColumn id="1" xr3:uid="{3518E735-2D40-4237-B461-09F968B1266E}" name="Material"/>
    <tableColumn id="2" xr3:uid="{CDE55B4B-295B-45CD-95D7-7597B01FE2B7}" name="Texto breve de material"/>
    <tableColumn id="3" xr3:uid="{CD26CD2E-B33D-452C-92D2-E278DB6A2604}" name="Tipo"/>
    <tableColumn id="4" xr3:uid="{27945CF2-7A19-4063-A24B-492981CD9254}" name="Conv"/>
    <tableColumn id="5" xr3:uid="{A8952654-1D7F-4B33-A7DC-690B57B52A51}" name="Unida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customProperty" Target="../customProperty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13" Type="http://schemas.openxmlformats.org/officeDocument/2006/relationships/pivotTable" Target="../pivotTables/pivotTable13.xml"/><Relationship Id="rId18" Type="http://schemas.openxmlformats.org/officeDocument/2006/relationships/pivotTable" Target="../pivotTables/pivotTable18.xml"/><Relationship Id="rId26" Type="http://schemas.openxmlformats.org/officeDocument/2006/relationships/printerSettings" Target="../printerSettings/printerSettings2.bin"/><Relationship Id="rId3" Type="http://schemas.openxmlformats.org/officeDocument/2006/relationships/pivotTable" Target="../pivotTables/pivotTable3.xml"/><Relationship Id="rId21" Type="http://schemas.openxmlformats.org/officeDocument/2006/relationships/pivotTable" Target="../pivotTables/pivotTable21.xml"/><Relationship Id="rId7" Type="http://schemas.openxmlformats.org/officeDocument/2006/relationships/pivotTable" Target="../pivotTables/pivotTable7.xml"/><Relationship Id="rId12" Type="http://schemas.openxmlformats.org/officeDocument/2006/relationships/pivotTable" Target="../pivotTables/pivotTable12.xml"/><Relationship Id="rId17" Type="http://schemas.openxmlformats.org/officeDocument/2006/relationships/pivotTable" Target="../pivotTables/pivotTable17.xml"/><Relationship Id="rId25" Type="http://schemas.openxmlformats.org/officeDocument/2006/relationships/pivotTable" Target="../pivotTables/pivotTable25.xml"/><Relationship Id="rId2" Type="http://schemas.openxmlformats.org/officeDocument/2006/relationships/pivotTable" Target="../pivotTables/pivotTable2.xml"/><Relationship Id="rId16" Type="http://schemas.openxmlformats.org/officeDocument/2006/relationships/pivotTable" Target="../pivotTables/pivotTable16.xml"/><Relationship Id="rId20" Type="http://schemas.openxmlformats.org/officeDocument/2006/relationships/pivotTable" Target="../pivotTables/pivotTable20.xml"/><Relationship Id="rId29" Type="http://schemas.openxmlformats.org/officeDocument/2006/relationships/drawing" Target="../drawings/drawing1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ivotTable" Target="../pivotTables/pivotTable11.xml"/><Relationship Id="rId24" Type="http://schemas.openxmlformats.org/officeDocument/2006/relationships/pivotTable" Target="../pivotTables/pivotTable24.xml"/><Relationship Id="rId5" Type="http://schemas.openxmlformats.org/officeDocument/2006/relationships/pivotTable" Target="../pivotTables/pivotTable5.xml"/><Relationship Id="rId15" Type="http://schemas.openxmlformats.org/officeDocument/2006/relationships/pivotTable" Target="../pivotTables/pivotTable15.xml"/><Relationship Id="rId23" Type="http://schemas.openxmlformats.org/officeDocument/2006/relationships/pivotTable" Target="../pivotTables/pivotTable23.xml"/><Relationship Id="rId28" Type="http://schemas.openxmlformats.org/officeDocument/2006/relationships/customProperty" Target="../customProperty6.bin"/><Relationship Id="rId10" Type="http://schemas.openxmlformats.org/officeDocument/2006/relationships/pivotTable" Target="../pivotTables/pivotTable10.xml"/><Relationship Id="rId19" Type="http://schemas.openxmlformats.org/officeDocument/2006/relationships/pivotTable" Target="../pivotTables/pivotTable19.xml"/><Relationship Id="rId31" Type="http://schemas.microsoft.com/office/2007/relationships/slicer" Target="../slicers/slicer1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Relationship Id="rId14" Type="http://schemas.openxmlformats.org/officeDocument/2006/relationships/pivotTable" Target="../pivotTables/pivotTable14.xml"/><Relationship Id="rId22" Type="http://schemas.openxmlformats.org/officeDocument/2006/relationships/pivotTable" Target="../pivotTables/pivotTable22.xml"/><Relationship Id="rId27" Type="http://schemas.openxmlformats.org/officeDocument/2006/relationships/customProperty" Target="../customProperty5.bin"/><Relationship Id="rId30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customProperty" Target="../customProperty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8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9.bin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26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customProperty" Target="../customProperty10.bin"/><Relationship Id="rId1" Type="http://schemas.openxmlformats.org/officeDocument/2006/relationships/printerSettings" Target="../printerSettings/printerSettings4.bin"/><Relationship Id="rId4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BN3"/>
  <sheetViews>
    <sheetView tabSelected="1" topLeftCell="AW1" zoomScaleNormal="100" workbookViewId="0">
      <selection activeCell="BP3" sqref="BP3"/>
    </sheetView>
  </sheetViews>
  <sheetFormatPr baseColWidth="10" defaultColWidth="8.7109375" defaultRowHeight="12.75" x14ac:dyDescent="0.2"/>
  <cols>
    <col min="1" max="1" width="9.28515625" bestFit="1" customWidth="1"/>
    <col min="2" max="4" width="9.28515625" customWidth="1"/>
    <col min="5" max="6" width="11" customWidth="1"/>
    <col min="7" max="8" width="15.28515625" customWidth="1"/>
    <col min="9" max="9" width="23.5703125" customWidth="1"/>
    <col min="10" max="10" width="19.28515625" customWidth="1"/>
    <col min="11" max="11" width="13.28515625" customWidth="1"/>
    <col min="12" max="12" width="16.42578125" customWidth="1"/>
    <col min="13" max="13" width="17.140625" customWidth="1"/>
    <col min="14" max="14" width="18.42578125" customWidth="1"/>
    <col min="15" max="15" width="9.7109375" customWidth="1"/>
    <col min="16" max="16" width="11" customWidth="1"/>
    <col min="17" max="17" width="9.7109375" customWidth="1"/>
    <col min="18" max="18" width="17.5703125" customWidth="1"/>
    <col min="19" max="19" width="24.42578125" customWidth="1"/>
    <col min="20" max="20" width="15.28515625" customWidth="1"/>
    <col min="21" max="21" width="8.7109375" customWidth="1"/>
    <col min="22" max="22" width="30.28515625" customWidth="1"/>
    <col min="23" max="23" width="36.28515625" customWidth="1"/>
    <col min="24" max="24" width="39.7109375" customWidth="1"/>
    <col min="25" max="25" width="38.7109375" customWidth="1"/>
    <col min="26" max="26" width="42.7109375" customWidth="1"/>
    <col min="27" max="27" width="14.7109375" customWidth="1"/>
    <col min="28" max="28" width="16.7109375" customWidth="1"/>
    <col min="29" max="29" width="15.28515625" customWidth="1"/>
    <col min="30" max="30" width="34.5703125" customWidth="1"/>
    <col min="31" max="31" width="40.42578125" customWidth="1"/>
    <col min="32" max="32" width="37" customWidth="1"/>
    <col min="33" max="33" width="38.42578125" customWidth="1"/>
    <col min="34" max="34" width="14.7109375" customWidth="1"/>
    <col min="35" max="35" width="17.7109375" customWidth="1"/>
    <col min="36" max="36" width="15.28515625" customWidth="1"/>
    <col min="37" max="37" width="27.7109375" customWidth="1"/>
    <col min="38" max="38" width="17.28515625" customWidth="1"/>
    <col min="39" max="39" width="14.28515625" bestFit="1" customWidth="1"/>
    <col min="40" max="40" width="9.28515625" bestFit="1" customWidth="1"/>
    <col min="41" max="41" width="5.7109375" bestFit="1" customWidth="1"/>
    <col min="42" max="42" width="6.7109375" bestFit="1" customWidth="1"/>
    <col min="43" max="43" width="9.7109375" bestFit="1" customWidth="1"/>
    <col min="45" max="45" width="16.28515625" bestFit="1" customWidth="1"/>
    <col min="46" max="46" width="24.5703125" bestFit="1" customWidth="1"/>
    <col min="47" max="47" width="27.28515625" bestFit="1" customWidth="1"/>
    <col min="48" max="48" width="15.28515625" bestFit="1" customWidth="1"/>
    <col min="49" max="49" width="51.7109375" customWidth="1"/>
    <col min="51" max="51" width="12.7109375" customWidth="1"/>
    <col min="52" max="52" width="11.7109375" bestFit="1" customWidth="1"/>
    <col min="53" max="53" width="16" customWidth="1"/>
    <col min="54" max="54" width="16.7109375" customWidth="1"/>
    <col min="55" max="55" width="18.5703125" customWidth="1"/>
    <col min="60" max="60" width="9.28515625" bestFit="1" customWidth="1"/>
    <col min="62" max="62" width="20.7109375" bestFit="1" customWidth="1"/>
    <col min="63" max="63" width="12.28515625" bestFit="1" customWidth="1"/>
  </cols>
  <sheetData>
    <row r="1" spans="1:66" x14ac:dyDescent="0.2">
      <c r="A1" s="51"/>
      <c r="I1" t="s">
        <v>0</v>
      </c>
      <c r="M1" s="51" t="s">
        <v>1</v>
      </c>
      <c r="N1" s="51"/>
      <c r="O1" s="51" t="s">
        <v>2</v>
      </c>
      <c r="U1" t="s">
        <v>3</v>
      </c>
      <c r="W1" s="51" t="s">
        <v>4</v>
      </c>
      <c r="X1" s="51"/>
      <c r="Y1" s="51" t="s">
        <v>5</v>
      </c>
      <c r="AD1" s="51" t="s">
        <v>4</v>
      </c>
      <c r="AF1" s="51"/>
    </row>
    <row r="2" spans="1:66" ht="38.25" x14ac:dyDescent="0.2">
      <c r="A2" s="52" t="s">
        <v>6</v>
      </c>
      <c r="B2" s="52" t="s">
        <v>7</v>
      </c>
      <c r="C2" s="70" t="s">
        <v>8</v>
      </c>
      <c r="D2" s="53" t="s">
        <v>9</v>
      </c>
      <c r="E2" s="53" t="s">
        <v>10</v>
      </c>
      <c r="F2" s="53" t="s">
        <v>11</v>
      </c>
      <c r="G2" s="52" t="s">
        <v>12</v>
      </c>
      <c r="H2" s="53" t="s">
        <v>13</v>
      </c>
      <c r="I2" s="52" t="s">
        <v>14</v>
      </c>
      <c r="J2" s="52" t="s">
        <v>15</v>
      </c>
      <c r="K2" s="52" t="s">
        <v>16</v>
      </c>
      <c r="L2" s="52" t="s">
        <v>17</v>
      </c>
      <c r="M2" s="52" t="s">
        <v>18</v>
      </c>
      <c r="N2" s="52" t="s">
        <v>19</v>
      </c>
      <c r="O2" s="52" t="s">
        <v>20</v>
      </c>
      <c r="P2" s="52" t="s">
        <v>21</v>
      </c>
      <c r="Q2" s="53" t="s">
        <v>22</v>
      </c>
      <c r="R2" s="53" t="s">
        <v>23</v>
      </c>
      <c r="S2" s="53" t="s">
        <v>24</v>
      </c>
      <c r="T2" s="52" t="s">
        <v>25</v>
      </c>
      <c r="U2" s="52" t="s">
        <v>26</v>
      </c>
      <c r="V2" s="53" t="s">
        <v>27</v>
      </c>
      <c r="W2" s="53" t="s">
        <v>28</v>
      </c>
      <c r="X2" s="52" t="s">
        <v>29</v>
      </c>
      <c r="Y2" s="53" t="s">
        <v>30</v>
      </c>
      <c r="Z2" s="52" t="s">
        <v>31</v>
      </c>
      <c r="AA2" s="53" t="s">
        <v>32</v>
      </c>
      <c r="AB2" s="53" t="s">
        <v>33</v>
      </c>
      <c r="AC2" s="52" t="s">
        <v>34</v>
      </c>
      <c r="AD2" s="53" t="s">
        <v>35</v>
      </c>
      <c r="AE2" s="52" t="s">
        <v>36</v>
      </c>
      <c r="AF2" s="53" t="s">
        <v>37</v>
      </c>
      <c r="AG2" s="52" t="s">
        <v>38</v>
      </c>
      <c r="AH2" s="53" t="s">
        <v>39</v>
      </c>
      <c r="AI2" s="53" t="s">
        <v>40</v>
      </c>
      <c r="AJ2" s="52" t="s">
        <v>41</v>
      </c>
      <c r="AK2" s="53" t="s">
        <v>42</v>
      </c>
      <c r="AL2" s="53" t="s">
        <v>43</v>
      </c>
      <c r="AM2" s="70" t="s">
        <v>44</v>
      </c>
      <c r="AN2" s="39" t="s">
        <v>45</v>
      </c>
      <c r="AO2" s="38" t="s">
        <v>46</v>
      </c>
      <c r="AP2" s="38" t="s">
        <v>47</v>
      </c>
      <c r="AQ2" s="38" t="s">
        <v>48</v>
      </c>
      <c r="AR2" t="s">
        <v>49</v>
      </c>
      <c r="AS2" s="38" t="s">
        <v>50</v>
      </c>
      <c r="AT2" s="38" t="s">
        <v>51</v>
      </c>
      <c r="AU2" s="38" t="s">
        <v>52</v>
      </c>
      <c r="AV2" s="38" t="s">
        <v>53</v>
      </c>
      <c r="AW2" s="38" t="s">
        <v>54</v>
      </c>
      <c r="AX2" s="38" t="s">
        <v>55</v>
      </c>
      <c r="AY2" s="54" t="s">
        <v>56</v>
      </c>
      <c r="AZ2" s="54" t="s">
        <v>57</v>
      </c>
      <c r="BA2" s="54" t="s">
        <v>58</v>
      </c>
      <c r="BB2" s="54" t="s">
        <v>59</v>
      </c>
      <c r="BC2" s="54" t="s">
        <v>60</v>
      </c>
      <c r="BD2" s="54" t="s">
        <v>61</v>
      </c>
      <c r="BE2" s="54" t="s">
        <v>62</v>
      </c>
      <c r="BF2" s="54" t="s">
        <v>63</v>
      </c>
      <c r="BG2" s="54" t="s">
        <v>64</v>
      </c>
      <c r="BH2" s="54" t="s">
        <v>65</v>
      </c>
      <c r="BI2" s="54" t="s">
        <v>66</v>
      </c>
      <c r="BJ2" s="65" t="s">
        <v>67</v>
      </c>
      <c r="BK2" s="65" t="s">
        <v>68</v>
      </c>
      <c r="BL2" s="54" t="s">
        <v>69</v>
      </c>
      <c r="BM2" s="54" t="s">
        <v>70</v>
      </c>
      <c r="BN2" s="54" t="s">
        <v>71</v>
      </c>
    </row>
    <row r="3" spans="1:66" x14ac:dyDescent="0.2">
      <c r="A3" t="s">
        <v>72</v>
      </c>
      <c r="B3" s="89">
        <v>15</v>
      </c>
      <c r="C3" s="89">
        <v>15.6</v>
      </c>
      <c r="D3" s="90">
        <v>0</v>
      </c>
      <c r="E3" s="89">
        <v>40</v>
      </c>
      <c r="F3" s="89">
        <v>40.78</v>
      </c>
      <c r="G3" s="89">
        <v>25</v>
      </c>
      <c r="H3" t="s">
        <v>73</v>
      </c>
      <c r="I3" t="s">
        <v>74</v>
      </c>
      <c r="J3" t="s">
        <v>75</v>
      </c>
      <c r="K3" t="s">
        <v>76</v>
      </c>
      <c r="L3" t="s">
        <v>77</v>
      </c>
      <c r="M3" t="s">
        <v>78</v>
      </c>
      <c r="N3" s="91">
        <v>45295</v>
      </c>
      <c r="O3" t="s">
        <v>79</v>
      </c>
      <c r="P3" s="89">
        <v>24</v>
      </c>
      <c r="Q3" t="s">
        <v>73</v>
      </c>
      <c r="R3" s="89">
        <v>25.18</v>
      </c>
      <c r="S3" t="s">
        <v>80</v>
      </c>
      <c r="T3" t="s">
        <v>81</v>
      </c>
      <c r="U3" t="s">
        <v>3</v>
      </c>
      <c r="V3" t="s">
        <v>74</v>
      </c>
      <c r="W3" t="s">
        <v>74</v>
      </c>
      <c r="X3" t="s">
        <v>74</v>
      </c>
      <c r="Y3" t="s">
        <v>5</v>
      </c>
      <c r="Z3" t="s">
        <v>74</v>
      </c>
      <c r="AA3" t="s">
        <v>74</v>
      </c>
      <c r="AB3" s="92">
        <v>0</v>
      </c>
      <c r="AC3" t="s">
        <v>74</v>
      </c>
      <c r="AD3" t="s">
        <v>74</v>
      </c>
      <c r="AE3" t="s">
        <v>74</v>
      </c>
      <c r="AF3" t="s">
        <v>5</v>
      </c>
      <c r="AG3" t="s">
        <v>74</v>
      </c>
      <c r="AH3" t="s">
        <v>74</v>
      </c>
      <c r="AI3" s="92">
        <v>0</v>
      </c>
      <c r="AJ3" t="s">
        <v>74</v>
      </c>
      <c r="AK3" t="s">
        <v>74</v>
      </c>
      <c r="AL3" t="s">
        <v>82</v>
      </c>
      <c r="AM3" s="89">
        <v>16.2</v>
      </c>
      <c r="AN3" t="s">
        <v>74</v>
      </c>
      <c r="AO3" t="s">
        <v>74</v>
      </c>
      <c r="AP3">
        <f>+MONTH(Tabla1[[#This Row],[Fecha de Albaran]])</f>
        <v>1</v>
      </c>
      <c r="AQ3">
        <f>+WEEKNUM(Tabla1[[#This Row],[Fecha de Albaran]])</f>
        <v>1</v>
      </c>
      <c r="AR3" t="str">
        <f>+IF(Tabla1[[#This Row],[Ensacado Tenerife + Oural]]="ZZ","ZZ",Tabla1[[#This Row],[Tipo Int Manual ent + salida]])</f>
        <v/>
      </c>
      <c r="AS3" t="str">
        <f>+IF(Tabla1[[#This Row],[Manual]]=1,IF(Tabla1[[#This Row],[Tipo Int Manual]]="AM","A.Manuscrito",IF(Tabla1[[#This Row],[Tipo Int Manual]]="ZZ","No Existe  Bascula","Int. Manual")),"Automatico")</f>
        <v>Automatico</v>
      </c>
      <c r="AT3" t="str">
        <f>+VLOOKUP(Tabla1[[#This Row],[Centro]],Tabla7[#All],2,FALSE)</f>
        <v>F. ALCONERA</v>
      </c>
      <c r="AU3" t="str">
        <f>+VLOOKUP(Tabla1[[#This Row],[Centro]],Tabla7[#All],3,FALSE)</f>
        <v>FABRICA</v>
      </c>
      <c r="AV3" t="str">
        <f>IFERROR(_xlfn.IFS(Tabla1[[#This Row],[Salida: Modificación manual en Vidmar]]="M","VIDMAR. M",Tabla1[[#This Row],[Entrada: Modificación manual en Vidmar]]="M","VIDMAR. M"),"")</f>
        <v/>
      </c>
      <c r="AW3" t="str">
        <f>+VLOOKUP(Tabla1[[#This Row],[Material]]*1,Tabla14[#All],2,FALSE)</f>
        <v>CEM II/B-L 32,5 N S/25 KG PAL COSMOS</v>
      </c>
      <c r="AX3" t="str">
        <f>+VLOOKUP(Tabla1[[#This Row],[Material]]*1,Tabla14[#All],3,FALSE)</f>
        <v>Saco</v>
      </c>
      <c r="AY3">
        <f>+Tabla1[[#This Row],[Carga máxima Autorizada]]*1.025-Tabla1[[#This Row],[Peso Bruto Vehículo]]</f>
        <v>0.21999999999999886</v>
      </c>
      <c r="AZ3" t="str">
        <f>+IFERROR(IF(Tabla1[[#This Row],[Diferencia]]&lt;0,"ko","Ok"),"")</f>
        <v>Ok</v>
      </c>
      <c r="BA3" s="55">
        <f>+Tabla1[[#This Row],[Cantidad TM]]-Tabla1[[#This Row],[Peso Neto Vehículo]]</f>
        <v>-1.1799999999999997</v>
      </c>
      <c r="BB3" s="55">
        <f>+ABS(Tabla1[[#This Row],[Consigna - neto]])</f>
        <v>1.1799999999999997</v>
      </c>
      <c r="BC3">
        <f>+GESTEP(Tabla1[[#This Row],[Abs (Consigna-neto)]],0.4)</f>
        <v>1</v>
      </c>
      <c r="BD3">
        <f>+GESTEP(Tabla1[[#This Row],[Consigna - neto]],0)</f>
        <v>0</v>
      </c>
      <c r="BE3" t="str">
        <f>+IF(Tabla1[[#This Row],[Diferencia 400 kg]]=1,IF(Tabla1[[#This Row],[Positivo]]=1,"Positivo","Negativo"),"")</f>
        <v>Negativo</v>
      </c>
      <c r="BF3">
        <f>+Tabla1[[#This Row],[Cantidad2]]</f>
        <v>24</v>
      </c>
      <c r="BG3" t="str">
        <f>+Tabla1[[#This Row],[Un.medida venta3]]</f>
        <v>TM</v>
      </c>
      <c r="BH3">
        <f>+VLOOKUP(Tabla1[[#This Row],[Referencia]],Tabla14[],4,FALSE)*Tabla1[[#This Row],[Cantidad7]]</f>
        <v>24</v>
      </c>
      <c r="BI3">
        <f>1*Tabla1[[#This Row],[Material]]</f>
        <v>3230</v>
      </c>
      <c r="BJ3" t="str">
        <f>+MID(Tabla1[[#This Row],[Entrada: Mod.manual en SAP. Motivo]],1,2)</f>
        <v/>
      </c>
      <c r="BK3" t="str">
        <f>+IF(Tabla1[[#This Row],[DESIGNACIÓN CENTRO]]="M. TENERIFE",IF(Tabla1[[#This Row],[Tipo]]="Saco","ZZ",""),IF(Tabla1[[#This Row],[DESIGNACIÓN CENTRO]]="F. OURAL",IF(Tabla1[[#This Row],[Tipo]]="Saco","ZZ",""),""))</f>
        <v/>
      </c>
      <c r="BL3">
        <f>+YEAR(Tabla1[[#This Row],[Fecha de Albaran]])</f>
        <v>2024</v>
      </c>
      <c r="BM3" t="str">
        <f>+MID(Tabla1[[#This Row],[Salida:Modificación manual en SAP.Motivo]],1,2)</f>
        <v/>
      </c>
      <c r="BN3" t="str">
        <f>+IF(Tabla1[[#This Row],[Tipo Int. Manual Ent]]="",Tabla1[[#This Row],[Tipo int. Manual sal]],Tabla1[[#This Row],[Tipo Int. Manual Ent]])</f>
        <v/>
      </c>
    </row>
  </sheetData>
  <phoneticPr fontId="0" type="noConversion"/>
  <conditionalFormatting sqref="M4:M1048576 M1:M2">
    <cfRule type="duplicateValues" dxfId="3" priority="66"/>
  </conditionalFormatting>
  <conditionalFormatting sqref="M3">
    <cfRule type="duplicateValues" dxfId="0" priority="82"/>
  </conditionalFormatting>
  <pageMargins left="0.75" right="0.75" top="1" bottom="1" header="0.5" footer="0.5"/>
  <pageSetup paperSize="9" orientation="portrait" r:id="rId1"/>
  <headerFooter alignWithMargins="0"/>
  <customProperties>
    <customPr name="_pios_id" r:id="rId2"/>
  </customProperties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2B27B-FA9C-4D7C-8D7F-DBC98FD96EF4}">
  <sheetPr>
    <tabColor rgb="FF92D050"/>
  </sheetPr>
  <dimension ref="B2:E377"/>
  <sheetViews>
    <sheetView topLeftCell="D367" workbookViewId="0">
      <selection activeCell="E376" sqref="E376"/>
    </sheetView>
  </sheetViews>
  <sheetFormatPr baseColWidth="10" defaultColWidth="8.85546875" defaultRowHeight="12.75" x14ac:dyDescent="0.2"/>
  <cols>
    <col min="1" max="1" width="4.7109375" customWidth="1"/>
    <col min="2" max="2" width="28.7109375" customWidth="1"/>
    <col min="3" max="3" width="34.7109375" customWidth="1"/>
    <col min="4" max="4" width="63.7109375" bestFit="1" customWidth="1"/>
    <col min="5" max="5" width="43.28515625" bestFit="1" customWidth="1"/>
  </cols>
  <sheetData>
    <row r="2" spans="2:5" x14ac:dyDescent="0.2">
      <c r="B2" s="83" t="s">
        <v>164</v>
      </c>
      <c r="C2" t="s">
        <v>165</v>
      </c>
    </row>
    <row r="3" spans="2:5" x14ac:dyDescent="0.2">
      <c r="B3" s="84" t="s">
        <v>166</v>
      </c>
      <c r="C3" t="str">
        <f>_xlfn.CONCAT($C$2,B3,$C$2)</f>
        <v>"ZSD_CARGA_WERKS"</v>
      </c>
      <c r="D3" t="str">
        <f>_xlfn.CONCAT(B3," AS ", C3)</f>
        <v>ZSD_CARGA_WERKS AS "ZSD_CARGA_WERKS"</v>
      </c>
      <c r="E3" t="str">
        <f>D3</f>
        <v>ZSD_CARGA_WERKS AS "ZSD_CARGA_WERKS"</v>
      </c>
    </row>
    <row r="4" spans="2:5" x14ac:dyDescent="0.2">
      <c r="B4" s="84" t="s">
        <v>167</v>
      </c>
      <c r="C4" t="str">
        <f t="shared" ref="C4:C67" si="0">_xlfn.CONCAT($C$2,B4,$C$2)</f>
        <v>"ZSD_CARGA_VBELN"</v>
      </c>
      <c r="D4" t="str">
        <f t="shared" ref="D4:D67" si="1">_xlfn.CONCAT(B4," AS ", C4)</f>
        <v>ZSD_CARGA_VBELN AS "ZSD_CARGA_VBELN"</v>
      </c>
      <c r="E4" t="str">
        <f>_xlfn.CONCAT(E3, " ", D4)</f>
        <v>ZSD_CARGA_WERKS AS "ZSD_CARGA_WERKS" ZSD_CARGA_VBELN AS "ZSD_CARGA_VBELN"</v>
      </c>
    </row>
    <row r="5" spans="2:5" x14ac:dyDescent="0.2">
      <c r="B5" s="84" t="s">
        <v>168</v>
      </c>
      <c r="C5" t="str">
        <f t="shared" si="0"/>
        <v>"ZSD_CARGA_POSNR"</v>
      </c>
      <c r="D5" t="str">
        <f t="shared" si="1"/>
        <v>ZSD_CARGA_POSNR AS "ZSD_CARGA_POSNR"</v>
      </c>
      <c r="E5" t="str">
        <f t="shared" ref="E5:E68" si="2">_xlfn.CONCAT(E4, " ", D5)</f>
        <v>ZSD_CARGA_WERKS AS "ZSD_CARGA_WERKS" ZSD_CARGA_VBELN AS "ZSD_CARGA_VBELN" ZSD_CARGA_POSNR AS "ZSD_CARGA_POSNR"</v>
      </c>
    </row>
    <row r="6" spans="2:5" x14ac:dyDescent="0.2">
      <c r="B6" s="84" t="s">
        <v>169</v>
      </c>
      <c r="C6" t="str">
        <f t="shared" si="0"/>
        <v>"ZSD_CARGA_ID_CARGA"</v>
      </c>
      <c r="D6" t="str">
        <f t="shared" si="1"/>
        <v>ZSD_CARGA_ID_CARGA AS "ZSD_CARGA_ID_CARGA"</v>
      </c>
      <c r="E6" t="str">
        <f t="shared" si="2"/>
        <v>ZSD_CARGA_WERKS AS "ZSD_CARGA_WERKS" ZSD_CARGA_VBELN AS "ZSD_CARGA_VBELN" ZSD_CARGA_POSNR AS "ZSD_CARGA_POSNR" ZSD_CARGA_ID_CARGA AS "ZSD_CARGA_ID_CARGA"</v>
      </c>
    </row>
    <row r="7" spans="2:5" x14ac:dyDescent="0.2">
      <c r="B7" s="84" t="s">
        <v>170</v>
      </c>
      <c r="C7" t="str">
        <f t="shared" si="0"/>
        <v>"ZSD_CARGA_VEHICULO"</v>
      </c>
      <c r="D7" t="str">
        <f t="shared" si="1"/>
        <v>ZSD_CARGA_VEHICULO AS "ZSD_CARGA_VEHICULO"</v>
      </c>
      <c r="E7" t="str">
        <f t="shared" si="2"/>
        <v>ZSD_CARGA_WERKS AS "ZSD_CARGA_WERKS" ZSD_CARGA_VBELN AS "ZSD_CARGA_VBELN" ZSD_CARGA_POSNR AS "ZSD_CARGA_POSNR" ZSD_CARGA_ID_CARGA AS "ZSD_CARGA_ID_CARGA" ZSD_CARGA_VEHICULO AS "ZSD_CARGA_VEHICULO"</v>
      </c>
    </row>
    <row r="8" spans="2:5" ht="25.5" x14ac:dyDescent="0.2">
      <c r="B8" s="84" t="s">
        <v>171</v>
      </c>
      <c r="C8" t="str">
        <f t="shared" si="0"/>
        <v>"ZSD_CARGA_MAT_REMOLQUE"</v>
      </c>
      <c r="D8" t="str">
        <f t="shared" si="1"/>
        <v>ZSD_CARGA_MAT_REMOLQUE AS "ZSD_CARGA_MAT_REMOLQUE"</v>
      </c>
      <c r="E8" t="str">
        <f t="shared" si="2"/>
        <v>ZSD_CARGA_WERKS AS "ZSD_CARGA_WERKS" ZSD_CARGA_VBELN AS "ZSD_CARGA_VBELN" ZSD_CARGA_POSNR AS "ZSD_CARGA_POSNR" ZSD_CARGA_ID_CARGA AS "ZSD_CARGA_ID_CARGA" ZSD_CARGA_VEHICULO AS "ZSD_CARGA_VEHICULO" ZSD_CARGA_MAT_REMOLQUE AS "ZSD_CARGA_MAT_REMOLQUE"</v>
      </c>
    </row>
    <row r="9" spans="2:5" x14ac:dyDescent="0.2">
      <c r="B9" s="84" t="s">
        <v>172</v>
      </c>
      <c r="C9" t="str">
        <f t="shared" si="0"/>
        <v>"ZSD_CARGA_TICKET"</v>
      </c>
      <c r="D9" t="str">
        <f t="shared" si="1"/>
        <v>ZSD_CARGA_TICKET AS "ZSD_CARGA_TICKET"</v>
      </c>
      <c r="E9" t="str">
        <f t="shared" si="2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</v>
      </c>
    </row>
    <row r="10" spans="2:5" x14ac:dyDescent="0.2">
      <c r="B10" s="84" t="s">
        <v>173</v>
      </c>
      <c r="C10" t="str">
        <f t="shared" si="0"/>
        <v>"ZSD_CARGA_MULTI"</v>
      </c>
      <c r="D10" t="str">
        <f t="shared" si="1"/>
        <v>ZSD_CARGA_MULTI AS "ZSD_CARGA_MULTI"</v>
      </c>
      <c r="E10" t="str">
        <f t="shared" si="2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</v>
      </c>
    </row>
    <row r="11" spans="2:5" x14ac:dyDescent="0.2">
      <c r="B11" s="84" t="s">
        <v>174</v>
      </c>
      <c r="C11" t="str">
        <f t="shared" si="0"/>
        <v>"ZSD_CARGA_NUM_ENTREGA"</v>
      </c>
      <c r="D11" t="str">
        <f t="shared" si="1"/>
        <v>ZSD_CARGA_NUM_ENTREGA AS "ZSD_CARGA_NUM_ENTREGA"</v>
      </c>
      <c r="E11" t="str">
        <f t="shared" si="2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</v>
      </c>
    </row>
    <row r="12" spans="2:5" x14ac:dyDescent="0.2">
      <c r="B12" s="84" t="s">
        <v>175</v>
      </c>
      <c r="C12" t="str">
        <f t="shared" si="0"/>
        <v>"ZSD_CARGA_FEC_ALBAR"</v>
      </c>
      <c r="D12" t="str">
        <f t="shared" si="1"/>
        <v>ZSD_CARGA_FEC_ALBAR AS "ZSD_CARGA_FEC_ALBAR"</v>
      </c>
      <c r="E12" t="str">
        <f t="shared" si="2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</v>
      </c>
    </row>
    <row r="13" spans="2:5" x14ac:dyDescent="0.2">
      <c r="B13" s="84" t="s">
        <v>176</v>
      </c>
      <c r="C13" t="str">
        <f t="shared" si="0"/>
        <v>"ZSD_CARGA_TARATEO"</v>
      </c>
      <c r="D13" t="str">
        <f t="shared" si="1"/>
        <v>ZSD_CARGA_TARATEO AS "ZSD_CARGA_TARATEO"</v>
      </c>
      <c r="E13" t="str">
        <f t="shared" si="2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</v>
      </c>
    </row>
    <row r="14" spans="2:5" x14ac:dyDescent="0.2">
      <c r="B14" s="84" t="s">
        <v>177</v>
      </c>
      <c r="C14" t="str">
        <f t="shared" si="0"/>
        <v>"ZSD_CARGA_PESO_MAX"</v>
      </c>
      <c r="D14" t="str">
        <f t="shared" si="1"/>
        <v>ZSD_CARGA_PESO_MAX AS "ZSD_CARGA_PESO_MAX"</v>
      </c>
      <c r="E14" t="str">
        <f t="shared" si="2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</v>
      </c>
    </row>
    <row r="15" spans="2:5" x14ac:dyDescent="0.2">
      <c r="B15" s="84" t="s">
        <v>178</v>
      </c>
      <c r="C15" t="str">
        <f t="shared" si="0"/>
        <v>"ZSD_CARGA_TARA"</v>
      </c>
      <c r="D15" t="str">
        <f t="shared" si="1"/>
        <v>ZSD_CARGA_TARA AS "ZSD_CARGA_TARA"</v>
      </c>
      <c r="E15" t="str">
        <f t="shared" si="2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</v>
      </c>
    </row>
    <row r="16" spans="2:5" x14ac:dyDescent="0.2">
      <c r="B16" s="84" t="s">
        <v>179</v>
      </c>
      <c r="C16" t="str">
        <f t="shared" si="0"/>
        <v>"ZSD_CARGA_BRUTO"</v>
      </c>
      <c r="D16" t="str">
        <f t="shared" si="1"/>
        <v>ZSD_CARGA_BRUTO AS "ZSD_CARGA_BRUTO"</v>
      </c>
      <c r="E16" t="str">
        <f t="shared" si="2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</v>
      </c>
    </row>
    <row r="17" spans="2:5" x14ac:dyDescent="0.2">
      <c r="B17" s="84" t="s">
        <v>180</v>
      </c>
      <c r="C17" t="str">
        <f t="shared" si="0"/>
        <v>"ZSD_CARGA_PESO_NETO"</v>
      </c>
      <c r="D17" t="str">
        <f t="shared" si="1"/>
        <v>ZSD_CARGA_PESO_NETO AS "ZSD_CARGA_PESO_NETO"</v>
      </c>
      <c r="E17" t="str">
        <f t="shared" si="2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</v>
      </c>
    </row>
    <row r="18" spans="2:5" x14ac:dyDescent="0.2">
      <c r="B18" s="84" t="s">
        <v>181</v>
      </c>
      <c r="C18" t="str">
        <f t="shared" si="0"/>
        <v>"ZSD_CARGA_UNIT_PESO"</v>
      </c>
      <c r="D18" t="str">
        <f t="shared" si="1"/>
        <v>ZSD_CARGA_UNIT_PESO AS "ZSD_CARGA_UNIT_PESO"</v>
      </c>
      <c r="E18" t="str">
        <f t="shared" si="2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</v>
      </c>
    </row>
    <row r="19" spans="2:5" x14ac:dyDescent="0.2">
      <c r="B19" s="84" t="s">
        <v>182</v>
      </c>
      <c r="C19" t="str">
        <f t="shared" si="0"/>
        <v>"ZSD_CARGA_BRUTORM"</v>
      </c>
      <c r="D19" t="str">
        <f t="shared" si="1"/>
        <v>ZSD_CARGA_BRUTORM AS "ZSD_CARGA_BRUTORM"</v>
      </c>
      <c r="E19" t="str">
        <f t="shared" si="2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</v>
      </c>
    </row>
    <row r="20" spans="2:5" x14ac:dyDescent="0.2">
      <c r="B20" s="84" t="s">
        <v>183</v>
      </c>
      <c r="C20" t="str">
        <f t="shared" si="0"/>
        <v>"ZSD_CARGA_WERKD"</v>
      </c>
      <c r="D20" t="str">
        <f t="shared" si="1"/>
        <v>ZSD_CARGA_WERKD AS "ZSD_CARGA_WERKD"</v>
      </c>
      <c r="E20" t="str">
        <f t="shared" si="2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</v>
      </c>
    </row>
    <row r="21" spans="2:5" x14ac:dyDescent="0.2">
      <c r="B21" s="84" t="s">
        <v>184</v>
      </c>
      <c r="C21" t="str">
        <f t="shared" si="0"/>
        <v>"ZSD_CARGA_NUM_EXPED"</v>
      </c>
      <c r="D21" t="str">
        <f t="shared" si="1"/>
        <v>ZSD_CARGA_NUM_EXPED AS "ZSD_CARGA_NUM_EXPED"</v>
      </c>
      <c r="E21" t="str">
        <f t="shared" si="2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</v>
      </c>
    </row>
    <row r="22" spans="2:5" x14ac:dyDescent="0.2">
      <c r="B22" s="84" t="s">
        <v>185</v>
      </c>
      <c r="C22" t="str">
        <f t="shared" si="0"/>
        <v>"ZSD_CARGA_VSTEL"</v>
      </c>
      <c r="D22" t="str">
        <f t="shared" si="1"/>
        <v>ZSD_CARGA_VSTEL AS "ZSD_CARGA_VSTEL"</v>
      </c>
      <c r="E22" t="str">
        <f t="shared" si="2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</v>
      </c>
    </row>
    <row r="23" spans="2:5" x14ac:dyDescent="0.2">
      <c r="B23" s="84" t="s">
        <v>186</v>
      </c>
      <c r="C23" t="str">
        <f t="shared" si="0"/>
        <v>"ZSD_CARGA_MATNR"</v>
      </c>
      <c r="D23" t="str">
        <f t="shared" si="1"/>
        <v>ZSD_CARGA_MATNR AS "ZSD_CARGA_MATNR"</v>
      </c>
      <c r="E23" t="str">
        <f t="shared" si="2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</v>
      </c>
    </row>
    <row r="24" spans="2:5" x14ac:dyDescent="0.2">
      <c r="B24" s="84" t="s">
        <v>187</v>
      </c>
      <c r="C24" t="str">
        <f t="shared" si="0"/>
        <v>"ZSD_CARGA_LGORT"</v>
      </c>
      <c r="D24" t="str">
        <f t="shared" si="1"/>
        <v>ZSD_CARGA_LGORT AS "ZSD_CARGA_LGORT"</v>
      </c>
      <c r="E24" t="str">
        <f t="shared" si="2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</v>
      </c>
    </row>
    <row r="25" spans="2:5" x14ac:dyDescent="0.2">
      <c r="B25" s="84" t="s">
        <v>188</v>
      </c>
      <c r="C25" t="str">
        <f t="shared" si="0"/>
        <v>"ZSD_CARGA_LGOVM"</v>
      </c>
      <c r="D25" t="str">
        <f t="shared" si="1"/>
        <v>ZSD_CARGA_LGOVM AS "ZSD_CARGA_LGOVM"</v>
      </c>
      <c r="E25" t="str">
        <f t="shared" si="2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</v>
      </c>
    </row>
    <row r="26" spans="2:5" x14ac:dyDescent="0.2">
      <c r="B26" s="84" t="s">
        <v>189</v>
      </c>
      <c r="C26" t="str">
        <f t="shared" si="0"/>
        <v>"ZSD_CARGA_LGODS"</v>
      </c>
      <c r="D26" t="str">
        <f t="shared" si="1"/>
        <v>ZSD_CARGA_LGODS AS "ZSD_CARGA_LGODS"</v>
      </c>
      <c r="E26" t="str">
        <f t="shared" si="2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</v>
      </c>
    </row>
    <row r="27" spans="2:5" x14ac:dyDescent="0.2">
      <c r="B27" s="84" t="s">
        <v>190</v>
      </c>
      <c r="C27" t="str">
        <f t="shared" si="0"/>
        <v>"ZSD_CARGA_CANT_A_SERV"</v>
      </c>
      <c r="D27" t="str">
        <f t="shared" si="1"/>
        <v>ZSD_CARGA_CANT_A_SERV AS "ZSD_CARGA_CANT_A_SERV"</v>
      </c>
      <c r="E27" t="str">
        <f t="shared" si="2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</v>
      </c>
    </row>
    <row r="28" spans="2:5" x14ac:dyDescent="0.2">
      <c r="B28" s="84" t="s">
        <v>191</v>
      </c>
      <c r="C28" t="str">
        <f t="shared" si="0"/>
        <v>"ZSD_CARGA_UNIT_PEDIDO"</v>
      </c>
      <c r="D28" t="str">
        <f t="shared" si="1"/>
        <v>ZSD_CARGA_UNIT_PEDIDO AS "ZSD_CARGA_UNIT_PEDIDO"</v>
      </c>
      <c r="E28" t="str">
        <f t="shared" si="2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</v>
      </c>
    </row>
    <row r="29" spans="2:5" x14ac:dyDescent="0.2">
      <c r="B29" s="84" t="s">
        <v>192</v>
      </c>
      <c r="C29" t="str">
        <f t="shared" si="0"/>
        <v>"ZSD_CARGA_CANT_SERVID"</v>
      </c>
      <c r="D29" t="str">
        <f t="shared" si="1"/>
        <v>ZSD_CARGA_CANT_SERVID AS "ZSD_CARGA_CANT_SERVID"</v>
      </c>
      <c r="E29" t="str">
        <f t="shared" si="2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</v>
      </c>
    </row>
    <row r="30" spans="2:5" x14ac:dyDescent="0.2">
      <c r="B30" s="84" t="s">
        <v>193</v>
      </c>
      <c r="C30" t="str">
        <f t="shared" si="0"/>
        <v>"ZSD_CARGA_VRKME"</v>
      </c>
      <c r="D30" t="str">
        <f t="shared" si="1"/>
        <v>ZSD_CARGA_VRKME AS "ZSD_CARGA_VRKME"</v>
      </c>
      <c r="E30" t="str">
        <f t="shared" si="2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</v>
      </c>
    </row>
    <row r="31" spans="2:5" x14ac:dyDescent="0.2">
      <c r="B31" s="84" t="s">
        <v>194</v>
      </c>
      <c r="C31" t="str">
        <f t="shared" si="0"/>
        <v>"ZSD_CARGA_COD_PAL_DEV"</v>
      </c>
      <c r="D31" t="str">
        <f t="shared" si="1"/>
        <v>ZSD_CARGA_COD_PAL_DEV AS "ZSD_CARGA_COD_PAL_DEV"</v>
      </c>
      <c r="E31" t="str">
        <f t="shared" si="2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</v>
      </c>
    </row>
    <row r="32" spans="2:5" x14ac:dyDescent="0.2">
      <c r="B32" s="84" t="s">
        <v>195</v>
      </c>
      <c r="C32" t="str">
        <f t="shared" si="0"/>
        <v>"ZSD_CARGA_PALLETS_DEV"</v>
      </c>
      <c r="D32" t="str">
        <f t="shared" si="1"/>
        <v>ZSD_CARGA_PALLETS_DEV AS "ZSD_CARGA_PALLETS_DEV"</v>
      </c>
      <c r="E32" t="str">
        <f t="shared" si="2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</v>
      </c>
    </row>
    <row r="33" spans="2:5" x14ac:dyDescent="0.2">
      <c r="B33" s="84" t="s">
        <v>196</v>
      </c>
      <c r="C33" t="str">
        <f t="shared" si="0"/>
        <v>"ZSD_CARGA_COD_PAL_ENT"</v>
      </c>
      <c r="D33" t="str">
        <f t="shared" si="1"/>
        <v>ZSD_CARGA_COD_PAL_ENT AS "ZSD_CARGA_COD_PAL_ENT"</v>
      </c>
      <c r="E33" t="str">
        <f t="shared" si="2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</v>
      </c>
    </row>
    <row r="34" spans="2:5" x14ac:dyDescent="0.2">
      <c r="B34" s="84" t="s">
        <v>197</v>
      </c>
      <c r="C34" t="str">
        <f t="shared" si="0"/>
        <v>"ZSD_CARGA_PALLETS_EENT"</v>
      </c>
      <c r="D34" t="str">
        <f t="shared" si="1"/>
        <v>ZSD_CARGA_PALLETS_EENT AS "ZSD_CARGA_PALLETS_EENT"</v>
      </c>
      <c r="E34" t="str">
        <f t="shared" si="2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</v>
      </c>
    </row>
    <row r="35" spans="2:5" x14ac:dyDescent="0.2">
      <c r="B35" s="84" t="s">
        <v>198</v>
      </c>
      <c r="C35" t="str">
        <f t="shared" si="0"/>
        <v>"ZSD_CARGA_PALLETS_ENT"</v>
      </c>
      <c r="D35" t="str">
        <f t="shared" si="1"/>
        <v>ZSD_CARGA_PALLETS_ENT AS "ZSD_CARGA_PALLETS_ENT"</v>
      </c>
      <c r="E35" t="str">
        <f t="shared" si="2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</v>
      </c>
    </row>
    <row r="36" spans="2:5" x14ac:dyDescent="0.2">
      <c r="B36" s="84" t="s">
        <v>199</v>
      </c>
      <c r="C36" t="str">
        <f t="shared" si="0"/>
        <v>"ZSD_CARGA_UNIT_PAL"</v>
      </c>
      <c r="D36" t="str">
        <f t="shared" si="1"/>
        <v>ZSD_CARGA_UNIT_PAL AS "ZSD_CARGA_UNIT_PAL"</v>
      </c>
      <c r="E36" t="str">
        <f t="shared" si="2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</v>
      </c>
    </row>
    <row r="37" spans="2:5" x14ac:dyDescent="0.2">
      <c r="B37" s="84" t="s">
        <v>200</v>
      </c>
      <c r="C37" t="str">
        <f t="shared" si="0"/>
        <v>"ZSD_CARGA_DEVOL"</v>
      </c>
      <c r="D37" t="str">
        <f t="shared" si="1"/>
        <v>ZSD_CARGA_DEVOL AS "ZSD_CARGA_DEVOL"</v>
      </c>
      <c r="E37" t="str">
        <f t="shared" si="2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</v>
      </c>
    </row>
    <row r="38" spans="2:5" x14ac:dyDescent="0.2">
      <c r="B38" s="84" t="s">
        <v>201</v>
      </c>
      <c r="C38" t="str">
        <f t="shared" si="0"/>
        <v>"ZSD_CARGA_PSTYV"</v>
      </c>
      <c r="D38" t="str">
        <f t="shared" si="1"/>
        <v>ZSD_CARGA_PSTYV AS "ZSD_CARGA_PSTYV"</v>
      </c>
      <c r="E38" t="str">
        <f t="shared" si="2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</v>
      </c>
    </row>
    <row r="39" spans="2:5" ht="25.5" x14ac:dyDescent="0.2">
      <c r="B39" s="84" t="s">
        <v>202</v>
      </c>
      <c r="C39" t="str">
        <f t="shared" si="0"/>
        <v>"ZSD_CARGA_FECHA_ENTRADA"</v>
      </c>
      <c r="D39" t="str">
        <f t="shared" si="1"/>
        <v>ZSD_CARGA_FECHA_ENTRADA AS "ZSD_CARGA_FECHA_ENTRADA"</v>
      </c>
      <c r="E39" t="str">
        <f t="shared" si="2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</v>
      </c>
    </row>
    <row r="40" spans="2:5" x14ac:dyDescent="0.2">
      <c r="B40" s="84" t="s">
        <v>203</v>
      </c>
      <c r="C40" t="str">
        <f t="shared" si="0"/>
        <v>"ZSD_CARGA_HORA_ENTRADA"</v>
      </c>
      <c r="D40" t="str">
        <f t="shared" si="1"/>
        <v>ZSD_CARGA_HORA_ENTRADA AS "ZSD_CARGA_HORA_ENTRADA"</v>
      </c>
      <c r="E40" t="str">
        <f t="shared" si="2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</v>
      </c>
    </row>
    <row r="41" spans="2:5" x14ac:dyDescent="0.2">
      <c r="B41" s="84" t="s">
        <v>204</v>
      </c>
      <c r="C41" t="str">
        <f t="shared" si="0"/>
        <v>"ZSD_CARGA_FECHA_CARGA"</v>
      </c>
      <c r="D41" t="str">
        <f t="shared" si="1"/>
        <v>ZSD_CARGA_FECHA_CARGA AS "ZSD_CARGA_FECHA_CARGA"</v>
      </c>
      <c r="E41" t="str">
        <f t="shared" si="2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</v>
      </c>
    </row>
    <row r="42" spans="2:5" x14ac:dyDescent="0.2">
      <c r="B42" s="84" t="s">
        <v>205</v>
      </c>
      <c r="C42" t="str">
        <f t="shared" si="0"/>
        <v>"ZSD_CARGA_HORA_CARGA"</v>
      </c>
      <c r="D42" t="str">
        <f t="shared" si="1"/>
        <v>ZSD_CARGA_HORA_CARGA AS "ZSD_CARGA_HORA_CARGA"</v>
      </c>
      <c r="E42" t="str">
        <f t="shared" si="2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</v>
      </c>
    </row>
    <row r="43" spans="2:5" x14ac:dyDescent="0.2">
      <c r="B43" s="84" t="s">
        <v>206</v>
      </c>
      <c r="C43" t="str">
        <f t="shared" si="0"/>
        <v>"ZSD_CARGA_FECHA_SALIDA"</v>
      </c>
      <c r="D43" t="str">
        <f t="shared" si="1"/>
        <v>ZSD_CARGA_FECHA_SALIDA AS "ZSD_CARGA_FECHA_SALIDA"</v>
      </c>
      <c r="E43" t="str">
        <f t="shared" si="2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</v>
      </c>
    </row>
    <row r="44" spans="2:5" x14ac:dyDescent="0.2">
      <c r="B44" s="84" t="s">
        <v>207</v>
      </c>
      <c r="C44" t="str">
        <f t="shared" si="0"/>
        <v>"ZSD_CARGA_HORA_SALIDA"</v>
      </c>
      <c r="D44" t="str">
        <f t="shared" si="1"/>
        <v>ZSD_CARGA_HORA_SALIDA AS "ZSD_CARGA_HORA_SALIDA"</v>
      </c>
      <c r="E44" t="str">
        <f t="shared" si="2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</v>
      </c>
    </row>
    <row r="45" spans="2:5" x14ac:dyDescent="0.2">
      <c r="B45" s="84" t="s">
        <v>208</v>
      </c>
      <c r="C45" t="str">
        <f t="shared" si="0"/>
        <v>"ZSD_CARGA_DICOND"</v>
      </c>
      <c r="D45" t="str">
        <f t="shared" si="1"/>
        <v>ZSD_CARGA_DICOND AS "ZSD_CARGA_DICOND"</v>
      </c>
      <c r="E45" t="str">
        <f t="shared" si="2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</v>
      </c>
    </row>
    <row r="46" spans="2:5" x14ac:dyDescent="0.2">
      <c r="B46" s="84" t="s">
        <v>209</v>
      </c>
      <c r="C46" t="str">
        <f t="shared" si="0"/>
        <v>"ZSD_CARGA_DITRSP"</v>
      </c>
      <c r="D46" t="str">
        <f t="shared" si="1"/>
        <v>ZSD_CARGA_DITRSP AS "ZSD_CARGA_DITRSP"</v>
      </c>
      <c r="E46" t="str">
        <f t="shared" si="2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</v>
      </c>
    </row>
    <row r="47" spans="2:5" x14ac:dyDescent="0.2">
      <c r="B47" s="84" t="s">
        <v>210</v>
      </c>
      <c r="C47" t="str">
        <f t="shared" si="0"/>
        <v>"ZSD_CARGA_DIPROP"</v>
      </c>
      <c r="D47" t="str">
        <f t="shared" si="1"/>
        <v>ZSD_CARGA_DIPROP AS "ZSD_CARGA_DIPROP"</v>
      </c>
      <c r="E47" t="str">
        <f t="shared" si="2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</v>
      </c>
    </row>
    <row r="48" spans="2:5" x14ac:dyDescent="0.2">
      <c r="B48" s="84" t="s">
        <v>211</v>
      </c>
      <c r="C48" t="str">
        <f t="shared" si="0"/>
        <v>"ZSD_CARGA_LIFNR"</v>
      </c>
      <c r="D48" t="str">
        <f t="shared" si="1"/>
        <v>ZSD_CARGA_LIFNR AS "ZSD_CARGA_LIFNR"</v>
      </c>
      <c r="E48" t="str">
        <f t="shared" si="2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</v>
      </c>
    </row>
    <row r="49" spans="2:5" x14ac:dyDescent="0.2">
      <c r="B49" s="84" t="s">
        <v>212</v>
      </c>
      <c r="C49" t="str">
        <f t="shared" si="0"/>
        <v>"ZSD_CARGA_MSG"</v>
      </c>
      <c r="D49" t="str">
        <f t="shared" si="1"/>
        <v>ZSD_CARGA_MSG AS "ZSD_CARGA_MSG"</v>
      </c>
      <c r="E49" t="str">
        <f t="shared" si="2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</v>
      </c>
    </row>
    <row r="50" spans="2:5" x14ac:dyDescent="0.2">
      <c r="B50" s="84" t="s">
        <v>213</v>
      </c>
      <c r="C50" t="str">
        <f t="shared" si="0"/>
        <v>"ZSD_CARGA_BEROT"</v>
      </c>
      <c r="D50" t="str">
        <f t="shared" si="1"/>
        <v>ZSD_CARGA_BEROT AS "ZSD_CARGA_BEROT"</v>
      </c>
      <c r="E50" t="str">
        <f t="shared" si="2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</v>
      </c>
    </row>
    <row r="51" spans="2:5" x14ac:dyDescent="0.2">
      <c r="B51" s="84" t="s">
        <v>214</v>
      </c>
      <c r="C51" t="str">
        <f t="shared" si="0"/>
        <v>"ZSD_CARGA_ERNAM"</v>
      </c>
      <c r="D51" t="str">
        <f t="shared" si="1"/>
        <v>ZSD_CARGA_ERNAM AS "ZSD_CARGA_ERNAM"</v>
      </c>
      <c r="E51" t="str">
        <f t="shared" si="2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</v>
      </c>
    </row>
    <row r="52" spans="2:5" x14ac:dyDescent="0.2">
      <c r="B52" s="84" t="s">
        <v>215</v>
      </c>
      <c r="C52" t="str">
        <f t="shared" si="0"/>
        <v>"ZSD_CARGA_STATUS"</v>
      </c>
      <c r="D52" t="str">
        <f t="shared" si="1"/>
        <v>ZSD_CARGA_STATUS AS "ZSD_CARGA_STATUS"</v>
      </c>
      <c r="E52" t="str">
        <f t="shared" si="2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</v>
      </c>
    </row>
    <row r="53" spans="2:5" x14ac:dyDescent="0.2">
      <c r="B53" s="84" t="s">
        <v>216</v>
      </c>
      <c r="C53" t="str">
        <f t="shared" si="0"/>
        <v>"ZSD_CARGA_ZINMA"</v>
      </c>
      <c r="D53" t="str">
        <f t="shared" si="1"/>
        <v>ZSD_CARGA_ZINMA AS "ZSD_CARGA_ZINMA"</v>
      </c>
      <c r="E53" t="str">
        <f t="shared" si="2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</v>
      </c>
    </row>
    <row r="54" spans="2:5" x14ac:dyDescent="0.2">
      <c r="B54" s="84" t="s">
        <v>217</v>
      </c>
      <c r="C54" t="str">
        <f t="shared" si="0"/>
        <v>"ZSD_CARGA_E_M_SAP"</v>
      </c>
      <c r="D54" t="str">
        <f t="shared" si="1"/>
        <v>ZSD_CARGA_E_M_SAP AS "ZSD_CARGA_E_M_SAP"</v>
      </c>
      <c r="E54" t="str">
        <f t="shared" si="2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</v>
      </c>
    </row>
    <row r="55" spans="2:5" ht="25.5" x14ac:dyDescent="0.2">
      <c r="B55" s="84" t="s">
        <v>218</v>
      </c>
      <c r="C55" t="str">
        <f t="shared" si="0"/>
        <v>"ZSD_CARGA_E_M_SAP_MOTIVO"</v>
      </c>
      <c r="D55" t="str">
        <f t="shared" si="1"/>
        <v>ZSD_CARGA_E_M_SAP_MOTIVO AS "ZSD_CARGA_E_M_SAP_MOTIVO"</v>
      </c>
      <c r="E55" t="str">
        <f t="shared" si="2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</v>
      </c>
    </row>
    <row r="56" spans="2:5" x14ac:dyDescent="0.2">
      <c r="B56" s="84" t="s">
        <v>219</v>
      </c>
      <c r="C56" t="str">
        <f t="shared" si="0"/>
        <v>"ZSD_CARGA_E_M_VID"</v>
      </c>
      <c r="D56" t="str">
        <f t="shared" si="1"/>
        <v>ZSD_CARGA_E_M_VID AS "ZSD_CARGA_E_M_VID"</v>
      </c>
      <c r="E56" t="str">
        <f t="shared" si="2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</v>
      </c>
    </row>
    <row r="57" spans="2:5" ht="25.5" x14ac:dyDescent="0.2">
      <c r="B57" s="84" t="s">
        <v>220</v>
      </c>
      <c r="C57" t="str">
        <f t="shared" si="0"/>
        <v>"ZSD_CARGA_E_M_VID_MOTIVO"</v>
      </c>
      <c r="D57" t="str">
        <f t="shared" si="1"/>
        <v>ZSD_CARGA_E_M_VID_MOTIVO AS "ZSD_CARGA_E_M_VID_MOTIVO"</v>
      </c>
      <c r="E57" t="str">
        <f t="shared" si="2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</v>
      </c>
    </row>
    <row r="58" spans="2:5" x14ac:dyDescent="0.2">
      <c r="B58" s="84" t="s">
        <v>221</v>
      </c>
      <c r="C58" t="str">
        <f t="shared" si="0"/>
        <v>"ZSD_CARGA_E_M_TERMINAL"</v>
      </c>
      <c r="D58" t="str">
        <f t="shared" si="1"/>
        <v>ZSD_CARGA_E_M_TERMINAL AS "ZSD_CARGA_E_M_TERMINAL"</v>
      </c>
      <c r="E58" t="str">
        <f t="shared" si="2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</v>
      </c>
    </row>
    <row r="59" spans="2:5" x14ac:dyDescent="0.2">
      <c r="B59" s="84" t="s">
        <v>222</v>
      </c>
      <c r="C59" t="str">
        <f t="shared" si="0"/>
        <v>"ZSD_CARGA_E_M_TMSTMP"</v>
      </c>
      <c r="D59" t="str">
        <f t="shared" si="1"/>
        <v>ZSD_CARGA_E_M_TMSTMP AS "ZSD_CARGA_E_M_TMSTMP"</v>
      </c>
      <c r="E59" t="str">
        <f t="shared" si="2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</v>
      </c>
    </row>
    <row r="60" spans="2:5" x14ac:dyDescent="0.2">
      <c r="B60" s="84" t="s">
        <v>223</v>
      </c>
      <c r="C60" t="str">
        <f t="shared" si="0"/>
        <v>"ZSD_CARGA_E_M_USER"</v>
      </c>
      <c r="D60" t="str">
        <f t="shared" si="1"/>
        <v>ZSD_CARGA_E_M_USER AS "ZSD_CARGA_E_M_USER"</v>
      </c>
      <c r="E60" t="str">
        <f t="shared" si="2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</v>
      </c>
    </row>
    <row r="61" spans="2:5" x14ac:dyDescent="0.2">
      <c r="B61" s="84" t="s">
        <v>224</v>
      </c>
      <c r="C61" t="str">
        <f t="shared" si="0"/>
        <v>"ZSD_CARGA_S_M_SAP"</v>
      </c>
      <c r="D61" t="str">
        <f t="shared" si="1"/>
        <v>ZSD_CARGA_S_M_SAP AS "ZSD_CARGA_S_M_SAP"</v>
      </c>
      <c r="E61" t="str">
        <f t="shared" si="2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</v>
      </c>
    </row>
    <row r="62" spans="2:5" ht="25.5" x14ac:dyDescent="0.2">
      <c r="B62" s="84" t="s">
        <v>225</v>
      </c>
      <c r="C62" t="str">
        <f t="shared" si="0"/>
        <v>"ZSD_CARGA_S_M_SAP_MOTIVO"</v>
      </c>
      <c r="D62" t="str">
        <f t="shared" si="1"/>
        <v>ZSD_CARGA_S_M_SAP_MOTIVO AS "ZSD_CARGA_S_M_SAP_MOTIVO"</v>
      </c>
      <c r="E62" t="str">
        <f t="shared" si="2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</v>
      </c>
    </row>
    <row r="63" spans="2:5" x14ac:dyDescent="0.2">
      <c r="B63" s="84" t="s">
        <v>226</v>
      </c>
      <c r="C63" t="str">
        <f t="shared" si="0"/>
        <v>"ZSD_CARGA_S_M_VID"</v>
      </c>
      <c r="D63" t="str">
        <f t="shared" si="1"/>
        <v>ZSD_CARGA_S_M_VID AS "ZSD_CARGA_S_M_VID"</v>
      </c>
      <c r="E63" t="str">
        <f t="shared" si="2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</v>
      </c>
    </row>
    <row r="64" spans="2:5" ht="25.5" x14ac:dyDescent="0.2">
      <c r="B64" s="84" t="s">
        <v>227</v>
      </c>
      <c r="C64" t="str">
        <f t="shared" si="0"/>
        <v>"ZSD_CARGA_S_M_VID_MOTIVO"</v>
      </c>
      <c r="D64" t="str">
        <f t="shared" si="1"/>
        <v>ZSD_CARGA_S_M_VID_MOTIVO AS "ZSD_CARGA_S_M_VID_MOTIVO"</v>
      </c>
      <c r="E64" t="str">
        <f t="shared" si="2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</v>
      </c>
    </row>
    <row r="65" spans="2:5" x14ac:dyDescent="0.2">
      <c r="B65" s="84" t="s">
        <v>228</v>
      </c>
      <c r="C65" t="str">
        <f t="shared" si="0"/>
        <v>"ZSD_CARGA_S_M_TERMINAL"</v>
      </c>
      <c r="D65" t="str">
        <f t="shared" si="1"/>
        <v>ZSD_CARGA_S_M_TERMINAL AS "ZSD_CARGA_S_M_TERMINAL"</v>
      </c>
      <c r="E65" t="str">
        <f t="shared" si="2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</v>
      </c>
    </row>
    <row r="66" spans="2:5" x14ac:dyDescent="0.2">
      <c r="B66" s="84" t="s">
        <v>229</v>
      </c>
      <c r="C66" t="str">
        <f t="shared" si="0"/>
        <v>"ZSD_CARGA_S_M_TMSTMP"</v>
      </c>
      <c r="D66" t="str">
        <f t="shared" si="1"/>
        <v>ZSD_CARGA_S_M_TMSTMP AS "ZSD_CARGA_S_M_TMSTMP"</v>
      </c>
      <c r="E66" t="str">
        <f t="shared" si="2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</v>
      </c>
    </row>
    <row r="67" spans="2:5" x14ac:dyDescent="0.2">
      <c r="B67" s="84" t="s">
        <v>230</v>
      </c>
      <c r="C67" t="str">
        <f t="shared" si="0"/>
        <v>"ZSD_CARGA_S_M_USER"</v>
      </c>
      <c r="D67" t="str">
        <f t="shared" si="1"/>
        <v>ZSD_CARGA_S_M_USER AS "ZSD_CARGA_S_M_USER"</v>
      </c>
      <c r="E67" t="str">
        <f t="shared" si="2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</v>
      </c>
    </row>
    <row r="68" spans="2:5" x14ac:dyDescent="0.2">
      <c r="B68" s="84" t="s">
        <v>231</v>
      </c>
      <c r="C68" t="str">
        <f t="shared" ref="C68:C131" si="3">_xlfn.CONCAT($C$2,B68,$C$2)</f>
        <v>"ZSD_CARGA_PESEX"</v>
      </c>
      <c r="D68" t="str">
        <f t="shared" ref="D68:D131" si="4">_xlfn.CONCAT(B68," AS ", C68)</f>
        <v>ZSD_CARGA_PESEX AS "ZSD_CARGA_PESEX"</v>
      </c>
      <c r="E68" t="str">
        <f t="shared" si="2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</v>
      </c>
    </row>
    <row r="69" spans="2:5" x14ac:dyDescent="0.2">
      <c r="B69" s="84" t="s">
        <v>232</v>
      </c>
      <c r="C69" t="str">
        <f t="shared" si="3"/>
        <v>"ZSD_CARGA_PALLETS"</v>
      </c>
      <c r="D69" t="str">
        <f t="shared" si="4"/>
        <v>ZSD_CARGA_PALLETS AS "ZSD_CARGA_PALLETS"</v>
      </c>
      <c r="E69" t="str">
        <f t="shared" ref="E69:E132" si="5">_xlfn.CONCAT(E68, " ", D69)</f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</v>
      </c>
    </row>
    <row r="70" spans="2:5" x14ac:dyDescent="0.2">
      <c r="B70" s="84" t="s">
        <v>233</v>
      </c>
      <c r="C70" t="str">
        <f t="shared" si="3"/>
        <v>"ZSD_CARGA_PESO_VIDMAR"</v>
      </c>
      <c r="D70" t="str">
        <f t="shared" si="4"/>
        <v>ZSD_CARGA_PESO_VIDMAR AS "ZSD_CARGA_PESO_VIDMAR"</v>
      </c>
      <c r="E70" t="str">
        <f t="shared" si="5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</v>
      </c>
    </row>
    <row r="71" spans="2:5" ht="25.5" x14ac:dyDescent="0.2">
      <c r="B71" s="84" t="s">
        <v>234</v>
      </c>
      <c r="C71" t="str">
        <f t="shared" si="3"/>
        <v>"ZSD_CARGA_ALB_REROUTING"</v>
      </c>
      <c r="D71" t="str">
        <f t="shared" si="4"/>
        <v>ZSD_CARGA_ALB_REROUTING AS "ZSD_CARGA_ALB_REROUTING"</v>
      </c>
      <c r="E71" t="str">
        <f t="shared" si="5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</v>
      </c>
    </row>
    <row r="72" spans="2:5" x14ac:dyDescent="0.2">
      <c r="B72" s="84" t="s">
        <v>235</v>
      </c>
      <c r="C72" t="str">
        <f t="shared" si="3"/>
        <v>"ZSD_CARGA_ALB_DEFINITIVO"</v>
      </c>
      <c r="D72" t="str">
        <f t="shared" si="4"/>
        <v>ZSD_CARGA_ALB_DEFINITIVO AS "ZSD_CARGA_ALB_DEFINITIVO"</v>
      </c>
      <c r="E72" t="str">
        <f t="shared" si="5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</v>
      </c>
    </row>
    <row r="73" spans="2:5" x14ac:dyDescent="0.2">
      <c r="B73" s="84" t="s">
        <v>236</v>
      </c>
      <c r="C73" t="str">
        <f t="shared" si="3"/>
        <v>"MARA_MANDT"</v>
      </c>
      <c r="D73" t="str">
        <f t="shared" si="4"/>
        <v>MARA_MANDT AS "MARA_MANDT"</v>
      </c>
      <c r="E73" t="str">
        <f t="shared" si="5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</v>
      </c>
    </row>
    <row r="74" spans="2:5" x14ac:dyDescent="0.2">
      <c r="B74" s="84" t="s">
        <v>237</v>
      </c>
      <c r="C74" t="str">
        <f t="shared" si="3"/>
        <v>"MARA_MATNR"</v>
      </c>
      <c r="D74" t="str">
        <f t="shared" si="4"/>
        <v>MARA_MATNR AS "MARA_MATNR"</v>
      </c>
      <c r="E74" t="str">
        <f t="shared" si="5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</v>
      </c>
    </row>
    <row r="75" spans="2:5" x14ac:dyDescent="0.2">
      <c r="B75" s="84" t="s">
        <v>238</v>
      </c>
      <c r="C75" t="str">
        <f t="shared" si="3"/>
        <v>"MARA_ERSDA"</v>
      </c>
      <c r="D75" t="str">
        <f t="shared" si="4"/>
        <v>MARA_ERSDA AS "MARA_ERSDA"</v>
      </c>
      <c r="E75" t="str">
        <f t="shared" si="5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</v>
      </c>
    </row>
    <row r="76" spans="2:5" x14ac:dyDescent="0.2">
      <c r="B76" s="84" t="s">
        <v>239</v>
      </c>
      <c r="C76" t="str">
        <f t="shared" si="3"/>
        <v>"MARA_ERNAM"</v>
      </c>
      <c r="D76" t="str">
        <f t="shared" si="4"/>
        <v>MARA_ERNAM AS "MARA_ERNAM"</v>
      </c>
      <c r="E76" t="str">
        <f t="shared" si="5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</v>
      </c>
    </row>
    <row r="77" spans="2:5" x14ac:dyDescent="0.2">
      <c r="B77" s="84" t="s">
        <v>240</v>
      </c>
      <c r="C77" t="str">
        <f t="shared" si="3"/>
        <v>"MARA_LAEDA"</v>
      </c>
      <c r="D77" t="str">
        <f t="shared" si="4"/>
        <v>MARA_LAEDA AS "MARA_LAEDA"</v>
      </c>
      <c r="E77" t="str">
        <f t="shared" si="5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</v>
      </c>
    </row>
    <row r="78" spans="2:5" x14ac:dyDescent="0.2">
      <c r="B78" s="84" t="s">
        <v>241</v>
      </c>
      <c r="C78" t="str">
        <f t="shared" si="3"/>
        <v>"MARA_AENAM"</v>
      </c>
      <c r="D78" t="str">
        <f t="shared" si="4"/>
        <v>MARA_AENAM AS "MARA_AENAM"</v>
      </c>
      <c r="E78" t="str">
        <f t="shared" si="5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</v>
      </c>
    </row>
    <row r="79" spans="2:5" x14ac:dyDescent="0.2">
      <c r="B79" s="84" t="s">
        <v>242</v>
      </c>
      <c r="C79" t="str">
        <f t="shared" si="3"/>
        <v>"MARA_VPSTA"</v>
      </c>
      <c r="D79" t="str">
        <f t="shared" si="4"/>
        <v>MARA_VPSTA AS "MARA_VPSTA"</v>
      </c>
      <c r="E79" t="str">
        <f t="shared" si="5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</v>
      </c>
    </row>
    <row r="80" spans="2:5" x14ac:dyDescent="0.2">
      <c r="B80" s="84" t="s">
        <v>243</v>
      </c>
      <c r="C80" t="str">
        <f t="shared" si="3"/>
        <v>"MARA_PSTAT"</v>
      </c>
      <c r="D80" t="str">
        <f t="shared" si="4"/>
        <v>MARA_PSTAT AS "MARA_PSTAT"</v>
      </c>
      <c r="E80" t="str">
        <f t="shared" si="5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</v>
      </c>
    </row>
    <row r="81" spans="2:5" x14ac:dyDescent="0.2">
      <c r="B81" s="84" t="s">
        <v>244</v>
      </c>
      <c r="C81" t="str">
        <f t="shared" si="3"/>
        <v>"MARA_LVORM"</v>
      </c>
      <c r="D81" t="str">
        <f t="shared" si="4"/>
        <v>MARA_LVORM AS "MARA_LVORM"</v>
      </c>
      <c r="E81" t="str">
        <f t="shared" si="5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</v>
      </c>
    </row>
    <row r="82" spans="2:5" x14ac:dyDescent="0.2">
      <c r="B82" s="84" t="s">
        <v>245</v>
      </c>
      <c r="C82" t="str">
        <f t="shared" si="3"/>
        <v>"MARA_MTART"</v>
      </c>
      <c r="D82" t="str">
        <f t="shared" si="4"/>
        <v>MARA_MTART AS "MARA_MTART"</v>
      </c>
      <c r="E82" t="str">
        <f t="shared" si="5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</v>
      </c>
    </row>
    <row r="83" spans="2:5" x14ac:dyDescent="0.2">
      <c r="B83" s="84" t="s">
        <v>246</v>
      </c>
      <c r="C83" t="str">
        <f t="shared" si="3"/>
        <v>"MARA_MBRSH"</v>
      </c>
      <c r="D83" t="str">
        <f t="shared" si="4"/>
        <v>MARA_MBRSH AS "MARA_MBRSH"</v>
      </c>
      <c r="E83" t="str">
        <f t="shared" si="5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</v>
      </c>
    </row>
    <row r="84" spans="2:5" x14ac:dyDescent="0.2">
      <c r="B84" s="84" t="s">
        <v>247</v>
      </c>
      <c r="C84" t="str">
        <f t="shared" si="3"/>
        <v>"MARA_MATKL"</v>
      </c>
      <c r="D84" t="str">
        <f t="shared" si="4"/>
        <v>MARA_MATKL AS "MARA_MATKL"</v>
      </c>
      <c r="E84" t="str">
        <f t="shared" si="5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</v>
      </c>
    </row>
    <row r="85" spans="2:5" x14ac:dyDescent="0.2">
      <c r="B85" s="84" t="s">
        <v>248</v>
      </c>
      <c r="C85" t="str">
        <f t="shared" si="3"/>
        <v>"MARA_BISMT"</v>
      </c>
      <c r="D85" t="str">
        <f t="shared" si="4"/>
        <v>MARA_BISMT AS "MARA_BISMT"</v>
      </c>
      <c r="E85" t="str">
        <f t="shared" si="5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</v>
      </c>
    </row>
    <row r="86" spans="2:5" x14ac:dyDescent="0.2">
      <c r="B86" s="84" t="s">
        <v>249</v>
      </c>
      <c r="C86" t="str">
        <f t="shared" si="3"/>
        <v>"MARA_MEINS"</v>
      </c>
      <c r="D86" t="str">
        <f t="shared" si="4"/>
        <v>MARA_MEINS AS "MARA_MEINS"</v>
      </c>
      <c r="E86" t="str">
        <f t="shared" si="5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</v>
      </c>
    </row>
    <row r="87" spans="2:5" x14ac:dyDescent="0.2">
      <c r="B87" s="84" t="s">
        <v>250</v>
      </c>
      <c r="C87" t="str">
        <f t="shared" si="3"/>
        <v>"MARA_BSTME"</v>
      </c>
      <c r="D87" t="str">
        <f t="shared" si="4"/>
        <v>MARA_BSTME AS "MARA_BSTME"</v>
      </c>
      <c r="E87" t="str">
        <f t="shared" si="5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</v>
      </c>
    </row>
    <row r="88" spans="2:5" x14ac:dyDescent="0.2">
      <c r="B88" s="84" t="s">
        <v>251</v>
      </c>
      <c r="C88" t="str">
        <f t="shared" si="3"/>
        <v>"MARA_ZEINR"</v>
      </c>
      <c r="D88" t="str">
        <f t="shared" si="4"/>
        <v>MARA_ZEINR AS "MARA_ZEINR"</v>
      </c>
      <c r="E88" t="str">
        <f t="shared" si="5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</v>
      </c>
    </row>
    <row r="89" spans="2:5" x14ac:dyDescent="0.2">
      <c r="B89" s="84" t="s">
        <v>252</v>
      </c>
      <c r="C89" t="str">
        <f t="shared" si="3"/>
        <v>"MARA_ZEIAR"</v>
      </c>
      <c r="D89" t="str">
        <f t="shared" si="4"/>
        <v>MARA_ZEIAR AS "MARA_ZEIAR"</v>
      </c>
      <c r="E89" t="str">
        <f t="shared" si="5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</v>
      </c>
    </row>
    <row r="90" spans="2:5" x14ac:dyDescent="0.2">
      <c r="B90" s="84" t="s">
        <v>253</v>
      </c>
      <c r="C90" t="str">
        <f t="shared" si="3"/>
        <v>"MARA_ZEIVR"</v>
      </c>
      <c r="D90" t="str">
        <f t="shared" si="4"/>
        <v>MARA_ZEIVR AS "MARA_ZEIVR"</v>
      </c>
      <c r="E90" t="str">
        <f t="shared" si="5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</v>
      </c>
    </row>
    <row r="91" spans="2:5" x14ac:dyDescent="0.2">
      <c r="B91" s="84" t="s">
        <v>254</v>
      </c>
      <c r="C91" t="str">
        <f t="shared" si="3"/>
        <v>"MARA_ZEIFO"</v>
      </c>
      <c r="D91" t="str">
        <f t="shared" si="4"/>
        <v>MARA_ZEIFO AS "MARA_ZEIFO"</v>
      </c>
      <c r="E91" t="str">
        <f t="shared" si="5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</v>
      </c>
    </row>
    <row r="92" spans="2:5" x14ac:dyDescent="0.2">
      <c r="B92" s="84" t="s">
        <v>255</v>
      </c>
      <c r="C92" t="str">
        <f t="shared" si="3"/>
        <v>"MARA_AESZN"</v>
      </c>
      <c r="D92" t="str">
        <f t="shared" si="4"/>
        <v>MARA_AESZN AS "MARA_AESZN"</v>
      </c>
      <c r="E92" t="str">
        <f t="shared" si="5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</v>
      </c>
    </row>
    <row r="93" spans="2:5" x14ac:dyDescent="0.2">
      <c r="B93" s="84" t="s">
        <v>256</v>
      </c>
      <c r="C93" t="str">
        <f t="shared" si="3"/>
        <v>"MARA_BLATT"</v>
      </c>
      <c r="D93" t="str">
        <f t="shared" si="4"/>
        <v>MARA_BLATT AS "MARA_BLATT"</v>
      </c>
      <c r="E93" t="str">
        <f t="shared" si="5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</v>
      </c>
    </row>
    <row r="94" spans="2:5" x14ac:dyDescent="0.2">
      <c r="B94" s="84" t="s">
        <v>257</v>
      </c>
      <c r="C94" t="str">
        <f t="shared" si="3"/>
        <v>"MARA_BLANZ"</v>
      </c>
      <c r="D94" t="str">
        <f t="shared" si="4"/>
        <v>MARA_BLANZ AS "MARA_BLANZ"</v>
      </c>
      <c r="E94" t="str">
        <f t="shared" si="5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</v>
      </c>
    </row>
    <row r="95" spans="2:5" x14ac:dyDescent="0.2">
      <c r="B95" s="84" t="s">
        <v>258</v>
      </c>
      <c r="C95" t="str">
        <f t="shared" si="3"/>
        <v>"MARA_FERTH"</v>
      </c>
      <c r="D95" t="str">
        <f t="shared" si="4"/>
        <v>MARA_FERTH AS "MARA_FERTH"</v>
      </c>
      <c r="E95" t="str">
        <f t="shared" si="5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</v>
      </c>
    </row>
    <row r="96" spans="2:5" x14ac:dyDescent="0.2">
      <c r="B96" s="84" t="s">
        <v>259</v>
      </c>
      <c r="C96" t="str">
        <f t="shared" si="3"/>
        <v>"MARA_FORMT"</v>
      </c>
      <c r="D96" t="str">
        <f t="shared" si="4"/>
        <v>MARA_FORMT AS "MARA_FORMT"</v>
      </c>
      <c r="E96" t="str">
        <f t="shared" si="5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</v>
      </c>
    </row>
    <row r="97" spans="2:5" x14ac:dyDescent="0.2">
      <c r="B97" s="84" t="s">
        <v>260</v>
      </c>
      <c r="C97" t="str">
        <f t="shared" si="3"/>
        <v>"MARA_GROES"</v>
      </c>
      <c r="D97" t="str">
        <f t="shared" si="4"/>
        <v>MARA_GROES AS "MARA_GROES"</v>
      </c>
      <c r="E97" t="str">
        <f t="shared" si="5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</v>
      </c>
    </row>
    <row r="98" spans="2:5" x14ac:dyDescent="0.2">
      <c r="B98" s="84" t="s">
        <v>261</v>
      </c>
      <c r="C98" t="str">
        <f t="shared" si="3"/>
        <v>"MARA_WRKST"</v>
      </c>
      <c r="D98" t="str">
        <f t="shared" si="4"/>
        <v>MARA_WRKST AS "MARA_WRKST"</v>
      </c>
      <c r="E98" t="str">
        <f t="shared" si="5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</v>
      </c>
    </row>
    <row r="99" spans="2:5" x14ac:dyDescent="0.2">
      <c r="B99" s="84" t="s">
        <v>262</v>
      </c>
      <c r="C99" t="str">
        <f t="shared" si="3"/>
        <v>"MARA_NORMT"</v>
      </c>
      <c r="D99" t="str">
        <f t="shared" si="4"/>
        <v>MARA_NORMT AS "MARA_NORMT"</v>
      </c>
      <c r="E99" t="str">
        <f t="shared" si="5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</v>
      </c>
    </row>
    <row r="100" spans="2:5" x14ac:dyDescent="0.2">
      <c r="B100" s="84" t="s">
        <v>263</v>
      </c>
      <c r="C100" t="str">
        <f t="shared" si="3"/>
        <v>"MARA_LABOR"</v>
      </c>
      <c r="D100" t="str">
        <f t="shared" si="4"/>
        <v>MARA_LABOR AS "MARA_LABOR"</v>
      </c>
      <c r="E100" t="str">
        <f t="shared" si="5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</v>
      </c>
    </row>
    <row r="101" spans="2:5" x14ac:dyDescent="0.2">
      <c r="B101" s="84" t="s">
        <v>264</v>
      </c>
      <c r="C101" t="str">
        <f t="shared" si="3"/>
        <v>"MARA_EKWSL"</v>
      </c>
      <c r="D101" t="str">
        <f t="shared" si="4"/>
        <v>MARA_EKWSL AS "MARA_EKWSL"</v>
      </c>
      <c r="E101" t="str">
        <f t="shared" si="5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</v>
      </c>
    </row>
    <row r="102" spans="2:5" x14ac:dyDescent="0.2">
      <c r="B102" s="84" t="s">
        <v>265</v>
      </c>
      <c r="C102" t="str">
        <f t="shared" si="3"/>
        <v>"MARA_BRGEW"</v>
      </c>
      <c r="D102" t="str">
        <f t="shared" si="4"/>
        <v>MARA_BRGEW AS "MARA_BRGEW"</v>
      </c>
      <c r="E102" t="str">
        <f t="shared" si="5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</v>
      </c>
    </row>
    <row r="103" spans="2:5" x14ac:dyDescent="0.2">
      <c r="B103" s="84" t="s">
        <v>266</v>
      </c>
      <c r="C103" t="str">
        <f t="shared" si="3"/>
        <v>"MARA_NTGEW"</v>
      </c>
      <c r="D103" t="str">
        <f t="shared" si="4"/>
        <v>MARA_NTGEW AS "MARA_NTGEW"</v>
      </c>
      <c r="E103" t="str">
        <f t="shared" si="5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</v>
      </c>
    </row>
    <row r="104" spans="2:5" x14ac:dyDescent="0.2">
      <c r="B104" s="84" t="s">
        <v>267</v>
      </c>
      <c r="C104" t="str">
        <f t="shared" si="3"/>
        <v>"MARA_GEWEI"</v>
      </c>
      <c r="D104" t="str">
        <f t="shared" si="4"/>
        <v>MARA_GEWEI AS "MARA_GEWEI"</v>
      </c>
      <c r="E104" t="str">
        <f t="shared" si="5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</v>
      </c>
    </row>
    <row r="105" spans="2:5" x14ac:dyDescent="0.2">
      <c r="B105" s="84" t="s">
        <v>268</v>
      </c>
      <c r="C105" t="str">
        <f t="shared" si="3"/>
        <v>"MARA_VOLUM"</v>
      </c>
      <c r="D105" t="str">
        <f t="shared" si="4"/>
        <v>MARA_VOLUM AS "MARA_VOLUM"</v>
      </c>
      <c r="E105" t="str">
        <f t="shared" si="5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</v>
      </c>
    </row>
    <row r="106" spans="2:5" x14ac:dyDescent="0.2">
      <c r="B106" s="84" t="s">
        <v>269</v>
      </c>
      <c r="C106" t="str">
        <f t="shared" si="3"/>
        <v>"MARA_VOLEH"</v>
      </c>
      <c r="D106" t="str">
        <f t="shared" si="4"/>
        <v>MARA_VOLEH AS "MARA_VOLEH"</v>
      </c>
      <c r="E106" t="str">
        <f t="shared" si="5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</v>
      </c>
    </row>
    <row r="107" spans="2:5" x14ac:dyDescent="0.2">
      <c r="B107" s="84" t="s">
        <v>270</v>
      </c>
      <c r="C107" t="str">
        <f t="shared" si="3"/>
        <v>"MARA_BEHVO"</v>
      </c>
      <c r="D107" t="str">
        <f t="shared" si="4"/>
        <v>MARA_BEHVO AS "MARA_BEHVO"</v>
      </c>
      <c r="E107" t="str">
        <f t="shared" si="5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</v>
      </c>
    </row>
    <row r="108" spans="2:5" x14ac:dyDescent="0.2">
      <c r="B108" s="84" t="s">
        <v>271</v>
      </c>
      <c r="C108" t="str">
        <f t="shared" si="3"/>
        <v>"MARA_RAUBE"</v>
      </c>
      <c r="D108" t="str">
        <f t="shared" si="4"/>
        <v>MARA_RAUBE AS "MARA_RAUBE"</v>
      </c>
      <c r="E108" t="str">
        <f t="shared" si="5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</v>
      </c>
    </row>
    <row r="109" spans="2:5" x14ac:dyDescent="0.2">
      <c r="B109" s="84" t="s">
        <v>272</v>
      </c>
      <c r="C109" t="str">
        <f t="shared" si="3"/>
        <v>"MARA_TEMPB"</v>
      </c>
      <c r="D109" t="str">
        <f t="shared" si="4"/>
        <v>MARA_TEMPB AS "MARA_TEMPB"</v>
      </c>
      <c r="E109" t="str">
        <f t="shared" si="5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</v>
      </c>
    </row>
    <row r="110" spans="2:5" x14ac:dyDescent="0.2">
      <c r="B110" s="84" t="s">
        <v>273</v>
      </c>
      <c r="C110" t="str">
        <f t="shared" si="3"/>
        <v>"MARA_DISST"</v>
      </c>
      <c r="D110" t="str">
        <f t="shared" si="4"/>
        <v>MARA_DISST AS "MARA_DISST"</v>
      </c>
      <c r="E110" t="str">
        <f t="shared" si="5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</v>
      </c>
    </row>
    <row r="111" spans="2:5" x14ac:dyDescent="0.2">
      <c r="B111" s="84" t="s">
        <v>274</v>
      </c>
      <c r="C111" t="str">
        <f t="shared" si="3"/>
        <v>"MARA_TRAGR"</v>
      </c>
      <c r="D111" t="str">
        <f t="shared" si="4"/>
        <v>MARA_TRAGR AS "MARA_TRAGR"</v>
      </c>
      <c r="E111" t="str">
        <f t="shared" si="5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</v>
      </c>
    </row>
    <row r="112" spans="2:5" x14ac:dyDescent="0.2">
      <c r="B112" s="84" t="s">
        <v>275</v>
      </c>
      <c r="C112" t="str">
        <f t="shared" si="3"/>
        <v>"MARA_STOFF"</v>
      </c>
      <c r="D112" t="str">
        <f t="shared" si="4"/>
        <v>MARA_STOFF AS "MARA_STOFF"</v>
      </c>
      <c r="E112" t="str">
        <f t="shared" si="5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</v>
      </c>
    </row>
    <row r="113" spans="2:5" x14ac:dyDescent="0.2">
      <c r="B113" s="84" t="s">
        <v>276</v>
      </c>
      <c r="C113" t="str">
        <f t="shared" si="3"/>
        <v>"MARA_SPART"</v>
      </c>
      <c r="D113" t="str">
        <f t="shared" si="4"/>
        <v>MARA_SPART AS "MARA_SPART"</v>
      </c>
      <c r="E113" t="str">
        <f t="shared" si="5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</v>
      </c>
    </row>
    <row r="114" spans="2:5" x14ac:dyDescent="0.2">
      <c r="B114" s="84" t="s">
        <v>277</v>
      </c>
      <c r="C114" t="str">
        <f t="shared" si="3"/>
        <v>"MARA_KUNNR"</v>
      </c>
      <c r="D114" t="str">
        <f t="shared" si="4"/>
        <v>MARA_KUNNR AS "MARA_KUNNR"</v>
      </c>
      <c r="E114" t="str">
        <f t="shared" si="5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</v>
      </c>
    </row>
    <row r="115" spans="2:5" x14ac:dyDescent="0.2">
      <c r="B115" s="84" t="s">
        <v>278</v>
      </c>
      <c r="C115" t="str">
        <f t="shared" si="3"/>
        <v>"MARA_EANNR"</v>
      </c>
      <c r="D115" t="str">
        <f t="shared" si="4"/>
        <v>MARA_EANNR AS "MARA_EANNR"</v>
      </c>
      <c r="E115" t="str">
        <f t="shared" si="5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</v>
      </c>
    </row>
    <row r="116" spans="2:5" x14ac:dyDescent="0.2">
      <c r="B116" s="84" t="s">
        <v>279</v>
      </c>
      <c r="C116" t="str">
        <f t="shared" si="3"/>
        <v>"MARA_WESCH"</v>
      </c>
      <c r="D116" t="str">
        <f t="shared" si="4"/>
        <v>MARA_WESCH AS "MARA_WESCH"</v>
      </c>
      <c r="E116" t="str">
        <f t="shared" si="5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</v>
      </c>
    </row>
    <row r="117" spans="2:5" x14ac:dyDescent="0.2">
      <c r="B117" s="84" t="s">
        <v>280</v>
      </c>
      <c r="C117" t="str">
        <f t="shared" si="3"/>
        <v>"MARA_BWVOR"</v>
      </c>
      <c r="D117" t="str">
        <f t="shared" si="4"/>
        <v>MARA_BWVOR AS "MARA_BWVOR"</v>
      </c>
      <c r="E117" t="str">
        <f t="shared" si="5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</v>
      </c>
    </row>
    <row r="118" spans="2:5" x14ac:dyDescent="0.2">
      <c r="B118" s="84" t="s">
        <v>281</v>
      </c>
      <c r="C118" t="str">
        <f t="shared" si="3"/>
        <v>"MARA_BWSCL"</v>
      </c>
      <c r="D118" t="str">
        <f t="shared" si="4"/>
        <v>MARA_BWSCL AS "MARA_BWSCL"</v>
      </c>
      <c r="E118" t="str">
        <f t="shared" si="5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</v>
      </c>
    </row>
    <row r="119" spans="2:5" x14ac:dyDescent="0.2">
      <c r="B119" s="84" t="s">
        <v>282</v>
      </c>
      <c r="C119" t="str">
        <f t="shared" si="3"/>
        <v>"MARA_SAISO"</v>
      </c>
      <c r="D119" t="str">
        <f t="shared" si="4"/>
        <v>MARA_SAISO AS "MARA_SAISO"</v>
      </c>
      <c r="E119" t="str">
        <f t="shared" si="5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</v>
      </c>
    </row>
    <row r="120" spans="2:5" x14ac:dyDescent="0.2">
      <c r="B120" s="84" t="s">
        <v>283</v>
      </c>
      <c r="C120" t="str">
        <f t="shared" si="3"/>
        <v>"MARA_ETIAR"</v>
      </c>
      <c r="D120" t="str">
        <f t="shared" si="4"/>
        <v>MARA_ETIAR AS "MARA_ETIAR"</v>
      </c>
      <c r="E120" t="str">
        <f t="shared" si="5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</v>
      </c>
    </row>
    <row r="121" spans="2:5" x14ac:dyDescent="0.2">
      <c r="B121" s="84" t="s">
        <v>284</v>
      </c>
      <c r="C121" t="str">
        <f t="shared" si="3"/>
        <v>"MARA_ETIFO"</v>
      </c>
      <c r="D121" t="str">
        <f t="shared" si="4"/>
        <v>MARA_ETIFO AS "MARA_ETIFO"</v>
      </c>
      <c r="E121" t="str">
        <f t="shared" si="5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</v>
      </c>
    </row>
    <row r="122" spans="2:5" x14ac:dyDescent="0.2">
      <c r="B122" s="84" t="s">
        <v>285</v>
      </c>
      <c r="C122" t="str">
        <f t="shared" si="3"/>
        <v>"MARA_ENTAR"</v>
      </c>
      <c r="D122" t="str">
        <f t="shared" si="4"/>
        <v>MARA_ENTAR AS "MARA_ENTAR"</v>
      </c>
      <c r="E122" t="str">
        <f t="shared" si="5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</v>
      </c>
    </row>
    <row r="123" spans="2:5" x14ac:dyDescent="0.2">
      <c r="B123" s="84" t="s">
        <v>286</v>
      </c>
      <c r="C123" t="str">
        <f t="shared" si="3"/>
        <v>"MARA_EAN11"</v>
      </c>
      <c r="D123" t="str">
        <f t="shared" si="4"/>
        <v>MARA_EAN11 AS "MARA_EAN11"</v>
      </c>
      <c r="E123" t="str">
        <f t="shared" si="5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</v>
      </c>
    </row>
    <row r="124" spans="2:5" x14ac:dyDescent="0.2">
      <c r="B124" s="84" t="s">
        <v>287</v>
      </c>
      <c r="C124" t="str">
        <f t="shared" si="3"/>
        <v>"MARA_NUMTP"</v>
      </c>
      <c r="D124" t="str">
        <f t="shared" si="4"/>
        <v>MARA_NUMTP AS "MARA_NUMTP"</v>
      </c>
      <c r="E124" t="str">
        <f t="shared" si="5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</v>
      </c>
    </row>
    <row r="125" spans="2:5" x14ac:dyDescent="0.2">
      <c r="B125" s="84" t="s">
        <v>288</v>
      </c>
      <c r="C125" t="str">
        <f t="shared" si="3"/>
        <v>"MARA_LAENG"</v>
      </c>
      <c r="D125" t="str">
        <f t="shared" si="4"/>
        <v>MARA_LAENG AS "MARA_LAENG"</v>
      </c>
      <c r="E125" t="str">
        <f t="shared" si="5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</v>
      </c>
    </row>
    <row r="126" spans="2:5" x14ac:dyDescent="0.2">
      <c r="B126" s="84" t="s">
        <v>289</v>
      </c>
      <c r="C126" t="str">
        <f t="shared" si="3"/>
        <v>"MARA_BREIT"</v>
      </c>
      <c r="D126" t="str">
        <f t="shared" si="4"/>
        <v>MARA_BREIT AS "MARA_BREIT"</v>
      </c>
      <c r="E126" t="str">
        <f t="shared" si="5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</v>
      </c>
    </row>
    <row r="127" spans="2:5" x14ac:dyDescent="0.2">
      <c r="B127" s="84" t="s">
        <v>290</v>
      </c>
      <c r="C127" t="str">
        <f t="shared" si="3"/>
        <v>"MARA_HOEHE"</v>
      </c>
      <c r="D127" t="str">
        <f t="shared" si="4"/>
        <v>MARA_HOEHE AS "MARA_HOEHE"</v>
      </c>
      <c r="E127" t="str">
        <f t="shared" si="5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</v>
      </c>
    </row>
    <row r="128" spans="2:5" x14ac:dyDescent="0.2">
      <c r="B128" s="84" t="s">
        <v>291</v>
      </c>
      <c r="C128" t="str">
        <f t="shared" si="3"/>
        <v>"MARA_MEABM"</v>
      </c>
      <c r="D128" t="str">
        <f t="shared" si="4"/>
        <v>MARA_MEABM AS "MARA_MEABM"</v>
      </c>
      <c r="E128" t="str">
        <f t="shared" si="5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</v>
      </c>
    </row>
    <row r="129" spans="2:5" x14ac:dyDescent="0.2">
      <c r="B129" s="84" t="s">
        <v>292</v>
      </c>
      <c r="C129" t="str">
        <f t="shared" si="3"/>
        <v>"MARA_PRDHA"</v>
      </c>
      <c r="D129" t="str">
        <f t="shared" si="4"/>
        <v>MARA_PRDHA AS "MARA_PRDHA"</v>
      </c>
      <c r="E129" t="str">
        <f t="shared" si="5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</v>
      </c>
    </row>
    <row r="130" spans="2:5" x14ac:dyDescent="0.2">
      <c r="B130" s="84" t="s">
        <v>293</v>
      </c>
      <c r="C130" t="str">
        <f t="shared" si="3"/>
        <v>"MARA_AEKLK"</v>
      </c>
      <c r="D130" t="str">
        <f t="shared" si="4"/>
        <v>MARA_AEKLK AS "MARA_AEKLK"</v>
      </c>
      <c r="E130" t="str">
        <f t="shared" si="5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</v>
      </c>
    </row>
    <row r="131" spans="2:5" x14ac:dyDescent="0.2">
      <c r="B131" s="84" t="s">
        <v>294</v>
      </c>
      <c r="C131" t="str">
        <f t="shared" si="3"/>
        <v>"MARA_CADKZ"</v>
      </c>
      <c r="D131" t="str">
        <f t="shared" si="4"/>
        <v>MARA_CADKZ AS "MARA_CADKZ"</v>
      </c>
      <c r="E131" t="str">
        <f t="shared" si="5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</v>
      </c>
    </row>
    <row r="132" spans="2:5" x14ac:dyDescent="0.2">
      <c r="B132" s="84" t="s">
        <v>295</v>
      </c>
      <c r="C132" t="str">
        <f t="shared" ref="C132:C195" si="6">_xlfn.CONCAT($C$2,B132,$C$2)</f>
        <v>"MARA_QMPUR"</v>
      </c>
      <c r="D132" t="str">
        <f t="shared" ref="D132:D195" si="7">_xlfn.CONCAT(B132," AS ", C132)</f>
        <v>MARA_QMPUR AS "MARA_QMPUR"</v>
      </c>
      <c r="E132" t="str">
        <f t="shared" si="5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</v>
      </c>
    </row>
    <row r="133" spans="2:5" x14ac:dyDescent="0.2">
      <c r="B133" s="84" t="s">
        <v>296</v>
      </c>
      <c r="C133" t="str">
        <f t="shared" si="6"/>
        <v>"MARA_ERGEW"</v>
      </c>
      <c r="D133" t="str">
        <f t="shared" si="7"/>
        <v>MARA_ERGEW AS "MARA_ERGEW"</v>
      </c>
      <c r="E133" t="str">
        <f t="shared" ref="E133:E196" si="8">_xlfn.CONCAT(E132, " ", D133)</f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</v>
      </c>
    </row>
    <row r="134" spans="2:5" x14ac:dyDescent="0.2">
      <c r="B134" s="84" t="s">
        <v>297</v>
      </c>
      <c r="C134" t="str">
        <f t="shared" si="6"/>
        <v>"MARA_ERGEI"</v>
      </c>
      <c r="D134" t="str">
        <f t="shared" si="7"/>
        <v>MARA_ERGEI AS "MARA_ERGEI"</v>
      </c>
      <c r="E134" t="str">
        <f t="shared" si="8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</v>
      </c>
    </row>
    <row r="135" spans="2:5" x14ac:dyDescent="0.2">
      <c r="B135" s="84" t="s">
        <v>298</v>
      </c>
      <c r="C135" t="str">
        <f t="shared" si="6"/>
        <v>"MARA_ERVOL"</v>
      </c>
      <c r="D135" t="str">
        <f t="shared" si="7"/>
        <v>MARA_ERVOL AS "MARA_ERVOL"</v>
      </c>
      <c r="E135" t="str">
        <f t="shared" si="8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</v>
      </c>
    </row>
    <row r="136" spans="2:5" x14ac:dyDescent="0.2">
      <c r="B136" s="84" t="s">
        <v>299</v>
      </c>
      <c r="C136" t="str">
        <f t="shared" si="6"/>
        <v>"MARA_ERVOE"</v>
      </c>
      <c r="D136" t="str">
        <f t="shared" si="7"/>
        <v>MARA_ERVOE AS "MARA_ERVOE"</v>
      </c>
      <c r="E136" t="str">
        <f t="shared" si="8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</v>
      </c>
    </row>
    <row r="137" spans="2:5" x14ac:dyDescent="0.2">
      <c r="B137" s="84" t="s">
        <v>300</v>
      </c>
      <c r="C137" t="str">
        <f t="shared" si="6"/>
        <v>"MARA_GEWTO"</v>
      </c>
      <c r="D137" t="str">
        <f t="shared" si="7"/>
        <v>MARA_GEWTO AS "MARA_GEWTO"</v>
      </c>
      <c r="E137" t="str">
        <f t="shared" si="8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</v>
      </c>
    </row>
    <row r="138" spans="2:5" x14ac:dyDescent="0.2">
      <c r="B138" s="84" t="s">
        <v>301</v>
      </c>
      <c r="C138" t="str">
        <f t="shared" si="6"/>
        <v>"MARA_VOLTO"</v>
      </c>
      <c r="D138" t="str">
        <f t="shared" si="7"/>
        <v>MARA_VOLTO AS "MARA_VOLTO"</v>
      </c>
      <c r="E138" t="str">
        <f t="shared" si="8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</v>
      </c>
    </row>
    <row r="139" spans="2:5" x14ac:dyDescent="0.2">
      <c r="B139" s="84" t="s">
        <v>302</v>
      </c>
      <c r="C139" t="str">
        <f t="shared" si="6"/>
        <v>"MARA_VABME"</v>
      </c>
      <c r="D139" t="str">
        <f t="shared" si="7"/>
        <v>MARA_VABME AS "MARA_VABME"</v>
      </c>
      <c r="E139" t="str">
        <f t="shared" si="8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</v>
      </c>
    </row>
    <row r="140" spans="2:5" x14ac:dyDescent="0.2">
      <c r="B140" s="84" t="s">
        <v>303</v>
      </c>
      <c r="C140" t="str">
        <f t="shared" si="6"/>
        <v>"MARA_KZREV"</v>
      </c>
      <c r="D140" t="str">
        <f t="shared" si="7"/>
        <v>MARA_KZREV AS "MARA_KZREV"</v>
      </c>
      <c r="E140" t="str">
        <f t="shared" si="8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</v>
      </c>
    </row>
    <row r="141" spans="2:5" x14ac:dyDescent="0.2">
      <c r="B141" s="84" t="s">
        <v>304</v>
      </c>
      <c r="C141" t="str">
        <f t="shared" si="6"/>
        <v>"MARA_KZKFG"</v>
      </c>
      <c r="D141" t="str">
        <f t="shared" si="7"/>
        <v>MARA_KZKFG AS "MARA_KZKFG"</v>
      </c>
      <c r="E141" t="str">
        <f t="shared" si="8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</v>
      </c>
    </row>
    <row r="142" spans="2:5" x14ac:dyDescent="0.2">
      <c r="B142" s="84" t="s">
        <v>305</v>
      </c>
      <c r="C142" t="str">
        <f t="shared" si="6"/>
        <v>"MARA_XCHPF"</v>
      </c>
      <c r="D142" t="str">
        <f t="shared" si="7"/>
        <v>MARA_XCHPF AS "MARA_XCHPF"</v>
      </c>
      <c r="E142" t="str">
        <f t="shared" si="8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</v>
      </c>
    </row>
    <row r="143" spans="2:5" x14ac:dyDescent="0.2">
      <c r="B143" s="84" t="s">
        <v>306</v>
      </c>
      <c r="C143" t="str">
        <f t="shared" si="6"/>
        <v>"MARA_VHART"</v>
      </c>
      <c r="D143" t="str">
        <f t="shared" si="7"/>
        <v>MARA_VHART AS "MARA_VHART"</v>
      </c>
      <c r="E143" t="str">
        <f t="shared" si="8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</v>
      </c>
    </row>
    <row r="144" spans="2:5" x14ac:dyDescent="0.2">
      <c r="B144" s="84" t="s">
        <v>307</v>
      </c>
      <c r="C144" t="str">
        <f t="shared" si="6"/>
        <v>"MARA_FUELG"</v>
      </c>
      <c r="D144" t="str">
        <f t="shared" si="7"/>
        <v>MARA_FUELG AS "MARA_FUELG"</v>
      </c>
      <c r="E144" t="str">
        <f t="shared" si="8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</v>
      </c>
    </row>
    <row r="145" spans="2:5" x14ac:dyDescent="0.2">
      <c r="B145" s="84" t="s">
        <v>308</v>
      </c>
      <c r="C145" t="str">
        <f t="shared" si="6"/>
        <v>"MARA_STFAK"</v>
      </c>
      <c r="D145" t="str">
        <f t="shared" si="7"/>
        <v>MARA_STFAK AS "MARA_STFAK"</v>
      </c>
      <c r="E145" t="str">
        <f t="shared" si="8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</v>
      </c>
    </row>
    <row r="146" spans="2:5" x14ac:dyDescent="0.2">
      <c r="B146" s="84" t="s">
        <v>309</v>
      </c>
      <c r="C146" t="str">
        <f t="shared" si="6"/>
        <v>"MARA_MAGRV"</v>
      </c>
      <c r="D146" t="str">
        <f t="shared" si="7"/>
        <v>MARA_MAGRV AS "MARA_MAGRV"</v>
      </c>
      <c r="E146" t="str">
        <f t="shared" si="8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</v>
      </c>
    </row>
    <row r="147" spans="2:5" x14ac:dyDescent="0.2">
      <c r="B147" s="84" t="s">
        <v>310</v>
      </c>
      <c r="C147" t="str">
        <f t="shared" si="6"/>
        <v>"MARA_BEGRU"</v>
      </c>
      <c r="D147" t="str">
        <f t="shared" si="7"/>
        <v>MARA_BEGRU AS "MARA_BEGRU"</v>
      </c>
      <c r="E147" t="str">
        <f t="shared" si="8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</v>
      </c>
    </row>
    <row r="148" spans="2:5" x14ac:dyDescent="0.2">
      <c r="B148" s="84" t="s">
        <v>311</v>
      </c>
      <c r="C148" t="str">
        <f t="shared" si="6"/>
        <v>"MARA_DATAB"</v>
      </c>
      <c r="D148" t="str">
        <f t="shared" si="7"/>
        <v>MARA_DATAB AS "MARA_DATAB"</v>
      </c>
      <c r="E148" t="str">
        <f t="shared" si="8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</v>
      </c>
    </row>
    <row r="149" spans="2:5" x14ac:dyDescent="0.2">
      <c r="B149" s="84" t="s">
        <v>312</v>
      </c>
      <c r="C149" t="str">
        <f t="shared" si="6"/>
        <v>"MARA_LIQDT"</v>
      </c>
      <c r="D149" t="str">
        <f t="shared" si="7"/>
        <v>MARA_LIQDT AS "MARA_LIQDT"</v>
      </c>
      <c r="E149" t="str">
        <f t="shared" si="8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</v>
      </c>
    </row>
    <row r="150" spans="2:5" x14ac:dyDescent="0.2">
      <c r="B150" s="84" t="s">
        <v>313</v>
      </c>
      <c r="C150" t="str">
        <f t="shared" si="6"/>
        <v>"MARA_SAISJ"</v>
      </c>
      <c r="D150" t="str">
        <f t="shared" si="7"/>
        <v>MARA_SAISJ AS "MARA_SAISJ"</v>
      </c>
      <c r="E150" t="str">
        <f t="shared" si="8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</v>
      </c>
    </row>
    <row r="151" spans="2:5" x14ac:dyDescent="0.2">
      <c r="B151" s="84" t="s">
        <v>314</v>
      </c>
      <c r="C151" t="str">
        <f t="shared" si="6"/>
        <v>"MARA_PLGTP"</v>
      </c>
      <c r="D151" t="str">
        <f t="shared" si="7"/>
        <v>MARA_PLGTP AS "MARA_PLGTP"</v>
      </c>
      <c r="E151" t="str">
        <f t="shared" si="8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</v>
      </c>
    </row>
    <row r="152" spans="2:5" x14ac:dyDescent="0.2">
      <c r="B152" s="84" t="s">
        <v>315</v>
      </c>
      <c r="C152" t="str">
        <f t="shared" si="6"/>
        <v>"MARA_MLGUT"</v>
      </c>
      <c r="D152" t="str">
        <f t="shared" si="7"/>
        <v>MARA_MLGUT AS "MARA_MLGUT"</v>
      </c>
      <c r="E152" t="str">
        <f t="shared" si="8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</v>
      </c>
    </row>
    <row r="153" spans="2:5" x14ac:dyDescent="0.2">
      <c r="B153" s="84" t="s">
        <v>316</v>
      </c>
      <c r="C153" t="str">
        <f t="shared" si="6"/>
        <v>"MARA_EXTWG"</v>
      </c>
      <c r="D153" t="str">
        <f t="shared" si="7"/>
        <v>MARA_EXTWG AS "MARA_EXTWG"</v>
      </c>
      <c r="E153" t="str">
        <f t="shared" si="8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</v>
      </c>
    </row>
    <row r="154" spans="2:5" x14ac:dyDescent="0.2">
      <c r="B154" s="84" t="s">
        <v>317</v>
      </c>
      <c r="C154" t="str">
        <f t="shared" si="6"/>
        <v>"MARA_SATNR"</v>
      </c>
      <c r="D154" t="str">
        <f t="shared" si="7"/>
        <v>MARA_SATNR AS "MARA_SATNR"</v>
      </c>
      <c r="E154" t="str">
        <f t="shared" si="8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</v>
      </c>
    </row>
    <row r="155" spans="2:5" x14ac:dyDescent="0.2">
      <c r="B155" s="84" t="s">
        <v>318</v>
      </c>
      <c r="C155" t="str">
        <f t="shared" si="6"/>
        <v>"MARA_ATTYP"</v>
      </c>
      <c r="D155" t="str">
        <f t="shared" si="7"/>
        <v>MARA_ATTYP AS "MARA_ATTYP"</v>
      </c>
      <c r="E155" t="str">
        <f t="shared" si="8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</v>
      </c>
    </row>
    <row r="156" spans="2:5" x14ac:dyDescent="0.2">
      <c r="B156" s="84" t="s">
        <v>319</v>
      </c>
      <c r="C156" t="str">
        <f t="shared" si="6"/>
        <v>"MARA_KZKUP"</v>
      </c>
      <c r="D156" t="str">
        <f t="shared" si="7"/>
        <v>MARA_KZKUP AS "MARA_KZKUP"</v>
      </c>
      <c r="E156" t="str">
        <f t="shared" si="8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</v>
      </c>
    </row>
    <row r="157" spans="2:5" x14ac:dyDescent="0.2">
      <c r="B157" s="84" t="s">
        <v>320</v>
      </c>
      <c r="C157" t="str">
        <f t="shared" si="6"/>
        <v>"MARA_KZNFM"</v>
      </c>
      <c r="D157" t="str">
        <f t="shared" si="7"/>
        <v>MARA_KZNFM AS "MARA_KZNFM"</v>
      </c>
      <c r="E157" t="str">
        <f t="shared" si="8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</v>
      </c>
    </row>
    <row r="158" spans="2:5" x14ac:dyDescent="0.2">
      <c r="B158" s="84" t="s">
        <v>321</v>
      </c>
      <c r="C158" t="str">
        <f t="shared" si="6"/>
        <v>"MARA_PMATA"</v>
      </c>
      <c r="D158" t="str">
        <f t="shared" si="7"/>
        <v>MARA_PMATA AS "MARA_PMATA"</v>
      </c>
      <c r="E158" t="str">
        <f t="shared" si="8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</v>
      </c>
    </row>
    <row r="159" spans="2:5" x14ac:dyDescent="0.2">
      <c r="B159" s="84" t="s">
        <v>322</v>
      </c>
      <c r="C159" t="str">
        <f t="shared" si="6"/>
        <v>"MARA_MSTAE"</v>
      </c>
      <c r="D159" t="str">
        <f t="shared" si="7"/>
        <v>MARA_MSTAE AS "MARA_MSTAE"</v>
      </c>
      <c r="E159" t="str">
        <f t="shared" si="8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</v>
      </c>
    </row>
    <row r="160" spans="2:5" x14ac:dyDescent="0.2">
      <c r="B160" s="84" t="s">
        <v>323</v>
      </c>
      <c r="C160" t="str">
        <f t="shared" si="6"/>
        <v>"MARA_MSTAV"</v>
      </c>
      <c r="D160" t="str">
        <f t="shared" si="7"/>
        <v>MARA_MSTAV AS "MARA_MSTAV"</v>
      </c>
      <c r="E160" t="str">
        <f t="shared" si="8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</v>
      </c>
    </row>
    <row r="161" spans="2:5" x14ac:dyDescent="0.2">
      <c r="B161" s="84" t="s">
        <v>324</v>
      </c>
      <c r="C161" t="str">
        <f t="shared" si="6"/>
        <v>"MARA_MSTDE"</v>
      </c>
      <c r="D161" t="str">
        <f t="shared" si="7"/>
        <v>MARA_MSTDE AS "MARA_MSTDE"</v>
      </c>
      <c r="E161" t="str">
        <f t="shared" si="8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</v>
      </c>
    </row>
    <row r="162" spans="2:5" x14ac:dyDescent="0.2">
      <c r="B162" s="84" t="s">
        <v>325</v>
      </c>
      <c r="C162" t="str">
        <f t="shared" si="6"/>
        <v>"MARA_MSTDV"</v>
      </c>
      <c r="D162" t="str">
        <f t="shared" si="7"/>
        <v>MARA_MSTDV AS "MARA_MSTDV"</v>
      </c>
      <c r="E162" t="str">
        <f t="shared" si="8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</v>
      </c>
    </row>
    <row r="163" spans="2:5" x14ac:dyDescent="0.2">
      <c r="B163" s="84" t="s">
        <v>326</v>
      </c>
      <c r="C163" t="str">
        <f t="shared" si="6"/>
        <v>"MARA_TAKLV"</v>
      </c>
      <c r="D163" t="str">
        <f t="shared" si="7"/>
        <v>MARA_TAKLV AS "MARA_TAKLV"</v>
      </c>
      <c r="E163" t="str">
        <f t="shared" si="8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</v>
      </c>
    </row>
    <row r="164" spans="2:5" x14ac:dyDescent="0.2">
      <c r="B164" s="84" t="s">
        <v>327</v>
      </c>
      <c r="C164" t="str">
        <f t="shared" si="6"/>
        <v>"MARA_RBNRM"</v>
      </c>
      <c r="D164" t="str">
        <f t="shared" si="7"/>
        <v>MARA_RBNRM AS "MARA_RBNRM"</v>
      </c>
      <c r="E164" t="str">
        <f t="shared" si="8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</v>
      </c>
    </row>
    <row r="165" spans="2:5" x14ac:dyDescent="0.2">
      <c r="B165" s="84" t="s">
        <v>328</v>
      </c>
      <c r="C165" t="str">
        <f t="shared" si="6"/>
        <v>"MARA_MHDRZ"</v>
      </c>
      <c r="D165" t="str">
        <f t="shared" si="7"/>
        <v>MARA_MHDRZ AS "MARA_MHDRZ"</v>
      </c>
      <c r="E165" t="str">
        <f t="shared" si="8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</v>
      </c>
    </row>
    <row r="166" spans="2:5" x14ac:dyDescent="0.2">
      <c r="B166" s="84" t="s">
        <v>329</v>
      </c>
      <c r="C166" t="str">
        <f t="shared" si="6"/>
        <v>"MARA_MHDHB"</v>
      </c>
      <c r="D166" t="str">
        <f t="shared" si="7"/>
        <v>MARA_MHDHB AS "MARA_MHDHB"</v>
      </c>
      <c r="E166" t="str">
        <f t="shared" si="8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</v>
      </c>
    </row>
    <row r="167" spans="2:5" x14ac:dyDescent="0.2">
      <c r="B167" s="84" t="s">
        <v>330</v>
      </c>
      <c r="C167" t="str">
        <f t="shared" si="6"/>
        <v>"MARA_MHDLP"</v>
      </c>
      <c r="D167" t="str">
        <f t="shared" si="7"/>
        <v>MARA_MHDLP AS "MARA_MHDLP"</v>
      </c>
      <c r="E167" t="str">
        <f t="shared" si="8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</v>
      </c>
    </row>
    <row r="168" spans="2:5" x14ac:dyDescent="0.2">
      <c r="B168" s="84" t="s">
        <v>331</v>
      </c>
      <c r="C168" t="str">
        <f t="shared" si="6"/>
        <v>"MARA_INHME"</v>
      </c>
      <c r="D168" t="str">
        <f t="shared" si="7"/>
        <v>MARA_INHME AS "MARA_INHME"</v>
      </c>
      <c r="E168" t="str">
        <f t="shared" si="8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</v>
      </c>
    </row>
    <row r="169" spans="2:5" x14ac:dyDescent="0.2">
      <c r="B169" s="84" t="s">
        <v>332</v>
      </c>
      <c r="C169" t="str">
        <f t="shared" si="6"/>
        <v>"MARA_INHAL"</v>
      </c>
      <c r="D169" t="str">
        <f t="shared" si="7"/>
        <v>MARA_INHAL AS "MARA_INHAL"</v>
      </c>
      <c r="E169" t="str">
        <f t="shared" si="8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</v>
      </c>
    </row>
    <row r="170" spans="2:5" x14ac:dyDescent="0.2">
      <c r="B170" s="84" t="s">
        <v>333</v>
      </c>
      <c r="C170" t="str">
        <f t="shared" si="6"/>
        <v>"MARA_VPREH"</v>
      </c>
      <c r="D170" t="str">
        <f t="shared" si="7"/>
        <v>MARA_VPREH AS "MARA_VPREH"</v>
      </c>
      <c r="E170" t="str">
        <f t="shared" si="8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</v>
      </c>
    </row>
    <row r="171" spans="2:5" x14ac:dyDescent="0.2">
      <c r="B171" s="84" t="s">
        <v>334</v>
      </c>
      <c r="C171" t="str">
        <f t="shared" si="6"/>
        <v>"MARA_ETIAG"</v>
      </c>
      <c r="D171" t="str">
        <f t="shared" si="7"/>
        <v>MARA_ETIAG AS "MARA_ETIAG"</v>
      </c>
      <c r="E171" t="str">
        <f t="shared" si="8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</v>
      </c>
    </row>
    <row r="172" spans="2:5" x14ac:dyDescent="0.2">
      <c r="B172" s="84" t="s">
        <v>335</v>
      </c>
      <c r="C172" t="str">
        <f t="shared" si="6"/>
        <v>"MARA_INHBR"</v>
      </c>
      <c r="D172" t="str">
        <f t="shared" si="7"/>
        <v>MARA_INHBR AS "MARA_INHBR"</v>
      </c>
      <c r="E172" t="str">
        <f t="shared" si="8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</v>
      </c>
    </row>
    <row r="173" spans="2:5" x14ac:dyDescent="0.2">
      <c r="B173" s="84" t="s">
        <v>336</v>
      </c>
      <c r="C173" t="str">
        <f t="shared" si="6"/>
        <v>"MARA_CMETH"</v>
      </c>
      <c r="D173" t="str">
        <f t="shared" si="7"/>
        <v>MARA_CMETH AS "MARA_CMETH"</v>
      </c>
      <c r="E173" t="str">
        <f t="shared" si="8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</v>
      </c>
    </row>
    <row r="174" spans="2:5" x14ac:dyDescent="0.2">
      <c r="B174" s="84" t="s">
        <v>337</v>
      </c>
      <c r="C174" t="str">
        <f t="shared" si="6"/>
        <v>"MARA_CUOBF"</v>
      </c>
      <c r="D174" t="str">
        <f t="shared" si="7"/>
        <v>MARA_CUOBF AS "MARA_CUOBF"</v>
      </c>
      <c r="E174" t="str">
        <f t="shared" si="8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</v>
      </c>
    </row>
    <row r="175" spans="2:5" x14ac:dyDescent="0.2">
      <c r="B175" s="84" t="s">
        <v>338</v>
      </c>
      <c r="C175" t="str">
        <f t="shared" si="6"/>
        <v>"MARA_KZUMW"</v>
      </c>
      <c r="D175" t="str">
        <f t="shared" si="7"/>
        <v>MARA_KZUMW AS "MARA_KZUMW"</v>
      </c>
      <c r="E175" t="str">
        <f t="shared" si="8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</v>
      </c>
    </row>
    <row r="176" spans="2:5" x14ac:dyDescent="0.2">
      <c r="B176" s="84" t="s">
        <v>339</v>
      </c>
      <c r="C176" t="str">
        <f t="shared" si="6"/>
        <v>"MARA_KOSCH"</v>
      </c>
      <c r="D176" t="str">
        <f t="shared" si="7"/>
        <v>MARA_KOSCH AS "MARA_KOSCH"</v>
      </c>
      <c r="E176" t="str">
        <f t="shared" si="8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</v>
      </c>
    </row>
    <row r="177" spans="2:5" x14ac:dyDescent="0.2">
      <c r="B177" s="84" t="s">
        <v>340</v>
      </c>
      <c r="C177" t="str">
        <f t="shared" si="6"/>
        <v>"MARA_SPROF"</v>
      </c>
      <c r="D177" t="str">
        <f t="shared" si="7"/>
        <v>MARA_SPROF AS "MARA_SPROF"</v>
      </c>
      <c r="E177" t="str">
        <f t="shared" si="8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</v>
      </c>
    </row>
    <row r="178" spans="2:5" x14ac:dyDescent="0.2">
      <c r="B178" s="84" t="s">
        <v>341</v>
      </c>
      <c r="C178" t="str">
        <f t="shared" si="6"/>
        <v>"MARA_NRFHG"</v>
      </c>
      <c r="D178" t="str">
        <f t="shared" si="7"/>
        <v>MARA_NRFHG AS "MARA_NRFHG"</v>
      </c>
      <c r="E178" t="str">
        <f t="shared" si="8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</v>
      </c>
    </row>
    <row r="179" spans="2:5" x14ac:dyDescent="0.2">
      <c r="B179" s="84" t="s">
        <v>342</v>
      </c>
      <c r="C179" t="str">
        <f t="shared" si="6"/>
        <v>"MARA_MFRPN"</v>
      </c>
      <c r="D179" t="str">
        <f t="shared" si="7"/>
        <v>MARA_MFRPN AS "MARA_MFRPN"</v>
      </c>
      <c r="E179" t="str">
        <f t="shared" si="8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</v>
      </c>
    </row>
    <row r="180" spans="2:5" x14ac:dyDescent="0.2">
      <c r="B180" s="84" t="s">
        <v>343</v>
      </c>
      <c r="C180" t="str">
        <f t="shared" si="6"/>
        <v>"MARA_MFRNR"</v>
      </c>
      <c r="D180" t="str">
        <f t="shared" si="7"/>
        <v>MARA_MFRNR AS "MARA_MFRNR"</v>
      </c>
      <c r="E180" t="str">
        <f t="shared" si="8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</v>
      </c>
    </row>
    <row r="181" spans="2:5" x14ac:dyDescent="0.2">
      <c r="B181" s="84" t="s">
        <v>344</v>
      </c>
      <c r="C181" t="str">
        <f t="shared" si="6"/>
        <v>"MARA_BMATN"</v>
      </c>
      <c r="D181" t="str">
        <f t="shared" si="7"/>
        <v>MARA_BMATN AS "MARA_BMATN"</v>
      </c>
      <c r="E181" t="str">
        <f t="shared" si="8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</v>
      </c>
    </row>
    <row r="182" spans="2:5" x14ac:dyDescent="0.2">
      <c r="B182" s="84" t="s">
        <v>345</v>
      </c>
      <c r="C182" t="str">
        <f t="shared" si="6"/>
        <v>"MARA_MPROF"</v>
      </c>
      <c r="D182" t="str">
        <f t="shared" si="7"/>
        <v>MARA_MPROF AS "MARA_MPROF"</v>
      </c>
      <c r="E182" t="str">
        <f t="shared" si="8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</v>
      </c>
    </row>
    <row r="183" spans="2:5" x14ac:dyDescent="0.2">
      <c r="B183" s="84" t="s">
        <v>346</v>
      </c>
      <c r="C183" t="str">
        <f t="shared" si="6"/>
        <v>"MARA_KZWSM"</v>
      </c>
      <c r="D183" t="str">
        <f t="shared" si="7"/>
        <v>MARA_KZWSM AS "MARA_KZWSM"</v>
      </c>
      <c r="E183" t="str">
        <f t="shared" si="8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</v>
      </c>
    </row>
    <row r="184" spans="2:5" x14ac:dyDescent="0.2">
      <c r="B184" s="84" t="s">
        <v>347</v>
      </c>
      <c r="C184" t="str">
        <f t="shared" si="6"/>
        <v>"MARA_SAITY"</v>
      </c>
      <c r="D184" t="str">
        <f t="shared" si="7"/>
        <v>MARA_SAITY AS "MARA_SAITY"</v>
      </c>
      <c r="E184" t="str">
        <f t="shared" si="8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</v>
      </c>
    </row>
    <row r="185" spans="2:5" x14ac:dyDescent="0.2">
      <c r="B185" s="84" t="s">
        <v>348</v>
      </c>
      <c r="C185" t="str">
        <f t="shared" si="6"/>
        <v>"MARA_PROFL"</v>
      </c>
      <c r="D185" t="str">
        <f t="shared" si="7"/>
        <v>MARA_PROFL AS "MARA_PROFL"</v>
      </c>
      <c r="E185" t="str">
        <f t="shared" si="8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</v>
      </c>
    </row>
    <row r="186" spans="2:5" x14ac:dyDescent="0.2">
      <c r="B186" s="84" t="s">
        <v>349</v>
      </c>
      <c r="C186" t="str">
        <f t="shared" si="6"/>
        <v>"MARA_IHIVI"</v>
      </c>
      <c r="D186" t="str">
        <f t="shared" si="7"/>
        <v>MARA_IHIVI AS "MARA_IHIVI"</v>
      </c>
      <c r="E186" t="str">
        <f t="shared" si="8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</v>
      </c>
    </row>
    <row r="187" spans="2:5" x14ac:dyDescent="0.2">
      <c r="B187" s="84" t="s">
        <v>350</v>
      </c>
      <c r="C187" t="str">
        <f t="shared" si="6"/>
        <v>"MARA_ILOOS"</v>
      </c>
      <c r="D187" t="str">
        <f t="shared" si="7"/>
        <v>MARA_ILOOS AS "MARA_ILOOS"</v>
      </c>
      <c r="E187" t="str">
        <f t="shared" si="8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</v>
      </c>
    </row>
    <row r="188" spans="2:5" x14ac:dyDescent="0.2">
      <c r="B188" s="84" t="s">
        <v>351</v>
      </c>
      <c r="C188" t="str">
        <f t="shared" si="6"/>
        <v>"MARA_SERLV"</v>
      </c>
      <c r="D188" t="str">
        <f t="shared" si="7"/>
        <v>MARA_SERLV AS "MARA_SERLV"</v>
      </c>
      <c r="E188" t="str">
        <f t="shared" si="8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</v>
      </c>
    </row>
    <row r="189" spans="2:5" x14ac:dyDescent="0.2">
      <c r="B189" s="84" t="s">
        <v>352</v>
      </c>
      <c r="C189" t="str">
        <f t="shared" si="6"/>
        <v>"MARA_KZGVH"</v>
      </c>
      <c r="D189" t="str">
        <f t="shared" si="7"/>
        <v>MARA_KZGVH AS "MARA_KZGVH"</v>
      </c>
      <c r="E189" t="str">
        <f t="shared" si="8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</v>
      </c>
    </row>
    <row r="190" spans="2:5" x14ac:dyDescent="0.2">
      <c r="B190" s="84" t="s">
        <v>353</v>
      </c>
      <c r="C190" t="str">
        <f t="shared" si="6"/>
        <v>"MARA_XGCHP"</v>
      </c>
      <c r="D190" t="str">
        <f t="shared" si="7"/>
        <v>MARA_XGCHP AS "MARA_XGCHP"</v>
      </c>
      <c r="E190" t="str">
        <f t="shared" si="8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</v>
      </c>
    </row>
    <row r="191" spans="2:5" x14ac:dyDescent="0.2">
      <c r="B191" s="84" t="s">
        <v>354</v>
      </c>
      <c r="C191" t="str">
        <f t="shared" si="6"/>
        <v>"MARA_KZEFF"</v>
      </c>
      <c r="D191" t="str">
        <f t="shared" si="7"/>
        <v>MARA_KZEFF AS "MARA_KZEFF"</v>
      </c>
      <c r="E191" t="str">
        <f t="shared" si="8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</v>
      </c>
    </row>
    <row r="192" spans="2:5" x14ac:dyDescent="0.2">
      <c r="B192" s="84" t="s">
        <v>355</v>
      </c>
      <c r="C192" t="str">
        <f t="shared" si="6"/>
        <v>"MARA_COMPL"</v>
      </c>
      <c r="D192" t="str">
        <f t="shared" si="7"/>
        <v>MARA_COMPL AS "MARA_COMPL"</v>
      </c>
      <c r="E192" t="str">
        <f t="shared" si="8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</v>
      </c>
    </row>
    <row r="193" spans="2:5" x14ac:dyDescent="0.2">
      <c r="B193" s="84" t="s">
        <v>356</v>
      </c>
      <c r="C193" t="str">
        <f t="shared" si="6"/>
        <v>"MARA_IPRKZ"</v>
      </c>
      <c r="D193" t="str">
        <f t="shared" si="7"/>
        <v>MARA_IPRKZ AS "MARA_IPRKZ"</v>
      </c>
      <c r="E193" t="str">
        <f t="shared" si="8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</v>
      </c>
    </row>
    <row r="194" spans="2:5" x14ac:dyDescent="0.2">
      <c r="B194" s="84" t="s">
        <v>357</v>
      </c>
      <c r="C194" t="str">
        <f t="shared" si="6"/>
        <v>"MARA_RDMHD"</v>
      </c>
      <c r="D194" t="str">
        <f t="shared" si="7"/>
        <v>MARA_RDMHD AS "MARA_RDMHD"</v>
      </c>
      <c r="E194" t="str">
        <f t="shared" si="8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</v>
      </c>
    </row>
    <row r="195" spans="2:5" x14ac:dyDescent="0.2">
      <c r="B195" s="84" t="s">
        <v>358</v>
      </c>
      <c r="C195" t="str">
        <f t="shared" si="6"/>
        <v>"MARA_PRZUS"</v>
      </c>
      <c r="D195" t="str">
        <f t="shared" si="7"/>
        <v>MARA_PRZUS AS "MARA_PRZUS"</v>
      </c>
      <c r="E195" t="str">
        <f t="shared" si="8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</v>
      </c>
    </row>
    <row r="196" spans="2:5" x14ac:dyDescent="0.2">
      <c r="B196" s="84" t="s">
        <v>359</v>
      </c>
      <c r="C196" t="str">
        <f t="shared" ref="C196:C259" si="9">_xlfn.CONCAT($C$2,B196,$C$2)</f>
        <v>"MARA_MTPOS_MARA"</v>
      </c>
      <c r="D196" t="str">
        <f t="shared" ref="D196:D259" si="10">_xlfn.CONCAT(B196," AS ", C196)</f>
        <v>MARA_MTPOS_MARA AS "MARA_MTPOS_MARA"</v>
      </c>
      <c r="E196" t="str">
        <f t="shared" si="8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</v>
      </c>
    </row>
    <row r="197" spans="2:5" x14ac:dyDescent="0.2">
      <c r="B197" s="84" t="s">
        <v>360</v>
      </c>
      <c r="C197" t="str">
        <f t="shared" si="9"/>
        <v>"MARA_BFLME"</v>
      </c>
      <c r="D197" t="str">
        <f t="shared" si="10"/>
        <v>MARA_BFLME AS "MARA_BFLME"</v>
      </c>
      <c r="E197" t="str">
        <f t="shared" ref="E197:E260" si="11">_xlfn.CONCAT(E196, " ", D197)</f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</v>
      </c>
    </row>
    <row r="198" spans="2:5" x14ac:dyDescent="0.2">
      <c r="B198" s="84" t="s">
        <v>361</v>
      </c>
      <c r="C198" t="str">
        <f t="shared" si="9"/>
        <v>"MARA_MATFI"</v>
      </c>
      <c r="D198" t="str">
        <f t="shared" si="10"/>
        <v>MARA_MATFI AS "MARA_MATFI"</v>
      </c>
      <c r="E198" t="str">
        <f t="shared" si="11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</v>
      </c>
    </row>
    <row r="199" spans="2:5" x14ac:dyDescent="0.2">
      <c r="B199" s="84" t="s">
        <v>362</v>
      </c>
      <c r="C199" t="str">
        <f t="shared" si="9"/>
        <v>"MARA_CMREL"</v>
      </c>
      <c r="D199" t="str">
        <f t="shared" si="10"/>
        <v>MARA_CMREL AS "MARA_CMREL"</v>
      </c>
      <c r="E199" t="str">
        <f t="shared" si="11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</v>
      </c>
    </row>
    <row r="200" spans="2:5" x14ac:dyDescent="0.2">
      <c r="B200" s="84" t="s">
        <v>363</v>
      </c>
      <c r="C200" t="str">
        <f t="shared" si="9"/>
        <v>"MARA_BBTYP"</v>
      </c>
      <c r="D200" t="str">
        <f t="shared" si="10"/>
        <v>MARA_BBTYP AS "MARA_BBTYP"</v>
      </c>
      <c r="E200" t="str">
        <f t="shared" si="11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 MARA_BBTYP AS "MARA_BBTYP"</v>
      </c>
    </row>
    <row r="201" spans="2:5" x14ac:dyDescent="0.2">
      <c r="B201" s="84" t="s">
        <v>364</v>
      </c>
      <c r="C201" t="str">
        <f t="shared" si="9"/>
        <v>"MARA_SLED_BBD"</v>
      </c>
      <c r="D201" t="str">
        <f t="shared" si="10"/>
        <v>MARA_SLED_BBD AS "MARA_SLED_BBD"</v>
      </c>
      <c r="E201" t="str">
        <f t="shared" si="11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 MARA_BBTYP AS "MARA_BBTYP" MARA_SLED_BBD AS "MARA_SLED_BBD"</v>
      </c>
    </row>
    <row r="202" spans="2:5" x14ac:dyDescent="0.2">
      <c r="B202" s="84" t="s">
        <v>365</v>
      </c>
      <c r="C202" t="str">
        <f t="shared" si="9"/>
        <v>"MARA_GTIN_VARIANT"</v>
      </c>
      <c r="D202" t="str">
        <f t="shared" si="10"/>
        <v>MARA_GTIN_VARIANT AS "MARA_GTIN_VARIANT"</v>
      </c>
      <c r="E202" t="str">
        <f t="shared" si="11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 MARA_BBTYP AS "MARA_BBTYP" MARA_SLED_BBD AS "MARA_SLED_BBD" MARA_GTIN_VARIANT AS "MARA_GTIN_VARIANT"</v>
      </c>
    </row>
    <row r="203" spans="2:5" x14ac:dyDescent="0.2">
      <c r="B203" s="84" t="s">
        <v>366</v>
      </c>
      <c r="C203" t="str">
        <f t="shared" si="9"/>
        <v>"MARA_GENNR"</v>
      </c>
      <c r="D203" t="str">
        <f t="shared" si="10"/>
        <v>MARA_GENNR AS "MARA_GENNR"</v>
      </c>
      <c r="E203" t="str">
        <f t="shared" si="11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 MARA_BBTYP AS "MARA_BBTYP" MARA_SLED_BBD AS "MARA_SLED_BBD" MARA_GTIN_VARIANT AS "MARA_GTIN_VARIANT" MARA_GENNR AS "MARA_GENNR"</v>
      </c>
    </row>
    <row r="204" spans="2:5" x14ac:dyDescent="0.2">
      <c r="B204" s="84" t="s">
        <v>367</v>
      </c>
      <c r="C204" t="str">
        <f t="shared" si="9"/>
        <v>"MARA_RMATP"</v>
      </c>
      <c r="D204" t="str">
        <f t="shared" si="10"/>
        <v>MARA_RMATP AS "MARA_RMATP"</v>
      </c>
      <c r="E204" t="str">
        <f t="shared" si="11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 MARA_BBTYP AS "MARA_BBTYP" MARA_SLED_BBD AS "MARA_SLED_BBD" MARA_GTIN_VARIANT AS "MARA_GTIN_VARIANT" MARA_GENNR AS "MARA_GENNR" MARA_RMATP AS "MARA_RMATP"</v>
      </c>
    </row>
    <row r="205" spans="2:5" x14ac:dyDescent="0.2">
      <c r="B205" s="84" t="s">
        <v>368</v>
      </c>
      <c r="C205" t="str">
        <f t="shared" si="9"/>
        <v>"MARA_GDS_RELEVANT"</v>
      </c>
      <c r="D205" t="str">
        <f t="shared" si="10"/>
        <v>MARA_GDS_RELEVANT AS "MARA_GDS_RELEVANT"</v>
      </c>
      <c r="E205" t="str">
        <f t="shared" si="11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 MARA_BBTYP AS "MARA_BBTYP" MARA_SLED_BBD AS "MARA_SLED_BBD" MARA_GTIN_VARIANT AS "MARA_GTIN_VARIANT" MARA_GENNR AS "MARA_GENNR" MARA_RMATP AS "MARA_RMATP" MARA_GDS_RELEVANT AS "MARA_GDS_RELEVANT"</v>
      </c>
    </row>
    <row r="206" spans="2:5" x14ac:dyDescent="0.2">
      <c r="B206" s="84" t="s">
        <v>369</v>
      </c>
      <c r="C206" t="str">
        <f t="shared" si="9"/>
        <v>"MARA_WEORA"</v>
      </c>
      <c r="D206" t="str">
        <f t="shared" si="10"/>
        <v>MARA_WEORA AS "MARA_WEORA"</v>
      </c>
      <c r="E206" t="str">
        <f t="shared" si="11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 MARA_BBTYP AS "MARA_BBTYP" MARA_SLED_BBD AS "MARA_SLED_BBD" MARA_GTIN_VARIANT AS "MARA_GTIN_VARIANT" MARA_GENNR AS "MARA_GENNR" MARA_RMATP AS "MARA_RMATP" MARA_GDS_RELEVANT AS "MARA_GDS_RELEVANT" MARA_WEORA AS "MARA_WEORA"</v>
      </c>
    </row>
    <row r="207" spans="2:5" x14ac:dyDescent="0.2">
      <c r="B207" s="84" t="s">
        <v>370</v>
      </c>
      <c r="C207" t="str">
        <f t="shared" si="9"/>
        <v>"MARA_HUTYP_DFLT"</v>
      </c>
      <c r="D207" t="str">
        <f t="shared" si="10"/>
        <v>MARA_HUTYP_DFLT AS "MARA_HUTYP_DFLT"</v>
      </c>
      <c r="E207" t="str">
        <f t="shared" si="11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 MARA_BBTYP AS "MARA_BBTYP" MARA_SLED_BBD AS "MARA_SLED_BBD" MARA_GTIN_VARIANT AS "MARA_GTIN_VARIANT" MARA_GENNR AS "MARA_GENNR" MARA_RMATP AS "MARA_RMATP" MARA_GDS_RELEVANT AS "MARA_GDS_RELEVANT" MARA_WEORA AS "MARA_WEORA" MARA_HUTYP_DFLT AS "MARA_HUTYP_DFLT"</v>
      </c>
    </row>
    <row r="208" spans="2:5" x14ac:dyDescent="0.2">
      <c r="B208" s="84" t="s">
        <v>371</v>
      </c>
      <c r="C208" t="str">
        <f t="shared" si="9"/>
        <v>"MARA_PILFERABLE"</v>
      </c>
      <c r="D208" t="str">
        <f t="shared" si="10"/>
        <v>MARA_PILFERABLE AS "MARA_PILFERABLE"</v>
      </c>
      <c r="E208" t="str">
        <f t="shared" si="11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 MARA_BBTYP AS "MARA_BBTYP" MARA_SLED_BBD AS "MARA_SLED_BBD" MARA_GTIN_VARIANT AS "MARA_GTIN_VARIANT" MARA_GENNR AS "MARA_GENNR" MARA_RMATP AS "MARA_RMATP" MARA_GDS_RELEVANT AS "MARA_GDS_RELEVANT" MARA_WEORA AS "MARA_WEORA" MARA_HUTYP_DFLT AS "MARA_HUTYP_DFLT" MARA_PILFERABLE AS "MARA_PILFERABLE"</v>
      </c>
    </row>
    <row r="209" spans="2:5" x14ac:dyDescent="0.2">
      <c r="B209" s="84" t="s">
        <v>372</v>
      </c>
      <c r="C209" t="str">
        <f t="shared" si="9"/>
        <v>"MARA_WHSTC"</v>
      </c>
      <c r="D209" t="str">
        <f t="shared" si="10"/>
        <v>MARA_WHSTC AS "MARA_WHSTC"</v>
      </c>
      <c r="E209" t="str">
        <f t="shared" si="11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 MARA_BBTYP AS "MARA_BBTYP" MARA_SLED_BBD AS "MARA_SLED_BBD" MARA_GTIN_VARIANT AS "MARA_GTIN_VARIANT" MARA_GENNR AS "MARA_GENNR" MARA_RMATP AS "MARA_RMATP" MARA_GDS_RELEVANT AS "MARA_GDS_RELEVANT" MARA_WEORA AS "MARA_WEORA" MARA_HUTYP_DFLT AS "MARA_HUTYP_DFLT" MARA_PILFERABLE AS "MARA_PILFERABLE" MARA_WHSTC AS "MARA_WHSTC"</v>
      </c>
    </row>
    <row r="210" spans="2:5" x14ac:dyDescent="0.2">
      <c r="B210" s="84" t="s">
        <v>373</v>
      </c>
      <c r="C210" t="str">
        <f t="shared" si="9"/>
        <v>"MARA_WHMATGR"</v>
      </c>
      <c r="D210" t="str">
        <f t="shared" si="10"/>
        <v>MARA_WHMATGR AS "MARA_WHMATGR"</v>
      </c>
      <c r="E210" t="str">
        <f t="shared" si="11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 MARA_BBTYP AS "MARA_BBTYP" MARA_SLED_BBD AS "MARA_SLED_BBD" MARA_GTIN_VARIANT AS "MARA_GTIN_VARIANT" MARA_GENNR AS "MARA_GENNR" MARA_RMATP AS "MARA_RMATP" MARA_GDS_RELEVANT AS "MARA_GDS_RELEVANT" MARA_WEORA AS "MARA_WEORA" MARA_HUTYP_DFLT AS "MARA_HUTYP_DFLT" MARA_PILFERABLE AS "MARA_PILFERABLE" MARA_WHSTC AS "MARA_WHSTC" MARA_WHMATGR AS "MARA_WHMATGR"</v>
      </c>
    </row>
    <row r="211" spans="2:5" x14ac:dyDescent="0.2">
      <c r="B211" s="84" t="s">
        <v>374</v>
      </c>
      <c r="C211" t="str">
        <f t="shared" si="9"/>
        <v>"MARA_HNDLCODE"</v>
      </c>
      <c r="D211" t="str">
        <f t="shared" si="10"/>
        <v>MARA_HNDLCODE AS "MARA_HNDLCODE"</v>
      </c>
      <c r="E211" t="str">
        <f t="shared" si="11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 MARA_BBTYP AS "MARA_BBTYP" MARA_SLED_BBD AS "MARA_SLED_BBD" MARA_GTIN_VARIANT AS "MARA_GTIN_VARIANT" MARA_GENNR AS "MARA_GENNR" MARA_RMATP AS "MARA_RMATP" MARA_GDS_RELEVANT AS "MARA_GDS_RELEVANT" MARA_WEORA AS "MARA_WEORA" MARA_HUTYP_DFLT AS "MARA_HUTYP_DFLT" MARA_PILFERABLE AS "MARA_PILFERABLE" MARA_WHSTC AS "MARA_WHSTC" MARA_WHMATGR AS "MARA_WHMATGR" MARA_HNDLCODE AS "MARA_HNDLCODE"</v>
      </c>
    </row>
    <row r="212" spans="2:5" x14ac:dyDescent="0.2">
      <c r="B212" s="84" t="s">
        <v>375</v>
      </c>
      <c r="C212" t="str">
        <f t="shared" si="9"/>
        <v>"MARA_HAZMAT"</v>
      </c>
      <c r="D212" t="str">
        <f t="shared" si="10"/>
        <v>MARA_HAZMAT AS "MARA_HAZMAT"</v>
      </c>
      <c r="E212" t="str">
        <f t="shared" si="11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 MARA_BBTYP AS "MARA_BBTYP" MARA_SLED_BBD AS "MARA_SLED_BBD" MARA_GTIN_VARIANT AS "MARA_GTIN_VARIANT" MARA_GENNR AS "MARA_GENNR" MARA_RMATP AS "MARA_RMATP" MARA_GDS_RELEVANT AS "MARA_GDS_RELEVANT" MARA_WEORA AS "MARA_WEORA" MARA_HUTYP_DFLT AS "MARA_HUTYP_DFLT" MARA_PILFERABLE AS "MARA_PILFERABLE" MARA_WHSTC AS "MARA_WHSTC" MARA_WHMATGR AS "MARA_WHMATGR" MARA_HNDLCODE AS "MARA_HNDLCODE" MARA_HAZMAT AS "MARA_HAZMAT"</v>
      </c>
    </row>
    <row r="213" spans="2:5" x14ac:dyDescent="0.2">
      <c r="B213" s="84" t="s">
        <v>376</v>
      </c>
      <c r="C213" t="str">
        <f t="shared" si="9"/>
        <v>"MARA_HUTYP"</v>
      </c>
      <c r="D213" t="str">
        <f t="shared" si="10"/>
        <v>MARA_HUTYP AS "MARA_HUTYP"</v>
      </c>
      <c r="E213" t="str">
        <f t="shared" si="11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 MARA_BBTYP AS "MARA_BBTYP" MARA_SLED_BBD AS "MARA_SLED_BBD" MARA_GTIN_VARIANT AS "MARA_GTIN_VARIANT" MARA_GENNR AS "MARA_GENNR" MARA_RMATP AS "MARA_RMATP" MARA_GDS_RELEVANT AS "MARA_GDS_RELEVANT" MARA_WEORA AS "MARA_WEORA" MARA_HUTYP_DFLT AS "MARA_HUTYP_DFLT" MARA_PILFERABLE AS "MARA_PILFERABLE" MARA_WHSTC AS "MARA_WHSTC" MARA_WHMATGR AS "MARA_WHMATGR" MARA_HNDLCODE AS "MARA_HNDLCODE" MARA_HAZMAT AS "MARA_HAZMAT" MARA_HUTYP AS "MARA_HUTYP"</v>
      </c>
    </row>
    <row r="214" spans="2:5" x14ac:dyDescent="0.2">
      <c r="B214" s="84" t="s">
        <v>377</v>
      </c>
      <c r="C214" t="str">
        <f t="shared" si="9"/>
        <v>"MARA_TARE_VAR"</v>
      </c>
      <c r="D214" t="str">
        <f t="shared" si="10"/>
        <v>MARA_TARE_VAR AS "MARA_TARE_VAR"</v>
      </c>
      <c r="E214" t="str">
        <f t="shared" si="11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 MARA_BBTYP AS "MARA_BBTYP" MARA_SLED_BBD AS "MARA_SLED_BBD" MARA_GTIN_VARIANT AS "MARA_GTIN_VARIANT" MARA_GENNR AS "MARA_GENNR" MARA_RMATP AS "MARA_RMATP" MARA_GDS_RELEVANT AS "MARA_GDS_RELEVANT" MARA_WEORA AS "MARA_WEORA" MARA_HUTYP_DFLT AS "MARA_HUTYP_DFLT" MARA_PILFERABLE AS "MARA_PILFERABLE" MARA_WHSTC AS "MARA_WHSTC" MARA_WHMATGR AS "MARA_WHMATGR" MARA_HNDLCODE AS "MARA_HNDLCODE" MARA_HAZMAT AS "MARA_HAZMAT" MARA_HUTYP AS "MARA_HUTYP" MARA_TARE_VAR AS "MARA_TARE_VAR"</v>
      </c>
    </row>
    <row r="215" spans="2:5" x14ac:dyDescent="0.2">
      <c r="B215" s="84" t="s">
        <v>378</v>
      </c>
      <c r="C215" t="str">
        <f t="shared" si="9"/>
        <v>"MARA_MAXC"</v>
      </c>
      <c r="D215" t="str">
        <f t="shared" si="10"/>
        <v>MARA_MAXC AS "MARA_MAXC"</v>
      </c>
      <c r="E215" t="str">
        <f t="shared" si="11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 MARA_BBTYP AS "MARA_BBTYP" MARA_SLED_BBD AS "MARA_SLED_BBD" MARA_GTIN_VARIANT AS "MARA_GTIN_VARIANT" MARA_GENNR AS "MARA_GENNR" MARA_RMATP AS "MARA_RMATP" MARA_GDS_RELEVANT AS "MARA_GDS_RELEVANT" MARA_WEORA AS "MARA_WEORA" MARA_HUTYP_DFLT AS "MARA_HUTYP_DFLT" MARA_PILFERABLE AS "MARA_PILFERABLE" MARA_WHSTC AS "MARA_WHSTC" MARA_WHMATGR AS "MARA_WHMATGR" MARA_HNDLCODE AS "MARA_HNDLCODE" MARA_HAZMAT AS "MARA_HAZMAT" MARA_HUTYP AS "MARA_HUTYP" MARA_TARE_VAR AS "MARA_TARE_VAR" MARA_MAXC AS "MARA_MAXC"</v>
      </c>
    </row>
    <row r="216" spans="2:5" x14ac:dyDescent="0.2">
      <c r="B216" s="84" t="s">
        <v>379</v>
      </c>
      <c r="C216" t="str">
        <f t="shared" si="9"/>
        <v>"MARA_MAXC_TOL"</v>
      </c>
      <c r="D216" t="str">
        <f t="shared" si="10"/>
        <v>MARA_MAXC_TOL AS "MARA_MAXC_TOL"</v>
      </c>
      <c r="E216" t="str">
        <f t="shared" si="11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 MARA_BBTYP AS "MARA_BBTYP" MARA_SLED_BBD AS "MARA_SLED_BBD" MARA_GTIN_VARIANT AS "MARA_GTIN_VARIANT" MARA_GENNR AS "MARA_GENNR" MARA_RMATP AS "MARA_RMATP" MARA_GDS_RELEVANT AS "MARA_GDS_RELEVANT" MARA_WEORA AS "MARA_WEORA" MARA_HUTYP_DFLT AS "MARA_HUTYP_DFLT" MARA_PILFERABLE AS "MARA_PILFERABLE" MARA_WHSTC AS "MARA_WHSTC" MARA_WHMATGR AS "MARA_WHMATGR" MARA_HNDLCODE AS "MARA_HNDLCODE" MARA_HAZMAT AS "MARA_HAZMAT" MARA_HUTYP AS "MARA_HUTYP" MARA_TARE_VAR AS "MARA_TARE_VAR" MARA_MAXC AS "MARA_MAXC" MARA_MAXC_TOL AS "MARA_MAXC_TOL"</v>
      </c>
    </row>
    <row r="217" spans="2:5" x14ac:dyDescent="0.2">
      <c r="B217" s="84" t="s">
        <v>380</v>
      </c>
      <c r="C217" t="str">
        <f t="shared" si="9"/>
        <v>"MARA_MAXL"</v>
      </c>
      <c r="D217" t="str">
        <f t="shared" si="10"/>
        <v>MARA_MAXL AS "MARA_MAXL"</v>
      </c>
      <c r="E217" t="str">
        <f t="shared" si="11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 MARA_BBTYP AS "MARA_BBTYP" MARA_SLED_BBD AS "MARA_SLED_BBD" MARA_GTIN_VARIANT AS "MARA_GTIN_VARIANT" MARA_GENNR AS "MARA_GENNR" MARA_RMATP AS "MARA_RMATP" MARA_GDS_RELEVANT AS "MARA_GDS_RELEVANT" MARA_WEORA AS "MARA_WEORA" MARA_HUTYP_DFLT AS "MARA_HUTYP_DFLT" MARA_PILFERABLE AS "MARA_PILFERABLE" MARA_WHSTC AS "MARA_WHSTC" MARA_WHMATGR AS "MARA_WHMATGR" MARA_HNDLCODE AS "MARA_HNDLCODE" MARA_HAZMAT AS "MARA_HAZMAT" MARA_HUTYP AS "MARA_HUTYP" MARA_TARE_VAR AS "MARA_TARE_VAR" MARA_MAXC AS "MARA_MAXC" MARA_MAXC_TOL AS "MARA_MAXC_TOL" MARA_MAXL AS "MARA_MAXL"</v>
      </c>
    </row>
    <row r="218" spans="2:5" x14ac:dyDescent="0.2">
      <c r="B218" s="84" t="s">
        <v>381</v>
      </c>
      <c r="C218" t="str">
        <f t="shared" si="9"/>
        <v>"MARA_MAXB"</v>
      </c>
      <c r="D218" t="str">
        <f t="shared" si="10"/>
        <v>MARA_MAXB AS "MARA_MAXB"</v>
      </c>
      <c r="E218" t="str">
        <f t="shared" si="11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 MARA_BBTYP AS "MARA_BBTYP" MARA_SLED_BBD AS "MARA_SLED_BBD" MARA_GTIN_VARIANT AS "MARA_GTIN_VARIANT" MARA_GENNR AS "MARA_GENNR" MARA_RMATP AS "MARA_RMATP" MARA_GDS_RELEVANT AS "MARA_GDS_RELEVANT" MARA_WEORA AS "MARA_WEORA" MARA_HUTYP_DFLT AS "MARA_HUTYP_DFLT" MARA_PILFERABLE AS "MARA_PILFERABLE" MARA_WHSTC AS "MARA_WHSTC" MARA_WHMATGR AS "MARA_WHMATGR" MARA_HNDLCODE AS "MARA_HNDLCODE" MARA_HAZMAT AS "MARA_HAZMAT" MARA_HUTYP AS "MARA_HUTYP" MARA_TARE_VAR AS "MARA_TARE_VAR" MARA_MAXC AS "MARA_MAXC" MARA_MAXC_TOL AS "MARA_MAXC_TOL" MARA_MAXL AS "MARA_MAXL" MARA_MAXB AS "MARA_MAXB"</v>
      </c>
    </row>
    <row r="219" spans="2:5" x14ac:dyDescent="0.2">
      <c r="B219" s="84" t="s">
        <v>382</v>
      </c>
      <c r="C219" t="str">
        <f t="shared" si="9"/>
        <v>"MARA_MAXH"</v>
      </c>
      <c r="D219" t="str">
        <f t="shared" si="10"/>
        <v>MARA_MAXH AS "MARA_MAXH"</v>
      </c>
      <c r="E219" t="str">
        <f t="shared" si="11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 MARA_BBTYP AS "MARA_BBTYP" MARA_SLED_BBD AS "MARA_SLED_BBD" MARA_GTIN_VARIANT AS "MARA_GTIN_VARIANT" MARA_GENNR AS "MARA_GENNR" MARA_RMATP AS "MARA_RMATP" MARA_GDS_RELEVANT AS "MARA_GDS_RELEVANT" MARA_WEORA AS "MARA_WEORA" MARA_HUTYP_DFLT AS "MARA_HUTYP_DFLT" MARA_PILFERABLE AS "MARA_PILFERABLE" MARA_WHSTC AS "MARA_WHSTC" MARA_WHMATGR AS "MARA_WHMATGR" MARA_HNDLCODE AS "MARA_HNDLCODE" MARA_HAZMAT AS "MARA_HAZMAT" MARA_HUTYP AS "MARA_HUTYP" MARA_TARE_VAR AS "MARA_TARE_VAR" MARA_MAXC AS "MARA_MAXC" MARA_MAXC_TOL AS "MARA_MAXC_TOL" MARA_MAXL AS "MARA_MAXL" MARA_MAXB AS "MARA_MAXB" MARA_MAXH AS "MARA_MAXH"</v>
      </c>
    </row>
    <row r="220" spans="2:5" x14ac:dyDescent="0.2">
      <c r="B220" s="84" t="s">
        <v>383</v>
      </c>
      <c r="C220" t="str">
        <f t="shared" si="9"/>
        <v>"MARA_MAXDIM_UOM"</v>
      </c>
      <c r="D220" t="str">
        <f t="shared" si="10"/>
        <v>MARA_MAXDIM_UOM AS "MARA_MAXDIM_UOM"</v>
      </c>
      <c r="E220" t="str">
        <f t="shared" si="11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 MARA_BBTYP AS "MARA_BBTYP" MARA_SLED_BBD AS "MARA_SLED_BBD" MARA_GTIN_VARIANT AS "MARA_GTIN_VARIANT" MARA_GENNR AS "MARA_GENNR" MARA_RMATP AS "MARA_RMATP" MARA_GDS_RELEVANT AS "MARA_GDS_RELEVANT" MARA_WEORA AS "MARA_WEORA" MARA_HUTYP_DFLT AS "MARA_HUTYP_DFLT" MARA_PILFERABLE AS "MARA_PILFERABLE" MARA_WHSTC AS "MARA_WHSTC" MARA_WHMATGR AS "MARA_WHMATGR" MARA_HNDLCODE AS "MARA_HNDLCODE" MARA_HAZMAT AS "MARA_HAZMAT" MARA_HUTYP AS "MARA_HUTYP" MARA_TARE_VAR AS "MARA_TARE_VAR" MARA_MAXC AS "MARA_MAXC" MARA_MAXC_TOL AS "MARA_MAXC_TOL" MARA_MAXL AS "MARA_MAXL" MARA_MAXB AS "MARA_MAXB" MARA_MAXH AS "MARA_MAXH" MARA_MAXDIM_UOM AS "MARA_MAXDIM_UOM"</v>
      </c>
    </row>
    <row r="221" spans="2:5" x14ac:dyDescent="0.2">
      <c r="B221" s="84" t="s">
        <v>384</v>
      </c>
      <c r="C221" t="str">
        <f t="shared" si="9"/>
        <v>"MARA_HERKL"</v>
      </c>
      <c r="D221" t="str">
        <f t="shared" si="10"/>
        <v>MARA_HERKL AS "MARA_HERKL"</v>
      </c>
      <c r="E221" t="str">
        <f t="shared" si="11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 MARA_BBTYP AS "MARA_BBTYP" MARA_SLED_BBD AS "MARA_SLED_BBD" MARA_GTIN_VARIANT AS "MARA_GTIN_VARIANT" MARA_GENNR AS "MARA_GENNR" MARA_RMATP AS "MARA_RMATP" MARA_GDS_RELEVANT AS "MARA_GDS_RELEVANT" MARA_WEORA AS "MARA_WEORA" MARA_HUTYP_DFLT AS "MARA_HUTYP_DFLT" MARA_PILFERABLE AS "MARA_PILFERABLE" MARA_WHSTC AS "MARA_WHSTC" MARA_WHMATGR AS "MARA_WHMATGR" MARA_HNDLCODE AS "MARA_HNDLCODE" MARA_HAZMAT AS "MARA_HAZMAT" MARA_HUTYP AS "MARA_HUTYP" MARA_TARE_VAR AS "MARA_TARE_VAR" MARA_MAXC AS "MARA_MAXC" MARA_MAXC_TOL AS "MARA_MAXC_TOL" MARA_MAXL AS "MARA_MAXL" MARA_MAXB AS "MARA_MAXB" MARA_MAXH AS "MARA_MAXH" MARA_MAXDIM_UOM AS "MARA_MAXDIM_UOM" MARA_HERKL AS "MARA_HERKL"</v>
      </c>
    </row>
    <row r="222" spans="2:5" x14ac:dyDescent="0.2">
      <c r="B222" s="84" t="s">
        <v>385</v>
      </c>
      <c r="C222" t="str">
        <f t="shared" si="9"/>
        <v>"MARA_MFRGR"</v>
      </c>
      <c r="D222" t="str">
        <f t="shared" si="10"/>
        <v>MARA_MFRGR AS "MARA_MFRGR"</v>
      </c>
      <c r="E222" t="str">
        <f t="shared" si="11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 MARA_BBTYP AS "MARA_BBTYP" MARA_SLED_BBD AS "MARA_SLED_BBD" MARA_GTIN_VARIANT AS "MARA_GTIN_VARIANT" MARA_GENNR AS "MARA_GENNR" MARA_RMATP AS "MARA_RMATP" MARA_GDS_RELEVANT AS "MARA_GDS_RELEVANT" MARA_WEORA AS "MARA_WEORA" MARA_HUTYP_DFLT AS "MARA_HUTYP_DFLT" MARA_PILFERABLE AS "MARA_PILFERABLE" MARA_WHSTC AS "MARA_WHSTC" MARA_WHMATGR AS "MARA_WHMATGR" MARA_HNDLCODE AS "MARA_HNDLCODE" MARA_HAZMAT AS "MARA_HAZMAT" MARA_HUTYP AS "MARA_HUTYP" MARA_TARE_VAR AS "MARA_TARE_VAR" MARA_MAXC AS "MARA_MAXC" MARA_MAXC_TOL AS "MARA_MAXC_TOL" MARA_MAXL AS "MARA_MAXL" MARA_MAXB AS "MARA_MAXB" MARA_MAXH AS "MARA_MAXH" MARA_MAXDIM_UOM AS "MARA_MAXDIM_UOM" MARA_HERKL AS "MARA_HERKL" MARA_MFRGR AS "MARA_MFRGR"</v>
      </c>
    </row>
    <row r="223" spans="2:5" x14ac:dyDescent="0.2">
      <c r="B223" s="84" t="s">
        <v>386</v>
      </c>
      <c r="C223" t="str">
        <f t="shared" si="9"/>
        <v>"MARA_QQTIME"</v>
      </c>
      <c r="D223" t="str">
        <f t="shared" si="10"/>
        <v>MARA_QQTIME AS "MARA_QQTIME"</v>
      </c>
      <c r="E223" t="str">
        <f t="shared" si="11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 MARA_BBTYP AS "MARA_BBTYP" MARA_SLED_BBD AS "MARA_SLED_BBD" MARA_GTIN_VARIANT AS "MARA_GTIN_VARIANT" MARA_GENNR AS "MARA_GENNR" MARA_RMATP AS "MARA_RMATP" MARA_GDS_RELEVANT AS "MARA_GDS_RELEVANT" MARA_WEORA AS "MARA_WEORA" MARA_HUTYP_DFLT AS "MARA_HUTYP_DFLT" MARA_PILFERABLE AS "MARA_PILFERABLE" MARA_WHSTC AS "MARA_WHSTC" MARA_WHMATGR AS "MARA_WHMATGR" MARA_HNDLCODE AS "MARA_HNDLCODE" MARA_HAZMAT AS "MARA_HAZMAT" MARA_HUTYP AS "MARA_HUTYP" MARA_TARE_VAR AS "MARA_TARE_VAR" MARA_MAXC AS "MARA_MAXC" MARA_MAXC_TOL AS "MARA_MAXC_TOL" MARA_MAXL AS "MARA_MAXL" MARA_MAXB AS "MARA_MAXB" MARA_MAXH AS "MARA_MAXH" MARA_MAXDIM_UOM AS "MARA_MAXDIM_UOM" MARA_HERKL AS "MARA_HERKL" MARA_MFRGR AS "MARA_MFRGR" MARA_QQTIME AS "MARA_QQTIME"</v>
      </c>
    </row>
    <row r="224" spans="2:5" x14ac:dyDescent="0.2">
      <c r="B224" s="84" t="s">
        <v>387</v>
      </c>
      <c r="C224" t="str">
        <f t="shared" si="9"/>
        <v>"MARA_QQTIMEUOM"</v>
      </c>
      <c r="D224" t="str">
        <f t="shared" si="10"/>
        <v>MARA_QQTIMEUOM AS "MARA_QQTIMEUOM"</v>
      </c>
      <c r="E224" t="str">
        <f t="shared" si="11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 MARA_BBTYP AS "MARA_BBTYP" MARA_SLED_BBD AS "MARA_SLED_BBD" MARA_GTIN_VARIANT AS "MARA_GTIN_VARIANT" MARA_GENNR AS "MARA_GENNR" MARA_RMATP AS "MARA_RMATP" MARA_GDS_RELEVANT AS "MARA_GDS_RELEVANT" MARA_WEORA AS "MARA_WEORA" MARA_HUTYP_DFLT AS "MARA_HUTYP_DFLT" MARA_PILFERABLE AS "MARA_PILFERABLE" MARA_WHSTC AS "MARA_WHSTC" MARA_WHMATGR AS "MARA_WHMATGR" MARA_HNDLCODE AS "MARA_HNDLCODE" MARA_HAZMAT AS "MARA_HAZMAT" MARA_HUTYP AS "MARA_HUTYP" MARA_TARE_VAR AS "MARA_TARE_VAR" MARA_MAXC AS "MARA_MAXC" MARA_MAXC_TOL AS "MARA_MAXC_TOL" MARA_MAXL AS "MARA_MAXL" MARA_MAXB AS "MARA_MAXB" MARA_MAXH AS "MARA_MAXH" MARA_MAXDIM_UOM AS "MARA_MAXDIM_UOM" MARA_HERKL AS "MARA_HERKL" MARA_MFRGR AS "MARA_MFRGR" MARA_QQTIME AS "MARA_QQTIME" MARA_QQTIMEUOM AS "MARA_QQTIMEUOM"</v>
      </c>
    </row>
    <row r="225" spans="2:5" x14ac:dyDescent="0.2">
      <c r="B225" s="84" t="s">
        <v>388</v>
      </c>
      <c r="C225" t="str">
        <f t="shared" si="9"/>
        <v>"MARA_QGRP"</v>
      </c>
      <c r="D225" t="str">
        <f t="shared" si="10"/>
        <v>MARA_QGRP AS "MARA_QGRP"</v>
      </c>
      <c r="E225" t="str">
        <f t="shared" si="11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 MARA_BBTYP AS "MARA_BBTYP" MARA_SLED_BBD AS "MARA_SLED_BBD" MARA_GTIN_VARIANT AS "MARA_GTIN_VARIANT" MARA_GENNR AS "MARA_GENNR" MARA_RMATP AS "MARA_RMATP" MARA_GDS_RELEVANT AS "MARA_GDS_RELEVANT" MARA_WEORA AS "MARA_WEORA" MARA_HUTYP_DFLT AS "MARA_HUTYP_DFLT" MARA_PILFERABLE AS "MARA_PILFERABLE" MARA_WHSTC AS "MARA_WHSTC" MARA_WHMATGR AS "MARA_WHMATGR" MARA_HNDLCODE AS "MARA_HNDLCODE" MARA_HAZMAT AS "MARA_HAZMAT" MARA_HUTYP AS "MARA_HUTYP" MARA_TARE_VAR AS "MARA_TARE_VAR" MARA_MAXC AS "MARA_MAXC" MARA_MAXC_TOL AS "MARA_MAXC_TOL" MARA_MAXL AS "MARA_MAXL" MARA_MAXB AS "MARA_MAXB" MARA_MAXH AS "MARA_MAXH" MARA_MAXDIM_UOM AS "MARA_MAXDIM_UOM" MARA_HERKL AS "MARA_HERKL" MARA_MFRGR AS "MARA_MFRGR" MARA_QQTIME AS "MARA_QQTIME" MARA_QQTIMEUOM AS "MARA_QQTIMEUOM" MARA_QGRP AS "MARA_QGRP"</v>
      </c>
    </row>
    <row r="226" spans="2:5" x14ac:dyDescent="0.2">
      <c r="B226" s="84" t="s">
        <v>389</v>
      </c>
      <c r="C226" t="str">
        <f t="shared" si="9"/>
        <v>"MARA_SERIAL"</v>
      </c>
      <c r="D226" t="str">
        <f t="shared" si="10"/>
        <v>MARA_SERIAL AS "MARA_SERIAL"</v>
      </c>
      <c r="E226" t="str">
        <f t="shared" si="11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 MARA_BBTYP AS "MARA_BBTYP" MARA_SLED_BBD AS "MARA_SLED_BBD" MARA_GTIN_VARIANT AS "MARA_GTIN_VARIANT" MARA_GENNR AS "MARA_GENNR" MARA_RMATP AS "MARA_RMATP" MARA_GDS_RELEVANT AS "MARA_GDS_RELEVANT" MARA_WEORA AS "MARA_WEORA" MARA_HUTYP_DFLT AS "MARA_HUTYP_DFLT" MARA_PILFERABLE AS "MARA_PILFERABLE" MARA_WHSTC AS "MARA_WHSTC" MARA_WHMATGR AS "MARA_WHMATGR" MARA_HNDLCODE AS "MARA_HNDLCODE" MARA_HAZMAT AS "MARA_HAZMAT" MARA_HUTYP AS "MARA_HUTYP" MARA_TARE_VAR AS "MARA_TARE_VAR" MARA_MAXC AS "MARA_MAXC" MARA_MAXC_TOL AS "MARA_MAXC_TOL" MARA_MAXL AS "MARA_MAXL" MARA_MAXB AS "MARA_MAXB" MARA_MAXH AS "MARA_MAXH" MARA_MAXDIM_UOM AS "MARA_MAXDIM_UOM" MARA_HERKL AS "MARA_HERKL" MARA_MFRGR AS "MARA_MFRGR" MARA_QQTIME AS "MARA_QQTIME" MARA_QQTIMEUOM AS "MARA_QQTIMEUOM" MARA_QGRP AS "MARA_QGRP" MARA_SERIAL AS "MARA_SERIAL"</v>
      </c>
    </row>
    <row r="227" spans="2:5" x14ac:dyDescent="0.2">
      <c r="B227" s="84" t="s">
        <v>390</v>
      </c>
      <c r="C227" t="str">
        <f t="shared" si="9"/>
        <v>"MARA_PS_SMARTFORM"</v>
      </c>
      <c r="D227" t="str">
        <f t="shared" si="10"/>
        <v>MARA_PS_SMARTFORM AS "MARA_PS_SMARTFORM"</v>
      </c>
      <c r="E227" t="str">
        <f t="shared" si="11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 MARA_BBTYP AS "MARA_BBTYP" MARA_SLED_BBD AS "MARA_SLED_BBD" MARA_GTIN_VARIANT AS "MARA_GTIN_VARIANT" MARA_GENNR AS "MARA_GENNR" MARA_RMATP AS "MARA_RMATP" MARA_GDS_RELEVANT AS "MARA_GDS_RELEVANT" MARA_WEORA AS "MARA_WEORA" MARA_HUTYP_DFLT AS "MARA_HUTYP_DFLT" MARA_PILFERABLE AS "MARA_PILFERABLE" MARA_WHSTC AS "MARA_WHSTC" MARA_WHMATGR AS "MARA_WHMATGR" MARA_HNDLCODE AS "MARA_HNDLCODE" MARA_HAZMAT AS "MARA_HAZMAT" MARA_HUTYP AS "MARA_HUTYP" MARA_TARE_VAR AS "MARA_TARE_VAR" MARA_MAXC AS "MARA_MAXC" MARA_MAXC_TOL AS "MARA_MAXC_TOL" MARA_MAXL AS "MARA_MAXL" MARA_MAXB AS "MARA_MAXB" MARA_MAXH AS "MARA_MAXH" MARA_MAXDIM_UOM AS "MARA_MAXDIM_UOM" MARA_HERKL AS "MARA_HERKL" MARA_MFRGR AS "MARA_MFRGR" MARA_QQTIME AS "MARA_QQTIME" MARA_QQTIMEUOM AS "MARA_QQTIMEUOM" MARA_QGRP AS "MARA_QGRP" MARA_SERIAL AS "MARA_SERIAL" MARA_PS_SMARTFORM AS "MARA_PS_SMARTFORM"</v>
      </c>
    </row>
    <row r="228" spans="2:5" x14ac:dyDescent="0.2">
      <c r="B228" s="84" t="s">
        <v>391</v>
      </c>
      <c r="C228" t="str">
        <f t="shared" si="9"/>
        <v>"MARA_LOGUNIT"</v>
      </c>
      <c r="D228" t="str">
        <f t="shared" si="10"/>
        <v>MARA_LOGUNIT AS "MARA_LOGUNIT"</v>
      </c>
      <c r="E228" t="str">
        <f t="shared" si="11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 MARA_BBTYP AS "MARA_BBTYP" MARA_SLED_BBD AS "MARA_SLED_BBD" MARA_GTIN_VARIANT AS "MARA_GTIN_VARIANT" MARA_GENNR AS "MARA_GENNR" MARA_RMATP AS "MARA_RMATP" MARA_GDS_RELEVANT AS "MARA_GDS_RELEVANT" MARA_WEORA AS "MARA_WEORA" MARA_HUTYP_DFLT AS "MARA_HUTYP_DFLT" MARA_PILFERABLE AS "MARA_PILFERABLE" MARA_WHSTC AS "MARA_WHSTC" MARA_WHMATGR AS "MARA_WHMATGR" MARA_HNDLCODE AS "MARA_HNDLCODE" MARA_HAZMAT AS "MARA_HAZMAT" MARA_HUTYP AS "MARA_HUTYP" MARA_TARE_VAR AS "MARA_TARE_VAR" MARA_MAXC AS "MARA_MAXC" MARA_MAXC_TOL AS "MARA_MAXC_TOL" MARA_MAXL AS "MARA_MAXL" MARA_MAXB AS "MARA_MAXB" MARA_MAXH AS "MARA_MAXH" MARA_MAXDIM_UOM AS "MARA_MAXDIM_UOM" MARA_HERKL AS "MARA_HERKL" MARA_MFRGR AS "MARA_MFRGR" MARA_QQTIME AS "MARA_QQTIME" MARA_QQTIMEUOM AS "MARA_QQTIMEUOM" MARA_QGRP AS "MARA_QGRP" MARA_SERIAL AS "MARA_SERIAL" MARA_PS_SMARTFORM AS "MARA_PS_SMARTFORM" MARA_LOGUNIT AS "MARA_LOGUNIT"</v>
      </c>
    </row>
    <row r="229" spans="2:5" x14ac:dyDescent="0.2">
      <c r="B229" s="84" t="s">
        <v>392</v>
      </c>
      <c r="C229" t="str">
        <f t="shared" si="9"/>
        <v>"MARA_CWQREL"</v>
      </c>
      <c r="D229" t="str">
        <f t="shared" si="10"/>
        <v>MARA_CWQREL AS "MARA_CWQREL"</v>
      </c>
      <c r="E229" t="str">
        <f t="shared" si="11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 MARA_BBTYP AS "MARA_BBTYP" MARA_SLED_BBD AS "MARA_SLED_BBD" MARA_GTIN_VARIANT AS "MARA_GTIN_VARIANT" MARA_GENNR AS "MARA_GENNR" MARA_RMATP AS "MARA_RMATP" MARA_GDS_RELEVANT AS "MARA_GDS_RELEVANT" MARA_WEORA AS "MARA_WEORA" MARA_HUTYP_DFLT AS "MARA_HUTYP_DFLT" MARA_PILFERABLE AS "MARA_PILFERABLE" MARA_WHSTC AS "MARA_WHSTC" MARA_WHMATGR AS "MARA_WHMATGR" MARA_HNDLCODE AS "MARA_HNDLCODE" MARA_HAZMAT AS "MARA_HAZMAT" MARA_HUTYP AS "MARA_HUTYP" MARA_TARE_VAR AS "MARA_TARE_VAR" MARA_MAXC AS "MARA_MAXC" MARA_MAXC_TOL AS "MARA_MAXC_TOL" MARA_MAXL AS "MARA_MAXL" MARA_MAXB AS "MARA_MAXB" MARA_MAXH AS "MARA_MAXH" MARA_MAXDIM_UOM AS "MARA_MAXDIM_UOM" MARA_HERKL AS "MARA_HERKL" MARA_MFRGR AS "MARA_MFRGR" MARA_QQTIME AS "MARA_QQTIME" MARA_QQTIMEUOM AS "MARA_QQTIMEUOM" MARA_QGRP AS "MARA_QGRP" MARA_SERIAL AS "MARA_SERIAL" MARA_PS_SMARTFORM AS "MARA_PS_SMARTFORM" MARA_LOGUNIT AS "MARA_LOGUNIT" MARA_CWQREL AS "MARA_CWQREL"</v>
      </c>
    </row>
    <row r="230" spans="2:5" x14ac:dyDescent="0.2">
      <c r="B230" s="84" t="s">
        <v>393</v>
      </c>
      <c r="C230" t="str">
        <f t="shared" si="9"/>
        <v>"MARA_CWQPROC"</v>
      </c>
      <c r="D230" t="str">
        <f t="shared" si="10"/>
        <v>MARA_CWQPROC AS "MARA_CWQPROC"</v>
      </c>
      <c r="E230" t="str">
        <f t="shared" si="11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 MARA_BBTYP AS "MARA_BBTYP" MARA_SLED_BBD AS "MARA_SLED_BBD" MARA_GTIN_VARIANT AS "MARA_GTIN_VARIANT" MARA_GENNR AS "MARA_GENNR" MARA_RMATP AS "MARA_RMATP" MARA_GDS_RELEVANT AS "MARA_GDS_RELEVANT" MARA_WEORA AS "MARA_WEORA" MARA_HUTYP_DFLT AS "MARA_HUTYP_DFLT" MARA_PILFERABLE AS "MARA_PILFERABLE" MARA_WHSTC AS "MARA_WHSTC" MARA_WHMATGR AS "MARA_WHMATGR" MARA_HNDLCODE AS "MARA_HNDLCODE" MARA_HAZMAT AS "MARA_HAZMAT" MARA_HUTYP AS "MARA_HUTYP" MARA_TARE_VAR AS "MARA_TARE_VAR" MARA_MAXC AS "MARA_MAXC" MARA_MAXC_TOL AS "MARA_MAXC_TOL" MARA_MAXL AS "MARA_MAXL" MARA_MAXB AS "MARA_MAXB" MARA_MAXH AS "MARA_MAXH" MARA_MAXDIM_UOM AS "MARA_MAXDIM_UOM" MARA_HERKL AS "MARA_HERKL" MARA_MFRGR AS "MARA_MFRGR" MARA_QQTIME AS "MARA_QQTIME" MARA_QQTIMEUOM AS "MARA_QQTIMEUOM" MARA_QGRP AS "MARA_QGRP" MARA_SERIAL AS "MARA_SERIAL" MARA_PS_SMARTFORM AS "MARA_PS_SMARTFORM" MARA_LOGUNIT AS "MARA_LOGUNIT" MARA_CWQREL AS "MARA_CWQREL" MARA_CWQPROC AS "MARA_CWQPROC"</v>
      </c>
    </row>
    <row r="231" spans="2:5" x14ac:dyDescent="0.2">
      <c r="B231" s="84" t="s">
        <v>394</v>
      </c>
      <c r="C231" t="str">
        <f t="shared" si="9"/>
        <v>"MARA_CWQTOLGR"</v>
      </c>
      <c r="D231" t="str">
        <f t="shared" si="10"/>
        <v>MARA_CWQTOLGR AS "MARA_CWQTOLGR"</v>
      </c>
      <c r="E231" t="str">
        <f t="shared" si="11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 MARA_BBTYP AS "MARA_BBTYP" MARA_SLED_BBD AS "MARA_SLED_BBD" MARA_GTIN_VARIANT AS "MARA_GTIN_VARIANT" MARA_GENNR AS "MARA_GENNR" MARA_RMATP AS "MARA_RMATP" MARA_GDS_RELEVANT AS "MARA_GDS_RELEVANT" MARA_WEORA AS "MARA_WEORA" MARA_HUTYP_DFLT AS "MARA_HUTYP_DFLT" MARA_PILFERABLE AS "MARA_PILFERABLE" MARA_WHSTC AS "MARA_WHSTC" MARA_WHMATGR AS "MARA_WHMATGR" MARA_HNDLCODE AS "MARA_HNDLCODE" MARA_HAZMAT AS "MARA_HAZMAT" MARA_HUTYP AS "MARA_HUTYP" MARA_TARE_VAR AS "MARA_TARE_VAR" MARA_MAXC AS "MARA_MAXC" MARA_MAXC_TOL AS "MARA_MAXC_TOL" MARA_MAXL AS "MARA_MAXL" MARA_MAXB AS "MARA_MAXB" MARA_MAXH AS "MARA_MAXH" MARA_MAXDIM_UOM AS "MARA_MAXDIM_UOM" MARA_HERKL AS "MARA_HERKL" MARA_MFRGR AS "MARA_MFRGR" MARA_QQTIME AS "MARA_QQTIME" MARA_QQTIMEUOM AS "MARA_QQTIMEUOM" MARA_QGRP AS "MARA_QGRP" MARA_SERIAL AS "MARA_SERIAL" MARA_PS_SMARTFORM AS "MARA_PS_SMARTFORM" MARA_LOGUNIT AS "MARA_LOGUNIT" MARA_CWQREL AS "MARA_CWQREL" MARA_CWQPROC AS "MARA_CWQPROC" MARA_CWQTOLGR AS "MARA_CWQTOLGR"</v>
      </c>
    </row>
    <row r="232" spans="2:5" x14ac:dyDescent="0.2">
      <c r="B232" s="84" t="s">
        <v>395</v>
      </c>
      <c r="C232" t="str">
        <f t="shared" si="9"/>
        <v>"MARA_ADPROF"</v>
      </c>
      <c r="D232" t="str">
        <f t="shared" si="10"/>
        <v>MARA_ADPROF AS "MARA_ADPROF"</v>
      </c>
      <c r="E232" t="str">
        <f t="shared" si="11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 MARA_BBTYP AS "MARA_BBTYP" MARA_SLED_BBD AS "MARA_SLED_BBD" MARA_GTIN_VARIANT AS "MARA_GTIN_VARIANT" MARA_GENNR AS "MARA_GENNR" MARA_RMATP AS "MARA_RMATP" MARA_GDS_RELEVANT AS "MARA_GDS_RELEVANT" MARA_WEORA AS "MARA_WEORA" MARA_HUTYP_DFLT AS "MARA_HUTYP_DFLT" MARA_PILFERABLE AS "MARA_PILFERABLE" MARA_WHSTC AS "MARA_WHSTC" MARA_WHMATGR AS "MARA_WHMATGR" MARA_HNDLCODE AS "MARA_HNDLCODE" MARA_HAZMAT AS "MARA_HAZMAT" MARA_HUTYP AS "MARA_HUTYP" MARA_TARE_VAR AS "MARA_TARE_VAR" MARA_MAXC AS "MARA_MAXC" MARA_MAXC_TOL AS "MARA_MAXC_TOL" MARA_MAXL AS "MARA_MAXL" MARA_MAXB AS "MARA_MAXB" MARA_MAXH AS "MARA_MAXH" MARA_MAXDIM_UOM AS "MARA_MAXDIM_UOM" MARA_HERKL AS "MARA_HERKL" MARA_MFRGR AS "MARA_MFRGR" MARA_QQTIME AS "MARA_QQTIME" MARA_QQTIMEUOM AS "MARA_QQTIMEUOM" MARA_QGRP AS "MARA_QGRP" MARA_SERIAL AS "MARA_SERIAL" MARA_PS_SMARTFORM AS "MARA_PS_SMARTFORM" MARA_LOGUNIT AS "MARA_LOGUNIT" MARA_CWQREL AS "MARA_CWQREL" MARA_CWQPROC AS "MARA_CWQPROC" MARA_CWQTOLGR AS "MARA_CWQTOLGR" MARA_ADPROF AS "MARA_ADPROF"</v>
      </c>
    </row>
    <row r="233" spans="2:5" x14ac:dyDescent="0.2">
      <c r="B233" s="84" t="s">
        <v>396</v>
      </c>
      <c r="C233" t="str">
        <f t="shared" si="9"/>
        <v>"MARA_IPMIPPRODUCT"</v>
      </c>
      <c r="D233" t="str">
        <f t="shared" si="10"/>
        <v>MARA_IPMIPPRODUCT AS "MARA_IPMIPPRODUCT"</v>
      </c>
      <c r="E233" t="str">
        <f t="shared" si="11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 MARA_BBTYP AS "MARA_BBTYP" MARA_SLED_BBD AS "MARA_SLED_BBD" MARA_GTIN_VARIANT AS "MARA_GTIN_VARIANT" MARA_GENNR AS "MARA_GENNR" MARA_RMATP AS "MARA_RMATP" MARA_GDS_RELEVANT AS "MARA_GDS_RELEVANT" MARA_WEORA AS "MARA_WEORA" MARA_HUTYP_DFLT AS "MARA_HUTYP_DFLT" MARA_PILFERABLE AS "MARA_PILFERABLE" MARA_WHSTC AS "MARA_WHSTC" MARA_WHMATGR AS "MARA_WHMATGR" MARA_HNDLCODE AS "MARA_HNDLCODE" MARA_HAZMAT AS "MARA_HAZMAT" MARA_HUTYP AS "MARA_HUTYP" MARA_TARE_VAR AS "MARA_TARE_VAR" MARA_MAXC AS "MARA_MAXC" MARA_MAXC_TOL AS "MARA_MAXC_TOL" MARA_MAXL AS "MARA_MAXL" MARA_MAXB AS "MARA_MAXB" MARA_MAXH AS "MARA_MAXH" MARA_MAXDIM_UOM AS "MARA_MAXDIM_UOM" MARA_HERKL AS "MARA_HERKL" MARA_MFRGR AS "MARA_MFRGR" MARA_QQTIME AS "MARA_QQTIME" MARA_QQTIMEUOM AS "MARA_QQTIMEUOM" MARA_QGRP AS "MARA_QGRP" MARA_SERIAL AS "MARA_SERIAL" MARA_PS_SMARTFORM AS "MARA_PS_SMARTFORM" MARA_LOGUNIT AS "MARA_LOGUNIT" MARA_CWQREL AS "MARA_CWQREL" MARA_CWQPROC AS "MARA_CWQPROC" MARA_CWQTOLGR AS "MARA_CWQTOLGR" MARA_ADPROF AS "MARA_ADPROF" MARA_IPMIPPRODUCT AS "MARA_IPMIPPRODUCT"</v>
      </c>
    </row>
    <row r="234" spans="2:5" x14ac:dyDescent="0.2">
      <c r="B234" s="84" t="s">
        <v>397</v>
      </c>
      <c r="C234" t="str">
        <f t="shared" si="9"/>
        <v>"MARA_ALLOW_PMAT_IGNO"</v>
      </c>
      <c r="D234" t="str">
        <f t="shared" si="10"/>
        <v>MARA_ALLOW_PMAT_IGNO AS "MARA_ALLOW_PMAT_IGNO"</v>
      </c>
      <c r="E234" t="str">
        <f t="shared" si="11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 MARA_BBTYP AS "MARA_BBTYP" MARA_SLED_BBD AS "MARA_SLED_BBD" MARA_GTIN_VARIANT AS "MARA_GTIN_VARIANT" MARA_GENNR AS "MARA_GENNR" MARA_RMATP AS "MARA_RMATP" MARA_GDS_RELEVANT AS "MARA_GDS_RELEVANT" MARA_WEORA AS "MARA_WEORA" MARA_HUTYP_DFLT AS "MARA_HUTYP_DFLT" MARA_PILFERABLE AS "MARA_PILFERABLE" MARA_WHSTC AS "MARA_WHSTC" MARA_WHMATGR AS "MARA_WHMATGR" MARA_HNDLCODE AS "MARA_HNDLCODE" MARA_HAZMAT AS "MARA_HAZMAT" MARA_HUTYP AS "MARA_HUTYP" MARA_TARE_VAR AS "MARA_TARE_VAR" MARA_MAXC AS "MARA_MAXC" MARA_MAXC_TOL AS "MARA_MAXC_TOL" MARA_MAXL AS "MARA_MAXL" MARA_MAXB AS "MARA_MAXB" MARA_MAXH AS "MARA_MAXH" MARA_MAXDIM_UOM AS "MARA_MAXDIM_UOM" MARA_HERKL AS "MARA_HERKL" MARA_MFRGR AS "MARA_MFRGR" MARA_QQTIME AS "MARA_QQTIME" MARA_QQTIMEUOM AS "MARA_QQTIMEUOM" MARA_QGRP AS "MARA_QGRP" MARA_SERIAL AS "MARA_SERIAL" MARA_PS_SMARTFORM AS "MARA_PS_SMARTFORM" MARA_LOGUNIT AS "MARA_LOGUNIT" MARA_CWQREL AS "MARA_CWQREL" MARA_CWQPROC AS "MARA_CWQPROC" MARA_CWQTOLGR AS "MARA_CWQTOLGR" MARA_ADPROF AS "MARA_ADPROF" MARA_IPMIPPRODUCT AS "MARA_IPMIPPRODUCT" MARA_ALLOW_PMAT_IGNO AS "MARA_ALLOW_PMAT_IGNO"</v>
      </c>
    </row>
    <row r="235" spans="2:5" x14ac:dyDescent="0.2">
      <c r="B235" s="84" t="s">
        <v>398</v>
      </c>
      <c r="C235" t="str">
        <f t="shared" si="9"/>
        <v>"MARA_MEDIUM"</v>
      </c>
      <c r="D235" t="str">
        <f t="shared" si="10"/>
        <v>MARA_MEDIUM AS "MARA_MEDIUM"</v>
      </c>
      <c r="E235" t="str">
        <f t="shared" si="11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 MARA_BBTYP AS "MARA_BBTYP" MARA_SLED_BBD AS "MARA_SLED_BBD" MARA_GTIN_VARIANT AS "MARA_GTIN_VARIANT" MARA_GENNR AS "MARA_GENNR" MARA_RMATP AS "MARA_RMATP" MARA_GDS_RELEVANT AS "MARA_GDS_RELEVANT" MARA_WEORA AS "MARA_WEORA" MARA_HUTYP_DFLT AS "MARA_HUTYP_DFLT" MARA_PILFERABLE AS "MARA_PILFERABLE" MARA_WHSTC AS "MARA_WHSTC" MARA_WHMATGR AS "MARA_WHMATGR" MARA_HNDLCODE AS "MARA_HNDLCODE" MARA_HAZMAT AS "MARA_HAZMAT" MARA_HUTYP AS "MARA_HUTYP" MARA_TARE_VAR AS "MARA_TARE_VAR" MARA_MAXC AS "MARA_MAXC" MARA_MAXC_TOL AS "MARA_MAXC_TOL" MARA_MAXL AS "MARA_MAXL" MARA_MAXB AS "MARA_MAXB" MARA_MAXH AS "MARA_MAXH" MARA_MAXDIM_UOM AS "MARA_MAXDIM_UOM" MARA_HERKL AS "MARA_HERKL" MARA_MFRGR AS "MARA_MFRGR" MARA_QQTIME AS "MARA_QQTIME" MARA_QQTIMEUOM AS "MARA_QQTIMEUOM" MARA_QGRP AS "MARA_QGRP" MARA_SERIAL AS "MARA_SERIAL" MARA_PS_SMARTFORM AS "MARA_PS_SMARTFORM" MARA_LOGUNIT AS "MARA_LOGUNIT" MARA_CWQREL AS "MARA_CWQREL" MARA_CWQPROC AS "MARA_CWQPROC" MARA_CWQTOLGR AS "MARA_CWQTOLGR" MARA_ADPROF AS "MARA_ADPROF" MARA_IPMIPPRODUCT AS "MARA_IPMIPPRODUCT" MARA_ALLOW_PMAT_IGNO AS "MARA_ALLOW_PMAT_IGNO" MARA_MEDIUM AS "MARA_MEDIUM"</v>
      </c>
    </row>
    <row r="236" spans="2:5" x14ac:dyDescent="0.2">
      <c r="B236" s="84" t="s">
        <v>399</v>
      </c>
      <c r="C236" t="str">
        <f t="shared" si="9"/>
        <v>"MARA_COMMODITY"</v>
      </c>
      <c r="D236" t="str">
        <f t="shared" si="10"/>
        <v>MARA_COMMODITY AS "MARA_COMMODITY"</v>
      </c>
      <c r="E236" t="str">
        <f t="shared" si="11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 MARA_BBTYP AS "MARA_BBTYP" MARA_SLED_BBD AS "MARA_SLED_BBD" MARA_GTIN_VARIANT AS "MARA_GTIN_VARIANT" MARA_GENNR AS "MARA_GENNR" MARA_RMATP AS "MARA_RMATP" MARA_GDS_RELEVANT AS "MARA_GDS_RELEVANT" MARA_WEORA AS "MARA_WEORA" MARA_HUTYP_DFLT AS "MARA_HUTYP_DFLT" MARA_PILFERABLE AS "MARA_PILFERABLE" MARA_WHSTC AS "MARA_WHSTC" MARA_WHMATGR AS "MARA_WHMATGR" MARA_HNDLCODE AS "MARA_HNDLCODE" MARA_HAZMAT AS "MARA_HAZMAT" MARA_HUTYP AS "MARA_HUTYP" MARA_TARE_VAR AS "MARA_TARE_VAR" MARA_MAXC AS "MARA_MAXC" MARA_MAXC_TOL AS "MARA_MAXC_TOL" MARA_MAXL AS "MARA_MAXL" MARA_MAXB AS "MARA_MAXB" MARA_MAXH AS "MARA_MAXH" MARA_MAXDIM_UOM AS "MARA_MAXDIM_UOM" MARA_HERKL AS "MARA_HERKL" MARA_MFRGR AS "MARA_MFRGR" MARA_QQTIME AS "MARA_QQTIME" MARA_QQTIMEUOM AS "MARA_QQTIMEUOM" MARA_QGRP AS "MARA_QGRP" MARA_SERIAL AS "MARA_SERIAL" MARA_PS_SMARTFORM AS "MARA_PS_SMARTFORM" MARA_LOGUNIT AS "MARA_LOGUNIT" MARA_CWQREL AS "MARA_CWQREL" MARA_CWQPROC AS "MARA_CWQPROC" MARA_CWQTOLGR AS "MARA_CWQTOLGR" MARA_ADPROF AS "MARA_ADPROF" MARA_IPMIPPRODUCT AS "MARA_IPMIPPRODUCT" MARA_ALLOW_PMAT_IGNO AS "MARA_ALLOW_PMAT_IGNO" MARA_MEDIUM AS "MARA_MEDIUM" MARA_COMMODITY AS "MARA_COMMODITY"</v>
      </c>
    </row>
    <row r="237" spans="2:5" x14ac:dyDescent="0.2">
      <c r="B237" s="84" t="s">
        <v>400</v>
      </c>
      <c r="C237" t="str">
        <f t="shared" si="9"/>
        <v>"MARA_ANIMAL_ORIGIN"</v>
      </c>
      <c r="D237" t="str">
        <f t="shared" si="10"/>
        <v>MARA_ANIMAL_ORIGIN AS "MARA_ANIMAL_ORIGIN"</v>
      </c>
      <c r="E237" t="str">
        <f t="shared" si="11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 MARA_BBTYP AS "MARA_BBTYP" MARA_SLED_BBD AS "MARA_SLED_BBD" MARA_GTIN_VARIANT AS "MARA_GTIN_VARIANT" MARA_GENNR AS "MARA_GENNR" MARA_RMATP AS "MARA_RMATP" MARA_GDS_RELEVANT AS "MARA_GDS_RELEVANT" MARA_WEORA AS "MARA_WEORA" MARA_HUTYP_DFLT AS "MARA_HUTYP_DFLT" MARA_PILFERABLE AS "MARA_PILFERABLE" MARA_WHSTC AS "MARA_WHSTC" MARA_WHMATGR AS "MARA_WHMATGR" MARA_HNDLCODE AS "MARA_HNDLCODE" MARA_HAZMAT AS "MARA_HAZMAT" MARA_HUTYP AS "MARA_HUTYP" MARA_TARE_VAR AS "MARA_TARE_VAR" MARA_MAXC AS "MARA_MAXC" MARA_MAXC_TOL AS "MARA_MAXC_TOL" MARA_MAXL AS "MARA_MAXL" MARA_MAXB AS "MARA_MAXB" MARA_MAXH AS "MARA_MAXH" MARA_MAXDIM_UOM AS "MARA_MAXDIM_UOM" MARA_HERKL AS "MARA_HERKL" MARA_MFRGR AS "MARA_MFRGR" MARA_QQTIME AS "MARA_QQTIME" MARA_QQTIMEUOM AS "MARA_QQTIMEUOM" MARA_QGRP AS "MARA_QGRP" MARA_SERIAL AS "MARA_SERIAL" MARA_PS_SMARTFORM AS "MARA_PS_SMARTFORM" MARA_LOGUNIT AS "MARA_LOGUNIT" MARA_CWQREL AS "MARA_CWQREL" MARA_CWQPROC AS "MARA_CWQPROC" MARA_CWQTOLGR AS "MARA_CWQTOLGR" MARA_ADPROF AS "MARA_ADPROF" MARA_IPMIPPRODUCT AS "MARA_IPMIPPRODUCT" MARA_ALLOW_PMAT_IGNO AS "MARA_ALLOW_PMAT_IGNO" MARA_MEDIUM AS "MARA_MEDIUM" MARA_COMMODITY AS "MARA_COMMODITY" MARA_ANIMAL_ORIGIN AS "MARA_ANIMAL_ORIGIN"</v>
      </c>
    </row>
    <row r="238" spans="2:5" x14ac:dyDescent="0.2">
      <c r="B238" s="84" t="s">
        <v>401</v>
      </c>
      <c r="C238" t="str">
        <f t="shared" si="9"/>
        <v>"MARA_TEXTILE_COMP_IND"</v>
      </c>
      <c r="D238" t="str">
        <f t="shared" si="10"/>
        <v>MARA_TEXTILE_COMP_IND AS "MARA_TEXTILE_COMP_IND"</v>
      </c>
      <c r="E238" t="str">
        <f t="shared" si="11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 MARA_BBTYP AS "MARA_BBTYP" MARA_SLED_BBD AS "MARA_SLED_BBD" MARA_GTIN_VARIANT AS "MARA_GTIN_VARIANT" MARA_GENNR AS "MARA_GENNR" MARA_RMATP AS "MARA_RMATP" MARA_GDS_RELEVANT AS "MARA_GDS_RELEVANT" MARA_WEORA AS "MARA_WEORA" MARA_HUTYP_DFLT AS "MARA_HUTYP_DFLT" MARA_PILFERABLE AS "MARA_PILFERABLE" MARA_WHSTC AS "MARA_WHSTC" MARA_WHMATGR AS "MARA_WHMATGR" MARA_HNDLCODE AS "MARA_HNDLCODE" MARA_HAZMAT AS "MARA_HAZMAT" MARA_HUTYP AS "MARA_HUTYP" MARA_TARE_VAR AS "MARA_TARE_VAR" MARA_MAXC AS "MARA_MAXC" MARA_MAXC_TOL AS "MARA_MAXC_TOL" MARA_MAXL AS "MARA_MAXL" MARA_MAXB AS "MARA_MAXB" MARA_MAXH AS "MARA_MAXH" MARA_MAXDIM_UOM AS "MARA_MAXDIM_UOM" MARA_HERKL AS "MARA_HERKL" MARA_MFRGR AS "MARA_MFRGR" MARA_QQTIME AS "MARA_QQTIME" MARA_QQTIMEUOM AS "MARA_QQTIMEUOM" MARA_QGRP AS "MARA_QGRP" MARA_SERIAL AS "MARA_SERIAL" MARA_PS_SMARTFORM AS "MARA_PS_SMARTFORM" MARA_LOGUNIT AS "MARA_LOGUNIT" MARA_CWQREL AS "MARA_CWQREL" MARA_CWQPROC AS "MARA_CWQPROC" MARA_CWQTOLGR AS "MARA_CWQTOLGR" MARA_ADPROF AS "MARA_ADPROF" MARA_IPMIPPRODUCT AS "MARA_IPMIPPRODUCT" MARA_ALLOW_PMAT_IGNO AS "MARA_ALLOW_PMAT_IGNO" MARA_MEDIUM AS "MARA_MEDIUM" MARA_COMMODITY AS "MARA_COMMODITY" MARA_ANIMAL_ORIGIN AS "MARA_ANIMAL_ORIGIN" MARA_TEXTILE_COMP_IND AS "MARA_TEXTILE_COMP_IND"</v>
      </c>
    </row>
    <row r="239" spans="2:5" x14ac:dyDescent="0.2">
      <c r="B239" s="84" t="s">
        <v>402</v>
      </c>
      <c r="C239" t="str">
        <f t="shared" si="9"/>
        <v>"MARA_SGT_CSGR"</v>
      </c>
      <c r="D239" t="str">
        <f t="shared" si="10"/>
        <v>MARA_SGT_CSGR AS "MARA_SGT_CSGR"</v>
      </c>
      <c r="E239" t="str">
        <f t="shared" si="11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 MARA_BBTYP AS "MARA_BBTYP" MARA_SLED_BBD AS "MARA_SLED_BBD" MARA_GTIN_VARIANT AS "MARA_GTIN_VARIANT" MARA_GENNR AS "MARA_GENNR" MARA_RMATP AS "MARA_RMATP" MARA_GDS_RELEVANT AS "MARA_GDS_RELEVANT" MARA_WEORA AS "MARA_WEORA" MARA_HUTYP_DFLT AS "MARA_HUTYP_DFLT" MARA_PILFERABLE AS "MARA_PILFERABLE" MARA_WHSTC AS "MARA_WHSTC" MARA_WHMATGR AS "MARA_WHMATGR" MARA_HNDLCODE AS "MARA_HNDLCODE" MARA_HAZMAT AS "MARA_HAZMAT" MARA_HUTYP AS "MARA_HUTYP" MARA_TARE_VAR AS "MARA_TARE_VAR" MARA_MAXC AS "MARA_MAXC" MARA_MAXC_TOL AS "MARA_MAXC_TOL" MARA_MAXL AS "MARA_MAXL" MARA_MAXB AS "MARA_MAXB" MARA_MAXH AS "MARA_MAXH" MARA_MAXDIM_UOM AS "MARA_MAXDIM_UOM" MARA_HERKL AS "MARA_HERKL" MARA_MFRGR AS "MARA_MFRGR" MARA_QQTIME AS "MARA_QQTIME" MARA_QQTIMEUOM AS "MARA_QQTIMEUOM" MARA_QGRP AS "MARA_QGRP" MARA_SERIAL AS "MARA_SERIAL" MARA_PS_SMARTFORM AS "MARA_PS_SMARTFORM" MARA_LOGUNIT AS "MARA_LOGUNIT" MARA_CWQREL AS "MARA_CWQREL" MARA_CWQPROC AS "MARA_CWQPROC" MARA_CWQTOLGR AS "MARA_CWQTOLGR" MARA_ADPROF AS "MARA_ADPROF" MARA_IPMIPPRODUCT AS "MARA_IPMIPPRODUCT" MARA_ALLOW_PMAT_IGNO AS "MARA_ALLOW_PMAT_IGNO" MARA_MEDIUM AS "MARA_MEDIUM" MARA_COMMODITY AS "MARA_COMMODITY" MARA_ANIMAL_ORIGIN AS "MARA_ANIMAL_ORIGIN" MARA_TEXTILE_COMP_IND AS "MARA_TEXTILE_COMP_IND" MARA_SGT_CSGR AS "MARA_SGT_CSGR"</v>
      </c>
    </row>
    <row r="240" spans="2:5" x14ac:dyDescent="0.2">
      <c r="B240" s="84" t="s">
        <v>403</v>
      </c>
      <c r="C240" t="str">
        <f t="shared" si="9"/>
        <v>"MARA_SGT_COVSA"</v>
      </c>
      <c r="D240" t="str">
        <f t="shared" si="10"/>
        <v>MARA_SGT_COVSA AS "MARA_SGT_COVSA"</v>
      </c>
      <c r="E240" t="str">
        <f t="shared" si="11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 MARA_BBTYP AS "MARA_BBTYP" MARA_SLED_BBD AS "MARA_SLED_BBD" MARA_GTIN_VARIANT AS "MARA_GTIN_VARIANT" MARA_GENNR AS "MARA_GENNR" MARA_RMATP AS "MARA_RMATP" MARA_GDS_RELEVANT AS "MARA_GDS_RELEVANT" MARA_WEORA AS "MARA_WEORA" MARA_HUTYP_DFLT AS "MARA_HUTYP_DFLT" MARA_PILFERABLE AS "MARA_PILFERABLE" MARA_WHSTC AS "MARA_WHSTC" MARA_WHMATGR AS "MARA_WHMATGR" MARA_HNDLCODE AS "MARA_HNDLCODE" MARA_HAZMAT AS "MARA_HAZMAT" MARA_HUTYP AS "MARA_HUTYP" MARA_TARE_VAR AS "MARA_TARE_VAR" MARA_MAXC AS "MARA_MAXC" MARA_MAXC_TOL AS "MARA_MAXC_TOL" MARA_MAXL AS "MARA_MAXL" MARA_MAXB AS "MARA_MAXB" MARA_MAXH AS "MARA_MAXH" MARA_MAXDIM_UOM AS "MARA_MAXDIM_UOM" MARA_HERKL AS "MARA_HERKL" MARA_MFRGR AS "MARA_MFRGR" MARA_QQTIME AS "MARA_QQTIME" MARA_QQTIMEUOM AS "MARA_QQTIMEUOM" MARA_QGRP AS "MARA_QGRP" MARA_SERIAL AS "MARA_SERIAL" MARA_PS_SMARTFORM AS "MARA_PS_SMARTFORM" MARA_LOGUNIT AS "MARA_LOGUNIT" MARA_CWQREL AS "MARA_CWQREL" MARA_CWQPROC AS "MARA_CWQPROC" MARA_CWQTOLGR AS "MARA_CWQTOLGR" MARA_ADPROF AS "MARA_ADPROF" MARA_IPMIPPRODUCT AS "MARA_IPMIPPRODUCT" MARA_ALLOW_PMAT_IGNO AS "MARA_ALLOW_PMAT_IGNO" MARA_MEDIUM AS "MARA_MEDIUM" MARA_COMMODITY AS "MARA_COMMODITY" MARA_ANIMAL_ORIGIN AS "MARA_ANIMAL_ORIGIN" MARA_TEXTILE_COMP_IND AS "MARA_TEXTILE_COMP_IND" MARA_SGT_CSGR AS "MARA_SGT_CSGR" MARA_SGT_COVSA AS "MARA_SGT_COVSA"</v>
      </c>
    </row>
    <row r="241" spans="2:5" x14ac:dyDescent="0.2">
      <c r="B241" s="84" t="s">
        <v>404</v>
      </c>
      <c r="C241" t="str">
        <f t="shared" si="9"/>
        <v>"MARA_SGT_STAT"</v>
      </c>
      <c r="D241" t="str">
        <f t="shared" si="10"/>
        <v>MARA_SGT_STAT AS "MARA_SGT_STAT"</v>
      </c>
      <c r="E241" t="str">
        <f t="shared" si="11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 MARA_BBTYP AS "MARA_BBTYP" MARA_SLED_BBD AS "MARA_SLED_BBD" MARA_GTIN_VARIANT AS "MARA_GTIN_VARIANT" MARA_GENNR AS "MARA_GENNR" MARA_RMATP AS "MARA_RMATP" MARA_GDS_RELEVANT AS "MARA_GDS_RELEVANT" MARA_WEORA AS "MARA_WEORA" MARA_HUTYP_DFLT AS "MARA_HUTYP_DFLT" MARA_PILFERABLE AS "MARA_PILFERABLE" MARA_WHSTC AS "MARA_WHSTC" MARA_WHMATGR AS "MARA_WHMATGR" MARA_HNDLCODE AS "MARA_HNDLCODE" MARA_HAZMAT AS "MARA_HAZMAT" MARA_HUTYP AS "MARA_HUTYP" MARA_TARE_VAR AS "MARA_TARE_VAR" MARA_MAXC AS "MARA_MAXC" MARA_MAXC_TOL AS "MARA_MAXC_TOL" MARA_MAXL AS "MARA_MAXL" MARA_MAXB AS "MARA_MAXB" MARA_MAXH AS "MARA_MAXH" MARA_MAXDIM_UOM AS "MARA_MAXDIM_UOM" MARA_HERKL AS "MARA_HERKL" MARA_MFRGR AS "MARA_MFRGR" MARA_QQTIME AS "MARA_QQTIME" MARA_QQTIMEUOM AS "MARA_QQTIMEUOM" MARA_QGRP AS "MARA_QGRP" MARA_SERIAL AS "MARA_SERIAL" MARA_PS_SMARTFORM AS "MARA_PS_SMARTFORM" MARA_LOGUNIT AS "MARA_LOGUNIT" MARA_CWQREL AS "MARA_CWQREL" MARA_CWQPROC AS "MARA_CWQPROC" MARA_CWQTOLGR AS "MARA_CWQTOLGR" MARA_ADPROF AS "MARA_ADPROF" MARA_IPMIPPRODUCT AS "MARA_IPMIPPRODUCT" MARA_ALLOW_PMAT_IGNO AS "MARA_ALLOW_PMAT_IGNO" MARA_MEDIUM AS "MARA_MEDIUM" MARA_COMMODITY AS "MARA_COMMODITY" MARA_ANIMAL_ORIGIN AS "MARA_ANIMAL_ORIGIN" MARA_TEXTILE_COMP_IND AS "MARA_TEXTILE_COMP_IND" MARA_SGT_CSGR AS "MARA_SGT_CSGR" MARA_SGT_COVSA AS "MARA_SGT_COVSA" MARA_SGT_STAT AS "MARA_SGT_STAT"</v>
      </c>
    </row>
    <row r="242" spans="2:5" x14ac:dyDescent="0.2">
      <c r="B242" s="84" t="s">
        <v>405</v>
      </c>
      <c r="C242" t="str">
        <f t="shared" si="9"/>
        <v>"MARA_SGT_SCOPE"</v>
      </c>
      <c r="D242" t="str">
        <f t="shared" si="10"/>
        <v>MARA_SGT_SCOPE AS "MARA_SGT_SCOPE"</v>
      </c>
      <c r="E242" t="str">
        <f t="shared" si="11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 MARA_BBTYP AS "MARA_BBTYP" MARA_SLED_BBD AS "MARA_SLED_BBD" MARA_GTIN_VARIANT AS "MARA_GTIN_VARIANT" MARA_GENNR AS "MARA_GENNR" MARA_RMATP AS "MARA_RMATP" MARA_GDS_RELEVANT AS "MARA_GDS_RELEVANT" MARA_WEORA AS "MARA_WEORA" MARA_HUTYP_DFLT AS "MARA_HUTYP_DFLT" MARA_PILFERABLE AS "MARA_PILFERABLE" MARA_WHSTC AS "MARA_WHSTC" MARA_WHMATGR AS "MARA_WHMATGR" MARA_HNDLCODE AS "MARA_HNDLCODE" MARA_HAZMAT AS "MARA_HAZMAT" MARA_HUTYP AS "MARA_HUTYP" MARA_TARE_VAR AS "MARA_TARE_VAR" MARA_MAXC AS "MARA_MAXC" MARA_MAXC_TOL AS "MARA_MAXC_TOL" MARA_MAXL AS "MARA_MAXL" MARA_MAXB AS "MARA_MAXB" MARA_MAXH AS "MARA_MAXH" MARA_MAXDIM_UOM AS "MARA_MAXDIM_UOM" MARA_HERKL AS "MARA_HERKL" MARA_MFRGR AS "MARA_MFRGR" MARA_QQTIME AS "MARA_QQTIME" MARA_QQTIMEUOM AS "MARA_QQTIMEUOM" MARA_QGRP AS "MARA_QGRP" MARA_SERIAL AS "MARA_SERIAL" MARA_PS_SMARTFORM AS "MARA_PS_SMARTFORM" MARA_LOGUNIT AS "MARA_LOGUNIT" MARA_CWQREL AS "MARA_CWQREL" MARA_CWQPROC AS "MARA_CWQPROC" MARA_CWQTOLGR AS "MARA_CWQTOLGR" MARA_ADPROF AS "MARA_ADPROF" MARA_IPMIPPRODUCT AS "MARA_IPMIPPRODUCT" MARA_ALLOW_PMAT_IGNO AS "MARA_ALLOW_PMAT_IGNO" MARA_MEDIUM AS "MARA_MEDIUM" MARA_COMMODITY AS "MARA_COMMODITY" MARA_ANIMAL_ORIGIN AS "MARA_ANIMAL_ORIGIN" MARA_TEXTILE_COMP_IND AS "MARA_TEXTILE_COMP_IND" MARA_SGT_CSGR AS "MARA_SGT_CSGR" MARA_SGT_COVSA AS "MARA_SGT_COVSA" MARA_SGT_STAT AS "MARA_SGT_STAT" MARA_SGT_SCOPE AS "MARA_SGT_SCOPE"</v>
      </c>
    </row>
    <row r="243" spans="2:5" x14ac:dyDescent="0.2">
      <c r="B243" s="84" t="s">
        <v>406</v>
      </c>
      <c r="C243" t="str">
        <f t="shared" si="9"/>
        <v>"MARA_SGT_REL"</v>
      </c>
      <c r="D243" t="str">
        <f t="shared" si="10"/>
        <v>MARA_SGT_REL AS "MARA_SGT_REL"</v>
      </c>
      <c r="E243" t="str">
        <f t="shared" si="11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 MARA_BBTYP AS "MARA_BBTYP" MARA_SLED_BBD AS "MARA_SLED_BBD" MARA_GTIN_VARIANT AS "MARA_GTIN_VARIANT" MARA_GENNR AS "MARA_GENNR" MARA_RMATP AS "MARA_RMATP" MARA_GDS_RELEVANT AS "MARA_GDS_RELEVANT" MARA_WEORA AS "MARA_WEORA" MARA_HUTYP_DFLT AS "MARA_HUTYP_DFLT" MARA_PILFERABLE AS "MARA_PILFERABLE" MARA_WHSTC AS "MARA_WHSTC" MARA_WHMATGR AS "MARA_WHMATGR" MARA_HNDLCODE AS "MARA_HNDLCODE" MARA_HAZMAT AS "MARA_HAZMAT" MARA_HUTYP AS "MARA_HUTYP" MARA_TARE_VAR AS "MARA_TARE_VAR" MARA_MAXC AS "MARA_MAXC" MARA_MAXC_TOL AS "MARA_MAXC_TOL" MARA_MAXL AS "MARA_MAXL" MARA_MAXB AS "MARA_MAXB" MARA_MAXH AS "MARA_MAXH" MARA_MAXDIM_UOM AS "MARA_MAXDIM_UOM" MARA_HERKL AS "MARA_HERKL" MARA_MFRGR AS "MARA_MFRGR" MARA_QQTIME AS "MARA_QQTIME" MARA_QQTIMEUOM AS "MARA_QQTIMEUOM" MARA_QGRP AS "MARA_QGRP" MARA_SERIAL AS "MARA_SERIAL" MARA_PS_SMARTFORM AS "MARA_PS_SMARTFORM" MARA_LOGUNIT AS "MARA_LOGUNIT" MARA_CWQREL AS "MARA_CWQREL" MARA_CWQPROC AS "MARA_CWQPROC" MARA_CWQTOLGR AS "MARA_CWQTOLGR" MARA_ADPROF AS "MARA_ADPROF" MARA_IPMIPPRODUCT AS "MARA_IPMIPPRODUCT" MARA_ALLOW_PMAT_IGNO AS "MARA_ALLOW_PMAT_IGNO" MARA_MEDIUM AS "MARA_MEDIUM" MARA_COMMODITY AS "MARA_COMMODITY" MARA_ANIMAL_ORIGIN AS "MARA_ANIMAL_ORIGIN" MARA_TEXTILE_COMP_IND AS "MARA_TEXTILE_COMP_IND" MARA_SGT_CSGR AS "MARA_SGT_CSGR" MARA_SGT_COVSA AS "MARA_SGT_COVSA" MARA_SGT_STAT AS "MARA_SGT_STAT" MARA_SGT_SCOPE AS "MARA_SGT_SCOPE" MARA_SGT_REL AS "MARA_SGT_REL"</v>
      </c>
    </row>
    <row r="244" spans="2:5" x14ac:dyDescent="0.2">
      <c r="B244" s="84" t="s">
        <v>407</v>
      </c>
      <c r="C244" t="str">
        <f t="shared" si="9"/>
        <v>"MARA_ANP"</v>
      </c>
      <c r="D244" t="str">
        <f t="shared" si="10"/>
        <v>MARA_ANP AS "MARA_ANP"</v>
      </c>
      <c r="E244" t="str">
        <f t="shared" si="11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 MARA_BBTYP AS "MARA_BBTYP" MARA_SLED_BBD AS "MARA_SLED_BBD" MARA_GTIN_VARIANT AS "MARA_GTIN_VARIANT" MARA_GENNR AS "MARA_GENNR" MARA_RMATP AS "MARA_RMATP" MARA_GDS_RELEVANT AS "MARA_GDS_RELEVANT" MARA_WEORA AS "MARA_WEORA" MARA_HUTYP_DFLT AS "MARA_HUTYP_DFLT" MARA_PILFERABLE AS "MARA_PILFERABLE" MARA_WHSTC AS "MARA_WHSTC" MARA_WHMATGR AS "MARA_WHMATGR" MARA_HNDLCODE AS "MARA_HNDLCODE" MARA_HAZMAT AS "MARA_HAZMAT" MARA_HUTYP AS "MARA_HUTYP" MARA_TARE_VAR AS "MARA_TARE_VAR" MARA_MAXC AS "MARA_MAXC" MARA_MAXC_TOL AS "MARA_MAXC_TOL" MARA_MAXL AS "MARA_MAXL" MARA_MAXB AS "MARA_MAXB" MARA_MAXH AS "MARA_MAXH" MARA_MAXDIM_UOM AS "MARA_MAXDIM_UOM" MARA_HERKL AS "MARA_HERKL" MARA_MFRGR AS "MARA_MFRGR" MARA_QQTIME AS "MARA_QQTIME" MARA_QQTIMEUOM AS "MARA_QQTIMEUOM" MARA_QGRP AS "MARA_QGRP" MARA_SERIAL AS "MARA_SERIAL" MARA_PS_SMARTFORM AS "MARA_PS_SMARTFORM" MARA_LOGUNIT AS "MARA_LOGUNIT" MARA_CWQREL AS "MARA_CWQREL" MARA_CWQPROC AS "MARA_CWQPROC" MARA_CWQTOLGR AS "MARA_CWQTOLGR" MARA_ADPROF AS "MARA_ADPROF" MARA_IPMIPPRODUCT AS "MARA_IPMIPPRODUCT" MARA_ALLOW_PMAT_IGNO AS "MARA_ALLOW_PMAT_IGNO" MARA_MEDIUM AS "MARA_MEDIUM" MARA_COMMODITY AS "MARA_COMMODITY" MARA_ANIMAL_ORIGIN AS "MARA_ANIMAL_ORIGIN" MARA_TEXTILE_COMP_IND AS "MARA_TEXTILE_COMP_IND" MARA_SGT_CSGR AS "MARA_SGT_CSGR" MARA_SGT_COVSA AS "MARA_SGT_COVSA" MARA_SGT_STAT AS "MARA_SGT_STAT" MARA_SGT_SCOPE AS "MARA_SGT_SCOPE" MARA_SGT_REL AS "MARA_SGT_REL" MARA_ANP AS "MARA_ANP"</v>
      </c>
    </row>
    <row r="245" spans="2:5" x14ac:dyDescent="0.2">
      <c r="B245" s="84" t="s">
        <v>408</v>
      </c>
      <c r="C245" t="str">
        <f t="shared" si="9"/>
        <v>"MARA_FSH_MG_AT1"</v>
      </c>
      <c r="D245" t="str">
        <f t="shared" si="10"/>
        <v>MARA_FSH_MG_AT1 AS "MARA_FSH_MG_AT1"</v>
      </c>
      <c r="E245" t="str">
        <f t="shared" si="11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 MARA_BBTYP AS "MARA_BBTYP" MARA_SLED_BBD AS "MARA_SLED_BBD" MARA_GTIN_VARIANT AS "MARA_GTIN_VARIANT" MARA_GENNR AS "MARA_GENNR" MARA_RMATP AS "MARA_RMATP" MARA_GDS_RELEVANT AS "MARA_GDS_RELEVANT" MARA_WEORA AS "MARA_WEORA" MARA_HUTYP_DFLT AS "MARA_HUTYP_DFLT" MARA_PILFERABLE AS "MARA_PILFERABLE" MARA_WHSTC AS "MARA_WHSTC" MARA_WHMATGR AS "MARA_WHMATGR" MARA_HNDLCODE AS "MARA_HNDLCODE" MARA_HAZMAT AS "MARA_HAZMAT" MARA_HUTYP AS "MARA_HUTYP" MARA_TARE_VAR AS "MARA_TARE_VAR" MARA_MAXC AS "MARA_MAXC" MARA_MAXC_TOL AS "MARA_MAXC_TOL" MARA_MAXL AS "MARA_MAXL" MARA_MAXB AS "MARA_MAXB" MARA_MAXH AS "MARA_MAXH" MARA_MAXDIM_UOM AS "MARA_MAXDIM_UOM" MARA_HERKL AS "MARA_HERKL" MARA_MFRGR AS "MARA_MFRGR" MARA_QQTIME AS "MARA_QQTIME" MARA_QQTIMEUOM AS "MARA_QQTIMEUOM" MARA_QGRP AS "MARA_QGRP" MARA_SERIAL AS "MARA_SERIAL" MARA_PS_SMARTFORM AS "MARA_PS_SMARTFORM" MARA_LOGUNIT AS "MARA_LOGUNIT" MARA_CWQREL AS "MARA_CWQREL" MARA_CWQPROC AS "MARA_CWQPROC" MARA_CWQTOLGR AS "MARA_CWQTOLGR" MARA_ADPROF AS "MARA_ADPROF" MARA_IPMIPPRODUCT AS "MARA_IPMIPPRODUCT" MARA_ALLOW_PMAT_IGNO AS "MARA_ALLOW_PMAT_IGNO" MARA_MEDIUM AS "MARA_MEDIUM" MARA_COMMODITY AS "MARA_COMMODITY" MARA_ANIMAL_ORIGIN AS "MARA_ANIMAL_ORIGIN" MARA_TEXTILE_COMP_IND AS "MARA_TEXTILE_COMP_IND" MARA_SGT_CSGR AS "MARA_SGT_CSGR" MARA_SGT_COVSA AS "MARA_SGT_COVSA" MARA_SGT_STAT AS "MARA_SGT_STAT" MARA_SGT_SCOPE AS "MARA_SGT_SCOPE" MARA_SGT_REL AS "MARA_SGT_REL" MARA_ANP AS "MARA_ANP" MARA_FSH_MG_AT1 AS "MARA_FSH_MG_AT1"</v>
      </c>
    </row>
    <row r="246" spans="2:5" x14ac:dyDescent="0.2">
      <c r="B246" s="84" t="s">
        <v>409</v>
      </c>
      <c r="C246" t="str">
        <f t="shared" si="9"/>
        <v>"MARA_FSH_MG_AT2"</v>
      </c>
      <c r="D246" t="str">
        <f t="shared" si="10"/>
        <v>MARA_FSH_MG_AT2 AS "MARA_FSH_MG_AT2"</v>
      </c>
      <c r="E246" t="str">
        <f t="shared" si="11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 MARA_BBTYP AS "MARA_BBTYP" MARA_SLED_BBD AS "MARA_SLED_BBD" MARA_GTIN_VARIANT AS "MARA_GTIN_VARIANT" MARA_GENNR AS "MARA_GENNR" MARA_RMATP AS "MARA_RMATP" MARA_GDS_RELEVANT AS "MARA_GDS_RELEVANT" MARA_WEORA AS "MARA_WEORA" MARA_HUTYP_DFLT AS "MARA_HUTYP_DFLT" MARA_PILFERABLE AS "MARA_PILFERABLE" MARA_WHSTC AS "MARA_WHSTC" MARA_WHMATGR AS "MARA_WHMATGR" MARA_HNDLCODE AS "MARA_HNDLCODE" MARA_HAZMAT AS "MARA_HAZMAT" MARA_HUTYP AS "MARA_HUTYP" MARA_TARE_VAR AS "MARA_TARE_VAR" MARA_MAXC AS "MARA_MAXC" MARA_MAXC_TOL AS "MARA_MAXC_TOL" MARA_MAXL AS "MARA_MAXL" MARA_MAXB AS "MARA_MAXB" MARA_MAXH AS "MARA_MAXH" MARA_MAXDIM_UOM AS "MARA_MAXDIM_UOM" MARA_HERKL AS "MARA_HERKL" MARA_MFRGR AS "MARA_MFRGR" MARA_QQTIME AS "MARA_QQTIME" MARA_QQTIMEUOM AS "MARA_QQTIMEUOM" MARA_QGRP AS "MARA_QGRP" MARA_SERIAL AS "MARA_SERIAL" MARA_PS_SMARTFORM AS "MARA_PS_SMARTFORM" MARA_LOGUNIT AS "MARA_LOGUNIT" MARA_CWQREL AS "MARA_CWQREL" MARA_CWQPROC AS "MARA_CWQPROC" MARA_CWQTOLGR AS "MARA_CWQTOLGR" MARA_ADPROF AS "MARA_ADPROF" MARA_IPMIPPRODUCT AS "MARA_IPMIPPRODUCT" MARA_ALLOW_PMAT_IGNO AS "MARA_ALLOW_PMAT_IGNO" MARA_MEDIUM AS "MARA_MEDIUM" MARA_COMMODITY AS "MARA_COMMODITY" MARA_ANIMAL_ORIGIN AS "MARA_ANIMAL_ORIGIN" MARA_TEXTILE_COMP_IND AS "MARA_TEXTILE_COMP_IND" MARA_SGT_CSGR AS "MARA_SGT_CSGR" MARA_SGT_COVSA AS "MARA_SGT_COVSA" MARA_SGT_STAT AS "MARA_SGT_STAT" MARA_SGT_SCOPE AS "MARA_SGT_SCOPE" MARA_SGT_REL AS "MARA_SGT_REL" MARA_ANP AS "MARA_ANP" MARA_FSH_MG_AT1 AS "MARA_FSH_MG_AT1" MARA_FSH_MG_AT2 AS "MARA_FSH_MG_AT2"</v>
      </c>
    </row>
    <row r="247" spans="2:5" x14ac:dyDescent="0.2">
      <c r="B247" s="84" t="s">
        <v>410</v>
      </c>
      <c r="C247" t="str">
        <f t="shared" si="9"/>
        <v>"MARA_FSH_MG_AT3"</v>
      </c>
      <c r="D247" t="str">
        <f t="shared" si="10"/>
        <v>MARA_FSH_MG_AT3 AS "MARA_FSH_MG_AT3"</v>
      </c>
      <c r="E247" t="str">
        <f t="shared" si="11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 MARA_BBTYP AS "MARA_BBTYP" MARA_SLED_BBD AS "MARA_SLED_BBD" MARA_GTIN_VARIANT AS "MARA_GTIN_VARIANT" MARA_GENNR AS "MARA_GENNR" MARA_RMATP AS "MARA_RMATP" MARA_GDS_RELEVANT AS "MARA_GDS_RELEVANT" MARA_WEORA AS "MARA_WEORA" MARA_HUTYP_DFLT AS "MARA_HUTYP_DFLT" MARA_PILFERABLE AS "MARA_PILFERABLE" MARA_WHSTC AS "MARA_WHSTC" MARA_WHMATGR AS "MARA_WHMATGR" MARA_HNDLCODE AS "MARA_HNDLCODE" MARA_HAZMAT AS "MARA_HAZMAT" MARA_HUTYP AS "MARA_HUTYP" MARA_TARE_VAR AS "MARA_TARE_VAR" MARA_MAXC AS "MARA_MAXC" MARA_MAXC_TOL AS "MARA_MAXC_TOL" MARA_MAXL AS "MARA_MAXL" MARA_MAXB AS "MARA_MAXB" MARA_MAXH AS "MARA_MAXH" MARA_MAXDIM_UOM AS "MARA_MAXDIM_UOM" MARA_HERKL AS "MARA_HERKL" MARA_MFRGR AS "MARA_MFRGR" MARA_QQTIME AS "MARA_QQTIME" MARA_QQTIMEUOM AS "MARA_QQTIMEUOM" MARA_QGRP AS "MARA_QGRP" MARA_SERIAL AS "MARA_SERIAL" MARA_PS_SMARTFORM AS "MARA_PS_SMARTFORM" MARA_LOGUNIT AS "MARA_LOGUNIT" MARA_CWQREL AS "MARA_CWQREL" MARA_CWQPROC AS "MARA_CWQPROC" MARA_CWQTOLGR AS "MARA_CWQTOLGR" MARA_ADPROF AS "MARA_ADPROF" MARA_IPMIPPRODUCT AS "MARA_IPMIPPRODUCT" MARA_ALLOW_PMAT_IGNO AS "MARA_ALLOW_PMAT_IGNO" MARA_MEDIUM AS "MARA_MEDIUM" MARA_COMMODITY AS "MARA_COMMODITY" MARA_ANIMAL_ORIGIN AS "MARA_ANIMAL_ORIGIN" MARA_TEXTILE_COMP_IND AS "MARA_TEXTILE_COMP_IND" MARA_SGT_CSGR AS "MARA_SGT_CSGR" MARA_SGT_COVSA AS "MARA_SGT_COVSA" MARA_SGT_STAT AS "MARA_SGT_STAT" MARA_SGT_SCOPE AS "MARA_SGT_SCOPE" MARA_SGT_REL AS "MARA_SGT_REL" MARA_ANP AS "MARA_ANP" MARA_FSH_MG_AT1 AS "MARA_FSH_MG_AT1" MARA_FSH_MG_AT2 AS "MARA_FSH_MG_AT2" MARA_FSH_MG_AT3 AS "MARA_FSH_MG_AT3"</v>
      </c>
    </row>
    <row r="248" spans="2:5" x14ac:dyDescent="0.2">
      <c r="B248" s="84" t="s">
        <v>411</v>
      </c>
      <c r="C248" t="str">
        <f t="shared" si="9"/>
        <v>"MARA_FSH_SEALV"</v>
      </c>
      <c r="D248" t="str">
        <f t="shared" si="10"/>
        <v>MARA_FSH_SEALV AS "MARA_FSH_SEALV"</v>
      </c>
      <c r="E248" t="str">
        <f t="shared" si="11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 MARA_BBTYP AS "MARA_BBTYP" MARA_SLED_BBD AS "MARA_SLED_BBD" MARA_GTIN_VARIANT AS "MARA_GTIN_VARIANT" MARA_GENNR AS "MARA_GENNR" MARA_RMATP AS "MARA_RMATP" MARA_GDS_RELEVANT AS "MARA_GDS_RELEVANT" MARA_WEORA AS "MARA_WEORA" MARA_HUTYP_DFLT AS "MARA_HUTYP_DFLT" MARA_PILFERABLE AS "MARA_PILFERABLE" MARA_WHSTC AS "MARA_WHSTC" MARA_WHMATGR AS "MARA_WHMATGR" MARA_HNDLCODE AS "MARA_HNDLCODE" MARA_HAZMAT AS "MARA_HAZMAT" MARA_HUTYP AS "MARA_HUTYP" MARA_TARE_VAR AS "MARA_TARE_VAR" MARA_MAXC AS "MARA_MAXC" MARA_MAXC_TOL AS "MARA_MAXC_TOL" MARA_MAXL AS "MARA_MAXL" MARA_MAXB AS "MARA_MAXB" MARA_MAXH AS "MARA_MAXH" MARA_MAXDIM_UOM AS "MARA_MAXDIM_UOM" MARA_HERKL AS "MARA_HERKL" MARA_MFRGR AS "MARA_MFRGR" MARA_QQTIME AS "MARA_QQTIME" MARA_QQTIMEUOM AS "MARA_QQTIMEUOM" MARA_QGRP AS "MARA_QGRP" MARA_SERIAL AS "MARA_SERIAL" MARA_PS_SMARTFORM AS "MARA_PS_SMARTFORM" MARA_LOGUNIT AS "MARA_LOGUNIT" MARA_CWQREL AS "MARA_CWQREL" MARA_CWQPROC AS "MARA_CWQPROC" MARA_CWQTOLGR AS "MARA_CWQTOLGR" MARA_ADPROF AS "MARA_ADPROF" MARA_IPMIPPRODUCT AS "MARA_IPMIPPRODUCT" MARA_ALLOW_PMAT_IGNO AS "MARA_ALLOW_PMAT_IGNO" MARA_MEDIUM AS "MARA_MEDIUM" MARA_COMMODITY AS "MARA_COMMODITY" MARA_ANIMAL_ORIGIN AS "MARA_ANIMAL_ORIGIN" MARA_TEXTILE_COMP_IND AS "MARA_TEXTILE_COMP_IND" MARA_SGT_CSGR AS "MARA_SGT_CSGR" MARA_SGT_COVSA AS "MARA_SGT_COVSA" MARA_SGT_STAT AS "MARA_SGT_STAT" MARA_SGT_SCOPE AS "MARA_SGT_SCOPE" MARA_SGT_REL AS "MARA_SGT_REL" MARA_ANP AS "MARA_ANP" MARA_FSH_MG_AT1 AS "MARA_FSH_MG_AT1" MARA_FSH_MG_AT2 AS "MARA_FSH_MG_AT2" MARA_FSH_MG_AT3 AS "MARA_FSH_MG_AT3" MARA_FSH_SEALV AS "MARA_FSH_SEALV"</v>
      </c>
    </row>
    <row r="249" spans="2:5" x14ac:dyDescent="0.2">
      <c r="B249" s="84" t="s">
        <v>412</v>
      </c>
      <c r="C249" t="str">
        <f t="shared" si="9"/>
        <v>"MARA_FSH_SEAIM"</v>
      </c>
      <c r="D249" t="str">
        <f t="shared" si="10"/>
        <v>MARA_FSH_SEAIM AS "MARA_FSH_SEAIM"</v>
      </c>
      <c r="E249" t="str">
        <f t="shared" si="11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 MARA_BBTYP AS "MARA_BBTYP" MARA_SLED_BBD AS "MARA_SLED_BBD" MARA_GTIN_VARIANT AS "MARA_GTIN_VARIANT" MARA_GENNR AS "MARA_GENNR" MARA_RMATP AS "MARA_RMATP" MARA_GDS_RELEVANT AS "MARA_GDS_RELEVANT" MARA_WEORA AS "MARA_WEORA" MARA_HUTYP_DFLT AS "MARA_HUTYP_DFLT" MARA_PILFERABLE AS "MARA_PILFERABLE" MARA_WHSTC AS "MARA_WHSTC" MARA_WHMATGR AS "MARA_WHMATGR" MARA_HNDLCODE AS "MARA_HNDLCODE" MARA_HAZMAT AS "MARA_HAZMAT" MARA_HUTYP AS "MARA_HUTYP" MARA_TARE_VAR AS "MARA_TARE_VAR" MARA_MAXC AS "MARA_MAXC" MARA_MAXC_TOL AS "MARA_MAXC_TOL" MARA_MAXL AS "MARA_MAXL" MARA_MAXB AS "MARA_MAXB" MARA_MAXH AS "MARA_MAXH" MARA_MAXDIM_UOM AS "MARA_MAXDIM_UOM" MARA_HERKL AS "MARA_HERKL" MARA_MFRGR AS "MARA_MFRGR" MARA_QQTIME AS "MARA_QQTIME" MARA_QQTIMEUOM AS "MARA_QQTIMEUOM" MARA_QGRP AS "MARA_QGRP" MARA_SERIAL AS "MARA_SERIAL" MARA_PS_SMARTFORM AS "MARA_PS_SMARTFORM" MARA_LOGUNIT AS "MARA_LOGUNIT" MARA_CWQREL AS "MARA_CWQREL" MARA_CWQPROC AS "MARA_CWQPROC" MARA_CWQTOLGR AS "MARA_CWQTOLGR" MARA_ADPROF AS "MARA_ADPROF" MARA_IPMIPPRODUCT AS "MARA_IPMIPPRODUCT" MARA_ALLOW_PMAT_IGNO AS "MARA_ALLOW_PMAT_IGNO" MARA_MEDIUM AS "MARA_MEDIUM" MARA_COMMODITY AS "MARA_COMMODITY" MARA_ANIMAL_ORIGIN AS "MARA_ANIMAL_ORIGIN" MARA_TEXTILE_COMP_IND AS "MARA_TEXTILE_COMP_IND" MARA_SGT_CSGR AS "MARA_SGT_CSGR" MARA_SGT_COVSA AS "MARA_SGT_COVSA" MARA_SGT_STAT AS "MARA_SGT_STAT" MARA_SGT_SCOPE AS "MARA_SGT_SCOPE" MARA_SGT_REL AS "MARA_SGT_REL" MARA_ANP AS "MARA_ANP" MARA_FSH_MG_AT1 AS "MARA_FSH_MG_AT1" MARA_FSH_MG_AT2 AS "MARA_FSH_MG_AT2" MARA_FSH_MG_AT3 AS "MARA_FSH_MG_AT3" MARA_FSH_SEALV AS "MARA_FSH_SEALV" MARA_FSH_SEAIM AS "MARA_FSH_SEAIM"</v>
      </c>
    </row>
    <row r="250" spans="2:5" x14ac:dyDescent="0.2">
      <c r="B250" s="84" t="s">
        <v>413</v>
      </c>
      <c r="C250" t="str">
        <f t="shared" si="9"/>
        <v>"MARA_FSH_SC_MID"</v>
      </c>
      <c r="D250" t="str">
        <f t="shared" si="10"/>
        <v>MARA_FSH_SC_MID AS "MARA_FSH_SC_MID"</v>
      </c>
      <c r="E250" t="str">
        <f t="shared" si="11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 MARA_BBTYP AS "MARA_BBTYP" MARA_SLED_BBD AS "MARA_SLED_BBD" MARA_GTIN_VARIANT AS "MARA_GTIN_VARIANT" MARA_GENNR AS "MARA_GENNR" MARA_RMATP AS "MARA_RMATP" MARA_GDS_RELEVANT AS "MARA_GDS_RELEVANT" MARA_WEORA AS "MARA_WEORA" MARA_HUTYP_DFLT AS "MARA_HUTYP_DFLT" MARA_PILFERABLE AS "MARA_PILFERABLE" MARA_WHSTC AS "MARA_WHSTC" MARA_WHMATGR AS "MARA_WHMATGR" MARA_HNDLCODE AS "MARA_HNDLCODE" MARA_HAZMAT AS "MARA_HAZMAT" MARA_HUTYP AS "MARA_HUTYP" MARA_TARE_VAR AS "MARA_TARE_VAR" MARA_MAXC AS "MARA_MAXC" MARA_MAXC_TOL AS "MARA_MAXC_TOL" MARA_MAXL AS "MARA_MAXL" MARA_MAXB AS "MARA_MAXB" MARA_MAXH AS "MARA_MAXH" MARA_MAXDIM_UOM AS "MARA_MAXDIM_UOM" MARA_HERKL AS "MARA_HERKL" MARA_MFRGR AS "MARA_MFRGR" MARA_QQTIME AS "MARA_QQTIME" MARA_QQTIMEUOM AS "MARA_QQTIMEUOM" MARA_QGRP AS "MARA_QGRP" MARA_SERIAL AS "MARA_SERIAL" MARA_PS_SMARTFORM AS "MARA_PS_SMARTFORM" MARA_LOGUNIT AS "MARA_LOGUNIT" MARA_CWQREL AS "MARA_CWQREL" MARA_CWQPROC AS "MARA_CWQPROC" MARA_CWQTOLGR AS "MARA_CWQTOLGR" MARA_ADPROF AS "MARA_ADPROF" MARA_IPMIPPRODUCT AS "MARA_IPMIPPRODUCT" MARA_ALLOW_PMAT_IGNO AS "MARA_ALLOW_PMAT_IGNO" MARA_MEDIUM AS "MARA_MEDIUM" MARA_COMMODITY AS "MARA_COMMODITY" MARA_ANIMAL_ORIGIN AS "MARA_ANIMAL_ORIGIN" MARA_TEXTILE_COMP_IND AS "MARA_TEXTILE_COMP_IND" MARA_SGT_CSGR AS "MARA_SGT_CSGR" MARA_SGT_COVSA AS "MARA_SGT_COVSA" MARA_SGT_STAT AS "MARA_SGT_STAT" MARA_SGT_SCOPE AS "MARA_SGT_SCOPE" MARA_SGT_REL AS "MARA_SGT_REL" MARA_ANP AS "MARA_ANP" MARA_FSH_MG_AT1 AS "MARA_FSH_MG_AT1" MARA_FSH_MG_AT2 AS "MARA_FSH_MG_AT2" MARA_FSH_MG_AT3 AS "MARA_FSH_MG_AT3" MARA_FSH_SEALV AS "MARA_FSH_SEALV" MARA_FSH_SEAIM AS "MARA_FSH_SEAIM" MARA_FSH_SC_MID AS "MARA_FSH_SC_MID"</v>
      </c>
    </row>
    <row r="251" spans="2:5" x14ac:dyDescent="0.2">
      <c r="B251" s="84" t="s">
        <v>414</v>
      </c>
      <c r="C251" t="str">
        <f t="shared" si="9"/>
        <v>"MARA_PSM_CODE"</v>
      </c>
      <c r="D251" t="str">
        <f t="shared" si="10"/>
        <v>MARA_PSM_CODE AS "MARA_PSM_CODE"</v>
      </c>
      <c r="E251" t="str">
        <f t="shared" si="11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 MARA_BBTYP AS "MARA_BBTYP" MARA_SLED_BBD AS "MARA_SLED_BBD" MARA_GTIN_VARIANT AS "MARA_GTIN_VARIANT" MARA_GENNR AS "MARA_GENNR" MARA_RMATP AS "MARA_RMATP" MARA_GDS_RELEVANT AS "MARA_GDS_RELEVANT" MARA_WEORA AS "MARA_WEORA" MARA_HUTYP_DFLT AS "MARA_HUTYP_DFLT" MARA_PILFERABLE AS "MARA_PILFERABLE" MARA_WHSTC AS "MARA_WHSTC" MARA_WHMATGR AS "MARA_WHMATGR" MARA_HNDLCODE AS "MARA_HNDLCODE" MARA_HAZMAT AS "MARA_HAZMAT" MARA_HUTYP AS "MARA_HUTYP" MARA_TARE_VAR AS "MARA_TARE_VAR" MARA_MAXC AS "MARA_MAXC" MARA_MAXC_TOL AS "MARA_MAXC_TOL" MARA_MAXL AS "MARA_MAXL" MARA_MAXB AS "MARA_MAXB" MARA_MAXH AS "MARA_MAXH" MARA_MAXDIM_UOM AS "MARA_MAXDIM_UOM" MARA_HERKL AS "MARA_HERKL" MARA_MFRGR AS "MARA_MFRGR" MARA_QQTIME AS "MARA_QQTIME" MARA_QQTIMEUOM AS "MARA_QQTIMEUOM" MARA_QGRP AS "MARA_QGRP" MARA_SERIAL AS "MARA_SERIAL" MARA_PS_SMARTFORM AS "MARA_PS_SMARTFORM" MARA_LOGUNIT AS "MARA_LOGUNIT" MARA_CWQREL AS "MARA_CWQREL" MARA_CWQPROC AS "MARA_CWQPROC" MARA_CWQTOLGR AS "MARA_CWQTOLGR" MARA_ADPROF AS "MARA_ADPROF" MARA_IPMIPPRODUCT AS "MARA_IPMIPPRODUCT" MARA_ALLOW_PMAT_IGNO AS "MARA_ALLOW_PMAT_IGNO" MARA_MEDIUM AS "MARA_MEDIUM" MARA_COMMODITY AS "MARA_COMMODITY" MARA_ANIMAL_ORIGIN AS "MARA_ANIMAL_ORIGIN" MARA_TEXTILE_COMP_IND AS "MARA_TEXTILE_COMP_IND" MARA_SGT_CSGR AS "MARA_SGT_CSGR" MARA_SGT_COVSA AS "MARA_SGT_COVSA" MARA_SGT_STAT AS "MARA_SGT_STAT" MARA_SGT_SCOPE AS "MARA_SGT_SCOPE" MARA_SGT_REL AS "MARA_SGT_REL" MARA_ANP AS "MARA_ANP" MARA_FSH_MG_AT1 AS "MARA_FSH_MG_AT1" MARA_FSH_MG_AT2 AS "MARA_FSH_MG_AT2" MARA_FSH_MG_AT3 AS "MARA_FSH_MG_AT3" MARA_FSH_SEALV AS "MARA_FSH_SEALV" MARA_FSH_SEAIM AS "MARA_FSH_SEAIM" MARA_FSH_SC_MID AS "MARA_FSH_SC_MID" MARA_PSM_CODE AS "MARA_PSM_CODE"</v>
      </c>
    </row>
    <row r="252" spans="2:5" x14ac:dyDescent="0.2">
      <c r="B252" s="84" t="s">
        <v>415</v>
      </c>
      <c r="C252" t="str">
        <f t="shared" si="9"/>
        <v>"MARA_ZZEXTWG"</v>
      </c>
      <c r="D252" t="str">
        <f t="shared" si="10"/>
        <v>MARA_ZZEXTWG AS "MARA_ZZEXTWG"</v>
      </c>
      <c r="E252" t="str">
        <f t="shared" si="11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 MARA_BBTYP AS "MARA_BBTYP" MARA_SLED_BBD AS "MARA_SLED_BBD" MARA_GTIN_VARIANT AS "MARA_GTIN_VARIANT" MARA_GENNR AS "MARA_GENNR" MARA_RMATP AS "MARA_RMATP" MARA_GDS_RELEVANT AS "MARA_GDS_RELEVANT" MARA_WEORA AS "MARA_WEORA" MARA_HUTYP_DFLT AS "MARA_HUTYP_DFLT" MARA_PILFERABLE AS "MARA_PILFERABLE" MARA_WHSTC AS "MARA_WHSTC" MARA_WHMATGR AS "MARA_WHMATGR" MARA_HNDLCODE AS "MARA_HNDLCODE" MARA_HAZMAT AS "MARA_HAZMAT" MARA_HUTYP AS "MARA_HUTYP" MARA_TARE_VAR AS "MARA_TARE_VAR" MARA_MAXC AS "MARA_MAXC" MARA_MAXC_TOL AS "MARA_MAXC_TOL" MARA_MAXL AS "MARA_MAXL" MARA_MAXB AS "MARA_MAXB" MARA_MAXH AS "MARA_MAXH" MARA_MAXDIM_UOM AS "MARA_MAXDIM_UOM" MARA_HERKL AS "MARA_HERKL" MARA_MFRGR AS "MARA_MFRGR" MARA_QQTIME AS "MARA_QQTIME" MARA_QQTIMEUOM AS "MARA_QQTIMEUOM" MARA_QGRP AS "MARA_QGRP" MARA_SERIAL AS "MARA_SERIAL" MARA_PS_SMARTFORM AS "MARA_PS_SMARTFORM" MARA_LOGUNIT AS "MARA_LOGUNIT" MARA_CWQREL AS "MARA_CWQREL" MARA_CWQPROC AS "MARA_CWQPROC" MARA_CWQTOLGR AS "MARA_CWQTOLGR" MARA_ADPROF AS "MARA_ADPROF" MARA_IPMIPPRODUCT AS "MARA_IPMIPPRODUCT" MARA_ALLOW_PMAT_IGNO AS "MARA_ALLOW_PMAT_IGNO" MARA_MEDIUM AS "MARA_MEDIUM" MARA_COMMODITY AS "MARA_COMMODITY" MARA_ANIMAL_ORIGIN AS "MARA_ANIMAL_ORIGIN" MARA_TEXTILE_COMP_IND AS "MARA_TEXTILE_COMP_IND" MARA_SGT_CSGR AS "MARA_SGT_CSGR" MARA_SGT_COVSA AS "MARA_SGT_COVSA" MARA_SGT_STAT AS "MARA_SGT_STAT" MARA_SGT_SCOPE AS "MARA_SGT_SCOPE" MARA_SGT_REL AS "MARA_SGT_REL" MARA_ANP AS "MARA_ANP" MARA_FSH_MG_AT1 AS "MARA_FSH_MG_AT1" MARA_FSH_MG_AT2 AS "MARA_FSH_MG_AT2" MARA_FSH_MG_AT3 AS "MARA_FSH_MG_AT3" MARA_FSH_SEALV AS "MARA_FSH_SEALV" MARA_FSH_SEAIM AS "MARA_FSH_SEAIM" MARA_FSH_SC_MID AS "MARA_FSH_SC_MID" MARA_PSM_CODE AS "MARA_PSM_CODE" MARA_ZZEXTWG AS "MARA_ZZEXTWG"</v>
      </c>
    </row>
    <row r="253" spans="2:5" x14ac:dyDescent="0.2">
      <c r="B253" s="84" t="s">
        <v>416</v>
      </c>
      <c r="C253" t="str">
        <f t="shared" si="9"/>
        <v>"MARA_ZMTREF"</v>
      </c>
      <c r="D253" t="str">
        <f t="shared" si="10"/>
        <v>MARA_ZMTREF AS "MARA_ZMTREF"</v>
      </c>
      <c r="E253" t="str">
        <f t="shared" si="11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 MARA_BBTYP AS "MARA_BBTYP" MARA_SLED_BBD AS "MARA_SLED_BBD" MARA_GTIN_VARIANT AS "MARA_GTIN_VARIANT" MARA_GENNR AS "MARA_GENNR" MARA_RMATP AS "MARA_RMATP" MARA_GDS_RELEVANT AS "MARA_GDS_RELEVANT" MARA_WEORA AS "MARA_WEORA" MARA_HUTYP_DFLT AS "MARA_HUTYP_DFLT" MARA_PILFERABLE AS "MARA_PILFERABLE" MARA_WHSTC AS "MARA_WHSTC" MARA_WHMATGR AS "MARA_WHMATGR" MARA_HNDLCODE AS "MARA_HNDLCODE" MARA_HAZMAT AS "MARA_HAZMAT" MARA_HUTYP AS "MARA_HUTYP" MARA_TARE_VAR AS "MARA_TARE_VAR" MARA_MAXC AS "MARA_MAXC" MARA_MAXC_TOL AS "MARA_MAXC_TOL" MARA_MAXL AS "MARA_MAXL" MARA_MAXB AS "MARA_MAXB" MARA_MAXH AS "MARA_MAXH" MARA_MAXDIM_UOM AS "MARA_MAXDIM_UOM" MARA_HERKL AS "MARA_HERKL" MARA_MFRGR AS "MARA_MFRGR" MARA_QQTIME AS "MARA_QQTIME" MARA_QQTIMEUOM AS "MARA_QQTIMEUOM" MARA_QGRP AS "MARA_QGRP" MARA_SERIAL AS "MARA_SERIAL" MARA_PS_SMARTFORM AS "MARA_PS_SMARTFORM" MARA_LOGUNIT AS "MARA_LOGUNIT" MARA_CWQREL AS "MARA_CWQREL" MARA_CWQPROC AS "MARA_CWQPROC" MARA_CWQTOLGR AS "MARA_CWQTOLGR" MARA_ADPROF AS "MARA_ADPROF" MARA_IPMIPPRODUCT AS "MARA_IPMIPPRODUCT" MARA_ALLOW_PMAT_IGNO AS "MARA_ALLOW_PMAT_IGNO" MARA_MEDIUM AS "MARA_MEDIUM" MARA_COMMODITY AS "MARA_COMMODITY" MARA_ANIMAL_ORIGIN AS "MARA_ANIMAL_ORIGIN" MARA_TEXTILE_COMP_IND AS "MARA_TEXTILE_COMP_IND" MARA_SGT_CSGR AS "MARA_SGT_CSGR" MARA_SGT_COVSA AS "MARA_SGT_COVSA" MARA_SGT_STAT AS "MARA_SGT_STAT" MARA_SGT_SCOPE AS "MARA_SGT_SCOPE" MARA_SGT_REL AS "MARA_SGT_REL" MARA_ANP AS "MARA_ANP" MARA_FSH_MG_AT1 AS "MARA_FSH_MG_AT1" MARA_FSH_MG_AT2 AS "MARA_FSH_MG_AT2" MARA_FSH_MG_AT3 AS "MARA_FSH_MG_AT3" MARA_FSH_SEALV AS "MARA_FSH_SEALV" MARA_FSH_SEAIM AS "MARA_FSH_SEAIM" MARA_FSH_SC_MID AS "MARA_FSH_SC_MID" MARA_PSM_CODE AS "MARA_PSM_CODE" MARA_ZZEXTWG AS "MARA_ZZEXTWG" MARA_ZMTREF AS "MARA_ZMTREF"</v>
      </c>
    </row>
    <row r="254" spans="2:5" x14ac:dyDescent="0.2">
      <c r="B254" s="84" t="s">
        <v>417</v>
      </c>
      <c r="C254" t="str">
        <f t="shared" si="9"/>
        <v>"MARA_ZZPT_PRODUTO"</v>
      </c>
      <c r="D254" t="str">
        <f t="shared" si="10"/>
        <v>MARA_ZZPT_PRODUTO AS "MARA_ZZPT_PRODUTO"</v>
      </c>
      <c r="E254" t="str">
        <f t="shared" si="11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 MARA_BBTYP AS "MARA_BBTYP" MARA_SLED_BBD AS "MARA_SLED_BBD" MARA_GTIN_VARIANT AS "MARA_GTIN_VARIANT" MARA_GENNR AS "MARA_GENNR" MARA_RMATP AS "MARA_RMATP" MARA_GDS_RELEVANT AS "MARA_GDS_RELEVANT" MARA_WEORA AS "MARA_WEORA" MARA_HUTYP_DFLT AS "MARA_HUTYP_DFLT" MARA_PILFERABLE AS "MARA_PILFERABLE" MARA_WHSTC AS "MARA_WHSTC" MARA_WHMATGR AS "MARA_WHMATGR" MARA_HNDLCODE AS "MARA_HNDLCODE" MARA_HAZMAT AS "MARA_HAZMAT" MARA_HUTYP AS "MARA_HUTYP" MARA_TARE_VAR AS "MARA_TARE_VAR" MARA_MAXC AS "MARA_MAXC" MARA_MAXC_TOL AS "MARA_MAXC_TOL" MARA_MAXL AS "MARA_MAXL" MARA_MAXB AS "MARA_MAXB" MARA_MAXH AS "MARA_MAXH" MARA_MAXDIM_UOM AS "MARA_MAXDIM_UOM" MARA_HERKL AS "MARA_HERKL" MARA_MFRGR AS "MARA_MFRGR" MARA_QQTIME AS "MARA_QQTIME" MARA_QQTIMEUOM AS "MARA_QQTIMEUOM" MARA_QGRP AS "MARA_QGRP" MARA_SERIAL AS "MARA_SERIAL" MARA_PS_SMARTFORM AS "MARA_PS_SMARTFORM" MARA_LOGUNIT AS "MARA_LOGUNIT" MARA_CWQREL AS "MARA_CWQREL" MARA_CWQPROC AS "MARA_CWQPROC" MARA_CWQTOLGR AS "MARA_CWQTOLGR" MARA_ADPROF AS "MARA_ADPROF" MARA_IPMIPPRODUCT AS "MARA_IPMIPPRODUCT" MARA_ALLOW_PMAT_IGNO AS "MARA_ALLOW_PMAT_IGNO" MARA_MEDIUM AS "MARA_MEDIUM" MARA_COMMODITY AS "MARA_COMMODITY" MARA_ANIMAL_ORIGIN AS "MARA_ANIMAL_ORIGIN" MARA_TEXTILE_COMP_IND AS "MARA_TEXTILE_COMP_IND" MARA_SGT_CSGR AS "MARA_SGT_CSGR" MARA_SGT_COVSA AS "MARA_SGT_COVSA" MARA_SGT_STAT AS "MARA_SGT_STAT" MARA_SGT_SCOPE AS "MARA_SGT_SCOPE" MARA_SGT_REL AS "MARA_SGT_REL" MARA_ANP AS "MARA_ANP" MARA_FSH_MG_AT1 AS "MARA_FSH_MG_AT1" MARA_FSH_MG_AT2 AS "MARA_FSH_MG_AT2" MARA_FSH_MG_AT3 AS "MARA_FSH_MG_AT3" MARA_FSH_SEALV AS "MARA_FSH_SEALV" MARA_FSH_SEAIM AS "MARA_FSH_SEAIM" MARA_FSH_SC_MID AS "MARA_FSH_SC_MID" MARA_PSM_CODE AS "MARA_PSM_CODE" MARA_ZZEXTWG AS "MARA_ZZEXTWG" MARA_ZMTREF AS "MARA_ZMTREF" MARA_ZZPT_PRODUTO AS "MARA_ZZPT_PRODUTO"</v>
      </c>
    </row>
    <row r="255" spans="2:5" x14ac:dyDescent="0.2">
      <c r="B255" s="84" t="s">
        <v>418</v>
      </c>
      <c r="C255" t="str">
        <f t="shared" si="9"/>
        <v>"MARA_ZZPT_LIGANTE"</v>
      </c>
      <c r="D255" t="str">
        <f t="shared" si="10"/>
        <v>MARA_ZZPT_LIGANTE AS "MARA_ZZPT_LIGANTE"</v>
      </c>
      <c r="E255" t="str">
        <f t="shared" si="11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 MARA_BBTYP AS "MARA_BBTYP" MARA_SLED_BBD AS "MARA_SLED_BBD" MARA_GTIN_VARIANT AS "MARA_GTIN_VARIANT" MARA_GENNR AS "MARA_GENNR" MARA_RMATP AS "MARA_RMATP" MARA_GDS_RELEVANT AS "MARA_GDS_RELEVANT" MARA_WEORA AS "MARA_WEORA" MARA_HUTYP_DFLT AS "MARA_HUTYP_DFLT" MARA_PILFERABLE AS "MARA_PILFERABLE" MARA_WHSTC AS "MARA_WHSTC" MARA_WHMATGR AS "MARA_WHMATGR" MARA_HNDLCODE AS "MARA_HNDLCODE" MARA_HAZMAT AS "MARA_HAZMAT" MARA_HUTYP AS "MARA_HUTYP" MARA_TARE_VAR AS "MARA_TARE_VAR" MARA_MAXC AS "MARA_MAXC" MARA_MAXC_TOL AS "MARA_MAXC_TOL" MARA_MAXL AS "MARA_MAXL" MARA_MAXB AS "MARA_MAXB" MARA_MAXH AS "MARA_MAXH" MARA_MAXDIM_UOM AS "MARA_MAXDIM_UOM" MARA_HERKL AS "MARA_HERKL" MARA_MFRGR AS "MARA_MFRGR" MARA_QQTIME AS "MARA_QQTIME" MARA_QQTIMEUOM AS "MARA_QQTIMEUOM" MARA_QGRP AS "MARA_QGRP" MARA_SERIAL AS "MARA_SERIAL" MARA_PS_SMARTFORM AS "MARA_PS_SMARTFORM" MARA_LOGUNIT AS "MARA_LOGUNIT" MARA_CWQREL AS "MARA_CWQREL" MARA_CWQPROC AS "MARA_CWQPROC" MARA_CWQTOLGR AS "MARA_CWQTOLGR" MARA_ADPROF AS "MARA_ADPROF" MARA_IPMIPPRODUCT AS "MARA_IPMIPPRODUCT" MARA_ALLOW_PMAT_IGNO AS "MARA_ALLOW_PMAT_IGNO" MARA_MEDIUM AS "MARA_MEDIUM" MARA_COMMODITY AS "MARA_COMMODITY" MARA_ANIMAL_ORIGIN AS "MARA_ANIMAL_ORIGIN" MARA_TEXTILE_COMP_IND AS "MARA_TEXTILE_COMP_IND" MARA_SGT_CSGR AS "MARA_SGT_CSGR" MARA_SGT_COVSA AS "MARA_SGT_COVSA" MARA_SGT_STAT AS "MARA_SGT_STAT" MARA_SGT_SCOPE AS "MARA_SGT_SCOPE" MARA_SGT_REL AS "MARA_SGT_REL" MARA_ANP AS "MARA_ANP" MARA_FSH_MG_AT1 AS "MARA_FSH_MG_AT1" MARA_FSH_MG_AT2 AS "MARA_FSH_MG_AT2" MARA_FSH_MG_AT3 AS "MARA_FSH_MG_AT3" MARA_FSH_SEALV AS "MARA_FSH_SEALV" MARA_FSH_SEAIM AS "MARA_FSH_SEAIM" MARA_FSH_SC_MID AS "MARA_FSH_SC_MID" MARA_PSM_CODE AS "MARA_PSM_CODE" MARA_ZZEXTWG AS "MARA_ZZEXTWG" MARA_ZMTREF AS "MARA_ZMTREF" MARA_ZZPT_PRODUTO AS "MARA_ZZPT_PRODUTO" MARA_ZZPT_LIGANTE AS "MARA_ZZPT_LIGANTE"</v>
      </c>
    </row>
    <row r="256" spans="2:5" x14ac:dyDescent="0.2">
      <c r="B256" s="84" t="s">
        <v>419</v>
      </c>
      <c r="C256" t="str">
        <f t="shared" si="9"/>
        <v>"MARA_ZZPT_ADJUVANTE"</v>
      </c>
      <c r="D256" t="str">
        <f t="shared" si="10"/>
        <v>MARA_ZZPT_ADJUVANTE AS "MARA_ZZPT_ADJUVANTE"</v>
      </c>
      <c r="E256" t="str">
        <f t="shared" si="11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 MARA_BBTYP AS "MARA_BBTYP" MARA_SLED_BBD AS "MARA_SLED_BBD" MARA_GTIN_VARIANT AS "MARA_GTIN_VARIANT" MARA_GENNR AS "MARA_GENNR" MARA_RMATP AS "MARA_RMATP" MARA_GDS_RELEVANT AS "MARA_GDS_RELEVANT" MARA_WEORA AS "MARA_WEORA" MARA_HUTYP_DFLT AS "MARA_HUTYP_DFLT" MARA_PILFERABLE AS "MARA_PILFERABLE" MARA_WHSTC AS "MARA_WHSTC" MARA_WHMATGR AS "MARA_WHMATGR" MARA_HNDLCODE AS "MARA_HNDLCODE" MARA_HAZMAT AS "MARA_HAZMAT" MARA_HUTYP AS "MARA_HUTYP" MARA_TARE_VAR AS "MARA_TARE_VAR" MARA_MAXC AS "MARA_MAXC" MARA_MAXC_TOL AS "MARA_MAXC_TOL" MARA_MAXL AS "MARA_MAXL" MARA_MAXB AS "MARA_MAXB" MARA_MAXH AS "MARA_MAXH" MARA_MAXDIM_UOM AS "MARA_MAXDIM_UOM" MARA_HERKL AS "MARA_HERKL" MARA_MFRGR AS "MARA_MFRGR" MARA_QQTIME AS "MARA_QQTIME" MARA_QQTIMEUOM AS "MARA_QQTIMEUOM" MARA_QGRP AS "MARA_QGRP" MARA_SERIAL AS "MARA_SERIAL" MARA_PS_SMARTFORM AS "MARA_PS_SMARTFORM" MARA_LOGUNIT AS "MARA_LOGUNIT" MARA_CWQREL AS "MARA_CWQREL" MARA_CWQPROC AS "MARA_CWQPROC" MARA_CWQTOLGR AS "MARA_CWQTOLGR" MARA_ADPROF AS "MARA_ADPROF" MARA_IPMIPPRODUCT AS "MARA_IPMIPPRODUCT" MARA_ALLOW_PMAT_IGNO AS "MARA_ALLOW_PMAT_IGNO" MARA_MEDIUM AS "MARA_MEDIUM" MARA_COMMODITY AS "MARA_COMMODITY" MARA_ANIMAL_ORIGIN AS "MARA_ANIMAL_ORIGIN" MARA_TEXTILE_COMP_IND AS "MARA_TEXTILE_COMP_IND" MARA_SGT_CSGR AS "MARA_SGT_CSGR" MARA_SGT_COVSA AS "MARA_SGT_COVSA" MARA_SGT_STAT AS "MARA_SGT_STAT" MARA_SGT_SCOPE AS "MARA_SGT_SCOPE" MARA_SGT_REL AS "MARA_SGT_REL" MARA_ANP AS "MARA_ANP" MARA_FSH_MG_AT1 AS "MARA_FSH_MG_AT1" MARA_FSH_MG_AT2 AS "MARA_FSH_MG_AT2" MARA_FSH_MG_AT3 AS "MARA_FSH_MG_AT3" MARA_FSH_SEALV AS "MARA_FSH_SEALV" MARA_FSH_SEAIM AS "MARA_FSH_SEAIM" MARA_FSH_SC_MID AS "MARA_FSH_SC_MID" MARA_PSM_CODE AS "MARA_PSM_CODE" MARA_ZZEXTWG AS "MARA_ZZEXTWG" MARA_ZMTREF AS "MARA_ZMTREF" MARA_ZZPT_PRODUTO AS "MARA_ZZPT_PRODUTO" MARA_ZZPT_LIGANTE AS "MARA_ZZPT_LIGANTE" MARA_ZZPT_ADJUVANTE AS "MARA_ZZPT_ADJUVANTE"</v>
      </c>
    </row>
    <row r="257" spans="2:5" x14ac:dyDescent="0.2">
      <c r="B257" s="84" t="s">
        <v>420</v>
      </c>
      <c r="C257" t="str">
        <f t="shared" si="9"/>
        <v>"MARA_ZZPT_CLS_RESCO"</v>
      </c>
      <c r="D257" t="str">
        <f t="shared" si="10"/>
        <v>MARA_ZZPT_CLS_RESCO AS "MARA_ZZPT_CLS_RESCO"</v>
      </c>
      <c r="E257" t="str">
        <f t="shared" si="11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 MARA_BBTYP AS "MARA_BBTYP" MARA_SLED_BBD AS "MARA_SLED_BBD" MARA_GTIN_VARIANT AS "MARA_GTIN_VARIANT" MARA_GENNR AS "MARA_GENNR" MARA_RMATP AS "MARA_RMATP" MARA_GDS_RELEVANT AS "MARA_GDS_RELEVANT" MARA_WEORA AS "MARA_WEORA" MARA_HUTYP_DFLT AS "MARA_HUTYP_DFLT" MARA_PILFERABLE AS "MARA_PILFERABLE" MARA_WHSTC AS "MARA_WHSTC" MARA_WHMATGR AS "MARA_WHMATGR" MARA_HNDLCODE AS "MARA_HNDLCODE" MARA_HAZMAT AS "MARA_HAZMAT" MARA_HUTYP AS "MARA_HUTYP" MARA_TARE_VAR AS "MARA_TARE_VAR" MARA_MAXC AS "MARA_MAXC" MARA_MAXC_TOL AS "MARA_MAXC_TOL" MARA_MAXL AS "MARA_MAXL" MARA_MAXB AS "MARA_MAXB" MARA_MAXH AS "MARA_MAXH" MARA_MAXDIM_UOM AS "MARA_MAXDIM_UOM" MARA_HERKL AS "MARA_HERKL" MARA_MFRGR AS "MARA_MFRGR" MARA_QQTIME AS "MARA_QQTIME" MARA_QQTIMEUOM AS "MARA_QQTIMEUOM" MARA_QGRP AS "MARA_QGRP" MARA_SERIAL AS "MARA_SERIAL" MARA_PS_SMARTFORM AS "MARA_PS_SMARTFORM" MARA_LOGUNIT AS "MARA_LOGUNIT" MARA_CWQREL AS "MARA_CWQREL" MARA_CWQPROC AS "MARA_CWQPROC" MARA_CWQTOLGR AS "MARA_CWQTOLGR" MARA_ADPROF AS "MARA_ADPROF" MARA_IPMIPPRODUCT AS "MARA_IPMIPPRODUCT" MARA_ALLOW_PMAT_IGNO AS "MARA_ALLOW_PMAT_IGNO" MARA_MEDIUM AS "MARA_MEDIUM" MARA_COMMODITY AS "MARA_COMMODITY" MARA_ANIMAL_ORIGIN AS "MARA_ANIMAL_ORIGIN" MARA_TEXTILE_COMP_IND AS "MARA_TEXTILE_COMP_IND" MARA_SGT_CSGR AS "MARA_SGT_CSGR" MARA_SGT_COVSA AS "MARA_SGT_COVSA" MARA_SGT_STAT AS "MARA_SGT_STAT" MARA_SGT_SCOPE AS "MARA_SGT_SCOPE" MARA_SGT_REL AS "MARA_SGT_REL" MARA_ANP AS "MARA_ANP" MARA_FSH_MG_AT1 AS "MARA_FSH_MG_AT1" MARA_FSH_MG_AT2 AS "MARA_FSH_MG_AT2" MARA_FSH_MG_AT3 AS "MARA_FSH_MG_AT3" MARA_FSH_SEALV AS "MARA_FSH_SEALV" MARA_FSH_SEAIM AS "MARA_FSH_SEAIM" MARA_FSH_SC_MID AS "MARA_FSH_SC_MID" MARA_PSM_CODE AS "MARA_PSM_CODE" MARA_ZZEXTWG AS "MARA_ZZEXTWG" MARA_ZMTREF AS "MARA_ZMTREF" MARA_ZZPT_PRODUTO AS "MARA_ZZPT_PRODUTO" MARA_ZZPT_LIGANTE AS "MARA_ZZPT_LIGANTE" MARA_ZZPT_ADJUVANTE AS "MARA_ZZPT_ADJUVANTE" MARA_ZZPT_CLS_RESCO AS "MARA_ZZPT_CLS_RESCO"</v>
      </c>
    </row>
    <row r="258" spans="2:5" x14ac:dyDescent="0.2">
      <c r="B258" s="84" t="s">
        <v>421</v>
      </c>
      <c r="C258" t="str">
        <f t="shared" si="9"/>
        <v>"MARA_ZZPT_CLS_CONSI"</v>
      </c>
      <c r="D258" t="str">
        <f t="shared" si="10"/>
        <v>MARA_ZZPT_CLS_CONSI AS "MARA_ZZPT_CLS_CONSI"</v>
      </c>
      <c r="E258" t="str">
        <f t="shared" si="11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 MARA_BBTYP AS "MARA_BBTYP" MARA_SLED_BBD AS "MARA_SLED_BBD" MARA_GTIN_VARIANT AS "MARA_GTIN_VARIANT" MARA_GENNR AS "MARA_GENNR" MARA_RMATP AS "MARA_RMATP" MARA_GDS_RELEVANT AS "MARA_GDS_RELEVANT" MARA_WEORA AS "MARA_WEORA" MARA_HUTYP_DFLT AS "MARA_HUTYP_DFLT" MARA_PILFERABLE AS "MARA_PILFERABLE" MARA_WHSTC AS "MARA_WHSTC" MARA_WHMATGR AS "MARA_WHMATGR" MARA_HNDLCODE AS "MARA_HNDLCODE" MARA_HAZMAT AS "MARA_HAZMAT" MARA_HUTYP AS "MARA_HUTYP" MARA_TARE_VAR AS "MARA_TARE_VAR" MARA_MAXC AS "MARA_MAXC" MARA_MAXC_TOL AS "MARA_MAXC_TOL" MARA_MAXL AS "MARA_MAXL" MARA_MAXB AS "MARA_MAXB" MARA_MAXH AS "MARA_MAXH" MARA_MAXDIM_UOM AS "MARA_MAXDIM_UOM" MARA_HERKL AS "MARA_HERKL" MARA_MFRGR AS "MARA_MFRGR" MARA_QQTIME AS "MARA_QQTIME" MARA_QQTIMEUOM AS "MARA_QQTIMEUOM" MARA_QGRP AS "MARA_QGRP" MARA_SERIAL AS "MARA_SERIAL" MARA_PS_SMARTFORM AS "MARA_PS_SMARTFORM" MARA_LOGUNIT AS "MARA_LOGUNIT" MARA_CWQREL AS "MARA_CWQREL" MARA_CWQPROC AS "MARA_CWQPROC" MARA_CWQTOLGR AS "MARA_CWQTOLGR" MARA_ADPROF AS "MARA_ADPROF" MARA_IPMIPPRODUCT AS "MARA_IPMIPPRODUCT" MARA_ALLOW_PMAT_IGNO AS "MARA_ALLOW_PMAT_IGNO" MARA_MEDIUM AS "MARA_MEDIUM" MARA_COMMODITY AS "MARA_COMMODITY" MARA_ANIMAL_ORIGIN AS "MARA_ANIMAL_ORIGIN" MARA_TEXTILE_COMP_IND AS "MARA_TEXTILE_COMP_IND" MARA_SGT_CSGR AS "MARA_SGT_CSGR" MARA_SGT_COVSA AS "MARA_SGT_COVSA" MARA_SGT_STAT AS "MARA_SGT_STAT" MARA_SGT_SCOPE AS "MARA_SGT_SCOPE" MARA_SGT_REL AS "MARA_SGT_REL" MARA_ANP AS "MARA_ANP" MARA_FSH_MG_AT1 AS "MARA_FSH_MG_AT1" MARA_FSH_MG_AT2 AS "MARA_FSH_MG_AT2" MARA_FSH_MG_AT3 AS "MARA_FSH_MG_AT3" MARA_FSH_SEALV AS "MARA_FSH_SEALV" MARA_FSH_SEAIM AS "MARA_FSH_SEAIM" MARA_FSH_SC_MID AS "MARA_FSH_SC_MID" MARA_PSM_CODE AS "MARA_PSM_CODE" MARA_ZZEXTWG AS "MARA_ZZEXTWG" MARA_ZMTREF AS "MARA_ZMTREF" MARA_ZZPT_PRODUTO AS "MARA_ZZPT_PRODUTO" MARA_ZZPT_LIGANTE AS "MARA_ZZPT_LIGANTE" MARA_ZZPT_ADJUVANTE AS "MARA_ZZPT_ADJUVANTE" MARA_ZZPT_CLS_RESCO AS "MARA_ZZPT_CLS_RESCO" MARA_ZZPT_CLS_CONSI AS "MARA_ZZPT_CLS_CONSI"</v>
      </c>
    </row>
    <row r="259" spans="2:5" x14ac:dyDescent="0.2">
      <c r="B259" s="84" t="s">
        <v>422</v>
      </c>
      <c r="C259" t="str">
        <f t="shared" si="9"/>
        <v>"MARA_ZZPT_EXPO_AMBI"</v>
      </c>
      <c r="D259" t="str">
        <f t="shared" si="10"/>
        <v>MARA_ZZPT_EXPO_AMBI AS "MARA_ZZPT_EXPO_AMBI"</v>
      </c>
      <c r="E259" t="str">
        <f t="shared" si="11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 MARA_BBTYP AS "MARA_BBTYP" MARA_SLED_BBD AS "MARA_SLED_BBD" MARA_GTIN_VARIANT AS "MARA_GTIN_VARIANT" MARA_GENNR AS "MARA_GENNR" MARA_RMATP AS "MARA_RMATP" MARA_GDS_RELEVANT AS "MARA_GDS_RELEVANT" MARA_WEORA AS "MARA_WEORA" MARA_HUTYP_DFLT AS "MARA_HUTYP_DFLT" MARA_PILFERABLE AS "MARA_PILFERABLE" MARA_WHSTC AS "MARA_WHSTC" MARA_WHMATGR AS "MARA_WHMATGR" MARA_HNDLCODE AS "MARA_HNDLCODE" MARA_HAZMAT AS "MARA_HAZMAT" MARA_HUTYP AS "MARA_HUTYP" MARA_TARE_VAR AS "MARA_TARE_VAR" MARA_MAXC AS "MARA_MAXC" MARA_MAXC_TOL AS "MARA_MAXC_TOL" MARA_MAXL AS "MARA_MAXL" MARA_MAXB AS "MARA_MAXB" MARA_MAXH AS "MARA_MAXH" MARA_MAXDIM_UOM AS "MARA_MAXDIM_UOM" MARA_HERKL AS "MARA_HERKL" MARA_MFRGR AS "MARA_MFRGR" MARA_QQTIME AS "MARA_QQTIME" MARA_QQTIMEUOM AS "MARA_QQTIMEUOM" MARA_QGRP AS "MARA_QGRP" MARA_SERIAL AS "MARA_SERIAL" MARA_PS_SMARTFORM AS "MARA_PS_SMARTFORM" MARA_LOGUNIT AS "MARA_LOGUNIT" MARA_CWQREL AS "MARA_CWQREL" MARA_CWQPROC AS "MARA_CWQPROC" MARA_CWQTOLGR AS "MARA_CWQTOLGR" MARA_ADPROF AS "MARA_ADPROF" MARA_IPMIPPRODUCT AS "MARA_IPMIPPRODUCT" MARA_ALLOW_PMAT_IGNO AS "MARA_ALLOW_PMAT_IGNO" MARA_MEDIUM AS "MARA_MEDIUM" MARA_COMMODITY AS "MARA_COMMODITY" MARA_ANIMAL_ORIGIN AS "MARA_ANIMAL_ORIGIN" MARA_TEXTILE_COMP_IND AS "MARA_TEXTILE_COMP_IND" MARA_SGT_CSGR AS "MARA_SGT_CSGR" MARA_SGT_COVSA AS "MARA_SGT_COVSA" MARA_SGT_STAT AS "MARA_SGT_STAT" MARA_SGT_SCOPE AS "MARA_SGT_SCOPE" MARA_SGT_REL AS "MARA_SGT_REL" MARA_ANP AS "MARA_ANP" MARA_FSH_MG_AT1 AS "MARA_FSH_MG_AT1" MARA_FSH_MG_AT2 AS "MARA_FSH_MG_AT2" MARA_FSH_MG_AT3 AS "MARA_FSH_MG_AT3" MARA_FSH_SEALV AS "MARA_FSH_SEALV" MARA_FSH_SEAIM AS "MARA_FSH_SEAIM" MARA_FSH_SC_MID AS "MARA_FSH_SC_MID" MARA_PSM_CODE AS "MARA_PSM_CODE" MARA_ZZEXTWG AS "MARA_ZZEXTWG" MARA_ZMTREF AS "MARA_ZMTREF" MARA_ZZPT_PRODUTO AS "MARA_ZZPT_PRODUTO" MARA_ZZPT_LIGANTE AS "MARA_ZZPT_LIGANTE" MARA_ZZPT_ADJUVANTE AS "MARA_ZZPT_ADJUVANTE" MARA_ZZPT_CLS_RESCO AS "MARA_ZZPT_CLS_RESCO" MARA_ZZPT_CLS_CONSI AS "MARA_ZZPT_CLS_CONSI" MARA_ZZPT_EXPO_AMBI AS "MARA_ZZPT_EXPO_AMBI"</v>
      </c>
    </row>
    <row r="260" spans="2:5" x14ac:dyDescent="0.2">
      <c r="B260" s="84" t="s">
        <v>423</v>
      </c>
      <c r="C260" t="str">
        <f t="shared" ref="C260:C323" si="12">_xlfn.CONCAT($C$2,B260,$C$2)</f>
        <v>"MARA_ZZPT_MAX_DIM_AG"</v>
      </c>
      <c r="D260" t="str">
        <f t="shared" ref="D260:D323" si="13">_xlfn.CONCAT(B260," AS ", C260)</f>
        <v>MARA_ZZPT_MAX_DIM_AG AS "MARA_ZZPT_MAX_DIM_AG"</v>
      </c>
      <c r="E260" t="str">
        <f t="shared" si="11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 MARA_BBTYP AS "MARA_BBTYP" MARA_SLED_BBD AS "MARA_SLED_BBD" MARA_GTIN_VARIANT AS "MARA_GTIN_VARIANT" MARA_GENNR AS "MARA_GENNR" MARA_RMATP AS "MARA_RMATP" MARA_GDS_RELEVANT AS "MARA_GDS_RELEVANT" MARA_WEORA AS "MARA_WEORA" MARA_HUTYP_DFLT AS "MARA_HUTYP_DFLT" MARA_PILFERABLE AS "MARA_PILFERABLE" MARA_WHSTC AS "MARA_WHSTC" MARA_WHMATGR AS "MARA_WHMATGR" MARA_HNDLCODE AS "MARA_HNDLCODE" MARA_HAZMAT AS "MARA_HAZMAT" MARA_HUTYP AS "MARA_HUTYP" MARA_TARE_VAR AS "MARA_TARE_VAR" MARA_MAXC AS "MARA_MAXC" MARA_MAXC_TOL AS "MARA_MAXC_TOL" MARA_MAXL AS "MARA_MAXL" MARA_MAXB AS "MARA_MAXB" MARA_MAXH AS "MARA_MAXH" MARA_MAXDIM_UOM AS "MARA_MAXDIM_UOM" MARA_HERKL AS "MARA_HERKL" MARA_MFRGR AS "MARA_MFRGR" MARA_QQTIME AS "MARA_QQTIME" MARA_QQTIMEUOM AS "MARA_QQTIMEUOM" MARA_QGRP AS "MARA_QGRP" MARA_SERIAL AS "MARA_SERIAL" MARA_PS_SMARTFORM AS "MARA_PS_SMARTFORM" MARA_LOGUNIT AS "MARA_LOGUNIT" MARA_CWQREL AS "MARA_CWQREL" MARA_CWQPROC AS "MARA_CWQPROC" MARA_CWQTOLGR AS "MARA_CWQTOLGR" MARA_ADPROF AS "MARA_ADPROF" MARA_IPMIPPRODUCT AS "MARA_IPMIPPRODUCT" MARA_ALLOW_PMAT_IGNO AS "MARA_ALLOW_PMAT_IGNO" MARA_MEDIUM AS "MARA_MEDIUM" MARA_COMMODITY AS "MARA_COMMODITY" MARA_ANIMAL_ORIGIN AS "MARA_ANIMAL_ORIGIN" MARA_TEXTILE_COMP_IND AS "MARA_TEXTILE_COMP_IND" MARA_SGT_CSGR AS "MARA_SGT_CSGR" MARA_SGT_COVSA AS "MARA_SGT_COVSA" MARA_SGT_STAT AS "MARA_SGT_STAT" MARA_SGT_SCOPE AS "MARA_SGT_SCOPE" MARA_SGT_REL AS "MARA_SGT_REL" MARA_ANP AS "MARA_ANP" MARA_FSH_MG_AT1 AS "MARA_FSH_MG_AT1" MARA_FSH_MG_AT2 AS "MARA_FSH_MG_AT2" MARA_FSH_MG_AT3 AS "MARA_FSH_MG_AT3" MARA_FSH_SEALV AS "MARA_FSH_SEALV" MARA_FSH_SEAIM AS "MARA_FSH_SEAIM" MARA_FSH_SC_MID AS "MARA_FSH_SC_MID" MARA_PSM_CODE AS "MARA_PSM_CODE" MARA_ZZEXTWG AS "MARA_ZZEXTWG" MARA_ZMTREF AS "MARA_ZMTREF" MARA_ZZPT_PRODUTO AS "MARA_ZZPT_PRODUTO" MARA_ZZPT_LIGANTE AS "MARA_ZZPT_LIGANTE" MARA_ZZPT_ADJUVANTE AS "MARA_ZZPT_ADJUVANTE" MARA_ZZPT_CLS_RESCO AS "MARA_ZZPT_CLS_RESCO" MARA_ZZPT_CLS_CONSI AS "MARA_ZZPT_CLS_CONSI" MARA_ZZPT_EXPO_AMBI AS "MARA_ZZPT_EXPO_AMBI" MARA_ZZPT_MAX_DIM_AG AS "MARA_ZZPT_MAX_DIM_AG"</v>
      </c>
    </row>
    <row r="261" spans="2:5" x14ac:dyDescent="0.2">
      <c r="B261" s="84" t="s">
        <v>424</v>
      </c>
      <c r="C261" t="str">
        <f t="shared" si="12"/>
        <v>"MARA_ZZPT_CLS_TEOR"</v>
      </c>
      <c r="D261" t="str">
        <f t="shared" si="13"/>
        <v>MARA_ZZPT_CLS_TEOR AS "MARA_ZZPT_CLS_TEOR"</v>
      </c>
      <c r="E261" t="str">
        <f t="shared" ref="E261:E324" si="14">_xlfn.CONCAT(E260, " ", D261)</f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 MARA_BBTYP AS "MARA_BBTYP" MARA_SLED_BBD AS "MARA_SLED_BBD" MARA_GTIN_VARIANT AS "MARA_GTIN_VARIANT" MARA_GENNR AS "MARA_GENNR" MARA_RMATP AS "MARA_RMATP" MARA_GDS_RELEVANT AS "MARA_GDS_RELEVANT" MARA_WEORA AS "MARA_WEORA" MARA_HUTYP_DFLT AS "MARA_HUTYP_DFLT" MARA_PILFERABLE AS "MARA_PILFERABLE" MARA_WHSTC AS "MARA_WHSTC" MARA_WHMATGR AS "MARA_WHMATGR" MARA_HNDLCODE AS "MARA_HNDLCODE" MARA_HAZMAT AS "MARA_HAZMAT" MARA_HUTYP AS "MARA_HUTYP" MARA_TARE_VAR AS "MARA_TARE_VAR" MARA_MAXC AS "MARA_MAXC" MARA_MAXC_TOL AS "MARA_MAXC_TOL" MARA_MAXL AS "MARA_MAXL" MARA_MAXB AS "MARA_MAXB" MARA_MAXH AS "MARA_MAXH" MARA_MAXDIM_UOM AS "MARA_MAXDIM_UOM" MARA_HERKL AS "MARA_HERKL" MARA_MFRGR AS "MARA_MFRGR" MARA_QQTIME AS "MARA_QQTIME" MARA_QQTIMEUOM AS "MARA_QQTIMEUOM" MARA_QGRP AS "MARA_QGRP" MARA_SERIAL AS "MARA_SERIAL" MARA_PS_SMARTFORM AS "MARA_PS_SMARTFORM" MARA_LOGUNIT AS "MARA_LOGUNIT" MARA_CWQREL AS "MARA_CWQREL" MARA_CWQPROC AS "MARA_CWQPROC" MARA_CWQTOLGR AS "MARA_CWQTOLGR" MARA_ADPROF AS "MARA_ADPROF" MARA_IPMIPPRODUCT AS "MARA_IPMIPPRODUCT" MARA_ALLOW_PMAT_IGNO AS "MARA_ALLOW_PMAT_IGNO" MARA_MEDIUM AS "MARA_MEDIUM" MARA_COMMODITY AS "MARA_COMMODITY" MARA_ANIMAL_ORIGIN AS "MARA_ANIMAL_ORIGIN" MARA_TEXTILE_COMP_IND AS "MARA_TEXTILE_COMP_IND" MARA_SGT_CSGR AS "MARA_SGT_CSGR" MARA_SGT_COVSA AS "MARA_SGT_COVSA" MARA_SGT_STAT AS "MARA_SGT_STAT" MARA_SGT_SCOPE AS "MARA_SGT_SCOPE" MARA_SGT_REL AS "MARA_SGT_REL" MARA_ANP AS "MARA_ANP" MARA_FSH_MG_AT1 AS "MARA_FSH_MG_AT1" MARA_FSH_MG_AT2 AS "MARA_FSH_MG_AT2" MARA_FSH_MG_AT3 AS "MARA_FSH_MG_AT3" MARA_FSH_SEALV AS "MARA_FSH_SEALV" MARA_FSH_SEAIM AS "MARA_FSH_SEAIM" MARA_FSH_SC_MID AS "MARA_FSH_SC_MID" MARA_PSM_CODE AS "MARA_PSM_CODE" MARA_ZZEXTWG AS "MARA_ZZEXTWG" MARA_ZMTREF AS "MARA_ZMTREF" MARA_ZZPT_PRODUTO AS "MARA_ZZPT_PRODUTO" MARA_ZZPT_LIGANTE AS "MARA_ZZPT_LIGANTE" MARA_ZZPT_ADJUVANTE AS "MARA_ZZPT_ADJUVANTE" MARA_ZZPT_CLS_RESCO AS "MARA_ZZPT_CLS_RESCO" MARA_ZZPT_CLS_CONSI AS "MARA_ZZPT_CLS_CONSI" MARA_ZZPT_EXPO_AMBI AS "MARA_ZZPT_EXPO_AMBI" MARA_ZZPT_MAX_DIM_AG AS "MARA_ZZPT_MAX_DIM_AG" MARA_ZZPT_CLS_TEOR AS "MARA_ZZPT_CLS_TEOR"</v>
      </c>
    </row>
    <row r="262" spans="2:5" x14ac:dyDescent="0.2">
      <c r="B262" s="84" t="s">
        <v>425</v>
      </c>
      <c r="C262" t="str">
        <f t="shared" si="12"/>
        <v>"MARA_ZZPT_CAR_ESPEC"</v>
      </c>
      <c r="D262" t="str">
        <f t="shared" si="13"/>
        <v>MARA_ZZPT_CAR_ESPEC AS "MARA_ZZPT_CAR_ESPEC"</v>
      </c>
      <c r="E262" t="str">
        <f t="shared" si="14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 MARA_BBTYP AS "MARA_BBTYP" MARA_SLED_BBD AS "MARA_SLED_BBD" MARA_GTIN_VARIANT AS "MARA_GTIN_VARIANT" MARA_GENNR AS "MARA_GENNR" MARA_RMATP AS "MARA_RMATP" MARA_GDS_RELEVANT AS "MARA_GDS_RELEVANT" MARA_WEORA AS "MARA_WEORA" MARA_HUTYP_DFLT AS "MARA_HUTYP_DFLT" MARA_PILFERABLE AS "MARA_PILFERABLE" MARA_WHSTC AS "MARA_WHSTC" MARA_WHMATGR AS "MARA_WHMATGR" MARA_HNDLCODE AS "MARA_HNDLCODE" MARA_HAZMAT AS "MARA_HAZMAT" MARA_HUTYP AS "MARA_HUTYP" MARA_TARE_VAR AS "MARA_TARE_VAR" MARA_MAXC AS "MARA_MAXC" MARA_MAXC_TOL AS "MARA_MAXC_TOL" MARA_MAXL AS "MARA_MAXL" MARA_MAXB AS "MARA_MAXB" MARA_MAXH AS "MARA_MAXH" MARA_MAXDIM_UOM AS "MARA_MAXDIM_UOM" MARA_HERKL AS "MARA_HERKL" MARA_MFRGR AS "MARA_MFRGR" MARA_QQTIME AS "MARA_QQTIME" MARA_QQTIMEUOM AS "MARA_QQTIMEUOM" MARA_QGRP AS "MARA_QGRP" MARA_SERIAL AS "MARA_SERIAL" MARA_PS_SMARTFORM AS "MARA_PS_SMARTFORM" MARA_LOGUNIT AS "MARA_LOGUNIT" MARA_CWQREL AS "MARA_CWQREL" MARA_CWQPROC AS "MARA_CWQPROC" MARA_CWQTOLGR AS "MARA_CWQTOLGR" MARA_ADPROF AS "MARA_ADPROF" MARA_IPMIPPRODUCT AS "MARA_IPMIPPRODUCT" MARA_ALLOW_PMAT_IGNO AS "MARA_ALLOW_PMAT_IGNO" MARA_MEDIUM AS "MARA_MEDIUM" MARA_COMMODITY AS "MARA_COMMODITY" MARA_ANIMAL_ORIGIN AS "MARA_ANIMAL_ORIGIN" MARA_TEXTILE_COMP_IND AS "MARA_TEXTILE_COMP_IND" MARA_SGT_CSGR AS "MARA_SGT_CSGR" MARA_SGT_COVSA AS "MARA_SGT_COVSA" MARA_SGT_STAT AS "MARA_SGT_STAT" MARA_SGT_SCOPE AS "MARA_SGT_SCOPE" MARA_SGT_REL AS "MARA_SGT_REL" MARA_ANP AS "MARA_ANP" MARA_FSH_MG_AT1 AS "MARA_FSH_MG_AT1" MARA_FSH_MG_AT2 AS "MARA_FSH_MG_AT2" MARA_FSH_MG_AT3 AS "MARA_FSH_MG_AT3" MARA_FSH_SEALV AS "MARA_FSH_SEALV" MARA_FSH_SEAIM AS "MARA_FSH_SEAIM" MARA_FSH_SC_MID AS "MARA_FSH_SC_MID" MARA_PSM_CODE AS "MARA_PSM_CODE" MARA_ZZEXTWG AS "MARA_ZZEXTWG" MARA_ZMTREF AS "MARA_ZMTREF" MARA_ZZPT_PRODUTO AS "MARA_ZZPT_PRODUTO" MARA_ZZPT_LIGANTE AS "MARA_ZZPT_LIGANTE" MARA_ZZPT_ADJUVANTE AS "MARA_ZZPT_ADJUVANTE" MARA_ZZPT_CLS_RESCO AS "MARA_ZZPT_CLS_RESCO" MARA_ZZPT_CLS_CONSI AS "MARA_ZZPT_CLS_CONSI" MARA_ZZPT_EXPO_AMBI AS "MARA_ZZPT_EXPO_AMBI" MARA_ZZPT_MAX_DIM_AG AS "MARA_ZZPT_MAX_DIM_AG" MARA_ZZPT_CLS_TEOR AS "MARA_ZZPT_CLS_TEOR" MARA_ZZPT_CAR_ESPEC AS "MARA_ZZPT_CAR_ESPEC"</v>
      </c>
    </row>
    <row r="263" spans="2:5" x14ac:dyDescent="0.2">
      <c r="B263" s="84" t="s">
        <v>426</v>
      </c>
      <c r="C263" t="str">
        <f t="shared" si="12"/>
        <v>"MARA_ZZ1"</v>
      </c>
      <c r="D263" t="str">
        <f t="shared" si="13"/>
        <v>MARA_ZZ1 AS "MARA_ZZ1"</v>
      </c>
      <c r="E263" t="str">
        <f t="shared" si="14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 MARA_BBTYP AS "MARA_BBTYP" MARA_SLED_BBD AS "MARA_SLED_BBD" MARA_GTIN_VARIANT AS "MARA_GTIN_VARIANT" MARA_GENNR AS "MARA_GENNR" MARA_RMATP AS "MARA_RMATP" MARA_GDS_RELEVANT AS "MARA_GDS_RELEVANT" MARA_WEORA AS "MARA_WEORA" MARA_HUTYP_DFLT AS "MARA_HUTYP_DFLT" MARA_PILFERABLE AS "MARA_PILFERABLE" MARA_WHSTC AS "MARA_WHSTC" MARA_WHMATGR AS "MARA_WHMATGR" MARA_HNDLCODE AS "MARA_HNDLCODE" MARA_HAZMAT AS "MARA_HAZMAT" MARA_HUTYP AS "MARA_HUTYP" MARA_TARE_VAR AS "MARA_TARE_VAR" MARA_MAXC AS "MARA_MAXC" MARA_MAXC_TOL AS "MARA_MAXC_TOL" MARA_MAXL AS "MARA_MAXL" MARA_MAXB AS "MARA_MAXB" MARA_MAXH AS "MARA_MAXH" MARA_MAXDIM_UOM AS "MARA_MAXDIM_UOM" MARA_HERKL AS "MARA_HERKL" MARA_MFRGR AS "MARA_MFRGR" MARA_QQTIME AS "MARA_QQTIME" MARA_QQTIMEUOM AS "MARA_QQTIMEUOM" MARA_QGRP AS "MARA_QGRP" MARA_SERIAL AS "MARA_SERIAL" MARA_PS_SMARTFORM AS "MARA_PS_SMARTFORM" MARA_LOGUNIT AS "MARA_LOGUNIT" MARA_CWQREL AS "MARA_CWQREL" MARA_CWQPROC AS "MARA_CWQPROC" MARA_CWQTOLGR AS "MARA_CWQTOLGR" MARA_ADPROF AS "MARA_ADPROF" MARA_IPMIPPRODUCT AS "MARA_IPMIPPRODUCT" MARA_ALLOW_PMAT_IGNO AS "MARA_ALLOW_PMAT_IGNO" MARA_MEDIUM AS "MARA_MEDIUM" MARA_COMMODITY AS "MARA_COMMODITY" MARA_ANIMAL_ORIGIN AS "MARA_ANIMAL_ORIGIN" MARA_TEXTILE_COMP_IND AS "MARA_TEXTILE_COMP_IND" MARA_SGT_CSGR AS "MARA_SGT_CSGR" MARA_SGT_COVSA AS "MARA_SGT_COVSA" MARA_SGT_STAT AS "MARA_SGT_STAT" MARA_SGT_SCOPE AS "MARA_SGT_SCOPE" MARA_SGT_REL AS "MARA_SGT_REL" MARA_ANP AS "MARA_ANP" MARA_FSH_MG_AT1 AS "MARA_FSH_MG_AT1" MARA_FSH_MG_AT2 AS "MARA_FSH_MG_AT2" MARA_FSH_MG_AT3 AS "MARA_FSH_MG_AT3" MARA_FSH_SEALV AS "MARA_FSH_SEALV" MARA_FSH_SEAIM AS "MARA_FSH_SEAIM" MARA_FSH_SC_MID AS "MARA_FSH_SC_MID" MARA_PSM_CODE AS "MARA_PSM_CODE" MARA_ZZEXTWG AS "MARA_ZZEXTWG" MARA_ZMTREF AS "MARA_ZMTREF" MARA_ZZPT_PRODUTO AS "MARA_ZZPT_PRODUTO" MARA_ZZPT_LIGANTE AS "MARA_ZZPT_LIGANTE" MARA_ZZPT_ADJUVANTE AS "MARA_ZZPT_ADJUVANTE" MARA_ZZPT_CLS_RESCO AS "MARA_ZZPT_CLS_RESCO" MARA_ZZPT_CLS_CONSI AS "MARA_ZZPT_CLS_CONSI" MARA_ZZPT_EXPO_AMBI AS "MARA_ZZPT_EXPO_AMBI" MARA_ZZPT_MAX_DIM_AG AS "MARA_ZZPT_MAX_DIM_AG" MARA_ZZPT_CLS_TEOR AS "MARA_ZZPT_CLS_TEOR" MARA_ZZPT_CAR_ESPEC AS "MARA_ZZPT_CAR_ESPEC" MARA_ZZ1 AS "MARA_ZZ1"</v>
      </c>
    </row>
    <row r="264" spans="2:5" x14ac:dyDescent="0.2">
      <c r="B264" s="84" t="s">
        <v>427</v>
      </c>
      <c r="C264" t="str">
        <f t="shared" si="12"/>
        <v>"MARA_ZZCPRDH"</v>
      </c>
      <c r="D264" t="str">
        <f t="shared" si="13"/>
        <v>MARA_ZZCPRDH AS "MARA_ZZCPRDH"</v>
      </c>
      <c r="E264" t="str">
        <f t="shared" si="14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 MARA_BBTYP AS "MARA_BBTYP" MARA_SLED_BBD AS "MARA_SLED_BBD" MARA_GTIN_VARIANT AS "MARA_GTIN_VARIANT" MARA_GENNR AS "MARA_GENNR" MARA_RMATP AS "MARA_RMATP" MARA_GDS_RELEVANT AS "MARA_GDS_RELEVANT" MARA_WEORA AS "MARA_WEORA" MARA_HUTYP_DFLT AS "MARA_HUTYP_DFLT" MARA_PILFERABLE AS "MARA_PILFERABLE" MARA_WHSTC AS "MARA_WHSTC" MARA_WHMATGR AS "MARA_WHMATGR" MARA_HNDLCODE AS "MARA_HNDLCODE" MARA_HAZMAT AS "MARA_HAZMAT" MARA_HUTYP AS "MARA_HUTYP" MARA_TARE_VAR AS "MARA_TARE_VAR" MARA_MAXC AS "MARA_MAXC" MARA_MAXC_TOL AS "MARA_MAXC_TOL" MARA_MAXL AS "MARA_MAXL" MARA_MAXB AS "MARA_MAXB" MARA_MAXH AS "MARA_MAXH" MARA_MAXDIM_UOM AS "MARA_MAXDIM_UOM" MARA_HERKL AS "MARA_HERKL" MARA_MFRGR AS "MARA_MFRGR" MARA_QQTIME AS "MARA_QQTIME" MARA_QQTIMEUOM AS "MARA_QQTIMEUOM" MARA_QGRP AS "MARA_QGRP" MARA_SERIAL AS "MARA_SERIAL" MARA_PS_SMARTFORM AS "MARA_PS_SMARTFORM" MARA_LOGUNIT AS "MARA_LOGUNIT" MARA_CWQREL AS "MARA_CWQREL" MARA_CWQPROC AS "MARA_CWQPROC" MARA_CWQTOLGR AS "MARA_CWQTOLGR" MARA_ADPROF AS "MARA_ADPROF" MARA_IPMIPPRODUCT AS "MARA_IPMIPPRODUCT" MARA_ALLOW_PMAT_IGNO AS "MARA_ALLOW_PMAT_IGNO" MARA_MEDIUM AS "MARA_MEDIUM" MARA_COMMODITY AS "MARA_COMMODITY" MARA_ANIMAL_ORIGIN AS "MARA_ANIMAL_ORIGIN" MARA_TEXTILE_COMP_IND AS "MARA_TEXTILE_COMP_IND" MARA_SGT_CSGR AS "MARA_SGT_CSGR" MARA_SGT_COVSA AS "MARA_SGT_COVSA" MARA_SGT_STAT AS "MARA_SGT_STAT" MARA_SGT_SCOPE AS "MARA_SGT_SCOPE" MARA_SGT_REL AS "MARA_SGT_REL" MARA_ANP AS "MARA_ANP" MARA_FSH_MG_AT1 AS "MARA_FSH_MG_AT1" MARA_FSH_MG_AT2 AS "MARA_FSH_MG_AT2" MARA_FSH_MG_AT3 AS "MARA_FSH_MG_AT3" MARA_FSH_SEALV AS "MARA_FSH_SEALV" MARA_FSH_SEAIM AS "MARA_FSH_SEAIM" MARA_FSH_SC_MID AS "MARA_FSH_SC_MID" MARA_PSM_CODE AS "MARA_PSM_CODE" MARA_ZZEXTWG AS "MARA_ZZEXTWG" MARA_ZMTREF AS "MARA_ZMTREF" MARA_ZZPT_PRODUTO AS "MARA_ZZPT_PRODUTO" MARA_ZZPT_LIGANTE AS "MARA_ZZPT_LIGANTE" MARA_ZZPT_ADJUVANTE AS "MARA_ZZPT_ADJUVANTE" MARA_ZZPT_CLS_RESCO AS "MARA_ZZPT_CLS_RESCO" MARA_ZZPT_CLS_CONSI AS "MARA_ZZPT_CLS_CONSI" MARA_ZZPT_EXPO_AMBI AS "MARA_ZZPT_EXPO_AMBI" MARA_ZZPT_MAX_DIM_AG AS "MARA_ZZPT_MAX_DIM_AG" MARA_ZZPT_CLS_TEOR AS "MARA_ZZPT_CLS_TEOR" MARA_ZZPT_CAR_ESPEC AS "MARA_ZZPT_CAR_ESPEC" MARA_ZZ1 AS "MARA_ZZ1" MARA_ZZCPRDH AS "MARA_ZZCPRDH"</v>
      </c>
    </row>
    <row r="265" spans="2:5" x14ac:dyDescent="0.2">
      <c r="B265" s="84" t="s">
        <v>428</v>
      </c>
      <c r="C265" t="str">
        <f t="shared" si="12"/>
        <v>"MAKT_MATNR"</v>
      </c>
      <c r="D265" t="str">
        <f t="shared" si="13"/>
        <v>MAKT_MATNR AS "MAKT_MATNR"</v>
      </c>
      <c r="E265" t="str">
        <f t="shared" si="14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 MARA_BBTYP AS "MARA_BBTYP" MARA_SLED_BBD AS "MARA_SLED_BBD" MARA_GTIN_VARIANT AS "MARA_GTIN_VARIANT" MARA_GENNR AS "MARA_GENNR" MARA_RMATP AS "MARA_RMATP" MARA_GDS_RELEVANT AS "MARA_GDS_RELEVANT" MARA_WEORA AS "MARA_WEORA" MARA_HUTYP_DFLT AS "MARA_HUTYP_DFLT" MARA_PILFERABLE AS "MARA_PILFERABLE" MARA_WHSTC AS "MARA_WHSTC" MARA_WHMATGR AS "MARA_WHMATGR" MARA_HNDLCODE AS "MARA_HNDLCODE" MARA_HAZMAT AS "MARA_HAZMAT" MARA_HUTYP AS "MARA_HUTYP" MARA_TARE_VAR AS "MARA_TARE_VAR" MARA_MAXC AS "MARA_MAXC" MARA_MAXC_TOL AS "MARA_MAXC_TOL" MARA_MAXL AS "MARA_MAXL" MARA_MAXB AS "MARA_MAXB" MARA_MAXH AS "MARA_MAXH" MARA_MAXDIM_UOM AS "MARA_MAXDIM_UOM" MARA_HERKL AS "MARA_HERKL" MARA_MFRGR AS "MARA_MFRGR" MARA_QQTIME AS "MARA_QQTIME" MARA_QQTIMEUOM AS "MARA_QQTIMEUOM" MARA_QGRP AS "MARA_QGRP" MARA_SERIAL AS "MARA_SERIAL" MARA_PS_SMARTFORM AS "MARA_PS_SMARTFORM" MARA_LOGUNIT AS "MARA_LOGUNIT" MARA_CWQREL AS "MARA_CWQREL" MARA_CWQPROC AS "MARA_CWQPROC" MARA_CWQTOLGR AS "MARA_CWQTOLGR" MARA_ADPROF AS "MARA_ADPROF" MARA_IPMIPPRODUCT AS "MARA_IPMIPPRODUCT" MARA_ALLOW_PMAT_IGNO AS "MARA_ALLOW_PMAT_IGNO" MARA_MEDIUM AS "MARA_MEDIUM" MARA_COMMODITY AS "MARA_COMMODITY" MARA_ANIMAL_ORIGIN AS "MARA_ANIMAL_ORIGIN" MARA_TEXTILE_COMP_IND AS "MARA_TEXTILE_COMP_IND" MARA_SGT_CSGR AS "MARA_SGT_CSGR" MARA_SGT_COVSA AS "MARA_SGT_COVSA" MARA_SGT_STAT AS "MARA_SGT_STAT" MARA_SGT_SCOPE AS "MARA_SGT_SCOPE" MARA_SGT_REL AS "MARA_SGT_REL" MARA_ANP AS "MARA_ANP" MARA_FSH_MG_AT1 AS "MARA_FSH_MG_AT1" MARA_FSH_MG_AT2 AS "MARA_FSH_MG_AT2" MARA_FSH_MG_AT3 AS "MARA_FSH_MG_AT3" MARA_FSH_SEALV AS "MARA_FSH_SEALV" MARA_FSH_SEAIM AS "MARA_FSH_SEAIM" MARA_FSH_SC_MID AS "MARA_FSH_SC_MID" MARA_PSM_CODE AS "MARA_PSM_CODE" MARA_ZZEXTWG AS "MARA_ZZEXTWG" MARA_ZMTREF AS "MARA_ZMTREF" MARA_ZZPT_PRODUTO AS "MARA_ZZPT_PRODUTO" MARA_ZZPT_LIGANTE AS "MARA_ZZPT_LIGANTE" MARA_ZZPT_ADJUVANTE AS "MARA_ZZPT_ADJUVANTE" MARA_ZZPT_CLS_RESCO AS "MARA_ZZPT_CLS_RESCO" MARA_ZZPT_CLS_CONSI AS "MARA_ZZPT_CLS_CONSI" MARA_ZZPT_EXPO_AMBI AS "MARA_ZZPT_EXPO_AMBI" MARA_ZZPT_MAX_DIM_AG AS "MARA_ZZPT_MAX_DIM_AG" MARA_ZZPT_CLS_TEOR AS "MARA_ZZPT_CLS_TEOR" MARA_ZZPT_CAR_ESPEC AS "MARA_ZZPT_CAR_ESPEC" MARA_ZZ1 AS "MARA_ZZ1" MARA_ZZCPRDH AS "MARA_ZZCPRDH" MAKT_MATNR AS "MAKT_MATNR"</v>
      </c>
    </row>
    <row r="266" spans="2:5" x14ac:dyDescent="0.2">
      <c r="B266" s="84" t="s">
        <v>429</v>
      </c>
      <c r="C266" t="str">
        <f t="shared" si="12"/>
        <v>"MAKT_SPRAS"</v>
      </c>
      <c r="D266" t="str">
        <f t="shared" si="13"/>
        <v>MAKT_SPRAS AS "MAKT_SPRAS"</v>
      </c>
      <c r="E266" t="str">
        <f t="shared" si="14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 MARA_BBTYP AS "MARA_BBTYP" MARA_SLED_BBD AS "MARA_SLED_BBD" MARA_GTIN_VARIANT AS "MARA_GTIN_VARIANT" MARA_GENNR AS "MARA_GENNR" MARA_RMATP AS "MARA_RMATP" MARA_GDS_RELEVANT AS "MARA_GDS_RELEVANT" MARA_WEORA AS "MARA_WEORA" MARA_HUTYP_DFLT AS "MARA_HUTYP_DFLT" MARA_PILFERABLE AS "MARA_PILFERABLE" MARA_WHSTC AS "MARA_WHSTC" MARA_WHMATGR AS "MARA_WHMATGR" MARA_HNDLCODE AS "MARA_HNDLCODE" MARA_HAZMAT AS "MARA_HAZMAT" MARA_HUTYP AS "MARA_HUTYP" MARA_TARE_VAR AS "MARA_TARE_VAR" MARA_MAXC AS "MARA_MAXC" MARA_MAXC_TOL AS "MARA_MAXC_TOL" MARA_MAXL AS "MARA_MAXL" MARA_MAXB AS "MARA_MAXB" MARA_MAXH AS "MARA_MAXH" MARA_MAXDIM_UOM AS "MARA_MAXDIM_UOM" MARA_HERKL AS "MARA_HERKL" MARA_MFRGR AS "MARA_MFRGR" MARA_QQTIME AS "MARA_QQTIME" MARA_QQTIMEUOM AS "MARA_QQTIMEUOM" MARA_QGRP AS "MARA_QGRP" MARA_SERIAL AS "MARA_SERIAL" MARA_PS_SMARTFORM AS "MARA_PS_SMARTFORM" MARA_LOGUNIT AS "MARA_LOGUNIT" MARA_CWQREL AS "MARA_CWQREL" MARA_CWQPROC AS "MARA_CWQPROC" MARA_CWQTOLGR AS "MARA_CWQTOLGR" MARA_ADPROF AS "MARA_ADPROF" MARA_IPMIPPRODUCT AS "MARA_IPMIPPRODUCT" MARA_ALLOW_PMAT_IGNO AS "MARA_ALLOW_PMAT_IGNO" MARA_MEDIUM AS "MARA_MEDIUM" MARA_COMMODITY AS "MARA_COMMODITY" MARA_ANIMAL_ORIGIN AS "MARA_ANIMAL_ORIGIN" MARA_TEXTILE_COMP_IND AS "MARA_TEXTILE_COMP_IND" MARA_SGT_CSGR AS "MARA_SGT_CSGR" MARA_SGT_COVSA AS "MARA_SGT_COVSA" MARA_SGT_STAT AS "MARA_SGT_STAT" MARA_SGT_SCOPE AS "MARA_SGT_SCOPE" MARA_SGT_REL AS "MARA_SGT_REL" MARA_ANP AS "MARA_ANP" MARA_FSH_MG_AT1 AS "MARA_FSH_MG_AT1" MARA_FSH_MG_AT2 AS "MARA_FSH_MG_AT2" MARA_FSH_MG_AT3 AS "MARA_FSH_MG_AT3" MARA_FSH_SEALV AS "MARA_FSH_SEALV" MARA_FSH_SEAIM AS "MARA_FSH_SEAIM" MARA_FSH_SC_MID AS "MARA_FSH_SC_MID" MARA_PSM_CODE AS "MARA_PSM_CODE" MARA_ZZEXTWG AS "MARA_ZZEXTWG" MARA_ZMTREF AS "MARA_ZMTREF" MARA_ZZPT_PRODUTO AS "MARA_ZZPT_PRODUTO" MARA_ZZPT_LIGANTE AS "MARA_ZZPT_LIGANTE" MARA_ZZPT_ADJUVANTE AS "MARA_ZZPT_ADJUVANTE" MARA_ZZPT_CLS_RESCO AS "MARA_ZZPT_CLS_RESCO" MARA_ZZPT_CLS_CONSI AS "MARA_ZZPT_CLS_CONSI" MARA_ZZPT_EXPO_AMBI AS "MARA_ZZPT_EXPO_AMBI" MARA_ZZPT_MAX_DIM_AG AS "MARA_ZZPT_MAX_DIM_AG" MARA_ZZPT_CLS_TEOR AS "MARA_ZZPT_CLS_TEOR" MARA_ZZPT_CAR_ESPEC AS "MARA_ZZPT_CAR_ESPEC" MARA_ZZ1 AS "MARA_ZZ1" MARA_ZZCPRDH AS "MARA_ZZCPRDH" MAKT_MATNR AS "MAKT_MATNR" MAKT_SPRAS AS "MAKT_SPRAS"</v>
      </c>
    </row>
    <row r="267" spans="2:5" x14ac:dyDescent="0.2">
      <c r="B267" s="84" t="s">
        <v>430</v>
      </c>
      <c r="C267" t="str">
        <f t="shared" si="12"/>
        <v>"MAKT_MAKTX"</v>
      </c>
      <c r="D267" t="str">
        <f t="shared" si="13"/>
        <v>MAKT_MAKTX AS "MAKT_MAKTX"</v>
      </c>
      <c r="E267" t="str">
        <f t="shared" si="14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 MARA_BBTYP AS "MARA_BBTYP" MARA_SLED_BBD AS "MARA_SLED_BBD" MARA_GTIN_VARIANT AS "MARA_GTIN_VARIANT" MARA_GENNR AS "MARA_GENNR" MARA_RMATP AS "MARA_RMATP" MARA_GDS_RELEVANT AS "MARA_GDS_RELEVANT" MARA_WEORA AS "MARA_WEORA" MARA_HUTYP_DFLT AS "MARA_HUTYP_DFLT" MARA_PILFERABLE AS "MARA_PILFERABLE" MARA_WHSTC AS "MARA_WHSTC" MARA_WHMATGR AS "MARA_WHMATGR" MARA_HNDLCODE AS "MARA_HNDLCODE" MARA_HAZMAT AS "MARA_HAZMAT" MARA_HUTYP AS "MARA_HUTYP" MARA_TARE_VAR AS "MARA_TARE_VAR" MARA_MAXC AS "MARA_MAXC" MARA_MAXC_TOL AS "MARA_MAXC_TOL" MARA_MAXL AS "MARA_MAXL" MARA_MAXB AS "MARA_MAXB" MARA_MAXH AS "MARA_MAXH" MARA_MAXDIM_UOM AS "MARA_MAXDIM_UOM" MARA_HERKL AS "MARA_HERKL" MARA_MFRGR AS "MARA_MFRGR" MARA_QQTIME AS "MARA_QQTIME" MARA_QQTIMEUOM AS "MARA_QQTIMEUOM" MARA_QGRP AS "MARA_QGRP" MARA_SERIAL AS "MARA_SERIAL" MARA_PS_SMARTFORM AS "MARA_PS_SMARTFORM" MARA_LOGUNIT AS "MARA_LOGUNIT" MARA_CWQREL AS "MARA_CWQREL" MARA_CWQPROC AS "MARA_CWQPROC" MARA_CWQTOLGR AS "MARA_CWQTOLGR" MARA_ADPROF AS "MARA_ADPROF" MARA_IPMIPPRODUCT AS "MARA_IPMIPPRODUCT" MARA_ALLOW_PMAT_IGNO AS "MARA_ALLOW_PMAT_IGNO" MARA_MEDIUM AS "MARA_MEDIUM" MARA_COMMODITY AS "MARA_COMMODITY" MARA_ANIMAL_ORIGIN AS "MARA_ANIMAL_ORIGIN" MARA_TEXTILE_COMP_IND AS "MARA_TEXTILE_COMP_IND" MARA_SGT_CSGR AS "MARA_SGT_CSGR" MARA_SGT_COVSA AS "MARA_SGT_COVSA" MARA_SGT_STAT AS "MARA_SGT_STAT" MARA_SGT_SCOPE AS "MARA_SGT_SCOPE" MARA_SGT_REL AS "MARA_SGT_REL" MARA_ANP AS "MARA_ANP" MARA_FSH_MG_AT1 AS "MARA_FSH_MG_AT1" MARA_FSH_MG_AT2 AS "MARA_FSH_MG_AT2" MARA_FSH_MG_AT3 AS "MARA_FSH_MG_AT3" MARA_FSH_SEALV AS "MARA_FSH_SEALV" MARA_FSH_SEAIM AS "MARA_FSH_SEAIM" MARA_FSH_SC_MID AS "MARA_FSH_SC_MID" MARA_PSM_CODE AS "MARA_PSM_CODE" MARA_ZZEXTWG AS "MARA_ZZEXTWG" MARA_ZMTREF AS "MARA_ZMTREF" MARA_ZZPT_PRODUTO AS "MARA_ZZPT_PRODUTO" MARA_ZZPT_LIGANTE AS "MARA_ZZPT_LIGANTE" MARA_ZZPT_ADJUVANTE AS "MARA_ZZPT_ADJUVANTE" MARA_ZZPT_CLS_RESCO AS "MARA_ZZPT_CLS_RESCO" MARA_ZZPT_CLS_CONSI AS "MARA_ZZPT_CLS_CONSI" MARA_ZZPT_EXPO_AMBI AS "MARA_ZZPT_EXPO_AMBI" MARA_ZZPT_MAX_DIM_AG AS "MARA_ZZPT_MAX_DIM_AG" MARA_ZZPT_CLS_TEOR AS "MARA_ZZPT_CLS_TEOR" MARA_ZZPT_CAR_ESPEC AS "MARA_ZZPT_CAR_ESPEC" MARA_ZZ1 AS "MARA_ZZ1" MARA_ZZCPRDH AS "MARA_ZZCPRDH" MAKT_MATNR AS "MAKT_MATNR" MAKT_SPRAS AS "MAKT_SPRAS" MAKT_MAKTX AS "MAKT_MAKTX"</v>
      </c>
    </row>
    <row r="268" spans="2:5" x14ac:dyDescent="0.2">
      <c r="B268" s="84" t="s">
        <v>431</v>
      </c>
      <c r="C268" t="str">
        <f t="shared" si="12"/>
        <v>"LIPS_VBELN"</v>
      </c>
      <c r="D268" t="str">
        <f t="shared" si="13"/>
        <v>LIPS_VBELN AS "LIPS_VBELN"</v>
      </c>
      <c r="E268" t="str">
        <f t="shared" si="14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 MARA_BBTYP AS "MARA_BBTYP" MARA_SLED_BBD AS "MARA_SLED_BBD" MARA_GTIN_VARIANT AS "MARA_GTIN_VARIANT" MARA_GENNR AS "MARA_GENNR" MARA_RMATP AS "MARA_RMATP" MARA_GDS_RELEVANT AS "MARA_GDS_RELEVANT" MARA_WEORA AS "MARA_WEORA" MARA_HUTYP_DFLT AS "MARA_HUTYP_DFLT" MARA_PILFERABLE AS "MARA_PILFERABLE" MARA_WHSTC AS "MARA_WHSTC" MARA_WHMATGR AS "MARA_WHMATGR" MARA_HNDLCODE AS "MARA_HNDLCODE" MARA_HAZMAT AS "MARA_HAZMAT" MARA_HUTYP AS "MARA_HUTYP" MARA_TARE_VAR AS "MARA_TARE_VAR" MARA_MAXC AS "MARA_MAXC" MARA_MAXC_TOL AS "MARA_MAXC_TOL" MARA_MAXL AS "MARA_MAXL" MARA_MAXB AS "MARA_MAXB" MARA_MAXH AS "MARA_MAXH" MARA_MAXDIM_UOM AS "MARA_MAXDIM_UOM" MARA_HERKL AS "MARA_HERKL" MARA_MFRGR AS "MARA_MFRGR" MARA_QQTIME AS "MARA_QQTIME" MARA_QQTIMEUOM AS "MARA_QQTIMEUOM" MARA_QGRP AS "MARA_QGRP" MARA_SERIAL AS "MARA_SERIAL" MARA_PS_SMARTFORM AS "MARA_PS_SMARTFORM" MARA_LOGUNIT AS "MARA_LOGUNIT" MARA_CWQREL AS "MARA_CWQREL" MARA_CWQPROC AS "MARA_CWQPROC" MARA_CWQTOLGR AS "MARA_CWQTOLGR" MARA_ADPROF AS "MARA_ADPROF" MARA_IPMIPPRODUCT AS "MARA_IPMIPPRODUCT" MARA_ALLOW_PMAT_IGNO AS "MARA_ALLOW_PMAT_IGNO" MARA_MEDIUM AS "MARA_MEDIUM" MARA_COMMODITY AS "MARA_COMMODITY" MARA_ANIMAL_ORIGIN AS "MARA_ANIMAL_ORIGIN" MARA_TEXTILE_COMP_IND AS "MARA_TEXTILE_COMP_IND" MARA_SGT_CSGR AS "MARA_SGT_CSGR" MARA_SGT_COVSA AS "MARA_SGT_COVSA" MARA_SGT_STAT AS "MARA_SGT_STAT" MARA_SGT_SCOPE AS "MARA_SGT_SCOPE" MARA_SGT_REL AS "MARA_SGT_REL" MARA_ANP AS "MARA_ANP" MARA_FSH_MG_AT1 AS "MARA_FSH_MG_AT1" MARA_FSH_MG_AT2 AS "MARA_FSH_MG_AT2" MARA_FSH_MG_AT3 AS "MARA_FSH_MG_AT3" MARA_FSH_SEALV AS "MARA_FSH_SEALV" MARA_FSH_SEAIM AS "MARA_FSH_SEAIM" MARA_FSH_SC_MID AS "MARA_FSH_SC_MID" MARA_PSM_CODE AS "MARA_PSM_CODE" MARA_ZZEXTWG AS "MARA_ZZEXTWG" MARA_ZMTREF AS "MARA_ZMTREF" MARA_ZZPT_PRODUTO AS "MARA_ZZPT_PRODUTO" MARA_ZZPT_LIGANTE AS "MARA_ZZPT_LIGANTE" MARA_ZZPT_ADJUVANTE AS "MARA_ZZPT_ADJUVANTE" MARA_ZZPT_CLS_RESCO AS "MARA_ZZPT_CLS_RESCO" MARA_ZZPT_CLS_CONSI AS "MARA_ZZPT_CLS_CONSI" MARA_ZZPT_EXPO_AMBI AS "MARA_ZZPT_EXPO_AMBI" MARA_ZZPT_MAX_DIM_AG AS "MARA_ZZPT_MAX_DIM_AG" MARA_ZZPT_CLS_TEOR AS "MARA_ZZPT_CLS_TEOR" MARA_ZZPT_CAR_ESPEC AS "MARA_ZZPT_CAR_ESPEC" MARA_ZZ1 AS "MARA_ZZ1" MARA_ZZCPRDH AS "MARA_ZZCPRDH" MAKT_MATNR AS "MAKT_MATNR" MAKT_SPRAS AS "MAKT_SPRAS" MAKT_MAKTX AS "MAKT_MAKTX" LIPS_VBELN AS "LIPS_VBELN"</v>
      </c>
    </row>
    <row r="269" spans="2:5" x14ac:dyDescent="0.2">
      <c r="B269" s="84" t="s">
        <v>432</v>
      </c>
      <c r="C269" t="str">
        <f t="shared" si="12"/>
        <v>"LIPS_POSNR"</v>
      </c>
      <c r="D269" t="str">
        <f t="shared" si="13"/>
        <v>LIPS_POSNR AS "LIPS_POSNR"</v>
      </c>
      <c r="E269" t="str">
        <f t="shared" si="14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 MARA_BBTYP AS "MARA_BBTYP" MARA_SLED_BBD AS "MARA_SLED_BBD" MARA_GTIN_VARIANT AS "MARA_GTIN_VARIANT" MARA_GENNR AS "MARA_GENNR" MARA_RMATP AS "MARA_RMATP" MARA_GDS_RELEVANT AS "MARA_GDS_RELEVANT" MARA_WEORA AS "MARA_WEORA" MARA_HUTYP_DFLT AS "MARA_HUTYP_DFLT" MARA_PILFERABLE AS "MARA_PILFERABLE" MARA_WHSTC AS "MARA_WHSTC" MARA_WHMATGR AS "MARA_WHMATGR" MARA_HNDLCODE AS "MARA_HNDLCODE" MARA_HAZMAT AS "MARA_HAZMAT" MARA_HUTYP AS "MARA_HUTYP" MARA_TARE_VAR AS "MARA_TARE_VAR" MARA_MAXC AS "MARA_MAXC" MARA_MAXC_TOL AS "MARA_MAXC_TOL" MARA_MAXL AS "MARA_MAXL" MARA_MAXB AS "MARA_MAXB" MARA_MAXH AS "MARA_MAXH" MARA_MAXDIM_UOM AS "MARA_MAXDIM_UOM" MARA_HERKL AS "MARA_HERKL" MARA_MFRGR AS "MARA_MFRGR" MARA_QQTIME AS "MARA_QQTIME" MARA_QQTIMEUOM AS "MARA_QQTIMEUOM" MARA_QGRP AS "MARA_QGRP" MARA_SERIAL AS "MARA_SERIAL" MARA_PS_SMARTFORM AS "MARA_PS_SMARTFORM" MARA_LOGUNIT AS "MARA_LOGUNIT" MARA_CWQREL AS "MARA_CWQREL" MARA_CWQPROC AS "MARA_CWQPROC" MARA_CWQTOLGR AS "MARA_CWQTOLGR" MARA_ADPROF AS "MARA_ADPROF" MARA_IPMIPPRODUCT AS "MARA_IPMIPPRODUCT" MARA_ALLOW_PMAT_IGNO AS "MARA_ALLOW_PMAT_IGNO" MARA_MEDIUM AS "MARA_MEDIUM" MARA_COMMODITY AS "MARA_COMMODITY" MARA_ANIMAL_ORIGIN AS "MARA_ANIMAL_ORIGIN" MARA_TEXTILE_COMP_IND AS "MARA_TEXTILE_COMP_IND" MARA_SGT_CSGR AS "MARA_SGT_CSGR" MARA_SGT_COVSA AS "MARA_SGT_COVSA" MARA_SGT_STAT AS "MARA_SGT_STAT" MARA_SGT_SCOPE AS "MARA_SGT_SCOPE" MARA_SGT_REL AS "MARA_SGT_REL" MARA_ANP AS "MARA_ANP" MARA_FSH_MG_AT1 AS "MARA_FSH_MG_AT1" MARA_FSH_MG_AT2 AS "MARA_FSH_MG_AT2" MARA_FSH_MG_AT3 AS "MARA_FSH_MG_AT3" MARA_FSH_SEALV AS "MARA_FSH_SEALV" MARA_FSH_SEAIM AS "MARA_FSH_SEAIM" MARA_FSH_SC_MID AS "MARA_FSH_SC_MID" MARA_PSM_CODE AS "MARA_PSM_CODE" MARA_ZZEXTWG AS "MARA_ZZEXTWG" MARA_ZMTREF AS "MARA_ZMTREF" MARA_ZZPT_PRODUTO AS "MARA_ZZPT_PRODUTO" MARA_ZZPT_LIGANTE AS "MARA_ZZPT_LIGANTE" MARA_ZZPT_ADJUVANTE AS "MARA_ZZPT_ADJUVANTE" MARA_ZZPT_CLS_RESCO AS "MARA_ZZPT_CLS_RESCO" MARA_ZZPT_CLS_CONSI AS "MARA_ZZPT_CLS_CONSI" MARA_ZZPT_EXPO_AMBI AS "MARA_ZZPT_EXPO_AMBI" MARA_ZZPT_MAX_DIM_AG AS "MARA_ZZPT_MAX_DIM_AG" MARA_ZZPT_CLS_TEOR AS "MARA_ZZPT_CLS_TEOR" MARA_ZZPT_CAR_ESPEC AS "MARA_ZZPT_CAR_ESPEC" MARA_ZZ1 AS "MARA_ZZ1" MARA_ZZCPRDH AS "MARA_ZZCPRDH" MAKT_MATNR AS "MAKT_MATNR" MAKT_SPRAS AS "MAKT_SPRAS" MAKT_MAKTX AS "MAKT_MAKTX" LIPS_VBELN AS "LIPS_VBELN" LIPS_POSNR AS "LIPS_POSNR"</v>
      </c>
    </row>
    <row r="270" spans="2:5" x14ac:dyDescent="0.2">
      <c r="B270" s="84" t="s">
        <v>433</v>
      </c>
      <c r="C270" t="str">
        <f t="shared" si="12"/>
        <v>"LIPS_PSTYV"</v>
      </c>
      <c r="D270" t="str">
        <f t="shared" si="13"/>
        <v>LIPS_PSTYV AS "LIPS_PSTYV"</v>
      </c>
      <c r="E270" t="str">
        <f t="shared" si="14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 MARA_BBTYP AS "MARA_BBTYP" MARA_SLED_BBD AS "MARA_SLED_BBD" MARA_GTIN_VARIANT AS "MARA_GTIN_VARIANT" MARA_GENNR AS "MARA_GENNR" MARA_RMATP AS "MARA_RMATP" MARA_GDS_RELEVANT AS "MARA_GDS_RELEVANT" MARA_WEORA AS "MARA_WEORA" MARA_HUTYP_DFLT AS "MARA_HUTYP_DFLT" MARA_PILFERABLE AS "MARA_PILFERABLE" MARA_WHSTC AS "MARA_WHSTC" MARA_WHMATGR AS "MARA_WHMATGR" MARA_HNDLCODE AS "MARA_HNDLCODE" MARA_HAZMAT AS "MARA_HAZMAT" MARA_HUTYP AS "MARA_HUTYP" MARA_TARE_VAR AS "MARA_TARE_VAR" MARA_MAXC AS "MARA_MAXC" MARA_MAXC_TOL AS "MARA_MAXC_TOL" MARA_MAXL AS "MARA_MAXL" MARA_MAXB AS "MARA_MAXB" MARA_MAXH AS "MARA_MAXH" MARA_MAXDIM_UOM AS "MARA_MAXDIM_UOM" MARA_HERKL AS "MARA_HERKL" MARA_MFRGR AS "MARA_MFRGR" MARA_QQTIME AS "MARA_QQTIME" MARA_QQTIMEUOM AS "MARA_QQTIMEUOM" MARA_QGRP AS "MARA_QGRP" MARA_SERIAL AS "MARA_SERIAL" MARA_PS_SMARTFORM AS "MARA_PS_SMARTFORM" MARA_LOGUNIT AS "MARA_LOGUNIT" MARA_CWQREL AS "MARA_CWQREL" MARA_CWQPROC AS "MARA_CWQPROC" MARA_CWQTOLGR AS "MARA_CWQTOLGR" MARA_ADPROF AS "MARA_ADPROF" MARA_IPMIPPRODUCT AS "MARA_IPMIPPRODUCT" MARA_ALLOW_PMAT_IGNO AS "MARA_ALLOW_PMAT_IGNO" MARA_MEDIUM AS "MARA_MEDIUM" MARA_COMMODITY AS "MARA_COMMODITY" MARA_ANIMAL_ORIGIN AS "MARA_ANIMAL_ORIGIN" MARA_TEXTILE_COMP_IND AS "MARA_TEXTILE_COMP_IND" MARA_SGT_CSGR AS "MARA_SGT_CSGR" MARA_SGT_COVSA AS "MARA_SGT_COVSA" MARA_SGT_STAT AS "MARA_SGT_STAT" MARA_SGT_SCOPE AS "MARA_SGT_SCOPE" MARA_SGT_REL AS "MARA_SGT_REL" MARA_ANP AS "MARA_ANP" MARA_FSH_MG_AT1 AS "MARA_FSH_MG_AT1" MARA_FSH_MG_AT2 AS "MARA_FSH_MG_AT2" MARA_FSH_MG_AT3 AS "MARA_FSH_MG_AT3" MARA_FSH_SEALV AS "MARA_FSH_SEALV" MARA_FSH_SEAIM AS "MARA_FSH_SEAIM" MARA_FSH_SC_MID AS "MARA_FSH_SC_MID" MARA_PSM_CODE AS "MARA_PSM_CODE" MARA_ZZEXTWG AS "MARA_ZZEXTWG" MARA_ZMTREF AS "MARA_ZMTREF" MARA_ZZPT_PRODUTO AS "MARA_ZZPT_PRODUTO" MARA_ZZPT_LIGANTE AS "MARA_ZZPT_LIGANTE" MARA_ZZPT_ADJUVANTE AS "MARA_ZZPT_ADJUVANTE" MARA_ZZPT_CLS_RESCO AS "MARA_ZZPT_CLS_RESCO" MARA_ZZPT_CLS_CONSI AS "MARA_ZZPT_CLS_CONSI" MARA_ZZPT_EXPO_AMBI AS "MARA_ZZPT_EXPO_AMBI" MARA_ZZPT_MAX_DIM_AG AS "MARA_ZZPT_MAX_DIM_AG" MARA_ZZPT_CLS_TEOR AS "MARA_ZZPT_CLS_TEOR" MARA_ZZPT_CAR_ESPEC AS "MARA_ZZPT_CAR_ESPEC" MARA_ZZ1 AS "MARA_ZZ1" MARA_ZZCPRDH AS "MARA_ZZCPRDH" MAKT_MATNR AS "MAKT_MATNR" MAKT_SPRAS AS "MAKT_SPRAS" MAKT_MAKTX AS "MAKT_MAKTX" LIPS_VBELN AS "LIPS_VBELN" LIPS_POSNR AS "LIPS_POSNR" LIPS_PSTYV AS "LIPS_PSTYV"</v>
      </c>
    </row>
    <row r="271" spans="2:5" x14ac:dyDescent="0.2">
      <c r="B271" s="84" t="s">
        <v>434</v>
      </c>
      <c r="C271" t="str">
        <f t="shared" si="12"/>
        <v>"LIPS_ERNAM"</v>
      </c>
      <c r="D271" t="str">
        <f t="shared" si="13"/>
        <v>LIPS_ERNAM AS "LIPS_ERNAM"</v>
      </c>
      <c r="E271" t="str">
        <f t="shared" si="14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 MARA_BBTYP AS "MARA_BBTYP" MARA_SLED_BBD AS "MARA_SLED_BBD" MARA_GTIN_VARIANT AS "MARA_GTIN_VARIANT" MARA_GENNR AS "MARA_GENNR" MARA_RMATP AS "MARA_RMATP" MARA_GDS_RELEVANT AS "MARA_GDS_RELEVANT" MARA_WEORA AS "MARA_WEORA" MARA_HUTYP_DFLT AS "MARA_HUTYP_DFLT" MARA_PILFERABLE AS "MARA_PILFERABLE" MARA_WHSTC AS "MARA_WHSTC" MARA_WHMATGR AS "MARA_WHMATGR" MARA_HNDLCODE AS "MARA_HNDLCODE" MARA_HAZMAT AS "MARA_HAZMAT" MARA_HUTYP AS "MARA_HUTYP" MARA_TARE_VAR AS "MARA_TARE_VAR" MARA_MAXC AS "MARA_MAXC" MARA_MAXC_TOL AS "MARA_MAXC_TOL" MARA_MAXL AS "MARA_MAXL" MARA_MAXB AS "MARA_MAXB" MARA_MAXH AS "MARA_MAXH" MARA_MAXDIM_UOM AS "MARA_MAXDIM_UOM" MARA_HERKL AS "MARA_HERKL" MARA_MFRGR AS "MARA_MFRGR" MARA_QQTIME AS "MARA_QQTIME" MARA_QQTIMEUOM AS "MARA_QQTIMEUOM" MARA_QGRP AS "MARA_QGRP" MARA_SERIAL AS "MARA_SERIAL" MARA_PS_SMARTFORM AS "MARA_PS_SMARTFORM" MARA_LOGUNIT AS "MARA_LOGUNIT" MARA_CWQREL AS "MARA_CWQREL" MARA_CWQPROC AS "MARA_CWQPROC" MARA_CWQTOLGR AS "MARA_CWQTOLGR" MARA_ADPROF AS "MARA_ADPROF" MARA_IPMIPPRODUCT AS "MARA_IPMIPPRODUCT" MARA_ALLOW_PMAT_IGNO AS "MARA_ALLOW_PMAT_IGNO" MARA_MEDIUM AS "MARA_MEDIUM" MARA_COMMODITY AS "MARA_COMMODITY" MARA_ANIMAL_ORIGIN AS "MARA_ANIMAL_ORIGIN" MARA_TEXTILE_COMP_IND AS "MARA_TEXTILE_COMP_IND" MARA_SGT_CSGR AS "MARA_SGT_CSGR" MARA_SGT_COVSA AS "MARA_SGT_COVSA" MARA_SGT_STAT AS "MARA_SGT_STAT" MARA_SGT_SCOPE AS "MARA_SGT_SCOPE" MARA_SGT_REL AS "MARA_SGT_REL" MARA_ANP AS "MARA_ANP" MARA_FSH_MG_AT1 AS "MARA_FSH_MG_AT1" MARA_FSH_MG_AT2 AS "MARA_FSH_MG_AT2" MARA_FSH_MG_AT3 AS "MARA_FSH_MG_AT3" MARA_FSH_SEALV AS "MARA_FSH_SEALV" MARA_FSH_SEAIM AS "MARA_FSH_SEAIM" MARA_FSH_SC_MID AS "MARA_FSH_SC_MID" MARA_PSM_CODE AS "MARA_PSM_CODE" MARA_ZZEXTWG AS "MARA_ZZEXTWG" MARA_ZMTREF AS "MARA_ZMTREF" MARA_ZZPT_PRODUTO AS "MARA_ZZPT_PRODUTO" MARA_ZZPT_LIGANTE AS "MARA_ZZPT_LIGANTE" MARA_ZZPT_ADJUVANTE AS "MARA_ZZPT_ADJUVANTE" MARA_ZZPT_CLS_RESCO AS "MARA_ZZPT_CLS_RESCO" MARA_ZZPT_CLS_CONSI AS "MARA_ZZPT_CLS_CONSI" MARA_ZZPT_EXPO_AMBI AS "MARA_ZZPT_EXPO_AMBI" MARA_ZZPT_MAX_DIM_AG AS "MARA_ZZPT_MAX_DIM_AG" MARA_ZZPT_CLS_TEOR AS "MARA_ZZPT_CLS_TEOR" MARA_ZZPT_CAR_ESPEC AS "MARA_ZZPT_CAR_ESPEC" MARA_ZZ1 AS "MARA_ZZ1" MARA_ZZCPRDH AS "MARA_ZZCPRDH" MAKT_MATNR AS "MAKT_MATNR" MAKT_SPRAS AS "MAKT_SPRAS" MAKT_MAKTX AS "MAKT_MAKTX" LIPS_VBELN AS "LIPS_VBELN" LIPS_POSNR AS "LIPS_POSNR" LIPS_PSTYV AS "LIPS_PSTYV" LIPS_ERNAM AS "LIPS_ERNAM"</v>
      </c>
    </row>
    <row r="272" spans="2:5" x14ac:dyDescent="0.2">
      <c r="B272" s="84" t="s">
        <v>435</v>
      </c>
      <c r="C272" t="str">
        <f t="shared" si="12"/>
        <v>"LIPS_ERZET"</v>
      </c>
      <c r="D272" t="str">
        <f t="shared" si="13"/>
        <v>LIPS_ERZET AS "LIPS_ERZET"</v>
      </c>
      <c r="E272" t="str">
        <f t="shared" si="14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 MARA_BBTYP AS "MARA_BBTYP" MARA_SLED_BBD AS "MARA_SLED_BBD" MARA_GTIN_VARIANT AS "MARA_GTIN_VARIANT" MARA_GENNR AS "MARA_GENNR" MARA_RMATP AS "MARA_RMATP" MARA_GDS_RELEVANT AS "MARA_GDS_RELEVANT" MARA_WEORA AS "MARA_WEORA" MARA_HUTYP_DFLT AS "MARA_HUTYP_DFLT" MARA_PILFERABLE AS "MARA_PILFERABLE" MARA_WHSTC AS "MARA_WHSTC" MARA_WHMATGR AS "MARA_WHMATGR" MARA_HNDLCODE AS "MARA_HNDLCODE" MARA_HAZMAT AS "MARA_HAZMAT" MARA_HUTYP AS "MARA_HUTYP" MARA_TARE_VAR AS "MARA_TARE_VAR" MARA_MAXC AS "MARA_MAXC" MARA_MAXC_TOL AS "MARA_MAXC_TOL" MARA_MAXL AS "MARA_MAXL" MARA_MAXB AS "MARA_MAXB" MARA_MAXH AS "MARA_MAXH" MARA_MAXDIM_UOM AS "MARA_MAXDIM_UOM" MARA_HERKL AS "MARA_HERKL" MARA_MFRGR AS "MARA_MFRGR" MARA_QQTIME AS "MARA_QQTIME" MARA_QQTIMEUOM AS "MARA_QQTIMEUOM" MARA_QGRP AS "MARA_QGRP" MARA_SERIAL AS "MARA_SERIAL" MARA_PS_SMARTFORM AS "MARA_PS_SMARTFORM" MARA_LOGUNIT AS "MARA_LOGUNIT" MARA_CWQREL AS "MARA_CWQREL" MARA_CWQPROC AS "MARA_CWQPROC" MARA_CWQTOLGR AS "MARA_CWQTOLGR" MARA_ADPROF AS "MARA_ADPROF" MARA_IPMIPPRODUCT AS "MARA_IPMIPPRODUCT" MARA_ALLOW_PMAT_IGNO AS "MARA_ALLOW_PMAT_IGNO" MARA_MEDIUM AS "MARA_MEDIUM" MARA_COMMODITY AS "MARA_COMMODITY" MARA_ANIMAL_ORIGIN AS "MARA_ANIMAL_ORIGIN" MARA_TEXTILE_COMP_IND AS "MARA_TEXTILE_COMP_IND" MARA_SGT_CSGR AS "MARA_SGT_CSGR" MARA_SGT_COVSA AS "MARA_SGT_COVSA" MARA_SGT_STAT AS "MARA_SGT_STAT" MARA_SGT_SCOPE AS "MARA_SGT_SCOPE" MARA_SGT_REL AS "MARA_SGT_REL" MARA_ANP AS "MARA_ANP" MARA_FSH_MG_AT1 AS "MARA_FSH_MG_AT1" MARA_FSH_MG_AT2 AS "MARA_FSH_MG_AT2" MARA_FSH_MG_AT3 AS "MARA_FSH_MG_AT3" MARA_FSH_SEALV AS "MARA_FSH_SEALV" MARA_FSH_SEAIM AS "MARA_FSH_SEAIM" MARA_FSH_SC_MID AS "MARA_FSH_SC_MID" MARA_PSM_CODE AS "MARA_PSM_CODE" MARA_ZZEXTWG AS "MARA_ZZEXTWG" MARA_ZMTREF AS "MARA_ZMTREF" MARA_ZZPT_PRODUTO AS "MARA_ZZPT_PRODUTO" MARA_ZZPT_LIGANTE AS "MARA_ZZPT_LIGANTE" MARA_ZZPT_ADJUVANTE AS "MARA_ZZPT_ADJUVANTE" MARA_ZZPT_CLS_RESCO AS "MARA_ZZPT_CLS_RESCO" MARA_ZZPT_CLS_CONSI AS "MARA_ZZPT_CLS_CONSI" MARA_ZZPT_EXPO_AMBI AS "MARA_ZZPT_EXPO_AMBI" MARA_ZZPT_MAX_DIM_AG AS "MARA_ZZPT_MAX_DIM_AG" MARA_ZZPT_CLS_TEOR AS "MARA_ZZPT_CLS_TEOR" MARA_ZZPT_CAR_ESPEC AS "MARA_ZZPT_CAR_ESPEC" MARA_ZZ1 AS "MARA_ZZ1" MARA_ZZCPRDH AS "MARA_ZZCPRDH" MAKT_MATNR AS "MAKT_MATNR" MAKT_SPRAS AS "MAKT_SPRAS" MAKT_MAKTX AS "MAKT_MAKTX" LIPS_VBELN AS "LIPS_VBELN" LIPS_POSNR AS "LIPS_POSNR" LIPS_PSTYV AS "LIPS_PSTYV" LIPS_ERNAM AS "LIPS_ERNAM" LIPS_ERZET AS "LIPS_ERZET"</v>
      </c>
    </row>
    <row r="273" spans="2:5" x14ac:dyDescent="0.2">
      <c r="B273" s="84" t="s">
        <v>436</v>
      </c>
      <c r="C273" t="str">
        <f t="shared" si="12"/>
        <v>"LIPS_ERDAT"</v>
      </c>
      <c r="D273" t="str">
        <f t="shared" si="13"/>
        <v>LIPS_ERDAT AS "LIPS_ERDAT"</v>
      </c>
      <c r="E273" t="str">
        <f t="shared" si="14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 MARA_BBTYP AS "MARA_BBTYP" MARA_SLED_BBD AS "MARA_SLED_BBD" MARA_GTIN_VARIANT AS "MARA_GTIN_VARIANT" MARA_GENNR AS "MARA_GENNR" MARA_RMATP AS "MARA_RMATP" MARA_GDS_RELEVANT AS "MARA_GDS_RELEVANT" MARA_WEORA AS "MARA_WEORA" MARA_HUTYP_DFLT AS "MARA_HUTYP_DFLT" MARA_PILFERABLE AS "MARA_PILFERABLE" MARA_WHSTC AS "MARA_WHSTC" MARA_WHMATGR AS "MARA_WHMATGR" MARA_HNDLCODE AS "MARA_HNDLCODE" MARA_HAZMAT AS "MARA_HAZMAT" MARA_HUTYP AS "MARA_HUTYP" MARA_TARE_VAR AS "MARA_TARE_VAR" MARA_MAXC AS "MARA_MAXC" MARA_MAXC_TOL AS "MARA_MAXC_TOL" MARA_MAXL AS "MARA_MAXL" MARA_MAXB AS "MARA_MAXB" MARA_MAXH AS "MARA_MAXH" MARA_MAXDIM_UOM AS "MARA_MAXDIM_UOM" MARA_HERKL AS "MARA_HERKL" MARA_MFRGR AS "MARA_MFRGR" MARA_QQTIME AS "MARA_QQTIME" MARA_QQTIMEUOM AS "MARA_QQTIMEUOM" MARA_QGRP AS "MARA_QGRP" MARA_SERIAL AS "MARA_SERIAL" MARA_PS_SMARTFORM AS "MARA_PS_SMARTFORM" MARA_LOGUNIT AS "MARA_LOGUNIT" MARA_CWQREL AS "MARA_CWQREL" MARA_CWQPROC AS "MARA_CWQPROC" MARA_CWQTOLGR AS "MARA_CWQTOLGR" MARA_ADPROF AS "MARA_ADPROF" MARA_IPMIPPRODUCT AS "MARA_IPMIPPRODUCT" MARA_ALLOW_PMAT_IGNO AS "MARA_ALLOW_PMAT_IGNO" MARA_MEDIUM AS "MARA_MEDIUM" MARA_COMMODITY AS "MARA_COMMODITY" MARA_ANIMAL_ORIGIN AS "MARA_ANIMAL_ORIGIN" MARA_TEXTILE_COMP_IND AS "MARA_TEXTILE_COMP_IND" MARA_SGT_CSGR AS "MARA_SGT_CSGR" MARA_SGT_COVSA AS "MARA_SGT_COVSA" MARA_SGT_STAT AS "MARA_SGT_STAT" MARA_SGT_SCOPE AS "MARA_SGT_SCOPE" MARA_SGT_REL AS "MARA_SGT_REL" MARA_ANP AS "MARA_ANP" MARA_FSH_MG_AT1 AS "MARA_FSH_MG_AT1" MARA_FSH_MG_AT2 AS "MARA_FSH_MG_AT2" MARA_FSH_MG_AT3 AS "MARA_FSH_MG_AT3" MARA_FSH_SEALV AS "MARA_FSH_SEALV" MARA_FSH_SEAIM AS "MARA_FSH_SEAIM" MARA_FSH_SC_MID AS "MARA_FSH_SC_MID" MARA_PSM_CODE AS "MARA_PSM_CODE" MARA_ZZEXTWG AS "MARA_ZZEXTWG" MARA_ZMTREF AS "MARA_ZMTREF" MARA_ZZPT_PRODUTO AS "MARA_ZZPT_PRODUTO" MARA_ZZPT_LIGANTE AS "MARA_ZZPT_LIGANTE" MARA_ZZPT_ADJUVANTE AS "MARA_ZZPT_ADJUVANTE" MARA_ZZPT_CLS_RESCO AS "MARA_ZZPT_CLS_RESCO" MARA_ZZPT_CLS_CONSI AS "MARA_ZZPT_CLS_CONSI" MARA_ZZPT_EXPO_AMBI AS "MARA_ZZPT_EXPO_AMBI" MARA_ZZPT_MAX_DIM_AG AS "MARA_ZZPT_MAX_DIM_AG" MARA_ZZPT_CLS_TEOR AS "MARA_ZZPT_CLS_TEOR" MARA_ZZPT_CAR_ESPEC AS "MARA_ZZPT_CAR_ESPEC" MARA_ZZ1 AS "MARA_ZZ1" MARA_ZZCPRDH AS "MARA_ZZCPRDH" MAKT_MATNR AS "MAKT_MATNR" MAKT_SPRAS AS "MAKT_SPRAS" MAKT_MAKTX AS "MAKT_MAKTX" LIPS_VBELN AS "LIPS_VBELN" LIPS_POSNR AS "LIPS_POSNR" LIPS_PSTYV AS "LIPS_PSTYV" LIPS_ERNAM AS "LIPS_ERNAM" LIPS_ERZET AS "LIPS_ERZET" LIPS_ERDAT AS "LIPS_ERDAT"</v>
      </c>
    </row>
    <row r="274" spans="2:5" x14ac:dyDescent="0.2">
      <c r="B274" s="84" t="s">
        <v>437</v>
      </c>
      <c r="C274" t="str">
        <f t="shared" si="12"/>
        <v>"LIPS_MATNR"</v>
      </c>
      <c r="D274" t="str">
        <f t="shared" si="13"/>
        <v>LIPS_MATNR AS "LIPS_MATNR"</v>
      </c>
      <c r="E274" t="str">
        <f t="shared" si="14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 MARA_BBTYP AS "MARA_BBTYP" MARA_SLED_BBD AS "MARA_SLED_BBD" MARA_GTIN_VARIANT AS "MARA_GTIN_VARIANT" MARA_GENNR AS "MARA_GENNR" MARA_RMATP AS "MARA_RMATP" MARA_GDS_RELEVANT AS "MARA_GDS_RELEVANT" MARA_WEORA AS "MARA_WEORA" MARA_HUTYP_DFLT AS "MARA_HUTYP_DFLT" MARA_PILFERABLE AS "MARA_PILFERABLE" MARA_WHSTC AS "MARA_WHSTC" MARA_WHMATGR AS "MARA_WHMATGR" MARA_HNDLCODE AS "MARA_HNDLCODE" MARA_HAZMAT AS "MARA_HAZMAT" MARA_HUTYP AS "MARA_HUTYP" MARA_TARE_VAR AS "MARA_TARE_VAR" MARA_MAXC AS "MARA_MAXC" MARA_MAXC_TOL AS "MARA_MAXC_TOL" MARA_MAXL AS "MARA_MAXL" MARA_MAXB AS "MARA_MAXB" MARA_MAXH AS "MARA_MAXH" MARA_MAXDIM_UOM AS "MARA_MAXDIM_UOM" MARA_HERKL AS "MARA_HERKL" MARA_MFRGR AS "MARA_MFRGR" MARA_QQTIME AS "MARA_QQTIME" MARA_QQTIMEUOM AS "MARA_QQTIMEUOM" MARA_QGRP AS "MARA_QGRP" MARA_SERIAL AS "MARA_SERIAL" MARA_PS_SMARTFORM AS "MARA_PS_SMARTFORM" MARA_LOGUNIT AS "MARA_LOGUNIT" MARA_CWQREL AS "MARA_CWQREL" MARA_CWQPROC AS "MARA_CWQPROC" MARA_CWQTOLGR AS "MARA_CWQTOLGR" MARA_ADPROF AS "MARA_ADPROF" MARA_IPMIPPRODUCT AS "MARA_IPMIPPRODUCT" MARA_ALLOW_PMAT_IGNO AS "MARA_ALLOW_PMAT_IGNO" MARA_MEDIUM AS "MARA_MEDIUM" MARA_COMMODITY AS "MARA_COMMODITY" MARA_ANIMAL_ORIGIN AS "MARA_ANIMAL_ORIGIN" MARA_TEXTILE_COMP_IND AS "MARA_TEXTILE_COMP_IND" MARA_SGT_CSGR AS "MARA_SGT_CSGR" MARA_SGT_COVSA AS "MARA_SGT_COVSA" MARA_SGT_STAT AS "MARA_SGT_STAT" MARA_SGT_SCOPE AS "MARA_SGT_SCOPE" MARA_SGT_REL AS "MARA_SGT_REL" MARA_ANP AS "MARA_ANP" MARA_FSH_MG_AT1 AS "MARA_FSH_MG_AT1" MARA_FSH_MG_AT2 AS "MARA_FSH_MG_AT2" MARA_FSH_MG_AT3 AS "MARA_FSH_MG_AT3" MARA_FSH_SEALV AS "MARA_FSH_SEALV" MARA_FSH_SEAIM AS "MARA_FSH_SEAIM" MARA_FSH_SC_MID AS "MARA_FSH_SC_MID" MARA_PSM_CODE AS "MARA_PSM_CODE" MARA_ZZEXTWG AS "MARA_ZZEXTWG" MARA_ZMTREF AS "MARA_ZMTREF" MARA_ZZPT_PRODUTO AS "MARA_ZZPT_PRODUTO" MARA_ZZPT_LIGANTE AS "MARA_ZZPT_LIGANTE" MARA_ZZPT_ADJUVANTE AS "MARA_ZZPT_ADJUVANTE" MARA_ZZPT_CLS_RESCO AS "MARA_ZZPT_CLS_RESCO" MARA_ZZPT_CLS_CONSI AS "MARA_ZZPT_CLS_CONSI" MARA_ZZPT_EXPO_AMBI AS "MARA_ZZPT_EXPO_AMBI" MARA_ZZPT_MAX_DIM_AG AS "MARA_ZZPT_MAX_DIM_AG" MARA_ZZPT_CLS_TEOR AS "MARA_ZZPT_CLS_TEOR" MARA_ZZPT_CAR_ESPEC AS "MARA_ZZPT_CAR_ESPEC" MARA_ZZ1 AS "MARA_ZZ1" MARA_ZZCPRDH AS "MARA_ZZCPRDH" MAKT_MATNR AS "MAKT_MATNR" MAKT_SPRAS AS "MAKT_SPRAS" MAKT_MAKTX AS "MAKT_MAKTX" LIPS_VBELN AS "LIPS_VBELN" LIPS_POSNR AS "LIPS_POSNR" LIPS_PSTYV AS "LIPS_PSTYV" LIPS_ERNAM AS "LIPS_ERNAM" LIPS_ERZET AS "LIPS_ERZET" LIPS_ERDAT AS "LIPS_ERDAT" LIPS_MATNR AS "LIPS_MATNR"</v>
      </c>
    </row>
    <row r="275" spans="2:5" x14ac:dyDescent="0.2">
      <c r="B275" s="84" t="s">
        <v>438</v>
      </c>
      <c r="C275" t="str">
        <f t="shared" si="12"/>
        <v>"LIPS_MATWA"</v>
      </c>
      <c r="D275" t="str">
        <f t="shared" si="13"/>
        <v>LIPS_MATWA AS "LIPS_MATWA"</v>
      </c>
      <c r="E275" t="str">
        <f t="shared" si="14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 MARA_BBTYP AS "MARA_BBTYP" MARA_SLED_BBD AS "MARA_SLED_BBD" MARA_GTIN_VARIANT AS "MARA_GTIN_VARIANT" MARA_GENNR AS "MARA_GENNR" MARA_RMATP AS "MARA_RMATP" MARA_GDS_RELEVANT AS "MARA_GDS_RELEVANT" MARA_WEORA AS "MARA_WEORA" MARA_HUTYP_DFLT AS "MARA_HUTYP_DFLT" MARA_PILFERABLE AS "MARA_PILFERABLE" MARA_WHSTC AS "MARA_WHSTC" MARA_WHMATGR AS "MARA_WHMATGR" MARA_HNDLCODE AS "MARA_HNDLCODE" MARA_HAZMAT AS "MARA_HAZMAT" MARA_HUTYP AS "MARA_HUTYP" MARA_TARE_VAR AS "MARA_TARE_VAR" MARA_MAXC AS "MARA_MAXC" MARA_MAXC_TOL AS "MARA_MAXC_TOL" MARA_MAXL AS "MARA_MAXL" MARA_MAXB AS "MARA_MAXB" MARA_MAXH AS "MARA_MAXH" MARA_MAXDIM_UOM AS "MARA_MAXDIM_UOM" MARA_HERKL AS "MARA_HERKL" MARA_MFRGR AS "MARA_MFRGR" MARA_QQTIME AS "MARA_QQTIME" MARA_QQTIMEUOM AS "MARA_QQTIMEUOM" MARA_QGRP AS "MARA_QGRP" MARA_SERIAL AS "MARA_SERIAL" MARA_PS_SMARTFORM AS "MARA_PS_SMARTFORM" MARA_LOGUNIT AS "MARA_LOGUNIT" MARA_CWQREL AS "MARA_CWQREL" MARA_CWQPROC AS "MARA_CWQPROC" MARA_CWQTOLGR AS "MARA_CWQTOLGR" MARA_ADPROF AS "MARA_ADPROF" MARA_IPMIPPRODUCT AS "MARA_IPMIPPRODUCT" MARA_ALLOW_PMAT_IGNO AS "MARA_ALLOW_PMAT_IGNO" MARA_MEDIUM AS "MARA_MEDIUM" MARA_COMMODITY AS "MARA_COMMODITY" MARA_ANIMAL_ORIGIN AS "MARA_ANIMAL_ORIGIN" MARA_TEXTILE_COMP_IND AS "MARA_TEXTILE_COMP_IND" MARA_SGT_CSGR AS "MARA_SGT_CSGR" MARA_SGT_COVSA AS "MARA_SGT_COVSA" MARA_SGT_STAT AS "MARA_SGT_STAT" MARA_SGT_SCOPE AS "MARA_SGT_SCOPE" MARA_SGT_REL AS "MARA_SGT_REL" MARA_ANP AS "MARA_ANP" MARA_FSH_MG_AT1 AS "MARA_FSH_MG_AT1" MARA_FSH_MG_AT2 AS "MARA_FSH_MG_AT2" MARA_FSH_MG_AT3 AS "MARA_FSH_MG_AT3" MARA_FSH_SEALV AS "MARA_FSH_SEALV" MARA_FSH_SEAIM AS "MARA_FSH_SEAIM" MARA_FSH_SC_MID AS "MARA_FSH_SC_MID" MARA_PSM_CODE AS "MARA_PSM_CODE" MARA_ZZEXTWG AS "MARA_ZZEXTWG" MARA_ZMTREF AS "MARA_ZMTREF" MARA_ZZPT_PRODUTO AS "MARA_ZZPT_PRODUTO" MARA_ZZPT_LIGANTE AS "MARA_ZZPT_LIGANTE" MARA_ZZPT_ADJUVANTE AS "MARA_ZZPT_ADJUVANTE" MARA_ZZPT_CLS_RESCO AS "MARA_ZZPT_CLS_RESCO" MARA_ZZPT_CLS_CONSI AS "MARA_ZZPT_CLS_CONSI" MARA_ZZPT_EXPO_AMBI AS "MARA_ZZPT_EXPO_AMBI" MARA_ZZPT_MAX_DIM_AG AS "MARA_ZZPT_MAX_DIM_AG" MARA_ZZPT_CLS_TEOR AS "MARA_ZZPT_CLS_TEOR" MARA_ZZPT_CAR_ESPEC AS "MARA_ZZPT_CAR_ESPEC" MARA_ZZ1 AS "MARA_ZZ1" MARA_ZZCPRDH AS "MARA_ZZCPRDH" MAKT_MATNR AS "MAKT_MATNR" MAKT_SPRAS AS "MAKT_SPRAS" MAKT_MAKTX AS "MAKT_MAKTX" LIPS_VBELN AS "LIPS_VBELN" LIPS_POSNR AS "LIPS_POSNR" LIPS_PSTYV AS "LIPS_PSTYV" LIPS_ERNAM AS "LIPS_ERNAM" LIPS_ERZET AS "LIPS_ERZET" LIPS_ERDAT AS "LIPS_ERDAT" LIPS_MATNR AS "LIPS_MATNR" LIPS_MATWA AS "LIPS_MATWA"</v>
      </c>
    </row>
    <row r="276" spans="2:5" x14ac:dyDescent="0.2">
      <c r="B276" s="84" t="s">
        <v>439</v>
      </c>
      <c r="C276" t="str">
        <f t="shared" si="12"/>
        <v>"LIPS_MATKL"</v>
      </c>
      <c r="D276" t="str">
        <f t="shared" si="13"/>
        <v>LIPS_MATKL AS "LIPS_MATKL"</v>
      </c>
      <c r="E276" t="str">
        <f t="shared" si="14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 MARA_BBTYP AS "MARA_BBTYP" MARA_SLED_BBD AS "MARA_SLED_BBD" MARA_GTIN_VARIANT AS "MARA_GTIN_VARIANT" MARA_GENNR AS "MARA_GENNR" MARA_RMATP AS "MARA_RMATP" MARA_GDS_RELEVANT AS "MARA_GDS_RELEVANT" MARA_WEORA AS "MARA_WEORA" MARA_HUTYP_DFLT AS "MARA_HUTYP_DFLT" MARA_PILFERABLE AS "MARA_PILFERABLE" MARA_WHSTC AS "MARA_WHSTC" MARA_WHMATGR AS "MARA_WHMATGR" MARA_HNDLCODE AS "MARA_HNDLCODE" MARA_HAZMAT AS "MARA_HAZMAT" MARA_HUTYP AS "MARA_HUTYP" MARA_TARE_VAR AS "MARA_TARE_VAR" MARA_MAXC AS "MARA_MAXC" MARA_MAXC_TOL AS "MARA_MAXC_TOL" MARA_MAXL AS "MARA_MAXL" MARA_MAXB AS "MARA_MAXB" MARA_MAXH AS "MARA_MAXH" MARA_MAXDIM_UOM AS "MARA_MAXDIM_UOM" MARA_HERKL AS "MARA_HERKL" MARA_MFRGR AS "MARA_MFRGR" MARA_QQTIME AS "MARA_QQTIME" MARA_QQTIMEUOM AS "MARA_QQTIMEUOM" MARA_QGRP AS "MARA_QGRP" MARA_SERIAL AS "MARA_SERIAL" MARA_PS_SMARTFORM AS "MARA_PS_SMARTFORM" MARA_LOGUNIT AS "MARA_LOGUNIT" MARA_CWQREL AS "MARA_CWQREL" MARA_CWQPROC AS "MARA_CWQPROC" MARA_CWQTOLGR AS "MARA_CWQTOLGR" MARA_ADPROF AS "MARA_ADPROF" MARA_IPMIPPRODUCT AS "MARA_IPMIPPRODUCT" MARA_ALLOW_PMAT_IGNO AS "MARA_ALLOW_PMAT_IGNO" MARA_MEDIUM AS "MARA_MEDIUM" MARA_COMMODITY AS "MARA_COMMODITY" MARA_ANIMAL_ORIGIN AS "MARA_ANIMAL_ORIGIN" MARA_TEXTILE_COMP_IND AS "MARA_TEXTILE_COMP_IND" MARA_SGT_CSGR AS "MARA_SGT_CSGR" MARA_SGT_COVSA AS "MARA_SGT_COVSA" MARA_SGT_STAT AS "MARA_SGT_STAT" MARA_SGT_SCOPE AS "MARA_SGT_SCOPE" MARA_SGT_REL AS "MARA_SGT_REL" MARA_ANP AS "MARA_ANP" MARA_FSH_MG_AT1 AS "MARA_FSH_MG_AT1" MARA_FSH_MG_AT2 AS "MARA_FSH_MG_AT2" MARA_FSH_MG_AT3 AS "MARA_FSH_MG_AT3" MARA_FSH_SEALV AS "MARA_FSH_SEALV" MARA_FSH_SEAIM AS "MARA_FSH_SEAIM" MARA_FSH_SC_MID AS "MARA_FSH_SC_MID" MARA_PSM_CODE AS "MARA_PSM_CODE" MARA_ZZEXTWG AS "MARA_ZZEXTWG" MARA_ZMTREF AS "MARA_ZMTREF" MARA_ZZPT_PRODUTO AS "MARA_ZZPT_PRODUTO" MARA_ZZPT_LIGANTE AS "MARA_ZZPT_LIGANTE" MARA_ZZPT_ADJUVANTE AS "MARA_ZZPT_ADJUVANTE" MARA_ZZPT_CLS_RESCO AS "MARA_ZZPT_CLS_RESCO" MARA_ZZPT_CLS_CONSI AS "MARA_ZZPT_CLS_CONSI" MARA_ZZPT_EXPO_AMBI AS "MARA_ZZPT_EXPO_AMBI" MARA_ZZPT_MAX_DIM_AG AS "MARA_ZZPT_MAX_DIM_AG" MARA_ZZPT_CLS_TEOR AS "MARA_ZZPT_CLS_TEOR" MARA_ZZPT_CAR_ESPEC AS "MARA_ZZPT_CAR_ESPEC" MARA_ZZ1 AS "MARA_ZZ1" MARA_ZZCPRDH AS "MARA_ZZCPRDH" MAKT_MATNR AS "MAKT_MATNR" MAKT_SPRAS AS "MAKT_SPRAS" MAKT_MAKTX AS "MAKT_MAKTX" LIPS_VBELN AS "LIPS_VBELN" LIPS_POSNR AS "LIPS_POSNR" LIPS_PSTYV AS "LIPS_PSTYV" LIPS_ERNAM AS "LIPS_ERNAM" LIPS_ERZET AS "LIPS_ERZET" LIPS_ERDAT AS "LIPS_ERDAT" LIPS_MATNR AS "LIPS_MATNR" LIPS_MATWA AS "LIPS_MATWA" LIPS_MATKL AS "LIPS_MATKL"</v>
      </c>
    </row>
    <row r="277" spans="2:5" x14ac:dyDescent="0.2">
      <c r="B277" s="84" t="s">
        <v>440</v>
      </c>
      <c r="C277" t="str">
        <f t="shared" si="12"/>
        <v>"LIPS_WERKS"</v>
      </c>
      <c r="D277" t="str">
        <f t="shared" si="13"/>
        <v>LIPS_WERKS AS "LIPS_WERKS"</v>
      </c>
      <c r="E277" t="str">
        <f t="shared" si="14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 MARA_BBTYP AS "MARA_BBTYP" MARA_SLED_BBD AS "MARA_SLED_BBD" MARA_GTIN_VARIANT AS "MARA_GTIN_VARIANT" MARA_GENNR AS "MARA_GENNR" MARA_RMATP AS "MARA_RMATP" MARA_GDS_RELEVANT AS "MARA_GDS_RELEVANT" MARA_WEORA AS "MARA_WEORA" MARA_HUTYP_DFLT AS "MARA_HUTYP_DFLT" MARA_PILFERABLE AS "MARA_PILFERABLE" MARA_WHSTC AS "MARA_WHSTC" MARA_WHMATGR AS "MARA_WHMATGR" MARA_HNDLCODE AS "MARA_HNDLCODE" MARA_HAZMAT AS "MARA_HAZMAT" MARA_HUTYP AS "MARA_HUTYP" MARA_TARE_VAR AS "MARA_TARE_VAR" MARA_MAXC AS "MARA_MAXC" MARA_MAXC_TOL AS "MARA_MAXC_TOL" MARA_MAXL AS "MARA_MAXL" MARA_MAXB AS "MARA_MAXB" MARA_MAXH AS "MARA_MAXH" MARA_MAXDIM_UOM AS "MARA_MAXDIM_UOM" MARA_HERKL AS "MARA_HERKL" MARA_MFRGR AS "MARA_MFRGR" MARA_QQTIME AS "MARA_QQTIME" MARA_QQTIMEUOM AS "MARA_QQTIMEUOM" MARA_QGRP AS "MARA_QGRP" MARA_SERIAL AS "MARA_SERIAL" MARA_PS_SMARTFORM AS "MARA_PS_SMARTFORM" MARA_LOGUNIT AS "MARA_LOGUNIT" MARA_CWQREL AS "MARA_CWQREL" MARA_CWQPROC AS "MARA_CWQPROC" MARA_CWQTOLGR AS "MARA_CWQTOLGR" MARA_ADPROF AS "MARA_ADPROF" MARA_IPMIPPRODUCT AS "MARA_IPMIPPRODUCT" MARA_ALLOW_PMAT_IGNO AS "MARA_ALLOW_PMAT_IGNO" MARA_MEDIUM AS "MARA_MEDIUM" MARA_COMMODITY AS "MARA_COMMODITY" MARA_ANIMAL_ORIGIN AS "MARA_ANIMAL_ORIGIN" MARA_TEXTILE_COMP_IND AS "MARA_TEXTILE_COMP_IND" MARA_SGT_CSGR AS "MARA_SGT_CSGR" MARA_SGT_COVSA AS "MARA_SGT_COVSA" MARA_SGT_STAT AS "MARA_SGT_STAT" MARA_SGT_SCOPE AS "MARA_SGT_SCOPE" MARA_SGT_REL AS "MARA_SGT_REL" MARA_ANP AS "MARA_ANP" MARA_FSH_MG_AT1 AS "MARA_FSH_MG_AT1" MARA_FSH_MG_AT2 AS "MARA_FSH_MG_AT2" MARA_FSH_MG_AT3 AS "MARA_FSH_MG_AT3" MARA_FSH_SEALV AS "MARA_FSH_SEALV" MARA_FSH_SEAIM AS "MARA_FSH_SEAIM" MARA_FSH_SC_MID AS "MARA_FSH_SC_MID" MARA_PSM_CODE AS "MARA_PSM_CODE" MARA_ZZEXTWG AS "MARA_ZZEXTWG" MARA_ZMTREF AS "MARA_ZMTREF" MARA_ZZPT_PRODUTO AS "MARA_ZZPT_PRODUTO" MARA_ZZPT_LIGANTE AS "MARA_ZZPT_LIGANTE" MARA_ZZPT_ADJUVANTE AS "MARA_ZZPT_ADJUVANTE" MARA_ZZPT_CLS_RESCO AS "MARA_ZZPT_CLS_RESCO" MARA_ZZPT_CLS_CONSI AS "MARA_ZZPT_CLS_CONSI" MARA_ZZPT_EXPO_AMBI AS "MARA_ZZPT_EXPO_AMBI" MARA_ZZPT_MAX_DIM_AG AS "MARA_ZZPT_MAX_DIM_AG" MARA_ZZPT_CLS_TEOR AS "MARA_ZZPT_CLS_TEOR" MARA_ZZPT_CAR_ESPEC AS "MARA_ZZPT_CAR_ESPEC" MARA_ZZ1 AS "MARA_ZZ1" MARA_ZZCPRDH AS "MARA_ZZCPRDH" MAKT_MATNR AS "MAKT_MATNR" MAKT_SPRAS AS "MAKT_SPRAS" MAKT_MAKTX AS "MAKT_MAKTX" LIPS_VBELN AS "LIPS_VBELN" LIPS_POSNR AS "LIPS_POSNR" LIPS_PSTYV AS "LIPS_PSTYV" LIPS_ERNAM AS "LIPS_ERNAM" LIPS_ERZET AS "LIPS_ERZET" LIPS_ERDAT AS "LIPS_ERDAT" LIPS_MATNR AS "LIPS_MATNR" LIPS_MATWA AS "LIPS_MATWA" LIPS_MATKL AS "LIPS_MATKL" LIPS_WERKS AS "LIPS_WERKS"</v>
      </c>
    </row>
    <row r="278" spans="2:5" x14ac:dyDescent="0.2">
      <c r="B278" s="84" t="s">
        <v>441</v>
      </c>
      <c r="C278" t="str">
        <f t="shared" si="12"/>
        <v>"LIPS_LGORT"</v>
      </c>
      <c r="D278" t="str">
        <f t="shared" si="13"/>
        <v>LIPS_LGORT AS "LIPS_LGORT"</v>
      </c>
      <c r="E278" t="str">
        <f t="shared" si="14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 MARA_BBTYP AS "MARA_BBTYP" MARA_SLED_BBD AS "MARA_SLED_BBD" MARA_GTIN_VARIANT AS "MARA_GTIN_VARIANT" MARA_GENNR AS "MARA_GENNR" MARA_RMATP AS "MARA_RMATP" MARA_GDS_RELEVANT AS "MARA_GDS_RELEVANT" MARA_WEORA AS "MARA_WEORA" MARA_HUTYP_DFLT AS "MARA_HUTYP_DFLT" MARA_PILFERABLE AS "MARA_PILFERABLE" MARA_WHSTC AS "MARA_WHSTC" MARA_WHMATGR AS "MARA_WHMATGR" MARA_HNDLCODE AS "MARA_HNDLCODE" MARA_HAZMAT AS "MARA_HAZMAT" MARA_HUTYP AS "MARA_HUTYP" MARA_TARE_VAR AS "MARA_TARE_VAR" MARA_MAXC AS "MARA_MAXC" MARA_MAXC_TOL AS "MARA_MAXC_TOL" MARA_MAXL AS "MARA_MAXL" MARA_MAXB AS "MARA_MAXB" MARA_MAXH AS "MARA_MAXH" MARA_MAXDIM_UOM AS "MARA_MAXDIM_UOM" MARA_HERKL AS "MARA_HERKL" MARA_MFRGR AS "MARA_MFRGR" MARA_QQTIME AS "MARA_QQTIME" MARA_QQTIMEUOM AS "MARA_QQTIMEUOM" MARA_QGRP AS "MARA_QGRP" MARA_SERIAL AS "MARA_SERIAL" MARA_PS_SMARTFORM AS "MARA_PS_SMARTFORM" MARA_LOGUNIT AS "MARA_LOGUNIT" MARA_CWQREL AS "MARA_CWQREL" MARA_CWQPROC AS "MARA_CWQPROC" MARA_CWQTOLGR AS "MARA_CWQTOLGR" MARA_ADPROF AS "MARA_ADPROF" MARA_IPMIPPRODUCT AS "MARA_IPMIPPRODUCT" MARA_ALLOW_PMAT_IGNO AS "MARA_ALLOW_PMAT_IGNO" MARA_MEDIUM AS "MARA_MEDIUM" MARA_COMMODITY AS "MARA_COMMODITY" MARA_ANIMAL_ORIGIN AS "MARA_ANIMAL_ORIGIN" MARA_TEXTILE_COMP_IND AS "MARA_TEXTILE_COMP_IND" MARA_SGT_CSGR AS "MARA_SGT_CSGR" MARA_SGT_COVSA AS "MARA_SGT_COVSA" MARA_SGT_STAT AS "MARA_SGT_STAT" MARA_SGT_SCOPE AS "MARA_SGT_SCOPE" MARA_SGT_REL AS "MARA_SGT_REL" MARA_ANP AS "MARA_ANP" MARA_FSH_MG_AT1 AS "MARA_FSH_MG_AT1" MARA_FSH_MG_AT2 AS "MARA_FSH_MG_AT2" MARA_FSH_MG_AT3 AS "MARA_FSH_MG_AT3" MARA_FSH_SEALV AS "MARA_FSH_SEALV" MARA_FSH_SEAIM AS "MARA_FSH_SEAIM" MARA_FSH_SC_MID AS "MARA_FSH_SC_MID" MARA_PSM_CODE AS "MARA_PSM_CODE" MARA_ZZEXTWG AS "MARA_ZZEXTWG" MARA_ZMTREF AS "MARA_ZMTREF" MARA_ZZPT_PRODUTO AS "MARA_ZZPT_PRODUTO" MARA_ZZPT_LIGANTE AS "MARA_ZZPT_LIGANTE" MARA_ZZPT_ADJUVANTE AS "MARA_ZZPT_ADJUVANTE" MARA_ZZPT_CLS_RESCO AS "MARA_ZZPT_CLS_RESCO" MARA_ZZPT_CLS_CONSI AS "MARA_ZZPT_CLS_CONSI" MARA_ZZPT_EXPO_AMBI AS "MARA_ZZPT_EXPO_AMBI" MARA_ZZPT_MAX_DIM_AG AS "MARA_ZZPT_MAX_DIM_AG" MARA_ZZPT_CLS_TEOR AS "MARA_ZZPT_CLS_TEOR" MARA_ZZPT_CAR_ESPEC AS "MARA_ZZPT_CAR_ESPEC" MARA_ZZ1 AS "MARA_ZZ1" MARA_ZZCPRDH AS "MARA_ZZCPRDH" MAKT_MATNR AS "MAKT_MATNR" MAKT_SPRAS AS "MAKT_SPRAS" MAKT_MAKTX AS "MAKT_MAKTX" LIPS_VBELN AS "LIPS_VBELN" LIPS_POSNR AS "LIPS_POSNR" LIPS_PSTYV AS "LIPS_PSTYV" LIPS_ERNAM AS "LIPS_ERNAM" LIPS_ERZET AS "LIPS_ERZET" LIPS_ERDAT AS "LIPS_ERDAT" LIPS_MATNR AS "LIPS_MATNR" LIPS_MATWA AS "LIPS_MATWA" LIPS_MATKL AS "LIPS_MATKL" LIPS_WERKS AS "LIPS_WERKS" LIPS_LGORT AS "LIPS_LGORT"</v>
      </c>
    </row>
    <row r="279" spans="2:5" x14ac:dyDescent="0.2">
      <c r="B279" s="84" t="s">
        <v>442</v>
      </c>
      <c r="C279" t="str">
        <f t="shared" si="12"/>
        <v>"LIPS_CHARG"</v>
      </c>
      <c r="D279" t="str">
        <f t="shared" si="13"/>
        <v>LIPS_CHARG AS "LIPS_CHARG"</v>
      </c>
      <c r="E279" t="str">
        <f t="shared" si="14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 MARA_BBTYP AS "MARA_BBTYP" MARA_SLED_BBD AS "MARA_SLED_BBD" MARA_GTIN_VARIANT AS "MARA_GTIN_VARIANT" MARA_GENNR AS "MARA_GENNR" MARA_RMATP AS "MARA_RMATP" MARA_GDS_RELEVANT AS "MARA_GDS_RELEVANT" MARA_WEORA AS "MARA_WEORA" MARA_HUTYP_DFLT AS "MARA_HUTYP_DFLT" MARA_PILFERABLE AS "MARA_PILFERABLE" MARA_WHSTC AS "MARA_WHSTC" MARA_WHMATGR AS "MARA_WHMATGR" MARA_HNDLCODE AS "MARA_HNDLCODE" MARA_HAZMAT AS "MARA_HAZMAT" MARA_HUTYP AS "MARA_HUTYP" MARA_TARE_VAR AS "MARA_TARE_VAR" MARA_MAXC AS "MARA_MAXC" MARA_MAXC_TOL AS "MARA_MAXC_TOL" MARA_MAXL AS "MARA_MAXL" MARA_MAXB AS "MARA_MAXB" MARA_MAXH AS "MARA_MAXH" MARA_MAXDIM_UOM AS "MARA_MAXDIM_UOM" MARA_HERKL AS "MARA_HERKL" MARA_MFRGR AS "MARA_MFRGR" MARA_QQTIME AS "MARA_QQTIME" MARA_QQTIMEUOM AS "MARA_QQTIMEUOM" MARA_QGRP AS "MARA_QGRP" MARA_SERIAL AS "MARA_SERIAL" MARA_PS_SMARTFORM AS "MARA_PS_SMARTFORM" MARA_LOGUNIT AS "MARA_LOGUNIT" MARA_CWQREL AS "MARA_CWQREL" MARA_CWQPROC AS "MARA_CWQPROC" MARA_CWQTOLGR AS "MARA_CWQTOLGR" MARA_ADPROF AS "MARA_ADPROF" MARA_IPMIPPRODUCT AS "MARA_IPMIPPRODUCT" MARA_ALLOW_PMAT_IGNO AS "MARA_ALLOW_PMAT_IGNO" MARA_MEDIUM AS "MARA_MEDIUM" MARA_COMMODITY AS "MARA_COMMODITY" MARA_ANIMAL_ORIGIN AS "MARA_ANIMAL_ORIGIN" MARA_TEXTILE_COMP_IND AS "MARA_TEXTILE_COMP_IND" MARA_SGT_CSGR AS "MARA_SGT_CSGR" MARA_SGT_COVSA AS "MARA_SGT_COVSA" MARA_SGT_STAT AS "MARA_SGT_STAT" MARA_SGT_SCOPE AS "MARA_SGT_SCOPE" MARA_SGT_REL AS "MARA_SGT_REL" MARA_ANP AS "MARA_ANP" MARA_FSH_MG_AT1 AS "MARA_FSH_MG_AT1" MARA_FSH_MG_AT2 AS "MARA_FSH_MG_AT2" MARA_FSH_MG_AT3 AS "MARA_FSH_MG_AT3" MARA_FSH_SEALV AS "MARA_FSH_SEALV" MARA_FSH_SEAIM AS "MARA_FSH_SEAIM" MARA_FSH_SC_MID AS "MARA_FSH_SC_MID" MARA_PSM_CODE AS "MARA_PSM_CODE" MARA_ZZEXTWG AS "MARA_ZZEXTWG" MARA_ZMTREF AS "MARA_ZMTREF" MARA_ZZPT_PRODUTO AS "MARA_ZZPT_PRODUTO" MARA_ZZPT_LIGANTE AS "MARA_ZZPT_LIGANTE" MARA_ZZPT_ADJUVANTE AS "MARA_ZZPT_ADJUVANTE" MARA_ZZPT_CLS_RESCO AS "MARA_ZZPT_CLS_RESCO" MARA_ZZPT_CLS_CONSI AS "MARA_ZZPT_CLS_CONSI" MARA_ZZPT_EXPO_AMBI AS "MARA_ZZPT_EXPO_AMBI" MARA_ZZPT_MAX_DIM_AG AS "MARA_ZZPT_MAX_DIM_AG" MARA_ZZPT_CLS_TEOR AS "MARA_ZZPT_CLS_TEOR" MARA_ZZPT_CAR_ESPEC AS "MARA_ZZPT_CAR_ESPEC" MARA_ZZ1 AS "MARA_ZZ1" MARA_ZZCPRDH AS "MARA_ZZCPRDH" MAKT_MATNR AS "MAKT_MATNR" MAKT_SPRAS AS "MAKT_SPRAS" MAKT_MAKTX AS "MAKT_MAKTX" LIPS_VBELN AS "LIPS_VBELN" LIPS_POSNR AS "LIPS_POSNR" LIPS_PSTYV AS "LIPS_PSTYV" LIPS_ERNAM AS "LIPS_ERNAM" LIPS_ERZET AS "LIPS_ERZET" LIPS_ERDAT AS "LIPS_ERDAT" LIPS_MATNR AS "LIPS_MATNR" LIPS_MATWA AS "LIPS_MATWA" LIPS_MATKL AS "LIPS_MATKL" LIPS_WERKS AS "LIPS_WERKS" LIPS_LGORT AS "LIPS_LGORT" LIPS_CHARG AS "LIPS_CHARG"</v>
      </c>
    </row>
    <row r="280" spans="2:5" x14ac:dyDescent="0.2">
      <c r="B280" s="84" t="s">
        <v>443</v>
      </c>
      <c r="C280" t="str">
        <f t="shared" si="12"/>
        <v>"LIPS_LICHN"</v>
      </c>
      <c r="D280" t="str">
        <f t="shared" si="13"/>
        <v>LIPS_LICHN AS "LIPS_LICHN"</v>
      </c>
      <c r="E280" t="str">
        <f t="shared" si="14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 MARA_BBTYP AS "MARA_BBTYP" MARA_SLED_BBD AS "MARA_SLED_BBD" MARA_GTIN_VARIANT AS "MARA_GTIN_VARIANT" MARA_GENNR AS "MARA_GENNR" MARA_RMATP AS "MARA_RMATP" MARA_GDS_RELEVANT AS "MARA_GDS_RELEVANT" MARA_WEORA AS "MARA_WEORA" MARA_HUTYP_DFLT AS "MARA_HUTYP_DFLT" MARA_PILFERABLE AS "MARA_PILFERABLE" MARA_WHSTC AS "MARA_WHSTC" MARA_WHMATGR AS "MARA_WHMATGR" MARA_HNDLCODE AS "MARA_HNDLCODE" MARA_HAZMAT AS "MARA_HAZMAT" MARA_HUTYP AS "MARA_HUTYP" MARA_TARE_VAR AS "MARA_TARE_VAR" MARA_MAXC AS "MARA_MAXC" MARA_MAXC_TOL AS "MARA_MAXC_TOL" MARA_MAXL AS "MARA_MAXL" MARA_MAXB AS "MARA_MAXB" MARA_MAXH AS "MARA_MAXH" MARA_MAXDIM_UOM AS "MARA_MAXDIM_UOM" MARA_HERKL AS "MARA_HERKL" MARA_MFRGR AS "MARA_MFRGR" MARA_QQTIME AS "MARA_QQTIME" MARA_QQTIMEUOM AS "MARA_QQTIMEUOM" MARA_QGRP AS "MARA_QGRP" MARA_SERIAL AS "MARA_SERIAL" MARA_PS_SMARTFORM AS "MARA_PS_SMARTFORM" MARA_LOGUNIT AS "MARA_LOGUNIT" MARA_CWQREL AS "MARA_CWQREL" MARA_CWQPROC AS "MARA_CWQPROC" MARA_CWQTOLGR AS "MARA_CWQTOLGR" MARA_ADPROF AS "MARA_ADPROF" MARA_IPMIPPRODUCT AS "MARA_IPMIPPRODUCT" MARA_ALLOW_PMAT_IGNO AS "MARA_ALLOW_PMAT_IGNO" MARA_MEDIUM AS "MARA_MEDIUM" MARA_COMMODITY AS "MARA_COMMODITY" MARA_ANIMAL_ORIGIN AS "MARA_ANIMAL_ORIGIN" MARA_TEXTILE_COMP_IND AS "MARA_TEXTILE_COMP_IND" MARA_SGT_CSGR AS "MARA_SGT_CSGR" MARA_SGT_COVSA AS "MARA_SGT_COVSA" MARA_SGT_STAT AS "MARA_SGT_STAT" MARA_SGT_SCOPE AS "MARA_SGT_SCOPE" MARA_SGT_REL AS "MARA_SGT_REL" MARA_ANP AS "MARA_ANP" MARA_FSH_MG_AT1 AS "MARA_FSH_MG_AT1" MARA_FSH_MG_AT2 AS "MARA_FSH_MG_AT2" MARA_FSH_MG_AT3 AS "MARA_FSH_MG_AT3" MARA_FSH_SEALV AS "MARA_FSH_SEALV" MARA_FSH_SEAIM AS "MARA_FSH_SEAIM" MARA_FSH_SC_MID AS "MARA_FSH_SC_MID" MARA_PSM_CODE AS "MARA_PSM_CODE" MARA_ZZEXTWG AS "MARA_ZZEXTWG" MARA_ZMTREF AS "MARA_ZMTREF" MARA_ZZPT_PRODUTO AS "MARA_ZZPT_PRODUTO" MARA_ZZPT_LIGANTE AS "MARA_ZZPT_LIGANTE" MARA_ZZPT_ADJUVANTE AS "MARA_ZZPT_ADJUVANTE" MARA_ZZPT_CLS_RESCO AS "MARA_ZZPT_CLS_RESCO" MARA_ZZPT_CLS_CONSI AS "MARA_ZZPT_CLS_CONSI" MARA_ZZPT_EXPO_AMBI AS "MARA_ZZPT_EXPO_AMBI" MARA_ZZPT_MAX_DIM_AG AS "MARA_ZZPT_MAX_DIM_AG" MARA_ZZPT_CLS_TEOR AS "MARA_ZZPT_CLS_TEOR" MARA_ZZPT_CAR_ESPEC AS "MARA_ZZPT_CAR_ESPEC" MARA_ZZ1 AS "MARA_ZZ1" MARA_ZZCPRDH AS "MARA_ZZCPRDH" MAKT_MATNR AS "MAKT_MATNR" MAKT_SPRAS AS "MAKT_SPRAS" MAKT_MAKTX AS "MAKT_MAKTX" LIPS_VBELN AS "LIPS_VBELN" LIPS_POSNR AS "LIPS_POSNR" LIPS_PSTYV AS "LIPS_PSTYV" LIPS_ERNAM AS "LIPS_ERNAM" LIPS_ERZET AS "LIPS_ERZET" LIPS_ERDAT AS "LIPS_ERDAT" LIPS_MATNR AS "LIPS_MATNR" LIPS_MATWA AS "LIPS_MATWA" LIPS_MATKL AS "LIPS_MATKL" LIPS_WERKS AS "LIPS_WERKS" LIPS_LGORT AS "LIPS_LGORT" LIPS_CHARG AS "LIPS_CHARG" LIPS_LICHN AS "LIPS_LICHN"</v>
      </c>
    </row>
    <row r="281" spans="2:5" x14ac:dyDescent="0.2">
      <c r="B281" s="84" t="s">
        <v>444</v>
      </c>
      <c r="C281" t="str">
        <f t="shared" si="12"/>
        <v>"LIPS_KDMAT"</v>
      </c>
      <c r="D281" t="str">
        <f t="shared" si="13"/>
        <v>LIPS_KDMAT AS "LIPS_KDMAT"</v>
      </c>
      <c r="E281" t="str">
        <f t="shared" si="14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 MARA_BBTYP AS "MARA_BBTYP" MARA_SLED_BBD AS "MARA_SLED_BBD" MARA_GTIN_VARIANT AS "MARA_GTIN_VARIANT" MARA_GENNR AS "MARA_GENNR" MARA_RMATP AS "MARA_RMATP" MARA_GDS_RELEVANT AS "MARA_GDS_RELEVANT" MARA_WEORA AS "MARA_WEORA" MARA_HUTYP_DFLT AS "MARA_HUTYP_DFLT" MARA_PILFERABLE AS "MARA_PILFERABLE" MARA_WHSTC AS "MARA_WHSTC" MARA_WHMATGR AS "MARA_WHMATGR" MARA_HNDLCODE AS "MARA_HNDLCODE" MARA_HAZMAT AS "MARA_HAZMAT" MARA_HUTYP AS "MARA_HUTYP" MARA_TARE_VAR AS "MARA_TARE_VAR" MARA_MAXC AS "MARA_MAXC" MARA_MAXC_TOL AS "MARA_MAXC_TOL" MARA_MAXL AS "MARA_MAXL" MARA_MAXB AS "MARA_MAXB" MARA_MAXH AS "MARA_MAXH" MARA_MAXDIM_UOM AS "MARA_MAXDIM_UOM" MARA_HERKL AS "MARA_HERKL" MARA_MFRGR AS "MARA_MFRGR" MARA_QQTIME AS "MARA_QQTIME" MARA_QQTIMEUOM AS "MARA_QQTIMEUOM" MARA_QGRP AS "MARA_QGRP" MARA_SERIAL AS "MARA_SERIAL" MARA_PS_SMARTFORM AS "MARA_PS_SMARTFORM" MARA_LOGUNIT AS "MARA_LOGUNIT" MARA_CWQREL AS "MARA_CWQREL" MARA_CWQPROC AS "MARA_CWQPROC" MARA_CWQTOLGR AS "MARA_CWQTOLGR" MARA_ADPROF AS "MARA_ADPROF" MARA_IPMIPPRODUCT AS "MARA_IPMIPPRODUCT" MARA_ALLOW_PMAT_IGNO AS "MARA_ALLOW_PMAT_IGNO" MARA_MEDIUM AS "MARA_MEDIUM" MARA_COMMODITY AS "MARA_COMMODITY" MARA_ANIMAL_ORIGIN AS "MARA_ANIMAL_ORIGIN" MARA_TEXTILE_COMP_IND AS "MARA_TEXTILE_COMP_IND" MARA_SGT_CSGR AS "MARA_SGT_CSGR" MARA_SGT_COVSA AS "MARA_SGT_COVSA" MARA_SGT_STAT AS "MARA_SGT_STAT" MARA_SGT_SCOPE AS "MARA_SGT_SCOPE" MARA_SGT_REL AS "MARA_SGT_REL" MARA_ANP AS "MARA_ANP" MARA_FSH_MG_AT1 AS "MARA_FSH_MG_AT1" MARA_FSH_MG_AT2 AS "MARA_FSH_MG_AT2" MARA_FSH_MG_AT3 AS "MARA_FSH_MG_AT3" MARA_FSH_SEALV AS "MARA_FSH_SEALV" MARA_FSH_SEAIM AS "MARA_FSH_SEAIM" MARA_FSH_SC_MID AS "MARA_FSH_SC_MID" MARA_PSM_CODE AS "MARA_PSM_CODE" MARA_ZZEXTWG AS "MARA_ZZEXTWG" MARA_ZMTREF AS "MARA_ZMTREF" MARA_ZZPT_PRODUTO AS "MARA_ZZPT_PRODUTO" MARA_ZZPT_LIGANTE AS "MARA_ZZPT_LIGANTE" MARA_ZZPT_ADJUVANTE AS "MARA_ZZPT_ADJUVANTE" MARA_ZZPT_CLS_RESCO AS "MARA_ZZPT_CLS_RESCO" MARA_ZZPT_CLS_CONSI AS "MARA_ZZPT_CLS_CONSI" MARA_ZZPT_EXPO_AMBI AS "MARA_ZZPT_EXPO_AMBI" MARA_ZZPT_MAX_DIM_AG AS "MARA_ZZPT_MAX_DIM_AG" MARA_ZZPT_CLS_TEOR AS "MARA_ZZPT_CLS_TEOR" MARA_ZZPT_CAR_ESPEC AS "MARA_ZZPT_CAR_ESPEC" MARA_ZZ1 AS "MARA_ZZ1" MARA_ZZCPRDH AS "MARA_ZZCPRDH" MAKT_MATNR AS "MAKT_MATNR" MAKT_SPRAS AS "MAKT_SPRAS" MAKT_MAKTX AS "MAKT_MAKTX" LIPS_VBELN AS "LIPS_VBELN" LIPS_POSNR AS "LIPS_POSNR" LIPS_PSTYV AS "LIPS_PSTYV" LIPS_ERNAM AS "LIPS_ERNAM" LIPS_ERZET AS "LIPS_ERZET" LIPS_ERDAT AS "LIPS_ERDAT" LIPS_MATNR AS "LIPS_MATNR" LIPS_MATWA AS "LIPS_MATWA" LIPS_MATKL AS "LIPS_MATKL" LIPS_WERKS AS "LIPS_WERKS" LIPS_LGORT AS "LIPS_LGORT" LIPS_CHARG AS "LIPS_CHARG" LIPS_LICHN AS "LIPS_LICHN" LIPS_KDMAT AS "LIPS_KDMAT"</v>
      </c>
    </row>
    <row r="282" spans="2:5" x14ac:dyDescent="0.2">
      <c r="B282" s="84" t="s">
        <v>445</v>
      </c>
      <c r="C282" t="str">
        <f t="shared" si="12"/>
        <v>"LIPS_PRODH"</v>
      </c>
      <c r="D282" t="str">
        <f t="shared" si="13"/>
        <v>LIPS_PRODH AS "LIPS_PRODH"</v>
      </c>
      <c r="E282" t="str">
        <f t="shared" si="14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 MARA_BBTYP AS "MARA_BBTYP" MARA_SLED_BBD AS "MARA_SLED_BBD" MARA_GTIN_VARIANT AS "MARA_GTIN_VARIANT" MARA_GENNR AS "MARA_GENNR" MARA_RMATP AS "MARA_RMATP" MARA_GDS_RELEVANT AS "MARA_GDS_RELEVANT" MARA_WEORA AS "MARA_WEORA" MARA_HUTYP_DFLT AS "MARA_HUTYP_DFLT" MARA_PILFERABLE AS "MARA_PILFERABLE" MARA_WHSTC AS "MARA_WHSTC" MARA_WHMATGR AS "MARA_WHMATGR" MARA_HNDLCODE AS "MARA_HNDLCODE" MARA_HAZMAT AS "MARA_HAZMAT" MARA_HUTYP AS "MARA_HUTYP" MARA_TARE_VAR AS "MARA_TARE_VAR" MARA_MAXC AS "MARA_MAXC" MARA_MAXC_TOL AS "MARA_MAXC_TOL" MARA_MAXL AS "MARA_MAXL" MARA_MAXB AS "MARA_MAXB" MARA_MAXH AS "MARA_MAXH" MARA_MAXDIM_UOM AS "MARA_MAXDIM_UOM" MARA_HERKL AS "MARA_HERKL" MARA_MFRGR AS "MARA_MFRGR" MARA_QQTIME AS "MARA_QQTIME" MARA_QQTIMEUOM AS "MARA_QQTIMEUOM" MARA_QGRP AS "MARA_QGRP" MARA_SERIAL AS "MARA_SERIAL" MARA_PS_SMARTFORM AS "MARA_PS_SMARTFORM" MARA_LOGUNIT AS "MARA_LOGUNIT" MARA_CWQREL AS "MARA_CWQREL" MARA_CWQPROC AS "MARA_CWQPROC" MARA_CWQTOLGR AS "MARA_CWQTOLGR" MARA_ADPROF AS "MARA_ADPROF" MARA_IPMIPPRODUCT AS "MARA_IPMIPPRODUCT" MARA_ALLOW_PMAT_IGNO AS "MARA_ALLOW_PMAT_IGNO" MARA_MEDIUM AS "MARA_MEDIUM" MARA_COMMODITY AS "MARA_COMMODITY" MARA_ANIMAL_ORIGIN AS "MARA_ANIMAL_ORIGIN" MARA_TEXTILE_COMP_IND AS "MARA_TEXTILE_COMP_IND" MARA_SGT_CSGR AS "MARA_SGT_CSGR" MARA_SGT_COVSA AS "MARA_SGT_COVSA" MARA_SGT_STAT AS "MARA_SGT_STAT" MARA_SGT_SCOPE AS "MARA_SGT_SCOPE" MARA_SGT_REL AS "MARA_SGT_REL" MARA_ANP AS "MARA_ANP" MARA_FSH_MG_AT1 AS "MARA_FSH_MG_AT1" MARA_FSH_MG_AT2 AS "MARA_FSH_MG_AT2" MARA_FSH_MG_AT3 AS "MARA_FSH_MG_AT3" MARA_FSH_SEALV AS "MARA_FSH_SEALV" MARA_FSH_SEAIM AS "MARA_FSH_SEAIM" MARA_FSH_SC_MID AS "MARA_FSH_SC_MID" MARA_PSM_CODE AS "MARA_PSM_CODE" MARA_ZZEXTWG AS "MARA_ZZEXTWG" MARA_ZMTREF AS "MARA_ZMTREF" MARA_ZZPT_PRODUTO AS "MARA_ZZPT_PRODUTO" MARA_ZZPT_LIGANTE AS "MARA_ZZPT_LIGANTE" MARA_ZZPT_ADJUVANTE AS "MARA_ZZPT_ADJUVANTE" MARA_ZZPT_CLS_RESCO AS "MARA_ZZPT_CLS_RESCO" MARA_ZZPT_CLS_CONSI AS "MARA_ZZPT_CLS_CONSI" MARA_ZZPT_EXPO_AMBI AS "MARA_ZZPT_EXPO_AMBI" MARA_ZZPT_MAX_DIM_AG AS "MARA_ZZPT_MAX_DIM_AG" MARA_ZZPT_CLS_TEOR AS "MARA_ZZPT_CLS_TEOR" MARA_ZZPT_CAR_ESPEC AS "MARA_ZZPT_CAR_ESPEC" MARA_ZZ1 AS "MARA_ZZ1" MARA_ZZCPRDH AS "MARA_ZZCPRDH" MAKT_MATNR AS "MAKT_MATNR" MAKT_SPRAS AS "MAKT_SPRAS" MAKT_MAKTX AS "MAKT_MAKTX" LIPS_VBELN AS "LIPS_VBELN" LIPS_POSNR AS "LIPS_POSNR" LIPS_PSTYV AS "LIPS_PSTYV" LIPS_ERNAM AS "LIPS_ERNAM" LIPS_ERZET AS "LIPS_ERZET" LIPS_ERDAT AS "LIPS_ERDAT" LIPS_MATNR AS "LIPS_MATNR" LIPS_MATWA AS "LIPS_MATWA" LIPS_MATKL AS "LIPS_MATKL" LIPS_WERKS AS "LIPS_WERKS" LIPS_LGORT AS "LIPS_LGORT" LIPS_CHARG AS "LIPS_CHARG" LIPS_LICHN AS "LIPS_LICHN" LIPS_KDMAT AS "LIPS_KDMAT" LIPS_PRODH AS "LIPS_PRODH"</v>
      </c>
    </row>
    <row r="283" spans="2:5" x14ac:dyDescent="0.2">
      <c r="B283" s="84" t="s">
        <v>446</v>
      </c>
      <c r="C283" t="str">
        <f t="shared" si="12"/>
        <v>"LIPS_LFIMG"</v>
      </c>
      <c r="D283" t="str">
        <f t="shared" si="13"/>
        <v>LIPS_LFIMG AS "LIPS_LFIMG"</v>
      </c>
      <c r="E283" t="str">
        <f t="shared" si="14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 MARA_BBTYP AS "MARA_BBTYP" MARA_SLED_BBD AS "MARA_SLED_BBD" MARA_GTIN_VARIANT AS "MARA_GTIN_VARIANT" MARA_GENNR AS "MARA_GENNR" MARA_RMATP AS "MARA_RMATP" MARA_GDS_RELEVANT AS "MARA_GDS_RELEVANT" MARA_WEORA AS "MARA_WEORA" MARA_HUTYP_DFLT AS "MARA_HUTYP_DFLT" MARA_PILFERABLE AS "MARA_PILFERABLE" MARA_WHSTC AS "MARA_WHSTC" MARA_WHMATGR AS "MARA_WHMATGR" MARA_HNDLCODE AS "MARA_HNDLCODE" MARA_HAZMAT AS "MARA_HAZMAT" MARA_HUTYP AS "MARA_HUTYP" MARA_TARE_VAR AS "MARA_TARE_VAR" MARA_MAXC AS "MARA_MAXC" MARA_MAXC_TOL AS "MARA_MAXC_TOL" MARA_MAXL AS "MARA_MAXL" MARA_MAXB AS "MARA_MAXB" MARA_MAXH AS "MARA_MAXH" MARA_MAXDIM_UOM AS "MARA_MAXDIM_UOM" MARA_HERKL AS "MARA_HERKL" MARA_MFRGR AS "MARA_MFRGR" MARA_QQTIME AS "MARA_QQTIME" MARA_QQTIMEUOM AS "MARA_QQTIMEUOM" MARA_QGRP AS "MARA_QGRP" MARA_SERIAL AS "MARA_SERIAL" MARA_PS_SMARTFORM AS "MARA_PS_SMARTFORM" MARA_LOGUNIT AS "MARA_LOGUNIT" MARA_CWQREL AS "MARA_CWQREL" MARA_CWQPROC AS "MARA_CWQPROC" MARA_CWQTOLGR AS "MARA_CWQTOLGR" MARA_ADPROF AS "MARA_ADPROF" MARA_IPMIPPRODUCT AS "MARA_IPMIPPRODUCT" MARA_ALLOW_PMAT_IGNO AS "MARA_ALLOW_PMAT_IGNO" MARA_MEDIUM AS "MARA_MEDIUM" MARA_COMMODITY AS "MARA_COMMODITY" MARA_ANIMAL_ORIGIN AS "MARA_ANIMAL_ORIGIN" MARA_TEXTILE_COMP_IND AS "MARA_TEXTILE_COMP_IND" MARA_SGT_CSGR AS "MARA_SGT_CSGR" MARA_SGT_COVSA AS "MARA_SGT_COVSA" MARA_SGT_STAT AS "MARA_SGT_STAT" MARA_SGT_SCOPE AS "MARA_SGT_SCOPE" MARA_SGT_REL AS "MARA_SGT_REL" MARA_ANP AS "MARA_ANP" MARA_FSH_MG_AT1 AS "MARA_FSH_MG_AT1" MARA_FSH_MG_AT2 AS "MARA_FSH_MG_AT2" MARA_FSH_MG_AT3 AS "MARA_FSH_MG_AT3" MARA_FSH_SEALV AS "MARA_FSH_SEALV" MARA_FSH_SEAIM AS "MARA_FSH_SEAIM" MARA_FSH_SC_MID AS "MARA_FSH_SC_MID" MARA_PSM_CODE AS "MARA_PSM_CODE" MARA_ZZEXTWG AS "MARA_ZZEXTWG" MARA_ZMTREF AS "MARA_ZMTREF" MARA_ZZPT_PRODUTO AS "MARA_ZZPT_PRODUTO" MARA_ZZPT_LIGANTE AS "MARA_ZZPT_LIGANTE" MARA_ZZPT_ADJUVANTE AS "MARA_ZZPT_ADJUVANTE" MARA_ZZPT_CLS_RESCO AS "MARA_ZZPT_CLS_RESCO" MARA_ZZPT_CLS_CONSI AS "MARA_ZZPT_CLS_CONSI" MARA_ZZPT_EXPO_AMBI AS "MARA_ZZPT_EXPO_AMBI" MARA_ZZPT_MAX_DIM_AG AS "MARA_ZZPT_MAX_DIM_AG" MARA_ZZPT_CLS_TEOR AS "MARA_ZZPT_CLS_TEOR" MARA_ZZPT_CAR_ESPEC AS "MARA_ZZPT_CAR_ESPEC" MARA_ZZ1 AS "MARA_ZZ1" MARA_ZZCPRDH AS "MARA_ZZCPRDH" MAKT_MATNR AS "MAKT_MATNR" MAKT_SPRAS AS "MAKT_SPRAS" MAKT_MAKTX AS "MAKT_MAKTX" LIPS_VBELN AS "LIPS_VBELN" LIPS_POSNR AS "LIPS_POSNR" LIPS_PSTYV AS "LIPS_PSTYV" LIPS_ERNAM AS "LIPS_ERNAM" LIPS_ERZET AS "LIPS_ERZET" LIPS_ERDAT AS "LIPS_ERDAT" LIPS_MATNR AS "LIPS_MATNR" LIPS_MATWA AS "LIPS_MATWA" LIPS_MATKL AS "LIPS_MATKL" LIPS_WERKS AS "LIPS_WERKS" LIPS_LGORT AS "LIPS_LGORT" LIPS_CHARG AS "LIPS_CHARG" LIPS_LICHN AS "LIPS_LICHN" LIPS_KDMAT AS "LIPS_KDMAT" LIPS_PRODH AS "LIPS_PRODH" LIPS_LFIMG AS "LIPS_LFIMG"</v>
      </c>
    </row>
    <row r="284" spans="2:5" x14ac:dyDescent="0.2">
      <c r="B284" s="84" t="s">
        <v>447</v>
      </c>
      <c r="C284" t="str">
        <f t="shared" si="12"/>
        <v>"LIPS_MEINS"</v>
      </c>
      <c r="D284" t="str">
        <f t="shared" si="13"/>
        <v>LIPS_MEINS AS "LIPS_MEINS"</v>
      </c>
      <c r="E284" t="str">
        <f t="shared" si="14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 MARA_BBTYP AS "MARA_BBTYP" MARA_SLED_BBD AS "MARA_SLED_BBD" MARA_GTIN_VARIANT AS "MARA_GTIN_VARIANT" MARA_GENNR AS "MARA_GENNR" MARA_RMATP AS "MARA_RMATP" MARA_GDS_RELEVANT AS "MARA_GDS_RELEVANT" MARA_WEORA AS "MARA_WEORA" MARA_HUTYP_DFLT AS "MARA_HUTYP_DFLT" MARA_PILFERABLE AS "MARA_PILFERABLE" MARA_WHSTC AS "MARA_WHSTC" MARA_WHMATGR AS "MARA_WHMATGR" MARA_HNDLCODE AS "MARA_HNDLCODE" MARA_HAZMAT AS "MARA_HAZMAT" MARA_HUTYP AS "MARA_HUTYP" MARA_TARE_VAR AS "MARA_TARE_VAR" MARA_MAXC AS "MARA_MAXC" MARA_MAXC_TOL AS "MARA_MAXC_TOL" MARA_MAXL AS "MARA_MAXL" MARA_MAXB AS "MARA_MAXB" MARA_MAXH AS "MARA_MAXH" MARA_MAXDIM_UOM AS "MARA_MAXDIM_UOM" MARA_HERKL AS "MARA_HERKL" MARA_MFRGR AS "MARA_MFRGR" MARA_QQTIME AS "MARA_QQTIME" MARA_QQTIMEUOM AS "MARA_QQTIMEUOM" MARA_QGRP AS "MARA_QGRP" MARA_SERIAL AS "MARA_SERIAL" MARA_PS_SMARTFORM AS "MARA_PS_SMARTFORM" MARA_LOGUNIT AS "MARA_LOGUNIT" MARA_CWQREL AS "MARA_CWQREL" MARA_CWQPROC AS "MARA_CWQPROC" MARA_CWQTOLGR AS "MARA_CWQTOLGR" MARA_ADPROF AS "MARA_ADPROF" MARA_IPMIPPRODUCT AS "MARA_IPMIPPRODUCT" MARA_ALLOW_PMAT_IGNO AS "MARA_ALLOW_PMAT_IGNO" MARA_MEDIUM AS "MARA_MEDIUM" MARA_COMMODITY AS "MARA_COMMODITY" MARA_ANIMAL_ORIGIN AS "MARA_ANIMAL_ORIGIN" MARA_TEXTILE_COMP_IND AS "MARA_TEXTILE_COMP_IND" MARA_SGT_CSGR AS "MARA_SGT_CSGR" MARA_SGT_COVSA AS "MARA_SGT_COVSA" MARA_SGT_STAT AS "MARA_SGT_STAT" MARA_SGT_SCOPE AS "MARA_SGT_SCOPE" MARA_SGT_REL AS "MARA_SGT_REL" MARA_ANP AS "MARA_ANP" MARA_FSH_MG_AT1 AS "MARA_FSH_MG_AT1" MARA_FSH_MG_AT2 AS "MARA_FSH_MG_AT2" MARA_FSH_MG_AT3 AS "MARA_FSH_MG_AT3" MARA_FSH_SEALV AS "MARA_FSH_SEALV" MARA_FSH_SEAIM AS "MARA_FSH_SEAIM" MARA_FSH_SC_MID AS "MARA_FSH_SC_MID" MARA_PSM_CODE AS "MARA_PSM_CODE" MARA_ZZEXTWG AS "MARA_ZZEXTWG" MARA_ZMTREF AS "MARA_ZMTREF" MARA_ZZPT_PRODUTO AS "MARA_ZZPT_PRODUTO" MARA_ZZPT_LIGANTE AS "MARA_ZZPT_LIGANTE" MARA_ZZPT_ADJUVANTE AS "MARA_ZZPT_ADJUVANTE" MARA_ZZPT_CLS_RESCO AS "MARA_ZZPT_CLS_RESCO" MARA_ZZPT_CLS_CONSI AS "MARA_ZZPT_CLS_CONSI" MARA_ZZPT_EXPO_AMBI AS "MARA_ZZPT_EXPO_AMBI" MARA_ZZPT_MAX_DIM_AG AS "MARA_ZZPT_MAX_DIM_AG" MARA_ZZPT_CLS_TEOR AS "MARA_ZZPT_CLS_TEOR" MARA_ZZPT_CAR_ESPEC AS "MARA_ZZPT_CAR_ESPEC" MARA_ZZ1 AS "MARA_ZZ1" MARA_ZZCPRDH AS "MARA_ZZCPRDH" MAKT_MATNR AS "MAKT_MATNR" MAKT_SPRAS AS "MAKT_SPRAS" MAKT_MAKTX AS "MAKT_MAKTX" LIPS_VBELN AS "LIPS_VBELN" LIPS_POSNR AS "LIPS_POSNR" LIPS_PSTYV AS "LIPS_PSTYV" LIPS_ERNAM AS "LIPS_ERNAM" LIPS_ERZET AS "LIPS_ERZET" LIPS_ERDAT AS "LIPS_ERDAT" LIPS_MATNR AS "LIPS_MATNR" LIPS_MATWA AS "LIPS_MATWA" LIPS_MATKL AS "LIPS_MATKL" LIPS_WERKS AS "LIPS_WERKS" LIPS_LGORT AS "LIPS_LGORT" LIPS_CHARG AS "LIPS_CHARG" LIPS_LICHN AS "LIPS_LICHN" LIPS_KDMAT AS "LIPS_KDMAT" LIPS_PRODH AS "LIPS_PRODH" LIPS_LFIMG AS "LIPS_LFIMG" LIPS_MEINS AS "LIPS_MEINS"</v>
      </c>
    </row>
    <row r="285" spans="2:5" x14ac:dyDescent="0.2">
      <c r="B285" s="84" t="s">
        <v>448</v>
      </c>
      <c r="C285" t="str">
        <f t="shared" si="12"/>
        <v>"LIPS_VRKME"</v>
      </c>
      <c r="D285" t="str">
        <f t="shared" si="13"/>
        <v>LIPS_VRKME AS "LIPS_VRKME"</v>
      </c>
      <c r="E285" t="str">
        <f t="shared" si="14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 MARA_BBTYP AS "MARA_BBTYP" MARA_SLED_BBD AS "MARA_SLED_BBD" MARA_GTIN_VARIANT AS "MARA_GTIN_VARIANT" MARA_GENNR AS "MARA_GENNR" MARA_RMATP AS "MARA_RMATP" MARA_GDS_RELEVANT AS "MARA_GDS_RELEVANT" MARA_WEORA AS "MARA_WEORA" MARA_HUTYP_DFLT AS "MARA_HUTYP_DFLT" MARA_PILFERABLE AS "MARA_PILFERABLE" MARA_WHSTC AS "MARA_WHSTC" MARA_WHMATGR AS "MARA_WHMATGR" MARA_HNDLCODE AS "MARA_HNDLCODE" MARA_HAZMAT AS "MARA_HAZMAT" MARA_HUTYP AS "MARA_HUTYP" MARA_TARE_VAR AS "MARA_TARE_VAR" MARA_MAXC AS "MARA_MAXC" MARA_MAXC_TOL AS "MARA_MAXC_TOL" MARA_MAXL AS "MARA_MAXL" MARA_MAXB AS "MARA_MAXB" MARA_MAXH AS "MARA_MAXH" MARA_MAXDIM_UOM AS "MARA_MAXDIM_UOM" MARA_HERKL AS "MARA_HERKL" MARA_MFRGR AS "MARA_MFRGR" MARA_QQTIME AS "MARA_QQTIME" MARA_QQTIMEUOM AS "MARA_QQTIMEUOM" MARA_QGRP AS "MARA_QGRP" MARA_SERIAL AS "MARA_SERIAL" MARA_PS_SMARTFORM AS "MARA_PS_SMARTFORM" MARA_LOGUNIT AS "MARA_LOGUNIT" MARA_CWQREL AS "MARA_CWQREL" MARA_CWQPROC AS "MARA_CWQPROC" MARA_CWQTOLGR AS "MARA_CWQTOLGR" MARA_ADPROF AS "MARA_ADPROF" MARA_IPMIPPRODUCT AS "MARA_IPMIPPRODUCT" MARA_ALLOW_PMAT_IGNO AS "MARA_ALLOW_PMAT_IGNO" MARA_MEDIUM AS "MARA_MEDIUM" MARA_COMMODITY AS "MARA_COMMODITY" MARA_ANIMAL_ORIGIN AS "MARA_ANIMAL_ORIGIN" MARA_TEXTILE_COMP_IND AS "MARA_TEXTILE_COMP_IND" MARA_SGT_CSGR AS "MARA_SGT_CSGR" MARA_SGT_COVSA AS "MARA_SGT_COVSA" MARA_SGT_STAT AS "MARA_SGT_STAT" MARA_SGT_SCOPE AS "MARA_SGT_SCOPE" MARA_SGT_REL AS "MARA_SGT_REL" MARA_ANP AS "MARA_ANP" MARA_FSH_MG_AT1 AS "MARA_FSH_MG_AT1" MARA_FSH_MG_AT2 AS "MARA_FSH_MG_AT2" MARA_FSH_MG_AT3 AS "MARA_FSH_MG_AT3" MARA_FSH_SEALV AS "MARA_FSH_SEALV" MARA_FSH_SEAIM AS "MARA_FSH_SEAIM" MARA_FSH_SC_MID AS "MARA_FSH_SC_MID" MARA_PSM_CODE AS "MARA_PSM_CODE" MARA_ZZEXTWG AS "MARA_ZZEXTWG" MARA_ZMTREF AS "MARA_ZMTREF" MARA_ZZPT_PRODUTO AS "MARA_ZZPT_PRODUTO" MARA_ZZPT_LIGANTE AS "MARA_ZZPT_LIGANTE" MARA_ZZPT_ADJUVANTE AS "MARA_ZZPT_ADJUVANTE" MARA_ZZPT_CLS_RESCO AS "MARA_ZZPT_CLS_RESCO" MARA_ZZPT_CLS_CONSI AS "MARA_ZZPT_CLS_CONSI" MARA_ZZPT_EXPO_AMBI AS "MARA_ZZPT_EXPO_AMBI" MARA_ZZPT_MAX_DIM_AG AS "MARA_ZZPT_MAX_DIM_AG" MARA_ZZPT_CLS_TEOR AS "MARA_ZZPT_CLS_TEOR" MARA_ZZPT_CAR_ESPEC AS "MARA_ZZPT_CAR_ESPEC" MARA_ZZ1 AS "MARA_ZZ1" MARA_ZZCPRDH AS "MARA_ZZCPRDH" MAKT_MATNR AS "MAKT_MATNR" MAKT_SPRAS AS "MAKT_SPRAS" MAKT_MAKTX AS "MAKT_MAKTX" LIPS_VBELN AS "LIPS_VBELN" LIPS_POSNR AS "LIPS_POSNR" LIPS_PSTYV AS "LIPS_PSTYV" LIPS_ERNAM AS "LIPS_ERNAM" LIPS_ERZET AS "LIPS_ERZET" LIPS_ERDAT AS "LIPS_ERDAT" LIPS_MATNR AS "LIPS_MATNR" LIPS_MATWA AS "LIPS_MATWA" LIPS_MATKL AS "LIPS_MATKL" LIPS_WERKS AS "LIPS_WERKS" LIPS_LGORT AS "LIPS_LGORT" LIPS_CHARG AS "LIPS_CHARG" LIPS_LICHN AS "LIPS_LICHN" LIPS_KDMAT AS "LIPS_KDMAT" LIPS_PRODH AS "LIPS_PRODH" LIPS_LFIMG AS "LIPS_LFIMG" LIPS_MEINS AS "LIPS_MEINS" LIPS_VRKME AS "LIPS_VRKME"</v>
      </c>
    </row>
    <row r="286" spans="2:5" x14ac:dyDescent="0.2">
      <c r="B286" s="84" t="s">
        <v>449</v>
      </c>
      <c r="C286" t="str">
        <f t="shared" si="12"/>
        <v>"LIPS_UMVKZ"</v>
      </c>
      <c r="D286" t="str">
        <f t="shared" si="13"/>
        <v>LIPS_UMVKZ AS "LIPS_UMVKZ"</v>
      </c>
      <c r="E286" t="str">
        <f t="shared" si="14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 MARA_BBTYP AS "MARA_BBTYP" MARA_SLED_BBD AS "MARA_SLED_BBD" MARA_GTIN_VARIANT AS "MARA_GTIN_VARIANT" MARA_GENNR AS "MARA_GENNR" MARA_RMATP AS "MARA_RMATP" MARA_GDS_RELEVANT AS "MARA_GDS_RELEVANT" MARA_WEORA AS "MARA_WEORA" MARA_HUTYP_DFLT AS "MARA_HUTYP_DFLT" MARA_PILFERABLE AS "MARA_PILFERABLE" MARA_WHSTC AS "MARA_WHSTC" MARA_WHMATGR AS "MARA_WHMATGR" MARA_HNDLCODE AS "MARA_HNDLCODE" MARA_HAZMAT AS "MARA_HAZMAT" MARA_HUTYP AS "MARA_HUTYP" MARA_TARE_VAR AS "MARA_TARE_VAR" MARA_MAXC AS "MARA_MAXC" MARA_MAXC_TOL AS "MARA_MAXC_TOL" MARA_MAXL AS "MARA_MAXL" MARA_MAXB AS "MARA_MAXB" MARA_MAXH AS "MARA_MAXH" MARA_MAXDIM_UOM AS "MARA_MAXDIM_UOM" MARA_HERKL AS "MARA_HERKL" MARA_MFRGR AS "MARA_MFRGR" MARA_QQTIME AS "MARA_QQTIME" MARA_QQTIMEUOM AS "MARA_QQTIMEUOM" MARA_QGRP AS "MARA_QGRP" MARA_SERIAL AS "MARA_SERIAL" MARA_PS_SMARTFORM AS "MARA_PS_SMARTFORM" MARA_LOGUNIT AS "MARA_LOGUNIT" MARA_CWQREL AS "MARA_CWQREL" MARA_CWQPROC AS "MARA_CWQPROC" MARA_CWQTOLGR AS "MARA_CWQTOLGR" MARA_ADPROF AS "MARA_ADPROF" MARA_IPMIPPRODUCT AS "MARA_IPMIPPRODUCT" MARA_ALLOW_PMAT_IGNO AS "MARA_ALLOW_PMAT_IGNO" MARA_MEDIUM AS "MARA_MEDIUM" MARA_COMMODITY AS "MARA_COMMODITY" MARA_ANIMAL_ORIGIN AS "MARA_ANIMAL_ORIGIN" MARA_TEXTILE_COMP_IND AS "MARA_TEXTILE_COMP_IND" MARA_SGT_CSGR AS "MARA_SGT_CSGR" MARA_SGT_COVSA AS "MARA_SGT_COVSA" MARA_SGT_STAT AS "MARA_SGT_STAT" MARA_SGT_SCOPE AS "MARA_SGT_SCOPE" MARA_SGT_REL AS "MARA_SGT_REL" MARA_ANP AS "MARA_ANP" MARA_FSH_MG_AT1 AS "MARA_FSH_MG_AT1" MARA_FSH_MG_AT2 AS "MARA_FSH_MG_AT2" MARA_FSH_MG_AT3 AS "MARA_FSH_MG_AT3" MARA_FSH_SEALV AS "MARA_FSH_SEALV" MARA_FSH_SEAIM AS "MARA_FSH_SEAIM" MARA_FSH_SC_MID AS "MARA_FSH_SC_MID" MARA_PSM_CODE AS "MARA_PSM_CODE" MARA_ZZEXTWG AS "MARA_ZZEXTWG" MARA_ZMTREF AS "MARA_ZMTREF" MARA_ZZPT_PRODUTO AS "MARA_ZZPT_PRODUTO" MARA_ZZPT_LIGANTE AS "MARA_ZZPT_LIGANTE" MARA_ZZPT_ADJUVANTE AS "MARA_ZZPT_ADJUVANTE" MARA_ZZPT_CLS_RESCO AS "MARA_ZZPT_CLS_RESCO" MARA_ZZPT_CLS_CONSI AS "MARA_ZZPT_CLS_CONSI" MARA_ZZPT_EXPO_AMBI AS "MARA_ZZPT_EXPO_AMBI" MARA_ZZPT_MAX_DIM_AG AS "MARA_ZZPT_MAX_DIM_AG" MARA_ZZPT_CLS_TEOR AS "MARA_ZZPT_CLS_TEOR" MARA_ZZPT_CAR_ESPEC AS "MARA_ZZPT_CAR_ESPEC" MARA_ZZ1 AS "MARA_ZZ1" MARA_ZZCPRDH AS "MARA_ZZCPRDH" MAKT_MATNR AS "MAKT_MATNR" MAKT_SPRAS AS "MAKT_SPRAS" MAKT_MAKTX AS "MAKT_MAKTX" LIPS_VBELN AS "LIPS_VBELN" LIPS_POSNR AS "LIPS_POSNR" LIPS_PSTYV AS "LIPS_PSTYV" LIPS_ERNAM AS "LIPS_ERNAM" LIPS_ERZET AS "LIPS_ERZET" LIPS_ERDAT AS "LIPS_ERDAT" LIPS_MATNR AS "LIPS_MATNR" LIPS_MATWA AS "LIPS_MATWA" LIPS_MATKL AS "LIPS_MATKL" LIPS_WERKS AS "LIPS_WERKS" LIPS_LGORT AS "LIPS_LGORT" LIPS_CHARG AS "LIPS_CHARG" LIPS_LICHN AS "LIPS_LICHN" LIPS_KDMAT AS "LIPS_KDMAT" LIPS_PRODH AS "LIPS_PRODH" LIPS_LFIMG AS "LIPS_LFIMG" LIPS_MEINS AS "LIPS_MEINS" LIPS_VRKME AS "LIPS_VRKME" LIPS_UMVKZ AS "LIPS_UMVKZ"</v>
      </c>
    </row>
    <row r="287" spans="2:5" x14ac:dyDescent="0.2">
      <c r="B287" s="84" t="s">
        <v>450</v>
      </c>
      <c r="C287" t="str">
        <f t="shared" si="12"/>
        <v>"LIPS_UMVKN"</v>
      </c>
      <c r="D287" t="str">
        <f t="shared" si="13"/>
        <v>LIPS_UMVKN AS "LIPS_UMVKN"</v>
      </c>
      <c r="E287" t="str">
        <f t="shared" si="14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 MARA_BBTYP AS "MARA_BBTYP" MARA_SLED_BBD AS "MARA_SLED_BBD" MARA_GTIN_VARIANT AS "MARA_GTIN_VARIANT" MARA_GENNR AS "MARA_GENNR" MARA_RMATP AS "MARA_RMATP" MARA_GDS_RELEVANT AS "MARA_GDS_RELEVANT" MARA_WEORA AS "MARA_WEORA" MARA_HUTYP_DFLT AS "MARA_HUTYP_DFLT" MARA_PILFERABLE AS "MARA_PILFERABLE" MARA_WHSTC AS "MARA_WHSTC" MARA_WHMATGR AS "MARA_WHMATGR" MARA_HNDLCODE AS "MARA_HNDLCODE" MARA_HAZMAT AS "MARA_HAZMAT" MARA_HUTYP AS "MARA_HUTYP" MARA_TARE_VAR AS "MARA_TARE_VAR" MARA_MAXC AS "MARA_MAXC" MARA_MAXC_TOL AS "MARA_MAXC_TOL" MARA_MAXL AS "MARA_MAXL" MARA_MAXB AS "MARA_MAXB" MARA_MAXH AS "MARA_MAXH" MARA_MAXDIM_UOM AS "MARA_MAXDIM_UOM" MARA_HERKL AS "MARA_HERKL" MARA_MFRGR AS "MARA_MFRGR" MARA_QQTIME AS "MARA_QQTIME" MARA_QQTIMEUOM AS "MARA_QQTIMEUOM" MARA_QGRP AS "MARA_QGRP" MARA_SERIAL AS "MARA_SERIAL" MARA_PS_SMARTFORM AS "MARA_PS_SMARTFORM" MARA_LOGUNIT AS "MARA_LOGUNIT" MARA_CWQREL AS "MARA_CWQREL" MARA_CWQPROC AS "MARA_CWQPROC" MARA_CWQTOLGR AS "MARA_CWQTOLGR" MARA_ADPROF AS "MARA_ADPROF" MARA_IPMIPPRODUCT AS "MARA_IPMIPPRODUCT" MARA_ALLOW_PMAT_IGNO AS "MARA_ALLOW_PMAT_IGNO" MARA_MEDIUM AS "MARA_MEDIUM" MARA_COMMODITY AS "MARA_COMMODITY" MARA_ANIMAL_ORIGIN AS "MARA_ANIMAL_ORIGIN" MARA_TEXTILE_COMP_IND AS "MARA_TEXTILE_COMP_IND" MARA_SGT_CSGR AS "MARA_SGT_CSGR" MARA_SGT_COVSA AS "MARA_SGT_COVSA" MARA_SGT_STAT AS "MARA_SGT_STAT" MARA_SGT_SCOPE AS "MARA_SGT_SCOPE" MARA_SGT_REL AS "MARA_SGT_REL" MARA_ANP AS "MARA_ANP" MARA_FSH_MG_AT1 AS "MARA_FSH_MG_AT1" MARA_FSH_MG_AT2 AS "MARA_FSH_MG_AT2" MARA_FSH_MG_AT3 AS "MARA_FSH_MG_AT3" MARA_FSH_SEALV AS "MARA_FSH_SEALV" MARA_FSH_SEAIM AS "MARA_FSH_SEAIM" MARA_FSH_SC_MID AS "MARA_FSH_SC_MID" MARA_PSM_CODE AS "MARA_PSM_CODE" MARA_ZZEXTWG AS "MARA_ZZEXTWG" MARA_ZMTREF AS "MARA_ZMTREF" MARA_ZZPT_PRODUTO AS "MARA_ZZPT_PRODUTO" MARA_ZZPT_LIGANTE AS "MARA_ZZPT_LIGANTE" MARA_ZZPT_ADJUVANTE AS "MARA_ZZPT_ADJUVANTE" MARA_ZZPT_CLS_RESCO AS "MARA_ZZPT_CLS_RESCO" MARA_ZZPT_CLS_CONSI AS "MARA_ZZPT_CLS_CONSI" MARA_ZZPT_EXPO_AMBI AS "MARA_ZZPT_EXPO_AMBI" MARA_ZZPT_MAX_DIM_AG AS "MARA_ZZPT_MAX_DIM_AG" MARA_ZZPT_CLS_TEOR AS "MARA_ZZPT_CLS_TEOR" MARA_ZZPT_CAR_ESPEC AS "MARA_ZZPT_CAR_ESPEC" MARA_ZZ1 AS "MARA_ZZ1" MARA_ZZCPRDH AS "MARA_ZZCPRDH" MAKT_MATNR AS "MAKT_MATNR" MAKT_SPRAS AS "MAKT_SPRAS" MAKT_MAKTX AS "MAKT_MAKTX" LIPS_VBELN AS "LIPS_VBELN" LIPS_POSNR AS "LIPS_POSNR" LIPS_PSTYV AS "LIPS_PSTYV" LIPS_ERNAM AS "LIPS_ERNAM" LIPS_ERZET AS "LIPS_ERZET" LIPS_ERDAT AS "LIPS_ERDAT" LIPS_MATNR AS "LIPS_MATNR" LIPS_MATWA AS "LIPS_MATWA" LIPS_MATKL AS "LIPS_MATKL" LIPS_WERKS AS "LIPS_WERKS" LIPS_LGORT AS "LIPS_LGORT" LIPS_CHARG AS "LIPS_CHARG" LIPS_LICHN AS "LIPS_LICHN" LIPS_KDMAT AS "LIPS_KDMAT" LIPS_PRODH AS "LIPS_PRODH" LIPS_LFIMG AS "LIPS_LFIMG" LIPS_MEINS AS "LIPS_MEINS" LIPS_VRKME AS "LIPS_VRKME" LIPS_UMVKZ AS "LIPS_UMVKZ" LIPS_UMVKN AS "LIPS_UMVKN"</v>
      </c>
    </row>
    <row r="288" spans="2:5" x14ac:dyDescent="0.2">
      <c r="B288" s="84" t="s">
        <v>451</v>
      </c>
      <c r="C288" t="str">
        <f t="shared" si="12"/>
        <v>"LIPS_NTGEW"</v>
      </c>
      <c r="D288" t="str">
        <f t="shared" si="13"/>
        <v>LIPS_NTGEW AS "LIPS_NTGEW"</v>
      </c>
      <c r="E288" t="str">
        <f t="shared" si="14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 MARA_BBTYP AS "MARA_BBTYP" MARA_SLED_BBD AS "MARA_SLED_BBD" MARA_GTIN_VARIANT AS "MARA_GTIN_VARIANT" MARA_GENNR AS "MARA_GENNR" MARA_RMATP AS "MARA_RMATP" MARA_GDS_RELEVANT AS "MARA_GDS_RELEVANT" MARA_WEORA AS "MARA_WEORA" MARA_HUTYP_DFLT AS "MARA_HUTYP_DFLT" MARA_PILFERABLE AS "MARA_PILFERABLE" MARA_WHSTC AS "MARA_WHSTC" MARA_WHMATGR AS "MARA_WHMATGR" MARA_HNDLCODE AS "MARA_HNDLCODE" MARA_HAZMAT AS "MARA_HAZMAT" MARA_HUTYP AS "MARA_HUTYP" MARA_TARE_VAR AS "MARA_TARE_VAR" MARA_MAXC AS "MARA_MAXC" MARA_MAXC_TOL AS "MARA_MAXC_TOL" MARA_MAXL AS "MARA_MAXL" MARA_MAXB AS "MARA_MAXB" MARA_MAXH AS "MARA_MAXH" MARA_MAXDIM_UOM AS "MARA_MAXDIM_UOM" MARA_HERKL AS "MARA_HERKL" MARA_MFRGR AS "MARA_MFRGR" MARA_QQTIME AS "MARA_QQTIME" MARA_QQTIMEUOM AS "MARA_QQTIMEUOM" MARA_QGRP AS "MARA_QGRP" MARA_SERIAL AS "MARA_SERIAL" MARA_PS_SMARTFORM AS "MARA_PS_SMARTFORM" MARA_LOGUNIT AS "MARA_LOGUNIT" MARA_CWQREL AS "MARA_CWQREL" MARA_CWQPROC AS "MARA_CWQPROC" MARA_CWQTOLGR AS "MARA_CWQTOLGR" MARA_ADPROF AS "MARA_ADPROF" MARA_IPMIPPRODUCT AS "MARA_IPMIPPRODUCT" MARA_ALLOW_PMAT_IGNO AS "MARA_ALLOW_PMAT_IGNO" MARA_MEDIUM AS "MARA_MEDIUM" MARA_COMMODITY AS "MARA_COMMODITY" MARA_ANIMAL_ORIGIN AS "MARA_ANIMAL_ORIGIN" MARA_TEXTILE_COMP_IND AS "MARA_TEXTILE_COMP_IND" MARA_SGT_CSGR AS "MARA_SGT_CSGR" MARA_SGT_COVSA AS "MARA_SGT_COVSA" MARA_SGT_STAT AS "MARA_SGT_STAT" MARA_SGT_SCOPE AS "MARA_SGT_SCOPE" MARA_SGT_REL AS "MARA_SGT_REL" MARA_ANP AS "MARA_ANP" MARA_FSH_MG_AT1 AS "MARA_FSH_MG_AT1" MARA_FSH_MG_AT2 AS "MARA_FSH_MG_AT2" MARA_FSH_MG_AT3 AS "MARA_FSH_MG_AT3" MARA_FSH_SEALV AS "MARA_FSH_SEALV" MARA_FSH_SEAIM AS "MARA_FSH_SEAIM" MARA_FSH_SC_MID AS "MARA_FSH_SC_MID" MARA_PSM_CODE AS "MARA_PSM_CODE" MARA_ZZEXTWG AS "MARA_ZZEXTWG" MARA_ZMTREF AS "MARA_ZMTREF" MARA_ZZPT_PRODUTO AS "MARA_ZZPT_PRODUTO" MARA_ZZPT_LIGANTE AS "MARA_ZZPT_LIGANTE" MARA_ZZPT_ADJUVANTE AS "MARA_ZZPT_ADJUVANTE" MARA_ZZPT_CLS_RESCO AS "MARA_ZZPT_CLS_RESCO" MARA_ZZPT_CLS_CONSI AS "MARA_ZZPT_CLS_CONSI" MARA_ZZPT_EXPO_AMBI AS "MARA_ZZPT_EXPO_AMBI" MARA_ZZPT_MAX_DIM_AG AS "MARA_ZZPT_MAX_DIM_AG" MARA_ZZPT_CLS_TEOR AS "MARA_ZZPT_CLS_TEOR" MARA_ZZPT_CAR_ESPEC AS "MARA_ZZPT_CAR_ESPEC" MARA_ZZ1 AS "MARA_ZZ1" MARA_ZZCPRDH AS "MARA_ZZCPRDH" MAKT_MATNR AS "MAKT_MATNR" MAKT_SPRAS AS "MAKT_SPRAS" MAKT_MAKTX AS "MAKT_MAKTX" LIPS_VBELN AS "LIPS_VBELN" LIPS_POSNR AS "LIPS_POSNR" LIPS_PSTYV AS "LIPS_PSTYV" LIPS_ERNAM AS "LIPS_ERNAM" LIPS_ERZET AS "LIPS_ERZET" LIPS_ERDAT AS "LIPS_ERDAT" LIPS_MATNR AS "LIPS_MATNR" LIPS_MATWA AS "LIPS_MATWA" LIPS_MATKL AS "LIPS_MATKL" LIPS_WERKS AS "LIPS_WERKS" LIPS_LGORT AS "LIPS_LGORT" LIPS_CHARG AS "LIPS_CHARG" LIPS_LICHN AS "LIPS_LICHN" LIPS_KDMAT AS "LIPS_KDMAT" LIPS_PRODH AS "LIPS_PRODH" LIPS_LFIMG AS "LIPS_LFIMG" LIPS_MEINS AS "LIPS_MEINS" LIPS_VRKME AS "LIPS_VRKME" LIPS_UMVKZ AS "LIPS_UMVKZ" LIPS_UMVKN AS "LIPS_UMVKN" LIPS_NTGEW AS "LIPS_NTGEW"</v>
      </c>
    </row>
    <row r="289" spans="2:5" x14ac:dyDescent="0.2">
      <c r="B289" s="84" t="s">
        <v>452</v>
      </c>
      <c r="C289" t="str">
        <f t="shared" si="12"/>
        <v>"LIPS_BRGEW"</v>
      </c>
      <c r="D289" t="str">
        <f t="shared" si="13"/>
        <v>LIPS_BRGEW AS "LIPS_BRGEW"</v>
      </c>
      <c r="E289" t="str">
        <f t="shared" si="14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 MARA_BBTYP AS "MARA_BBTYP" MARA_SLED_BBD AS "MARA_SLED_BBD" MARA_GTIN_VARIANT AS "MARA_GTIN_VARIANT" MARA_GENNR AS "MARA_GENNR" MARA_RMATP AS "MARA_RMATP" MARA_GDS_RELEVANT AS "MARA_GDS_RELEVANT" MARA_WEORA AS "MARA_WEORA" MARA_HUTYP_DFLT AS "MARA_HUTYP_DFLT" MARA_PILFERABLE AS "MARA_PILFERABLE" MARA_WHSTC AS "MARA_WHSTC" MARA_WHMATGR AS "MARA_WHMATGR" MARA_HNDLCODE AS "MARA_HNDLCODE" MARA_HAZMAT AS "MARA_HAZMAT" MARA_HUTYP AS "MARA_HUTYP" MARA_TARE_VAR AS "MARA_TARE_VAR" MARA_MAXC AS "MARA_MAXC" MARA_MAXC_TOL AS "MARA_MAXC_TOL" MARA_MAXL AS "MARA_MAXL" MARA_MAXB AS "MARA_MAXB" MARA_MAXH AS "MARA_MAXH" MARA_MAXDIM_UOM AS "MARA_MAXDIM_UOM" MARA_HERKL AS "MARA_HERKL" MARA_MFRGR AS "MARA_MFRGR" MARA_QQTIME AS "MARA_QQTIME" MARA_QQTIMEUOM AS "MARA_QQTIMEUOM" MARA_QGRP AS "MARA_QGRP" MARA_SERIAL AS "MARA_SERIAL" MARA_PS_SMARTFORM AS "MARA_PS_SMARTFORM" MARA_LOGUNIT AS "MARA_LOGUNIT" MARA_CWQREL AS "MARA_CWQREL" MARA_CWQPROC AS "MARA_CWQPROC" MARA_CWQTOLGR AS "MARA_CWQTOLGR" MARA_ADPROF AS "MARA_ADPROF" MARA_IPMIPPRODUCT AS "MARA_IPMIPPRODUCT" MARA_ALLOW_PMAT_IGNO AS "MARA_ALLOW_PMAT_IGNO" MARA_MEDIUM AS "MARA_MEDIUM" MARA_COMMODITY AS "MARA_COMMODITY" MARA_ANIMAL_ORIGIN AS "MARA_ANIMAL_ORIGIN" MARA_TEXTILE_COMP_IND AS "MARA_TEXTILE_COMP_IND" MARA_SGT_CSGR AS "MARA_SGT_CSGR" MARA_SGT_COVSA AS "MARA_SGT_COVSA" MARA_SGT_STAT AS "MARA_SGT_STAT" MARA_SGT_SCOPE AS "MARA_SGT_SCOPE" MARA_SGT_REL AS "MARA_SGT_REL" MARA_ANP AS "MARA_ANP" MARA_FSH_MG_AT1 AS "MARA_FSH_MG_AT1" MARA_FSH_MG_AT2 AS "MARA_FSH_MG_AT2" MARA_FSH_MG_AT3 AS "MARA_FSH_MG_AT3" MARA_FSH_SEALV AS "MARA_FSH_SEALV" MARA_FSH_SEAIM AS "MARA_FSH_SEAIM" MARA_FSH_SC_MID AS "MARA_FSH_SC_MID" MARA_PSM_CODE AS "MARA_PSM_CODE" MARA_ZZEXTWG AS "MARA_ZZEXTWG" MARA_ZMTREF AS "MARA_ZMTREF" MARA_ZZPT_PRODUTO AS "MARA_ZZPT_PRODUTO" MARA_ZZPT_LIGANTE AS "MARA_ZZPT_LIGANTE" MARA_ZZPT_ADJUVANTE AS "MARA_ZZPT_ADJUVANTE" MARA_ZZPT_CLS_RESCO AS "MARA_ZZPT_CLS_RESCO" MARA_ZZPT_CLS_CONSI AS "MARA_ZZPT_CLS_CONSI" MARA_ZZPT_EXPO_AMBI AS "MARA_ZZPT_EXPO_AMBI" MARA_ZZPT_MAX_DIM_AG AS "MARA_ZZPT_MAX_DIM_AG" MARA_ZZPT_CLS_TEOR AS "MARA_ZZPT_CLS_TEOR" MARA_ZZPT_CAR_ESPEC AS "MARA_ZZPT_CAR_ESPEC" MARA_ZZ1 AS "MARA_ZZ1" MARA_ZZCPRDH AS "MARA_ZZCPRDH" MAKT_MATNR AS "MAKT_MATNR" MAKT_SPRAS AS "MAKT_SPRAS" MAKT_MAKTX AS "MAKT_MAKTX" LIPS_VBELN AS "LIPS_VBELN" LIPS_POSNR AS "LIPS_POSNR" LIPS_PSTYV AS "LIPS_PSTYV" LIPS_ERNAM AS "LIPS_ERNAM" LIPS_ERZET AS "LIPS_ERZET" LIPS_ERDAT AS "LIPS_ERDAT" LIPS_MATNR AS "LIPS_MATNR" LIPS_MATWA AS "LIPS_MATWA" LIPS_MATKL AS "LIPS_MATKL" LIPS_WERKS AS "LIPS_WERKS" LIPS_LGORT AS "LIPS_LGORT" LIPS_CHARG AS "LIPS_CHARG" LIPS_LICHN AS "LIPS_LICHN" LIPS_KDMAT AS "LIPS_KDMAT" LIPS_PRODH AS "LIPS_PRODH" LIPS_LFIMG AS "LIPS_LFIMG" LIPS_MEINS AS "LIPS_MEINS" LIPS_VRKME AS "LIPS_VRKME" LIPS_UMVKZ AS "LIPS_UMVKZ" LIPS_UMVKN AS "LIPS_UMVKN" LIPS_NTGEW AS "LIPS_NTGEW" LIPS_BRGEW AS "LIPS_BRGEW"</v>
      </c>
    </row>
    <row r="290" spans="2:5" x14ac:dyDescent="0.2">
      <c r="B290" s="84" t="s">
        <v>453</v>
      </c>
      <c r="C290" t="str">
        <f t="shared" si="12"/>
        <v>"LIPS_GEWEI"</v>
      </c>
      <c r="D290" t="str">
        <f t="shared" si="13"/>
        <v>LIPS_GEWEI AS "LIPS_GEWEI"</v>
      </c>
      <c r="E290" t="str">
        <f t="shared" si="14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 MARA_BBTYP AS "MARA_BBTYP" MARA_SLED_BBD AS "MARA_SLED_BBD" MARA_GTIN_VARIANT AS "MARA_GTIN_VARIANT" MARA_GENNR AS "MARA_GENNR" MARA_RMATP AS "MARA_RMATP" MARA_GDS_RELEVANT AS "MARA_GDS_RELEVANT" MARA_WEORA AS "MARA_WEORA" MARA_HUTYP_DFLT AS "MARA_HUTYP_DFLT" MARA_PILFERABLE AS "MARA_PILFERABLE" MARA_WHSTC AS "MARA_WHSTC" MARA_WHMATGR AS "MARA_WHMATGR" MARA_HNDLCODE AS "MARA_HNDLCODE" MARA_HAZMAT AS "MARA_HAZMAT" MARA_HUTYP AS "MARA_HUTYP" MARA_TARE_VAR AS "MARA_TARE_VAR" MARA_MAXC AS "MARA_MAXC" MARA_MAXC_TOL AS "MARA_MAXC_TOL" MARA_MAXL AS "MARA_MAXL" MARA_MAXB AS "MARA_MAXB" MARA_MAXH AS "MARA_MAXH" MARA_MAXDIM_UOM AS "MARA_MAXDIM_UOM" MARA_HERKL AS "MARA_HERKL" MARA_MFRGR AS "MARA_MFRGR" MARA_QQTIME AS "MARA_QQTIME" MARA_QQTIMEUOM AS "MARA_QQTIMEUOM" MARA_QGRP AS "MARA_QGRP" MARA_SERIAL AS "MARA_SERIAL" MARA_PS_SMARTFORM AS "MARA_PS_SMARTFORM" MARA_LOGUNIT AS "MARA_LOGUNIT" MARA_CWQREL AS "MARA_CWQREL" MARA_CWQPROC AS "MARA_CWQPROC" MARA_CWQTOLGR AS "MARA_CWQTOLGR" MARA_ADPROF AS "MARA_ADPROF" MARA_IPMIPPRODUCT AS "MARA_IPMIPPRODUCT" MARA_ALLOW_PMAT_IGNO AS "MARA_ALLOW_PMAT_IGNO" MARA_MEDIUM AS "MARA_MEDIUM" MARA_COMMODITY AS "MARA_COMMODITY" MARA_ANIMAL_ORIGIN AS "MARA_ANIMAL_ORIGIN" MARA_TEXTILE_COMP_IND AS "MARA_TEXTILE_COMP_IND" MARA_SGT_CSGR AS "MARA_SGT_CSGR" MARA_SGT_COVSA AS "MARA_SGT_COVSA" MARA_SGT_STAT AS "MARA_SGT_STAT" MARA_SGT_SCOPE AS "MARA_SGT_SCOPE" MARA_SGT_REL AS "MARA_SGT_REL" MARA_ANP AS "MARA_ANP" MARA_FSH_MG_AT1 AS "MARA_FSH_MG_AT1" MARA_FSH_MG_AT2 AS "MARA_FSH_MG_AT2" MARA_FSH_MG_AT3 AS "MARA_FSH_MG_AT3" MARA_FSH_SEALV AS "MARA_FSH_SEALV" MARA_FSH_SEAIM AS "MARA_FSH_SEAIM" MARA_FSH_SC_MID AS "MARA_FSH_SC_MID" MARA_PSM_CODE AS "MARA_PSM_CODE" MARA_ZZEXTWG AS "MARA_ZZEXTWG" MARA_ZMTREF AS "MARA_ZMTREF" MARA_ZZPT_PRODUTO AS "MARA_ZZPT_PRODUTO" MARA_ZZPT_LIGANTE AS "MARA_ZZPT_LIGANTE" MARA_ZZPT_ADJUVANTE AS "MARA_ZZPT_ADJUVANTE" MARA_ZZPT_CLS_RESCO AS "MARA_ZZPT_CLS_RESCO" MARA_ZZPT_CLS_CONSI AS "MARA_ZZPT_CLS_CONSI" MARA_ZZPT_EXPO_AMBI AS "MARA_ZZPT_EXPO_AMBI" MARA_ZZPT_MAX_DIM_AG AS "MARA_ZZPT_MAX_DIM_AG" MARA_ZZPT_CLS_TEOR AS "MARA_ZZPT_CLS_TEOR" MARA_ZZPT_CAR_ESPEC AS "MARA_ZZPT_CAR_ESPEC" MARA_ZZ1 AS "MARA_ZZ1" MARA_ZZCPRDH AS "MARA_ZZCPRDH" MAKT_MATNR AS "MAKT_MATNR" MAKT_SPRAS AS "MAKT_SPRAS" MAKT_MAKTX AS "MAKT_MAKTX" LIPS_VBELN AS "LIPS_VBELN" LIPS_POSNR AS "LIPS_POSNR" LIPS_PSTYV AS "LIPS_PSTYV" LIPS_ERNAM AS "LIPS_ERNAM" LIPS_ERZET AS "LIPS_ERZET" LIPS_ERDAT AS "LIPS_ERDAT" LIPS_MATNR AS "LIPS_MATNR" LIPS_MATWA AS "LIPS_MATWA" LIPS_MATKL AS "LIPS_MATKL" LIPS_WERKS AS "LIPS_WERKS" LIPS_LGORT AS "LIPS_LGORT" LIPS_CHARG AS "LIPS_CHARG" LIPS_LICHN AS "LIPS_LICHN" LIPS_KDMAT AS "LIPS_KDMAT" LIPS_PRODH AS "LIPS_PRODH" LIPS_LFIMG AS "LIPS_LFIMG" LIPS_MEINS AS "LIPS_MEINS" LIPS_VRKME AS "LIPS_VRKME" LIPS_UMVKZ AS "LIPS_UMVKZ" LIPS_UMVKN AS "LIPS_UMVKN" LIPS_NTGEW AS "LIPS_NTGEW" LIPS_BRGEW AS "LIPS_BRGEW" LIPS_GEWEI AS "LIPS_GEWEI"</v>
      </c>
    </row>
    <row r="291" spans="2:5" x14ac:dyDescent="0.2">
      <c r="B291" s="84" t="s">
        <v>454</v>
      </c>
      <c r="C291" t="str">
        <f t="shared" si="12"/>
        <v>"LIPS_VOLUM"</v>
      </c>
      <c r="D291" t="str">
        <f t="shared" si="13"/>
        <v>LIPS_VOLUM AS "LIPS_VOLUM"</v>
      </c>
      <c r="E291" t="str">
        <f t="shared" si="14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 MARA_BBTYP AS "MARA_BBTYP" MARA_SLED_BBD AS "MARA_SLED_BBD" MARA_GTIN_VARIANT AS "MARA_GTIN_VARIANT" MARA_GENNR AS "MARA_GENNR" MARA_RMATP AS "MARA_RMATP" MARA_GDS_RELEVANT AS "MARA_GDS_RELEVANT" MARA_WEORA AS "MARA_WEORA" MARA_HUTYP_DFLT AS "MARA_HUTYP_DFLT" MARA_PILFERABLE AS "MARA_PILFERABLE" MARA_WHSTC AS "MARA_WHSTC" MARA_WHMATGR AS "MARA_WHMATGR" MARA_HNDLCODE AS "MARA_HNDLCODE" MARA_HAZMAT AS "MARA_HAZMAT" MARA_HUTYP AS "MARA_HUTYP" MARA_TARE_VAR AS "MARA_TARE_VAR" MARA_MAXC AS "MARA_MAXC" MARA_MAXC_TOL AS "MARA_MAXC_TOL" MARA_MAXL AS "MARA_MAXL" MARA_MAXB AS "MARA_MAXB" MARA_MAXH AS "MARA_MAXH" MARA_MAXDIM_UOM AS "MARA_MAXDIM_UOM" MARA_HERKL AS "MARA_HERKL" MARA_MFRGR AS "MARA_MFRGR" MARA_QQTIME AS "MARA_QQTIME" MARA_QQTIMEUOM AS "MARA_QQTIMEUOM" MARA_QGRP AS "MARA_QGRP" MARA_SERIAL AS "MARA_SERIAL" MARA_PS_SMARTFORM AS "MARA_PS_SMARTFORM" MARA_LOGUNIT AS "MARA_LOGUNIT" MARA_CWQREL AS "MARA_CWQREL" MARA_CWQPROC AS "MARA_CWQPROC" MARA_CWQTOLGR AS "MARA_CWQTOLGR" MARA_ADPROF AS "MARA_ADPROF" MARA_IPMIPPRODUCT AS "MARA_IPMIPPRODUCT" MARA_ALLOW_PMAT_IGNO AS "MARA_ALLOW_PMAT_IGNO" MARA_MEDIUM AS "MARA_MEDIUM" MARA_COMMODITY AS "MARA_COMMODITY" MARA_ANIMAL_ORIGIN AS "MARA_ANIMAL_ORIGIN" MARA_TEXTILE_COMP_IND AS "MARA_TEXTILE_COMP_IND" MARA_SGT_CSGR AS "MARA_SGT_CSGR" MARA_SGT_COVSA AS "MARA_SGT_COVSA" MARA_SGT_STAT AS "MARA_SGT_STAT" MARA_SGT_SCOPE AS "MARA_SGT_SCOPE" MARA_SGT_REL AS "MARA_SGT_REL" MARA_ANP AS "MARA_ANP" MARA_FSH_MG_AT1 AS "MARA_FSH_MG_AT1" MARA_FSH_MG_AT2 AS "MARA_FSH_MG_AT2" MARA_FSH_MG_AT3 AS "MARA_FSH_MG_AT3" MARA_FSH_SEALV AS "MARA_FSH_SEALV" MARA_FSH_SEAIM AS "MARA_FSH_SEAIM" MARA_FSH_SC_MID AS "MARA_FSH_SC_MID" MARA_PSM_CODE AS "MARA_PSM_CODE" MARA_ZZEXTWG AS "MARA_ZZEXTWG" MARA_ZMTREF AS "MARA_ZMTREF" MARA_ZZPT_PRODUTO AS "MARA_ZZPT_PRODUTO" MARA_ZZPT_LIGANTE AS "MARA_ZZPT_LIGANTE" MARA_ZZPT_ADJUVANTE AS "MARA_ZZPT_ADJUVANTE" MARA_ZZPT_CLS_RESCO AS "MARA_ZZPT_CLS_RESCO" MARA_ZZPT_CLS_CONSI AS "MARA_ZZPT_CLS_CONSI" MARA_ZZPT_EXPO_AMBI AS "MARA_ZZPT_EXPO_AMBI" MARA_ZZPT_MAX_DIM_AG AS "MARA_ZZPT_MAX_DIM_AG" MARA_ZZPT_CLS_TEOR AS "MARA_ZZPT_CLS_TEOR" MARA_ZZPT_CAR_ESPEC AS "MARA_ZZPT_CAR_ESPEC" MARA_ZZ1 AS "MARA_ZZ1" MARA_ZZCPRDH AS "MARA_ZZCPRDH" MAKT_MATNR AS "MAKT_MATNR" MAKT_SPRAS AS "MAKT_SPRAS" MAKT_MAKTX AS "MAKT_MAKTX" LIPS_VBELN AS "LIPS_VBELN" LIPS_POSNR AS "LIPS_POSNR" LIPS_PSTYV AS "LIPS_PSTYV" LIPS_ERNAM AS "LIPS_ERNAM" LIPS_ERZET AS "LIPS_ERZET" LIPS_ERDAT AS "LIPS_ERDAT" LIPS_MATNR AS "LIPS_MATNR" LIPS_MATWA AS "LIPS_MATWA" LIPS_MATKL AS "LIPS_MATKL" LIPS_WERKS AS "LIPS_WERKS" LIPS_LGORT AS "LIPS_LGORT" LIPS_CHARG AS "LIPS_CHARG" LIPS_LICHN AS "LIPS_LICHN" LIPS_KDMAT AS "LIPS_KDMAT" LIPS_PRODH AS "LIPS_PRODH" LIPS_LFIMG AS "LIPS_LFIMG" LIPS_MEINS AS "LIPS_MEINS" LIPS_VRKME AS "LIPS_VRKME" LIPS_UMVKZ AS "LIPS_UMVKZ" LIPS_UMVKN AS "LIPS_UMVKN" LIPS_NTGEW AS "LIPS_NTGEW" LIPS_BRGEW AS "LIPS_BRGEW" LIPS_GEWEI AS "LIPS_GEWEI" LIPS_VOLUM AS "LIPS_VOLUM"</v>
      </c>
    </row>
    <row r="292" spans="2:5" x14ac:dyDescent="0.2">
      <c r="B292" s="84" t="s">
        <v>455</v>
      </c>
      <c r="C292" t="str">
        <f t="shared" si="12"/>
        <v>"LIPS_VOLEH"</v>
      </c>
      <c r="D292" t="str">
        <f t="shared" si="13"/>
        <v>LIPS_VOLEH AS "LIPS_VOLEH"</v>
      </c>
      <c r="E292" t="str">
        <f t="shared" si="14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 MARA_BBTYP AS "MARA_BBTYP" MARA_SLED_BBD AS "MARA_SLED_BBD" MARA_GTIN_VARIANT AS "MARA_GTIN_VARIANT" MARA_GENNR AS "MARA_GENNR" MARA_RMATP AS "MARA_RMATP" MARA_GDS_RELEVANT AS "MARA_GDS_RELEVANT" MARA_WEORA AS "MARA_WEORA" MARA_HUTYP_DFLT AS "MARA_HUTYP_DFLT" MARA_PILFERABLE AS "MARA_PILFERABLE" MARA_WHSTC AS "MARA_WHSTC" MARA_WHMATGR AS "MARA_WHMATGR" MARA_HNDLCODE AS "MARA_HNDLCODE" MARA_HAZMAT AS "MARA_HAZMAT" MARA_HUTYP AS "MARA_HUTYP" MARA_TARE_VAR AS "MARA_TARE_VAR" MARA_MAXC AS "MARA_MAXC" MARA_MAXC_TOL AS "MARA_MAXC_TOL" MARA_MAXL AS "MARA_MAXL" MARA_MAXB AS "MARA_MAXB" MARA_MAXH AS "MARA_MAXH" MARA_MAXDIM_UOM AS "MARA_MAXDIM_UOM" MARA_HERKL AS "MARA_HERKL" MARA_MFRGR AS "MARA_MFRGR" MARA_QQTIME AS "MARA_QQTIME" MARA_QQTIMEUOM AS "MARA_QQTIMEUOM" MARA_QGRP AS "MARA_QGRP" MARA_SERIAL AS "MARA_SERIAL" MARA_PS_SMARTFORM AS "MARA_PS_SMARTFORM" MARA_LOGUNIT AS "MARA_LOGUNIT" MARA_CWQREL AS "MARA_CWQREL" MARA_CWQPROC AS "MARA_CWQPROC" MARA_CWQTOLGR AS "MARA_CWQTOLGR" MARA_ADPROF AS "MARA_ADPROF" MARA_IPMIPPRODUCT AS "MARA_IPMIPPRODUCT" MARA_ALLOW_PMAT_IGNO AS "MARA_ALLOW_PMAT_IGNO" MARA_MEDIUM AS "MARA_MEDIUM" MARA_COMMODITY AS "MARA_COMMODITY" MARA_ANIMAL_ORIGIN AS "MARA_ANIMAL_ORIGIN" MARA_TEXTILE_COMP_IND AS "MARA_TEXTILE_COMP_IND" MARA_SGT_CSGR AS "MARA_SGT_CSGR" MARA_SGT_COVSA AS "MARA_SGT_COVSA" MARA_SGT_STAT AS "MARA_SGT_STAT" MARA_SGT_SCOPE AS "MARA_SGT_SCOPE" MARA_SGT_REL AS "MARA_SGT_REL" MARA_ANP AS "MARA_ANP" MARA_FSH_MG_AT1 AS "MARA_FSH_MG_AT1" MARA_FSH_MG_AT2 AS "MARA_FSH_MG_AT2" MARA_FSH_MG_AT3 AS "MARA_FSH_MG_AT3" MARA_FSH_SEALV AS "MARA_FSH_SEALV" MARA_FSH_SEAIM AS "MARA_FSH_SEAIM" MARA_FSH_SC_MID AS "MARA_FSH_SC_MID" MARA_PSM_CODE AS "MARA_PSM_CODE" MARA_ZZEXTWG AS "MARA_ZZEXTWG" MARA_ZMTREF AS "MARA_ZMTREF" MARA_ZZPT_PRODUTO AS "MARA_ZZPT_PRODUTO" MARA_ZZPT_LIGANTE AS "MARA_ZZPT_LIGANTE" MARA_ZZPT_ADJUVANTE AS "MARA_ZZPT_ADJUVANTE" MARA_ZZPT_CLS_RESCO AS "MARA_ZZPT_CLS_RESCO" MARA_ZZPT_CLS_CONSI AS "MARA_ZZPT_CLS_CONSI" MARA_ZZPT_EXPO_AMBI AS "MARA_ZZPT_EXPO_AMBI" MARA_ZZPT_MAX_DIM_AG AS "MARA_ZZPT_MAX_DIM_AG" MARA_ZZPT_CLS_TEOR AS "MARA_ZZPT_CLS_TEOR" MARA_ZZPT_CAR_ESPEC AS "MARA_ZZPT_CAR_ESPEC" MARA_ZZ1 AS "MARA_ZZ1" MARA_ZZCPRDH AS "MARA_ZZCPRDH" MAKT_MATNR AS "MAKT_MATNR" MAKT_SPRAS AS "MAKT_SPRAS" MAKT_MAKTX AS "MAKT_MAKTX" LIPS_VBELN AS "LIPS_VBELN" LIPS_POSNR AS "LIPS_POSNR" LIPS_PSTYV AS "LIPS_PSTYV" LIPS_ERNAM AS "LIPS_ERNAM" LIPS_ERZET AS "LIPS_ERZET" LIPS_ERDAT AS "LIPS_ERDAT" LIPS_MATNR AS "LIPS_MATNR" LIPS_MATWA AS "LIPS_MATWA" LIPS_MATKL AS "LIPS_MATKL" LIPS_WERKS AS "LIPS_WERKS" LIPS_LGORT AS "LIPS_LGORT" LIPS_CHARG AS "LIPS_CHARG" LIPS_LICHN AS "LIPS_LICHN" LIPS_KDMAT AS "LIPS_KDMAT" LIPS_PRODH AS "LIPS_PRODH" LIPS_LFIMG AS "LIPS_LFIMG" LIPS_MEINS AS "LIPS_MEINS" LIPS_VRKME AS "LIPS_VRKME" LIPS_UMVKZ AS "LIPS_UMVKZ" LIPS_UMVKN AS "LIPS_UMVKN" LIPS_NTGEW AS "LIPS_NTGEW" LIPS_BRGEW AS "LIPS_BRGEW" LIPS_GEWEI AS "LIPS_GEWEI" LIPS_VOLUM AS "LIPS_VOLUM" LIPS_VOLEH AS "LIPS_VOLEH"</v>
      </c>
    </row>
    <row r="293" spans="2:5" x14ac:dyDescent="0.2">
      <c r="B293" s="84" t="s">
        <v>456</v>
      </c>
      <c r="C293" t="str">
        <f t="shared" si="12"/>
        <v>"LIPS_KZTLF"</v>
      </c>
      <c r="D293" t="str">
        <f t="shared" si="13"/>
        <v>LIPS_KZTLF AS "LIPS_KZTLF"</v>
      </c>
      <c r="E293" t="str">
        <f t="shared" si="14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 MARA_BBTYP AS "MARA_BBTYP" MARA_SLED_BBD AS "MARA_SLED_BBD" MARA_GTIN_VARIANT AS "MARA_GTIN_VARIANT" MARA_GENNR AS "MARA_GENNR" MARA_RMATP AS "MARA_RMATP" MARA_GDS_RELEVANT AS "MARA_GDS_RELEVANT" MARA_WEORA AS "MARA_WEORA" MARA_HUTYP_DFLT AS "MARA_HUTYP_DFLT" MARA_PILFERABLE AS "MARA_PILFERABLE" MARA_WHSTC AS "MARA_WHSTC" MARA_WHMATGR AS "MARA_WHMATGR" MARA_HNDLCODE AS "MARA_HNDLCODE" MARA_HAZMAT AS "MARA_HAZMAT" MARA_HUTYP AS "MARA_HUTYP" MARA_TARE_VAR AS "MARA_TARE_VAR" MARA_MAXC AS "MARA_MAXC" MARA_MAXC_TOL AS "MARA_MAXC_TOL" MARA_MAXL AS "MARA_MAXL" MARA_MAXB AS "MARA_MAXB" MARA_MAXH AS "MARA_MAXH" MARA_MAXDIM_UOM AS "MARA_MAXDIM_UOM" MARA_HERKL AS "MARA_HERKL" MARA_MFRGR AS "MARA_MFRGR" MARA_QQTIME AS "MARA_QQTIME" MARA_QQTIMEUOM AS "MARA_QQTIMEUOM" MARA_QGRP AS "MARA_QGRP" MARA_SERIAL AS "MARA_SERIAL" MARA_PS_SMARTFORM AS "MARA_PS_SMARTFORM" MARA_LOGUNIT AS "MARA_LOGUNIT" MARA_CWQREL AS "MARA_CWQREL" MARA_CWQPROC AS "MARA_CWQPROC" MARA_CWQTOLGR AS "MARA_CWQTOLGR" MARA_ADPROF AS "MARA_ADPROF" MARA_IPMIPPRODUCT AS "MARA_IPMIPPRODUCT" MARA_ALLOW_PMAT_IGNO AS "MARA_ALLOW_PMAT_IGNO" MARA_MEDIUM AS "MARA_MEDIUM" MARA_COMMODITY AS "MARA_COMMODITY" MARA_ANIMAL_ORIGIN AS "MARA_ANIMAL_ORIGIN" MARA_TEXTILE_COMP_IND AS "MARA_TEXTILE_COMP_IND" MARA_SGT_CSGR AS "MARA_SGT_CSGR" MARA_SGT_COVSA AS "MARA_SGT_COVSA" MARA_SGT_STAT AS "MARA_SGT_STAT" MARA_SGT_SCOPE AS "MARA_SGT_SCOPE" MARA_SGT_REL AS "MARA_SGT_REL" MARA_ANP AS "MARA_ANP" MARA_FSH_MG_AT1 AS "MARA_FSH_MG_AT1" MARA_FSH_MG_AT2 AS "MARA_FSH_MG_AT2" MARA_FSH_MG_AT3 AS "MARA_FSH_MG_AT3" MARA_FSH_SEALV AS "MARA_FSH_SEALV" MARA_FSH_SEAIM AS "MARA_FSH_SEAIM" MARA_FSH_SC_MID AS "MARA_FSH_SC_MID" MARA_PSM_CODE AS "MARA_PSM_CODE" MARA_ZZEXTWG AS "MARA_ZZEXTWG" MARA_ZMTREF AS "MARA_ZMTREF" MARA_ZZPT_PRODUTO AS "MARA_ZZPT_PRODUTO" MARA_ZZPT_LIGANTE AS "MARA_ZZPT_LIGANTE" MARA_ZZPT_ADJUVANTE AS "MARA_ZZPT_ADJUVANTE" MARA_ZZPT_CLS_RESCO AS "MARA_ZZPT_CLS_RESCO" MARA_ZZPT_CLS_CONSI AS "MARA_ZZPT_CLS_CONSI" MARA_ZZPT_EXPO_AMBI AS "MARA_ZZPT_EXPO_AMBI" MARA_ZZPT_MAX_DIM_AG AS "MARA_ZZPT_MAX_DIM_AG" MARA_ZZPT_CLS_TEOR AS "MARA_ZZPT_CLS_TEOR" MARA_ZZPT_CAR_ESPEC AS "MARA_ZZPT_CAR_ESPEC" MARA_ZZ1 AS "MARA_ZZ1" MARA_ZZCPRDH AS "MARA_ZZCPRDH" MAKT_MATNR AS "MAKT_MATNR" MAKT_SPRAS AS "MAKT_SPRAS" MAKT_MAKTX AS "MAKT_MAKTX" LIPS_VBELN AS "LIPS_VBELN" LIPS_POSNR AS "LIPS_POSNR" LIPS_PSTYV AS "LIPS_PSTYV" LIPS_ERNAM AS "LIPS_ERNAM" LIPS_ERZET AS "LIPS_ERZET" LIPS_ERDAT AS "LIPS_ERDAT" LIPS_MATNR AS "LIPS_MATNR" LIPS_MATWA AS "LIPS_MATWA" LIPS_MATKL AS "LIPS_MATKL" LIPS_WERKS AS "LIPS_WERKS" LIPS_LGORT AS "LIPS_LGORT" LIPS_CHARG AS "LIPS_CHARG" LIPS_LICHN AS "LIPS_LICHN" LIPS_KDMAT AS "LIPS_KDMAT" LIPS_PRODH AS "LIPS_PRODH" LIPS_LFIMG AS "LIPS_LFIMG" LIPS_MEINS AS "LIPS_MEINS" LIPS_VRKME AS "LIPS_VRKME" LIPS_UMVKZ AS "LIPS_UMVKZ" LIPS_UMVKN AS "LIPS_UMVKN" LIPS_NTGEW AS "LIPS_NTGEW" LIPS_BRGEW AS "LIPS_BRGEW" LIPS_GEWEI AS "LIPS_GEWEI" LIPS_VOLUM AS "LIPS_VOLUM" LIPS_VOLEH AS "LIPS_VOLEH" LIPS_KZTLF AS "LIPS_KZTLF"</v>
      </c>
    </row>
    <row r="294" spans="2:5" x14ac:dyDescent="0.2">
      <c r="B294" s="84" t="s">
        <v>457</v>
      </c>
      <c r="C294" t="str">
        <f t="shared" si="12"/>
        <v>"LIPS_UEBTK"</v>
      </c>
      <c r="D294" t="str">
        <f t="shared" si="13"/>
        <v>LIPS_UEBTK AS "LIPS_UEBTK"</v>
      </c>
      <c r="E294" t="str">
        <f t="shared" si="14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 MARA_BBTYP AS "MARA_BBTYP" MARA_SLED_BBD AS "MARA_SLED_BBD" MARA_GTIN_VARIANT AS "MARA_GTIN_VARIANT" MARA_GENNR AS "MARA_GENNR" MARA_RMATP AS "MARA_RMATP" MARA_GDS_RELEVANT AS "MARA_GDS_RELEVANT" MARA_WEORA AS "MARA_WEORA" MARA_HUTYP_DFLT AS "MARA_HUTYP_DFLT" MARA_PILFERABLE AS "MARA_PILFERABLE" MARA_WHSTC AS "MARA_WHSTC" MARA_WHMATGR AS "MARA_WHMATGR" MARA_HNDLCODE AS "MARA_HNDLCODE" MARA_HAZMAT AS "MARA_HAZMAT" MARA_HUTYP AS "MARA_HUTYP" MARA_TARE_VAR AS "MARA_TARE_VAR" MARA_MAXC AS "MARA_MAXC" MARA_MAXC_TOL AS "MARA_MAXC_TOL" MARA_MAXL AS "MARA_MAXL" MARA_MAXB AS "MARA_MAXB" MARA_MAXH AS "MARA_MAXH" MARA_MAXDIM_UOM AS "MARA_MAXDIM_UOM" MARA_HERKL AS "MARA_HERKL" MARA_MFRGR AS "MARA_MFRGR" MARA_QQTIME AS "MARA_QQTIME" MARA_QQTIMEUOM AS "MARA_QQTIMEUOM" MARA_QGRP AS "MARA_QGRP" MARA_SERIAL AS "MARA_SERIAL" MARA_PS_SMARTFORM AS "MARA_PS_SMARTFORM" MARA_LOGUNIT AS "MARA_LOGUNIT" MARA_CWQREL AS "MARA_CWQREL" MARA_CWQPROC AS "MARA_CWQPROC" MARA_CWQTOLGR AS "MARA_CWQTOLGR" MARA_ADPROF AS "MARA_ADPROF" MARA_IPMIPPRODUCT AS "MARA_IPMIPPRODUCT" MARA_ALLOW_PMAT_IGNO AS "MARA_ALLOW_PMAT_IGNO" MARA_MEDIUM AS "MARA_MEDIUM" MARA_COMMODITY AS "MARA_COMMODITY" MARA_ANIMAL_ORIGIN AS "MARA_ANIMAL_ORIGIN" MARA_TEXTILE_COMP_IND AS "MARA_TEXTILE_COMP_IND" MARA_SGT_CSGR AS "MARA_SGT_CSGR" MARA_SGT_COVSA AS "MARA_SGT_COVSA" MARA_SGT_STAT AS "MARA_SGT_STAT" MARA_SGT_SCOPE AS "MARA_SGT_SCOPE" MARA_SGT_REL AS "MARA_SGT_REL" MARA_ANP AS "MARA_ANP" MARA_FSH_MG_AT1 AS "MARA_FSH_MG_AT1" MARA_FSH_MG_AT2 AS "MARA_FSH_MG_AT2" MARA_FSH_MG_AT3 AS "MARA_FSH_MG_AT3" MARA_FSH_SEALV AS "MARA_FSH_SEALV" MARA_FSH_SEAIM AS "MARA_FSH_SEAIM" MARA_FSH_SC_MID AS "MARA_FSH_SC_MID" MARA_PSM_CODE AS "MARA_PSM_CODE" MARA_ZZEXTWG AS "MARA_ZZEXTWG" MARA_ZMTREF AS "MARA_ZMTREF" MARA_ZZPT_PRODUTO AS "MARA_ZZPT_PRODUTO" MARA_ZZPT_LIGANTE AS "MARA_ZZPT_LIGANTE" MARA_ZZPT_ADJUVANTE AS "MARA_ZZPT_ADJUVANTE" MARA_ZZPT_CLS_RESCO AS "MARA_ZZPT_CLS_RESCO" MARA_ZZPT_CLS_CONSI AS "MARA_ZZPT_CLS_CONSI" MARA_ZZPT_EXPO_AMBI AS "MARA_ZZPT_EXPO_AMBI" MARA_ZZPT_MAX_DIM_AG AS "MARA_ZZPT_MAX_DIM_AG" MARA_ZZPT_CLS_TEOR AS "MARA_ZZPT_CLS_TEOR" MARA_ZZPT_CAR_ESPEC AS "MARA_ZZPT_CAR_ESPEC" MARA_ZZ1 AS "MARA_ZZ1" MARA_ZZCPRDH AS "MARA_ZZCPRDH" MAKT_MATNR AS "MAKT_MATNR" MAKT_SPRAS AS "MAKT_SPRAS" MAKT_MAKTX AS "MAKT_MAKTX" LIPS_VBELN AS "LIPS_VBELN" LIPS_POSNR AS "LIPS_POSNR" LIPS_PSTYV AS "LIPS_PSTYV" LIPS_ERNAM AS "LIPS_ERNAM" LIPS_ERZET AS "LIPS_ERZET" LIPS_ERDAT AS "LIPS_ERDAT" LIPS_MATNR AS "LIPS_MATNR" LIPS_MATWA AS "LIPS_MATWA" LIPS_MATKL AS "LIPS_MATKL" LIPS_WERKS AS "LIPS_WERKS" LIPS_LGORT AS "LIPS_LGORT" LIPS_CHARG AS "LIPS_CHARG" LIPS_LICHN AS "LIPS_LICHN" LIPS_KDMAT AS "LIPS_KDMAT" LIPS_PRODH AS "LIPS_PRODH" LIPS_LFIMG AS "LIPS_LFIMG" LIPS_MEINS AS "LIPS_MEINS" LIPS_VRKME AS "LIPS_VRKME" LIPS_UMVKZ AS "LIPS_UMVKZ" LIPS_UMVKN AS "LIPS_UMVKN" LIPS_NTGEW AS "LIPS_NTGEW" LIPS_BRGEW AS "LIPS_BRGEW" LIPS_GEWEI AS "LIPS_GEWEI" LIPS_VOLUM AS "LIPS_VOLUM" LIPS_VOLEH AS "LIPS_VOLEH" LIPS_KZTLF AS "LIPS_KZTLF" LIPS_UEBTK AS "LIPS_UEBTK"</v>
      </c>
    </row>
    <row r="295" spans="2:5" x14ac:dyDescent="0.2">
      <c r="B295" s="84" t="s">
        <v>458</v>
      </c>
      <c r="C295" t="str">
        <f t="shared" si="12"/>
        <v>"LIPS_UEBTO"</v>
      </c>
      <c r="D295" t="str">
        <f t="shared" si="13"/>
        <v>LIPS_UEBTO AS "LIPS_UEBTO"</v>
      </c>
      <c r="E295" t="str">
        <f t="shared" si="14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 MARA_BBTYP AS "MARA_BBTYP" MARA_SLED_BBD AS "MARA_SLED_BBD" MARA_GTIN_VARIANT AS "MARA_GTIN_VARIANT" MARA_GENNR AS "MARA_GENNR" MARA_RMATP AS "MARA_RMATP" MARA_GDS_RELEVANT AS "MARA_GDS_RELEVANT" MARA_WEORA AS "MARA_WEORA" MARA_HUTYP_DFLT AS "MARA_HUTYP_DFLT" MARA_PILFERABLE AS "MARA_PILFERABLE" MARA_WHSTC AS "MARA_WHSTC" MARA_WHMATGR AS "MARA_WHMATGR" MARA_HNDLCODE AS "MARA_HNDLCODE" MARA_HAZMAT AS "MARA_HAZMAT" MARA_HUTYP AS "MARA_HUTYP" MARA_TARE_VAR AS "MARA_TARE_VAR" MARA_MAXC AS "MARA_MAXC" MARA_MAXC_TOL AS "MARA_MAXC_TOL" MARA_MAXL AS "MARA_MAXL" MARA_MAXB AS "MARA_MAXB" MARA_MAXH AS "MARA_MAXH" MARA_MAXDIM_UOM AS "MARA_MAXDIM_UOM" MARA_HERKL AS "MARA_HERKL" MARA_MFRGR AS "MARA_MFRGR" MARA_QQTIME AS "MARA_QQTIME" MARA_QQTIMEUOM AS "MARA_QQTIMEUOM" MARA_QGRP AS "MARA_QGRP" MARA_SERIAL AS "MARA_SERIAL" MARA_PS_SMARTFORM AS "MARA_PS_SMARTFORM" MARA_LOGUNIT AS "MARA_LOGUNIT" MARA_CWQREL AS "MARA_CWQREL" MARA_CWQPROC AS "MARA_CWQPROC" MARA_CWQTOLGR AS "MARA_CWQTOLGR" MARA_ADPROF AS "MARA_ADPROF" MARA_IPMIPPRODUCT AS "MARA_IPMIPPRODUCT" MARA_ALLOW_PMAT_IGNO AS "MARA_ALLOW_PMAT_IGNO" MARA_MEDIUM AS "MARA_MEDIUM" MARA_COMMODITY AS "MARA_COMMODITY" MARA_ANIMAL_ORIGIN AS "MARA_ANIMAL_ORIGIN" MARA_TEXTILE_COMP_IND AS "MARA_TEXTILE_COMP_IND" MARA_SGT_CSGR AS "MARA_SGT_CSGR" MARA_SGT_COVSA AS "MARA_SGT_COVSA" MARA_SGT_STAT AS "MARA_SGT_STAT" MARA_SGT_SCOPE AS "MARA_SGT_SCOPE" MARA_SGT_REL AS "MARA_SGT_REL" MARA_ANP AS "MARA_ANP" MARA_FSH_MG_AT1 AS "MARA_FSH_MG_AT1" MARA_FSH_MG_AT2 AS "MARA_FSH_MG_AT2" MARA_FSH_MG_AT3 AS "MARA_FSH_MG_AT3" MARA_FSH_SEALV AS "MARA_FSH_SEALV" MARA_FSH_SEAIM AS "MARA_FSH_SEAIM" MARA_FSH_SC_MID AS "MARA_FSH_SC_MID" MARA_PSM_CODE AS "MARA_PSM_CODE" MARA_ZZEXTWG AS "MARA_ZZEXTWG" MARA_ZMTREF AS "MARA_ZMTREF" MARA_ZZPT_PRODUTO AS "MARA_ZZPT_PRODUTO" MARA_ZZPT_LIGANTE AS "MARA_ZZPT_LIGANTE" MARA_ZZPT_ADJUVANTE AS "MARA_ZZPT_ADJUVANTE" MARA_ZZPT_CLS_RESCO AS "MARA_ZZPT_CLS_RESCO" MARA_ZZPT_CLS_CONSI AS "MARA_ZZPT_CLS_CONSI" MARA_ZZPT_EXPO_AMBI AS "MARA_ZZPT_EXPO_AMBI" MARA_ZZPT_MAX_DIM_AG AS "MARA_ZZPT_MAX_DIM_AG" MARA_ZZPT_CLS_TEOR AS "MARA_ZZPT_CLS_TEOR" MARA_ZZPT_CAR_ESPEC AS "MARA_ZZPT_CAR_ESPEC" MARA_ZZ1 AS "MARA_ZZ1" MARA_ZZCPRDH AS "MARA_ZZCPRDH" MAKT_MATNR AS "MAKT_MATNR" MAKT_SPRAS AS "MAKT_SPRAS" MAKT_MAKTX AS "MAKT_MAKTX" LIPS_VBELN AS "LIPS_VBELN" LIPS_POSNR AS "LIPS_POSNR" LIPS_PSTYV AS "LIPS_PSTYV" LIPS_ERNAM AS "LIPS_ERNAM" LIPS_ERZET AS "LIPS_ERZET" LIPS_ERDAT AS "LIPS_ERDAT" LIPS_MATNR AS "LIPS_MATNR" LIPS_MATWA AS "LIPS_MATWA" LIPS_MATKL AS "LIPS_MATKL" LIPS_WERKS AS "LIPS_WERKS" LIPS_LGORT AS "LIPS_LGORT" LIPS_CHARG AS "LIPS_CHARG" LIPS_LICHN AS "LIPS_LICHN" LIPS_KDMAT AS "LIPS_KDMAT" LIPS_PRODH AS "LIPS_PRODH" LIPS_LFIMG AS "LIPS_LFIMG" LIPS_MEINS AS "LIPS_MEINS" LIPS_VRKME AS "LIPS_VRKME" LIPS_UMVKZ AS "LIPS_UMVKZ" LIPS_UMVKN AS "LIPS_UMVKN" LIPS_NTGEW AS "LIPS_NTGEW" LIPS_BRGEW AS "LIPS_BRGEW" LIPS_GEWEI AS "LIPS_GEWEI" LIPS_VOLUM AS "LIPS_VOLUM" LIPS_VOLEH AS "LIPS_VOLEH" LIPS_KZTLF AS "LIPS_KZTLF" LIPS_UEBTK AS "LIPS_UEBTK" LIPS_UEBTO AS "LIPS_UEBTO"</v>
      </c>
    </row>
    <row r="296" spans="2:5" x14ac:dyDescent="0.2">
      <c r="B296" s="84" t="s">
        <v>459</v>
      </c>
      <c r="C296" t="str">
        <f t="shared" si="12"/>
        <v>"LIPS_UNTTO"</v>
      </c>
      <c r="D296" t="str">
        <f t="shared" si="13"/>
        <v>LIPS_UNTTO AS "LIPS_UNTTO"</v>
      </c>
      <c r="E296" t="str">
        <f t="shared" si="14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 MARA_BBTYP AS "MARA_BBTYP" MARA_SLED_BBD AS "MARA_SLED_BBD" MARA_GTIN_VARIANT AS "MARA_GTIN_VARIANT" MARA_GENNR AS "MARA_GENNR" MARA_RMATP AS "MARA_RMATP" MARA_GDS_RELEVANT AS "MARA_GDS_RELEVANT" MARA_WEORA AS "MARA_WEORA" MARA_HUTYP_DFLT AS "MARA_HUTYP_DFLT" MARA_PILFERABLE AS "MARA_PILFERABLE" MARA_WHSTC AS "MARA_WHSTC" MARA_WHMATGR AS "MARA_WHMATGR" MARA_HNDLCODE AS "MARA_HNDLCODE" MARA_HAZMAT AS "MARA_HAZMAT" MARA_HUTYP AS "MARA_HUTYP" MARA_TARE_VAR AS "MARA_TARE_VAR" MARA_MAXC AS "MARA_MAXC" MARA_MAXC_TOL AS "MARA_MAXC_TOL" MARA_MAXL AS "MARA_MAXL" MARA_MAXB AS "MARA_MAXB" MARA_MAXH AS "MARA_MAXH" MARA_MAXDIM_UOM AS "MARA_MAXDIM_UOM" MARA_HERKL AS "MARA_HERKL" MARA_MFRGR AS "MARA_MFRGR" MARA_QQTIME AS "MARA_QQTIME" MARA_QQTIMEUOM AS "MARA_QQTIMEUOM" MARA_QGRP AS "MARA_QGRP" MARA_SERIAL AS "MARA_SERIAL" MARA_PS_SMARTFORM AS "MARA_PS_SMARTFORM" MARA_LOGUNIT AS "MARA_LOGUNIT" MARA_CWQREL AS "MARA_CWQREL" MARA_CWQPROC AS "MARA_CWQPROC" MARA_CWQTOLGR AS "MARA_CWQTOLGR" MARA_ADPROF AS "MARA_ADPROF" MARA_IPMIPPRODUCT AS "MARA_IPMIPPRODUCT" MARA_ALLOW_PMAT_IGNO AS "MARA_ALLOW_PMAT_IGNO" MARA_MEDIUM AS "MARA_MEDIUM" MARA_COMMODITY AS "MARA_COMMODITY" MARA_ANIMAL_ORIGIN AS "MARA_ANIMAL_ORIGIN" MARA_TEXTILE_COMP_IND AS "MARA_TEXTILE_COMP_IND" MARA_SGT_CSGR AS "MARA_SGT_CSGR" MARA_SGT_COVSA AS "MARA_SGT_COVSA" MARA_SGT_STAT AS "MARA_SGT_STAT" MARA_SGT_SCOPE AS "MARA_SGT_SCOPE" MARA_SGT_REL AS "MARA_SGT_REL" MARA_ANP AS "MARA_ANP" MARA_FSH_MG_AT1 AS "MARA_FSH_MG_AT1" MARA_FSH_MG_AT2 AS "MARA_FSH_MG_AT2" MARA_FSH_MG_AT3 AS "MARA_FSH_MG_AT3" MARA_FSH_SEALV AS "MARA_FSH_SEALV" MARA_FSH_SEAIM AS "MARA_FSH_SEAIM" MARA_FSH_SC_MID AS "MARA_FSH_SC_MID" MARA_PSM_CODE AS "MARA_PSM_CODE" MARA_ZZEXTWG AS "MARA_ZZEXTWG" MARA_ZMTREF AS "MARA_ZMTREF" MARA_ZZPT_PRODUTO AS "MARA_ZZPT_PRODUTO" MARA_ZZPT_LIGANTE AS "MARA_ZZPT_LIGANTE" MARA_ZZPT_ADJUVANTE AS "MARA_ZZPT_ADJUVANTE" MARA_ZZPT_CLS_RESCO AS "MARA_ZZPT_CLS_RESCO" MARA_ZZPT_CLS_CONSI AS "MARA_ZZPT_CLS_CONSI" MARA_ZZPT_EXPO_AMBI AS "MARA_ZZPT_EXPO_AMBI" MARA_ZZPT_MAX_DIM_AG AS "MARA_ZZPT_MAX_DIM_AG" MARA_ZZPT_CLS_TEOR AS "MARA_ZZPT_CLS_TEOR" MARA_ZZPT_CAR_ESPEC AS "MARA_ZZPT_CAR_ESPEC" MARA_ZZ1 AS "MARA_ZZ1" MARA_ZZCPRDH AS "MARA_ZZCPRDH" MAKT_MATNR AS "MAKT_MATNR" MAKT_SPRAS AS "MAKT_SPRAS" MAKT_MAKTX AS "MAKT_MAKTX" LIPS_VBELN AS "LIPS_VBELN" LIPS_POSNR AS "LIPS_POSNR" LIPS_PSTYV AS "LIPS_PSTYV" LIPS_ERNAM AS "LIPS_ERNAM" LIPS_ERZET AS "LIPS_ERZET" LIPS_ERDAT AS "LIPS_ERDAT" LIPS_MATNR AS "LIPS_MATNR" LIPS_MATWA AS "LIPS_MATWA" LIPS_MATKL AS "LIPS_MATKL" LIPS_WERKS AS "LIPS_WERKS" LIPS_LGORT AS "LIPS_LGORT" LIPS_CHARG AS "LIPS_CHARG" LIPS_LICHN AS "LIPS_LICHN" LIPS_KDMAT AS "LIPS_KDMAT" LIPS_PRODH AS "LIPS_PRODH" LIPS_LFIMG AS "LIPS_LFIMG" LIPS_MEINS AS "LIPS_MEINS" LIPS_VRKME AS "LIPS_VRKME" LIPS_UMVKZ AS "LIPS_UMVKZ" LIPS_UMVKN AS "LIPS_UMVKN" LIPS_NTGEW AS "LIPS_NTGEW" LIPS_BRGEW AS "LIPS_BRGEW" LIPS_GEWEI AS "LIPS_GEWEI" LIPS_VOLUM AS "LIPS_VOLUM" LIPS_VOLEH AS "LIPS_VOLEH" LIPS_KZTLF AS "LIPS_KZTLF" LIPS_UEBTK AS "LIPS_UEBTK" LIPS_UEBTO AS "LIPS_UEBTO" LIPS_UNTTO AS "LIPS_UNTTO"</v>
      </c>
    </row>
    <row r="297" spans="2:5" x14ac:dyDescent="0.2">
      <c r="B297" s="84" t="s">
        <v>460</v>
      </c>
      <c r="C297" t="str">
        <f t="shared" si="12"/>
        <v>"LIPS_CHSPL"</v>
      </c>
      <c r="D297" t="str">
        <f t="shared" si="13"/>
        <v>LIPS_CHSPL AS "LIPS_CHSPL"</v>
      </c>
      <c r="E297" t="str">
        <f t="shared" si="14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 MARA_BBTYP AS "MARA_BBTYP" MARA_SLED_BBD AS "MARA_SLED_BBD" MARA_GTIN_VARIANT AS "MARA_GTIN_VARIANT" MARA_GENNR AS "MARA_GENNR" MARA_RMATP AS "MARA_RMATP" MARA_GDS_RELEVANT AS "MARA_GDS_RELEVANT" MARA_WEORA AS "MARA_WEORA" MARA_HUTYP_DFLT AS "MARA_HUTYP_DFLT" MARA_PILFERABLE AS "MARA_PILFERABLE" MARA_WHSTC AS "MARA_WHSTC" MARA_WHMATGR AS "MARA_WHMATGR" MARA_HNDLCODE AS "MARA_HNDLCODE" MARA_HAZMAT AS "MARA_HAZMAT" MARA_HUTYP AS "MARA_HUTYP" MARA_TARE_VAR AS "MARA_TARE_VAR" MARA_MAXC AS "MARA_MAXC" MARA_MAXC_TOL AS "MARA_MAXC_TOL" MARA_MAXL AS "MARA_MAXL" MARA_MAXB AS "MARA_MAXB" MARA_MAXH AS "MARA_MAXH" MARA_MAXDIM_UOM AS "MARA_MAXDIM_UOM" MARA_HERKL AS "MARA_HERKL" MARA_MFRGR AS "MARA_MFRGR" MARA_QQTIME AS "MARA_QQTIME" MARA_QQTIMEUOM AS "MARA_QQTIMEUOM" MARA_QGRP AS "MARA_QGRP" MARA_SERIAL AS "MARA_SERIAL" MARA_PS_SMARTFORM AS "MARA_PS_SMARTFORM" MARA_LOGUNIT AS "MARA_LOGUNIT" MARA_CWQREL AS "MARA_CWQREL" MARA_CWQPROC AS "MARA_CWQPROC" MARA_CWQTOLGR AS "MARA_CWQTOLGR" MARA_ADPROF AS "MARA_ADPROF" MARA_IPMIPPRODUCT AS "MARA_IPMIPPRODUCT" MARA_ALLOW_PMAT_IGNO AS "MARA_ALLOW_PMAT_IGNO" MARA_MEDIUM AS "MARA_MEDIUM" MARA_COMMODITY AS "MARA_COMMODITY" MARA_ANIMAL_ORIGIN AS "MARA_ANIMAL_ORIGIN" MARA_TEXTILE_COMP_IND AS "MARA_TEXTILE_COMP_IND" MARA_SGT_CSGR AS "MARA_SGT_CSGR" MARA_SGT_COVSA AS "MARA_SGT_COVSA" MARA_SGT_STAT AS "MARA_SGT_STAT" MARA_SGT_SCOPE AS "MARA_SGT_SCOPE" MARA_SGT_REL AS "MARA_SGT_REL" MARA_ANP AS "MARA_ANP" MARA_FSH_MG_AT1 AS "MARA_FSH_MG_AT1" MARA_FSH_MG_AT2 AS "MARA_FSH_MG_AT2" MARA_FSH_MG_AT3 AS "MARA_FSH_MG_AT3" MARA_FSH_SEALV AS "MARA_FSH_SEALV" MARA_FSH_SEAIM AS "MARA_FSH_SEAIM" MARA_FSH_SC_MID AS "MARA_FSH_SC_MID" MARA_PSM_CODE AS "MARA_PSM_CODE" MARA_ZZEXTWG AS "MARA_ZZEXTWG" MARA_ZMTREF AS "MARA_ZMTREF" MARA_ZZPT_PRODUTO AS "MARA_ZZPT_PRODUTO" MARA_ZZPT_LIGANTE AS "MARA_ZZPT_LIGANTE" MARA_ZZPT_ADJUVANTE AS "MARA_ZZPT_ADJUVANTE" MARA_ZZPT_CLS_RESCO AS "MARA_ZZPT_CLS_RESCO" MARA_ZZPT_CLS_CONSI AS "MARA_ZZPT_CLS_CONSI" MARA_ZZPT_EXPO_AMBI AS "MARA_ZZPT_EXPO_AMBI" MARA_ZZPT_MAX_DIM_AG AS "MARA_ZZPT_MAX_DIM_AG" MARA_ZZPT_CLS_TEOR AS "MARA_ZZPT_CLS_TEOR" MARA_ZZPT_CAR_ESPEC AS "MARA_ZZPT_CAR_ESPEC" MARA_ZZ1 AS "MARA_ZZ1" MARA_ZZCPRDH AS "MARA_ZZCPRDH" MAKT_MATNR AS "MAKT_MATNR" MAKT_SPRAS AS "MAKT_SPRAS" MAKT_MAKTX AS "MAKT_MAKTX" LIPS_VBELN AS "LIPS_VBELN" LIPS_POSNR AS "LIPS_POSNR" LIPS_PSTYV AS "LIPS_PSTYV" LIPS_ERNAM AS "LIPS_ERNAM" LIPS_ERZET AS "LIPS_ERZET" LIPS_ERDAT AS "LIPS_ERDAT" LIPS_MATNR AS "LIPS_MATNR" LIPS_MATWA AS "LIPS_MATWA" LIPS_MATKL AS "LIPS_MATKL" LIPS_WERKS AS "LIPS_WERKS" LIPS_LGORT AS "LIPS_LGORT" LIPS_CHARG AS "LIPS_CHARG" LIPS_LICHN AS "LIPS_LICHN" LIPS_KDMAT AS "LIPS_KDMAT" LIPS_PRODH AS "LIPS_PRODH" LIPS_LFIMG AS "LIPS_LFIMG" LIPS_MEINS AS "LIPS_MEINS" LIPS_VRKME AS "LIPS_VRKME" LIPS_UMVKZ AS "LIPS_UMVKZ" LIPS_UMVKN AS "LIPS_UMVKN" LIPS_NTGEW AS "LIPS_NTGEW" LIPS_BRGEW AS "LIPS_BRGEW" LIPS_GEWEI AS "LIPS_GEWEI" LIPS_VOLUM AS "LIPS_VOLUM" LIPS_VOLEH AS "LIPS_VOLEH" LIPS_KZTLF AS "LIPS_KZTLF" LIPS_UEBTK AS "LIPS_UEBTK" LIPS_UEBTO AS "LIPS_UEBTO" LIPS_UNTTO AS "LIPS_UNTTO" LIPS_CHSPL AS "LIPS_CHSPL"</v>
      </c>
    </row>
    <row r="298" spans="2:5" x14ac:dyDescent="0.2">
      <c r="B298" s="84" t="s">
        <v>461</v>
      </c>
      <c r="C298" t="str">
        <f t="shared" si="12"/>
        <v>"LIPS_FAKSP"</v>
      </c>
      <c r="D298" t="str">
        <f t="shared" si="13"/>
        <v>LIPS_FAKSP AS "LIPS_FAKSP"</v>
      </c>
      <c r="E298" t="str">
        <f t="shared" si="14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 MARA_BBTYP AS "MARA_BBTYP" MARA_SLED_BBD AS "MARA_SLED_BBD" MARA_GTIN_VARIANT AS "MARA_GTIN_VARIANT" MARA_GENNR AS "MARA_GENNR" MARA_RMATP AS "MARA_RMATP" MARA_GDS_RELEVANT AS "MARA_GDS_RELEVANT" MARA_WEORA AS "MARA_WEORA" MARA_HUTYP_DFLT AS "MARA_HUTYP_DFLT" MARA_PILFERABLE AS "MARA_PILFERABLE" MARA_WHSTC AS "MARA_WHSTC" MARA_WHMATGR AS "MARA_WHMATGR" MARA_HNDLCODE AS "MARA_HNDLCODE" MARA_HAZMAT AS "MARA_HAZMAT" MARA_HUTYP AS "MARA_HUTYP" MARA_TARE_VAR AS "MARA_TARE_VAR" MARA_MAXC AS "MARA_MAXC" MARA_MAXC_TOL AS "MARA_MAXC_TOL" MARA_MAXL AS "MARA_MAXL" MARA_MAXB AS "MARA_MAXB" MARA_MAXH AS "MARA_MAXH" MARA_MAXDIM_UOM AS "MARA_MAXDIM_UOM" MARA_HERKL AS "MARA_HERKL" MARA_MFRGR AS "MARA_MFRGR" MARA_QQTIME AS "MARA_QQTIME" MARA_QQTIMEUOM AS "MARA_QQTIMEUOM" MARA_QGRP AS "MARA_QGRP" MARA_SERIAL AS "MARA_SERIAL" MARA_PS_SMARTFORM AS "MARA_PS_SMARTFORM" MARA_LOGUNIT AS "MARA_LOGUNIT" MARA_CWQREL AS "MARA_CWQREL" MARA_CWQPROC AS "MARA_CWQPROC" MARA_CWQTOLGR AS "MARA_CWQTOLGR" MARA_ADPROF AS "MARA_ADPROF" MARA_IPMIPPRODUCT AS "MARA_IPMIPPRODUCT" MARA_ALLOW_PMAT_IGNO AS "MARA_ALLOW_PMAT_IGNO" MARA_MEDIUM AS "MARA_MEDIUM" MARA_COMMODITY AS "MARA_COMMODITY" MARA_ANIMAL_ORIGIN AS "MARA_ANIMAL_ORIGIN" MARA_TEXTILE_COMP_IND AS "MARA_TEXTILE_COMP_IND" MARA_SGT_CSGR AS "MARA_SGT_CSGR" MARA_SGT_COVSA AS "MARA_SGT_COVSA" MARA_SGT_STAT AS "MARA_SGT_STAT" MARA_SGT_SCOPE AS "MARA_SGT_SCOPE" MARA_SGT_REL AS "MARA_SGT_REL" MARA_ANP AS "MARA_ANP" MARA_FSH_MG_AT1 AS "MARA_FSH_MG_AT1" MARA_FSH_MG_AT2 AS "MARA_FSH_MG_AT2" MARA_FSH_MG_AT3 AS "MARA_FSH_MG_AT3" MARA_FSH_SEALV AS "MARA_FSH_SEALV" MARA_FSH_SEAIM AS "MARA_FSH_SEAIM" MARA_FSH_SC_MID AS "MARA_FSH_SC_MID" MARA_PSM_CODE AS "MARA_PSM_CODE" MARA_ZZEXTWG AS "MARA_ZZEXTWG" MARA_ZMTREF AS "MARA_ZMTREF" MARA_ZZPT_PRODUTO AS "MARA_ZZPT_PRODUTO" MARA_ZZPT_LIGANTE AS "MARA_ZZPT_LIGANTE" MARA_ZZPT_ADJUVANTE AS "MARA_ZZPT_ADJUVANTE" MARA_ZZPT_CLS_RESCO AS "MARA_ZZPT_CLS_RESCO" MARA_ZZPT_CLS_CONSI AS "MARA_ZZPT_CLS_CONSI" MARA_ZZPT_EXPO_AMBI AS "MARA_ZZPT_EXPO_AMBI" MARA_ZZPT_MAX_DIM_AG AS "MARA_ZZPT_MAX_DIM_AG" MARA_ZZPT_CLS_TEOR AS "MARA_ZZPT_CLS_TEOR" MARA_ZZPT_CAR_ESPEC AS "MARA_ZZPT_CAR_ESPEC" MARA_ZZ1 AS "MARA_ZZ1" MARA_ZZCPRDH AS "MARA_ZZCPRDH" MAKT_MATNR AS "MAKT_MATNR" MAKT_SPRAS AS "MAKT_SPRAS" MAKT_MAKTX AS "MAKT_MAKTX" LIPS_VBELN AS "LIPS_VBELN" LIPS_POSNR AS "LIPS_POSNR" LIPS_PSTYV AS "LIPS_PSTYV" LIPS_ERNAM AS "LIPS_ERNAM" LIPS_ERZET AS "LIPS_ERZET" LIPS_ERDAT AS "LIPS_ERDAT" LIPS_MATNR AS "LIPS_MATNR" LIPS_MATWA AS "LIPS_MATWA" LIPS_MATKL AS "LIPS_MATKL" LIPS_WERKS AS "LIPS_WERKS" LIPS_LGORT AS "LIPS_LGORT" LIPS_CHARG AS "LIPS_CHARG" LIPS_LICHN AS "LIPS_LICHN" LIPS_KDMAT AS "LIPS_KDMAT" LIPS_PRODH AS "LIPS_PRODH" LIPS_LFIMG AS "LIPS_LFIMG" LIPS_MEINS AS "LIPS_MEINS" LIPS_VRKME AS "LIPS_VRKME" LIPS_UMVKZ AS "LIPS_UMVKZ" LIPS_UMVKN AS "LIPS_UMVKN" LIPS_NTGEW AS "LIPS_NTGEW" LIPS_BRGEW AS "LIPS_BRGEW" LIPS_GEWEI AS "LIPS_GEWEI" LIPS_VOLUM AS "LIPS_VOLUM" LIPS_VOLEH AS "LIPS_VOLEH" LIPS_KZTLF AS "LIPS_KZTLF" LIPS_UEBTK AS "LIPS_UEBTK" LIPS_UEBTO AS "LIPS_UEBTO" LIPS_UNTTO AS "LIPS_UNTTO" LIPS_CHSPL AS "LIPS_CHSPL" LIPS_FAKSP AS "LIPS_FAKSP"</v>
      </c>
    </row>
    <row r="299" spans="2:5" x14ac:dyDescent="0.2">
      <c r="B299" s="84" t="s">
        <v>462</v>
      </c>
      <c r="C299" t="str">
        <f t="shared" si="12"/>
        <v>"LIPS_MBDAT"</v>
      </c>
      <c r="D299" t="str">
        <f t="shared" si="13"/>
        <v>LIPS_MBDAT AS "LIPS_MBDAT"</v>
      </c>
      <c r="E299" t="str">
        <f t="shared" si="14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 MARA_BBTYP AS "MARA_BBTYP" MARA_SLED_BBD AS "MARA_SLED_BBD" MARA_GTIN_VARIANT AS "MARA_GTIN_VARIANT" MARA_GENNR AS "MARA_GENNR" MARA_RMATP AS "MARA_RMATP" MARA_GDS_RELEVANT AS "MARA_GDS_RELEVANT" MARA_WEORA AS "MARA_WEORA" MARA_HUTYP_DFLT AS "MARA_HUTYP_DFLT" MARA_PILFERABLE AS "MARA_PILFERABLE" MARA_WHSTC AS "MARA_WHSTC" MARA_WHMATGR AS "MARA_WHMATGR" MARA_HNDLCODE AS "MARA_HNDLCODE" MARA_HAZMAT AS "MARA_HAZMAT" MARA_HUTYP AS "MARA_HUTYP" MARA_TARE_VAR AS "MARA_TARE_VAR" MARA_MAXC AS "MARA_MAXC" MARA_MAXC_TOL AS "MARA_MAXC_TOL" MARA_MAXL AS "MARA_MAXL" MARA_MAXB AS "MARA_MAXB" MARA_MAXH AS "MARA_MAXH" MARA_MAXDIM_UOM AS "MARA_MAXDIM_UOM" MARA_HERKL AS "MARA_HERKL" MARA_MFRGR AS "MARA_MFRGR" MARA_QQTIME AS "MARA_QQTIME" MARA_QQTIMEUOM AS "MARA_QQTIMEUOM" MARA_QGRP AS "MARA_QGRP" MARA_SERIAL AS "MARA_SERIAL" MARA_PS_SMARTFORM AS "MARA_PS_SMARTFORM" MARA_LOGUNIT AS "MARA_LOGUNIT" MARA_CWQREL AS "MARA_CWQREL" MARA_CWQPROC AS "MARA_CWQPROC" MARA_CWQTOLGR AS "MARA_CWQTOLGR" MARA_ADPROF AS "MARA_ADPROF" MARA_IPMIPPRODUCT AS "MARA_IPMIPPRODUCT" MARA_ALLOW_PMAT_IGNO AS "MARA_ALLOW_PMAT_IGNO" MARA_MEDIUM AS "MARA_MEDIUM" MARA_COMMODITY AS "MARA_COMMODITY" MARA_ANIMAL_ORIGIN AS "MARA_ANIMAL_ORIGIN" MARA_TEXTILE_COMP_IND AS "MARA_TEXTILE_COMP_IND" MARA_SGT_CSGR AS "MARA_SGT_CSGR" MARA_SGT_COVSA AS "MARA_SGT_COVSA" MARA_SGT_STAT AS "MARA_SGT_STAT" MARA_SGT_SCOPE AS "MARA_SGT_SCOPE" MARA_SGT_REL AS "MARA_SGT_REL" MARA_ANP AS "MARA_ANP" MARA_FSH_MG_AT1 AS "MARA_FSH_MG_AT1" MARA_FSH_MG_AT2 AS "MARA_FSH_MG_AT2" MARA_FSH_MG_AT3 AS "MARA_FSH_MG_AT3" MARA_FSH_SEALV AS "MARA_FSH_SEALV" MARA_FSH_SEAIM AS "MARA_FSH_SEAIM" MARA_FSH_SC_MID AS "MARA_FSH_SC_MID" MARA_PSM_CODE AS "MARA_PSM_CODE" MARA_ZZEXTWG AS "MARA_ZZEXTWG" MARA_ZMTREF AS "MARA_ZMTREF" MARA_ZZPT_PRODUTO AS "MARA_ZZPT_PRODUTO" MARA_ZZPT_LIGANTE AS "MARA_ZZPT_LIGANTE" MARA_ZZPT_ADJUVANTE AS "MARA_ZZPT_ADJUVANTE" MARA_ZZPT_CLS_RESCO AS "MARA_ZZPT_CLS_RESCO" MARA_ZZPT_CLS_CONSI AS "MARA_ZZPT_CLS_CONSI" MARA_ZZPT_EXPO_AMBI AS "MARA_ZZPT_EXPO_AMBI" MARA_ZZPT_MAX_DIM_AG AS "MARA_ZZPT_MAX_DIM_AG" MARA_ZZPT_CLS_TEOR AS "MARA_ZZPT_CLS_TEOR" MARA_ZZPT_CAR_ESPEC AS "MARA_ZZPT_CAR_ESPEC" MARA_ZZ1 AS "MARA_ZZ1" MARA_ZZCPRDH AS "MARA_ZZCPRDH" MAKT_MATNR AS "MAKT_MATNR" MAKT_SPRAS AS "MAKT_SPRAS" MAKT_MAKTX AS "MAKT_MAKTX" LIPS_VBELN AS "LIPS_VBELN" LIPS_POSNR AS "LIPS_POSNR" LIPS_PSTYV AS "LIPS_PSTYV" LIPS_ERNAM AS "LIPS_ERNAM" LIPS_ERZET AS "LIPS_ERZET" LIPS_ERDAT AS "LIPS_ERDAT" LIPS_MATNR AS "LIPS_MATNR" LIPS_MATWA AS "LIPS_MATWA" LIPS_MATKL AS "LIPS_MATKL" LIPS_WERKS AS "LIPS_WERKS" LIPS_LGORT AS "LIPS_LGORT" LIPS_CHARG AS "LIPS_CHARG" LIPS_LICHN AS "LIPS_LICHN" LIPS_KDMAT AS "LIPS_KDMAT" LIPS_PRODH AS "LIPS_PRODH" LIPS_LFIMG AS "LIPS_LFIMG" LIPS_MEINS AS "LIPS_MEINS" LIPS_VRKME AS "LIPS_VRKME" LIPS_UMVKZ AS "LIPS_UMVKZ" LIPS_UMVKN AS "LIPS_UMVKN" LIPS_NTGEW AS "LIPS_NTGEW" LIPS_BRGEW AS "LIPS_BRGEW" LIPS_GEWEI AS "LIPS_GEWEI" LIPS_VOLUM AS "LIPS_VOLUM" LIPS_VOLEH AS "LIPS_VOLEH" LIPS_KZTLF AS "LIPS_KZTLF" LIPS_UEBTK AS "LIPS_UEBTK" LIPS_UEBTO AS "LIPS_UEBTO" LIPS_UNTTO AS "LIPS_UNTTO" LIPS_CHSPL AS "LIPS_CHSPL" LIPS_FAKSP AS "LIPS_FAKSP" LIPS_MBDAT AS "LIPS_MBDAT"</v>
      </c>
    </row>
    <row r="300" spans="2:5" x14ac:dyDescent="0.2">
      <c r="B300" s="84" t="s">
        <v>463</v>
      </c>
      <c r="C300" t="str">
        <f t="shared" si="12"/>
        <v>"LIPS_LGMNG"</v>
      </c>
      <c r="D300" t="str">
        <f t="shared" si="13"/>
        <v>LIPS_LGMNG AS "LIPS_LGMNG"</v>
      </c>
      <c r="E300" t="str">
        <f t="shared" si="14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 MARA_BBTYP AS "MARA_BBTYP" MARA_SLED_BBD AS "MARA_SLED_BBD" MARA_GTIN_VARIANT AS "MARA_GTIN_VARIANT" MARA_GENNR AS "MARA_GENNR" MARA_RMATP AS "MARA_RMATP" MARA_GDS_RELEVANT AS "MARA_GDS_RELEVANT" MARA_WEORA AS "MARA_WEORA" MARA_HUTYP_DFLT AS "MARA_HUTYP_DFLT" MARA_PILFERABLE AS "MARA_PILFERABLE" MARA_WHSTC AS "MARA_WHSTC" MARA_WHMATGR AS "MARA_WHMATGR" MARA_HNDLCODE AS "MARA_HNDLCODE" MARA_HAZMAT AS "MARA_HAZMAT" MARA_HUTYP AS "MARA_HUTYP" MARA_TARE_VAR AS "MARA_TARE_VAR" MARA_MAXC AS "MARA_MAXC" MARA_MAXC_TOL AS "MARA_MAXC_TOL" MARA_MAXL AS "MARA_MAXL" MARA_MAXB AS "MARA_MAXB" MARA_MAXH AS "MARA_MAXH" MARA_MAXDIM_UOM AS "MARA_MAXDIM_UOM" MARA_HERKL AS "MARA_HERKL" MARA_MFRGR AS "MARA_MFRGR" MARA_QQTIME AS "MARA_QQTIME" MARA_QQTIMEUOM AS "MARA_QQTIMEUOM" MARA_QGRP AS "MARA_QGRP" MARA_SERIAL AS "MARA_SERIAL" MARA_PS_SMARTFORM AS "MARA_PS_SMARTFORM" MARA_LOGUNIT AS "MARA_LOGUNIT" MARA_CWQREL AS "MARA_CWQREL" MARA_CWQPROC AS "MARA_CWQPROC" MARA_CWQTOLGR AS "MARA_CWQTOLGR" MARA_ADPROF AS "MARA_ADPROF" MARA_IPMIPPRODUCT AS "MARA_IPMIPPRODUCT" MARA_ALLOW_PMAT_IGNO AS "MARA_ALLOW_PMAT_IGNO" MARA_MEDIUM AS "MARA_MEDIUM" MARA_COMMODITY AS "MARA_COMMODITY" MARA_ANIMAL_ORIGIN AS "MARA_ANIMAL_ORIGIN" MARA_TEXTILE_COMP_IND AS "MARA_TEXTILE_COMP_IND" MARA_SGT_CSGR AS "MARA_SGT_CSGR" MARA_SGT_COVSA AS "MARA_SGT_COVSA" MARA_SGT_STAT AS "MARA_SGT_STAT" MARA_SGT_SCOPE AS "MARA_SGT_SCOPE" MARA_SGT_REL AS "MARA_SGT_REL" MARA_ANP AS "MARA_ANP" MARA_FSH_MG_AT1 AS "MARA_FSH_MG_AT1" MARA_FSH_MG_AT2 AS "MARA_FSH_MG_AT2" MARA_FSH_MG_AT3 AS "MARA_FSH_MG_AT3" MARA_FSH_SEALV AS "MARA_FSH_SEALV" MARA_FSH_SEAIM AS "MARA_FSH_SEAIM" MARA_FSH_SC_MID AS "MARA_FSH_SC_MID" MARA_PSM_CODE AS "MARA_PSM_CODE" MARA_ZZEXTWG AS "MARA_ZZEXTWG" MARA_ZMTREF AS "MARA_ZMTREF" MARA_ZZPT_PRODUTO AS "MARA_ZZPT_PRODUTO" MARA_ZZPT_LIGANTE AS "MARA_ZZPT_LIGANTE" MARA_ZZPT_ADJUVANTE AS "MARA_ZZPT_ADJUVANTE" MARA_ZZPT_CLS_RESCO AS "MARA_ZZPT_CLS_RESCO" MARA_ZZPT_CLS_CONSI AS "MARA_ZZPT_CLS_CONSI" MARA_ZZPT_EXPO_AMBI AS "MARA_ZZPT_EXPO_AMBI" MARA_ZZPT_MAX_DIM_AG AS "MARA_ZZPT_MAX_DIM_AG" MARA_ZZPT_CLS_TEOR AS "MARA_ZZPT_CLS_TEOR" MARA_ZZPT_CAR_ESPEC AS "MARA_ZZPT_CAR_ESPEC" MARA_ZZ1 AS "MARA_ZZ1" MARA_ZZCPRDH AS "MARA_ZZCPRDH" MAKT_MATNR AS "MAKT_MATNR" MAKT_SPRAS AS "MAKT_SPRAS" MAKT_MAKTX AS "MAKT_MAKTX" LIPS_VBELN AS "LIPS_VBELN" LIPS_POSNR AS "LIPS_POSNR" LIPS_PSTYV AS "LIPS_PSTYV" LIPS_ERNAM AS "LIPS_ERNAM" LIPS_ERZET AS "LIPS_ERZET" LIPS_ERDAT AS "LIPS_ERDAT" LIPS_MATNR AS "LIPS_MATNR" LIPS_MATWA AS "LIPS_MATWA" LIPS_MATKL AS "LIPS_MATKL" LIPS_WERKS AS "LIPS_WERKS" LIPS_LGORT AS "LIPS_LGORT" LIPS_CHARG AS "LIPS_CHARG" LIPS_LICHN AS "LIPS_LICHN" LIPS_KDMAT AS "LIPS_KDMAT" LIPS_PRODH AS "LIPS_PRODH" LIPS_LFIMG AS "LIPS_LFIMG" LIPS_MEINS AS "LIPS_MEINS" LIPS_VRKME AS "LIPS_VRKME" LIPS_UMVKZ AS "LIPS_UMVKZ" LIPS_UMVKN AS "LIPS_UMVKN" LIPS_NTGEW AS "LIPS_NTGEW" LIPS_BRGEW AS "LIPS_BRGEW" LIPS_GEWEI AS "LIPS_GEWEI" LIPS_VOLUM AS "LIPS_VOLUM" LIPS_VOLEH AS "LIPS_VOLEH" LIPS_KZTLF AS "LIPS_KZTLF" LIPS_UEBTK AS "LIPS_UEBTK" LIPS_UEBTO AS "LIPS_UEBTO" LIPS_UNTTO AS "LIPS_UNTTO" LIPS_CHSPL AS "LIPS_CHSPL" LIPS_FAKSP AS "LIPS_FAKSP" LIPS_MBDAT AS "LIPS_MBDAT" LIPS_LGMNG AS "LIPS_LGMNG"</v>
      </c>
    </row>
    <row r="301" spans="2:5" x14ac:dyDescent="0.2">
      <c r="B301" s="84" t="s">
        <v>464</v>
      </c>
      <c r="C301" t="str">
        <f t="shared" si="12"/>
        <v>"LIPS_ARKTX"</v>
      </c>
      <c r="D301" t="str">
        <f t="shared" si="13"/>
        <v>LIPS_ARKTX AS "LIPS_ARKTX"</v>
      </c>
      <c r="E301" t="str">
        <f t="shared" si="14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 MARA_BBTYP AS "MARA_BBTYP" MARA_SLED_BBD AS "MARA_SLED_BBD" MARA_GTIN_VARIANT AS "MARA_GTIN_VARIANT" MARA_GENNR AS "MARA_GENNR" MARA_RMATP AS "MARA_RMATP" MARA_GDS_RELEVANT AS "MARA_GDS_RELEVANT" MARA_WEORA AS "MARA_WEORA" MARA_HUTYP_DFLT AS "MARA_HUTYP_DFLT" MARA_PILFERABLE AS "MARA_PILFERABLE" MARA_WHSTC AS "MARA_WHSTC" MARA_WHMATGR AS "MARA_WHMATGR" MARA_HNDLCODE AS "MARA_HNDLCODE" MARA_HAZMAT AS "MARA_HAZMAT" MARA_HUTYP AS "MARA_HUTYP" MARA_TARE_VAR AS "MARA_TARE_VAR" MARA_MAXC AS "MARA_MAXC" MARA_MAXC_TOL AS "MARA_MAXC_TOL" MARA_MAXL AS "MARA_MAXL" MARA_MAXB AS "MARA_MAXB" MARA_MAXH AS "MARA_MAXH" MARA_MAXDIM_UOM AS "MARA_MAXDIM_UOM" MARA_HERKL AS "MARA_HERKL" MARA_MFRGR AS "MARA_MFRGR" MARA_QQTIME AS "MARA_QQTIME" MARA_QQTIMEUOM AS "MARA_QQTIMEUOM" MARA_QGRP AS "MARA_QGRP" MARA_SERIAL AS "MARA_SERIAL" MARA_PS_SMARTFORM AS "MARA_PS_SMARTFORM" MARA_LOGUNIT AS "MARA_LOGUNIT" MARA_CWQREL AS "MARA_CWQREL" MARA_CWQPROC AS "MARA_CWQPROC" MARA_CWQTOLGR AS "MARA_CWQTOLGR" MARA_ADPROF AS "MARA_ADPROF" MARA_IPMIPPRODUCT AS "MARA_IPMIPPRODUCT" MARA_ALLOW_PMAT_IGNO AS "MARA_ALLOW_PMAT_IGNO" MARA_MEDIUM AS "MARA_MEDIUM" MARA_COMMODITY AS "MARA_COMMODITY" MARA_ANIMAL_ORIGIN AS "MARA_ANIMAL_ORIGIN" MARA_TEXTILE_COMP_IND AS "MARA_TEXTILE_COMP_IND" MARA_SGT_CSGR AS "MARA_SGT_CSGR" MARA_SGT_COVSA AS "MARA_SGT_COVSA" MARA_SGT_STAT AS "MARA_SGT_STAT" MARA_SGT_SCOPE AS "MARA_SGT_SCOPE" MARA_SGT_REL AS "MARA_SGT_REL" MARA_ANP AS "MARA_ANP" MARA_FSH_MG_AT1 AS "MARA_FSH_MG_AT1" MARA_FSH_MG_AT2 AS "MARA_FSH_MG_AT2" MARA_FSH_MG_AT3 AS "MARA_FSH_MG_AT3" MARA_FSH_SEALV AS "MARA_FSH_SEALV" MARA_FSH_SEAIM AS "MARA_FSH_SEAIM" MARA_FSH_SC_MID AS "MARA_FSH_SC_MID" MARA_PSM_CODE AS "MARA_PSM_CODE" MARA_ZZEXTWG AS "MARA_ZZEXTWG" MARA_ZMTREF AS "MARA_ZMTREF" MARA_ZZPT_PRODUTO AS "MARA_ZZPT_PRODUTO" MARA_ZZPT_LIGANTE AS "MARA_ZZPT_LIGANTE" MARA_ZZPT_ADJUVANTE AS "MARA_ZZPT_ADJUVANTE" MARA_ZZPT_CLS_RESCO AS "MARA_ZZPT_CLS_RESCO" MARA_ZZPT_CLS_CONSI AS "MARA_ZZPT_CLS_CONSI" MARA_ZZPT_EXPO_AMBI AS "MARA_ZZPT_EXPO_AMBI" MARA_ZZPT_MAX_DIM_AG AS "MARA_ZZPT_MAX_DIM_AG" MARA_ZZPT_CLS_TEOR AS "MARA_ZZPT_CLS_TEOR" MARA_ZZPT_CAR_ESPEC AS "MARA_ZZPT_CAR_ESPEC" MARA_ZZ1 AS "MARA_ZZ1" MARA_ZZCPRDH AS "MARA_ZZCPRDH" MAKT_MATNR AS "MAKT_MATNR" MAKT_SPRAS AS "MAKT_SPRAS" MAKT_MAKTX AS "MAKT_MAKTX" LIPS_VBELN AS "LIPS_VBELN" LIPS_POSNR AS "LIPS_POSNR" LIPS_PSTYV AS "LIPS_PSTYV" LIPS_ERNAM AS "LIPS_ERNAM" LIPS_ERZET AS "LIPS_ERZET" LIPS_ERDAT AS "LIPS_ERDAT" LIPS_MATNR AS "LIPS_MATNR" LIPS_MATWA AS "LIPS_MATWA" LIPS_MATKL AS "LIPS_MATKL" LIPS_WERKS AS "LIPS_WERKS" LIPS_LGORT AS "LIPS_LGORT" LIPS_CHARG AS "LIPS_CHARG" LIPS_LICHN AS "LIPS_LICHN" LIPS_KDMAT AS "LIPS_KDMAT" LIPS_PRODH AS "LIPS_PRODH" LIPS_LFIMG AS "LIPS_LFIMG" LIPS_MEINS AS "LIPS_MEINS" LIPS_VRKME AS "LIPS_VRKME" LIPS_UMVKZ AS "LIPS_UMVKZ" LIPS_UMVKN AS "LIPS_UMVKN" LIPS_NTGEW AS "LIPS_NTGEW" LIPS_BRGEW AS "LIPS_BRGEW" LIPS_GEWEI AS "LIPS_GEWEI" LIPS_VOLUM AS "LIPS_VOLUM" LIPS_VOLEH AS "LIPS_VOLEH" LIPS_KZTLF AS "LIPS_KZTLF" LIPS_UEBTK AS "LIPS_UEBTK" LIPS_UEBTO AS "LIPS_UEBTO" LIPS_UNTTO AS "LIPS_UNTTO" LIPS_CHSPL AS "LIPS_CHSPL" LIPS_FAKSP AS "LIPS_FAKSP" LIPS_MBDAT AS "LIPS_MBDAT" LIPS_LGMNG AS "LIPS_LGMNG" LIPS_ARKTX AS "LIPS_ARKTX"</v>
      </c>
    </row>
    <row r="302" spans="2:5" x14ac:dyDescent="0.2">
      <c r="B302" s="84" t="s">
        <v>465</v>
      </c>
      <c r="C302" t="str">
        <f t="shared" si="12"/>
        <v>"LIPS_VBELV"</v>
      </c>
      <c r="D302" t="str">
        <f t="shared" si="13"/>
        <v>LIPS_VBELV AS "LIPS_VBELV"</v>
      </c>
      <c r="E302" t="str">
        <f t="shared" si="14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 MARA_BBTYP AS "MARA_BBTYP" MARA_SLED_BBD AS "MARA_SLED_BBD" MARA_GTIN_VARIANT AS "MARA_GTIN_VARIANT" MARA_GENNR AS "MARA_GENNR" MARA_RMATP AS "MARA_RMATP" MARA_GDS_RELEVANT AS "MARA_GDS_RELEVANT" MARA_WEORA AS "MARA_WEORA" MARA_HUTYP_DFLT AS "MARA_HUTYP_DFLT" MARA_PILFERABLE AS "MARA_PILFERABLE" MARA_WHSTC AS "MARA_WHSTC" MARA_WHMATGR AS "MARA_WHMATGR" MARA_HNDLCODE AS "MARA_HNDLCODE" MARA_HAZMAT AS "MARA_HAZMAT" MARA_HUTYP AS "MARA_HUTYP" MARA_TARE_VAR AS "MARA_TARE_VAR" MARA_MAXC AS "MARA_MAXC" MARA_MAXC_TOL AS "MARA_MAXC_TOL" MARA_MAXL AS "MARA_MAXL" MARA_MAXB AS "MARA_MAXB" MARA_MAXH AS "MARA_MAXH" MARA_MAXDIM_UOM AS "MARA_MAXDIM_UOM" MARA_HERKL AS "MARA_HERKL" MARA_MFRGR AS "MARA_MFRGR" MARA_QQTIME AS "MARA_QQTIME" MARA_QQTIMEUOM AS "MARA_QQTIMEUOM" MARA_QGRP AS "MARA_QGRP" MARA_SERIAL AS "MARA_SERIAL" MARA_PS_SMARTFORM AS "MARA_PS_SMARTFORM" MARA_LOGUNIT AS "MARA_LOGUNIT" MARA_CWQREL AS "MARA_CWQREL" MARA_CWQPROC AS "MARA_CWQPROC" MARA_CWQTOLGR AS "MARA_CWQTOLGR" MARA_ADPROF AS "MARA_ADPROF" MARA_IPMIPPRODUCT AS "MARA_IPMIPPRODUCT" MARA_ALLOW_PMAT_IGNO AS "MARA_ALLOW_PMAT_IGNO" MARA_MEDIUM AS "MARA_MEDIUM" MARA_COMMODITY AS "MARA_COMMODITY" MARA_ANIMAL_ORIGIN AS "MARA_ANIMAL_ORIGIN" MARA_TEXTILE_COMP_IND AS "MARA_TEXTILE_COMP_IND" MARA_SGT_CSGR AS "MARA_SGT_CSGR" MARA_SGT_COVSA AS "MARA_SGT_COVSA" MARA_SGT_STAT AS "MARA_SGT_STAT" MARA_SGT_SCOPE AS "MARA_SGT_SCOPE" MARA_SGT_REL AS "MARA_SGT_REL" MARA_ANP AS "MARA_ANP" MARA_FSH_MG_AT1 AS "MARA_FSH_MG_AT1" MARA_FSH_MG_AT2 AS "MARA_FSH_MG_AT2" MARA_FSH_MG_AT3 AS "MARA_FSH_MG_AT3" MARA_FSH_SEALV AS "MARA_FSH_SEALV" MARA_FSH_SEAIM AS "MARA_FSH_SEAIM" MARA_FSH_SC_MID AS "MARA_FSH_SC_MID" MARA_PSM_CODE AS "MARA_PSM_CODE" MARA_ZZEXTWG AS "MARA_ZZEXTWG" MARA_ZMTREF AS "MARA_ZMTREF" MARA_ZZPT_PRODUTO AS "MARA_ZZPT_PRODUTO" MARA_ZZPT_LIGANTE AS "MARA_ZZPT_LIGANTE" MARA_ZZPT_ADJUVANTE AS "MARA_ZZPT_ADJUVANTE" MARA_ZZPT_CLS_RESCO AS "MARA_ZZPT_CLS_RESCO" MARA_ZZPT_CLS_CONSI AS "MARA_ZZPT_CLS_CONSI" MARA_ZZPT_EXPO_AMBI AS "MARA_ZZPT_EXPO_AMBI" MARA_ZZPT_MAX_DIM_AG AS "MARA_ZZPT_MAX_DIM_AG" MARA_ZZPT_CLS_TEOR AS "MARA_ZZPT_CLS_TEOR" MARA_ZZPT_CAR_ESPEC AS "MARA_ZZPT_CAR_ESPEC" MARA_ZZ1 AS "MARA_ZZ1" MARA_ZZCPRDH AS "MARA_ZZCPRDH" MAKT_MATNR AS "MAKT_MATNR" MAKT_SPRAS AS "MAKT_SPRAS" MAKT_MAKTX AS "MAKT_MAKTX" LIPS_VBELN AS "LIPS_VBELN" LIPS_POSNR AS "LIPS_POSNR" LIPS_PSTYV AS "LIPS_PSTYV" LIPS_ERNAM AS "LIPS_ERNAM" LIPS_ERZET AS "LIPS_ERZET" LIPS_ERDAT AS "LIPS_ERDAT" LIPS_MATNR AS "LIPS_MATNR" LIPS_MATWA AS "LIPS_MATWA" LIPS_MATKL AS "LIPS_MATKL" LIPS_WERKS AS "LIPS_WERKS" LIPS_LGORT AS "LIPS_LGORT" LIPS_CHARG AS "LIPS_CHARG" LIPS_LICHN AS "LIPS_LICHN" LIPS_KDMAT AS "LIPS_KDMAT" LIPS_PRODH AS "LIPS_PRODH" LIPS_LFIMG AS "LIPS_LFIMG" LIPS_MEINS AS "LIPS_MEINS" LIPS_VRKME AS "LIPS_VRKME" LIPS_UMVKZ AS "LIPS_UMVKZ" LIPS_UMVKN AS "LIPS_UMVKN" LIPS_NTGEW AS "LIPS_NTGEW" LIPS_BRGEW AS "LIPS_BRGEW" LIPS_GEWEI AS "LIPS_GEWEI" LIPS_VOLUM AS "LIPS_VOLUM" LIPS_VOLEH AS "LIPS_VOLEH" LIPS_KZTLF AS "LIPS_KZTLF" LIPS_UEBTK AS "LIPS_UEBTK" LIPS_UEBTO AS "LIPS_UEBTO" LIPS_UNTTO AS "LIPS_UNTTO" LIPS_CHSPL AS "LIPS_CHSPL" LIPS_FAKSP AS "LIPS_FAKSP" LIPS_MBDAT AS "LIPS_MBDAT" LIPS_LGMNG AS "LIPS_LGMNG" LIPS_ARKTX AS "LIPS_ARKTX" LIPS_VBELV AS "LIPS_VBELV"</v>
      </c>
    </row>
    <row r="303" spans="2:5" x14ac:dyDescent="0.2">
      <c r="B303" s="84" t="s">
        <v>466</v>
      </c>
      <c r="C303" t="str">
        <f t="shared" si="12"/>
        <v>"LIPS_POSNV"</v>
      </c>
      <c r="D303" t="str">
        <f t="shared" si="13"/>
        <v>LIPS_POSNV AS "LIPS_POSNV"</v>
      </c>
      <c r="E303" t="str">
        <f t="shared" si="14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 MARA_BBTYP AS "MARA_BBTYP" MARA_SLED_BBD AS "MARA_SLED_BBD" MARA_GTIN_VARIANT AS "MARA_GTIN_VARIANT" MARA_GENNR AS "MARA_GENNR" MARA_RMATP AS "MARA_RMATP" MARA_GDS_RELEVANT AS "MARA_GDS_RELEVANT" MARA_WEORA AS "MARA_WEORA" MARA_HUTYP_DFLT AS "MARA_HUTYP_DFLT" MARA_PILFERABLE AS "MARA_PILFERABLE" MARA_WHSTC AS "MARA_WHSTC" MARA_WHMATGR AS "MARA_WHMATGR" MARA_HNDLCODE AS "MARA_HNDLCODE" MARA_HAZMAT AS "MARA_HAZMAT" MARA_HUTYP AS "MARA_HUTYP" MARA_TARE_VAR AS "MARA_TARE_VAR" MARA_MAXC AS "MARA_MAXC" MARA_MAXC_TOL AS "MARA_MAXC_TOL" MARA_MAXL AS "MARA_MAXL" MARA_MAXB AS "MARA_MAXB" MARA_MAXH AS "MARA_MAXH" MARA_MAXDIM_UOM AS "MARA_MAXDIM_UOM" MARA_HERKL AS "MARA_HERKL" MARA_MFRGR AS "MARA_MFRGR" MARA_QQTIME AS "MARA_QQTIME" MARA_QQTIMEUOM AS "MARA_QQTIMEUOM" MARA_QGRP AS "MARA_QGRP" MARA_SERIAL AS "MARA_SERIAL" MARA_PS_SMARTFORM AS "MARA_PS_SMARTFORM" MARA_LOGUNIT AS "MARA_LOGUNIT" MARA_CWQREL AS "MARA_CWQREL" MARA_CWQPROC AS "MARA_CWQPROC" MARA_CWQTOLGR AS "MARA_CWQTOLGR" MARA_ADPROF AS "MARA_ADPROF" MARA_IPMIPPRODUCT AS "MARA_IPMIPPRODUCT" MARA_ALLOW_PMAT_IGNO AS "MARA_ALLOW_PMAT_IGNO" MARA_MEDIUM AS "MARA_MEDIUM" MARA_COMMODITY AS "MARA_COMMODITY" MARA_ANIMAL_ORIGIN AS "MARA_ANIMAL_ORIGIN" MARA_TEXTILE_COMP_IND AS "MARA_TEXTILE_COMP_IND" MARA_SGT_CSGR AS "MARA_SGT_CSGR" MARA_SGT_COVSA AS "MARA_SGT_COVSA" MARA_SGT_STAT AS "MARA_SGT_STAT" MARA_SGT_SCOPE AS "MARA_SGT_SCOPE" MARA_SGT_REL AS "MARA_SGT_REL" MARA_ANP AS "MARA_ANP" MARA_FSH_MG_AT1 AS "MARA_FSH_MG_AT1" MARA_FSH_MG_AT2 AS "MARA_FSH_MG_AT2" MARA_FSH_MG_AT3 AS "MARA_FSH_MG_AT3" MARA_FSH_SEALV AS "MARA_FSH_SEALV" MARA_FSH_SEAIM AS "MARA_FSH_SEAIM" MARA_FSH_SC_MID AS "MARA_FSH_SC_MID" MARA_PSM_CODE AS "MARA_PSM_CODE" MARA_ZZEXTWG AS "MARA_ZZEXTWG" MARA_ZMTREF AS "MARA_ZMTREF" MARA_ZZPT_PRODUTO AS "MARA_ZZPT_PRODUTO" MARA_ZZPT_LIGANTE AS "MARA_ZZPT_LIGANTE" MARA_ZZPT_ADJUVANTE AS "MARA_ZZPT_ADJUVANTE" MARA_ZZPT_CLS_RESCO AS "MARA_ZZPT_CLS_RESCO" MARA_ZZPT_CLS_CONSI AS "MARA_ZZPT_CLS_CONSI" MARA_ZZPT_EXPO_AMBI AS "MARA_ZZPT_EXPO_AMBI" MARA_ZZPT_MAX_DIM_AG AS "MARA_ZZPT_MAX_DIM_AG" MARA_ZZPT_CLS_TEOR AS "MARA_ZZPT_CLS_TEOR" MARA_ZZPT_CAR_ESPEC AS "MARA_ZZPT_CAR_ESPEC" MARA_ZZ1 AS "MARA_ZZ1" MARA_ZZCPRDH AS "MARA_ZZCPRDH" MAKT_MATNR AS "MAKT_MATNR" MAKT_SPRAS AS "MAKT_SPRAS" MAKT_MAKTX AS "MAKT_MAKTX" LIPS_VBELN AS "LIPS_VBELN" LIPS_POSNR AS "LIPS_POSNR" LIPS_PSTYV AS "LIPS_PSTYV" LIPS_ERNAM AS "LIPS_ERNAM" LIPS_ERZET AS "LIPS_ERZET" LIPS_ERDAT AS "LIPS_ERDAT" LIPS_MATNR AS "LIPS_MATNR" LIPS_MATWA AS "LIPS_MATWA" LIPS_MATKL AS "LIPS_MATKL" LIPS_WERKS AS "LIPS_WERKS" LIPS_LGORT AS "LIPS_LGORT" LIPS_CHARG AS "LIPS_CHARG" LIPS_LICHN AS "LIPS_LICHN" LIPS_KDMAT AS "LIPS_KDMAT" LIPS_PRODH AS "LIPS_PRODH" LIPS_LFIMG AS "LIPS_LFIMG" LIPS_MEINS AS "LIPS_MEINS" LIPS_VRKME AS "LIPS_VRKME" LIPS_UMVKZ AS "LIPS_UMVKZ" LIPS_UMVKN AS "LIPS_UMVKN" LIPS_NTGEW AS "LIPS_NTGEW" LIPS_BRGEW AS "LIPS_BRGEW" LIPS_GEWEI AS "LIPS_GEWEI" LIPS_VOLUM AS "LIPS_VOLUM" LIPS_VOLEH AS "LIPS_VOLEH" LIPS_KZTLF AS "LIPS_KZTLF" LIPS_UEBTK AS "LIPS_UEBTK" LIPS_UEBTO AS "LIPS_UEBTO" LIPS_UNTTO AS "LIPS_UNTTO" LIPS_CHSPL AS "LIPS_CHSPL" LIPS_FAKSP AS "LIPS_FAKSP" LIPS_MBDAT AS "LIPS_MBDAT" LIPS_LGMNG AS "LIPS_LGMNG" LIPS_ARKTX AS "LIPS_ARKTX" LIPS_VBELV AS "LIPS_VBELV" LIPS_POSNV AS "LIPS_POSNV"</v>
      </c>
    </row>
    <row r="304" spans="2:5" x14ac:dyDescent="0.2">
      <c r="B304" s="84" t="s">
        <v>467</v>
      </c>
      <c r="C304" t="str">
        <f t="shared" si="12"/>
        <v>"LIPS_VBTYV"</v>
      </c>
      <c r="D304" t="str">
        <f t="shared" si="13"/>
        <v>LIPS_VBTYV AS "LIPS_VBTYV"</v>
      </c>
      <c r="E304" t="str">
        <f t="shared" si="14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 MARA_BBTYP AS "MARA_BBTYP" MARA_SLED_BBD AS "MARA_SLED_BBD" MARA_GTIN_VARIANT AS "MARA_GTIN_VARIANT" MARA_GENNR AS "MARA_GENNR" MARA_RMATP AS "MARA_RMATP" MARA_GDS_RELEVANT AS "MARA_GDS_RELEVANT" MARA_WEORA AS "MARA_WEORA" MARA_HUTYP_DFLT AS "MARA_HUTYP_DFLT" MARA_PILFERABLE AS "MARA_PILFERABLE" MARA_WHSTC AS "MARA_WHSTC" MARA_WHMATGR AS "MARA_WHMATGR" MARA_HNDLCODE AS "MARA_HNDLCODE" MARA_HAZMAT AS "MARA_HAZMAT" MARA_HUTYP AS "MARA_HUTYP" MARA_TARE_VAR AS "MARA_TARE_VAR" MARA_MAXC AS "MARA_MAXC" MARA_MAXC_TOL AS "MARA_MAXC_TOL" MARA_MAXL AS "MARA_MAXL" MARA_MAXB AS "MARA_MAXB" MARA_MAXH AS "MARA_MAXH" MARA_MAXDIM_UOM AS "MARA_MAXDIM_UOM" MARA_HERKL AS "MARA_HERKL" MARA_MFRGR AS "MARA_MFRGR" MARA_QQTIME AS "MARA_QQTIME" MARA_QQTIMEUOM AS "MARA_QQTIMEUOM" MARA_QGRP AS "MARA_QGRP" MARA_SERIAL AS "MARA_SERIAL" MARA_PS_SMARTFORM AS "MARA_PS_SMARTFORM" MARA_LOGUNIT AS "MARA_LOGUNIT" MARA_CWQREL AS "MARA_CWQREL" MARA_CWQPROC AS "MARA_CWQPROC" MARA_CWQTOLGR AS "MARA_CWQTOLGR" MARA_ADPROF AS "MARA_ADPROF" MARA_IPMIPPRODUCT AS "MARA_IPMIPPRODUCT" MARA_ALLOW_PMAT_IGNO AS "MARA_ALLOW_PMAT_IGNO" MARA_MEDIUM AS "MARA_MEDIUM" MARA_COMMODITY AS "MARA_COMMODITY" MARA_ANIMAL_ORIGIN AS "MARA_ANIMAL_ORIGIN" MARA_TEXTILE_COMP_IND AS "MARA_TEXTILE_COMP_IND" MARA_SGT_CSGR AS "MARA_SGT_CSGR" MARA_SGT_COVSA AS "MARA_SGT_COVSA" MARA_SGT_STAT AS "MARA_SGT_STAT" MARA_SGT_SCOPE AS "MARA_SGT_SCOPE" MARA_SGT_REL AS "MARA_SGT_REL" MARA_ANP AS "MARA_ANP" MARA_FSH_MG_AT1 AS "MARA_FSH_MG_AT1" MARA_FSH_MG_AT2 AS "MARA_FSH_MG_AT2" MARA_FSH_MG_AT3 AS "MARA_FSH_MG_AT3" MARA_FSH_SEALV AS "MARA_FSH_SEALV" MARA_FSH_SEAIM AS "MARA_FSH_SEAIM" MARA_FSH_SC_MID AS "MARA_FSH_SC_MID" MARA_PSM_CODE AS "MARA_PSM_CODE" MARA_ZZEXTWG AS "MARA_ZZEXTWG" MARA_ZMTREF AS "MARA_ZMTREF" MARA_ZZPT_PRODUTO AS "MARA_ZZPT_PRODUTO" MARA_ZZPT_LIGANTE AS "MARA_ZZPT_LIGANTE" MARA_ZZPT_ADJUVANTE AS "MARA_ZZPT_ADJUVANTE" MARA_ZZPT_CLS_RESCO AS "MARA_ZZPT_CLS_RESCO" MARA_ZZPT_CLS_CONSI AS "MARA_ZZPT_CLS_CONSI" MARA_ZZPT_EXPO_AMBI AS "MARA_ZZPT_EXPO_AMBI" MARA_ZZPT_MAX_DIM_AG AS "MARA_ZZPT_MAX_DIM_AG" MARA_ZZPT_CLS_TEOR AS "MARA_ZZPT_CLS_TEOR" MARA_ZZPT_CAR_ESPEC AS "MARA_ZZPT_CAR_ESPEC" MARA_ZZ1 AS "MARA_ZZ1" MARA_ZZCPRDH AS "MARA_ZZCPRDH" MAKT_MATNR AS "MAKT_MATNR" MAKT_SPRAS AS "MAKT_SPRAS" MAKT_MAKTX AS "MAKT_MAKTX" LIPS_VBELN AS "LIPS_VBELN" LIPS_POSNR AS "LIPS_POSNR" LIPS_PSTYV AS "LIPS_PSTYV" LIPS_ERNAM AS "LIPS_ERNAM" LIPS_ERZET AS "LIPS_ERZET" LIPS_ERDAT AS "LIPS_ERDAT" LIPS_MATNR AS "LIPS_MATNR" LIPS_MATWA AS "LIPS_MATWA" LIPS_MATKL AS "LIPS_MATKL" LIPS_WERKS AS "LIPS_WERKS" LIPS_LGORT AS "LIPS_LGORT" LIPS_CHARG AS "LIPS_CHARG" LIPS_LICHN AS "LIPS_LICHN" LIPS_KDMAT AS "LIPS_KDMAT" LIPS_PRODH AS "LIPS_PRODH" LIPS_LFIMG AS "LIPS_LFIMG" LIPS_MEINS AS "LIPS_MEINS" LIPS_VRKME AS "LIPS_VRKME" LIPS_UMVKZ AS "LIPS_UMVKZ" LIPS_UMVKN AS "LIPS_UMVKN" LIPS_NTGEW AS "LIPS_NTGEW" LIPS_BRGEW AS "LIPS_BRGEW" LIPS_GEWEI AS "LIPS_GEWEI" LIPS_VOLUM AS "LIPS_VOLUM" LIPS_VOLEH AS "LIPS_VOLEH" LIPS_KZTLF AS "LIPS_KZTLF" LIPS_UEBTK AS "LIPS_UEBTK" LIPS_UEBTO AS "LIPS_UEBTO" LIPS_UNTTO AS "LIPS_UNTTO" LIPS_CHSPL AS "LIPS_CHSPL" LIPS_FAKSP AS "LIPS_FAKSP" LIPS_MBDAT AS "LIPS_MBDAT" LIPS_LGMNG AS "LIPS_LGMNG" LIPS_ARKTX AS "LIPS_ARKTX" LIPS_VBELV AS "LIPS_VBELV" LIPS_POSNV AS "LIPS_POSNV" LIPS_VBTYV AS "LIPS_VBTYV"</v>
      </c>
    </row>
    <row r="305" spans="2:5" x14ac:dyDescent="0.2">
      <c r="B305" s="84" t="s">
        <v>468</v>
      </c>
      <c r="C305" t="str">
        <f t="shared" si="12"/>
        <v>"LIPS_VGSYS"</v>
      </c>
      <c r="D305" t="str">
        <f t="shared" si="13"/>
        <v>LIPS_VGSYS AS "LIPS_VGSYS"</v>
      </c>
      <c r="E305" t="str">
        <f t="shared" si="14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 MARA_BBTYP AS "MARA_BBTYP" MARA_SLED_BBD AS "MARA_SLED_BBD" MARA_GTIN_VARIANT AS "MARA_GTIN_VARIANT" MARA_GENNR AS "MARA_GENNR" MARA_RMATP AS "MARA_RMATP" MARA_GDS_RELEVANT AS "MARA_GDS_RELEVANT" MARA_WEORA AS "MARA_WEORA" MARA_HUTYP_DFLT AS "MARA_HUTYP_DFLT" MARA_PILFERABLE AS "MARA_PILFERABLE" MARA_WHSTC AS "MARA_WHSTC" MARA_WHMATGR AS "MARA_WHMATGR" MARA_HNDLCODE AS "MARA_HNDLCODE" MARA_HAZMAT AS "MARA_HAZMAT" MARA_HUTYP AS "MARA_HUTYP" MARA_TARE_VAR AS "MARA_TARE_VAR" MARA_MAXC AS "MARA_MAXC" MARA_MAXC_TOL AS "MARA_MAXC_TOL" MARA_MAXL AS "MARA_MAXL" MARA_MAXB AS "MARA_MAXB" MARA_MAXH AS "MARA_MAXH" MARA_MAXDIM_UOM AS "MARA_MAXDIM_UOM" MARA_HERKL AS "MARA_HERKL" MARA_MFRGR AS "MARA_MFRGR" MARA_QQTIME AS "MARA_QQTIME" MARA_QQTIMEUOM AS "MARA_QQTIMEUOM" MARA_QGRP AS "MARA_QGRP" MARA_SERIAL AS "MARA_SERIAL" MARA_PS_SMARTFORM AS "MARA_PS_SMARTFORM" MARA_LOGUNIT AS "MARA_LOGUNIT" MARA_CWQREL AS "MARA_CWQREL" MARA_CWQPROC AS "MARA_CWQPROC" MARA_CWQTOLGR AS "MARA_CWQTOLGR" MARA_ADPROF AS "MARA_ADPROF" MARA_IPMIPPRODUCT AS "MARA_IPMIPPRODUCT" MARA_ALLOW_PMAT_IGNO AS "MARA_ALLOW_PMAT_IGNO" MARA_MEDIUM AS "MARA_MEDIUM" MARA_COMMODITY AS "MARA_COMMODITY" MARA_ANIMAL_ORIGIN AS "MARA_ANIMAL_ORIGIN" MARA_TEXTILE_COMP_IND AS "MARA_TEXTILE_COMP_IND" MARA_SGT_CSGR AS "MARA_SGT_CSGR" MARA_SGT_COVSA AS "MARA_SGT_COVSA" MARA_SGT_STAT AS "MARA_SGT_STAT" MARA_SGT_SCOPE AS "MARA_SGT_SCOPE" MARA_SGT_REL AS "MARA_SGT_REL" MARA_ANP AS "MARA_ANP" MARA_FSH_MG_AT1 AS "MARA_FSH_MG_AT1" MARA_FSH_MG_AT2 AS "MARA_FSH_MG_AT2" MARA_FSH_MG_AT3 AS "MARA_FSH_MG_AT3" MARA_FSH_SEALV AS "MARA_FSH_SEALV" MARA_FSH_SEAIM AS "MARA_FSH_SEAIM" MARA_FSH_SC_MID AS "MARA_FSH_SC_MID" MARA_PSM_CODE AS "MARA_PSM_CODE" MARA_ZZEXTWG AS "MARA_ZZEXTWG" MARA_ZMTREF AS "MARA_ZMTREF" MARA_ZZPT_PRODUTO AS "MARA_ZZPT_PRODUTO" MARA_ZZPT_LIGANTE AS "MARA_ZZPT_LIGANTE" MARA_ZZPT_ADJUVANTE AS "MARA_ZZPT_ADJUVANTE" MARA_ZZPT_CLS_RESCO AS "MARA_ZZPT_CLS_RESCO" MARA_ZZPT_CLS_CONSI AS "MARA_ZZPT_CLS_CONSI" MARA_ZZPT_EXPO_AMBI AS "MARA_ZZPT_EXPO_AMBI" MARA_ZZPT_MAX_DIM_AG AS "MARA_ZZPT_MAX_DIM_AG" MARA_ZZPT_CLS_TEOR AS "MARA_ZZPT_CLS_TEOR" MARA_ZZPT_CAR_ESPEC AS "MARA_ZZPT_CAR_ESPEC" MARA_ZZ1 AS "MARA_ZZ1" MARA_ZZCPRDH AS "MARA_ZZCPRDH" MAKT_MATNR AS "MAKT_MATNR" MAKT_SPRAS AS "MAKT_SPRAS" MAKT_MAKTX AS "MAKT_MAKTX" LIPS_VBELN AS "LIPS_VBELN" LIPS_POSNR AS "LIPS_POSNR" LIPS_PSTYV AS "LIPS_PSTYV" LIPS_ERNAM AS "LIPS_ERNAM" LIPS_ERZET AS "LIPS_ERZET" LIPS_ERDAT AS "LIPS_ERDAT" LIPS_MATNR AS "LIPS_MATNR" LIPS_MATWA AS "LIPS_MATWA" LIPS_MATKL AS "LIPS_MATKL" LIPS_WERKS AS "LIPS_WERKS" LIPS_LGORT AS "LIPS_LGORT" LIPS_CHARG AS "LIPS_CHARG" LIPS_LICHN AS "LIPS_LICHN" LIPS_KDMAT AS "LIPS_KDMAT" LIPS_PRODH AS "LIPS_PRODH" LIPS_LFIMG AS "LIPS_LFIMG" LIPS_MEINS AS "LIPS_MEINS" LIPS_VRKME AS "LIPS_VRKME" LIPS_UMVKZ AS "LIPS_UMVKZ" LIPS_UMVKN AS "LIPS_UMVKN" LIPS_NTGEW AS "LIPS_NTGEW" LIPS_BRGEW AS "LIPS_BRGEW" LIPS_GEWEI AS "LIPS_GEWEI" LIPS_VOLUM AS "LIPS_VOLUM" LIPS_VOLEH AS "LIPS_VOLEH" LIPS_KZTLF AS "LIPS_KZTLF" LIPS_UEBTK AS "LIPS_UEBTK" LIPS_UEBTO AS "LIPS_UEBTO" LIPS_UNTTO AS "LIPS_UNTTO" LIPS_CHSPL AS "LIPS_CHSPL" LIPS_FAKSP AS "LIPS_FAKSP" LIPS_MBDAT AS "LIPS_MBDAT" LIPS_LGMNG AS "LIPS_LGMNG" LIPS_ARKTX AS "LIPS_ARKTX" LIPS_VBELV AS "LIPS_VBELV" LIPS_POSNV AS "LIPS_POSNV" LIPS_VBTYV AS "LIPS_VBTYV" LIPS_VGSYS AS "LIPS_VGSYS"</v>
      </c>
    </row>
    <row r="306" spans="2:5" x14ac:dyDescent="0.2">
      <c r="B306" s="84" t="s">
        <v>469</v>
      </c>
      <c r="C306" t="str">
        <f t="shared" si="12"/>
        <v>"LIPS_VGBEL"</v>
      </c>
      <c r="D306" t="str">
        <f t="shared" si="13"/>
        <v>LIPS_VGBEL AS "LIPS_VGBEL"</v>
      </c>
      <c r="E306" t="str">
        <f t="shared" si="14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 MARA_BBTYP AS "MARA_BBTYP" MARA_SLED_BBD AS "MARA_SLED_BBD" MARA_GTIN_VARIANT AS "MARA_GTIN_VARIANT" MARA_GENNR AS "MARA_GENNR" MARA_RMATP AS "MARA_RMATP" MARA_GDS_RELEVANT AS "MARA_GDS_RELEVANT" MARA_WEORA AS "MARA_WEORA" MARA_HUTYP_DFLT AS "MARA_HUTYP_DFLT" MARA_PILFERABLE AS "MARA_PILFERABLE" MARA_WHSTC AS "MARA_WHSTC" MARA_WHMATGR AS "MARA_WHMATGR" MARA_HNDLCODE AS "MARA_HNDLCODE" MARA_HAZMAT AS "MARA_HAZMAT" MARA_HUTYP AS "MARA_HUTYP" MARA_TARE_VAR AS "MARA_TARE_VAR" MARA_MAXC AS "MARA_MAXC" MARA_MAXC_TOL AS "MARA_MAXC_TOL" MARA_MAXL AS "MARA_MAXL" MARA_MAXB AS "MARA_MAXB" MARA_MAXH AS "MARA_MAXH" MARA_MAXDIM_UOM AS "MARA_MAXDIM_UOM" MARA_HERKL AS "MARA_HERKL" MARA_MFRGR AS "MARA_MFRGR" MARA_QQTIME AS "MARA_QQTIME" MARA_QQTIMEUOM AS "MARA_QQTIMEUOM" MARA_QGRP AS "MARA_QGRP" MARA_SERIAL AS "MARA_SERIAL" MARA_PS_SMARTFORM AS "MARA_PS_SMARTFORM" MARA_LOGUNIT AS "MARA_LOGUNIT" MARA_CWQREL AS "MARA_CWQREL" MARA_CWQPROC AS "MARA_CWQPROC" MARA_CWQTOLGR AS "MARA_CWQTOLGR" MARA_ADPROF AS "MARA_ADPROF" MARA_IPMIPPRODUCT AS "MARA_IPMIPPRODUCT" MARA_ALLOW_PMAT_IGNO AS "MARA_ALLOW_PMAT_IGNO" MARA_MEDIUM AS "MARA_MEDIUM" MARA_COMMODITY AS "MARA_COMMODITY" MARA_ANIMAL_ORIGIN AS "MARA_ANIMAL_ORIGIN" MARA_TEXTILE_COMP_IND AS "MARA_TEXTILE_COMP_IND" MARA_SGT_CSGR AS "MARA_SGT_CSGR" MARA_SGT_COVSA AS "MARA_SGT_COVSA" MARA_SGT_STAT AS "MARA_SGT_STAT" MARA_SGT_SCOPE AS "MARA_SGT_SCOPE" MARA_SGT_REL AS "MARA_SGT_REL" MARA_ANP AS "MARA_ANP" MARA_FSH_MG_AT1 AS "MARA_FSH_MG_AT1" MARA_FSH_MG_AT2 AS "MARA_FSH_MG_AT2" MARA_FSH_MG_AT3 AS "MARA_FSH_MG_AT3" MARA_FSH_SEALV AS "MARA_FSH_SEALV" MARA_FSH_SEAIM AS "MARA_FSH_SEAIM" MARA_FSH_SC_MID AS "MARA_FSH_SC_MID" MARA_PSM_CODE AS "MARA_PSM_CODE" MARA_ZZEXTWG AS "MARA_ZZEXTWG" MARA_ZMTREF AS "MARA_ZMTREF" MARA_ZZPT_PRODUTO AS "MARA_ZZPT_PRODUTO" MARA_ZZPT_LIGANTE AS "MARA_ZZPT_LIGANTE" MARA_ZZPT_ADJUVANTE AS "MARA_ZZPT_ADJUVANTE" MARA_ZZPT_CLS_RESCO AS "MARA_ZZPT_CLS_RESCO" MARA_ZZPT_CLS_CONSI AS "MARA_ZZPT_CLS_CONSI" MARA_ZZPT_EXPO_AMBI AS "MARA_ZZPT_EXPO_AMBI" MARA_ZZPT_MAX_DIM_AG AS "MARA_ZZPT_MAX_DIM_AG" MARA_ZZPT_CLS_TEOR AS "MARA_ZZPT_CLS_TEOR" MARA_ZZPT_CAR_ESPEC AS "MARA_ZZPT_CAR_ESPEC" MARA_ZZ1 AS "MARA_ZZ1" MARA_ZZCPRDH AS "MARA_ZZCPRDH" MAKT_MATNR AS "MAKT_MATNR" MAKT_SPRAS AS "MAKT_SPRAS" MAKT_MAKTX AS "MAKT_MAKTX" LIPS_VBELN AS "LIPS_VBELN" LIPS_POSNR AS "LIPS_POSNR" LIPS_PSTYV AS "LIPS_PSTYV" LIPS_ERNAM AS "LIPS_ERNAM" LIPS_ERZET AS "LIPS_ERZET" LIPS_ERDAT AS "LIPS_ERDAT" LIPS_MATNR AS "LIPS_MATNR" LIPS_MATWA AS "LIPS_MATWA" LIPS_MATKL AS "LIPS_MATKL" LIPS_WERKS AS "LIPS_WERKS" LIPS_LGORT AS "LIPS_LGORT" LIPS_CHARG AS "LIPS_CHARG" LIPS_LICHN AS "LIPS_LICHN" LIPS_KDMAT AS "LIPS_KDMAT" LIPS_PRODH AS "LIPS_PRODH" LIPS_LFIMG AS "LIPS_LFIMG" LIPS_MEINS AS "LIPS_MEINS" LIPS_VRKME AS "LIPS_VRKME" LIPS_UMVKZ AS "LIPS_UMVKZ" LIPS_UMVKN AS "LIPS_UMVKN" LIPS_NTGEW AS "LIPS_NTGEW" LIPS_BRGEW AS "LIPS_BRGEW" LIPS_GEWEI AS "LIPS_GEWEI" LIPS_VOLUM AS "LIPS_VOLUM" LIPS_VOLEH AS "LIPS_VOLEH" LIPS_KZTLF AS "LIPS_KZTLF" LIPS_UEBTK AS "LIPS_UEBTK" LIPS_UEBTO AS "LIPS_UEBTO" LIPS_UNTTO AS "LIPS_UNTTO" LIPS_CHSPL AS "LIPS_CHSPL" LIPS_FAKSP AS "LIPS_FAKSP" LIPS_MBDAT AS "LIPS_MBDAT" LIPS_LGMNG AS "LIPS_LGMNG" LIPS_ARKTX AS "LIPS_ARKTX" LIPS_VBELV AS "LIPS_VBELV" LIPS_POSNV AS "LIPS_POSNV" LIPS_VBTYV AS "LIPS_VBTYV" LIPS_VGSYS AS "LIPS_VGSYS" LIPS_VGBEL AS "LIPS_VGBEL"</v>
      </c>
    </row>
    <row r="307" spans="2:5" x14ac:dyDescent="0.2">
      <c r="B307" s="84" t="s">
        <v>470</v>
      </c>
      <c r="C307" t="str">
        <f t="shared" si="12"/>
        <v>"LIPS_VGPOS"</v>
      </c>
      <c r="D307" t="str">
        <f t="shared" si="13"/>
        <v>LIPS_VGPOS AS "LIPS_VGPOS"</v>
      </c>
      <c r="E307" t="str">
        <f t="shared" si="14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 MARA_BBTYP AS "MARA_BBTYP" MARA_SLED_BBD AS "MARA_SLED_BBD" MARA_GTIN_VARIANT AS "MARA_GTIN_VARIANT" MARA_GENNR AS "MARA_GENNR" MARA_RMATP AS "MARA_RMATP" MARA_GDS_RELEVANT AS "MARA_GDS_RELEVANT" MARA_WEORA AS "MARA_WEORA" MARA_HUTYP_DFLT AS "MARA_HUTYP_DFLT" MARA_PILFERABLE AS "MARA_PILFERABLE" MARA_WHSTC AS "MARA_WHSTC" MARA_WHMATGR AS "MARA_WHMATGR" MARA_HNDLCODE AS "MARA_HNDLCODE" MARA_HAZMAT AS "MARA_HAZMAT" MARA_HUTYP AS "MARA_HUTYP" MARA_TARE_VAR AS "MARA_TARE_VAR" MARA_MAXC AS "MARA_MAXC" MARA_MAXC_TOL AS "MARA_MAXC_TOL" MARA_MAXL AS "MARA_MAXL" MARA_MAXB AS "MARA_MAXB" MARA_MAXH AS "MARA_MAXH" MARA_MAXDIM_UOM AS "MARA_MAXDIM_UOM" MARA_HERKL AS "MARA_HERKL" MARA_MFRGR AS "MARA_MFRGR" MARA_QQTIME AS "MARA_QQTIME" MARA_QQTIMEUOM AS "MARA_QQTIMEUOM" MARA_QGRP AS "MARA_QGRP" MARA_SERIAL AS "MARA_SERIAL" MARA_PS_SMARTFORM AS "MARA_PS_SMARTFORM" MARA_LOGUNIT AS "MARA_LOGUNIT" MARA_CWQREL AS "MARA_CWQREL" MARA_CWQPROC AS "MARA_CWQPROC" MARA_CWQTOLGR AS "MARA_CWQTOLGR" MARA_ADPROF AS "MARA_ADPROF" MARA_IPMIPPRODUCT AS "MARA_IPMIPPRODUCT" MARA_ALLOW_PMAT_IGNO AS "MARA_ALLOW_PMAT_IGNO" MARA_MEDIUM AS "MARA_MEDIUM" MARA_COMMODITY AS "MARA_COMMODITY" MARA_ANIMAL_ORIGIN AS "MARA_ANIMAL_ORIGIN" MARA_TEXTILE_COMP_IND AS "MARA_TEXTILE_COMP_IND" MARA_SGT_CSGR AS "MARA_SGT_CSGR" MARA_SGT_COVSA AS "MARA_SGT_COVSA" MARA_SGT_STAT AS "MARA_SGT_STAT" MARA_SGT_SCOPE AS "MARA_SGT_SCOPE" MARA_SGT_REL AS "MARA_SGT_REL" MARA_ANP AS "MARA_ANP" MARA_FSH_MG_AT1 AS "MARA_FSH_MG_AT1" MARA_FSH_MG_AT2 AS "MARA_FSH_MG_AT2" MARA_FSH_MG_AT3 AS "MARA_FSH_MG_AT3" MARA_FSH_SEALV AS "MARA_FSH_SEALV" MARA_FSH_SEAIM AS "MARA_FSH_SEAIM" MARA_FSH_SC_MID AS "MARA_FSH_SC_MID" MARA_PSM_CODE AS "MARA_PSM_CODE" MARA_ZZEXTWG AS "MARA_ZZEXTWG" MARA_ZMTREF AS "MARA_ZMTREF" MARA_ZZPT_PRODUTO AS "MARA_ZZPT_PRODUTO" MARA_ZZPT_LIGANTE AS "MARA_ZZPT_LIGANTE" MARA_ZZPT_ADJUVANTE AS "MARA_ZZPT_ADJUVANTE" MARA_ZZPT_CLS_RESCO AS "MARA_ZZPT_CLS_RESCO" MARA_ZZPT_CLS_CONSI AS "MARA_ZZPT_CLS_CONSI" MARA_ZZPT_EXPO_AMBI AS "MARA_ZZPT_EXPO_AMBI" MARA_ZZPT_MAX_DIM_AG AS "MARA_ZZPT_MAX_DIM_AG" MARA_ZZPT_CLS_TEOR AS "MARA_ZZPT_CLS_TEOR" MARA_ZZPT_CAR_ESPEC AS "MARA_ZZPT_CAR_ESPEC" MARA_ZZ1 AS "MARA_ZZ1" MARA_ZZCPRDH AS "MARA_ZZCPRDH" MAKT_MATNR AS "MAKT_MATNR" MAKT_SPRAS AS "MAKT_SPRAS" MAKT_MAKTX AS "MAKT_MAKTX" LIPS_VBELN AS "LIPS_VBELN" LIPS_POSNR AS "LIPS_POSNR" LIPS_PSTYV AS "LIPS_PSTYV" LIPS_ERNAM AS "LIPS_ERNAM" LIPS_ERZET AS "LIPS_ERZET" LIPS_ERDAT AS "LIPS_ERDAT" LIPS_MATNR AS "LIPS_MATNR" LIPS_MATWA AS "LIPS_MATWA" LIPS_MATKL AS "LIPS_MATKL" LIPS_WERKS AS "LIPS_WERKS" LIPS_LGORT AS "LIPS_LGORT" LIPS_CHARG AS "LIPS_CHARG" LIPS_LICHN AS "LIPS_LICHN" LIPS_KDMAT AS "LIPS_KDMAT" LIPS_PRODH AS "LIPS_PRODH" LIPS_LFIMG AS "LIPS_LFIMG" LIPS_MEINS AS "LIPS_MEINS" LIPS_VRKME AS "LIPS_VRKME" LIPS_UMVKZ AS "LIPS_UMVKZ" LIPS_UMVKN AS "LIPS_UMVKN" LIPS_NTGEW AS "LIPS_NTGEW" LIPS_BRGEW AS "LIPS_BRGEW" LIPS_GEWEI AS "LIPS_GEWEI" LIPS_VOLUM AS "LIPS_VOLUM" LIPS_VOLEH AS "LIPS_VOLEH" LIPS_KZTLF AS "LIPS_KZTLF" LIPS_UEBTK AS "LIPS_UEBTK" LIPS_UEBTO AS "LIPS_UEBTO" LIPS_UNTTO AS "LIPS_UNTTO" LIPS_CHSPL AS "LIPS_CHSPL" LIPS_FAKSP AS "LIPS_FAKSP" LIPS_MBDAT AS "LIPS_MBDAT" LIPS_LGMNG AS "LIPS_LGMNG" LIPS_ARKTX AS "LIPS_ARKTX" LIPS_VBELV AS "LIPS_VBELV" LIPS_POSNV AS "LIPS_POSNV" LIPS_VBTYV AS "LIPS_VBTYV" LIPS_VGSYS AS "LIPS_VGSYS" LIPS_VGBEL AS "LIPS_VGBEL" LIPS_VGPOS AS "LIPS_VGPOS"</v>
      </c>
    </row>
    <row r="308" spans="2:5" x14ac:dyDescent="0.2">
      <c r="B308" s="84" t="s">
        <v>471</v>
      </c>
      <c r="C308" t="str">
        <f t="shared" si="12"/>
        <v>"LIPS_UPFLU"</v>
      </c>
      <c r="D308" t="str">
        <f t="shared" si="13"/>
        <v>LIPS_UPFLU AS "LIPS_UPFLU"</v>
      </c>
      <c r="E308" t="str">
        <f t="shared" si="14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 MARA_BBTYP AS "MARA_BBTYP" MARA_SLED_BBD AS "MARA_SLED_BBD" MARA_GTIN_VARIANT AS "MARA_GTIN_VARIANT" MARA_GENNR AS "MARA_GENNR" MARA_RMATP AS "MARA_RMATP" MARA_GDS_RELEVANT AS "MARA_GDS_RELEVANT" MARA_WEORA AS "MARA_WEORA" MARA_HUTYP_DFLT AS "MARA_HUTYP_DFLT" MARA_PILFERABLE AS "MARA_PILFERABLE" MARA_WHSTC AS "MARA_WHSTC" MARA_WHMATGR AS "MARA_WHMATGR" MARA_HNDLCODE AS "MARA_HNDLCODE" MARA_HAZMAT AS "MARA_HAZMAT" MARA_HUTYP AS "MARA_HUTYP" MARA_TARE_VAR AS "MARA_TARE_VAR" MARA_MAXC AS "MARA_MAXC" MARA_MAXC_TOL AS "MARA_MAXC_TOL" MARA_MAXL AS "MARA_MAXL" MARA_MAXB AS "MARA_MAXB" MARA_MAXH AS "MARA_MAXH" MARA_MAXDIM_UOM AS "MARA_MAXDIM_UOM" MARA_HERKL AS "MARA_HERKL" MARA_MFRGR AS "MARA_MFRGR" MARA_QQTIME AS "MARA_QQTIME" MARA_QQTIMEUOM AS "MARA_QQTIMEUOM" MARA_QGRP AS "MARA_QGRP" MARA_SERIAL AS "MARA_SERIAL" MARA_PS_SMARTFORM AS "MARA_PS_SMARTFORM" MARA_LOGUNIT AS "MARA_LOGUNIT" MARA_CWQREL AS "MARA_CWQREL" MARA_CWQPROC AS "MARA_CWQPROC" MARA_CWQTOLGR AS "MARA_CWQTOLGR" MARA_ADPROF AS "MARA_ADPROF" MARA_IPMIPPRODUCT AS "MARA_IPMIPPRODUCT" MARA_ALLOW_PMAT_IGNO AS "MARA_ALLOW_PMAT_IGNO" MARA_MEDIUM AS "MARA_MEDIUM" MARA_COMMODITY AS "MARA_COMMODITY" MARA_ANIMAL_ORIGIN AS "MARA_ANIMAL_ORIGIN" MARA_TEXTILE_COMP_IND AS "MARA_TEXTILE_COMP_IND" MARA_SGT_CSGR AS "MARA_SGT_CSGR" MARA_SGT_COVSA AS "MARA_SGT_COVSA" MARA_SGT_STAT AS "MARA_SGT_STAT" MARA_SGT_SCOPE AS "MARA_SGT_SCOPE" MARA_SGT_REL AS "MARA_SGT_REL" MARA_ANP AS "MARA_ANP" MARA_FSH_MG_AT1 AS "MARA_FSH_MG_AT1" MARA_FSH_MG_AT2 AS "MARA_FSH_MG_AT2" MARA_FSH_MG_AT3 AS "MARA_FSH_MG_AT3" MARA_FSH_SEALV AS "MARA_FSH_SEALV" MARA_FSH_SEAIM AS "MARA_FSH_SEAIM" MARA_FSH_SC_MID AS "MARA_FSH_SC_MID" MARA_PSM_CODE AS "MARA_PSM_CODE" MARA_ZZEXTWG AS "MARA_ZZEXTWG" MARA_ZMTREF AS "MARA_ZMTREF" MARA_ZZPT_PRODUTO AS "MARA_ZZPT_PRODUTO" MARA_ZZPT_LIGANTE AS "MARA_ZZPT_LIGANTE" MARA_ZZPT_ADJUVANTE AS "MARA_ZZPT_ADJUVANTE" MARA_ZZPT_CLS_RESCO AS "MARA_ZZPT_CLS_RESCO" MARA_ZZPT_CLS_CONSI AS "MARA_ZZPT_CLS_CONSI" MARA_ZZPT_EXPO_AMBI AS "MARA_ZZPT_EXPO_AMBI" MARA_ZZPT_MAX_DIM_AG AS "MARA_ZZPT_MAX_DIM_AG" MARA_ZZPT_CLS_TEOR AS "MARA_ZZPT_CLS_TEOR" MARA_ZZPT_CAR_ESPEC AS "MARA_ZZPT_CAR_ESPEC" MARA_ZZ1 AS "MARA_ZZ1" MARA_ZZCPRDH AS "MARA_ZZCPRDH" MAKT_MATNR AS "MAKT_MATNR" MAKT_SPRAS AS "MAKT_SPRAS" MAKT_MAKTX AS "MAKT_MAKTX" LIPS_VBELN AS "LIPS_VBELN" LIPS_POSNR AS "LIPS_POSNR" LIPS_PSTYV AS "LIPS_PSTYV" LIPS_ERNAM AS "LIPS_ERNAM" LIPS_ERZET AS "LIPS_ERZET" LIPS_ERDAT AS "LIPS_ERDAT" LIPS_MATNR AS "LIPS_MATNR" LIPS_MATWA AS "LIPS_MATWA" LIPS_MATKL AS "LIPS_MATKL" LIPS_WERKS AS "LIPS_WERKS" LIPS_LGORT AS "LIPS_LGORT" LIPS_CHARG AS "LIPS_CHARG" LIPS_LICHN AS "LIPS_LICHN" LIPS_KDMAT AS "LIPS_KDMAT" LIPS_PRODH AS "LIPS_PRODH" LIPS_LFIMG AS "LIPS_LFIMG" LIPS_MEINS AS "LIPS_MEINS" LIPS_VRKME AS "LIPS_VRKME" LIPS_UMVKZ AS "LIPS_UMVKZ" LIPS_UMVKN AS "LIPS_UMVKN" LIPS_NTGEW AS "LIPS_NTGEW" LIPS_BRGEW AS "LIPS_BRGEW" LIPS_GEWEI AS "LIPS_GEWEI" LIPS_VOLUM AS "LIPS_VOLUM" LIPS_VOLEH AS "LIPS_VOLEH" LIPS_KZTLF AS "LIPS_KZTLF" LIPS_UEBTK AS "LIPS_UEBTK" LIPS_UEBTO AS "LIPS_UEBTO" LIPS_UNTTO AS "LIPS_UNTTO" LIPS_CHSPL AS "LIPS_CHSPL" LIPS_FAKSP AS "LIPS_FAKSP" LIPS_MBDAT AS "LIPS_MBDAT" LIPS_LGMNG AS "LIPS_LGMNG" LIPS_ARKTX AS "LIPS_ARKTX" LIPS_VBELV AS "LIPS_VBELV" LIPS_POSNV AS "LIPS_POSNV" LIPS_VBTYV AS "LIPS_VBTYV" LIPS_VGSYS AS "LIPS_VGSYS" LIPS_VGBEL AS "LIPS_VGBEL" LIPS_VGPOS AS "LIPS_VGPOS" LIPS_UPFLU AS "LIPS_UPFLU"</v>
      </c>
    </row>
    <row r="309" spans="2:5" x14ac:dyDescent="0.2">
      <c r="B309" s="84" t="s">
        <v>472</v>
      </c>
      <c r="C309" t="str">
        <f t="shared" si="12"/>
        <v>"LIPS_UEPOS"</v>
      </c>
      <c r="D309" t="str">
        <f t="shared" si="13"/>
        <v>LIPS_UEPOS AS "LIPS_UEPOS"</v>
      </c>
      <c r="E309" t="str">
        <f t="shared" si="14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 MARA_BBTYP AS "MARA_BBTYP" MARA_SLED_BBD AS "MARA_SLED_BBD" MARA_GTIN_VARIANT AS "MARA_GTIN_VARIANT" MARA_GENNR AS "MARA_GENNR" MARA_RMATP AS "MARA_RMATP" MARA_GDS_RELEVANT AS "MARA_GDS_RELEVANT" MARA_WEORA AS "MARA_WEORA" MARA_HUTYP_DFLT AS "MARA_HUTYP_DFLT" MARA_PILFERABLE AS "MARA_PILFERABLE" MARA_WHSTC AS "MARA_WHSTC" MARA_WHMATGR AS "MARA_WHMATGR" MARA_HNDLCODE AS "MARA_HNDLCODE" MARA_HAZMAT AS "MARA_HAZMAT" MARA_HUTYP AS "MARA_HUTYP" MARA_TARE_VAR AS "MARA_TARE_VAR" MARA_MAXC AS "MARA_MAXC" MARA_MAXC_TOL AS "MARA_MAXC_TOL" MARA_MAXL AS "MARA_MAXL" MARA_MAXB AS "MARA_MAXB" MARA_MAXH AS "MARA_MAXH" MARA_MAXDIM_UOM AS "MARA_MAXDIM_UOM" MARA_HERKL AS "MARA_HERKL" MARA_MFRGR AS "MARA_MFRGR" MARA_QQTIME AS "MARA_QQTIME" MARA_QQTIMEUOM AS "MARA_QQTIMEUOM" MARA_QGRP AS "MARA_QGRP" MARA_SERIAL AS "MARA_SERIAL" MARA_PS_SMARTFORM AS "MARA_PS_SMARTFORM" MARA_LOGUNIT AS "MARA_LOGUNIT" MARA_CWQREL AS "MARA_CWQREL" MARA_CWQPROC AS "MARA_CWQPROC" MARA_CWQTOLGR AS "MARA_CWQTOLGR" MARA_ADPROF AS "MARA_ADPROF" MARA_IPMIPPRODUCT AS "MARA_IPMIPPRODUCT" MARA_ALLOW_PMAT_IGNO AS "MARA_ALLOW_PMAT_IGNO" MARA_MEDIUM AS "MARA_MEDIUM" MARA_COMMODITY AS "MARA_COMMODITY" MARA_ANIMAL_ORIGIN AS "MARA_ANIMAL_ORIGIN" MARA_TEXTILE_COMP_IND AS "MARA_TEXTILE_COMP_IND" MARA_SGT_CSGR AS "MARA_SGT_CSGR" MARA_SGT_COVSA AS "MARA_SGT_COVSA" MARA_SGT_STAT AS "MARA_SGT_STAT" MARA_SGT_SCOPE AS "MARA_SGT_SCOPE" MARA_SGT_REL AS "MARA_SGT_REL" MARA_ANP AS "MARA_ANP" MARA_FSH_MG_AT1 AS "MARA_FSH_MG_AT1" MARA_FSH_MG_AT2 AS "MARA_FSH_MG_AT2" MARA_FSH_MG_AT3 AS "MARA_FSH_MG_AT3" MARA_FSH_SEALV AS "MARA_FSH_SEALV" MARA_FSH_SEAIM AS "MARA_FSH_SEAIM" MARA_FSH_SC_MID AS "MARA_FSH_SC_MID" MARA_PSM_CODE AS "MARA_PSM_CODE" MARA_ZZEXTWG AS "MARA_ZZEXTWG" MARA_ZMTREF AS "MARA_ZMTREF" MARA_ZZPT_PRODUTO AS "MARA_ZZPT_PRODUTO" MARA_ZZPT_LIGANTE AS "MARA_ZZPT_LIGANTE" MARA_ZZPT_ADJUVANTE AS "MARA_ZZPT_ADJUVANTE" MARA_ZZPT_CLS_RESCO AS "MARA_ZZPT_CLS_RESCO" MARA_ZZPT_CLS_CONSI AS "MARA_ZZPT_CLS_CONSI" MARA_ZZPT_EXPO_AMBI AS "MARA_ZZPT_EXPO_AMBI" MARA_ZZPT_MAX_DIM_AG AS "MARA_ZZPT_MAX_DIM_AG" MARA_ZZPT_CLS_TEOR AS "MARA_ZZPT_CLS_TEOR" MARA_ZZPT_CAR_ESPEC AS "MARA_ZZPT_CAR_ESPEC" MARA_ZZ1 AS "MARA_ZZ1" MARA_ZZCPRDH AS "MARA_ZZCPRDH" MAKT_MATNR AS "MAKT_MATNR" MAKT_SPRAS AS "MAKT_SPRAS" MAKT_MAKTX AS "MAKT_MAKTX" LIPS_VBELN AS "LIPS_VBELN" LIPS_POSNR AS "LIPS_POSNR" LIPS_PSTYV AS "LIPS_PSTYV" LIPS_ERNAM AS "LIPS_ERNAM" LIPS_ERZET AS "LIPS_ERZET" LIPS_ERDAT AS "LIPS_ERDAT" LIPS_MATNR AS "LIPS_MATNR" LIPS_MATWA AS "LIPS_MATWA" LIPS_MATKL AS "LIPS_MATKL" LIPS_WERKS AS "LIPS_WERKS" LIPS_LGORT AS "LIPS_LGORT" LIPS_CHARG AS "LIPS_CHARG" LIPS_LICHN AS "LIPS_LICHN" LIPS_KDMAT AS "LIPS_KDMAT" LIPS_PRODH AS "LIPS_PRODH" LIPS_LFIMG AS "LIPS_LFIMG" LIPS_MEINS AS "LIPS_MEINS" LIPS_VRKME AS "LIPS_VRKME" LIPS_UMVKZ AS "LIPS_UMVKZ" LIPS_UMVKN AS "LIPS_UMVKN" LIPS_NTGEW AS "LIPS_NTGEW" LIPS_BRGEW AS "LIPS_BRGEW" LIPS_GEWEI AS "LIPS_GEWEI" LIPS_VOLUM AS "LIPS_VOLUM" LIPS_VOLEH AS "LIPS_VOLEH" LIPS_KZTLF AS "LIPS_KZTLF" LIPS_UEBTK AS "LIPS_UEBTK" LIPS_UEBTO AS "LIPS_UEBTO" LIPS_UNTTO AS "LIPS_UNTTO" LIPS_CHSPL AS "LIPS_CHSPL" LIPS_FAKSP AS "LIPS_FAKSP" LIPS_MBDAT AS "LIPS_MBDAT" LIPS_LGMNG AS "LIPS_LGMNG" LIPS_ARKTX AS "LIPS_ARKTX" LIPS_VBELV AS "LIPS_VBELV" LIPS_POSNV AS "LIPS_POSNV" LIPS_VBTYV AS "LIPS_VBTYV" LIPS_VGSYS AS "LIPS_VGSYS" LIPS_VGBEL AS "LIPS_VGBEL" LIPS_VGPOS AS "LIPS_VGPOS" LIPS_UPFLU AS "LIPS_UPFLU" LIPS_UEPOS AS "LIPS_UEPOS"</v>
      </c>
    </row>
    <row r="310" spans="2:5" x14ac:dyDescent="0.2">
      <c r="B310" s="84" t="s">
        <v>473</v>
      </c>
      <c r="C310" t="str">
        <f t="shared" si="12"/>
        <v>"LIPS_FKREL"</v>
      </c>
      <c r="D310" t="str">
        <f t="shared" si="13"/>
        <v>LIPS_FKREL AS "LIPS_FKREL"</v>
      </c>
      <c r="E310" t="str">
        <f t="shared" si="14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 MARA_BBTYP AS "MARA_BBTYP" MARA_SLED_BBD AS "MARA_SLED_BBD" MARA_GTIN_VARIANT AS "MARA_GTIN_VARIANT" MARA_GENNR AS "MARA_GENNR" MARA_RMATP AS "MARA_RMATP" MARA_GDS_RELEVANT AS "MARA_GDS_RELEVANT" MARA_WEORA AS "MARA_WEORA" MARA_HUTYP_DFLT AS "MARA_HUTYP_DFLT" MARA_PILFERABLE AS "MARA_PILFERABLE" MARA_WHSTC AS "MARA_WHSTC" MARA_WHMATGR AS "MARA_WHMATGR" MARA_HNDLCODE AS "MARA_HNDLCODE" MARA_HAZMAT AS "MARA_HAZMAT" MARA_HUTYP AS "MARA_HUTYP" MARA_TARE_VAR AS "MARA_TARE_VAR" MARA_MAXC AS "MARA_MAXC" MARA_MAXC_TOL AS "MARA_MAXC_TOL" MARA_MAXL AS "MARA_MAXL" MARA_MAXB AS "MARA_MAXB" MARA_MAXH AS "MARA_MAXH" MARA_MAXDIM_UOM AS "MARA_MAXDIM_UOM" MARA_HERKL AS "MARA_HERKL" MARA_MFRGR AS "MARA_MFRGR" MARA_QQTIME AS "MARA_QQTIME" MARA_QQTIMEUOM AS "MARA_QQTIMEUOM" MARA_QGRP AS "MARA_QGRP" MARA_SERIAL AS "MARA_SERIAL" MARA_PS_SMARTFORM AS "MARA_PS_SMARTFORM" MARA_LOGUNIT AS "MARA_LOGUNIT" MARA_CWQREL AS "MARA_CWQREL" MARA_CWQPROC AS "MARA_CWQPROC" MARA_CWQTOLGR AS "MARA_CWQTOLGR" MARA_ADPROF AS "MARA_ADPROF" MARA_IPMIPPRODUCT AS "MARA_IPMIPPRODUCT" MARA_ALLOW_PMAT_IGNO AS "MARA_ALLOW_PMAT_IGNO" MARA_MEDIUM AS "MARA_MEDIUM" MARA_COMMODITY AS "MARA_COMMODITY" MARA_ANIMAL_ORIGIN AS "MARA_ANIMAL_ORIGIN" MARA_TEXTILE_COMP_IND AS "MARA_TEXTILE_COMP_IND" MARA_SGT_CSGR AS "MARA_SGT_CSGR" MARA_SGT_COVSA AS "MARA_SGT_COVSA" MARA_SGT_STAT AS "MARA_SGT_STAT" MARA_SGT_SCOPE AS "MARA_SGT_SCOPE" MARA_SGT_REL AS "MARA_SGT_REL" MARA_ANP AS "MARA_ANP" MARA_FSH_MG_AT1 AS "MARA_FSH_MG_AT1" MARA_FSH_MG_AT2 AS "MARA_FSH_MG_AT2" MARA_FSH_MG_AT3 AS "MARA_FSH_MG_AT3" MARA_FSH_SEALV AS "MARA_FSH_SEALV" MARA_FSH_SEAIM AS "MARA_FSH_SEAIM" MARA_FSH_SC_MID AS "MARA_FSH_SC_MID" MARA_PSM_CODE AS "MARA_PSM_CODE" MARA_ZZEXTWG AS "MARA_ZZEXTWG" MARA_ZMTREF AS "MARA_ZMTREF" MARA_ZZPT_PRODUTO AS "MARA_ZZPT_PRODUTO" MARA_ZZPT_LIGANTE AS "MARA_ZZPT_LIGANTE" MARA_ZZPT_ADJUVANTE AS "MARA_ZZPT_ADJUVANTE" MARA_ZZPT_CLS_RESCO AS "MARA_ZZPT_CLS_RESCO" MARA_ZZPT_CLS_CONSI AS "MARA_ZZPT_CLS_CONSI" MARA_ZZPT_EXPO_AMBI AS "MARA_ZZPT_EXPO_AMBI" MARA_ZZPT_MAX_DIM_AG AS "MARA_ZZPT_MAX_DIM_AG" MARA_ZZPT_CLS_TEOR AS "MARA_ZZPT_CLS_TEOR" MARA_ZZPT_CAR_ESPEC AS "MARA_ZZPT_CAR_ESPEC" MARA_ZZ1 AS "MARA_ZZ1" MARA_ZZCPRDH AS "MARA_ZZCPRDH" MAKT_MATNR AS "MAKT_MATNR" MAKT_SPRAS AS "MAKT_SPRAS" MAKT_MAKTX AS "MAKT_MAKTX" LIPS_VBELN AS "LIPS_VBELN" LIPS_POSNR AS "LIPS_POSNR" LIPS_PSTYV AS "LIPS_PSTYV" LIPS_ERNAM AS "LIPS_ERNAM" LIPS_ERZET AS "LIPS_ERZET" LIPS_ERDAT AS "LIPS_ERDAT" LIPS_MATNR AS "LIPS_MATNR" LIPS_MATWA AS "LIPS_MATWA" LIPS_MATKL AS "LIPS_MATKL" LIPS_WERKS AS "LIPS_WERKS" LIPS_LGORT AS "LIPS_LGORT" LIPS_CHARG AS "LIPS_CHARG" LIPS_LICHN AS "LIPS_LICHN" LIPS_KDMAT AS "LIPS_KDMAT" LIPS_PRODH AS "LIPS_PRODH" LIPS_LFIMG AS "LIPS_LFIMG" LIPS_MEINS AS "LIPS_MEINS" LIPS_VRKME AS "LIPS_VRKME" LIPS_UMVKZ AS "LIPS_UMVKZ" LIPS_UMVKN AS "LIPS_UMVKN" LIPS_NTGEW AS "LIPS_NTGEW" LIPS_BRGEW AS "LIPS_BRGEW" LIPS_GEWEI AS "LIPS_GEWEI" LIPS_VOLUM AS "LIPS_VOLUM" LIPS_VOLEH AS "LIPS_VOLEH" LIPS_KZTLF AS "LIPS_KZTLF" LIPS_UEBTK AS "LIPS_UEBTK" LIPS_UEBTO AS "LIPS_UEBTO" LIPS_UNTTO AS "LIPS_UNTTO" LIPS_CHSPL AS "LIPS_CHSPL" LIPS_FAKSP AS "LIPS_FAKSP" LIPS_MBDAT AS "LIPS_MBDAT" LIPS_LGMNG AS "LIPS_LGMNG" LIPS_ARKTX AS "LIPS_ARKTX" LIPS_VBELV AS "LIPS_VBELV" LIPS_POSNV AS "LIPS_POSNV" LIPS_VBTYV AS "LIPS_VBTYV" LIPS_VGSYS AS "LIPS_VGSYS" LIPS_VGBEL AS "LIPS_VGBEL" LIPS_VGPOS AS "LIPS_VGPOS" LIPS_UPFLU AS "LIPS_UPFLU" LIPS_UEPOS AS "LIPS_UEPOS" LIPS_FKREL AS "LIPS_FKREL"</v>
      </c>
    </row>
    <row r="311" spans="2:5" x14ac:dyDescent="0.2">
      <c r="B311" s="84" t="s">
        <v>474</v>
      </c>
      <c r="C311" t="str">
        <f t="shared" si="12"/>
        <v>"LIPS_LADGR"</v>
      </c>
      <c r="D311" t="str">
        <f t="shared" si="13"/>
        <v>LIPS_LADGR AS "LIPS_LADGR"</v>
      </c>
      <c r="E311" t="str">
        <f t="shared" si="14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 MARA_BBTYP AS "MARA_BBTYP" MARA_SLED_BBD AS "MARA_SLED_BBD" MARA_GTIN_VARIANT AS "MARA_GTIN_VARIANT" MARA_GENNR AS "MARA_GENNR" MARA_RMATP AS "MARA_RMATP" MARA_GDS_RELEVANT AS "MARA_GDS_RELEVANT" MARA_WEORA AS "MARA_WEORA" MARA_HUTYP_DFLT AS "MARA_HUTYP_DFLT" MARA_PILFERABLE AS "MARA_PILFERABLE" MARA_WHSTC AS "MARA_WHSTC" MARA_WHMATGR AS "MARA_WHMATGR" MARA_HNDLCODE AS "MARA_HNDLCODE" MARA_HAZMAT AS "MARA_HAZMAT" MARA_HUTYP AS "MARA_HUTYP" MARA_TARE_VAR AS "MARA_TARE_VAR" MARA_MAXC AS "MARA_MAXC" MARA_MAXC_TOL AS "MARA_MAXC_TOL" MARA_MAXL AS "MARA_MAXL" MARA_MAXB AS "MARA_MAXB" MARA_MAXH AS "MARA_MAXH" MARA_MAXDIM_UOM AS "MARA_MAXDIM_UOM" MARA_HERKL AS "MARA_HERKL" MARA_MFRGR AS "MARA_MFRGR" MARA_QQTIME AS "MARA_QQTIME" MARA_QQTIMEUOM AS "MARA_QQTIMEUOM" MARA_QGRP AS "MARA_QGRP" MARA_SERIAL AS "MARA_SERIAL" MARA_PS_SMARTFORM AS "MARA_PS_SMARTFORM" MARA_LOGUNIT AS "MARA_LOGUNIT" MARA_CWQREL AS "MARA_CWQREL" MARA_CWQPROC AS "MARA_CWQPROC" MARA_CWQTOLGR AS "MARA_CWQTOLGR" MARA_ADPROF AS "MARA_ADPROF" MARA_IPMIPPRODUCT AS "MARA_IPMIPPRODUCT" MARA_ALLOW_PMAT_IGNO AS "MARA_ALLOW_PMAT_IGNO" MARA_MEDIUM AS "MARA_MEDIUM" MARA_COMMODITY AS "MARA_COMMODITY" MARA_ANIMAL_ORIGIN AS "MARA_ANIMAL_ORIGIN" MARA_TEXTILE_COMP_IND AS "MARA_TEXTILE_COMP_IND" MARA_SGT_CSGR AS "MARA_SGT_CSGR" MARA_SGT_COVSA AS "MARA_SGT_COVSA" MARA_SGT_STAT AS "MARA_SGT_STAT" MARA_SGT_SCOPE AS "MARA_SGT_SCOPE" MARA_SGT_REL AS "MARA_SGT_REL" MARA_ANP AS "MARA_ANP" MARA_FSH_MG_AT1 AS "MARA_FSH_MG_AT1" MARA_FSH_MG_AT2 AS "MARA_FSH_MG_AT2" MARA_FSH_MG_AT3 AS "MARA_FSH_MG_AT3" MARA_FSH_SEALV AS "MARA_FSH_SEALV" MARA_FSH_SEAIM AS "MARA_FSH_SEAIM" MARA_FSH_SC_MID AS "MARA_FSH_SC_MID" MARA_PSM_CODE AS "MARA_PSM_CODE" MARA_ZZEXTWG AS "MARA_ZZEXTWG" MARA_ZMTREF AS "MARA_ZMTREF" MARA_ZZPT_PRODUTO AS "MARA_ZZPT_PRODUTO" MARA_ZZPT_LIGANTE AS "MARA_ZZPT_LIGANTE" MARA_ZZPT_ADJUVANTE AS "MARA_ZZPT_ADJUVANTE" MARA_ZZPT_CLS_RESCO AS "MARA_ZZPT_CLS_RESCO" MARA_ZZPT_CLS_CONSI AS "MARA_ZZPT_CLS_CONSI" MARA_ZZPT_EXPO_AMBI AS "MARA_ZZPT_EXPO_AMBI" MARA_ZZPT_MAX_DIM_AG AS "MARA_ZZPT_MAX_DIM_AG" MARA_ZZPT_CLS_TEOR AS "MARA_ZZPT_CLS_TEOR" MARA_ZZPT_CAR_ESPEC AS "MARA_ZZPT_CAR_ESPEC" MARA_ZZ1 AS "MARA_ZZ1" MARA_ZZCPRDH AS "MARA_ZZCPRDH" MAKT_MATNR AS "MAKT_MATNR" MAKT_SPRAS AS "MAKT_SPRAS" MAKT_MAKTX AS "MAKT_MAKTX" LIPS_VBELN AS "LIPS_VBELN" LIPS_POSNR AS "LIPS_POSNR" LIPS_PSTYV AS "LIPS_PSTYV" LIPS_ERNAM AS "LIPS_ERNAM" LIPS_ERZET AS "LIPS_ERZET" LIPS_ERDAT AS "LIPS_ERDAT" LIPS_MATNR AS "LIPS_MATNR" LIPS_MATWA AS "LIPS_MATWA" LIPS_MATKL AS "LIPS_MATKL" LIPS_WERKS AS "LIPS_WERKS" LIPS_LGORT AS "LIPS_LGORT" LIPS_CHARG AS "LIPS_CHARG" LIPS_LICHN AS "LIPS_LICHN" LIPS_KDMAT AS "LIPS_KDMAT" LIPS_PRODH AS "LIPS_PRODH" LIPS_LFIMG AS "LIPS_LFIMG" LIPS_MEINS AS "LIPS_MEINS" LIPS_VRKME AS "LIPS_VRKME" LIPS_UMVKZ AS "LIPS_UMVKZ" LIPS_UMVKN AS "LIPS_UMVKN" LIPS_NTGEW AS "LIPS_NTGEW" LIPS_BRGEW AS "LIPS_BRGEW" LIPS_GEWEI AS "LIPS_GEWEI" LIPS_VOLUM AS "LIPS_VOLUM" LIPS_VOLEH AS "LIPS_VOLEH" LIPS_KZTLF AS "LIPS_KZTLF" LIPS_UEBTK AS "LIPS_UEBTK" LIPS_UEBTO AS "LIPS_UEBTO" LIPS_UNTTO AS "LIPS_UNTTO" LIPS_CHSPL AS "LIPS_CHSPL" LIPS_FAKSP AS "LIPS_FAKSP" LIPS_MBDAT AS "LIPS_MBDAT" LIPS_LGMNG AS "LIPS_LGMNG" LIPS_ARKTX AS "LIPS_ARKTX" LIPS_VBELV AS "LIPS_VBELV" LIPS_POSNV AS "LIPS_POSNV" LIPS_VBTYV AS "LIPS_VBTYV" LIPS_VGSYS AS "LIPS_VGSYS" LIPS_VGBEL AS "LIPS_VGBEL" LIPS_VGPOS AS "LIPS_VGPOS" LIPS_UPFLU AS "LIPS_UPFLU" LIPS_UEPOS AS "LIPS_UEPOS" LIPS_FKREL AS "LIPS_FKREL" LIPS_LADGR AS "LIPS_LADGR"</v>
      </c>
    </row>
    <row r="312" spans="2:5" x14ac:dyDescent="0.2">
      <c r="B312" s="84" t="s">
        <v>475</v>
      </c>
      <c r="C312" t="str">
        <f t="shared" si="12"/>
        <v>"LIPS_TRAGR"</v>
      </c>
      <c r="D312" t="str">
        <f t="shared" si="13"/>
        <v>LIPS_TRAGR AS "LIPS_TRAGR"</v>
      </c>
      <c r="E312" t="str">
        <f t="shared" si="14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 MARA_BBTYP AS "MARA_BBTYP" MARA_SLED_BBD AS "MARA_SLED_BBD" MARA_GTIN_VARIANT AS "MARA_GTIN_VARIANT" MARA_GENNR AS "MARA_GENNR" MARA_RMATP AS "MARA_RMATP" MARA_GDS_RELEVANT AS "MARA_GDS_RELEVANT" MARA_WEORA AS "MARA_WEORA" MARA_HUTYP_DFLT AS "MARA_HUTYP_DFLT" MARA_PILFERABLE AS "MARA_PILFERABLE" MARA_WHSTC AS "MARA_WHSTC" MARA_WHMATGR AS "MARA_WHMATGR" MARA_HNDLCODE AS "MARA_HNDLCODE" MARA_HAZMAT AS "MARA_HAZMAT" MARA_HUTYP AS "MARA_HUTYP" MARA_TARE_VAR AS "MARA_TARE_VAR" MARA_MAXC AS "MARA_MAXC" MARA_MAXC_TOL AS "MARA_MAXC_TOL" MARA_MAXL AS "MARA_MAXL" MARA_MAXB AS "MARA_MAXB" MARA_MAXH AS "MARA_MAXH" MARA_MAXDIM_UOM AS "MARA_MAXDIM_UOM" MARA_HERKL AS "MARA_HERKL" MARA_MFRGR AS "MARA_MFRGR" MARA_QQTIME AS "MARA_QQTIME" MARA_QQTIMEUOM AS "MARA_QQTIMEUOM" MARA_QGRP AS "MARA_QGRP" MARA_SERIAL AS "MARA_SERIAL" MARA_PS_SMARTFORM AS "MARA_PS_SMARTFORM" MARA_LOGUNIT AS "MARA_LOGUNIT" MARA_CWQREL AS "MARA_CWQREL" MARA_CWQPROC AS "MARA_CWQPROC" MARA_CWQTOLGR AS "MARA_CWQTOLGR" MARA_ADPROF AS "MARA_ADPROF" MARA_IPMIPPRODUCT AS "MARA_IPMIPPRODUCT" MARA_ALLOW_PMAT_IGNO AS "MARA_ALLOW_PMAT_IGNO" MARA_MEDIUM AS "MARA_MEDIUM" MARA_COMMODITY AS "MARA_COMMODITY" MARA_ANIMAL_ORIGIN AS "MARA_ANIMAL_ORIGIN" MARA_TEXTILE_COMP_IND AS "MARA_TEXTILE_COMP_IND" MARA_SGT_CSGR AS "MARA_SGT_CSGR" MARA_SGT_COVSA AS "MARA_SGT_COVSA" MARA_SGT_STAT AS "MARA_SGT_STAT" MARA_SGT_SCOPE AS "MARA_SGT_SCOPE" MARA_SGT_REL AS "MARA_SGT_REL" MARA_ANP AS "MARA_ANP" MARA_FSH_MG_AT1 AS "MARA_FSH_MG_AT1" MARA_FSH_MG_AT2 AS "MARA_FSH_MG_AT2" MARA_FSH_MG_AT3 AS "MARA_FSH_MG_AT3" MARA_FSH_SEALV AS "MARA_FSH_SEALV" MARA_FSH_SEAIM AS "MARA_FSH_SEAIM" MARA_FSH_SC_MID AS "MARA_FSH_SC_MID" MARA_PSM_CODE AS "MARA_PSM_CODE" MARA_ZZEXTWG AS "MARA_ZZEXTWG" MARA_ZMTREF AS "MARA_ZMTREF" MARA_ZZPT_PRODUTO AS "MARA_ZZPT_PRODUTO" MARA_ZZPT_LIGANTE AS "MARA_ZZPT_LIGANTE" MARA_ZZPT_ADJUVANTE AS "MARA_ZZPT_ADJUVANTE" MARA_ZZPT_CLS_RESCO AS "MARA_ZZPT_CLS_RESCO" MARA_ZZPT_CLS_CONSI AS "MARA_ZZPT_CLS_CONSI" MARA_ZZPT_EXPO_AMBI AS "MARA_ZZPT_EXPO_AMBI" MARA_ZZPT_MAX_DIM_AG AS "MARA_ZZPT_MAX_DIM_AG" MARA_ZZPT_CLS_TEOR AS "MARA_ZZPT_CLS_TEOR" MARA_ZZPT_CAR_ESPEC AS "MARA_ZZPT_CAR_ESPEC" MARA_ZZ1 AS "MARA_ZZ1" MARA_ZZCPRDH AS "MARA_ZZCPRDH" MAKT_MATNR AS "MAKT_MATNR" MAKT_SPRAS AS "MAKT_SPRAS" MAKT_MAKTX AS "MAKT_MAKTX" LIPS_VBELN AS "LIPS_VBELN" LIPS_POSNR AS "LIPS_POSNR" LIPS_PSTYV AS "LIPS_PSTYV" LIPS_ERNAM AS "LIPS_ERNAM" LIPS_ERZET AS "LIPS_ERZET" LIPS_ERDAT AS "LIPS_ERDAT" LIPS_MATNR AS "LIPS_MATNR" LIPS_MATWA AS "LIPS_MATWA" LIPS_MATKL AS "LIPS_MATKL" LIPS_WERKS AS "LIPS_WERKS" LIPS_LGORT AS "LIPS_LGORT" LIPS_CHARG AS "LIPS_CHARG" LIPS_LICHN AS "LIPS_LICHN" LIPS_KDMAT AS "LIPS_KDMAT" LIPS_PRODH AS "LIPS_PRODH" LIPS_LFIMG AS "LIPS_LFIMG" LIPS_MEINS AS "LIPS_MEINS" LIPS_VRKME AS "LIPS_VRKME" LIPS_UMVKZ AS "LIPS_UMVKZ" LIPS_UMVKN AS "LIPS_UMVKN" LIPS_NTGEW AS "LIPS_NTGEW" LIPS_BRGEW AS "LIPS_BRGEW" LIPS_GEWEI AS "LIPS_GEWEI" LIPS_VOLUM AS "LIPS_VOLUM" LIPS_VOLEH AS "LIPS_VOLEH" LIPS_KZTLF AS "LIPS_KZTLF" LIPS_UEBTK AS "LIPS_UEBTK" LIPS_UEBTO AS "LIPS_UEBTO" LIPS_UNTTO AS "LIPS_UNTTO" LIPS_CHSPL AS "LIPS_CHSPL" LIPS_FAKSP AS "LIPS_FAKSP" LIPS_MBDAT AS "LIPS_MBDAT" LIPS_LGMNG AS "LIPS_LGMNG" LIPS_ARKTX AS "LIPS_ARKTX" LIPS_VBELV AS "LIPS_VBELV" LIPS_POSNV AS "LIPS_POSNV" LIPS_VBTYV AS "LIPS_VBTYV" LIPS_VGSYS AS "LIPS_VGSYS" LIPS_VGBEL AS "LIPS_VGBEL" LIPS_VGPOS AS "LIPS_VGPOS" LIPS_UPFLU AS "LIPS_UPFLU" LIPS_UEPOS AS "LIPS_UEPOS" LIPS_FKREL AS "LIPS_FKREL" LIPS_LADGR AS "LIPS_LADGR" LIPS_TRAGR AS "LIPS_TRAGR"</v>
      </c>
    </row>
    <row r="313" spans="2:5" x14ac:dyDescent="0.2">
      <c r="B313" s="84" t="s">
        <v>476</v>
      </c>
      <c r="C313" t="str">
        <f t="shared" si="12"/>
        <v>"LIPS_KOMKZ"</v>
      </c>
      <c r="D313" t="str">
        <f t="shared" si="13"/>
        <v>LIPS_KOMKZ AS "LIPS_KOMKZ"</v>
      </c>
      <c r="E313" t="str">
        <f t="shared" si="14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 MARA_BBTYP AS "MARA_BBTYP" MARA_SLED_BBD AS "MARA_SLED_BBD" MARA_GTIN_VARIANT AS "MARA_GTIN_VARIANT" MARA_GENNR AS "MARA_GENNR" MARA_RMATP AS "MARA_RMATP" MARA_GDS_RELEVANT AS "MARA_GDS_RELEVANT" MARA_WEORA AS "MARA_WEORA" MARA_HUTYP_DFLT AS "MARA_HUTYP_DFLT" MARA_PILFERABLE AS "MARA_PILFERABLE" MARA_WHSTC AS "MARA_WHSTC" MARA_WHMATGR AS "MARA_WHMATGR" MARA_HNDLCODE AS "MARA_HNDLCODE" MARA_HAZMAT AS "MARA_HAZMAT" MARA_HUTYP AS "MARA_HUTYP" MARA_TARE_VAR AS "MARA_TARE_VAR" MARA_MAXC AS "MARA_MAXC" MARA_MAXC_TOL AS "MARA_MAXC_TOL" MARA_MAXL AS "MARA_MAXL" MARA_MAXB AS "MARA_MAXB" MARA_MAXH AS "MARA_MAXH" MARA_MAXDIM_UOM AS "MARA_MAXDIM_UOM" MARA_HERKL AS "MARA_HERKL" MARA_MFRGR AS "MARA_MFRGR" MARA_QQTIME AS "MARA_QQTIME" MARA_QQTIMEUOM AS "MARA_QQTIMEUOM" MARA_QGRP AS "MARA_QGRP" MARA_SERIAL AS "MARA_SERIAL" MARA_PS_SMARTFORM AS "MARA_PS_SMARTFORM" MARA_LOGUNIT AS "MARA_LOGUNIT" MARA_CWQREL AS "MARA_CWQREL" MARA_CWQPROC AS "MARA_CWQPROC" MARA_CWQTOLGR AS "MARA_CWQTOLGR" MARA_ADPROF AS "MARA_ADPROF" MARA_IPMIPPRODUCT AS "MARA_IPMIPPRODUCT" MARA_ALLOW_PMAT_IGNO AS "MARA_ALLOW_PMAT_IGNO" MARA_MEDIUM AS "MARA_MEDIUM" MARA_COMMODITY AS "MARA_COMMODITY" MARA_ANIMAL_ORIGIN AS "MARA_ANIMAL_ORIGIN" MARA_TEXTILE_COMP_IND AS "MARA_TEXTILE_COMP_IND" MARA_SGT_CSGR AS "MARA_SGT_CSGR" MARA_SGT_COVSA AS "MARA_SGT_COVSA" MARA_SGT_STAT AS "MARA_SGT_STAT" MARA_SGT_SCOPE AS "MARA_SGT_SCOPE" MARA_SGT_REL AS "MARA_SGT_REL" MARA_ANP AS "MARA_ANP" MARA_FSH_MG_AT1 AS "MARA_FSH_MG_AT1" MARA_FSH_MG_AT2 AS "MARA_FSH_MG_AT2" MARA_FSH_MG_AT3 AS "MARA_FSH_MG_AT3" MARA_FSH_SEALV AS "MARA_FSH_SEALV" MARA_FSH_SEAIM AS "MARA_FSH_SEAIM" MARA_FSH_SC_MID AS "MARA_FSH_SC_MID" MARA_PSM_CODE AS "MARA_PSM_CODE" MARA_ZZEXTWG AS "MARA_ZZEXTWG" MARA_ZMTREF AS "MARA_ZMTREF" MARA_ZZPT_PRODUTO AS "MARA_ZZPT_PRODUTO" MARA_ZZPT_LIGANTE AS "MARA_ZZPT_LIGANTE" MARA_ZZPT_ADJUVANTE AS "MARA_ZZPT_ADJUVANTE" MARA_ZZPT_CLS_RESCO AS "MARA_ZZPT_CLS_RESCO" MARA_ZZPT_CLS_CONSI AS "MARA_ZZPT_CLS_CONSI" MARA_ZZPT_EXPO_AMBI AS "MARA_ZZPT_EXPO_AMBI" MARA_ZZPT_MAX_DIM_AG AS "MARA_ZZPT_MAX_DIM_AG" MARA_ZZPT_CLS_TEOR AS "MARA_ZZPT_CLS_TEOR" MARA_ZZPT_CAR_ESPEC AS "MARA_ZZPT_CAR_ESPEC" MARA_ZZ1 AS "MARA_ZZ1" MARA_ZZCPRDH AS "MARA_ZZCPRDH" MAKT_MATNR AS "MAKT_MATNR" MAKT_SPRAS AS "MAKT_SPRAS" MAKT_MAKTX AS "MAKT_MAKTX" LIPS_VBELN AS "LIPS_VBELN" LIPS_POSNR AS "LIPS_POSNR" LIPS_PSTYV AS "LIPS_PSTYV" LIPS_ERNAM AS "LIPS_ERNAM" LIPS_ERZET AS "LIPS_ERZET" LIPS_ERDAT AS "LIPS_ERDAT" LIPS_MATNR AS "LIPS_MATNR" LIPS_MATWA AS "LIPS_MATWA" LIPS_MATKL AS "LIPS_MATKL" LIPS_WERKS AS "LIPS_WERKS" LIPS_LGORT AS "LIPS_LGORT" LIPS_CHARG AS "LIPS_CHARG" LIPS_LICHN AS "LIPS_LICHN" LIPS_KDMAT AS "LIPS_KDMAT" LIPS_PRODH AS "LIPS_PRODH" LIPS_LFIMG AS "LIPS_LFIMG" LIPS_MEINS AS "LIPS_MEINS" LIPS_VRKME AS "LIPS_VRKME" LIPS_UMVKZ AS "LIPS_UMVKZ" LIPS_UMVKN AS "LIPS_UMVKN" LIPS_NTGEW AS "LIPS_NTGEW" LIPS_BRGEW AS "LIPS_BRGEW" LIPS_GEWEI AS "LIPS_GEWEI" LIPS_VOLUM AS "LIPS_VOLUM" LIPS_VOLEH AS "LIPS_VOLEH" LIPS_KZTLF AS "LIPS_KZTLF" LIPS_UEBTK AS "LIPS_UEBTK" LIPS_UEBTO AS "LIPS_UEBTO" LIPS_UNTTO AS "LIPS_UNTTO" LIPS_CHSPL AS "LIPS_CHSPL" LIPS_FAKSP AS "LIPS_FAKSP" LIPS_MBDAT AS "LIPS_MBDAT" LIPS_LGMNG AS "LIPS_LGMNG" LIPS_ARKTX AS "LIPS_ARKTX" LIPS_VBELV AS "LIPS_VBELV" LIPS_POSNV AS "LIPS_POSNV" LIPS_VBTYV AS "LIPS_VBTYV" LIPS_VGSYS AS "LIPS_VGSYS" LIPS_VGBEL AS "LIPS_VGBEL" LIPS_VGPOS AS "LIPS_VGPOS" LIPS_UPFLU AS "LIPS_UPFLU" LIPS_UEPOS AS "LIPS_UEPOS" LIPS_FKREL AS "LIPS_FKREL" LIPS_LADGR AS "LIPS_LADGR" LIPS_TRAGR AS "LIPS_TRAGR" LIPS_KOMKZ AS "LIPS_KOMKZ"</v>
      </c>
    </row>
    <row r="314" spans="2:5" x14ac:dyDescent="0.2">
      <c r="B314" s="84" t="s">
        <v>477</v>
      </c>
      <c r="C314" t="str">
        <f t="shared" si="12"/>
        <v>"LIPS_LGNUM"</v>
      </c>
      <c r="D314" t="str">
        <f t="shared" si="13"/>
        <v>LIPS_LGNUM AS "LIPS_LGNUM"</v>
      </c>
      <c r="E314" t="str">
        <f t="shared" si="14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 MARA_BBTYP AS "MARA_BBTYP" MARA_SLED_BBD AS "MARA_SLED_BBD" MARA_GTIN_VARIANT AS "MARA_GTIN_VARIANT" MARA_GENNR AS "MARA_GENNR" MARA_RMATP AS "MARA_RMATP" MARA_GDS_RELEVANT AS "MARA_GDS_RELEVANT" MARA_WEORA AS "MARA_WEORA" MARA_HUTYP_DFLT AS "MARA_HUTYP_DFLT" MARA_PILFERABLE AS "MARA_PILFERABLE" MARA_WHSTC AS "MARA_WHSTC" MARA_WHMATGR AS "MARA_WHMATGR" MARA_HNDLCODE AS "MARA_HNDLCODE" MARA_HAZMAT AS "MARA_HAZMAT" MARA_HUTYP AS "MARA_HUTYP" MARA_TARE_VAR AS "MARA_TARE_VAR" MARA_MAXC AS "MARA_MAXC" MARA_MAXC_TOL AS "MARA_MAXC_TOL" MARA_MAXL AS "MARA_MAXL" MARA_MAXB AS "MARA_MAXB" MARA_MAXH AS "MARA_MAXH" MARA_MAXDIM_UOM AS "MARA_MAXDIM_UOM" MARA_HERKL AS "MARA_HERKL" MARA_MFRGR AS "MARA_MFRGR" MARA_QQTIME AS "MARA_QQTIME" MARA_QQTIMEUOM AS "MARA_QQTIMEUOM" MARA_QGRP AS "MARA_QGRP" MARA_SERIAL AS "MARA_SERIAL" MARA_PS_SMARTFORM AS "MARA_PS_SMARTFORM" MARA_LOGUNIT AS "MARA_LOGUNIT" MARA_CWQREL AS "MARA_CWQREL" MARA_CWQPROC AS "MARA_CWQPROC" MARA_CWQTOLGR AS "MARA_CWQTOLGR" MARA_ADPROF AS "MARA_ADPROF" MARA_IPMIPPRODUCT AS "MARA_IPMIPPRODUCT" MARA_ALLOW_PMAT_IGNO AS "MARA_ALLOW_PMAT_IGNO" MARA_MEDIUM AS "MARA_MEDIUM" MARA_COMMODITY AS "MARA_COMMODITY" MARA_ANIMAL_ORIGIN AS "MARA_ANIMAL_ORIGIN" MARA_TEXTILE_COMP_IND AS "MARA_TEXTILE_COMP_IND" MARA_SGT_CSGR AS "MARA_SGT_CSGR" MARA_SGT_COVSA AS "MARA_SGT_COVSA" MARA_SGT_STAT AS "MARA_SGT_STAT" MARA_SGT_SCOPE AS "MARA_SGT_SCOPE" MARA_SGT_REL AS "MARA_SGT_REL" MARA_ANP AS "MARA_ANP" MARA_FSH_MG_AT1 AS "MARA_FSH_MG_AT1" MARA_FSH_MG_AT2 AS "MARA_FSH_MG_AT2" MARA_FSH_MG_AT3 AS "MARA_FSH_MG_AT3" MARA_FSH_SEALV AS "MARA_FSH_SEALV" MARA_FSH_SEAIM AS "MARA_FSH_SEAIM" MARA_FSH_SC_MID AS "MARA_FSH_SC_MID" MARA_PSM_CODE AS "MARA_PSM_CODE" MARA_ZZEXTWG AS "MARA_ZZEXTWG" MARA_ZMTREF AS "MARA_ZMTREF" MARA_ZZPT_PRODUTO AS "MARA_ZZPT_PRODUTO" MARA_ZZPT_LIGANTE AS "MARA_ZZPT_LIGANTE" MARA_ZZPT_ADJUVANTE AS "MARA_ZZPT_ADJUVANTE" MARA_ZZPT_CLS_RESCO AS "MARA_ZZPT_CLS_RESCO" MARA_ZZPT_CLS_CONSI AS "MARA_ZZPT_CLS_CONSI" MARA_ZZPT_EXPO_AMBI AS "MARA_ZZPT_EXPO_AMBI" MARA_ZZPT_MAX_DIM_AG AS "MARA_ZZPT_MAX_DIM_AG" MARA_ZZPT_CLS_TEOR AS "MARA_ZZPT_CLS_TEOR" MARA_ZZPT_CAR_ESPEC AS "MARA_ZZPT_CAR_ESPEC" MARA_ZZ1 AS "MARA_ZZ1" MARA_ZZCPRDH AS "MARA_ZZCPRDH" MAKT_MATNR AS "MAKT_MATNR" MAKT_SPRAS AS "MAKT_SPRAS" MAKT_MAKTX AS "MAKT_MAKTX" LIPS_VBELN AS "LIPS_VBELN" LIPS_POSNR AS "LIPS_POSNR" LIPS_PSTYV AS "LIPS_PSTYV" LIPS_ERNAM AS "LIPS_ERNAM" LIPS_ERZET AS "LIPS_ERZET" LIPS_ERDAT AS "LIPS_ERDAT" LIPS_MATNR AS "LIPS_MATNR" LIPS_MATWA AS "LIPS_MATWA" LIPS_MATKL AS "LIPS_MATKL" LIPS_WERKS AS "LIPS_WERKS" LIPS_LGORT AS "LIPS_LGORT" LIPS_CHARG AS "LIPS_CHARG" LIPS_LICHN AS "LIPS_LICHN" LIPS_KDMAT AS "LIPS_KDMAT" LIPS_PRODH AS "LIPS_PRODH" LIPS_LFIMG AS "LIPS_LFIMG" LIPS_MEINS AS "LIPS_MEINS" LIPS_VRKME AS "LIPS_VRKME" LIPS_UMVKZ AS "LIPS_UMVKZ" LIPS_UMVKN AS "LIPS_UMVKN" LIPS_NTGEW AS "LIPS_NTGEW" LIPS_BRGEW AS "LIPS_BRGEW" LIPS_GEWEI AS "LIPS_GEWEI" LIPS_VOLUM AS "LIPS_VOLUM" LIPS_VOLEH AS "LIPS_VOLEH" LIPS_KZTLF AS "LIPS_KZTLF" LIPS_UEBTK AS "LIPS_UEBTK" LIPS_UEBTO AS "LIPS_UEBTO" LIPS_UNTTO AS "LIPS_UNTTO" LIPS_CHSPL AS "LIPS_CHSPL" LIPS_FAKSP AS "LIPS_FAKSP" LIPS_MBDAT AS "LIPS_MBDAT" LIPS_LGMNG AS "LIPS_LGMNG" LIPS_ARKTX AS "LIPS_ARKTX" LIPS_VBELV AS "LIPS_VBELV" LIPS_POSNV AS "LIPS_POSNV" LIPS_VBTYV AS "LIPS_VBTYV" LIPS_VGSYS AS "LIPS_VGSYS" LIPS_VGBEL AS "LIPS_VGBEL" LIPS_VGPOS AS "LIPS_VGPOS" LIPS_UPFLU AS "LIPS_UPFLU" LIPS_UEPOS AS "LIPS_UEPOS" LIPS_FKREL AS "LIPS_FKREL" LIPS_LADGR AS "LIPS_LADGR" LIPS_TRAGR AS "LIPS_TRAGR" LIPS_KOMKZ AS "LIPS_KOMKZ" LIPS_LGNUM AS "LIPS_LGNUM"</v>
      </c>
    </row>
    <row r="315" spans="2:5" x14ac:dyDescent="0.2">
      <c r="B315" s="84" t="s">
        <v>478</v>
      </c>
      <c r="C315" t="str">
        <f t="shared" si="12"/>
        <v>"LIPS_LISPL"</v>
      </c>
      <c r="D315" t="str">
        <f t="shared" si="13"/>
        <v>LIPS_LISPL AS "LIPS_LISPL"</v>
      </c>
      <c r="E315" t="str">
        <f t="shared" si="14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 MARA_BBTYP AS "MARA_BBTYP" MARA_SLED_BBD AS "MARA_SLED_BBD" MARA_GTIN_VARIANT AS "MARA_GTIN_VARIANT" MARA_GENNR AS "MARA_GENNR" MARA_RMATP AS "MARA_RMATP" MARA_GDS_RELEVANT AS "MARA_GDS_RELEVANT" MARA_WEORA AS "MARA_WEORA" MARA_HUTYP_DFLT AS "MARA_HUTYP_DFLT" MARA_PILFERABLE AS "MARA_PILFERABLE" MARA_WHSTC AS "MARA_WHSTC" MARA_WHMATGR AS "MARA_WHMATGR" MARA_HNDLCODE AS "MARA_HNDLCODE" MARA_HAZMAT AS "MARA_HAZMAT" MARA_HUTYP AS "MARA_HUTYP" MARA_TARE_VAR AS "MARA_TARE_VAR" MARA_MAXC AS "MARA_MAXC" MARA_MAXC_TOL AS "MARA_MAXC_TOL" MARA_MAXL AS "MARA_MAXL" MARA_MAXB AS "MARA_MAXB" MARA_MAXH AS "MARA_MAXH" MARA_MAXDIM_UOM AS "MARA_MAXDIM_UOM" MARA_HERKL AS "MARA_HERKL" MARA_MFRGR AS "MARA_MFRGR" MARA_QQTIME AS "MARA_QQTIME" MARA_QQTIMEUOM AS "MARA_QQTIMEUOM" MARA_QGRP AS "MARA_QGRP" MARA_SERIAL AS "MARA_SERIAL" MARA_PS_SMARTFORM AS "MARA_PS_SMARTFORM" MARA_LOGUNIT AS "MARA_LOGUNIT" MARA_CWQREL AS "MARA_CWQREL" MARA_CWQPROC AS "MARA_CWQPROC" MARA_CWQTOLGR AS "MARA_CWQTOLGR" MARA_ADPROF AS "MARA_ADPROF" MARA_IPMIPPRODUCT AS "MARA_IPMIPPRODUCT" MARA_ALLOW_PMAT_IGNO AS "MARA_ALLOW_PMAT_IGNO" MARA_MEDIUM AS "MARA_MEDIUM" MARA_COMMODITY AS "MARA_COMMODITY" MARA_ANIMAL_ORIGIN AS "MARA_ANIMAL_ORIGIN" MARA_TEXTILE_COMP_IND AS "MARA_TEXTILE_COMP_IND" MARA_SGT_CSGR AS "MARA_SGT_CSGR" MARA_SGT_COVSA AS "MARA_SGT_COVSA" MARA_SGT_STAT AS "MARA_SGT_STAT" MARA_SGT_SCOPE AS "MARA_SGT_SCOPE" MARA_SGT_REL AS "MARA_SGT_REL" MARA_ANP AS "MARA_ANP" MARA_FSH_MG_AT1 AS "MARA_FSH_MG_AT1" MARA_FSH_MG_AT2 AS "MARA_FSH_MG_AT2" MARA_FSH_MG_AT3 AS "MARA_FSH_MG_AT3" MARA_FSH_SEALV AS "MARA_FSH_SEALV" MARA_FSH_SEAIM AS "MARA_FSH_SEAIM" MARA_FSH_SC_MID AS "MARA_FSH_SC_MID" MARA_PSM_CODE AS "MARA_PSM_CODE" MARA_ZZEXTWG AS "MARA_ZZEXTWG" MARA_ZMTREF AS "MARA_ZMTREF" MARA_ZZPT_PRODUTO AS "MARA_ZZPT_PRODUTO" MARA_ZZPT_LIGANTE AS "MARA_ZZPT_LIGANTE" MARA_ZZPT_ADJUVANTE AS "MARA_ZZPT_ADJUVANTE" MARA_ZZPT_CLS_RESCO AS "MARA_ZZPT_CLS_RESCO" MARA_ZZPT_CLS_CONSI AS "MARA_ZZPT_CLS_CONSI" MARA_ZZPT_EXPO_AMBI AS "MARA_ZZPT_EXPO_AMBI" MARA_ZZPT_MAX_DIM_AG AS "MARA_ZZPT_MAX_DIM_AG" MARA_ZZPT_CLS_TEOR AS "MARA_ZZPT_CLS_TEOR" MARA_ZZPT_CAR_ESPEC AS "MARA_ZZPT_CAR_ESPEC" MARA_ZZ1 AS "MARA_ZZ1" MARA_ZZCPRDH AS "MARA_ZZCPRDH" MAKT_MATNR AS "MAKT_MATNR" MAKT_SPRAS AS "MAKT_SPRAS" MAKT_MAKTX AS "MAKT_MAKTX" LIPS_VBELN AS "LIPS_VBELN" LIPS_POSNR AS "LIPS_POSNR" LIPS_PSTYV AS "LIPS_PSTYV" LIPS_ERNAM AS "LIPS_ERNAM" LIPS_ERZET AS "LIPS_ERZET" LIPS_ERDAT AS "LIPS_ERDAT" LIPS_MATNR AS "LIPS_MATNR" LIPS_MATWA AS "LIPS_MATWA" LIPS_MATKL AS "LIPS_MATKL" LIPS_WERKS AS "LIPS_WERKS" LIPS_LGORT AS "LIPS_LGORT" LIPS_CHARG AS "LIPS_CHARG" LIPS_LICHN AS "LIPS_LICHN" LIPS_KDMAT AS "LIPS_KDMAT" LIPS_PRODH AS "LIPS_PRODH" LIPS_LFIMG AS "LIPS_LFIMG" LIPS_MEINS AS "LIPS_MEINS" LIPS_VRKME AS "LIPS_VRKME" LIPS_UMVKZ AS "LIPS_UMVKZ" LIPS_UMVKN AS "LIPS_UMVKN" LIPS_NTGEW AS "LIPS_NTGEW" LIPS_BRGEW AS "LIPS_BRGEW" LIPS_GEWEI AS "LIPS_GEWEI" LIPS_VOLUM AS "LIPS_VOLUM" LIPS_VOLEH AS "LIPS_VOLEH" LIPS_KZTLF AS "LIPS_KZTLF" LIPS_UEBTK AS "LIPS_UEBTK" LIPS_UEBTO AS "LIPS_UEBTO" LIPS_UNTTO AS "LIPS_UNTTO" LIPS_CHSPL AS "LIPS_CHSPL" LIPS_FAKSP AS "LIPS_FAKSP" LIPS_MBDAT AS "LIPS_MBDAT" LIPS_LGMNG AS "LIPS_LGMNG" LIPS_ARKTX AS "LIPS_ARKTX" LIPS_VBELV AS "LIPS_VBELV" LIPS_POSNV AS "LIPS_POSNV" LIPS_VBTYV AS "LIPS_VBTYV" LIPS_VGSYS AS "LIPS_VGSYS" LIPS_VGBEL AS "LIPS_VGBEL" LIPS_VGPOS AS "LIPS_VGPOS" LIPS_UPFLU AS "LIPS_UPFLU" LIPS_UEPOS AS "LIPS_UEPOS" LIPS_FKREL AS "LIPS_FKREL" LIPS_LADGR AS "LIPS_LADGR" LIPS_TRAGR AS "LIPS_TRAGR" LIPS_KOMKZ AS "LIPS_KOMKZ" LIPS_LGNUM AS "LIPS_LGNUM" LIPS_LISPL AS "LIPS_LISPL"</v>
      </c>
    </row>
    <row r="316" spans="2:5" x14ac:dyDescent="0.2">
      <c r="B316" s="84" t="s">
        <v>479</v>
      </c>
      <c r="C316" t="str">
        <f t="shared" si="12"/>
        <v>"LIPS_MTART"</v>
      </c>
      <c r="D316" t="str">
        <f t="shared" si="13"/>
        <v>LIPS_MTART AS "LIPS_MTART"</v>
      </c>
      <c r="E316" t="str">
        <f t="shared" si="14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 MARA_BBTYP AS "MARA_BBTYP" MARA_SLED_BBD AS "MARA_SLED_BBD" MARA_GTIN_VARIANT AS "MARA_GTIN_VARIANT" MARA_GENNR AS "MARA_GENNR" MARA_RMATP AS "MARA_RMATP" MARA_GDS_RELEVANT AS "MARA_GDS_RELEVANT" MARA_WEORA AS "MARA_WEORA" MARA_HUTYP_DFLT AS "MARA_HUTYP_DFLT" MARA_PILFERABLE AS "MARA_PILFERABLE" MARA_WHSTC AS "MARA_WHSTC" MARA_WHMATGR AS "MARA_WHMATGR" MARA_HNDLCODE AS "MARA_HNDLCODE" MARA_HAZMAT AS "MARA_HAZMAT" MARA_HUTYP AS "MARA_HUTYP" MARA_TARE_VAR AS "MARA_TARE_VAR" MARA_MAXC AS "MARA_MAXC" MARA_MAXC_TOL AS "MARA_MAXC_TOL" MARA_MAXL AS "MARA_MAXL" MARA_MAXB AS "MARA_MAXB" MARA_MAXH AS "MARA_MAXH" MARA_MAXDIM_UOM AS "MARA_MAXDIM_UOM" MARA_HERKL AS "MARA_HERKL" MARA_MFRGR AS "MARA_MFRGR" MARA_QQTIME AS "MARA_QQTIME" MARA_QQTIMEUOM AS "MARA_QQTIMEUOM" MARA_QGRP AS "MARA_QGRP" MARA_SERIAL AS "MARA_SERIAL" MARA_PS_SMARTFORM AS "MARA_PS_SMARTFORM" MARA_LOGUNIT AS "MARA_LOGUNIT" MARA_CWQREL AS "MARA_CWQREL" MARA_CWQPROC AS "MARA_CWQPROC" MARA_CWQTOLGR AS "MARA_CWQTOLGR" MARA_ADPROF AS "MARA_ADPROF" MARA_IPMIPPRODUCT AS "MARA_IPMIPPRODUCT" MARA_ALLOW_PMAT_IGNO AS "MARA_ALLOW_PMAT_IGNO" MARA_MEDIUM AS "MARA_MEDIUM" MARA_COMMODITY AS "MARA_COMMODITY" MARA_ANIMAL_ORIGIN AS "MARA_ANIMAL_ORIGIN" MARA_TEXTILE_COMP_IND AS "MARA_TEXTILE_COMP_IND" MARA_SGT_CSGR AS "MARA_SGT_CSGR" MARA_SGT_COVSA AS "MARA_SGT_COVSA" MARA_SGT_STAT AS "MARA_SGT_STAT" MARA_SGT_SCOPE AS "MARA_SGT_SCOPE" MARA_SGT_REL AS "MARA_SGT_REL" MARA_ANP AS "MARA_ANP" MARA_FSH_MG_AT1 AS "MARA_FSH_MG_AT1" MARA_FSH_MG_AT2 AS "MARA_FSH_MG_AT2" MARA_FSH_MG_AT3 AS "MARA_FSH_MG_AT3" MARA_FSH_SEALV AS "MARA_FSH_SEALV" MARA_FSH_SEAIM AS "MARA_FSH_SEAIM" MARA_FSH_SC_MID AS "MARA_FSH_SC_MID" MARA_PSM_CODE AS "MARA_PSM_CODE" MARA_ZZEXTWG AS "MARA_ZZEXTWG" MARA_ZMTREF AS "MARA_ZMTREF" MARA_ZZPT_PRODUTO AS "MARA_ZZPT_PRODUTO" MARA_ZZPT_LIGANTE AS "MARA_ZZPT_LIGANTE" MARA_ZZPT_ADJUVANTE AS "MARA_ZZPT_ADJUVANTE" MARA_ZZPT_CLS_RESCO AS "MARA_ZZPT_CLS_RESCO" MARA_ZZPT_CLS_CONSI AS "MARA_ZZPT_CLS_CONSI" MARA_ZZPT_EXPO_AMBI AS "MARA_ZZPT_EXPO_AMBI" MARA_ZZPT_MAX_DIM_AG AS "MARA_ZZPT_MAX_DIM_AG" MARA_ZZPT_CLS_TEOR AS "MARA_ZZPT_CLS_TEOR" MARA_ZZPT_CAR_ESPEC AS "MARA_ZZPT_CAR_ESPEC" MARA_ZZ1 AS "MARA_ZZ1" MARA_ZZCPRDH AS "MARA_ZZCPRDH" MAKT_MATNR AS "MAKT_MATNR" MAKT_SPRAS AS "MAKT_SPRAS" MAKT_MAKTX AS "MAKT_MAKTX" LIPS_VBELN AS "LIPS_VBELN" LIPS_POSNR AS "LIPS_POSNR" LIPS_PSTYV AS "LIPS_PSTYV" LIPS_ERNAM AS "LIPS_ERNAM" LIPS_ERZET AS "LIPS_ERZET" LIPS_ERDAT AS "LIPS_ERDAT" LIPS_MATNR AS "LIPS_MATNR" LIPS_MATWA AS "LIPS_MATWA" LIPS_MATKL AS "LIPS_MATKL" LIPS_WERKS AS "LIPS_WERKS" LIPS_LGORT AS "LIPS_LGORT" LIPS_CHARG AS "LIPS_CHARG" LIPS_LICHN AS "LIPS_LICHN" LIPS_KDMAT AS "LIPS_KDMAT" LIPS_PRODH AS "LIPS_PRODH" LIPS_LFIMG AS "LIPS_LFIMG" LIPS_MEINS AS "LIPS_MEINS" LIPS_VRKME AS "LIPS_VRKME" LIPS_UMVKZ AS "LIPS_UMVKZ" LIPS_UMVKN AS "LIPS_UMVKN" LIPS_NTGEW AS "LIPS_NTGEW" LIPS_BRGEW AS "LIPS_BRGEW" LIPS_GEWEI AS "LIPS_GEWEI" LIPS_VOLUM AS "LIPS_VOLUM" LIPS_VOLEH AS "LIPS_VOLEH" LIPS_KZTLF AS "LIPS_KZTLF" LIPS_UEBTK AS "LIPS_UEBTK" LIPS_UEBTO AS "LIPS_UEBTO" LIPS_UNTTO AS "LIPS_UNTTO" LIPS_CHSPL AS "LIPS_CHSPL" LIPS_FAKSP AS "LIPS_FAKSP" LIPS_MBDAT AS "LIPS_MBDAT" LIPS_LGMNG AS "LIPS_LGMNG" LIPS_ARKTX AS "LIPS_ARKTX" LIPS_VBELV AS "LIPS_VBELV" LIPS_POSNV AS "LIPS_POSNV" LIPS_VBTYV AS "LIPS_VBTYV" LIPS_VGSYS AS "LIPS_VGSYS" LIPS_VGBEL AS "LIPS_VGBEL" LIPS_VGPOS AS "LIPS_VGPOS" LIPS_UPFLU AS "LIPS_UPFLU" LIPS_UEPOS AS "LIPS_UEPOS" LIPS_FKREL AS "LIPS_FKREL" LIPS_LADGR AS "LIPS_LADGR" LIPS_TRAGR AS "LIPS_TRAGR" LIPS_KOMKZ AS "LIPS_KOMKZ" LIPS_LGNUM AS "LIPS_LGNUM" LIPS_LISPL AS "LIPS_LISPL" LIPS_MTART AS "LIPS_MTART"</v>
      </c>
    </row>
    <row r="317" spans="2:5" x14ac:dyDescent="0.2">
      <c r="B317" s="84" t="s">
        <v>480</v>
      </c>
      <c r="C317" t="str">
        <f t="shared" si="12"/>
        <v>"LIPS_POSAR"</v>
      </c>
      <c r="D317" t="str">
        <f t="shared" si="13"/>
        <v>LIPS_POSAR AS "LIPS_POSAR"</v>
      </c>
      <c r="E317" t="str">
        <f t="shared" si="14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 MARA_BBTYP AS "MARA_BBTYP" MARA_SLED_BBD AS "MARA_SLED_BBD" MARA_GTIN_VARIANT AS "MARA_GTIN_VARIANT" MARA_GENNR AS "MARA_GENNR" MARA_RMATP AS "MARA_RMATP" MARA_GDS_RELEVANT AS "MARA_GDS_RELEVANT" MARA_WEORA AS "MARA_WEORA" MARA_HUTYP_DFLT AS "MARA_HUTYP_DFLT" MARA_PILFERABLE AS "MARA_PILFERABLE" MARA_WHSTC AS "MARA_WHSTC" MARA_WHMATGR AS "MARA_WHMATGR" MARA_HNDLCODE AS "MARA_HNDLCODE" MARA_HAZMAT AS "MARA_HAZMAT" MARA_HUTYP AS "MARA_HUTYP" MARA_TARE_VAR AS "MARA_TARE_VAR" MARA_MAXC AS "MARA_MAXC" MARA_MAXC_TOL AS "MARA_MAXC_TOL" MARA_MAXL AS "MARA_MAXL" MARA_MAXB AS "MARA_MAXB" MARA_MAXH AS "MARA_MAXH" MARA_MAXDIM_UOM AS "MARA_MAXDIM_UOM" MARA_HERKL AS "MARA_HERKL" MARA_MFRGR AS "MARA_MFRGR" MARA_QQTIME AS "MARA_QQTIME" MARA_QQTIMEUOM AS "MARA_QQTIMEUOM" MARA_QGRP AS "MARA_QGRP" MARA_SERIAL AS "MARA_SERIAL" MARA_PS_SMARTFORM AS "MARA_PS_SMARTFORM" MARA_LOGUNIT AS "MARA_LOGUNIT" MARA_CWQREL AS "MARA_CWQREL" MARA_CWQPROC AS "MARA_CWQPROC" MARA_CWQTOLGR AS "MARA_CWQTOLGR" MARA_ADPROF AS "MARA_ADPROF" MARA_IPMIPPRODUCT AS "MARA_IPMIPPRODUCT" MARA_ALLOW_PMAT_IGNO AS "MARA_ALLOW_PMAT_IGNO" MARA_MEDIUM AS "MARA_MEDIUM" MARA_COMMODITY AS "MARA_COMMODITY" MARA_ANIMAL_ORIGIN AS "MARA_ANIMAL_ORIGIN" MARA_TEXTILE_COMP_IND AS "MARA_TEXTILE_COMP_IND" MARA_SGT_CSGR AS "MARA_SGT_CSGR" MARA_SGT_COVSA AS "MARA_SGT_COVSA" MARA_SGT_STAT AS "MARA_SGT_STAT" MARA_SGT_SCOPE AS "MARA_SGT_SCOPE" MARA_SGT_REL AS "MARA_SGT_REL" MARA_ANP AS "MARA_ANP" MARA_FSH_MG_AT1 AS "MARA_FSH_MG_AT1" MARA_FSH_MG_AT2 AS "MARA_FSH_MG_AT2" MARA_FSH_MG_AT3 AS "MARA_FSH_MG_AT3" MARA_FSH_SEALV AS "MARA_FSH_SEALV" MARA_FSH_SEAIM AS "MARA_FSH_SEAIM" MARA_FSH_SC_MID AS "MARA_FSH_SC_MID" MARA_PSM_CODE AS "MARA_PSM_CODE" MARA_ZZEXTWG AS "MARA_ZZEXTWG" MARA_ZMTREF AS "MARA_ZMTREF" MARA_ZZPT_PRODUTO AS "MARA_ZZPT_PRODUTO" MARA_ZZPT_LIGANTE AS "MARA_ZZPT_LIGANTE" MARA_ZZPT_ADJUVANTE AS "MARA_ZZPT_ADJUVANTE" MARA_ZZPT_CLS_RESCO AS "MARA_ZZPT_CLS_RESCO" MARA_ZZPT_CLS_CONSI AS "MARA_ZZPT_CLS_CONSI" MARA_ZZPT_EXPO_AMBI AS "MARA_ZZPT_EXPO_AMBI" MARA_ZZPT_MAX_DIM_AG AS "MARA_ZZPT_MAX_DIM_AG" MARA_ZZPT_CLS_TEOR AS "MARA_ZZPT_CLS_TEOR" MARA_ZZPT_CAR_ESPEC AS "MARA_ZZPT_CAR_ESPEC" MARA_ZZ1 AS "MARA_ZZ1" MARA_ZZCPRDH AS "MARA_ZZCPRDH" MAKT_MATNR AS "MAKT_MATNR" MAKT_SPRAS AS "MAKT_SPRAS" MAKT_MAKTX AS "MAKT_MAKTX" LIPS_VBELN AS "LIPS_VBELN" LIPS_POSNR AS "LIPS_POSNR" LIPS_PSTYV AS "LIPS_PSTYV" LIPS_ERNAM AS "LIPS_ERNAM" LIPS_ERZET AS "LIPS_ERZET" LIPS_ERDAT AS "LIPS_ERDAT" LIPS_MATNR AS "LIPS_MATNR" LIPS_MATWA AS "LIPS_MATWA" LIPS_MATKL AS "LIPS_MATKL" LIPS_WERKS AS "LIPS_WERKS" LIPS_LGORT AS "LIPS_LGORT" LIPS_CHARG AS "LIPS_CHARG" LIPS_LICHN AS "LIPS_LICHN" LIPS_KDMAT AS "LIPS_KDMAT" LIPS_PRODH AS "LIPS_PRODH" LIPS_LFIMG AS "LIPS_LFIMG" LIPS_MEINS AS "LIPS_MEINS" LIPS_VRKME AS "LIPS_VRKME" LIPS_UMVKZ AS "LIPS_UMVKZ" LIPS_UMVKN AS "LIPS_UMVKN" LIPS_NTGEW AS "LIPS_NTGEW" LIPS_BRGEW AS "LIPS_BRGEW" LIPS_GEWEI AS "LIPS_GEWEI" LIPS_VOLUM AS "LIPS_VOLUM" LIPS_VOLEH AS "LIPS_VOLEH" LIPS_KZTLF AS "LIPS_KZTLF" LIPS_UEBTK AS "LIPS_UEBTK" LIPS_UEBTO AS "LIPS_UEBTO" LIPS_UNTTO AS "LIPS_UNTTO" LIPS_CHSPL AS "LIPS_CHSPL" LIPS_FAKSP AS "LIPS_FAKSP" LIPS_MBDAT AS "LIPS_MBDAT" LIPS_LGMNG AS "LIPS_LGMNG" LIPS_ARKTX AS "LIPS_ARKTX" LIPS_VBELV AS "LIPS_VBELV" LIPS_POSNV AS "LIPS_POSNV" LIPS_VBTYV AS "LIPS_VBTYV" LIPS_VGSYS AS "LIPS_VGSYS" LIPS_VGBEL AS "LIPS_VGBEL" LIPS_VGPOS AS "LIPS_VGPOS" LIPS_UPFLU AS "LIPS_UPFLU" LIPS_UEPOS AS "LIPS_UEPOS" LIPS_FKREL AS "LIPS_FKREL" LIPS_LADGR AS "LIPS_LADGR" LIPS_TRAGR AS "LIPS_TRAGR" LIPS_KOMKZ AS "LIPS_KOMKZ" LIPS_LGNUM AS "LIPS_LGNUM" LIPS_LISPL AS "LIPS_LISPL" LIPS_MTART AS "LIPS_MTART" LIPS_POSAR AS "LIPS_POSAR"</v>
      </c>
    </row>
    <row r="318" spans="2:5" x14ac:dyDescent="0.2">
      <c r="B318" s="84" t="s">
        <v>481</v>
      </c>
      <c r="C318" t="str">
        <f t="shared" si="12"/>
        <v>"LIPS_BWTAR"</v>
      </c>
      <c r="D318" t="str">
        <f t="shared" si="13"/>
        <v>LIPS_BWTAR AS "LIPS_BWTAR"</v>
      </c>
      <c r="E318" t="str">
        <f t="shared" si="14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 MARA_BBTYP AS "MARA_BBTYP" MARA_SLED_BBD AS "MARA_SLED_BBD" MARA_GTIN_VARIANT AS "MARA_GTIN_VARIANT" MARA_GENNR AS "MARA_GENNR" MARA_RMATP AS "MARA_RMATP" MARA_GDS_RELEVANT AS "MARA_GDS_RELEVANT" MARA_WEORA AS "MARA_WEORA" MARA_HUTYP_DFLT AS "MARA_HUTYP_DFLT" MARA_PILFERABLE AS "MARA_PILFERABLE" MARA_WHSTC AS "MARA_WHSTC" MARA_WHMATGR AS "MARA_WHMATGR" MARA_HNDLCODE AS "MARA_HNDLCODE" MARA_HAZMAT AS "MARA_HAZMAT" MARA_HUTYP AS "MARA_HUTYP" MARA_TARE_VAR AS "MARA_TARE_VAR" MARA_MAXC AS "MARA_MAXC" MARA_MAXC_TOL AS "MARA_MAXC_TOL" MARA_MAXL AS "MARA_MAXL" MARA_MAXB AS "MARA_MAXB" MARA_MAXH AS "MARA_MAXH" MARA_MAXDIM_UOM AS "MARA_MAXDIM_UOM" MARA_HERKL AS "MARA_HERKL" MARA_MFRGR AS "MARA_MFRGR" MARA_QQTIME AS "MARA_QQTIME" MARA_QQTIMEUOM AS "MARA_QQTIMEUOM" MARA_QGRP AS "MARA_QGRP" MARA_SERIAL AS "MARA_SERIAL" MARA_PS_SMARTFORM AS "MARA_PS_SMARTFORM" MARA_LOGUNIT AS "MARA_LOGUNIT" MARA_CWQREL AS "MARA_CWQREL" MARA_CWQPROC AS "MARA_CWQPROC" MARA_CWQTOLGR AS "MARA_CWQTOLGR" MARA_ADPROF AS "MARA_ADPROF" MARA_IPMIPPRODUCT AS "MARA_IPMIPPRODUCT" MARA_ALLOW_PMAT_IGNO AS "MARA_ALLOW_PMAT_IGNO" MARA_MEDIUM AS "MARA_MEDIUM" MARA_COMMODITY AS "MARA_COMMODITY" MARA_ANIMAL_ORIGIN AS "MARA_ANIMAL_ORIGIN" MARA_TEXTILE_COMP_IND AS "MARA_TEXTILE_COMP_IND" MARA_SGT_CSGR AS "MARA_SGT_CSGR" MARA_SGT_COVSA AS "MARA_SGT_COVSA" MARA_SGT_STAT AS "MARA_SGT_STAT" MARA_SGT_SCOPE AS "MARA_SGT_SCOPE" MARA_SGT_REL AS "MARA_SGT_REL" MARA_ANP AS "MARA_ANP" MARA_FSH_MG_AT1 AS "MARA_FSH_MG_AT1" MARA_FSH_MG_AT2 AS "MARA_FSH_MG_AT2" MARA_FSH_MG_AT3 AS "MARA_FSH_MG_AT3" MARA_FSH_SEALV AS "MARA_FSH_SEALV" MARA_FSH_SEAIM AS "MARA_FSH_SEAIM" MARA_FSH_SC_MID AS "MARA_FSH_SC_MID" MARA_PSM_CODE AS "MARA_PSM_CODE" MARA_ZZEXTWG AS "MARA_ZZEXTWG" MARA_ZMTREF AS "MARA_ZMTREF" MARA_ZZPT_PRODUTO AS "MARA_ZZPT_PRODUTO" MARA_ZZPT_LIGANTE AS "MARA_ZZPT_LIGANTE" MARA_ZZPT_ADJUVANTE AS "MARA_ZZPT_ADJUVANTE" MARA_ZZPT_CLS_RESCO AS "MARA_ZZPT_CLS_RESCO" MARA_ZZPT_CLS_CONSI AS "MARA_ZZPT_CLS_CONSI" MARA_ZZPT_EXPO_AMBI AS "MARA_ZZPT_EXPO_AMBI" MARA_ZZPT_MAX_DIM_AG AS "MARA_ZZPT_MAX_DIM_AG" MARA_ZZPT_CLS_TEOR AS "MARA_ZZPT_CLS_TEOR" MARA_ZZPT_CAR_ESPEC AS "MARA_ZZPT_CAR_ESPEC" MARA_ZZ1 AS "MARA_ZZ1" MARA_ZZCPRDH AS "MARA_ZZCPRDH" MAKT_MATNR AS "MAKT_MATNR" MAKT_SPRAS AS "MAKT_SPRAS" MAKT_MAKTX AS "MAKT_MAKTX" LIPS_VBELN AS "LIPS_VBELN" LIPS_POSNR AS "LIPS_POSNR" LIPS_PSTYV AS "LIPS_PSTYV" LIPS_ERNAM AS "LIPS_ERNAM" LIPS_ERZET AS "LIPS_ERZET" LIPS_ERDAT AS "LIPS_ERDAT" LIPS_MATNR AS "LIPS_MATNR" LIPS_MATWA AS "LIPS_MATWA" LIPS_MATKL AS "LIPS_MATKL" LIPS_WERKS AS "LIPS_WERKS" LIPS_LGORT AS "LIPS_LGORT" LIPS_CHARG AS "LIPS_CHARG" LIPS_LICHN AS "LIPS_LICHN" LIPS_KDMAT AS "LIPS_KDMAT" LIPS_PRODH AS "LIPS_PRODH" LIPS_LFIMG AS "LIPS_LFIMG" LIPS_MEINS AS "LIPS_MEINS" LIPS_VRKME AS "LIPS_VRKME" LIPS_UMVKZ AS "LIPS_UMVKZ" LIPS_UMVKN AS "LIPS_UMVKN" LIPS_NTGEW AS "LIPS_NTGEW" LIPS_BRGEW AS "LIPS_BRGEW" LIPS_GEWEI AS "LIPS_GEWEI" LIPS_VOLUM AS "LIPS_VOLUM" LIPS_VOLEH AS "LIPS_VOLEH" LIPS_KZTLF AS "LIPS_KZTLF" LIPS_UEBTK AS "LIPS_UEBTK" LIPS_UEBTO AS "LIPS_UEBTO" LIPS_UNTTO AS "LIPS_UNTTO" LIPS_CHSPL AS "LIPS_CHSPL" LIPS_FAKSP AS "LIPS_FAKSP" LIPS_MBDAT AS "LIPS_MBDAT" LIPS_LGMNG AS "LIPS_LGMNG" LIPS_ARKTX AS "LIPS_ARKTX" LIPS_VBELV AS "LIPS_VBELV" LIPS_POSNV AS "LIPS_POSNV" LIPS_VBTYV AS "LIPS_VBTYV" LIPS_VGSYS AS "LIPS_VGSYS" LIPS_VGBEL AS "LIPS_VGBEL" LIPS_VGPOS AS "LIPS_VGPOS" LIPS_UPFLU AS "LIPS_UPFLU" LIPS_UEPOS AS "LIPS_UEPOS" LIPS_FKREL AS "LIPS_FKREL" LIPS_LADGR AS "LIPS_LADGR" LIPS_TRAGR AS "LIPS_TRAGR" LIPS_KOMKZ AS "LIPS_KOMKZ" LIPS_LGNUM AS "LIPS_LGNUM" LIPS_LISPL AS "LIPS_LISPL" LIPS_MTART AS "LIPS_MTART" LIPS_POSAR AS "LIPS_POSAR" LIPS_BWTAR AS "LIPS_BWTAR"</v>
      </c>
    </row>
    <row r="319" spans="2:5" x14ac:dyDescent="0.2">
      <c r="B319" s="84" t="s">
        <v>482</v>
      </c>
      <c r="C319" t="str">
        <f t="shared" si="12"/>
        <v>"LIPS_GSBER"</v>
      </c>
      <c r="D319" t="str">
        <f t="shared" si="13"/>
        <v>LIPS_GSBER AS "LIPS_GSBER"</v>
      </c>
      <c r="E319" t="str">
        <f t="shared" si="14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 MARA_BBTYP AS "MARA_BBTYP" MARA_SLED_BBD AS "MARA_SLED_BBD" MARA_GTIN_VARIANT AS "MARA_GTIN_VARIANT" MARA_GENNR AS "MARA_GENNR" MARA_RMATP AS "MARA_RMATP" MARA_GDS_RELEVANT AS "MARA_GDS_RELEVANT" MARA_WEORA AS "MARA_WEORA" MARA_HUTYP_DFLT AS "MARA_HUTYP_DFLT" MARA_PILFERABLE AS "MARA_PILFERABLE" MARA_WHSTC AS "MARA_WHSTC" MARA_WHMATGR AS "MARA_WHMATGR" MARA_HNDLCODE AS "MARA_HNDLCODE" MARA_HAZMAT AS "MARA_HAZMAT" MARA_HUTYP AS "MARA_HUTYP" MARA_TARE_VAR AS "MARA_TARE_VAR" MARA_MAXC AS "MARA_MAXC" MARA_MAXC_TOL AS "MARA_MAXC_TOL" MARA_MAXL AS "MARA_MAXL" MARA_MAXB AS "MARA_MAXB" MARA_MAXH AS "MARA_MAXH" MARA_MAXDIM_UOM AS "MARA_MAXDIM_UOM" MARA_HERKL AS "MARA_HERKL" MARA_MFRGR AS "MARA_MFRGR" MARA_QQTIME AS "MARA_QQTIME" MARA_QQTIMEUOM AS "MARA_QQTIMEUOM" MARA_QGRP AS "MARA_QGRP" MARA_SERIAL AS "MARA_SERIAL" MARA_PS_SMARTFORM AS "MARA_PS_SMARTFORM" MARA_LOGUNIT AS "MARA_LOGUNIT" MARA_CWQREL AS "MARA_CWQREL" MARA_CWQPROC AS "MARA_CWQPROC" MARA_CWQTOLGR AS "MARA_CWQTOLGR" MARA_ADPROF AS "MARA_ADPROF" MARA_IPMIPPRODUCT AS "MARA_IPMIPPRODUCT" MARA_ALLOW_PMAT_IGNO AS "MARA_ALLOW_PMAT_IGNO" MARA_MEDIUM AS "MARA_MEDIUM" MARA_COMMODITY AS "MARA_COMMODITY" MARA_ANIMAL_ORIGIN AS "MARA_ANIMAL_ORIGIN" MARA_TEXTILE_COMP_IND AS "MARA_TEXTILE_COMP_IND" MARA_SGT_CSGR AS "MARA_SGT_CSGR" MARA_SGT_COVSA AS "MARA_SGT_COVSA" MARA_SGT_STAT AS "MARA_SGT_STAT" MARA_SGT_SCOPE AS "MARA_SGT_SCOPE" MARA_SGT_REL AS "MARA_SGT_REL" MARA_ANP AS "MARA_ANP" MARA_FSH_MG_AT1 AS "MARA_FSH_MG_AT1" MARA_FSH_MG_AT2 AS "MARA_FSH_MG_AT2" MARA_FSH_MG_AT3 AS "MARA_FSH_MG_AT3" MARA_FSH_SEALV AS "MARA_FSH_SEALV" MARA_FSH_SEAIM AS "MARA_FSH_SEAIM" MARA_FSH_SC_MID AS "MARA_FSH_SC_MID" MARA_PSM_CODE AS "MARA_PSM_CODE" MARA_ZZEXTWG AS "MARA_ZZEXTWG" MARA_ZMTREF AS "MARA_ZMTREF" MARA_ZZPT_PRODUTO AS "MARA_ZZPT_PRODUTO" MARA_ZZPT_LIGANTE AS "MARA_ZZPT_LIGANTE" MARA_ZZPT_ADJUVANTE AS "MARA_ZZPT_ADJUVANTE" MARA_ZZPT_CLS_RESCO AS "MARA_ZZPT_CLS_RESCO" MARA_ZZPT_CLS_CONSI AS "MARA_ZZPT_CLS_CONSI" MARA_ZZPT_EXPO_AMBI AS "MARA_ZZPT_EXPO_AMBI" MARA_ZZPT_MAX_DIM_AG AS "MARA_ZZPT_MAX_DIM_AG" MARA_ZZPT_CLS_TEOR AS "MARA_ZZPT_CLS_TEOR" MARA_ZZPT_CAR_ESPEC AS "MARA_ZZPT_CAR_ESPEC" MARA_ZZ1 AS "MARA_ZZ1" MARA_ZZCPRDH AS "MARA_ZZCPRDH" MAKT_MATNR AS "MAKT_MATNR" MAKT_SPRAS AS "MAKT_SPRAS" MAKT_MAKTX AS "MAKT_MAKTX" LIPS_VBELN AS "LIPS_VBELN" LIPS_POSNR AS "LIPS_POSNR" LIPS_PSTYV AS "LIPS_PSTYV" LIPS_ERNAM AS "LIPS_ERNAM" LIPS_ERZET AS "LIPS_ERZET" LIPS_ERDAT AS "LIPS_ERDAT" LIPS_MATNR AS "LIPS_MATNR" LIPS_MATWA AS "LIPS_MATWA" LIPS_MATKL AS "LIPS_MATKL" LIPS_WERKS AS "LIPS_WERKS" LIPS_LGORT AS "LIPS_LGORT" LIPS_CHARG AS "LIPS_CHARG" LIPS_LICHN AS "LIPS_LICHN" LIPS_KDMAT AS "LIPS_KDMAT" LIPS_PRODH AS "LIPS_PRODH" LIPS_LFIMG AS "LIPS_LFIMG" LIPS_MEINS AS "LIPS_MEINS" LIPS_VRKME AS "LIPS_VRKME" LIPS_UMVKZ AS "LIPS_UMVKZ" LIPS_UMVKN AS "LIPS_UMVKN" LIPS_NTGEW AS "LIPS_NTGEW" LIPS_BRGEW AS "LIPS_BRGEW" LIPS_GEWEI AS "LIPS_GEWEI" LIPS_VOLUM AS "LIPS_VOLUM" LIPS_VOLEH AS "LIPS_VOLEH" LIPS_KZTLF AS "LIPS_KZTLF" LIPS_UEBTK AS "LIPS_UEBTK" LIPS_UEBTO AS "LIPS_UEBTO" LIPS_UNTTO AS "LIPS_UNTTO" LIPS_CHSPL AS "LIPS_CHSPL" LIPS_FAKSP AS "LIPS_FAKSP" LIPS_MBDAT AS "LIPS_MBDAT" LIPS_LGMNG AS "LIPS_LGMNG" LIPS_ARKTX AS "LIPS_ARKTX" LIPS_VBELV AS "LIPS_VBELV" LIPS_POSNV AS "LIPS_POSNV" LIPS_VBTYV AS "LIPS_VBTYV" LIPS_VGSYS AS "LIPS_VGSYS" LIPS_VGBEL AS "LIPS_VGBEL" LIPS_VGPOS AS "LIPS_VGPOS" LIPS_UPFLU AS "LIPS_UPFLU" LIPS_UEPOS AS "LIPS_UEPOS" LIPS_FKREL AS "LIPS_FKREL" LIPS_LADGR AS "LIPS_LADGR" LIPS_TRAGR AS "LIPS_TRAGR" LIPS_KOMKZ AS "LIPS_KOMKZ" LIPS_LGNUM AS "LIPS_LGNUM" LIPS_LISPL AS "LIPS_LISPL" LIPS_MTART AS "LIPS_MTART" LIPS_POSAR AS "LIPS_POSAR" LIPS_BWTAR AS "LIPS_BWTAR" LIPS_GSBER AS "LIPS_GSBER"</v>
      </c>
    </row>
    <row r="320" spans="2:5" x14ac:dyDescent="0.2">
      <c r="B320" s="84" t="s">
        <v>483</v>
      </c>
      <c r="C320" t="str">
        <f t="shared" si="12"/>
        <v>"LIPS_VKBUR"</v>
      </c>
      <c r="D320" t="str">
        <f t="shared" si="13"/>
        <v>LIPS_VKBUR AS "LIPS_VKBUR"</v>
      </c>
      <c r="E320" t="str">
        <f t="shared" si="14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 MARA_BBTYP AS "MARA_BBTYP" MARA_SLED_BBD AS "MARA_SLED_BBD" MARA_GTIN_VARIANT AS "MARA_GTIN_VARIANT" MARA_GENNR AS "MARA_GENNR" MARA_RMATP AS "MARA_RMATP" MARA_GDS_RELEVANT AS "MARA_GDS_RELEVANT" MARA_WEORA AS "MARA_WEORA" MARA_HUTYP_DFLT AS "MARA_HUTYP_DFLT" MARA_PILFERABLE AS "MARA_PILFERABLE" MARA_WHSTC AS "MARA_WHSTC" MARA_WHMATGR AS "MARA_WHMATGR" MARA_HNDLCODE AS "MARA_HNDLCODE" MARA_HAZMAT AS "MARA_HAZMAT" MARA_HUTYP AS "MARA_HUTYP" MARA_TARE_VAR AS "MARA_TARE_VAR" MARA_MAXC AS "MARA_MAXC" MARA_MAXC_TOL AS "MARA_MAXC_TOL" MARA_MAXL AS "MARA_MAXL" MARA_MAXB AS "MARA_MAXB" MARA_MAXH AS "MARA_MAXH" MARA_MAXDIM_UOM AS "MARA_MAXDIM_UOM" MARA_HERKL AS "MARA_HERKL" MARA_MFRGR AS "MARA_MFRGR" MARA_QQTIME AS "MARA_QQTIME" MARA_QQTIMEUOM AS "MARA_QQTIMEUOM" MARA_QGRP AS "MARA_QGRP" MARA_SERIAL AS "MARA_SERIAL" MARA_PS_SMARTFORM AS "MARA_PS_SMARTFORM" MARA_LOGUNIT AS "MARA_LOGUNIT" MARA_CWQREL AS "MARA_CWQREL" MARA_CWQPROC AS "MARA_CWQPROC" MARA_CWQTOLGR AS "MARA_CWQTOLGR" MARA_ADPROF AS "MARA_ADPROF" MARA_IPMIPPRODUCT AS "MARA_IPMIPPRODUCT" MARA_ALLOW_PMAT_IGNO AS "MARA_ALLOW_PMAT_IGNO" MARA_MEDIUM AS "MARA_MEDIUM" MARA_COMMODITY AS "MARA_COMMODITY" MARA_ANIMAL_ORIGIN AS "MARA_ANIMAL_ORIGIN" MARA_TEXTILE_COMP_IND AS "MARA_TEXTILE_COMP_IND" MARA_SGT_CSGR AS "MARA_SGT_CSGR" MARA_SGT_COVSA AS "MARA_SGT_COVSA" MARA_SGT_STAT AS "MARA_SGT_STAT" MARA_SGT_SCOPE AS "MARA_SGT_SCOPE" MARA_SGT_REL AS "MARA_SGT_REL" MARA_ANP AS "MARA_ANP" MARA_FSH_MG_AT1 AS "MARA_FSH_MG_AT1" MARA_FSH_MG_AT2 AS "MARA_FSH_MG_AT2" MARA_FSH_MG_AT3 AS "MARA_FSH_MG_AT3" MARA_FSH_SEALV AS "MARA_FSH_SEALV" MARA_FSH_SEAIM AS "MARA_FSH_SEAIM" MARA_FSH_SC_MID AS "MARA_FSH_SC_MID" MARA_PSM_CODE AS "MARA_PSM_CODE" MARA_ZZEXTWG AS "MARA_ZZEXTWG" MARA_ZMTREF AS "MARA_ZMTREF" MARA_ZZPT_PRODUTO AS "MARA_ZZPT_PRODUTO" MARA_ZZPT_LIGANTE AS "MARA_ZZPT_LIGANTE" MARA_ZZPT_ADJUVANTE AS "MARA_ZZPT_ADJUVANTE" MARA_ZZPT_CLS_RESCO AS "MARA_ZZPT_CLS_RESCO" MARA_ZZPT_CLS_CONSI AS "MARA_ZZPT_CLS_CONSI" MARA_ZZPT_EXPO_AMBI AS "MARA_ZZPT_EXPO_AMBI" MARA_ZZPT_MAX_DIM_AG AS "MARA_ZZPT_MAX_DIM_AG" MARA_ZZPT_CLS_TEOR AS "MARA_ZZPT_CLS_TEOR" MARA_ZZPT_CAR_ESPEC AS "MARA_ZZPT_CAR_ESPEC" MARA_ZZ1 AS "MARA_ZZ1" MARA_ZZCPRDH AS "MARA_ZZCPRDH" MAKT_MATNR AS "MAKT_MATNR" MAKT_SPRAS AS "MAKT_SPRAS" MAKT_MAKTX AS "MAKT_MAKTX" LIPS_VBELN AS "LIPS_VBELN" LIPS_POSNR AS "LIPS_POSNR" LIPS_PSTYV AS "LIPS_PSTYV" LIPS_ERNAM AS "LIPS_ERNAM" LIPS_ERZET AS "LIPS_ERZET" LIPS_ERDAT AS "LIPS_ERDAT" LIPS_MATNR AS "LIPS_MATNR" LIPS_MATWA AS "LIPS_MATWA" LIPS_MATKL AS "LIPS_MATKL" LIPS_WERKS AS "LIPS_WERKS" LIPS_LGORT AS "LIPS_LGORT" LIPS_CHARG AS "LIPS_CHARG" LIPS_LICHN AS "LIPS_LICHN" LIPS_KDMAT AS "LIPS_KDMAT" LIPS_PRODH AS "LIPS_PRODH" LIPS_LFIMG AS "LIPS_LFIMG" LIPS_MEINS AS "LIPS_MEINS" LIPS_VRKME AS "LIPS_VRKME" LIPS_UMVKZ AS "LIPS_UMVKZ" LIPS_UMVKN AS "LIPS_UMVKN" LIPS_NTGEW AS "LIPS_NTGEW" LIPS_BRGEW AS "LIPS_BRGEW" LIPS_GEWEI AS "LIPS_GEWEI" LIPS_VOLUM AS "LIPS_VOLUM" LIPS_VOLEH AS "LIPS_VOLEH" LIPS_KZTLF AS "LIPS_KZTLF" LIPS_UEBTK AS "LIPS_UEBTK" LIPS_UEBTO AS "LIPS_UEBTO" LIPS_UNTTO AS "LIPS_UNTTO" LIPS_CHSPL AS "LIPS_CHSPL" LIPS_FAKSP AS "LIPS_FAKSP" LIPS_MBDAT AS "LIPS_MBDAT" LIPS_LGMNG AS "LIPS_LGMNG" LIPS_ARKTX AS "LIPS_ARKTX" LIPS_VBELV AS "LIPS_VBELV" LIPS_POSNV AS "LIPS_POSNV" LIPS_VBTYV AS "LIPS_VBTYV" LIPS_VGSYS AS "LIPS_VGSYS" LIPS_VGBEL AS "LIPS_VGBEL" LIPS_VGPOS AS "LIPS_VGPOS" LIPS_UPFLU AS "LIPS_UPFLU" LIPS_UEPOS AS "LIPS_UEPOS" LIPS_FKREL AS "LIPS_FKREL" LIPS_LADGR AS "LIPS_LADGR" LIPS_TRAGR AS "LIPS_TRAGR" LIPS_KOMKZ AS "LIPS_KOMKZ" LIPS_LGNUM AS "LIPS_LGNUM" LIPS_LISPL AS "LIPS_LISPL" LIPS_MTART AS "LIPS_MTART" LIPS_POSAR AS "LIPS_POSAR" LIPS_BWTAR AS "LIPS_BWTAR" LIPS_GSBER AS "LIPS_GSBER" LIPS_VKBUR AS "LIPS_VKBUR"</v>
      </c>
    </row>
    <row r="321" spans="2:5" x14ac:dyDescent="0.2">
      <c r="B321" s="84" t="s">
        <v>484</v>
      </c>
      <c r="C321" t="str">
        <f t="shared" si="12"/>
        <v>"LIPS_VKGRP"</v>
      </c>
      <c r="D321" t="str">
        <f t="shared" si="13"/>
        <v>LIPS_VKGRP AS "LIPS_VKGRP"</v>
      </c>
      <c r="E321" t="str">
        <f t="shared" si="14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 MARA_BBTYP AS "MARA_BBTYP" MARA_SLED_BBD AS "MARA_SLED_BBD" MARA_GTIN_VARIANT AS "MARA_GTIN_VARIANT" MARA_GENNR AS "MARA_GENNR" MARA_RMATP AS "MARA_RMATP" MARA_GDS_RELEVANT AS "MARA_GDS_RELEVANT" MARA_WEORA AS "MARA_WEORA" MARA_HUTYP_DFLT AS "MARA_HUTYP_DFLT" MARA_PILFERABLE AS "MARA_PILFERABLE" MARA_WHSTC AS "MARA_WHSTC" MARA_WHMATGR AS "MARA_WHMATGR" MARA_HNDLCODE AS "MARA_HNDLCODE" MARA_HAZMAT AS "MARA_HAZMAT" MARA_HUTYP AS "MARA_HUTYP" MARA_TARE_VAR AS "MARA_TARE_VAR" MARA_MAXC AS "MARA_MAXC" MARA_MAXC_TOL AS "MARA_MAXC_TOL" MARA_MAXL AS "MARA_MAXL" MARA_MAXB AS "MARA_MAXB" MARA_MAXH AS "MARA_MAXH" MARA_MAXDIM_UOM AS "MARA_MAXDIM_UOM" MARA_HERKL AS "MARA_HERKL" MARA_MFRGR AS "MARA_MFRGR" MARA_QQTIME AS "MARA_QQTIME" MARA_QQTIMEUOM AS "MARA_QQTIMEUOM" MARA_QGRP AS "MARA_QGRP" MARA_SERIAL AS "MARA_SERIAL" MARA_PS_SMARTFORM AS "MARA_PS_SMARTFORM" MARA_LOGUNIT AS "MARA_LOGUNIT" MARA_CWQREL AS "MARA_CWQREL" MARA_CWQPROC AS "MARA_CWQPROC" MARA_CWQTOLGR AS "MARA_CWQTOLGR" MARA_ADPROF AS "MARA_ADPROF" MARA_IPMIPPRODUCT AS "MARA_IPMIPPRODUCT" MARA_ALLOW_PMAT_IGNO AS "MARA_ALLOW_PMAT_IGNO" MARA_MEDIUM AS "MARA_MEDIUM" MARA_COMMODITY AS "MARA_COMMODITY" MARA_ANIMAL_ORIGIN AS "MARA_ANIMAL_ORIGIN" MARA_TEXTILE_COMP_IND AS "MARA_TEXTILE_COMP_IND" MARA_SGT_CSGR AS "MARA_SGT_CSGR" MARA_SGT_COVSA AS "MARA_SGT_COVSA" MARA_SGT_STAT AS "MARA_SGT_STAT" MARA_SGT_SCOPE AS "MARA_SGT_SCOPE" MARA_SGT_REL AS "MARA_SGT_REL" MARA_ANP AS "MARA_ANP" MARA_FSH_MG_AT1 AS "MARA_FSH_MG_AT1" MARA_FSH_MG_AT2 AS "MARA_FSH_MG_AT2" MARA_FSH_MG_AT3 AS "MARA_FSH_MG_AT3" MARA_FSH_SEALV AS "MARA_FSH_SEALV" MARA_FSH_SEAIM AS "MARA_FSH_SEAIM" MARA_FSH_SC_MID AS "MARA_FSH_SC_MID" MARA_PSM_CODE AS "MARA_PSM_CODE" MARA_ZZEXTWG AS "MARA_ZZEXTWG" MARA_ZMTREF AS "MARA_ZMTREF" MARA_ZZPT_PRODUTO AS "MARA_ZZPT_PRODUTO" MARA_ZZPT_LIGANTE AS "MARA_ZZPT_LIGANTE" MARA_ZZPT_ADJUVANTE AS "MARA_ZZPT_ADJUVANTE" MARA_ZZPT_CLS_RESCO AS "MARA_ZZPT_CLS_RESCO" MARA_ZZPT_CLS_CONSI AS "MARA_ZZPT_CLS_CONSI" MARA_ZZPT_EXPO_AMBI AS "MARA_ZZPT_EXPO_AMBI" MARA_ZZPT_MAX_DIM_AG AS "MARA_ZZPT_MAX_DIM_AG" MARA_ZZPT_CLS_TEOR AS "MARA_ZZPT_CLS_TEOR" MARA_ZZPT_CAR_ESPEC AS "MARA_ZZPT_CAR_ESPEC" MARA_ZZ1 AS "MARA_ZZ1" MARA_ZZCPRDH AS "MARA_ZZCPRDH" MAKT_MATNR AS "MAKT_MATNR" MAKT_SPRAS AS "MAKT_SPRAS" MAKT_MAKTX AS "MAKT_MAKTX" LIPS_VBELN AS "LIPS_VBELN" LIPS_POSNR AS "LIPS_POSNR" LIPS_PSTYV AS "LIPS_PSTYV" LIPS_ERNAM AS "LIPS_ERNAM" LIPS_ERZET AS "LIPS_ERZET" LIPS_ERDAT AS "LIPS_ERDAT" LIPS_MATNR AS "LIPS_MATNR" LIPS_MATWA AS "LIPS_MATWA" LIPS_MATKL AS "LIPS_MATKL" LIPS_WERKS AS "LIPS_WERKS" LIPS_LGORT AS "LIPS_LGORT" LIPS_CHARG AS "LIPS_CHARG" LIPS_LICHN AS "LIPS_LICHN" LIPS_KDMAT AS "LIPS_KDMAT" LIPS_PRODH AS "LIPS_PRODH" LIPS_LFIMG AS "LIPS_LFIMG" LIPS_MEINS AS "LIPS_MEINS" LIPS_VRKME AS "LIPS_VRKME" LIPS_UMVKZ AS "LIPS_UMVKZ" LIPS_UMVKN AS "LIPS_UMVKN" LIPS_NTGEW AS "LIPS_NTGEW" LIPS_BRGEW AS "LIPS_BRGEW" LIPS_GEWEI AS "LIPS_GEWEI" LIPS_VOLUM AS "LIPS_VOLUM" LIPS_VOLEH AS "LIPS_VOLEH" LIPS_KZTLF AS "LIPS_KZTLF" LIPS_UEBTK AS "LIPS_UEBTK" LIPS_UEBTO AS "LIPS_UEBTO" LIPS_UNTTO AS "LIPS_UNTTO" LIPS_CHSPL AS "LIPS_CHSPL" LIPS_FAKSP AS "LIPS_FAKSP" LIPS_MBDAT AS "LIPS_MBDAT" LIPS_LGMNG AS "LIPS_LGMNG" LIPS_ARKTX AS "LIPS_ARKTX" LIPS_VBELV AS "LIPS_VBELV" LIPS_POSNV AS "LIPS_POSNV" LIPS_VBTYV AS "LIPS_VBTYV" LIPS_VGSYS AS "LIPS_VGSYS" LIPS_VGBEL AS "LIPS_VGBEL" LIPS_VGPOS AS "LIPS_VGPOS" LIPS_UPFLU AS "LIPS_UPFLU" LIPS_UEPOS AS "LIPS_UEPOS" LIPS_FKREL AS "LIPS_FKREL" LIPS_LADGR AS "LIPS_LADGR" LIPS_TRAGR AS "LIPS_TRAGR" LIPS_KOMKZ AS "LIPS_KOMKZ" LIPS_LGNUM AS "LIPS_LGNUM" LIPS_LISPL AS "LIPS_LISPL" LIPS_MTART AS "LIPS_MTART" LIPS_POSAR AS "LIPS_POSAR" LIPS_BWTAR AS "LIPS_BWTAR" LIPS_GSBER AS "LIPS_GSBER" LIPS_VKBUR AS "LIPS_VKBUR" LIPS_VKGRP AS "LIPS_VKGRP"</v>
      </c>
    </row>
    <row r="322" spans="2:5" x14ac:dyDescent="0.2">
      <c r="B322" s="84" t="s">
        <v>485</v>
      </c>
      <c r="C322" t="str">
        <f t="shared" si="12"/>
        <v>"LIPS_VTWEG"</v>
      </c>
      <c r="D322" t="str">
        <f t="shared" si="13"/>
        <v>LIPS_VTWEG AS "LIPS_VTWEG"</v>
      </c>
      <c r="E322" t="str">
        <f t="shared" si="14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 MARA_BBTYP AS "MARA_BBTYP" MARA_SLED_BBD AS "MARA_SLED_BBD" MARA_GTIN_VARIANT AS "MARA_GTIN_VARIANT" MARA_GENNR AS "MARA_GENNR" MARA_RMATP AS "MARA_RMATP" MARA_GDS_RELEVANT AS "MARA_GDS_RELEVANT" MARA_WEORA AS "MARA_WEORA" MARA_HUTYP_DFLT AS "MARA_HUTYP_DFLT" MARA_PILFERABLE AS "MARA_PILFERABLE" MARA_WHSTC AS "MARA_WHSTC" MARA_WHMATGR AS "MARA_WHMATGR" MARA_HNDLCODE AS "MARA_HNDLCODE" MARA_HAZMAT AS "MARA_HAZMAT" MARA_HUTYP AS "MARA_HUTYP" MARA_TARE_VAR AS "MARA_TARE_VAR" MARA_MAXC AS "MARA_MAXC" MARA_MAXC_TOL AS "MARA_MAXC_TOL" MARA_MAXL AS "MARA_MAXL" MARA_MAXB AS "MARA_MAXB" MARA_MAXH AS "MARA_MAXH" MARA_MAXDIM_UOM AS "MARA_MAXDIM_UOM" MARA_HERKL AS "MARA_HERKL" MARA_MFRGR AS "MARA_MFRGR" MARA_QQTIME AS "MARA_QQTIME" MARA_QQTIMEUOM AS "MARA_QQTIMEUOM" MARA_QGRP AS "MARA_QGRP" MARA_SERIAL AS "MARA_SERIAL" MARA_PS_SMARTFORM AS "MARA_PS_SMARTFORM" MARA_LOGUNIT AS "MARA_LOGUNIT" MARA_CWQREL AS "MARA_CWQREL" MARA_CWQPROC AS "MARA_CWQPROC" MARA_CWQTOLGR AS "MARA_CWQTOLGR" MARA_ADPROF AS "MARA_ADPROF" MARA_IPMIPPRODUCT AS "MARA_IPMIPPRODUCT" MARA_ALLOW_PMAT_IGNO AS "MARA_ALLOW_PMAT_IGNO" MARA_MEDIUM AS "MARA_MEDIUM" MARA_COMMODITY AS "MARA_COMMODITY" MARA_ANIMAL_ORIGIN AS "MARA_ANIMAL_ORIGIN" MARA_TEXTILE_COMP_IND AS "MARA_TEXTILE_COMP_IND" MARA_SGT_CSGR AS "MARA_SGT_CSGR" MARA_SGT_COVSA AS "MARA_SGT_COVSA" MARA_SGT_STAT AS "MARA_SGT_STAT" MARA_SGT_SCOPE AS "MARA_SGT_SCOPE" MARA_SGT_REL AS "MARA_SGT_REL" MARA_ANP AS "MARA_ANP" MARA_FSH_MG_AT1 AS "MARA_FSH_MG_AT1" MARA_FSH_MG_AT2 AS "MARA_FSH_MG_AT2" MARA_FSH_MG_AT3 AS "MARA_FSH_MG_AT3" MARA_FSH_SEALV AS "MARA_FSH_SEALV" MARA_FSH_SEAIM AS "MARA_FSH_SEAIM" MARA_FSH_SC_MID AS "MARA_FSH_SC_MID" MARA_PSM_CODE AS "MARA_PSM_CODE" MARA_ZZEXTWG AS "MARA_ZZEXTWG" MARA_ZMTREF AS "MARA_ZMTREF" MARA_ZZPT_PRODUTO AS "MARA_ZZPT_PRODUTO" MARA_ZZPT_LIGANTE AS "MARA_ZZPT_LIGANTE" MARA_ZZPT_ADJUVANTE AS "MARA_ZZPT_ADJUVANTE" MARA_ZZPT_CLS_RESCO AS "MARA_ZZPT_CLS_RESCO" MARA_ZZPT_CLS_CONSI AS "MARA_ZZPT_CLS_CONSI" MARA_ZZPT_EXPO_AMBI AS "MARA_ZZPT_EXPO_AMBI" MARA_ZZPT_MAX_DIM_AG AS "MARA_ZZPT_MAX_DIM_AG" MARA_ZZPT_CLS_TEOR AS "MARA_ZZPT_CLS_TEOR" MARA_ZZPT_CAR_ESPEC AS "MARA_ZZPT_CAR_ESPEC" MARA_ZZ1 AS "MARA_ZZ1" MARA_ZZCPRDH AS "MARA_ZZCPRDH" MAKT_MATNR AS "MAKT_MATNR" MAKT_SPRAS AS "MAKT_SPRAS" MAKT_MAKTX AS "MAKT_MAKTX" LIPS_VBELN AS "LIPS_VBELN" LIPS_POSNR AS "LIPS_POSNR" LIPS_PSTYV AS "LIPS_PSTYV" LIPS_ERNAM AS "LIPS_ERNAM" LIPS_ERZET AS "LIPS_ERZET" LIPS_ERDAT AS "LIPS_ERDAT" LIPS_MATNR AS "LIPS_MATNR" LIPS_MATWA AS "LIPS_MATWA" LIPS_MATKL AS "LIPS_MATKL" LIPS_WERKS AS "LIPS_WERKS" LIPS_LGORT AS "LIPS_LGORT" LIPS_CHARG AS "LIPS_CHARG" LIPS_LICHN AS "LIPS_LICHN" LIPS_KDMAT AS "LIPS_KDMAT" LIPS_PRODH AS "LIPS_PRODH" LIPS_LFIMG AS "LIPS_LFIMG" LIPS_MEINS AS "LIPS_MEINS" LIPS_VRKME AS "LIPS_VRKME" LIPS_UMVKZ AS "LIPS_UMVKZ" LIPS_UMVKN AS "LIPS_UMVKN" LIPS_NTGEW AS "LIPS_NTGEW" LIPS_BRGEW AS "LIPS_BRGEW" LIPS_GEWEI AS "LIPS_GEWEI" LIPS_VOLUM AS "LIPS_VOLUM" LIPS_VOLEH AS "LIPS_VOLEH" LIPS_KZTLF AS "LIPS_KZTLF" LIPS_UEBTK AS "LIPS_UEBTK" LIPS_UEBTO AS "LIPS_UEBTO" LIPS_UNTTO AS "LIPS_UNTTO" LIPS_CHSPL AS "LIPS_CHSPL" LIPS_FAKSP AS "LIPS_FAKSP" LIPS_MBDAT AS "LIPS_MBDAT" LIPS_LGMNG AS "LIPS_LGMNG" LIPS_ARKTX AS "LIPS_ARKTX" LIPS_VBELV AS "LIPS_VBELV" LIPS_POSNV AS "LIPS_POSNV" LIPS_VBTYV AS "LIPS_VBTYV" LIPS_VGSYS AS "LIPS_VGSYS" LIPS_VGBEL AS "LIPS_VGBEL" LIPS_VGPOS AS "LIPS_VGPOS" LIPS_UPFLU AS "LIPS_UPFLU" LIPS_UEPOS AS "LIPS_UEPOS" LIPS_FKREL AS "LIPS_FKREL" LIPS_LADGR AS "LIPS_LADGR" LIPS_TRAGR AS "LIPS_TRAGR" LIPS_KOMKZ AS "LIPS_KOMKZ" LIPS_LGNUM AS "LIPS_LGNUM" LIPS_LISPL AS "LIPS_LISPL" LIPS_MTART AS "LIPS_MTART" LIPS_POSAR AS "LIPS_POSAR" LIPS_BWTAR AS "LIPS_BWTAR" LIPS_GSBER AS "LIPS_GSBER" LIPS_VKBUR AS "LIPS_VKBUR" LIPS_VKGRP AS "LIPS_VKGRP" LIPS_VTWEG AS "LIPS_VTWEG"</v>
      </c>
    </row>
    <row r="323" spans="2:5" x14ac:dyDescent="0.2">
      <c r="B323" s="84" t="s">
        <v>486</v>
      </c>
      <c r="C323" t="str">
        <f t="shared" si="12"/>
        <v>"LIPS_SPART"</v>
      </c>
      <c r="D323" t="str">
        <f t="shared" si="13"/>
        <v>LIPS_SPART AS "LIPS_SPART"</v>
      </c>
      <c r="E323" t="str">
        <f t="shared" si="14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 MARA_BBTYP AS "MARA_BBTYP" MARA_SLED_BBD AS "MARA_SLED_BBD" MARA_GTIN_VARIANT AS "MARA_GTIN_VARIANT" MARA_GENNR AS "MARA_GENNR" MARA_RMATP AS "MARA_RMATP" MARA_GDS_RELEVANT AS "MARA_GDS_RELEVANT" MARA_WEORA AS "MARA_WEORA" MARA_HUTYP_DFLT AS "MARA_HUTYP_DFLT" MARA_PILFERABLE AS "MARA_PILFERABLE" MARA_WHSTC AS "MARA_WHSTC" MARA_WHMATGR AS "MARA_WHMATGR" MARA_HNDLCODE AS "MARA_HNDLCODE" MARA_HAZMAT AS "MARA_HAZMAT" MARA_HUTYP AS "MARA_HUTYP" MARA_TARE_VAR AS "MARA_TARE_VAR" MARA_MAXC AS "MARA_MAXC" MARA_MAXC_TOL AS "MARA_MAXC_TOL" MARA_MAXL AS "MARA_MAXL" MARA_MAXB AS "MARA_MAXB" MARA_MAXH AS "MARA_MAXH" MARA_MAXDIM_UOM AS "MARA_MAXDIM_UOM" MARA_HERKL AS "MARA_HERKL" MARA_MFRGR AS "MARA_MFRGR" MARA_QQTIME AS "MARA_QQTIME" MARA_QQTIMEUOM AS "MARA_QQTIMEUOM" MARA_QGRP AS "MARA_QGRP" MARA_SERIAL AS "MARA_SERIAL" MARA_PS_SMARTFORM AS "MARA_PS_SMARTFORM" MARA_LOGUNIT AS "MARA_LOGUNIT" MARA_CWQREL AS "MARA_CWQREL" MARA_CWQPROC AS "MARA_CWQPROC" MARA_CWQTOLGR AS "MARA_CWQTOLGR" MARA_ADPROF AS "MARA_ADPROF" MARA_IPMIPPRODUCT AS "MARA_IPMIPPRODUCT" MARA_ALLOW_PMAT_IGNO AS "MARA_ALLOW_PMAT_IGNO" MARA_MEDIUM AS "MARA_MEDIUM" MARA_COMMODITY AS "MARA_COMMODITY" MARA_ANIMAL_ORIGIN AS "MARA_ANIMAL_ORIGIN" MARA_TEXTILE_COMP_IND AS "MARA_TEXTILE_COMP_IND" MARA_SGT_CSGR AS "MARA_SGT_CSGR" MARA_SGT_COVSA AS "MARA_SGT_COVSA" MARA_SGT_STAT AS "MARA_SGT_STAT" MARA_SGT_SCOPE AS "MARA_SGT_SCOPE" MARA_SGT_REL AS "MARA_SGT_REL" MARA_ANP AS "MARA_ANP" MARA_FSH_MG_AT1 AS "MARA_FSH_MG_AT1" MARA_FSH_MG_AT2 AS "MARA_FSH_MG_AT2" MARA_FSH_MG_AT3 AS "MARA_FSH_MG_AT3" MARA_FSH_SEALV AS "MARA_FSH_SEALV" MARA_FSH_SEAIM AS "MARA_FSH_SEAIM" MARA_FSH_SC_MID AS "MARA_FSH_SC_MID" MARA_PSM_CODE AS "MARA_PSM_CODE" MARA_ZZEXTWG AS "MARA_ZZEXTWG" MARA_ZMTREF AS "MARA_ZMTREF" MARA_ZZPT_PRODUTO AS "MARA_ZZPT_PRODUTO" MARA_ZZPT_LIGANTE AS "MARA_ZZPT_LIGANTE" MARA_ZZPT_ADJUVANTE AS "MARA_ZZPT_ADJUVANTE" MARA_ZZPT_CLS_RESCO AS "MARA_ZZPT_CLS_RESCO" MARA_ZZPT_CLS_CONSI AS "MARA_ZZPT_CLS_CONSI" MARA_ZZPT_EXPO_AMBI AS "MARA_ZZPT_EXPO_AMBI" MARA_ZZPT_MAX_DIM_AG AS "MARA_ZZPT_MAX_DIM_AG" MARA_ZZPT_CLS_TEOR AS "MARA_ZZPT_CLS_TEOR" MARA_ZZPT_CAR_ESPEC AS "MARA_ZZPT_CAR_ESPEC" MARA_ZZ1 AS "MARA_ZZ1" MARA_ZZCPRDH AS "MARA_ZZCPRDH" MAKT_MATNR AS "MAKT_MATNR" MAKT_SPRAS AS "MAKT_SPRAS" MAKT_MAKTX AS "MAKT_MAKTX" LIPS_VBELN AS "LIPS_VBELN" LIPS_POSNR AS "LIPS_POSNR" LIPS_PSTYV AS "LIPS_PSTYV" LIPS_ERNAM AS "LIPS_ERNAM" LIPS_ERZET AS "LIPS_ERZET" LIPS_ERDAT AS "LIPS_ERDAT" LIPS_MATNR AS "LIPS_MATNR" LIPS_MATWA AS "LIPS_MATWA" LIPS_MATKL AS "LIPS_MATKL" LIPS_WERKS AS "LIPS_WERKS" LIPS_LGORT AS "LIPS_LGORT" LIPS_CHARG AS "LIPS_CHARG" LIPS_LICHN AS "LIPS_LICHN" LIPS_KDMAT AS "LIPS_KDMAT" LIPS_PRODH AS "LIPS_PRODH" LIPS_LFIMG AS "LIPS_LFIMG" LIPS_MEINS AS "LIPS_MEINS" LIPS_VRKME AS "LIPS_VRKME" LIPS_UMVKZ AS "LIPS_UMVKZ" LIPS_UMVKN AS "LIPS_UMVKN" LIPS_NTGEW AS "LIPS_NTGEW" LIPS_BRGEW AS "LIPS_BRGEW" LIPS_GEWEI AS "LIPS_GEWEI" LIPS_VOLUM AS "LIPS_VOLUM" LIPS_VOLEH AS "LIPS_VOLEH" LIPS_KZTLF AS "LIPS_KZTLF" LIPS_UEBTK AS "LIPS_UEBTK" LIPS_UEBTO AS "LIPS_UEBTO" LIPS_UNTTO AS "LIPS_UNTTO" LIPS_CHSPL AS "LIPS_CHSPL" LIPS_FAKSP AS "LIPS_FAKSP" LIPS_MBDAT AS "LIPS_MBDAT" LIPS_LGMNG AS "LIPS_LGMNG" LIPS_ARKTX AS "LIPS_ARKTX" LIPS_VBELV AS "LIPS_VBELV" LIPS_POSNV AS "LIPS_POSNV" LIPS_VBTYV AS "LIPS_VBTYV" LIPS_VGSYS AS "LIPS_VGSYS" LIPS_VGBEL AS "LIPS_VGBEL" LIPS_VGPOS AS "LIPS_VGPOS" LIPS_UPFLU AS "LIPS_UPFLU" LIPS_UEPOS AS "LIPS_UEPOS" LIPS_FKREL AS "LIPS_FKREL" LIPS_LADGR AS "LIPS_LADGR" LIPS_TRAGR AS "LIPS_TRAGR" LIPS_KOMKZ AS "LIPS_KOMKZ" LIPS_LGNUM AS "LIPS_LGNUM" LIPS_LISPL AS "LIPS_LISPL" LIPS_MTART AS "LIPS_MTART" LIPS_POSAR AS "LIPS_POSAR" LIPS_BWTAR AS "LIPS_BWTAR" LIPS_GSBER AS "LIPS_GSBER" LIPS_VKBUR AS "LIPS_VKBUR" LIPS_VKGRP AS "LIPS_VKGRP" LIPS_VTWEG AS "LIPS_VTWEG" LIPS_SPART AS "LIPS_SPART"</v>
      </c>
    </row>
    <row r="324" spans="2:5" x14ac:dyDescent="0.2">
      <c r="B324" s="84" t="s">
        <v>487</v>
      </c>
      <c r="C324" t="str">
        <f t="shared" ref="C324:C377" si="15">_xlfn.CONCAT($C$2,B324,$C$2)</f>
        <v>"LIPS_FMENG"</v>
      </c>
      <c r="D324" t="str">
        <f t="shared" ref="D324:D377" si="16">_xlfn.CONCAT(B324," AS ", C324)</f>
        <v>LIPS_FMENG AS "LIPS_FMENG"</v>
      </c>
      <c r="E324" t="str">
        <f t="shared" si="14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 MARA_BBTYP AS "MARA_BBTYP" MARA_SLED_BBD AS "MARA_SLED_BBD" MARA_GTIN_VARIANT AS "MARA_GTIN_VARIANT" MARA_GENNR AS "MARA_GENNR" MARA_RMATP AS "MARA_RMATP" MARA_GDS_RELEVANT AS "MARA_GDS_RELEVANT" MARA_WEORA AS "MARA_WEORA" MARA_HUTYP_DFLT AS "MARA_HUTYP_DFLT" MARA_PILFERABLE AS "MARA_PILFERABLE" MARA_WHSTC AS "MARA_WHSTC" MARA_WHMATGR AS "MARA_WHMATGR" MARA_HNDLCODE AS "MARA_HNDLCODE" MARA_HAZMAT AS "MARA_HAZMAT" MARA_HUTYP AS "MARA_HUTYP" MARA_TARE_VAR AS "MARA_TARE_VAR" MARA_MAXC AS "MARA_MAXC" MARA_MAXC_TOL AS "MARA_MAXC_TOL" MARA_MAXL AS "MARA_MAXL" MARA_MAXB AS "MARA_MAXB" MARA_MAXH AS "MARA_MAXH" MARA_MAXDIM_UOM AS "MARA_MAXDIM_UOM" MARA_HERKL AS "MARA_HERKL" MARA_MFRGR AS "MARA_MFRGR" MARA_QQTIME AS "MARA_QQTIME" MARA_QQTIMEUOM AS "MARA_QQTIMEUOM" MARA_QGRP AS "MARA_QGRP" MARA_SERIAL AS "MARA_SERIAL" MARA_PS_SMARTFORM AS "MARA_PS_SMARTFORM" MARA_LOGUNIT AS "MARA_LOGUNIT" MARA_CWQREL AS "MARA_CWQREL" MARA_CWQPROC AS "MARA_CWQPROC" MARA_CWQTOLGR AS "MARA_CWQTOLGR" MARA_ADPROF AS "MARA_ADPROF" MARA_IPMIPPRODUCT AS "MARA_IPMIPPRODUCT" MARA_ALLOW_PMAT_IGNO AS "MARA_ALLOW_PMAT_IGNO" MARA_MEDIUM AS "MARA_MEDIUM" MARA_COMMODITY AS "MARA_COMMODITY" MARA_ANIMAL_ORIGIN AS "MARA_ANIMAL_ORIGIN" MARA_TEXTILE_COMP_IND AS "MARA_TEXTILE_COMP_IND" MARA_SGT_CSGR AS "MARA_SGT_CSGR" MARA_SGT_COVSA AS "MARA_SGT_COVSA" MARA_SGT_STAT AS "MARA_SGT_STAT" MARA_SGT_SCOPE AS "MARA_SGT_SCOPE" MARA_SGT_REL AS "MARA_SGT_REL" MARA_ANP AS "MARA_ANP" MARA_FSH_MG_AT1 AS "MARA_FSH_MG_AT1" MARA_FSH_MG_AT2 AS "MARA_FSH_MG_AT2" MARA_FSH_MG_AT3 AS "MARA_FSH_MG_AT3" MARA_FSH_SEALV AS "MARA_FSH_SEALV" MARA_FSH_SEAIM AS "MARA_FSH_SEAIM" MARA_FSH_SC_MID AS "MARA_FSH_SC_MID" MARA_PSM_CODE AS "MARA_PSM_CODE" MARA_ZZEXTWG AS "MARA_ZZEXTWG" MARA_ZMTREF AS "MARA_ZMTREF" MARA_ZZPT_PRODUTO AS "MARA_ZZPT_PRODUTO" MARA_ZZPT_LIGANTE AS "MARA_ZZPT_LIGANTE" MARA_ZZPT_ADJUVANTE AS "MARA_ZZPT_ADJUVANTE" MARA_ZZPT_CLS_RESCO AS "MARA_ZZPT_CLS_RESCO" MARA_ZZPT_CLS_CONSI AS "MARA_ZZPT_CLS_CONSI" MARA_ZZPT_EXPO_AMBI AS "MARA_ZZPT_EXPO_AMBI" MARA_ZZPT_MAX_DIM_AG AS "MARA_ZZPT_MAX_DIM_AG" MARA_ZZPT_CLS_TEOR AS "MARA_ZZPT_CLS_TEOR" MARA_ZZPT_CAR_ESPEC AS "MARA_ZZPT_CAR_ESPEC" MARA_ZZ1 AS "MARA_ZZ1" MARA_ZZCPRDH AS "MARA_ZZCPRDH" MAKT_MATNR AS "MAKT_MATNR" MAKT_SPRAS AS "MAKT_SPRAS" MAKT_MAKTX AS "MAKT_MAKTX" LIPS_VBELN AS "LIPS_VBELN" LIPS_POSNR AS "LIPS_POSNR" LIPS_PSTYV AS "LIPS_PSTYV" LIPS_ERNAM AS "LIPS_ERNAM" LIPS_ERZET AS "LIPS_ERZET" LIPS_ERDAT AS "LIPS_ERDAT" LIPS_MATNR AS "LIPS_MATNR" LIPS_MATWA AS "LIPS_MATWA" LIPS_MATKL AS "LIPS_MATKL" LIPS_WERKS AS "LIPS_WERKS" LIPS_LGORT AS "LIPS_LGORT" LIPS_CHARG AS "LIPS_CHARG" LIPS_LICHN AS "LIPS_LICHN" LIPS_KDMAT AS "LIPS_KDMAT" LIPS_PRODH AS "LIPS_PRODH" LIPS_LFIMG AS "LIPS_LFIMG" LIPS_MEINS AS "LIPS_MEINS" LIPS_VRKME AS "LIPS_VRKME" LIPS_UMVKZ AS "LIPS_UMVKZ" LIPS_UMVKN AS "LIPS_UMVKN" LIPS_NTGEW AS "LIPS_NTGEW" LIPS_BRGEW AS "LIPS_BRGEW" LIPS_GEWEI AS "LIPS_GEWEI" LIPS_VOLUM AS "LIPS_VOLUM" LIPS_VOLEH AS "LIPS_VOLEH" LIPS_KZTLF AS "LIPS_KZTLF" LIPS_UEBTK AS "LIPS_UEBTK" LIPS_UEBTO AS "LIPS_UEBTO" LIPS_UNTTO AS "LIPS_UNTTO" LIPS_CHSPL AS "LIPS_CHSPL" LIPS_FAKSP AS "LIPS_FAKSP" LIPS_MBDAT AS "LIPS_MBDAT" LIPS_LGMNG AS "LIPS_LGMNG" LIPS_ARKTX AS "LIPS_ARKTX" LIPS_VBELV AS "LIPS_VBELV" LIPS_POSNV AS "LIPS_POSNV" LIPS_VBTYV AS "LIPS_VBTYV" LIPS_VGSYS AS "LIPS_VGSYS" LIPS_VGBEL AS "LIPS_VGBEL" LIPS_VGPOS AS "LIPS_VGPOS" LIPS_UPFLU AS "LIPS_UPFLU" LIPS_UEPOS AS "LIPS_UEPOS" LIPS_FKREL AS "LIPS_FKREL" LIPS_LADGR AS "LIPS_LADGR" LIPS_TRAGR AS "LIPS_TRAGR" LIPS_KOMKZ AS "LIPS_KOMKZ" LIPS_LGNUM AS "LIPS_LGNUM" LIPS_LISPL AS "LIPS_LISPL" LIPS_MTART AS "LIPS_MTART" LIPS_POSAR AS "LIPS_POSAR" LIPS_BWTAR AS "LIPS_BWTAR" LIPS_GSBER AS "LIPS_GSBER" LIPS_VKBUR AS "LIPS_VKBUR" LIPS_VKGRP AS "LIPS_VKGRP" LIPS_VTWEG AS "LIPS_VTWEG" LIPS_SPART AS "LIPS_SPART" LIPS_FMENG AS "LIPS_FMENG"</v>
      </c>
    </row>
    <row r="325" spans="2:5" x14ac:dyDescent="0.2">
      <c r="B325" s="84" t="s">
        <v>488</v>
      </c>
      <c r="C325" t="str">
        <f t="shared" si="15"/>
        <v>"LIPS_WAVWR"</v>
      </c>
      <c r="D325" t="str">
        <f t="shared" si="16"/>
        <v>LIPS_WAVWR AS "LIPS_WAVWR"</v>
      </c>
      <c r="E325" t="str">
        <f t="shared" ref="E325:E376" si="17">_xlfn.CONCAT(E324, " ", D325)</f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 MARA_BBTYP AS "MARA_BBTYP" MARA_SLED_BBD AS "MARA_SLED_BBD" MARA_GTIN_VARIANT AS "MARA_GTIN_VARIANT" MARA_GENNR AS "MARA_GENNR" MARA_RMATP AS "MARA_RMATP" MARA_GDS_RELEVANT AS "MARA_GDS_RELEVANT" MARA_WEORA AS "MARA_WEORA" MARA_HUTYP_DFLT AS "MARA_HUTYP_DFLT" MARA_PILFERABLE AS "MARA_PILFERABLE" MARA_WHSTC AS "MARA_WHSTC" MARA_WHMATGR AS "MARA_WHMATGR" MARA_HNDLCODE AS "MARA_HNDLCODE" MARA_HAZMAT AS "MARA_HAZMAT" MARA_HUTYP AS "MARA_HUTYP" MARA_TARE_VAR AS "MARA_TARE_VAR" MARA_MAXC AS "MARA_MAXC" MARA_MAXC_TOL AS "MARA_MAXC_TOL" MARA_MAXL AS "MARA_MAXL" MARA_MAXB AS "MARA_MAXB" MARA_MAXH AS "MARA_MAXH" MARA_MAXDIM_UOM AS "MARA_MAXDIM_UOM" MARA_HERKL AS "MARA_HERKL" MARA_MFRGR AS "MARA_MFRGR" MARA_QQTIME AS "MARA_QQTIME" MARA_QQTIMEUOM AS "MARA_QQTIMEUOM" MARA_QGRP AS "MARA_QGRP" MARA_SERIAL AS "MARA_SERIAL" MARA_PS_SMARTFORM AS "MARA_PS_SMARTFORM" MARA_LOGUNIT AS "MARA_LOGUNIT" MARA_CWQREL AS "MARA_CWQREL" MARA_CWQPROC AS "MARA_CWQPROC" MARA_CWQTOLGR AS "MARA_CWQTOLGR" MARA_ADPROF AS "MARA_ADPROF" MARA_IPMIPPRODUCT AS "MARA_IPMIPPRODUCT" MARA_ALLOW_PMAT_IGNO AS "MARA_ALLOW_PMAT_IGNO" MARA_MEDIUM AS "MARA_MEDIUM" MARA_COMMODITY AS "MARA_COMMODITY" MARA_ANIMAL_ORIGIN AS "MARA_ANIMAL_ORIGIN" MARA_TEXTILE_COMP_IND AS "MARA_TEXTILE_COMP_IND" MARA_SGT_CSGR AS "MARA_SGT_CSGR" MARA_SGT_COVSA AS "MARA_SGT_COVSA" MARA_SGT_STAT AS "MARA_SGT_STAT" MARA_SGT_SCOPE AS "MARA_SGT_SCOPE" MARA_SGT_REL AS "MARA_SGT_REL" MARA_ANP AS "MARA_ANP" MARA_FSH_MG_AT1 AS "MARA_FSH_MG_AT1" MARA_FSH_MG_AT2 AS "MARA_FSH_MG_AT2" MARA_FSH_MG_AT3 AS "MARA_FSH_MG_AT3" MARA_FSH_SEALV AS "MARA_FSH_SEALV" MARA_FSH_SEAIM AS "MARA_FSH_SEAIM" MARA_FSH_SC_MID AS "MARA_FSH_SC_MID" MARA_PSM_CODE AS "MARA_PSM_CODE" MARA_ZZEXTWG AS "MARA_ZZEXTWG" MARA_ZMTREF AS "MARA_ZMTREF" MARA_ZZPT_PRODUTO AS "MARA_ZZPT_PRODUTO" MARA_ZZPT_LIGANTE AS "MARA_ZZPT_LIGANTE" MARA_ZZPT_ADJUVANTE AS "MARA_ZZPT_ADJUVANTE" MARA_ZZPT_CLS_RESCO AS "MARA_ZZPT_CLS_RESCO" MARA_ZZPT_CLS_CONSI AS "MARA_ZZPT_CLS_CONSI" MARA_ZZPT_EXPO_AMBI AS "MARA_ZZPT_EXPO_AMBI" MARA_ZZPT_MAX_DIM_AG AS "MARA_ZZPT_MAX_DIM_AG" MARA_ZZPT_CLS_TEOR AS "MARA_ZZPT_CLS_TEOR" MARA_ZZPT_CAR_ESPEC AS "MARA_ZZPT_CAR_ESPEC" MARA_ZZ1 AS "MARA_ZZ1" MARA_ZZCPRDH AS "MARA_ZZCPRDH" MAKT_MATNR AS "MAKT_MATNR" MAKT_SPRAS AS "MAKT_SPRAS" MAKT_MAKTX AS "MAKT_MAKTX" LIPS_VBELN AS "LIPS_VBELN" LIPS_POSNR AS "LIPS_POSNR" LIPS_PSTYV AS "LIPS_PSTYV" LIPS_ERNAM AS "LIPS_ERNAM" LIPS_ERZET AS "LIPS_ERZET" LIPS_ERDAT AS "LIPS_ERDAT" LIPS_MATNR AS "LIPS_MATNR" LIPS_MATWA AS "LIPS_MATWA" LIPS_MATKL AS "LIPS_MATKL" LIPS_WERKS AS "LIPS_WERKS" LIPS_LGORT AS "LIPS_LGORT" LIPS_CHARG AS "LIPS_CHARG" LIPS_LICHN AS "LIPS_LICHN" LIPS_KDMAT AS "LIPS_KDMAT" LIPS_PRODH AS "LIPS_PRODH" LIPS_LFIMG AS "LIPS_LFIMG" LIPS_MEINS AS "LIPS_MEINS" LIPS_VRKME AS "LIPS_VRKME" LIPS_UMVKZ AS "LIPS_UMVKZ" LIPS_UMVKN AS "LIPS_UMVKN" LIPS_NTGEW AS "LIPS_NTGEW" LIPS_BRGEW AS "LIPS_BRGEW" LIPS_GEWEI AS "LIPS_GEWEI" LIPS_VOLUM AS "LIPS_VOLUM" LIPS_VOLEH AS "LIPS_VOLEH" LIPS_KZTLF AS "LIPS_KZTLF" LIPS_UEBTK AS "LIPS_UEBTK" LIPS_UEBTO AS "LIPS_UEBTO" LIPS_UNTTO AS "LIPS_UNTTO" LIPS_CHSPL AS "LIPS_CHSPL" LIPS_FAKSP AS "LIPS_FAKSP" LIPS_MBDAT AS "LIPS_MBDAT" LIPS_LGMNG AS "LIPS_LGMNG" LIPS_ARKTX AS "LIPS_ARKTX" LIPS_VBELV AS "LIPS_VBELV" LIPS_POSNV AS "LIPS_POSNV" LIPS_VBTYV AS "LIPS_VBTYV" LIPS_VGSYS AS "LIPS_VGSYS" LIPS_VGBEL AS "LIPS_VGBEL" LIPS_VGPOS AS "LIPS_VGPOS" LIPS_UPFLU AS "LIPS_UPFLU" LIPS_UEPOS AS "LIPS_UEPOS" LIPS_FKREL AS "LIPS_FKREL" LIPS_LADGR AS "LIPS_LADGR" LIPS_TRAGR AS "LIPS_TRAGR" LIPS_KOMKZ AS "LIPS_KOMKZ" LIPS_LGNUM AS "LIPS_LGNUM" LIPS_LISPL AS "LIPS_LISPL" LIPS_MTART AS "LIPS_MTART" LIPS_POSAR AS "LIPS_POSAR" LIPS_BWTAR AS "LIPS_BWTAR" LIPS_GSBER AS "LIPS_GSBER" LIPS_VKBUR AS "LIPS_VKBUR" LIPS_VKGRP AS "LIPS_VKGRP" LIPS_VTWEG AS "LIPS_VTWEG" LIPS_SPART AS "LIPS_SPART" LIPS_FMENG AS "LIPS_FMENG" LIPS_WAVWR AS "LIPS_WAVWR"</v>
      </c>
    </row>
    <row r="326" spans="2:5" x14ac:dyDescent="0.2">
      <c r="B326" s="84" t="s">
        <v>489</v>
      </c>
      <c r="C326" t="str">
        <f t="shared" si="15"/>
        <v>"LIPS_AEDAT"</v>
      </c>
      <c r="D326" t="str">
        <f t="shared" si="16"/>
        <v>LIPS_AEDAT AS "LIPS_AEDAT"</v>
      </c>
      <c r="E326" t="str">
        <f t="shared" si="17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 MARA_BBTYP AS "MARA_BBTYP" MARA_SLED_BBD AS "MARA_SLED_BBD" MARA_GTIN_VARIANT AS "MARA_GTIN_VARIANT" MARA_GENNR AS "MARA_GENNR" MARA_RMATP AS "MARA_RMATP" MARA_GDS_RELEVANT AS "MARA_GDS_RELEVANT" MARA_WEORA AS "MARA_WEORA" MARA_HUTYP_DFLT AS "MARA_HUTYP_DFLT" MARA_PILFERABLE AS "MARA_PILFERABLE" MARA_WHSTC AS "MARA_WHSTC" MARA_WHMATGR AS "MARA_WHMATGR" MARA_HNDLCODE AS "MARA_HNDLCODE" MARA_HAZMAT AS "MARA_HAZMAT" MARA_HUTYP AS "MARA_HUTYP" MARA_TARE_VAR AS "MARA_TARE_VAR" MARA_MAXC AS "MARA_MAXC" MARA_MAXC_TOL AS "MARA_MAXC_TOL" MARA_MAXL AS "MARA_MAXL" MARA_MAXB AS "MARA_MAXB" MARA_MAXH AS "MARA_MAXH" MARA_MAXDIM_UOM AS "MARA_MAXDIM_UOM" MARA_HERKL AS "MARA_HERKL" MARA_MFRGR AS "MARA_MFRGR" MARA_QQTIME AS "MARA_QQTIME" MARA_QQTIMEUOM AS "MARA_QQTIMEUOM" MARA_QGRP AS "MARA_QGRP" MARA_SERIAL AS "MARA_SERIAL" MARA_PS_SMARTFORM AS "MARA_PS_SMARTFORM" MARA_LOGUNIT AS "MARA_LOGUNIT" MARA_CWQREL AS "MARA_CWQREL" MARA_CWQPROC AS "MARA_CWQPROC" MARA_CWQTOLGR AS "MARA_CWQTOLGR" MARA_ADPROF AS "MARA_ADPROF" MARA_IPMIPPRODUCT AS "MARA_IPMIPPRODUCT" MARA_ALLOW_PMAT_IGNO AS "MARA_ALLOW_PMAT_IGNO" MARA_MEDIUM AS "MARA_MEDIUM" MARA_COMMODITY AS "MARA_COMMODITY" MARA_ANIMAL_ORIGIN AS "MARA_ANIMAL_ORIGIN" MARA_TEXTILE_COMP_IND AS "MARA_TEXTILE_COMP_IND" MARA_SGT_CSGR AS "MARA_SGT_CSGR" MARA_SGT_COVSA AS "MARA_SGT_COVSA" MARA_SGT_STAT AS "MARA_SGT_STAT" MARA_SGT_SCOPE AS "MARA_SGT_SCOPE" MARA_SGT_REL AS "MARA_SGT_REL" MARA_ANP AS "MARA_ANP" MARA_FSH_MG_AT1 AS "MARA_FSH_MG_AT1" MARA_FSH_MG_AT2 AS "MARA_FSH_MG_AT2" MARA_FSH_MG_AT3 AS "MARA_FSH_MG_AT3" MARA_FSH_SEALV AS "MARA_FSH_SEALV" MARA_FSH_SEAIM AS "MARA_FSH_SEAIM" MARA_FSH_SC_MID AS "MARA_FSH_SC_MID" MARA_PSM_CODE AS "MARA_PSM_CODE" MARA_ZZEXTWG AS "MARA_ZZEXTWG" MARA_ZMTREF AS "MARA_ZMTREF" MARA_ZZPT_PRODUTO AS "MARA_ZZPT_PRODUTO" MARA_ZZPT_LIGANTE AS "MARA_ZZPT_LIGANTE" MARA_ZZPT_ADJUVANTE AS "MARA_ZZPT_ADJUVANTE" MARA_ZZPT_CLS_RESCO AS "MARA_ZZPT_CLS_RESCO" MARA_ZZPT_CLS_CONSI AS "MARA_ZZPT_CLS_CONSI" MARA_ZZPT_EXPO_AMBI AS "MARA_ZZPT_EXPO_AMBI" MARA_ZZPT_MAX_DIM_AG AS "MARA_ZZPT_MAX_DIM_AG" MARA_ZZPT_CLS_TEOR AS "MARA_ZZPT_CLS_TEOR" MARA_ZZPT_CAR_ESPEC AS "MARA_ZZPT_CAR_ESPEC" MARA_ZZ1 AS "MARA_ZZ1" MARA_ZZCPRDH AS "MARA_ZZCPRDH" MAKT_MATNR AS "MAKT_MATNR" MAKT_SPRAS AS "MAKT_SPRAS" MAKT_MAKTX AS "MAKT_MAKTX" LIPS_VBELN AS "LIPS_VBELN" LIPS_POSNR AS "LIPS_POSNR" LIPS_PSTYV AS "LIPS_PSTYV" LIPS_ERNAM AS "LIPS_ERNAM" LIPS_ERZET AS "LIPS_ERZET" LIPS_ERDAT AS "LIPS_ERDAT" LIPS_MATNR AS "LIPS_MATNR" LIPS_MATWA AS "LIPS_MATWA" LIPS_MATKL AS "LIPS_MATKL" LIPS_WERKS AS "LIPS_WERKS" LIPS_LGORT AS "LIPS_LGORT" LIPS_CHARG AS "LIPS_CHARG" LIPS_LICHN AS "LIPS_LICHN" LIPS_KDMAT AS "LIPS_KDMAT" LIPS_PRODH AS "LIPS_PRODH" LIPS_LFIMG AS "LIPS_LFIMG" LIPS_MEINS AS "LIPS_MEINS" LIPS_VRKME AS "LIPS_VRKME" LIPS_UMVKZ AS "LIPS_UMVKZ" LIPS_UMVKN AS "LIPS_UMVKN" LIPS_NTGEW AS "LIPS_NTGEW" LIPS_BRGEW AS "LIPS_BRGEW" LIPS_GEWEI AS "LIPS_GEWEI" LIPS_VOLUM AS "LIPS_VOLUM" LIPS_VOLEH AS "LIPS_VOLEH" LIPS_KZTLF AS "LIPS_KZTLF" LIPS_UEBTK AS "LIPS_UEBTK" LIPS_UEBTO AS "LIPS_UEBTO" LIPS_UNTTO AS "LIPS_UNTTO" LIPS_CHSPL AS "LIPS_CHSPL" LIPS_FAKSP AS "LIPS_FAKSP" LIPS_MBDAT AS "LIPS_MBDAT" LIPS_LGMNG AS "LIPS_LGMNG" LIPS_ARKTX AS "LIPS_ARKTX" LIPS_VBELV AS "LIPS_VBELV" LIPS_POSNV AS "LIPS_POSNV" LIPS_VBTYV AS "LIPS_VBTYV" LIPS_VGSYS AS "LIPS_VGSYS" LIPS_VGBEL AS "LIPS_VGBEL" LIPS_VGPOS AS "LIPS_VGPOS" LIPS_UPFLU AS "LIPS_UPFLU" LIPS_UEPOS AS "LIPS_UEPOS" LIPS_FKREL AS "LIPS_FKREL" LIPS_LADGR AS "LIPS_LADGR" LIPS_TRAGR AS "LIPS_TRAGR" LIPS_KOMKZ AS "LIPS_KOMKZ" LIPS_LGNUM AS "LIPS_LGNUM" LIPS_LISPL AS "LIPS_LISPL" LIPS_MTART AS "LIPS_MTART" LIPS_POSAR AS "LIPS_POSAR" LIPS_BWTAR AS "LIPS_BWTAR" LIPS_GSBER AS "LIPS_GSBER" LIPS_VKBUR AS "LIPS_VKBUR" LIPS_VKGRP AS "LIPS_VKGRP" LIPS_VTWEG AS "LIPS_VTWEG" LIPS_SPART AS "LIPS_SPART" LIPS_FMENG AS "LIPS_FMENG" LIPS_WAVWR AS "LIPS_WAVWR" LIPS_AEDAT AS "LIPS_AEDAT"</v>
      </c>
    </row>
    <row r="327" spans="2:5" x14ac:dyDescent="0.2">
      <c r="B327" s="84" t="s">
        <v>490</v>
      </c>
      <c r="C327" t="str">
        <f t="shared" si="15"/>
        <v>"LIPS_MVGR1"</v>
      </c>
      <c r="D327" t="str">
        <f t="shared" si="16"/>
        <v>LIPS_MVGR1 AS "LIPS_MVGR1"</v>
      </c>
      <c r="E327" t="str">
        <f t="shared" si="17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 MARA_BBTYP AS "MARA_BBTYP" MARA_SLED_BBD AS "MARA_SLED_BBD" MARA_GTIN_VARIANT AS "MARA_GTIN_VARIANT" MARA_GENNR AS "MARA_GENNR" MARA_RMATP AS "MARA_RMATP" MARA_GDS_RELEVANT AS "MARA_GDS_RELEVANT" MARA_WEORA AS "MARA_WEORA" MARA_HUTYP_DFLT AS "MARA_HUTYP_DFLT" MARA_PILFERABLE AS "MARA_PILFERABLE" MARA_WHSTC AS "MARA_WHSTC" MARA_WHMATGR AS "MARA_WHMATGR" MARA_HNDLCODE AS "MARA_HNDLCODE" MARA_HAZMAT AS "MARA_HAZMAT" MARA_HUTYP AS "MARA_HUTYP" MARA_TARE_VAR AS "MARA_TARE_VAR" MARA_MAXC AS "MARA_MAXC" MARA_MAXC_TOL AS "MARA_MAXC_TOL" MARA_MAXL AS "MARA_MAXL" MARA_MAXB AS "MARA_MAXB" MARA_MAXH AS "MARA_MAXH" MARA_MAXDIM_UOM AS "MARA_MAXDIM_UOM" MARA_HERKL AS "MARA_HERKL" MARA_MFRGR AS "MARA_MFRGR" MARA_QQTIME AS "MARA_QQTIME" MARA_QQTIMEUOM AS "MARA_QQTIMEUOM" MARA_QGRP AS "MARA_QGRP" MARA_SERIAL AS "MARA_SERIAL" MARA_PS_SMARTFORM AS "MARA_PS_SMARTFORM" MARA_LOGUNIT AS "MARA_LOGUNIT" MARA_CWQREL AS "MARA_CWQREL" MARA_CWQPROC AS "MARA_CWQPROC" MARA_CWQTOLGR AS "MARA_CWQTOLGR" MARA_ADPROF AS "MARA_ADPROF" MARA_IPMIPPRODUCT AS "MARA_IPMIPPRODUCT" MARA_ALLOW_PMAT_IGNO AS "MARA_ALLOW_PMAT_IGNO" MARA_MEDIUM AS "MARA_MEDIUM" MARA_COMMODITY AS "MARA_COMMODITY" MARA_ANIMAL_ORIGIN AS "MARA_ANIMAL_ORIGIN" MARA_TEXTILE_COMP_IND AS "MARA_TEXTILE_COMP_IND" MARA_SGT_CSGR AS "MARA_SGT_CSGR" MARA_SGT_COVSA AS "MARA_SGT_COVSA" MARA_SGT_STAT AS "MARA_SGT_STAT" MARA_SGT_SCOPE AS "MARA_SGT_SCOPE" MARA_SGT_REL AS "MARA_SGT_REL" MARA_ANP AS "MARA_ANP" MARA_FSH_MG_AT1 AS "MARA_FSH_MG_AT1" MARA_FSH_MG_AT2 AS "MARA_FSH_MG_AT2" MARA_FSH_MG_AT3 AS "MARA_FSH_MG_AT3" MARA_FSH_SEALV AS "MARA_FSH_SEALV" MARA_FSH_SEAIM AS "MARA_FSH_SEAIM" MARA_FSH_SC_MID AS "MARA_FSH_SC_MID" MARA_PSM_CODE AS "MARA_PSM_CODE" MARA_ZZEXTWG AS "MARA_ZZEXTWG" MARA_ZMTREF AS "MARA_ZMTREF" MARA_ZZPT_PRODUTO AS "MARA_ZZPT_PRODUTO" MARA_ZZPT_LIGANTE AS "MARA_ZZPT_LIGANTE" MARA_ZZPT_ADJUVANTE AS "MARA_ZZPT_ADJUVANTE" MARA_ZZPT_CLS_RESCO AS "MARA_ZZPT_CLS_RESCO" MARA_ZZPT_CLS_CONSI AS "MARA_ZZPT_CLS_CONSI" MARA_ZZPT_EXPO_AMBI AS "MARA_ZZPT_EXPO_AMBI" MARA_ZZPT_MAX_DIM_AG AS "MARA_ZZPT_MAX_DIM_AG" MARA_ZZPT_CLS_TEOR AS "MARA_ZZPT_CLS_TEOR" MARA_ZZPT_CAR_ESPEC AS "MARA_ZZPT_CAR_ESPEC" MARA_ZZ1 AS "MARA_ZZ1" MARA_ZZCPRDH AS "MARA_ZZCPRDH" MAKT_MATNR AS "MAKT_MATNR" MAKT_SPRAS AS "MAKT_SPRAS" MAKT_MAKTX AS "MAKT_MAKTX" LIPS_VBELN AS "LIPS_VBELN" LIPS_POSNR AS "LIPS_POSNR" LIPS_PSTYV AS "LIPS_PSTYV" LIPS_ERNAM AS "LIPS_ERNAM" LIPS_ERZET AS "LIPS_ERZET" LIPS_ERDAT AS "LIPS_ERDAT" LIPS_MATNR AS "LIPS_MATNR" LIPS_MATWA AS "LIPS_MATWA" LIPS_MATKL AS "LIPS_MATKL" LIPS_WERKS AS "LIPS_WERKS" LIPS_LGORT AS "LIPS_LGORT" LIPS_CHARG AS "LIPS_CHARG" LIPS_LICHN AS "LIPS_LICHN" LIPS_KDMAT AS "LIPS_KDMAT" LIPS_PRODH AS "LIPS_PRODH" LIPS_LFIMG AS "LIPS_LFIMG" LIPS_MEINS AS "LIPS_MEINS" LIPS_VRKME AS "LIPS_VRKME" LIPS_UMVKZ AS "LIPS_UMVKZ" LIPS_UMVKN AS "LIPS_UMVKN" LIPS_NTGEW AS "LIPS_NTGEW" LIPS_BRGEW AS "LIPS_BRGEW" LIPS_GEWEI AS "LIPS_GEWEI" LIPS_VOLUM AS "LIPS_VOLUM" LIPS_VOLEH AS "LIPS_VOLEH" LIPS_KZTLF AS "LIPS_KZTLF" LIPS_UEBTK AS "LIPS_UEBTK" LIPS_UEBTO AS "LIPS_UEBTO" LIPS_UNTTO AS "LIPS_UNTTO" LIPS_CHSPL AS "LIPS_CHSPL" LIPS_FAKSP AS "LIPS_FAKSP" LIPS_MBDAT AS "LIPS_MBDAT" LIPS_LGMNG AS "LIPS_LGMNG" LIPS_ARKTX AS "LIPS_ARKTX" LIPS_VBELV AS "LIPS_VBELV" LIPS_POSNV AS "LIPS_POSNV" LIPS_VBTYV AS "LIPS_VBTYV" LIPS_VGSYS AS "LIPS_VGSYS" LIPS_VGBEL AS "LIPS_VGBEL" LIPS_VGPOS AS "LIPS_VGPOS" LIPS_UPFLU AS "LIPS_UPFLU" LIPS_UEPOS AS "LIPS_UEPOS" LIPS_FKREL AS "LIPS_FKREL" LIPS_LADGR AS "LIPS_LADGR" LIPS_TRAGR AS "LIPS_TRAGR" LIPS_KOMKZ AS "LIPS_KOMKZ" LIPS_LGNUM AS "LIPS_LGNUM" LIPS_LISPL AS "LIPS_LISPL" LIPS_MTART AS "LIPS_MTART" LIPS_POSAR AS "LIPS_POSAR" LIPS_BWTAR AS "LIPS_BWTAR" LIPS_GSBER AS "LIPS_GSBER" LIPS_VKBUR AS "LIPS_VKBUR" LIPS_VKGRP AS "LIPS_VKGRP" LIPS_VTWEG AS "LIPS_VTWEG" LIPS_SPART AS "LIPS_SPART" LIPS_FMENG AS "LIPS_FMENG" LIPS_WAVWR AS "LIPS_WAVWR" LIPS_AEDAT AS "LIPS_AEDAT" LIPS_MVGR1 AS "LIPS_MVGR1"</v>
      </c>
    </row>
    <row r="328" spans="2:5" x14ac:dyDescent="0.2">
      <c r="B328" s="84" t="s">
        <v>491</v>
      </c>
      <c r="C328" t="str">
        <f t="shared" si="15"/>
        <v>"LIPS_MVGR2"</v>
      </c>
      <c r="D328" t="str">
        <f t="shared" si="16"/>
        <v>LIPS_MVGR2 AS "LIPS_MVGR2"</v>
      </c>
      <c r="E328" t="str">
        <f t="shared" si="17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 MARA_BBTYP AS "MARA_BBTYP" MARA_SLED_BBD AS "MARA_SLED_BBD" MARA_GTIN_VARIANT AS "MARA_GTIN_VARIANT" MARA_GENNR AS "MARA_GENNR" MARA_RMATP AS "MARA_RMATP" MARA_GDS_RELEVANT AS "MARA_GDS_RELEVANT" MARA_WEORA AS "MARA_WEORA" MARA_HUTYP_DFLT AS "MARA_HUTYP_DFLT" MARA_PILFERABLE AS "MARA_PILFERABLE" MARA_WHSTC AS "MARA_WHSTC" MARA_WHMATGR AS "MARA_WHMATGR" MARA_HNDLCODE AS "MARA_HNDLCODE" MARA_HAZMAT AS "MARA_HAZMAT" MARA_HUTYP AS "MARA_HUTYP" MARA_TARE_VAR AS "MARA_TARE_VAR" MARA_MAXC AS "MARA_MAXC" MARA_MAXC_TOL AS "MARA_MAXC_TOL" MARA_MAXL AS "MARA_MAXL" MARA_MAXB AS "MARA_MAXB" MARA_MAXH AS "MARA_MAXH" MARA_MAXDIM_UOM AS "MARA_MAXDIM_UOM" MARA_HERKL AS "MARA_HERKL" MARA_MFRGR AS "MARA_MFRGR" MARA_QQTIME AS "MARA_QQTIME" MARA_QQTIMEUOM AS "MARA_QQTIMEUOM" MARA_QGRP AS "MARA_QGRP" MARA_SERIAL AS "MARA_SERIAL" MARA_PS_SMARTFORM AS "MARA_PS_SMARTFORM" MARA_LOGUNIT AS "MARA_LOGUNIT" MARA_CWQREL AS "MARA_CWQREL" MARA_CWQPROC AS "MARA_CWQPROC" MARA_CWQTOLGR AS "MARA_CWQTOLGR" MARA_ADPROF AS "MARA_ADPROF" MARA_IPMIPPRODUCT AS "MARA_IPMIPPRODUCT" MARA_ALLOW_PMAT_IGNO AS "MARA_ALLOW_PMAT_IGNO" MARA_MEDIUM AS "MARA_MEDIUM" MARA_COMMODITY AS "MARA_COMMODITY" MARA_ANIMAL_ORIGIN AS "MARA_ANIMAL_ORIGIN" MARA_TEXTILE_COMP_IND AS "MARA_TEXTILE_COMP_IND" MARA_SGT_CSGR AS "MARA_SGT_CSGR" MARA_SGT_COVSA AS "MARA_SGT_COVSA" MARA_SGT_STAT AS "MARA_SGT_STAT" MARA_SGT_SCOPE AS "MARA_SGT_SCOPE" MARA_SGT_REL AS "MARA_SGT_REL" MARA_ANP AS "MARA_ANP" MARA_FSH_MG_AT1 AS "MARA_FSH_MG_AT1" MARA_FSH_MG_AT2 AS "MARA_FSH_MG_AT2" MARA_FSH_MG_AT3 AS "MARA_FSH_MG_AT3" MARA_FSH_SEALV AS "MARA_FSH_SEALV" MARA_FSH_SEAIM AS "MARA_FSH_SEAIM" MARA_FSH_SC_MID AS "MARA_FSH_SC_MID" MARA_PSM_CODE AS "MARA_PSM_CODE" MARA_ZZEXTWG AS "MARA_ZZEXTWG" MARA_ZMTREF AS "MARA_ZMTREF" MARA_ZZPT_PRODUTO AS "MARA_ZZPT_PRODUTO" MARA_ZZPT_LIGANTE AS "MARA_ZZPT_LIGANTE" MARA_ZZPT_ADJUVANTE AS "MARA_ZZPT_ADJUVANTE" MARA_ZZPT_CLS_RESCO AS "MARA_ZZPT_CLS_RESCO" MARA_ZZPT_CLS_CONSI AS "MARA_ZZPT_CLS_CONSI" MARA_ZZPT_EXPO_AMBI AS "MARA_ZZPT_EXPO_AMBI" MARA_ZZPT_MAX_DIM_AG AS "MARA_ZZPT_MAX_DIM_AG" MARA_ZZPT_CLS_TEOR AS "MARA_ZZPT_CLS_TEOR" MARA_ZZPT_CAR_ESPEC AS "MARA_ZZPT_CAR_ESPEC" MARA_ZZ1 AS "MARA_ZZ1" MARA_ZZCPRDH AS "MARA_ZZCPRDH" MAKT_MATNR AS "MAKT_MATNR" MAKT_SPRAS AS "MAKT_SPRAS" MAKT_MAKTX AS "MAKT_MAKTX" LIPS_VBELN AS "LIPS_VBELN" LIPS_POSNR AS "LIPS_POSNR" LIPS_PSTYV AS "LIPS_PSTYV" LIPS_ERNAM AS "LIPS_ERNAM" LIPS_ERZET AS "LIPS_ERZET" LIPS_ERDAT AS "LIPS_ERDAT" LIPS_MATNR AS "LIPS_MATNR" LIPS_MATWA AS "LIPS_MATWA" LIPS_MATKL AS "LIPS_MATKL" LIPS_WERKS AS "LIPS_WERKS" LIPS_LGORT AS "LIPS_LGORT" LIPS_CHARG AS "LIPS_CHARG" LIPS_LICHN AS "LIPS_LICHN" LIPS_KDMAT AS "LIPS_KDMAT" LIPS_PRODH AS "LIPS_PRODH" LIPS_LFIMG AS "LIPS_LFIMG" LIPS_MEINS AS "LIPS_MEINS" LIPS_VRKME AS "LIPS_VRKME" LIPS_UMVKZ AS "LIPS_UMVKZ" LIPS_UMVKN AS "LIPS_UMVKN" LIPS_NTGEW AS "LIPS_NTGEW" LIPS_BRGEW AS "LIPS_BRGEW" LIPS_GEWEI AS "LIPS_GEWEI" LIPS_VOLUM AS "LIPS_VOLUM" LIPS_VOLEH AS "LIPS_VOLEH" LIPS_KZTLF AS "LIPS_KZTLF" LIPS_UEBTK AS "LIPS_UEBTK" LIPS_UEBTO AS "LIPS_UEBTO" LIPS_UNTTO AS "LIPS_UNTTO" LIPS_CHSPL AS "LIPS_CHSPL" LIPS_FAKSP AS "LIPS_FAKSP" LIPS_MBDAT AS "LIPS_MBDAT" LIPS_LGMNG AS "LIPS_LGMNG" LIPS_ARKTX AS "LIPS_ARKTX" LIPS_VBELV AS "LIPS_VBELV" LIPS_POSNV AS "LIPS_POSNV" LIPS_VBTYV AS "LIPS_VBTYV" LIPS_VGSYS AS "LIPS_VGSYS" LIPS_VGBEL AS "LIPS_VGBEL" LIPS_VGPOS AS "LIPS_VGPOS" LIPS_UPFLU AS "LIPS_UPFLU" LIPS_UEPOS AS "LIPS_UEPOS" LIPS_FKREL AS "LIPS_FKREL" LIPS_LADGR AS "LIPS_LADGR" LIPS_TRAGR AS "LIPS_TRAGR" LIPS_KOMKZ AS "LIPS_KOMKZ" LIPS_LGNUM AS "LIPS_LGNUM" LIPS_LISPL AS "LIPS_LISPL" LIPS_MTART AS "LIPS_MTART" LIPS_POSAR AS "LIPS_POSAR" LIPS_BWTAR AS "LIPS_BWTAR" LIPS_GSBER AS "LIPS_GSBER" LIPS_VKBUR AS "LIPS_VKBUR" LIPS_VKGRP AS "LIPS_VKGRP" LIPS_VTWEG AS "LIPS_VTWEG" LIPS_SPART AS "LIPS_SPART" LIPS_FMENG AS "LIPS_FMENG" LIPS_WAVWR AS "LIPS_WAVWR" LIPS_AEDAT AS "LIPS_AEDAT" LIPS_MVGR1 AS "LIPS_MVGR1" LIPS_MVGR2 AS "LIPS_MVGR2"</v>
      </c>
    </row>
    <row r="329" spans="2:5" x14ac:dyDescent="0.2">
      <c r="B329" s="84" t="s">
        <v>492</v>
      </c>
      <c r="C329" t="str">
        <f t="shared" si="15"/>
        <v>"LIPS_MVGR3"</v>
      </c>
      <c r="D329" t="str">
        <f t="shared" si="16"/>
        <v>LIPS_MVGR3 AS "LIPS_MVGR3"</v>
      </c>
      <c r="E329" t="str">
        <f t="shared" si="17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 MARA_BBTYP AS "MARA_BBTYP" MARA_SLED_BBD AS "MARA_SLED_BBD" MARA_GTIN_VARIANT AS "MARA_GTIN_VARIANT" MARA_GENNR AS "MARA_GENNR" MARA_RMATP AS "MARA_RMATP" MARA_GDS_RELEVANT AS "MARA_GDS_RELEVANT" MARA_WEORA AS "MARA_WEORA" MARA_HUTYP_DFLT AS "MARA_HUTYP_DFLT" MARA_PILFERABLE AS "MARA_PILFERABLE" MARA_WHSTC AS "MARA_WHSTC" MARA_WHMATGR AS "MARA_WHMATGR" MARA_HNDLCODE AS "MARA_HNDLCODE" MARA_HAZMAT AS "MARA_HAZMAT" MARA_HUTYP AS "MARA_HUTYP" MARA_TARE_VAR AS "MARA_TARE_VAR" MARA_MAXC AS "MARA_MAXC" MARA_MAXC_TOL AS "MARA_MAXC_TOL" MARA_MAXL AS "MARA_MAXL" MARA_MAXB AS "MARA_MAXB" MARA_MAXH AS "MARA_MAXH" MARA_MAXDIM_UOM AS "MARA_MAXDIM_UOM" MARA_HERKL AS "MARA_HERKL" MARA_MFRGR AS "MARA_MFRGR" MARA_QQTIME AS "MARA_QQTIME" MARA_QQTIMEUOM AS "MARA_QQTIMEUOM" MARA_QGRP AS "MARA_QGRP" MARA_SERIAL AS "MARA_SERIAL" MARA_PS_SMARTFORM AS "MARA_PS_SMARTFORM" MARA_LOGUNIT AS "MARA_LOGUNIT" MARA_CWQREL AS "MARA_CWQREL" MARA_CWQPROC AS "MARA_CWQPROC" MARA_CWQTOLGR AS "MARA_CWQTOLGR" MARA_ADPROF AS "MARA_ADPROF" MARA_IPMIPPRODUCT AS "MARA_IPMIPPRODUCT" MARA_ALLOW_PMAT_IGNO AS "MARA_ALLOW_PMAT_IGNO" MARA_MEDIUM AS "MARA_MEDIUM" MARA_COMMODITY AS "MARA_COMMODITY" MARA_ANIMAL_ORIGIN AS "MARA_ANIMAL_ORIGIN" MARA_TEXTILE_COMP_IND AS "MARA_TEXTILE_COMP_IND" MARA_SGT_CSGR AS "MARA_SGT_CSGR" MARA_SGT_COVSA AS "MARA_SGT_COVSA" MARA_SGT_STAT AS "MARA_SGT_STAT" MARA_SGT_SCOPE AS "MARA_SGT_SCOPE" MARA_SGT_REL AS "MARA_SGT_REL" MARA_ANP AS "MARA_ANP" MARA_FSH_MG_AT1 AS "MARA_FSH_MG_AT1" MARA_FSH_MG_AT2 AS "MARA_FSH_MG_AT2" MARA_FSH_MG_AT3 AS "MARA_FSH_MG_AT3" MARA_FSH_SEALV AS "MARA_FSH_SEALV" MARA_FSH_SEAIM AS "MARA_FSH_SEAIM" MARA_FSH_SC_MID AS "MARA_FSH_SC_MID" MARA_PSM_CODE AS "MARA_PSM_CODE" MARA_ZZEXTWG AS "MARA_ZZEXTWG" MARA_ZMTREF AS "MARA_ZMTREF" MARA_ZZPT_PRODUTO AS "MARA_ZZPT_PRODUTO" MARA_ZZPT_LIGANTE AS "MARA_ZZPT_LIGANTE" MARA_ZZPT_ADJUVANTE AS "MARA_ZZPT_ADJUVANTE" MARA_ZZPT_CLS_RESCO AS "MARA_ZZPT_CLS_RESCO" MARA_ZZPT_CLS_CONSI AS "MARA_ZZPT_CLS_CONSI" MARA_ZZPT_EXPO_AMBI AS "MARA_ZZPT_EXPO_AMBI" MARA_ZZPT_MAX_DIM_AG AS "MARA_ZZPT_MAX_DIM_AG" MARA_ZZPT_CLS_TEOR AS "MARA_ZZPT_CLS_TEOR" MARA_ZZPT_CAR_ESPEC AS "MARA_ZZPT_CAR_ESPEC" MARA_ZZ1 AS "MARA_ZZ1" MARA_ZZCPRDH AS "MARA_ZZCPRDH" MAKT_MATNR AS "MAKT_MATNR" MAKT_SPRAS AS "MAKT_SPRAS" MAKT_MAKTX AS "MAKT_MAKTX" LIPS_VBELN AS "LIPS_VBELN" LIPS_POSNR AS "LIPS_POSNR" LIPS_PSTYV AS "LIPS_PSTYV" LIPS_ERNAM AS "LIPS_ERNAM" LIPS_ERZET AS "LIPS_ERZET" LIPS_ERDAT AS "LIPS_ERDAT" LIPS_MATNR AS "LIPS_MATNR" LIPS_MATWA AS "LIPS_MATWA" LIPS_MATKL AS "LIPS_MATKL" LIPS_WERKS AS "LIPS_WERKS" LIPS_LGORT AS "LIPS_LGORT" LIPS_CHARG AS "LIPS_CHARG" LIPS_LICHN AS "LIPS_LICHN" LIPS_KDMAT AS "LIPS_KDMAT" LIPS_PRODH AS "LIPS_PRODH" LIPS_LFIMG AS "LIPS_LFIMG" LIPS_MEINS AS "LIPS_MEINS" LIPS_VRKME AS "LIPS_VRKME" LIPS_UMVKZ AS "LIPS_UMVKZ" LIPS_UMVKN AS "LIPS_UMVKN" LIPS_NTGEW AS "LIPS_NTGEW" LIPS_BRGEW AS "LIPS_BRGEW" LIPS_GEWEI AS "LIPS_GEWEI" LIPS_VOLUM AS "LIPS_VOLUM" LIPS_VOLEH AS "LIPS_VOLEH" LIPS_KZTLF AS "LIPS_KZTLF" LIPS_UEBTK AS "LIPS_UEBTK" LIPS_UEBTO AS "LIPS_UEBTO" LIPS_UNTTO AS "LIPS_UNTTO" LIPS_CHSPL AS "LIPS_CHSPL" LIPS_FAKSP AS "LIPS_FAKSP" LIPS_MBDAT AS "LIPS_MBDAT" LIPS_LGMNG AS "LIPS_LGMNG" LIPS_ARKTX AS "LIPS_ARKTX" LIPS_VBELV AS "LIPS_VBELV" LIPS_POSNV AS "LIPS_POSNV" LIPS_VBTYV AS "LIPS_VBTYV" LIPS_VGSYS AS "LIPS_VGSYS" LIPS_VGBEL AS "LIPS_VGBEL" LIPS_VGPOS AS "LIPS_VGPOS" LIPS_UPFLU AS "LIPS_UPFLU" LIPS_UEPOS AS "LIPS_UEPOS" LIPS_FKREL AS "LIPS_FKREL" LIPS_LADGR AS "LIPS_LADGR" LIPS_TRAGR AS "LIPS_TRAGR" LIPS_KOMKZ AS "LIPS_KOMKZ" LIPS_LGNUM AS "LIPS_LGNUM" LIPS_LISPL AS "LIPS_LISPL" LIPS_MTART AS "LIPS_MTART" LIPS_POSAR AS "LIPS_POSAR" LIPS_BWTAR AS "LIPS_BWTAR" LIPS_GSBER AS "LIPS_GSBER" LIPS_VKBUR AS "LIPS_VKBUR" LIPS_VKGRP AS "LIPS_VKGRP" LIPS_VTWEG AS "LIPS_VTWEG" LIPS_SPART AS "LIPS_SPART" LIPS_FMENG AS "LIPS_FMENG" LIPS_WAVWR AS "LIPS_WAVWR" LIPS_AEDAT AS "LIPS_AEDAT" LIPS_MVGR1 AS "LIPS_MVGR1" LIPS_MVGR2 AS "LIPS_MVGR2" LIPS_MVGR3 AS "LIPS_MVGR3"</v>
      </c>
    </row>
    <row r="330" spans="2:5" x14ac:dyDescent="0.2">
      <c r="B330" s="84" t="s">
        <v>493</v>
      </c>
      <c r="C330" t="str">
        <f t="shared" si="15"/>
        <v>"LIPS_MVGR4"</v>
      </c>
      <c r="D330" t="str">
        <f t="shared" si="16"/>
        <v>LIPS_MVGR4 AS "LIPS_MVGR4"</v>
      </c>
      <c r="E330" t="str">
        <f t="shared" si="17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 MARA_BBTYP AS "MARA_BBTYP" MARA_SLED_BBD AS "MARA_SLED_BBD" MARA_GTIN_VARIANT AS "MARA_GTIN_VARIANT" MARA_GENNR AS "MARA_GENNR" MARA_RMATP AS "MARA_RMATP" MARA_GDS_RELEVANT AS "MARA_GDS_RELEVANT" MARA_WEORA AS "MARA_WEORA" MARA_HUTYP_DFLT AS "MARA_HUTYP_DFLT" MARA_PILFERABLE AS "MARA_PILFERABLE" MARA_WHSTC AS "MARA_WHSTC" MARA_WHMATGR AS "MARA_WHMATGR" MARA_HNDLCODE AS "MARA_HNDLCODE" MARA_HAZMAT AS "MARA_HAZMAT" MARA_HUTYP AS "MARA_HUTYP" MARA_TARE_VAR AS "MARA_TARE_VAR" MARA_MAXC AS "MARA_MAXC" MARA_MAXC_TOL AS "MARA_MAXC_TOL" MARA_MAXL AS "MARA_MAXL" MARA_MAXB AS "MARA_MAXB" MARA_MAXH AS "MARA_MAXH" MARA_MAXDIM_UOM AS "MARA_MAXDIM_UOM" MARA_HERKL AS "MARA_HERKL" MARA_MFRGR AS "MARA_MFRGR" MARA_QQTIME AS "MARA_QQTIME" MARA_QQTIMEUOM AS "MARA_QQTIMEUOM" MARA_QGRP AS "MARA_QGRP" MARA_SERIAL AS "MARA_SERIAL" MARA_PS_SMARTFORM AS "MARA_PS_SMARTFORM" MARA_LOGUNIT AS "MARA_LOGUNIT" MARA_CWQREL AS "MARA_CWQREL" MARA_CWQPROC AS "MARA_CWQPROC" MARA_CWQTOLGR AS "MARA_CWQTOLGR" MARA_ADPROF AS "MARA_ADPROF" MARA_IPMIPPRODUCT AS "MARA_IPMIPPRODUCT" MARA_ALLOW_PMAT_IGNO AS "MARA_ALLOW_PMAT_IGNO" MARA_MEDIUM AS "MARA_MEDIUM" MARA_COMMODITY AS "MARA_COMMODITY" MARA_ANIMAL_ORIGIN AS "MARA_ANIMAL_ORIGIN" MARA_TEXTILE_COMP_IND AS "MARA_TEXTILE_COMP_IND" MARA_SGT_CSGR AS "MARA_SGT_CSGR" MARA_SGT_COVSA AS "MARA_SGT_COVSA" MARA_SGT_STAT AS "MARA_SGT_STAT" MARA_SGT_SCOPE AS "MARA_SGT_SCOPE" MARA_SGT_REL AS "MARA_SGT_REL" MARA_ANP AS "MARA_ANP" MARA_FSH_MG_AT1 AS "MARA_FSH_MG_AT1" MARA_FSH_MG_AT2 AS "MARA_FSH_MG_AT2" MARA_FSH_MG_AT3 AS "MARA_FSH_MG_AT3" MARA_FSH_SEALV AS "MARA_FSH_SEALV" MARA_FSH_SEAIM AS "MARA_FSH_SEAIM" MARA_FSH_SC_MID AS "MARA_FSH_SC_MID" MARA_PSM_CODE AS "MARA_PSM_CODE" MARA_ZZEXTWG AS "MARA_ZZEXTWG" MARA_ZMTREF AS "MARA_ZMTREF" MARA_ZZPT_PRODUTO AS "MARA_ZZPT_PRODUTO" MARA_ZZPT_LIGANTE AS "MARA_ZZPT_LIGANTE" MARA_ZZPT_ADJUVANTE AS "MARA_ZZPT_ADJUVANTE" MARA_ZZPT_CLS_RESCO AS "MARA_ZZPT_CLS_RESCO" MARA_ZZPT_CLS_CONSI AS "MARA_ZZPT_CLS_CONSI" MARA_ZZPT_EXPO_AMBI AS "MARA_ZZPT_EXPO_AMBI" MARA_ZZPT_MAX_DIM_AG AS "MARA_ZZPT_MAX_DIM_AG" MARA_ZZPT_CLS_TEOR AS "MARA_ZZPT_CLS_TEOR" MARA_ZZPT_CAR_ESPEC AS "MARA_ZZPT_CAR_ESPEC" MARA_ZZ1 AS "MARA_ZZ1" MARA_ZZCPRDH AS "MARA_ZZCPRDH" MAKT_MATNR AS "MAKT_MATNR" MAKT_SPRAS AS "MAKT_SPRAS" MAKT_MAKTX AS "MAKT_MAKTX" LIPS_VBELN AS "LIPS_VBELN" LIPS_POSNR AS "LIPS_POSNR" LIPS_PSTYV AS "LIPS_PSTYV" LIPS_ERNAM AS "LIPS_ERNAM" LIPS_ERZET AS "LIPS_ERZET" LIPS_ERDAT AS "LIPS_ERDAT" LIPS_MATNR AS "LIPS_MATNR" LIPS_MATWA AS "LIPS_MATWA" LIPS_MATKL AS "LIPS_MATKL" LIPS_WERKS AS "LIPS_WERKS" LIPS_LGORT AS "LIPS_LGORT" LIPS_CHARG AS "LIPS_CHARG" LIPS_LICHN AS "LIPS_LICHN" LIPS_KDMAT AS "LIPS_KDMAT" LIPS_PRODH AS "LIPS_PRODH" LIPS_LFIMG AS "LIPS_LFIMG" LIPS_MEINS AS "LIPS_MEINS" LIPS_VRKME AS "LIPS_VRKME" LIPS_UMVKZ AS "LIPS_UMVKZ" LIPS_UMVKN AS "LIPS_UMVKN" LIPS_NTGEW AS "LIPS_NTGEW" LIPS_BRGEW AS "LIPS_BRGEW" LIPS_GEWEI AS "LIPS_GEWEI" LIPS_VOLUM AS "LIPS_VOLUM" LIPS_VOLEH AS "LIPS_VOLEH" LIPS_KZTLF AS "LIPS_KZTLF" LIPS_UEBTK AS "LIPS_UEBTK" LIPS_UEBTO AS "LIPS_UEBTO" LIPS_UNTTO AS "LIPS_UNTTO" LIPS_CHSPL AS "LIPS_CHSPL" LIPS_FAKSP AS "LIPS_FAKSP" LIPS_MBDAT AS "LIPS_MBDAT" LIPS_LGMNG AS "LIPS_LGMNG" LIPS_ARKTX AS "LIPS_ARKTX" LIPS_VBELV AS "LIPS_VBELV" LIPS_POSNV AS "LIPS_POSNV" LIPS_VBTYV AS "LIPS_VBTYV" LIPS_VGSYS AS "LIPS_VGSYS" LIPS_VGBEL AS "LIPS_VGBEL" LIPS_VGPOS AS "LIPS_VGPOS" LIPS_UPFLU AS "LIPS_UPFLU" LIPS_UEPOS AS "LIPS_UEPOS" LIPS_FKREL AS "LIPS_FKREL" LIPS_LADGR AS "LIPS_LADGR" LIPS_TRAGR AS "LIPS_TRAGR" LIPS_KOMKZ AS "LIPS_KOMKZ" LIPS_LGNUM AS "LIPS_LGNUM" LIPS_LISPL AS "LIPS_LISPL" LIPS_MTART AS "LIPS_MTART" LIPS_POSAR AS "LIPS_POSAR" LIPS_BWTAR AS "LIPS_BWTAR" LIPS_GSBER AS "LIPS_GSBER" LIPS_VKBUR AS "LIPS_VKBUR" LIPS_VKGRP AS "LIPS_VKGRP" LIPS_VTWEG AS "LIPS_VTWEG" LIPS_SPART AS "LIPS_SPART" LIPS_FMENG AS "LIPS_FMENG" LIPS_WAVWR AS "LIPS_WAVWR" LIPS_AEDAT AS "LIPS_AEDAT" LIPS_MVGR1 AS "LIPS_MVGR1" LIPS_MVGR2 AS "LIPS_MVGR2" LIPS_MVGR3 AS "LIPS_MVGR3" LIPS_MVGR4 AS "LIPS_MVGR4"</v>
      </c>
    </row>
    <row r="331" spans="2:5" x14ac:dyDescent="0.2">
      <c r="B331" s="84" t="s">
        <v>494</v>
      </c>
      <c r="C331" t="str">
        <f t="shared" si="15"/>
        <v>"LIPS_MVGR5"</v>
      </c>
      <c r="D331" t="str">
        <f t="shared" si="16"/>
        <v>LIPS_MVGR5 AS "LIPS_MVGR5"</v>
      </c>
      <c r="E331" t="str">
        <f t="shared" si="17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 MARA_BBTYP AS "MARA_BBTYP" MARA_SLED_BBD AS "MARA_SLED_BBD" MARA_GTIN_VARIANT AS "MARA_GTIN_VARIANT" MARA_GENNR AS "MARA_GENNR" MARA_RMATP AS "MARA_RMATP" MARA_GDS_RELEVANT AS "MARA_GDS_RELEVANT" MARA_WEORA AS "MARA_WEORA" MARA_HUTYP_DFLT AS "MARA_HUTYP_DFLT" MARA_PILFERABLE AS "MARA_PILFERABLE" MARA_WHSTC AS "MARA_WHSTC" MARA_WHMATGR AS "MARA_WHMATGR" MARA_HNDLCODE AS "MARA_HNDLCODE" MARA_HAZMAT AS "MARA_HAZMAT" MARA_HUTYP AS "MARA_HUTYP" MARA_TARE_VAR AS "MARA_TARE_VAR" MARA_MAXC AS "MARA_MAXC" MARA_MAXC_TOL AS "MARA_MAXC_TOL" MARA_MAXL AS "MARA_MAXL" MARA_MAXB AS "MARA_MAXB" MARA_MAXH AS "MARA_MAXH" MARA_MAXDIM_UOM AS "MARA_MAXDIM_UOM" MARA_HERKL AS "MARA_HERKL" MARA_MFRGR AS "MARA_MFRGR" MARA_QQTIME AS "MARA_QQTIME" MARA_QQTIMEUOM AS "MARA_QQTIMEUOM" MARA_QGRP AS "MARA_QGRP" MARA_SERIAL AS "MARA_SERIAL" MARA_PS_SMARTFORM AS "MARA_PS_SMARTFORM" MARA_LOGUNIT AS "MARA_LOGUNIT" MARA_CWQREL AS "MARA_CWQREL" MARA_CWQPROC AS "MARA_CWQPROC" MARA_CWQTOLGR AS "MARA_CWQTOLGR" MARA_ADPROF AS "MARA_ADPROF" MARA_IPMIPPRODUCT AS "MARA_IPMIPPRODUCT" MARA_ALLOW_PMAT_IGNO AS "MARA_ALLOW_PMAT_IGNO" MARA_MEDIUM AS "MARA_MEDIUM" MARA_COMMODITY AS "MARA_COMMODITY" MARA_ANIMAL_ORIGIN AS "MARA_ANIMAL_ORIGIN" MARA_TEXTILE_COMP_IND AS "MARA_TEXTILE_COMP_IND" MARA_SGT_CSGR AS "MARA_SGT_CSGR" MARA_SGT_COVSA AS "MARA_SGT_COVSA" MARA_SGT_STAT AS "MARA_SGT_STAT" MARA_SGT_SCOPE AS "MARA_SGT_SCOPE" MARA_SGT_REL AS "MARA_SGT_REL" MARA_ANP AS "MARA_ANP" MARA_FSH_MG_AT1 AS "MARA_FSH_MG_AT1" MARA_FSH_MG_AT2 AS "MARA_FSH_MG_AT2" MARA_FSH_MG_AT3 AS "MARA_FSH_MG_AT3" MARA_FSH_SEALV AS "MARA_FSH_SEALV" MARA_FSH_SEAIM AS "MARA_FSH_SEAIM" MARA_FSH_SC_MID AS "MARA_FSH_SC_MID" MARA_PSM_CODE AS "MARA_PSM_CODE" MARA_ZZEXTWG AS "MARA_ZZEXTWG" MARA_ZMTREF AS "MARA_ZMTREF" MARA_ZZPT_PRODUTO AS "MARA_ZZPT_PRODUTO" MARA_ZZPT_LIGANTE AS "MARA_ZZPT_LIGANTE" MARA_ZZPT_ADJUVANTE AS "MARA_ZZPT_ADJUVANTE" MARA_ZZPT_CLS_RESCO AS "MARA_ZZPT_CLS_RESCO" MARA_ZZPT_CLS_CONSI AS "MARA_ZZPT_CLS_CONSI" MARA_ZZPT_EXPO_AMBI AS "MARA_ZZPT_EXPO_AMBI" MARA_ZZPT_MAX_DIM_AG AS "MARA_ZZPT_MAX_DIM_AG" MARA_ZZPT_CLS_TEOR AS "MARA_ZZPT_CLS_TEOR" MARA_ZZPT_CAR_ESPEC AS "MARA_ZZPT_CAR_ESPEC" MARA_ZZ1 AS "MARA_ZZ1" MARA_ZZCPRDH AS "MARA_ZZCPRDH" MAKT_MATNR AS "MAKT_MATNR" MAKT_SPRAS AS "MAKT_SPRAS" MAKT_MAKTX AS "MAKT_MAKTX" LIPS_VBELN AS "LIPS_VBELN" LIPS_POSNR AS "LIPS_POSNR" LIPS_PSTYV AS "LIPS_PSTYV" LIPS_ERNAM AS "LIPS_ERNAM" LIPS_ERZET AS "LIPS_ERZET" LIPS_ERDAT AS "LIPS_ERDAT" LIPS_MATNR AS "LIPS_MATNR" LIPS_MATWA AS "LIPS_MATWA" LIPS_MATKL AS "LIPS_MATKL" LIPS_WERKS AS "LIPS_WERKS" LIPS_LGORT AS "LIPS_LGORT" LIPS_CHARG AS "LIPS_CHARG" LIPS_LICHN AS "LIPS_LICHN" LIPS_KDMAT AS "LIPS_KDMAT" LIPS_PRODH AS "LIPS_PRODH" LIPS_LFIMG AS "LIPS_LFIMG" LIPS_MEINS AS "LIPS_MEINS" LIPS_VRKME AS "LIPS_VRKME" LIPS_UMVKZ AS "LIPS_UMVKZ" LIPS_UMVKN AS "LIPS_UMVKN" LIPS_NTGEW AS "LIPS_NTGEW" LIPS_BRGEW AS "LIPS_BRGEW" LIPS_GEWEI AS "LIPS_GEWEI" LIPS_VOLUM AS "LIPS_VOLUM" LIPS_VOLEH AS "LIPS_VOLEH" LIPS_KZTLF AS "LIPS_KZTLF" LIPS_UEBTK AS "LIPS_UEBTK" LIPS_UEBTO AS "LIPS_UEBTO" LIPS_UNTTO AS "LIPS_UNTTO" LIPS_CHSPL AS "LIPS_CHSPL" LIPS_FAKSP AS "LIPS_FAKSP" LIPS_MBDAT AS "LIPS_MBDAT" LIPS_LGMNG AS "LIPS_LGMNG" LIPS_ARKTX AS "LIPS_ARKTX" LIPS_VBELV AS "LIPS_VBELV" LIPS_POSNV AS "LIPS_POSNV" LIPS_VBTYV AS "LIPS_VBTYV" LIPS_VGSYS AS "LIPS_VGSYS" LIPS_VGBEL AS "LIPS_VGBEL" LIPS_VGPOS AS "LIPS_VGPOS" LIPS_UPFLU AS "LIPS_UPFLU" LIPS_UEPOS AS "LIPS_UEPOS" LIPS_FKREL AS "LIPS_FKREL" LIPS_LADGR AS "LIPS_LADGR" LIPS_TRAGR AS "LIPS_TRAGR" LIPS_KOMKZ AS "LIPS_KOMKZ" LIPS_LGNUM AS "LIPS_LGNUM" LIPS_LISPL AS "LIPS_LISPL" LIPS_MTART AS "LIPS_MTART" LIPS_POSAR AS "LIPS_POSAR" LIPS_BWTAR AS "LIPS_BWTAR" LIPS_GSBER AS "LIPS_GSBER" LIPS_VKBUR AS "LIPS_VKBUR" LIPS_VKGRP AS "LIPS_VKGRP" LIPS_VTWEG AS "LIPS_VTWEG" LIPS_SPART AS "LIPS_SPART" LIPS_FMENG AS "LIPS_FMENG" LIPS_WAVWR AS "LIPS_WAVWR" LIPS_AEDAT AS "LIPS_AEDAT" LIPS_MVGR1 AS "LIPS_MVGR1" LIPS_MVGR2 AS "LIPS_MVGR2" LIPS_MVGR3 AS "LIPS_MVGR3" LIPS_MVGR4 AS "LIPS_MVGR4" LIPS_MVGR5 AS "LIPS_MVGR5"</v>
      </c>
    </row>
    <row r="332" spans="2:5" x14ac:dyDescent="0.2">
      <c r="B332" s="84" t="s">
        <v>495</v>
      </c>
      <c r="C332" t="str">
        <f t="shared" si="15"/>
        <v>"LIPS_KOSTL"</v>
      </c>
      <c r="D332" t="str">
        <f t="shared" si="16"/>
        <v>LIPS_KOSTL AS "LIPS_KOSTL"</v>
      </c>
      <c r="E332" t="str">
        <f t="shared" si="17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 MARA_BBTYP AS "MARA_BBTYP" MARA_SLED_BBD AS "MARA_SLED_BBD" MARA_GTIN_VARIANT AS "MARA_GTIN_VARIANT" MARA_GENNR AS "MARA_GENNR" MARA_RMATP AS "MARA_RMATP" MARA_GDS_RELEVANT AS "MARA_GDS_RELEVANT" MARA_WEORA AS "MARA_WEORA" MARA_HUTYP_DFLT AS "MARA_HUTYP_DFLT" MARA_PILFERABLE AS "MARA_PILFERABLE" MARA_WHSTC AS "MARA_WHSTC" MARA_WHMATGR AS "MARA_WHMATGR" MARA_HNDLCODE AS "MARA_HNDLCODE" MARA_HAZMAT AS "MARA_HAZMAT" MARA_HUTYP AS "MARA_HUTYP" MARA_TARE_VAR AS "MARA_TARE_VAR" MARA_MAXC AS "MARA_MAXC" MARA_MAXC_TOL AS "MARA_MAXC_TOL" MARA_MAXL AS "MARA_MAXL" MARA_MAXB AS "MARA_MAXB" MARA_MAXH AS "MARA_MAXH" MARA_MAXDIM_UOM AS "MARA_MAXDIM_UOM" MARA_HERKL AS "MARA_HERKL" MARA_MFRGR AS "MARA_MFRGR" MARA_QQTIME AS "MARA_QQTIME" MARA_QQTIMEUOM AS "MARA_QQTIMEUOM" MARA_QGRP AS "MARA_QGRP" MARA_SERIAL AS "MARA_SERIAL" MARA_PS_SMARTFORM AS "MARA_PS_SMARTFORM" MARA_LOGUNIT AS "MARA_LOGUNIT" MARA_CWQREL AS "MARA_CWQREL" MARA_CWQPROC AS "MARA_CWQPROC" MARA_CWQTOLGR AS "MARA_CWQTOLGR" MARA_ADPROF AS "MARA_ADPROF" MARA_IPMIPPRODUCT AS "MARA_IPMIPPRODUCT" MARA_ALLOW_PMAT_IGNO AS "MARA_ALLOW_PMAT_IGNO" MARA_MEDIUM AS "MARA_MEDIUM" MARA_COMMODITY AS "MARA_COMMODITY" MARA_ANIMAL_ORIGIN AS "MARA_ANIMAL_ORIGIN" MARA_TEXTILE_COMP_IND AS "MARA_TEXTILE_COMP_IND" MARA_SGT_CSGR AS "MARA_SGT_CSGR" MARA_SGT_COVSA AS "MARA_SGT_COVSA" MARA_SGT_STAT AS "MARA_SGT_STAT" MARA_SGT_SCOPE AS "MARA_SGT_SCOPE" MARA_SGT_REL AS "MARA_SGT_REL" MARA_ANP AS "MARA_ANP" MARA_FSH_MG_AT1 AS "MARA_FSH_MG_AT1" MARA_FSH_MG_AT2 AS "MARA_FSH_MG_AT2" MARA_FSH_MG_AT3 AS "MARA_FSH_MG_AT3" MARA_FSH_SEALV AS "MARA_FSH_SEALV" MARA_FSH_SEAIM AS "MARA_FSH_SEAIM" MARA_FSH_SC_MID AS "MARA_FSH_SC_MID" MARA_PSM_CODE AS "MARA_PSM_CODE" MARA_ZZEXTWG AS "MARA_ZZEXTWG" MARA_ZMTREF AS "MARA_ZMTREF" MARA_ZZPT_PRODUTO AS "MARA_ZZPT_PRODUTO" MARA_ZZPT_LIGANTE AS "MARA_ZZPT_LIGANTE" MARA_ZZPT_ADJUVANTE AS "MARA_ZZPT_ADJUVANTE" MARA_ZZPT_CLS_RESCO AS "MARA_ZZPT_CLS_RESCO" MARA_ZZPT_CLS_CONSI AS "MARA_ZZPT_CLS_CONSI" MARA_ZZPT_EXPO_AMBI AS "MARA_ZZPT_EXPO_AMBI" MARA_ZZPT_MAX_DIM_AG AS "MARA_ZZPT_MAX_DIM_AG" MARA_ZZPT_CLS_TEOR AS "MARA_ZZPT_CLS_TEOR" MARA_ZZPT_CAR_ESPEC AS "MARA_ZZPT_CAR_ESPEC" MARA_ZZ1 AS "MARA_ZZ1" MARA_ZZCPRDH AS "MARA_ZZCPRDH" MAKT_MATNR AS "MAKT_MATNR" MAKT_SPRAS AS "MAKT_SPRAS" MAKT_MAKTX AS "MAKT_MAKTX" LIPS_VBELN AS "LIPS_VBELN" LIPS_POSNR AS "LIPS_POSNR" LIPS_PSTYV AS "LIPS_PSTYV" LIPS_ERNAM AS "LIPS_ERNAM" LIPS_ERZET AS "LIPS_ERZET" LIPS_ERDAT AS "LIPS_ERDAT" LIPS_MATNR AS "LIPS_MATNR" LIPS_MATWA AS "LIPS_MATWA" LIPS_MATKL AS "LIPS_MATKL" LIPS_WERKS AS "LIPS_WERKS" LIPS_LGORT AS "LIPS_LGORT" LIPS_CHARG AS "LIPS_CHARG" LIPS_LICHN AS "LIPS_LICHN" LIPS_KDMAT AS "LIPS_KDMAT" LIPS_PRODH AS "LIPS_PRODH" LIPS_LFIMG AS "LIPS_LFIMG" LIPS_MEINS AS "LIPS_MEINS" LIPS_VRKME AS "LIPS_VRKME" LIPS_UMVKZ AS "LIPS_UMVKZ" LIPS_UMVKN AS "LIPS_UMVKN" LIPS_NTGEW AS "LIPS_NTGEW" LIPS_BRGEW AS "LIPS_BRGEW" LIPS_GEWEI AS "LIPS_GEWEI" LIPS_VOLUM AS "LIPS_VOLUM" LIPS_VOLEH AS "LIPS_VOLEH" LIPS_KZTLF AS "LIPS_KZTLF" LIPS_UEBTK AS "LIPS_UEBTK" LIPS_UEBTO AS "LIPS_UEBTO" LIPS_UNTTO AS "LIPS_UNTTO" LIPS_CHSPL AS "LIPS_CHSPL" LIPS_FAKSP AS "LIPS_FAKSP" LIPS_MBDAT AS "LIPS_MBDAT" LIPS_LGMNG AS "LIPS_LGMNG" LIPS_ARKTX AS "LIPS_ARKTX" LIPS_VBELV AS "LIPS_VBELV" LIPS_POSNV AS "LIPS_POSNV" LIPS_VBTYV AS "LIPS_VBTYV" LIPS_VGSYS AS "LIPS_VGSYS" LIPS_VGBEL AS "LIPS_VGBEL" LIPS_VGPOS AS "LIPS_VGPOS" LIPS_UPFLU AS "LIPS_UPFLU" LIPS_UEPOS AS "LIPS_UEPOS" LIPS_FKREL AS "LIPS_FKREL" LIPS_LADGR AS "LIPS_LADGR" LIPS_TRAGR AS "LIPS_TRAGR" LIPS_KOMKZ AS "LIPS_KOMKZ" LIPS_LGNUM AS "LIPS_LGNUM" LIPS_LISPL AS "LIPS_LISPL" LIPS_MTART AS "LIPS_MTART" LIPS_POSAR AS "LIPS_POSAR" LIPS_BWTAR AS "LIPS_BWTAR" LIPS_GSBER AS "LIPS_GSBER" LIPS_VKBUR AS "LIPS_VKBUR" LIPS_VKGRP AS "LIPS_VKGRP" LIPS_VTWEG AS "LIPS_VTWEG" LIPS_SPART AS "LIPS_SPART" LIPS_FMENG AS "LIPS_FMENG" LIPS_WAVWR AS "LIPS_WAVWR" LIPS_AEDAT AS "LIPS_AEDAT" LIPS_MVGR1 AS "LIPS_MVGR1" LIPS_MVGR2 AS "LIPS_MVGR2" LIPS_MVGR3 AS "LIPS_MVGR3" LIPS_MVGR4 AS "LIPS_MVGR4" LIPS_MVGR5 AS "LIPS_MVGR5" LIPS_KOSTL AS "LIPS_KOSTL"</v>
      </c>
    </row>
    <row r="333" spans="2:5" x14ac:dyDescent="0.2">
      <c r="B333" s="84" t="s">
        <v>496</v>
      </c>
      <c r="C333" t="str">
        <f t="shared" si="15"/>
        <v>"LIPS_KOKRS"</v>
      </c>
      <c r="D333" t="str">
        <f t="shared" si="16"/>
        <v>LIPS_KOKRS AS "LIPS_KOKRS"</v>
      </c>
      <c r="E333" t="str">
        <f t="shared" si="17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 MARA_BBTYP AS "MARA_BBTYP" MARA_SLED_BBD AS "MARA_SLED_BBD" MARA_GTIN_VARIANT AS "MARA_GTIN_VARIANT" MARA_GENNR AS "MARA_GENNR" MARA_RMATP AS "MARA_RMATP" MARA_GDS_RELEVANT AS "MARA_GDS_RELEVANT" MARA_WEORA AS "MARA_WEORA" MARA_HUTYP_DFLT AS "MARA_HUTYP_DFLT" MARA_PILFERABLE AS "MARA_PILFERABLE" MARA_WHSTC AS "MARA_WHSTC" MARA_WHMATGR AS "MARA_WHMATGR" MARA_HNDLCODE AS "MARA_HNDLCODE" MARA_HAZMAT AS "MARA_HAZMAT" MARA_HUTYP AS "MARA_HUTYP" MARA_TARE_VAR AS "MARA_TARE_VAR" MARA_MAXC AS "MARA_MAXC" MARA_MAXC_TOL AS "MARA_MAXC_TOL" MARA_MAXL AS "MARA_MAXL" MARA_MAXB AS "MARA_MAXB" MARA_MAXH AS "MARA_MAXH" MARA_MAXDIM_UOM AS "MARA_MAXDIM_UOM" MARA_HERKL AS "MARA_HERKL" MARA_MFRGR AS "MARA_MFRGR" MARA_QQTIME AS "MARA_QQTIME" MARA_QQTIMEUOM AS "MARA_QQTIMEUOM" MARA_QGRP AS "MARA_QGRP" MARA_SERIAL AS "MARA_SERIAL" MARA_PS_SMARTFORM AS "MARA_PS_SMARTFORM" MARA_LOGUNIT AS "MARA_LOGUNIT" MARA_CWQREL AS "MARA_CWQREL" MARA_CWQPROC AS "MARA_CWQPROC" MARA_CWQTOLGR AS "MARA_CWQTOLGR" MARA_ADPROF AS "MARA_ADPROF" MARA_IPMIPPRODUCT AS "MARA_IPMIPPRODUCT" MARA_ALLOW_PMAT_IGNO AS "MARA_ALLOW_PMAT_IGNO" MARA_MEDIUM AS "MARA_MEDIUM" MARA_COMMODITY AS "MARA_COMMODITY" MARA_ANIMAL_ORIGIN AS "MARA_ANIMAL_ORIGIN" MARA_TEXTILE_COMP_IND AS "MARA_TEXTILE_COMP_IND" MARA_SGT_CSGR AS "MARA_SGT_CSGR" MARA_SGT_COVSA AS "MARA_SGT_COVSA" MARA_SGT_STAT AS "MARA_SGT_STAT" MARA_SGT_SCOPE AS "MARA_SGT_SCOPE" MARA_SGT_REL AS "MARA_SGT_REL" MARA_ANP AS "MARA_ANP" MARA_FSH_MG_AT1 AS "MARA_FSH_MG_AT1" MARA_FSH_MG_AT2 AS "MARA_FSH_MG_AT2" MARA_FSH_MG_AT3 AS "MARA_FSH_MG_AT3" MARA_FSH_SEALV AS "MARA_FSH_SEALV" MARA_FSH_SEAIM AS "MARA_FSH_SEAIM" MARA_FSH_SC_MID AS "MARA_FSH_SC_MID" MARA_PSM_CODE AS "MARA_PSM_CODE" MARA_ZZEXTWG AS "MARA_ZZEXTWG" MARA_ZMTREF AS "MARA_ZMTREF" MARA_ZZPT_PRODUTO AS "MARA_ZZPT_PRODUTO" MARA_ZZPT_LIGANTE AS "MARA_ZZPT_LIGANTE" MARA_ZZPT_ADJUVANTE AS "MARA_ZZPT_ADJUVANTE" MARA_ZZPT_CLS_RESCO AS "MARA_ZZPT_CLS_RESCO" MARA_ZZPT_CLS_CONSI AS "MARA_ZZPT_CLS_CONSI" MARA_ZZPT_EXPO_AMBI AS "MARA_ZZPT_EXPO_AMBI" MARA_ZZPT_MAX_DIM_AG AS "MARA_ZZPT_MAX_DIM_AG" MARA_ZZPT_CLS_TEOR AS "MARA_ZZPT_CLS_TEOR" MARA_ZZPT_CAR_ESPEC AS "MARA_ZZPT_CAR_ESPEC" MARA_ZZ1 AS "MARA_ZZ1" MARA_ZZCPRDH AS "MARA_ZZCPRDH" MAKT_MATNR AS "MAKT_MATNR" MAKT_SPRAS AS "MAKT_SPRAS" MAKT_MAKTX AS "MAKT_MAKTX" LIPS_VBELN AS "LIPS_VBELN" LIPS_POSNR AS "LIPS_POSNR" LIPS_PSTYV AS "LIPS_PSTYV" LIPS_ERNAM AS "LIPS_ERNAM" LIPS_ERZET AS "LIPS_ERZET" LIPS_ERDAT AS "LIPS_ERDAT" LIPS_MATNR AS "LIPS_MATNR" LIPS_MATWA AS "LIPS_MATWA" LIPS_MATKL AS "LIPS_MATKL" LIPS_WERKS AS "LIPS_WERKS" LIPS_LGORT AS "LIPS_LGORT" LIPS_CHARG AS "LIPS_CHARG" LIPS_LICHN AS "LIPS_LICHN" LIPS_KDMAT AS "LIPS_KDMAT" LIPS_PRODH AS "LIPS_PRODH" LIPS_LFIMG AS "LIPS_LFIMG" LIPS_MEINS AS "LIPS_MEINS" LIPS_VRKME AS "LIPS_VRKME" LIPS_UMVKZ AS "LIPS_UMVKZ" LIPS_UMVKN AS "LIPS_UMVKN" LIPS_NTGEW AS "LIPS_NTGEW" LIPS_BRGEW AS "LIPS_BRGEW" LIPS_GEWEI AS "LIPS_GEWEI" LIPS_VOLUM AS "LIPS_VOLUM" LIPS_VOLEH AS "LIPS_VOLEH" LIPS_KZTLF AS "LIPS_KZTLF" LIPS_UEBTK AS "LIPS_UEBTK" LIPS_UEBTO AS "LIPS_UEBTO" LIPS_UNTTO AS "LIPS_UNTTO" LIPS_CHSPL AS "LIPS_CHSPL" LIPS_FAKSP AS "LIPS_FAKSP" LIPS_MBDAT AS "LIPS_MBDAT" LIPS_LGMNG AS "LIPS_LGMNG" LIPS_ARKTX AS "LIPS_ARKTX" LIPS_VBELV AS "LIPS_VBELV" LIPS_POSNV AS "LIPS_POSNV" LIPS_VBTYV AS "LIPS_VBTYV" LIPS_VGSYS AS "LIPS_VGSYS" LIPS_VGBEL AS "LIPS_VGBEL" LIPS_VGPOS AS "LIPS_VGPOS" LIPS_UPFLU AS "LIPS_UPFLU" LIPS_UEPOS AS "LIPS_UEPOS" LIPS_FKREL AS "LIPS_FKREL" LIPS_LADGR AS "LIPS_LADGR" LIPS_TRAGR AS "LIPS_TRAGR" LIPS_KOMKZ AS "LIPS_KOMKZ" LIPS_LGNUM AS "LIPS_LGNUM" LIPS_LISPL AS "LIPS_LISPL" LIPS_MTART AS "LIPS_MTART" LIPS_POSAR AS "LIPS_POSAR" LIPS_BWTAR AS "LIPS_BWTAR" LIPS_GSBER AS "LIPS_GSBER" LIPS_VKBUR AS "LIPS_VKBUR" LIPS_VKGRP AS "LIPS_VKGRP" LIPS_VTWEG AS "LIPS_VTWEG" LIPS_SPART AS "LIPS_SPART" LIPS_FMENG AS "LIPS_FMENG" LIPS_WAVWR AS "LIPS_WAVWR" LIPS_AEDAT AS "LIPS_AEDAT" LIPS_MVGR1 AS "LIPS_MVGR1" LIPS_MVGR2 AS "LIPS_MVGR2" LIPS_MVGR3 AS "LIPS_MVGR3" LIPS_MVGR4 AS "LIPS_MVGR4" LIPS_MVGR5 AS "LIPS_MVGR5" LIPS_KOSTL AS "LIPS_KOSTL" LIPS_KOKRS AS "LIPS_KOKRS"</v>
      </c>
    </row>
    <row r="334" spans="2:5" x14ac:dyDescent="0.2">
      <c r="B334" s="84" t="s">
        <v>497</v>
      </c>
      <c r="C334" t="str">
        <f t="shared" si="15"/>
        <v>"LIPS_PAOBJNR"</v>
      </c>
      <c r="D334" t="str">
        <f t="shared" si="16"/>
        <v>LIPS_PAOBJNR AS "LIPS_PAOBJNR"</v>
      </c>
      <c r="E334" t="str">
        <f t="shared" si="17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 MARA_BBTYP AS "MARA_BBTYP" MARA_SLED_BBD AS "MARA_SLED_BBD" MARA_GTIN_VARIANT AS "MARA_GTIN_VARIANT" MARA_GENNR AS "MARA_GENNR" MARA_RMATP AS "MARA_RMATP" MARA_GDS_RELEVANT AS "MARA_GDS_RELEVANT" MARA_WEORA AS "MARA_WEORA" MARA_HUTYP_DFLT AS "MARA_HUTYP_DFLT" MARA_PILFERABLE AS "MARA_PILFERABLE" MARA_WHSTC AS "MARA_WHSTC" MARA_WHMATGR AS "MARA_WHMATGR" MARA_HNDLCODE AS "MARA_HNDLCODE" MARA_HAZMAT AS "MARA_HAZMAT" MARA_HUTYP AS "MARA_HUTYP" MARA_TARE_VAR AS "MARA_TARE_VAR" MARA_MAXC AS "MARA_MAXC" MARA_MAXC_TOL AS "MARA_MAXC_TOL" MARA_MAXL AS "MARA_MAXL" MARA_MAXB AS "MARA_MAXB" MARA_MAXH AS "MARA_MAXH" MARA_MAXDIM_UOM AS "MARA_MAXDIM_UOM" MARA_HERKL AS "MARA_HERKL" MARA_MFRGR AS "MARA_MFRGR" MARA_QQTIME AS "MARA_QQTIME" MARA_QQTIMEUOM AS "MARA_QQTIMEUOM" MARA_QGRP AS "MARA_QGRP" MARA_SERIAL AS "MARA_SERIAL" MARA_PS_SMARTFORM AS "MARA_PS_SMARTFORM" MARA_LOGUNIT AS "MARA_LOGUNIT" MARA_CWQREL AS "MARA_CWQREL" MARA_CWQPROC AS "MARA_CWQPROC" MARA_CWQTOLGR AS "MARA_CWQTOLGR" MARA_ADPROF AS "MARA_ADPROF" MARA_IPMIPPRODUCT AS "MARA_IPMIPPRODUCT" MARA_ALLOW_PMAT_IGNO AS "MARA_ALLOW_PMAT_IGNO" MARA_MEDIUM AS "MARA_MEDIUM" MARA_COMMODITY AS "MARA_COMMODITY" MARA_ANIMAL_ORIGIN AS "MARA_ANIMAL_ORIGIN" MARA_TEXTILE_COMP_IND AS "MARA_TEXTILE_COMP_IND" MARA_SGT_CSGR AS "MARA_SGT_CSGR" MARA_SGT_COVSA AS "MARA_SGT_COVSA" MARA_SGT_STAT AS "MARA_SGT_STAT" MARA_SGT_SCOPE AS "MARA_SGT_SCOPE" MARA_SGT_REL AS "MARA_SGT_REL" MARA_ANP AS "MARA_ANP" MARA_FSH_MG_AT1 AS "MARA_FSH_MG_AT1" MARA_FSH_MG_AT2 AS "MARA_FSH_MG_AT2" MARA_FSH_MG_AT3 AS "MARA_FSH_MG_AT3" MARA_FSH_SEALV AS "MARA_FSH_SEALV" MARA_FSH_SEAIM AS "MARA_FSH_SEAIM" MARA_FSH_SC_MID AS "MARA_FSH_SC_MID" MARA_PSM_CODE AS "MARA_PSM_CODE" MARA_ZZEXTWG AS "MARA_ZZEXTWG" MARA_ZMTREF AS "MARA_ZMTREF" MARA_ZZPT_PRODUTO AS "MARA_ZZPT_PRODUTO" MARA_ZZPT_LIGANTE AS "MARA_ZZPT_LIGANTE" MARA_ZZPT_ADJUVANTE AS "MARA_ZZPT_ADJUVANTE" MARA_ZZPT_CLS_RESCO AS "MARA_ZZPT_CLS_RESCO" MARA_ZZPT_CLS_CONSI AS "MARA_ZZPT_CLS_CONSI" MARA_ZZPT_EXPO_AMBI AS "MARA_ZZPT_EXPO_AMBI" MARA_ZZPT_MAX_DIM_AG AS "MARA_ZZPT_MAX_DIM_AG" MARA_ZZPT_CLS_TEOR AS "MARA_ZZPT_CLS_TEOR" MARA_ZZPT_CAR_ESPEC AS "MARA_ZZPT_CAR_ESPEC" MARA_ZZ1 AS "MARA_ZZ1" MARA_ZZCPRDH AS "MARA_ZZCPRDH" MAKT_MATNR AS "MAKT_MATNR" MAKT_SPRAS AS "MAKT_SPRAS" MAKT_MAKTX AS "MAKT_MAKTX" LIPS_VBELN AS "LIPS_VBELN" LIPS_POSNR AS "LIPS_POSNR" LIPS_PSTYV AS "LIPS_PSTYV" LIPS_ERNAM AS "LIPS_ERNAM" LIPS_ERZET AS "LIPS_ERZET" LIPS_ERDAT AS "LIPS_ERDAT" LIPS_MATNR AS "LIPS_MATNR" LIPS_MATWA AS "LIPS_MATWA" LIPS_MATKL AS "LIPS_MATKL" LIPS_WERKS AS "LIPS_WERKS" LIPS_LGORT AS "LIPS_LGORT" LIPS_CHARG AS "LIPS_CHARG" LIPS_LICHN AS "LIPS_LICHN" LIPS_KDMAT AS "LIPS_KDMAT" LIPS_PRODH AS "LIPS_PRODH" LIPS_LFIMG AS "LIPS_LFIMG" LIPS_MEINS AS "LIPS_MEINS" LIPS_VRKME AS "LIPS_VRKME" LIPS_UMVKZ AS "LIPS_UMVKZ" LIPS_UMVKN AS "LIPS_UMVKN" LIPS_NTGEW AS "LIPS_NTGEW" LIPS_BRGEW AS "LIPS_BRGEW" LIPS_GEWEI AS "LIPS_GEWEI" LIPS_VOLUM AS "LIPS_VOLUM" LIPS_VOLEH AS "LIPS_VOLEH" LIPS_KZTLF AS "LIPS_KZTLF" LIPS_UEBTK AS "LIPS_UEBTK" LIPS_UEBTO AS "LIPS_UEBTO" LIPS_UNTTO AS "LIPS_UNTTO" LIPS_CHSPL AS "LIPS_CHSPL" LIPS_FAKSP AS "LIPS_FAKSP" LIPS_MBDAT AS "LIPS_MBDAT" LIPS_LGMNG AS "LIPS_LGMNG" LIPS_ARKTX AS "LIPS_ARKTX" LIPS_VBELV AS "LIPS_VBELV" LIPS_POSNV AS "LIPS_POSNV" LIPS_VBTYV AS "LIPS_VBTYV" LIPS_VGSYS AS "LIPS_VGSYS" LIPS_VGBEL AS "LIPS_VGBEL" LIPS_VGPOS AS "LIPS_VGPOS" LIPS_UPFLU AS "LIPS_UPFLU" LIPS_UEPOS AS "LIPS_UEPOS" LIPS_FKREL AS "LIPS_FKREL" LIPS_LADGR AS "LIPS_LADGR" LIPS_TRAGR AS "LIPS_TRAGR" LIPS_KOMKZ AS "LIPS_KOMKZ" LIPS_LGNUM AS "LIPS_LGNUM" LIPS_LISPL AS "LIPS_LISPL" LIPS_MTART AS "LIPS_MTART" LIPS_POSAR AS "LIPS_POSAR" LIPS_BWTAR AS "LIPS_BWTAR" LIPS_GSBER AS "LIPS_GSBER" LIPS_VKBUR AS "LIPS_VKBUR" LIPS_VKGRP AS "LIPS_VKGRP" LIPS_VTWEG AS "LIPS_VTWEG" LIPS_SPART AS "LIPS_SPART" LIPS_FMENG AS "LIPS_FMENG" LIPS_WAVWR AS "LIPS_WAVWR" LIPS_AEDAT AS "LIPS_AEDAT" LIPS_MVGR1 AS "LIPS_MVGR1" LIPS_MVGR2 AS "LIPS_MVGR2" LIPS_MVGR3 AS "LIPS_MVGR3" LIPS_MVGR4 AS "LIPS_MVGR4" LIPS_MVGR5 AS "LIPS_MVGR5" LIPS_KOSTL AS "LIPS_KOSTL" LIPS_KOKRS AS "LIPS_KOKRS" LIPS_PAOBJNR AS "LIPS_PAOBJNR"</v>
      </c>
    </row>
    <row r="335" spans="2:5" x14ac:dyDescent="0.2">
      <c r="B335" s="84" t="s">
        <v>498</v>
      </c>
      <c r="C335" t="str">
        <f t="shared" si="15"/>
        <v>"LIPS_PRCTR"</v>
      </c>
      <c r="D335" t="str">
        <f t="shared" si="16"/>
        <v>LIPS_PRCTR AS "LIPS_PRCTR"</v>
      </c>
      <c r="E335" t="str">
        <f t="shared" si="17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 MARA_BBTYP AS "MARA_BBTYP" MARA_SLED_BBD AS "MARA_SLED_BBD" MARA_GTIN_VARIANT AS "MARA_GTIN_VARIANT" MARA_GENNR AS "MARA_GENNR" MARA_RMATP AS "MARA_RMATP" MARA_GDS_RELEVANT AS "MARA_GDS_RELEVANT" MARA_WEORA AS "MARA_WEORA" MARA_HUTYP_DFLT AS "MARA_HUTYP_DFLT" MARA_PILFERABLE AS "MARA_PILFERABLE" MARA_WHSTC AS "MARA_WHSTC" MARA_WHMATGR AS "MARA_WHMATGR" MARA_HNDLCODE AS "MARA_HNDLCODE" MARA_HAZMAT AS "MARA_HAZMAT" MARA_HUTYP AS "MARA_HUTYP" MARA_TARE_VAR AS "MARA_TARE_VAR" MARA_MAXC AS "MARA_MAXC" MARA_MAXC_TOL AS "MARA_MAXC_TOL" MARA_MAXL AS "MARA_MAXL" MARA_MAXB AS "MARA_MAXB" MARA_MAXH AS "MARA_MAXH" MARA_MAXDIM_UOM AS "MARA_MAXDIM_UOM" MARA_HERKL AS "MARA_HERKL" MARA_MFRGR AS "MARA_MFRGR" MARA_QQTIME AS "MARA_QQTIME" MARA_QQTIMEUOM AS "MARA_QQTIMEUOM" MARA_QGRP AS "MARA_QGRP" MARA_SERIAL AS "MARA_SERIAL" MARA_PS_SMARTFORM AS "MARA_PS_SMARTFORM" MARA_LOGUNIT AS "MARA_LOGUNIT" MARA_CWQREL AS "MARA_CWQREL" MARA_CWQPROC AS "MARA_CWQPROC" MARA_CWQTOLGR AS "MARA_CWQTOLGR" MARA_ADPROF AS "MARA_ADPROF" MARA_IPMIPPRODUCT AS "MARA_IPMIPPRODUCT" MARA_ALLOW_PMAT_IGNO AS "MARA_ALLOW_PMAT_IGNO" MARA_MEDIUM AS "MARA_MEDIUM" MARA_COMMODITY AS "MARA_COMMODITY" MARA_ANIMAL_ORIGIN AS "MARA_ANIMAL_ORIGIN" MARA_TEXTILE_COMP_IND AS "MARA_TEXTILE_COMP_IND" MARA_SGT_CSGR AS "MARA_SGT_CSGR" MARA_SGT_COVSA AS "MARA_SGT_COVSA" MARA_SGT_STAT AS "MARA_SGT_STAT" MARA_SGT_SCOPE AS "MARA_SGT_SCOPE" MARA_SGT_REL AS "MARA_SGT_REL" MARA_ANP AS "MARA_ANP" MARA_FSH_MG_AT1 AS "MARA_FSH_MG_AT1" MARA_FSH_MG_AT2 AS "MARA_FSH_MG_AT2" MARA_FSH_MG_AT3 AS "MARA_FSH_MG_AT3" MARA_FSH_SEALV AS "MARA_FSH_SEALV" MARA_FSH_SEAIM AS "MARA_FSH_SEAIM" MARA_FSH_SC_MID AS "MARA_FSH_SC_MID" MARA_PSM_CODE AS "MARA_PSM_CODE" MARA_ZZEXTWG AS "MARA_ZZEXTWG" MARA_ZMTREF AS "MARA_ZMTREF" MARA_ZZPT_PRODUTO AS "MARA_ZZPT_PRODUTO" MARA_ZZPT_LIGANTE AS "MARA_ZZPT_LIGANTE" MARA_ZZPT_ADJUVANTE AS "MARA_ZZPT_ADJUVANTE" MARA_ZZPT_CLS_RESCO AS "MARA_ZZPT_CLS_RESCO" MARA_ZZPT_CLS_CONSI AS "MARA_ZZPT_CLS_CONSI" MARA_ZZPT_EXPO_AMBI AS "MARA_ZZPT_EXPO_AMBI" MARA_ZZPT_MAX_DIM_AG AS "MARA_ZZPT_MAX_DIM_AG" MARA_ZZPT_CLS_TEOR AS "MARA_ZZPT_CLS_TEOR" MARA_ZZPT_CAR_ESPEC AS "MARA_ZZPT_CAR_ESPEC" MARA_ZZ1 AS "MARA_ZZ1" MARA_ZZCPRDH AS "MARA_ZZCPRDH" MAKT_MATNR AS "MAKT_MATNR" MAKT_SPRAS AS "MAKT_SPRAS" MAKT_MAKTX AS "MAKT_MAKTX" LIPS_VBELN AS "LIPS_VBELN" LIPS_POSNR AS "LIPS_POSNR" LIPS_PSTYV AS "LIPS_PSTYV" LIPS_ERNAM AS "LIPS_ERNAM" LIPS_ERZET AS "LIPS_ERZET" LIPS_ERDAT AS "LIPS_ERDAT" LIPS_MATNR AS "LIPS_MATNR" LIPS_MATWA AS "LIPS_MATWA" LIPS_MATKL AS "LIPS_MATKL" LIPS_WERKS AS "LIPS_WERKS" LIPS_LGORT AS "LIPS_LGORT" LIPS_CHARG AS "LIPS_CHARG" LIPS_LICHN AS "LIPS_LICHN" LIPS_KDMAT AS "LIPS_KDMAT" LIPS_PRODH AS "LIPS_PRODH" LIPS_LFIMG AS "LIPS_LFIMG" LIPS_MEINS AS "LIPS_MEINS" LIPS_VRKME AS "LIPS_VRKME" LIPS_UMVKZ AS "LIPS_UMVKZ" LIPS_UMVKN AS "LIPS_UMVKN" LIPS_NTGEW AS "LIPS_NTGEW" LIPS_BRGEW AS "LIPS_BRGEW" LIPS_GEWEI AS "LIPS_GEWEI" LIPS_VOLUM AS "LIPS_VOLUM" LIPS_VOLEH AS "LIPS_VOLEH" LIPS_KZTLF AS "LIPS_KZTLF" LIPS_UEBTK AS "LIPS_UEBTK" LIPS_UEBTO AS "LIPS_UEBTO" LIPS_UNTTO AS "LIPS_UNTTO" LIPS_CHSPL AS "LIPS_CHSPL" LIPS_FAKSP AS "LIPS_FAKSP" LIPS_MBDAT AS "LIPS_MBDAT" LIPS_LGMNG AS "LIPS_LGMNG" LIPS_ARKTX AS "LIPS_ARKTX" LIPS_VBELV AS "LIPS_VBELV" LIPS_POSNV AS "LIPS_POSNV" LIPS_VBTYV AS "LIPS_VBTYV" LIPS_VGSYS AS "LIPS_VGSYS" LIPS_VGBEL AS "LIPS_VGBEL" LIPS_VGPOS AS "LIPS_VGPOS" LIPS_UPFLU AS "LIPS_UPFLU" LIPS_UEPOS AS "LIPS_UEPOS" LIPS_FKREL AS "LIPS_FKREL" LIPS_LADGR AS "LIPS_LADGR" LIPS_TRAGR AS "LIPS_TRAGR" LIPS_KOMKZ AS "LIPS_KOMKZ" LIPS_LGNUM AS "LIPS_LGNUM" LIPS_LISPL AS "LIPS_LISPL" LIPS_MTART AS "LIPS_MTART" LIPS_POSAR AS "LIPS_POSAR" LIPS_BWTAR AS "LIPS_BWTAR" LIPS_GSBER AS "LIPS_GSBER" LIPS_VKBUR AS "LIPS_VKBUR" LIPS_VKGRP AS "LIPS_VKGRP" LIPS_VTWEG AS "LIPS_VTWEG" LIPS_SPART AS "LIPS_SPART" LIPS_FMENG AS "LIPS_FMENG" LIPS_WAVWR AS "LIPS_WAVWR" LIPS_AEDAT AS "LIPS_AEDAT" LIPS_MVGR1 AS "LIPS_MVGR1" LIPS_MVGR2 AS "LIPS_MVGR2" LIPS_MVGR3 AS "LIPS_MVGR3" LIPS_MVGR4 AS "LIPS_MVGR4" LIPS_MVGR5 AS "LIPS_MVGR5" LIPS_KOSTL AS "LIPS_KOSTL" LIPS_KOKRS AS "LIPS_KOKRS" LIPS_PAOBJNR AS "LIPS_PAOBJNR" LIPS_PRCTR AS "LIPS_PRCTR"</v>
      </c>
    </row>
    <row r="336" spans="2:5" x14ac:dyDescent="0.2">
      <c r="B336" s="84" t="s">
        <v>499</v>
      </c>
      <c r="C336" t="str">
        <f t="shared" si="15"/>
        <v>"LIPS_PS_PSP_PNR"</v>
      </c>
      <c r="D336" t="str">
        <f t="shared" si="16"/>
        <v>LIPS_PS_PSP_PNR AS "LIPS_PS_PSP_PNR"</v>
      </c>
      <c r="E336" t="str">
        <f t="shared" si="17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 MARA_BBTYP AS "MARA_BBTYP" MARA_SLED_BBD AS "MARA_SLED_BBD" MARA_GTIN_VARIANT AS "MARA_GTIN_VARIANT" MARA_GENNR AS "MARA_GENNR" MARA_RMATP AS "MARA_RMATP" MARA_GDS_RELEVANT AS "MARA_GDS_RELEVANT" MARA_WEORA AS "MARA_WEORA" MARA_HUTYP_DFLT AS "MARA_HUTYP_DFLT" MARA_PILFERABLE AS "MARA_PILFERABLE" MARA_WHSTC AS "MARA_WHSTC" MARA_WHMATGR AS "MARA_WHMATGR" MARA_HNDLCODE AS "MARA_HNDLCODE" MARA_HAZMAT AS "MARA_HAZMAT" MARA_HUTYP AS "MARA_HUTYP" MARA_TARE_VAR AS "MARA_TARE_VAR" MARA_MAXC AS "MARA_MAXC" MARA_MAXC_TOL AS "MARA_MAXC_TOL" MARA_MAXL AS "MARA_MAXL" MARA_MAXB AS "MARA_MAXB" MARA_MAXH AS "MARA_MAXH" MARA_MAXDIM_UOM AS "MARA_MAXDIM_UOM" MARA_HERKL AS "MARA_HERKL" MARA_MFRGR AS "MARA_MFRGR" MARA_QQTIME AS "MARA_QQTIME" MARA_QQTIMEUOM AS "MARA_QQTIMEUOM" MARA_QGRP AS "MARA_QGRP" MARA_SERIAL AS "MARA_SERIAL" MARA_PS_SMARTFORM AS "MARA_PS_SMARTFORM" MARA_LOGUNIT AS "MARA_LOGUNIT" MARA_CWQREL AS "MARA_CWQREL" MARA_CWQPROC AS "MARA_CWQPROC" MARA_CWQTOLGR AS "MARA_CWQTOLGR" MARA_ADPROF AS "MARA_ADPROF" MARA_IPMIPPRODUCT AS "MARA_IPMIPPRODUCT" MARA_ALLOW_PMAT_IGNO AS "MARA_ALLOW_PMAT_IGNO" MARA_MEDIUM AS "MARA_MEDIUM" MARA_COMMODITY AS "MARA_COMMODITY" MARA_ANIMAL_ORIGIN AS "MARA_ANIMAL_ORIGIN" MARA_TEXTILE_COMP_IND AS "MARA_TEXTILE_COMP_IND" MARA_SGT_CSGR AS "MARA_SGT_CSGR" MARA_SGT_COVSA AS "MARA_SGT_COVSA" MARA_SGT_STAT AS "MARA_SGT_STAT" MARA_SGT_SCOPE AS "MARA_SGT_SCOPE" MARA_SGT_REL AS "MARA_SGT_REL" MARA_ANP AS "MARA_ANP" MARA_FSH_MG_AT1 AS "MARA_FSH_MG_AT1" MARA_FSH_MG_AT2 AS "MARA_FSH_MG_AT2" MARA_FSH_MG_AT3 AS "MARA_FSH_MG_AT3" MARA_FSH_SEALV AS "MARA_FSH_SEALV" MARA_FSH_SEAIM AS "MARA_FSH_SEAIM" MARA_FSH_SC_MID AS "MARA_FSH_SC_MID" MARA_PSM_CODE AS "MARA_PSM_CODE" MARA_ZZEXTWG AS "MARA_ZZEXTWG" MARA_ZMTREF AS "MARA_ZMTREF" MARA_ZZPT_PRODUTO AS "MARA_ZZPT_PRODUTO" MARA_ZZPT_LIGANTE AS "MARA_ZZPT_LIGANTE" MARA_ZZPT_ADJUVANTE AS "MARA_ZZPT_ADJUVANTE" MARA_ZZPT_CLS_RESCO AS "MARA_ZZPT_CLS_RESCO" MARA_ZZPT_CLS_CONSI AS "MARA_ZZPT_CLS_CONSI" MARA_ZZPT_EXPO_AMBI AS "MARA_ZZPT_EXPO_AMBI" MARA_ZZPT_MAX_DIM_AG AS "MARA_ZZPT_MAX_DIM_AG" MARA_ZZPT_CLS_TEOR AS "MARA_ZZPT_CLS_TEOR" MARA_ZZPT_CAR_ESPEC AS "MARA_ZZPT_CAR_ESPEC" MARA_ZZ1 AS "MARA_ZZ1" MARA_ZZCPRDH AS "MARA_ZZCPRDH" MAKT_MATNR AS "MAKT_MATNR" MAKT_SPRAS AS "MAKT_SPRAS" MAKT_MAKTX AS "MAKT_MAKTX" LIPS_VBELN AS "LIPS_VBELN" LIPS_POSNR AS "LIPS_POSNR" LIPS_PSTYV AS "LIPS_PSTYV" LIPS_ERNAM AS "LIPS_ERNAM" LIPS_ERZET AS "LIPS_ERZET" LIPS_ERDAT AS "LIPS_ERDAT" LIPS_MATNR AS "LIPS_MATNR" LIPS_MATWA AS "LIPS_MATWA" LIPS_MATKL AS "LIPS_MATKL" LIPS_WERKS AS "LIPS_WERKS" LIPS_LGORT AS "LIPS_LGORT" LIPS_CHARG AS "LIPS_CHARG" LIPS_LICHN AS "LIPS_LICHN" LIPS_KDMAT AS "LIPS_KDMAT" LIPS_PRODH AS "LIPS_PRODH" LIPS_LFIMG AS "LIPS_LFIMG" LIPS_MEINS AS "LIPS_MEINS" LIPS_VRKME AS "LIPS_VRKME" LIPS_UMVKZ AS "LIPS_UMVKZ" LIPS_UMVKN AS "LIPS_UMVKN" LIPS_NTGEW AS "LIPS_NTGEW" LIPS_BRGEW AS "LIPS_BRGEW" LIPS_GEWEI AS "LIPS_GEWEI" LIPS_VOLUM AS "LIPS_VOLUM" LIPS_VOLEH AS "LIPS_VOLEH" LIPS_KZTLF AS "LIPS_KZTLF" LIPS_UEBTK AS "LIPS_UEBTK" LIPS_UEBTO AS "LIPS_UEBTO" LIPS_UNTTO AS "LIPS_UNTTO" LIPS_CHSPL AS "LIPS_CHSPL" LIPS_FAKSP AS "LIPS_FAKSP" LIPS_MBDAT AS "LIPS_MBDAT" LIPS_LGMNG AS "LIPS_LGMNG" LIPS_ARKTX AS "LIPS_ARKTX" LIPS_VBELV AS "LIPS_VBELV" LIPS_POSNV AS "LIPS_POSNV" LIPS_VBTYV AS "LIPS_VBTYV" LIPS_VGSYS AS "LIPS_VGSYS" LIPS_VGBEL AS "LIPS_VGBEL" LIPS_VGPOS AS "LIPS_VGPOS" LIPS_UPFLU AS "LIPS_UPFLU" LIPS_UEPOS AS "LIPS_UEPOS" LIPS_FKREL AS "LIPS_FKREL" LIPS_LADGR AS "LIPS_LADGR" LIPS_TRAGR AS "LIPS_TRAGR" LIPS_KOMKZ AS "LIPS_KOMKZ" LIPS_LGNUM AS "LIPS_LGNUM" LIPS_LISPL AS "LIPS_LISPL" LIPS_MTART AS "LIPS_MTART" LIPS_POSAR AS "LIPS_POSAR" LIPS_BWTAR AS "LIPS_BWTAR" LIPS_GSBER AS "LIPS_GSBER" LIPS_VKBUR AS "LIPS_VKBUR" LIPS_VKGRP AS "LIPS_VKGRP" LIPS_VTWEG AS "LIPS_VTWEG" LIPS_SPART AS "LIPS_SPART" LIPS_FMENG AS "LIPS_FMENG" LIPS_WAVWR AS "LIPS_WAVWR" LIPS_AEDAT AS "LIPS_AEDAT" LIPS_MVGR1 AS "LIPS_MVGR1" LIPS_MVGR2 AS "LIPS_MVGR2" LIPS_MVGR3 AS "LIPS_MVGR3" LIPS_MVGR4 AS "LIPS_MVGR4" LIPS_MVGR5 AS "LIPS_MVGR5" LIPS_KOSTL AS "LIPS_KOSTL" LIPS_KOKRS AS "LIPS_KOKRS" LIPS_PAOBJNR AS "LIPS_PAOBJNR" LIPS_PRCTR AS "LIPS_PRCTR" LIPS_PS_PSP_PNR AS "LIPS_PS_PSP_PNR"</v>
      </c>
    </row>
    <row r="337" spans="2:5" x14ac:dyDescent="0.2">
      <c r="B337" s="84" t="s">
        <v>500</v>
      </c>
      <c r="C337" t="str">
        <f t="shared" si="15"/>
        <v>"LIPS_AUFNR"</v>
      </c>
      <c r="D337" t="str">
        <f t="shared" si="16"/>
        <v>LIPS_AUFNR AS "LIPS_AUFNR"</v>
      </c>
      <c r="E337" t="str">
        <f t="shared" si="17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 MARA_BBTYP AS "MARA_BBTYP" MARA_SLED_BBD AS "MARA_SLED_BBD" MARA_GTIN_VARIANT AS "MARA_GTIN_VARIANT" MARA_GENNR AS "MARA_GENNR" MARA_RMATP AS "MARA_RMATP" MARA_GDS_RELEVANT AS "MARA_GDS_RELEVANT" MARA_WEORA AS "MARA_WEORA" MARA_HUTYP_DFLT AS "MARA_HUTYP_DFLT" MARA_PILFERABLE AS "MARA_PILFERABLE" MARA_WHSTC AS "MARA_WHSTC" MARA_WHMATGR AS "MARA_WHMATGR" MARA_HNDLCODE AS "MARA_HNDLCODE" MARA_HAZMAT AS "MARA_HAZMAT" MARA_HUTYP AS "MARA_HUTYP" MARA_TARE_VAR AS "MARA_TARE_VAR" MARA_MAXC AS "MARA_MAXC" MARA_MAXC_TOL AS "MARA_MAXC_TOL" MARA_MAXL AS "MARA_MAXL" MARA_MAXB AS "MARA_MAXB" MARA_MAXH AS "MARA_MAXH" MARA_MAXDIM_UOM AS "MARA_MAXDIM_UOM" MARA_HERKL AS "MARA_HERKL" MARA_MFRGR AS "MARA_MFRGR" MARA_QQTIME AS "MARA_QQTIME" MARA_QQTIMEUOM AS "MARA_QQTIMEUOM" MARA_QGRP AS "MARA_QGRP" MARA_SERIAL AS "MARA_SERIAL" MARA_PS_SMARTFORM AS "MARA_PS_SMARTFORM" MARA_LOGUNIT AS "MARA_LOGUNIT" MARA_CWQREL AS "MARA_CWQREL" MARA_CWQPROC AS "MARA_CWQPROC" MARA_CWQTOLGR AS "MARA_CWQTOLGR" MARA_ADPROF AS "MARA_ADPROF" MARA_IPMIPPRODUCT AS "MARA_IPMIPPRODUCT" MARA_ALLOW_PMAT_IGNO AS "MARA_ALLOW_PMAT_IGNO" MARA_MEDIUM AS "MARA_MEDIUM" MARA_COMMODITY AS "MARA_COMMODITY" MARA_ANIMAL_ORIGIN AS "MARA_ANIMAL_ORIGIN" MARA_TEXTILE_COMP_IND AS "MARA_TEXTILE_COMP_IND" MARA_SGT_CSGR AS "MARA_SGT_CSGR" MARA_SGT_COVSA AS "MARA_SGT_COVSA" MARA_SGT_STAT AS "MARA_SGT_STAT" MARA_SGT_SCOPE AS "MARA_SGT_SCOPE" MARA_SGT_REL AS "MARA_SGT_REL" MARA_ANP AS "MARA_ANP" MARA_FSH_MG_AT1 AS "MARA_FSH_MG_AT1" MARA_FSH_MG_AT2 AS "MARA_FSH_MG_AT2" MARA_FSH_MG_AT3 AS "MARA_FSH_MG_AT3" MARA_FSH_SEALV AS "MARA_FSH_SEALV" MARA_FSH_SEAIM AS "MARA_FSH_SEAIM" MARA_FSH_SC_MID AS "MARA_FSH_SC_MID" MARA_PSM_CODE AS "MARA_PSM_CODE" MARA_ZZEXTWG AS "MARA_ZZEXTWG" MARA_ZMTREF AS "MARA_ZMTREF" MARA_ZZPT_PRODUTO AS "MARA_ZZPT_PRODUTO" MARA_ZZPT_LIGANTE AS "MARA_ZZPT_LIGANTE" MARA_ZZPT_ADJUVANTE AS "MARA_ZZPT_ADJUVANTE" MARA_ZZPT_CLS_RESCO AS "MARA_ZZPT_CLS_RESCO" MARA_ZZPT_CLS_CONSI AS "MARA_ZZPT_CLS_CONSI" MARA_ZZPT_EXPO_AMBI AS "MARA_ZZPT_EXPO_AMBI" MARA_ZZPT_MAX_DIM_AG AS "MARA_ZZPT_MAX_DIM_AG" MARA_ZZPT_CLS_TEOR AS "MARA_ZZPT_CLS_TEOR" MARA_ZZPT_CAR_ESPEC AS "MARA_ZZPT_CAR_ESPEC" MARA_ZZ1 AS "MARA_ZZ1" MARA_ZZCPRDH AS "MARA_ZZCPRDH" MAKT_MATNR AS "MAKT_MATNR" MAKT_SPRAS AS "MAKT_SPRAS" MAKT_MAKTX AS "MAKT_MAKTX" LIPS_VBELN AS "LIPS_VBELN" LIPS_POSNR AS "LIPS_POSNR" LIPS_PSTYV AS "LIPS_PSTYV" LIPS_ERNAM AS "LIPS_ERNAM" LIPS_ERZET AS "LIPS_ERZET" LIPS_ERDAT AS "LIPS_ERDAT" LIPS_MATNR AS "LIPS_MATNR" LIPS_MATWA AS "LIPS_MATWA" LIPS_MATKL AS "LIPS_MATKL" LIPS_WERKS AS "LIPS_WERKS" LIPS_LGORT AS "LIPS_LGORT" LIPS_CHARG AS "LIPS_CHARG" LIPS_LICHN AS "LIPS_LICHN" LIPS_KDMAT AS "LIPS_KDMAT" LIPS_PRODH AS "LIPS_PRODH" LIPS_LFIMG AS "LIPS_LFIMG" LIPS_MEINS AS "LIPS_MEINS" LIPS_VRKME AS "LIPS_VRKME" LIPS_UMVKZ AS "LIPS_UMVKZ" LIPS_UMVKN AS "LIPS_UMVKN" LIPS_NTGEW AS "LIPS_NTGEW" LIPS_BRGEW AS "LIPS_BRGEW" LIPS_GEWEI AS "LIPS_GEWEI" LIPS_VOLUM AS "LIPS_VOLUM" LIPS_VOLEH AS "LIPS_VOLEH" LIPS_KZTLF AS "LIPS_KZTLF" LIPS_UEBTK AS "LIPS_UEBTK" LIPS_UEBTO AS "LIPS_UEBTO" LIPS_UNTTO AS "LIPS_UNTTO" LIPS_CHSPL AS "LIPS_CHSPL" LIPS_FAKSP AS "LIPS_FAKSP" LIPS_MBDAT AS "LIPS_MBDAT" LIPS_LGMNG AS "LIPS_LGMNG" LIPS_ARKTX AS "LIPS_ARKTX" LIPS_VBELV AS "LIPS_VBELV" LIPS_POSNV AS "LIPS_POSNV" LIPS_VBTYV AS "LIPS_VBTYV" LIPS_VGSYS AS "LIPS_VGSYS" LIPS_VGBEL AS "LIPS_VGBEL" LIPS_VGPOS AS "LIPS_VGPOS" LIPS_UPFLU AS "LIPS_UPFLU" LIPS_UEPOS AS "LIPS_UEPOS" LIPS_FKREL AS "LIPS_FKREL" LIPS_LADGR AS "LIPS_LADGR" LIPS_TRAGR AS "LIPS_TRAGR" LIPS_KOMKZ AS "LIPS_KOMKZ" LIPS_LGNUM AS "LIPS_LGNUM" LIPS_LISPL AS "LIPS_LISPL" LIPS_MTART AS "LIPS_MTART" LIPS_POSAR AS "LIPS_POSAR" LIPS_BWTAR AS "LIPS_BWTAR" LIPS_GSBER AS "LIPS_GSBER" LIPS_VKBUR AS "LIPS_VKBUR" LIPS_VKGRP AS "LIPS_VKGRP" LIPS_VTWEG AS "LIPS_VTWEG" LIPS_SPART AS "LIPS_SPART" LIPS_FMENG AS "LIPS_FMENG" LIPS_WAVWR AS "LIPS_WAVWR" LIPS_AEDAT AS "LIPS_AEDAT" LIPS_MVGR1 AS "LIPS_MVGR1" LIPS_MVGR2 AS "LIPS_MVGR2" LIPS_MVGR3 AS "LIPS_MVGR3" LIPS_MVGR4 AS "LIPS_MVGR4" LIPS_MVGR5 AS "LIPS_MVGR5" LIPS_KOSTL AS "LIPS_KOSTL" LIPS_KOKRS AS "LIPS_KOKRS" LIPS_PAOBJNR AS "LIPS_PAOBJNR" LIPS_PRCTR AS "LIPS_PRCTR" LIPS_PS_PSP_PNR AS "LIPS_PS_PSP_PNR" LIPS_AUFNR AS "LIPS_AUFNR"</v>
      </c>
    </row>
    <row r="338" spans="2:5" x14ac:dyDescent="0.2">
      <c r="B338" s="84" t="s">
        <v>501</v>
      </c>
      <c r="C338" t="str">
        <f t="shared" si="15"/>
        <v>"LIPS_POSNR_PP"</v>
      </c>
      <c r="D338" t="str">
        <f t="shared" si="16"/>
        <v>LIPS_POSNR_PP AS "LIPS_POSNR_PP"</v>
      </c>
      <c r="E338" t="str">
        <f t="shared" si="17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 MARA_BBTYP AS "MARA_BBTYP" MARA_SLED_BBD AS "MARA_SLED_BBD" MARA_GTIN_VARIANT AS "MARA_GTIN_VARIANT" MARA_GENNR AS "MARA_GENNR" MARA_RMATP AS "MARA_RMATP" MARA_GDS_RELEVANT AS "MARA_GDS_RELEVANT" MARA_WEORA AS "MARA_WEORA" MARA_HUTYP_DFLT AS "MARA_HUTYP_DFLT" MARA_PILFERABLE AS "MARA_PILFERABLE" MARA_WHSTC AS "MARA_WHSTC" MARA_WHMATGR AS "MARA_WHMATGR" MARA_HNDLCODE AS "MARA_HNDLCODE" MARA_HAZMAT AS "MARA_HAZMAT" MARA_HUTYP AS "MARA_HUTYP" MARA_TARE_VAR AS "MARA_TARE_VAR" MARA_MAXC AS "MARA_MAXC" MARA_MAXC_TOL AS "MARA_MAXC_TOL" MARA_MAXL AS "MARA_MAXL" MARA_MAXB AS "MARA_MAXB" MARA_MAXH AS "MARA_MAXH" MARA_MAXDIM_UOM AS "MARA_MAXDIM_UOM" MARA_HERKL AS "MARA_HERKL" MARA_MFRGR AS "MARA_MFRGR" MARA_QQTIME AS "MARA_QQTIME" MARA_QQTIMEUOM AS "MARA_QQTIMEUOM" MARA_QGRP AS "MARA_QGRP" MARA_SERIAL AS "MARA_SERIAL" MARA_PS_SMARTFORM AS "MARA_PS_SMARTFORM" MARA_LOGUNIT AS "MARA_LOGUNIT" MARA_CWQREL AS "MARA_CWQREL" MARA_CWQPROC AS "MARA_CWQPROC" MARA_CWQTOLGR AS "MARA_CWQTOLGR" MARA_ADPROF AS "MARA_ADPROF" MARA_IPMIPPRODUCT AS "MARA_IPMIPPRODUCT" MARA_ALLOW_PMAT_IGNO AS "MARA_ALLOW_PMAT_IGNO" MARA_MEDIUM AS "MARA_MEDIUM" MARA_COMMODITY AS "MARA_COMMODITY" MARA_ANIMAL_ORIGIN AS "MARA_ANIMAL_ORIGIN" MARA_TEXTILE_COMP_IND AS "MARA_TEXTILE_COMP_IND" MARA_SGT_CSGR AS "MARA_SGT_CSGR" MARA_SGT_COVSA AS "MARA_SGT_COVSA" MARA_SGT_STAT AS "MARA_SGT_STAT" MARA_SGT_SCOPE AS "MARA_SGT_SCOPE" MARA_SGT_REL AS "MARA_SGT_REL" MARA_ANP AS "MARA_ANP" MARA_FSH_MG_AT1 AS "MARA_FSH_MG_AT1" MARA_FSH_MG_AT2 AS "MARA_FSH_MG_AT2" MARA_FSH_MG_AT3 AS "MARA_FSH_MG_AT3" MARA_FSH_SEALV AS "MARA_FSH_SEALV" MARA_FSH_SEAIM AS "MARA_FSH_SEAIM" MARA_FSH_SC_MID AS "MARA_FSH_SC_MID" MARA_PSM_CODE AS "MARA_PSM_CODE" MARA_ZZEXTWG AS "MARA_ZZEXTWG" MARA_ZMTREF AS "MARA_ZMTREF" MARA_ZZPT_PRODUTO AS "MARA_ZZPT_PRODUTO" MARA_ZZPT_LIGANTE AS "MARA_ZZPT_LIGANTE" MARA_ZZPT_ADJUVANTE AS "MARA_ZZPT_ADJUVANTE" MARA_ZZPT_CLS_RESCO AS "MARA_ZZPT_CLS_RESCO" MARA_ZZPT_CLS_CONSI AS "MARA_ZZPT_CLS_CONSI" MARA_ZZPT_EXPO_AMBI AS "MARA_ZZPT_EXPO_AMBI" MARA_ZZPT_MAX_DIM_AG AS "MARA_ZZPT_MAX_DIM_AG" MARA_ZZPT_CLS_TEOR AS "MARA_ZZPT_CLS_TEOR" MARA_ZZPT_CAR_ESPEC AS "MARA_ZZPT_CAR_ESPEC" MARA_ZZ1 AS "MARA_ZZ1" MARA_ZZCPRDH AS "MARA_ZZCPRDH" MAKT_MATNR AS "MAKT_MATNR" MAKT_SPRAS AS "MAKT_SPRAS" MAKT_MAKTX AS "MAKT_MAKTX" LIPS_VBELN AS "LIPS_VBELN" LIPS_POSNR AS "LIPS_POSNR" LIPS_PSTYV AS "LIPS_PSTYV" LIPS_ERNAM AS "LIPS_ERNAM" LIPS_ERZET AS "LIPS_ERZET" LIPS_ERDAT AS "LIPS_ERDAT" LIPS_MATNR AS "LIPS_MATNR" LIPS_MATWA AS "LIPS_MATWA" LIPS_MATKL AS "LIPS_MATKL" LIPS_WERKS AS "LIPS_WERKS" LIPS_LGORT AS "LIPS_LGORT" LIPS_CHARG AS "LIPS_CHARG" LIPS_LICHN AS "LIPS_LICHN" LIPS_KDMAT AS "LIPS_KDMAT" LIPS_PRODH AS "LIPS_PRODH" LIPS_LFIMG AS "LIPS_LFIMG" LIPS_MEINS AS "LIPS_MEINS" LIPS_VRKME AS "LIPS_VRKME" LIPS_UMVKZ AS "LIPS_UMVKZ" LIPS_UMVKN AS "LIPS_UMVKN" LIPS_NTGEW AS "LIPS_NTGEW" LIPS_BRGEW AS "LIPS_BRGEW" LIPS_GEWEI AS "LIPS_GEWEI" LIPS_VOLUM AS "LIPS_VOLUM" LIPS_VOLEH AS "LIPS_VOLEH" LIPS_KZTLF AS "LIPS_KZTLF" LIPS_UEBTK AS "LIPS_UEBTK" LIPS_UEBTO AS "LIPS_UEBTO" LIPS_UNTTO AS "LIPS_UNTTO" LIPS_CHSPL AS "LIPS_CHSPL" LIPS_FAKSP AS "LIPS_FAKSP" LIPS_MBDAT AS "LIPS_MBDAT" LIPS_LGMNG AS "LIPS_LGMNG" LIPS_ARKTX AS "LIPS_ARKTX" LIPS_VBELV AS "LIPS_VBELV" LIPS_POSNV AS "LIPS_POSNV" LIPS_VBTYV AS "LIPS_VBTYV" LIPS_VGSYS AS "LIPS_VGSYS" LIPS_VGBEL AS "LIPS_VGBEL" LIPS_VGPOS AS "LIPS_VGPOS" LIPS_UPFLU AS "LIPS_UPFLU" LIPS_UEPOS AS "LIPS_UEPOS" LIPS_FKREL AS "LIPS_FKREL" LIPS_LADGR AS "LIPS_LADGR" LIPS_TRAGR AS "LIPS_TRAGR" LIPS_KOMKZ AS "LIPS_KOMKZ" LIPS_LGNUM AS "LIPS_LGNUM" LIPS_LISPL AS "LIPS_LISPL" LIPS_MTART AS "LIPS_MTART" LIPS_POSAR AS "LIPS_POSAR" LIPS_BWTAR AS "LIPS_BWTAR" LIPS_GSBER AS "LIPS_GSBER" LIPS_VKBUR AS "LIPS_VKBUR" LIPS_VKGRP AS "LIPS_VKGRP" LIPS_VTWEG AS "LIPS_VTWEG" LIPS_SPART AS "LIPS_SPART" LIPS_FMENG AS "LIPS_FMENG" LIPS_WAVWR AS "LIPS_WAVWR" LIPS_AEDAT AS "LIPS_AEDAT" LIPS_MVGR1 AS "LIPS_MVGR1" LIPS_MVGR2 AS "LIPS_MVGR2" LIPS_MVGR3 AS "LIPS_MVGR3" LIPS_MVGR4 AS "LIPS_MVGR4" LIPS_MVGR5 AS "LIPS_MVGR5" LIPS_KOSTL AS "LIPS_KOSTL" LIPS_KOKRS AS "LIPS_KOKRS" LIPS_PAOBJNR AS "LIPS_PAOBJNR" LIPS_PRCTR AS "LIPS_PRCTR" LIPS_PS_PSP_PNR AS "LIPS_PS_PSP_PNR" LIPS_AUFNR AS "LIPS_AUFNR" LIPS_POSNR_PP AS "LIPS_POSNR_PP"</v>
      </c>
    </row>
    <row r="339" spans="2:5" x14ac:dyDescent="0.2">
      <c r="B339" s="84" t="s">
        <v>502</v>
      </c>
      <c r="C339" t="str">
        <f t="shared" si="15"/>
        <v>"LIPS_KDAUF"</v>
      </c>
      <c r="D339" t="str">
        <f t="shared" si="16"/>
        <v>LIPS_KDAUF AS "LIPS_KDAUF"</v>
      </c>
      <c r="E339" t="str">
        <f t="shared" si="17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 MARA_BBTYP AS "MARA_BBTYP" MARA_SLED_BBD AS "MARA_SLED_BBD" MARA_GTIN_VARIANT AS "MARA_GTIN_VARIANT" MARA_GENNR AS "MARA_GENNR" MARA_RMATP AS "MARA_RMATP" MARA_GDS_RELEVANT AS "MARA_GDS_RELEVANT" MARA_WEORA AS "MARA_WEORA" MARA_HUTYP_DFLT AS "MARA_HUTYP_DFLT" MARA_PILFERABLE AS "MARA_PILFERABLE" MARA_WHSTC AS "MARA_WHSTC" MARA_WHMATGR AS "MARA_WHMATGR" MARA_HNDLCODE AS "MARA_HNDLCODE" MARA_HAZMAT AS "MARA_HAZMAT" MARA_HUTYP AS "MARA_HUTYP" MARA_TARE_VAR AS "MARA_TARE_VAR" MARA_MAXC AS "MARA_MAXC" MARA_MAXC_TOL AS "MARA_MAXC_TOL" MARA_MAXL AS "MARA_MAXL" MARA_MAXB AS "MARA_MAXB" MARA_MAXH AS "MARA_MAXH" MARA_MAXDIM_UOM AS "MARA_MAXDIM_UOM" MARA_HERKL AS "MARA_HERKL" MARA_MFRGR AS "MARA_MFRGR" MARA_QQTIME AS "MARA_QQTIME" MARA_QQTIMEUOM AS "MARA_QQTIMEUOM" MARA_QGRP AS "MARA_QGRP" MARA_SERIAL AS "MARA_SERIAL" MARA_PS_SMARTFORM AS "MARA_PS_SMARTFORM" MARA_LOGUNIT AS "MARA_LOGUNIT" MARA_CWQREL AS "MARA_CWQREL" MARA_CWQPROC AS "MARA_CWQPROC" MARA_CWQTOLGR AS "MARA_CWQTOLGR" MARA_ADPROF AS "MARA_ADPROF" MARA_IPMIPPRODUCT AS "MARA_IPMIPPRODUCT" MARA_ALLOW_PMAT_IGNO AS "MARA_ALLOW_PMAT_IGNO" MARA_MEDIUM AS "MARA_MEDIUM" MARA_COMMODITY AS "MARA_COMMODITY" MARA_ANIMAL_ORIGIN AS "MARA_ANIMAL_ORIGIN" MARA_TEXTILE_COMP_IND AS "MARA_TEXTILE_COMP_IND" MARA_SGT_CSGR AS "MARA_SGT_CSGR" MARA_SGT_COVSA AS "MARA_SGT_COVSA" MARA_SGT_STAT AS "MARA_SGT_STAT" MARA_SGT_SCOPE AS "MARA_SGT_SCOPE" MARA_SGT_REL AS "MARA_SGT_REL" MARA_ANP AS "MARA_ANP" MARA_FSH_MG_AT1 AS "MARA_FSH_MG_AT1" MARA_FSH_MG_AT2 AS "MARA_FSH_MG_AT2" MARA_FSH_MG_AT3 AS "MARA_FSH_MG_AT3" MARA_FSH_SEALV AS "MARA_FSH_SEALV" MARA_FSH_SEAIM AS "MARA_FSH_SEAIM" MARA_FSH_SC_MID AS "MARA_FSH_SC_MID" MARA_PSM_CODE AS "MARA_PSM_CODE" MARA_ZZEXTWG AS "MARA_ZZEXTWG" MARA_ZMTREF AS "MARA_ZMTREF" MARA_ZZPT_PRODUTO AS "MARA_ZZPT_PRODUTO" MARA_ZZPT_LIGANTE AS "MARA_ZZPT_LIGANTE" MARA_ZZPT_ADJUVANTE AS "MARA_ZZPT_ADJUVANTE" MARA_ZZPT_CLS_RESCO AS "MARA_ZZPT_CLS_RESCO" MARA_ZZPT_CLS_CONSI AS "MARA_ZZPT_CLS_CONSI" MARA_ZZPT_EXPO_AMBI AS "MARA_ZZPT_EXPO_AMBI" MARA_ZZPT_MAX_DIM_AG AS "MARA_ZZPT_MAX_DIM_AG" MARA_ZZPT_CLS_TEOR AS "MARA_ZZPT_CLS_TEOR" MARA_ZZPT_CAR_ESPEC AS "MARA_ZZPT_CAR_ESPEC" MARA_ZZ1 AS "MARA_ZZ1" MARA_ZZCPRDH AS "MARA_ZZCPRDH" MAKT_MATNR AS "MAKT_MATNR" MAKT_SPRAS AS "MAKT_SPRAS" MAKT_MAKTX AS "MAKT_MAKTX" LIPS_VBELN AS "LIPS_VBELN" LIPS_POSNR AS "LIPS_POSNR" LIPS_PSTYV AS "LIPS_PSTYV" LIPS_ERNAM AS "LIPS_ERNAM" LIPS_ERZET AS "LIPS_ERZET" LIPS_ERDAT AS "LIPS_ERDAT" LIPS_MATNR AS "LIPS_MATNR" LIPS_MATWA AS "LIPS_MATWA" LIPS_MATKL AS "LIPS_MATKL" LIPS_WERKS AS "LIPS_WERKS" LIPS_LGORT AS "LIPS_LGORT" LIPS_CHARG AS "LIPS_CHARG" LIPS_LICHN AS "LIPS_LICHN" LIPS_KDMAT AS "LIPS_KDMAT" LIPS_PRODH AS "LIPS_PRODH" LIPS_LFIMG AS "LIPS_LFIMG" LIPS_MEINS AS "LIPS_MEINS" LIPS_VRKME AS "LIPS_VRKME" LIPS_UMVKZ AS "LIPS_UMVKZ" LIPS_UMVKN AS "LIPS_UMVKN" LIPS_NTGEW AS "LIPS_NTGEW" LIPS_BRGEW AS "LIPS_BRGEW" LIPS_GEWEI AS "LIPS_GEWEI" LIPS_VOLUM AS "LIPS_VOLUM" LIPS_VOLEH AS "LIPS_VOLEH" LIPS_KZTLF AS "LIPS_KZTLF" LIPS_UEBTK AS "LIPS_UEBTK" LIPS_UEBTO AS "LIPS_UEBTO" LIPS_UNTTO AS "LIPS_UNTTO" LIPS_CHSPL AS "LIPS_CHSPL" LIPS_FAKSP AS "LIPS_FAKSP" LIPS_MBDAT AS "LIPS_MBDAT" LIPS_LGMNG AS "LIPS_LGMNG" LIPS_ARKTX AS "LIPS_ARKTX" LIPS_VBELV AS "LIPS_VBELV" LIPS_POSNV AS "LIPS_POSNV" LIPS_VBTYV AS "LIPS_VBTYV" LIPS_VGSYS AS "LIPS_VGSYS" LIPS_VGBEL AS "LIPS_VGBEL" LIPS_VGPOS AS "LIPS_VGPOS" LIPS_UPFLU AS "LIPS_UPFLU" LIPS_UEPOS AS "LIPS_UEPOS" LIPS_FKREL AS "LIPS_FKREL" LIPS_LADGR AS "LIPS_LADGR" LIPS_TRAGR AS "LIPS_TRAGR" LIPS_KOMKZ AS "LIPS_KOMKZ" LIPS_LGNUM AS "LIPS_LGNUM" LIPS_LISPL AS "LIPS_LISPL" LIPS_MTART AS "LIPS_MTART" LIPS_POSAR AS "LIPS_POSAR" LIPS_BWTAR AS "LIPS_BWTAR" LIPS_GSBER AS "LIPS_GSBER" LIPS_VKBUR AS "LIPS_VKBUR" LIPS_VKGRP AS "LIPS_VKGRP" LIPS_VTWEG AS "LIPS_VTWEG" LIPS_SPART AS "LIPS_SPART" LIPS_FMENG AS "LIPS_FMENG" LIPS_WAVWR AS "LIPS_WAVWR" LIPS_AEDAT AS "LIPS_AEDAT" LIPS_MVGR1 AS "LIPS_MVGR1" LIPS_MVGR2 AS "LIPS_MVGR2" LIPS_MVGR3 AS "LIPS_MVGR3" LIPS_MVGR4 AS "LIPS_MVGR4" LIPS_MVGR5 AS "LIPS_MVGR5" LIPS_KOSTL AS "LIPS_KOSTL" LIPS_KOKRS AS "LIPS_KOKRS" LIPS_PAOBJNR AS "LIPS_PAOBJNR" LIPS_PRCTR AS "LIPS_PRCTR" LIPS_PS_PSP_PNR AS "LIPS_PS_PSP_PNR" LIPS_AUFNR AS "LIPS_AUFNR" LIPS_POSNR_PP AS "LIPS_POSNR_PP" LIPS_KDAUF AS "LIPS_KDAUF"</v>
      </c>
    </row>
    <row r="340" spans="2:5" x14ac:dyDescent="0.2">
      <c r="B340" s="84" t="s">
        <v>503</v>
      </c>
      <c r="C340" t="str">
        <f t="shared" si="15"/>
        <v>"LIPS_KDPOS"</v>
      </c>
      <c r="D340" t="str">
        <f t="shared" si="16"/>
        <v>LIPS_KDPOS AS "LIPS_KDPOS"</v>
      </c>
      <c r="E340" t="str">
        <f t="shared" si="17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 MARA_BBTYP AS "MARA_BBTYP" MARA_SLED_BBD AS "MARA_SLED_BBD" MARA_GTIN_VARIANT AS "MARA_GTIN_VARIANT" MARA_GENNR AS "MARA_GENNR" MARA_RMATP AS "MARA_RMATP" MARA_GDS_RELEVANT AS "MARA_GDS_RELEVANT" MARA_WEORA AS "MARA_WEORA" MARA_HUTYP_DFLT AS "MARA_HUTYP_DFLT" MARA_PILFERABLE AS "MARA_PILFERABLE" MARA_WHSTC AS "MARA_WHSTC" MARA_WHMATGR AS "MARA_WHMATGR" MARA_HNDLCODE AS "MARA_HNDLCODE" MARA_HAZMAT AS "MARA_HAZMAT" MARA_HUTYP AS "MARA_HUTYP" MARA_TARE_VAR AS "MARA_TARE_VAR" MARA_MAXC AS "MARA_MAXC" MARA_MAXC_TOL AS "MARA_MAXC_TOL" MARA_MAXL AS "MARA_MAXL" MARA_MAXB AS "MARA_MAXB" MARA_MAXH AS "MARA_MAXH" MARA_MAXDIM_UOM AS "MARA_MAXDIM_UOM" MARA_HERKL AS "MARA_HERKL" MARA_MFRGR AS "MARA_MFRGR" MARA_QQTIME AS "MARA_QQTIME" MARA_QQTIMEUOM AS "MARA_QQTIMEUOM" MARA_QGRP AS "MARA_QGRP" MARA_SERIAL AS "MARA_SERIAL" MARA_PS_SMARTFORM AS "MARA_PS_SMARTFORM" MARA_LOGUNIT AS "MARA_LOGUNIT" MARA_CWQREL AS "MARA_CWQREL" MARA_CWQPROC AS "MARA_CWQPROC" MARA_CWQTOLGR AS "MARA_CWQTOLGR" MARA_ADPROF AS "MARA_ADPROF" MARA_IPMIPPRODUCT AS "MARA_IPMIPPRODUCT" MARA_ALLOW_PMAT_IGNO AS "MARA_ALLOW_PMAT_IGNO" MARA_MEDIUM AS "MARA_MEDIUM" MARA_COMMODITY AS "MARA_COMMODITY" MARA_ANIMAL_ORIGIN AS "MARA_ANIMAL_ORIGIN" MARA_TEXTILE_COMP_IND AS "MARA_TEXTILE_COMP_IND" MARA_SGT_CSGR AS "MARA_SGT_CSGR" MARA_SGT_COVSA AS "MARA_SGT_COVSA" MARA_SGT_STAT AS "MARA_SGT_STAT" MARA_SGT_SCOPE AS "MARA_SGT_SCOPE" MARA_SGT_REL AS "MARA_SGT_REL" MARA_ANP AS "MARA_ANP" MARA_FSH_MG_AT1 AS "MARA_FSH_MG_AT1" MARA_FSH_MG_AT2 AS "MARA_FSH_MG_AT2" MARA_FSH_MG_AT3 AS "MARA_FSH_MG_AT3" MARA_FSH_SEALV AS "MARA_FSH_SEALV" MARA_FSH_SEAIM AS "MARA_FSH_SEAIM" MARA_FSH_SC_MID AS "MARA_FSH_SC_MID" MARA_PSM_CODE AS "MARA_PSM_CODE" MARA_ZZEXTWG AS "MARA_ZZEXTWG" MARA_ZMTREF AS "MARA_ZMTREF" MARA_ZZPT_PRODUTO AS "MARA_ZZPT_PRODUTO" MARA_ZZPT_LIGANTE AS "MARA_ZZPT_LIGANTE" MARA_ZZPT_ADJUVANTE AS "MARA_ZZPT_ADJUVANTE" MARA_ZZPT_CLS_RESCO AS "MARA_ZZPT_CLS_RESCO" MARA_ZZPT_CLS_CONSI AS "MARA_ZZPT_CLS_CONSI" MARA_ZZPT_EXPO_AMBI AS "MARA_ZZPT_EXPO_AMBI" MARA_ZZPT_MAX_DIM_AG AS "MARA_ZZPT_MAX_DIM_AG" MARA_ZZPT_CLS_TEOR AS "MARA_ZZPT_CLS_TEOR" MARA_ZZPT_CAR_ESPEC AS "MARA_ZZPT_CAR_ESPEC" MARA_ZZ1 AS "MARA_ZZ1" MARA_ZZCPRDH AS "MARA_ZZCPRDH" MAKT_MATNR AS "MAKT_MATNR" MAKT_SPRAS AS "MAKT_SPRAS" MAKT_MAKTX AS "MAKT_MAKTX" LIPS_VBELN AS "LIPS_VBELN" LIPS_POSNR AS "LIPS_POSNR" LIPS_PSTYV AS "LIPS_PSTYV" LIPS_ERNAM AS "LIPS_ERNAM" LIPS_ERZET AS "LIPS_ERZET" LIPS_ERDAT AS "LIPS_ERDAT" LIPS_MATNR AS "LIPS_MATNR" LIPS_MATWA AS "LIPS_MATWA" LIPS_MATKL AS "LIPS_MATKL" LIPS_WERKS AS "LIPS_WERKS" LIPS_LGORT AS "LIPS_LGORT" LIPS_CHARG AS "LIPS_CHARG" LIPS_LICHN AS "LIPS_LICHN" LIPS_KDMAT AS "LIPS_KDMAT" LIPS_PRODH AS "LIPS_PRODH" LIPS_LFIMG AS "LIPS_LFIMG" LIPS_MEINS AS "LIPS_MEINS" LIPS_VRKME AS "LIPS_VRKME" LIPS_UMVKZ AS "LIPS_UMVKZ" LIPS_UMVKN AS "LIPS_UMVKN" LIPS_NTGEW AS "LIPS_NTGEW" LIPS_BRGEW AS "LIPS_BRGEW" LIPS_GEWEI AS "LIPS_GEWEI" LIPS_VOLUM AS "LIPS_VOLUM" LIPS_VOLEH AS "LIPS_VOLEH" LIPS_KZTLF AS "LIPS_KZTLF" LIPS_UEBTK AS "LIPS_UEBTK" LIPS_UEBTO AS "LIPS_UEBTO" LIPS_UNTTO AS "LIPS_UNTTO" LIPS_CHSPL AS "LIPS_CHSPL" LIPS_FAKSP AS "LIPS_FAKSP" LIPS_MBDAT AS "LIPS_MBDAT" LIPS_LGMNG AS "LIPS_LGMNG" LIPS_ARKTX AS "LIPS_ARKTX" LIPS_VBELV AS "LIPS_VBELV" LIPS_POSNV AS "LIPS_POSNV" LIPS_VBTYV AS "LIPS_VBTYV" LIPS_VGSYS AS "LIPS_VGSYS" LIPS_VGBEL AS "LIPS_VGBEL" LIPS_VGPOS AS "LIPS_VGPOS" LIPS_UPFLU AS "LIPS_UPFLU" LIPS_UEPOS AS "LIPS_UEPOS" LIPS_FKREL AS "LIPS_FKREL" LIPS_LADGR AS "LIPS_LADGR" LIPS_TRAGR AS "LIPS_TRAGR" LIPS_KOMKZ AS "LIPS_KOMKZ" LIPS_LGNUM AS "LIPS_LGNUM" LIPS_LISPL AS "LIPS_LISPL" LIPS_MTART AS "LIPS_MTART" LIPS_POSAR AS "LIPS_POSAR" LIPS_BWTAR AS "LIPS_BWTAR" LIPS_GSBER AS "LIPS_GSBER" LIPS_VKBUR AS "LIPS_VKBUR" LIPS_VKGRP AS "LIPS_VKGRP" LIPS_VTWEG AS "LIPS_VTWEG" LIPS_SPART AS "LIPS_SPART" LIPS_FMENG AS "LIPS_FMENG" LIPS_WAVWR AS "LIPS_WAVWR" LIPS_AEDAT AS "LIPS_AEDAT" LIPS_MVGR1 AS "LIPS_MVGR1" LIPS_MVGR2 AS "LIPS_MVGR2" LIPS_MVGR3 AS "LIPS_MVGR3" LIPS_MVGR4 AS "LIPS_MVGR4" LIPS_MVGR5 AS "LIPS_MVGR5" LIPS_KOSTL AS "LIPS_KOSTL" LIPS_KOKRS AS "LIPS_KOKRS" LIPS_PAOBJNR AS "LIPS_PAOBJNR" LIPS_PRCTR AS "LIPS_PRCTR" LIPS_PS_PSP_PNR AS "LIPS_PS_PSP_PNR" LIPS_AUFNR AS "LIPS_AUFNR" LIPS_POSNR_PP AS "LIPS_POSNR_PP" LIPS_KDAUF AS "LIPS_KDAUF" LIPS_KDPOS AS "LIPS_KDPOS"</v>
      </c>
    </row>
    <row r="341" spans="2:5" x14ac:dyDescent="0.2">
      <c r="B341" s="84" t="s">
        <v>504</v>
      </c>
      <c r="C341" t="str">
        <f t="shared" si="15"/>
        <v>"LIPS_VPMAT"</v>
      </c>
      <c r="D341" t="str">
        <f t="shared" si="16"/>
        <v>LIPS_VPMAT AS "LIPS_VPMAT"</v>
      </c>
      <c r="E341" t="str">
        <f t="shared" si="17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 MARA_BBTYP AS "MARA_BBTYP" MARA_SLED_BBD AS "MARA_SLED_BBD" MARA_GTIN_VARIANT AS "MARA_GTIN_VARIANT" MARA_GENNR AS "MARA_GENNR" MARA_RMATP AS "MARA_RMATP" MARA_GDS_RELEVANT AS "MARA_GDS_RELEVANT" MARA_WEORA AS "MARA_WEORA" MARA_HUTYP_DFLT AS "MARA_HUTYP_DFLT" MARA_PILFERABLE AS "MARA_PILFERABLE" MARA_WHSTC AS "MARA_WHSTC" MARA_WHMATGR AS "MARA_WHMATGR" MARA_HNDLCODE AS "MARA_HNDLCODE" MARA_HAZMAT AS "MARA_HAZMAT" MARA_HUTYP AS "MARA_HUTYP" MARA_TARE_VAR AS "MARA_TARE_VAR" MARA_MAXC AS "MARA_MAXC" MARA_MAXC_TOL AS "MARA_MAXC_TOL" MARA_MAXL AS "MARA_MAXL" MARA_MAXB AS "MARA_MAXB" MARA_MAXH AS "MARA_MAXH" MARA_MAXDIM_UOM AS "MARA_MAXDIM_UOM" MARA_HERKL AS "MARA_HERKL" MARA_MFRGR AS "MARA_MFRGR" MARA_QQTIME AS "MARA_QQTIME" MARA_QQTIMEUOM AS "MARA_QQTIMEUOM" MARA_QGRP AS "MARA_QGRP" MARA_SERIAL AS "MARA_SERIAL" MARA_PS_SMARTFORM AS "MARA_PS_SMARTFORM" MARA_LOGUNIT AS "MARA_LOGUNIT" MARA_CWQREL AS "MARA_CWQREL" MARA_CWQPROC AS "MARA_CWQPROC" MARA_CWQTOLGR AS "MARA_CWQTOLGR" MARA_ADPROF AS "MARA_ADPROF" MARA_IPMIPPRODUCT AS "MARA_IPMIPPRODUCT" MARA_ALLOW_PMAT_IGNO AS "MARA_ALLOW_PMAT_IGNO" MARA_MEDIUM AS "MARA_MEDIUM" MARA_COMMODITY AS "MARA_COMMODITY" MARA_ANIMAL_ORIGIN AS "MARA_ANIMAL_ORIGIN" MARA_TEXTILE_COMP_IND AS "MARA_TEXTILE_COMP_IND" MARA_SGT_CSGR AS "MARA_SGT_CSGR" MARA_SGT_COVSA AS "MARA_SGT_COVSA" MARA_SGT_STAT AS "MARA_SGT_STAT" MARA_SGT_SCOPE AS "MARA_SGT_SCOPE" MARA_SGT_REL AS "MARA_SGT_REL" MARA_ANP AS "MARA_ANP" MARA_FSH_MG_AT1 AS "MARA_FSH_MG_AT1" MARA_FSH_MG_AT2 AS "MARA_FSH_MG_AT2" MARA_FSH_MG_AT3 AS "MARA_FSH_MG_AT3" MARA_FSH_SEALV AS "MARA_FSH_SEALV" MARA_FSH_SEAIM AS "MARA_FSH_SEAIM" MARA_FSH_SC_MID AS "MARA_FSH_SC_MID" MARA_PSM_CODE AS "MARA_PSM_CODE" MARA_ZZEXTWG AS "MARA_ZZEXTWG" MARA_ZMTREF AS "MARA_ZMTREF" MARA_ZZPT_PRODUTO AS "MARA_ZZPT_PRODUTO" MARA_ZZPT_LIGANTE AS "MARA_ZZPT_LIGANTE" MARA_ZZPT_ADJUVANTE AS "MARA_ZZPT_ADJUVANTE" MARA_ZZPT_CLS_RESCO AS "MARA_ZZPT_CLS_RESCO" MARA_ZZPT_CLS_CONSI AS "MARA_ZZPT_CLS_CONSI" MARA_ZZPT_EXPO_AMBI AS "MARA_ZZPT_EXPO_AMBI" MARA_ZZPT_MAX_DIM_AG AS "MARA_ZZPT_MAX_DIM_AG" MARA_ZZPT_CLS_TEOR AS "MARA_ZZPT_CLS_TEOR" MARA_ZZPT_CAR_ESPEC AS "MARA_ZZPT_CAR_ESPEC" MARA_ZZ1 AS "MARA_ZZ1" MARA_ZZCPRDH AS "MARA_ZZCPRDH" MAKT_MATNR AS "MAKT_MATNR" MAKT_SPRAS AS "MAKT_SPRAS" MAKT_MAKTX AS "MAKT_MAKTX" LIPS_VBELN AS "LIPS_VBELN" LIPS_POSNR AS "LIPS_POSNR" LIPS_PSTYV AS "LIPS_PSTYV" LIPS_ERNAM AS "LIPS_ERNAM" LIPS_ERZET AS "LIPS_ERZET" LIPS_ERDAT AS "LIPS_ERDAT" LIPS_MATNR AS "LIPS_MATNR" LIPS_MATWA AS "LIPS_MATWA" LIPS_MATKL AS "LIPS_MATKL" LIPS_WERKS AS "LIPS_WERKS" LIPS_LGORT AS "LIPS_LGORT" LIPS_CHARG AS "LIPS_CHARG" LIPS_LICHN AS "LIPS_LICHN" LIPS_KDMAT AS "LIPS_KDMAT" LIPS_PRODH AS "LIPS_PRODH" LIPS_LFIMG AS "LIPS_LFIMG" LIPS_MEINS AS "LIPS_MEINS" LIPS_VRKME AS "LIPS_VRKME" LIPS_UMVKZ AS "LIPS_UMVKZ" LIPS_UMVKN AS "LIPS_UMVKN" LIPS_NTGEW AS "LIPS_NTGEW" LIPS_BRGEW AS "LIPS_BRGEW" LIPS_GEWEI AS "LIPS_GEWEI" LIPS_VOLUM AS "LIPS_VOLUM" LIPS_VOLEH AS "LIPS_VOLEH" LIPS_KZTLF AS "LIPS_KZTLF" LIPS_UEBTK AS "LIPS_UEBTK" LIPS_UEBTO AS "LIPS_UEBTO" LIPS_UNTTO AS "LIPS_UNTTO" LIPS_CHSPL AS "LIPS_CHSPL" LIPS_FAKSP AS "LIPS_FAKSP" LIPS_MBDAT AS "LIPS_MBDAT" LIPS_LGMNG AS "LIPS_LGMNG" LIPS_ARKTX AS "LIPS_ARKTX" LIPS_VBELV AS "LIPS_VBELV" LIPS_POSNV AS "LIPS_POSNV" LIPS_VBTYV AS "LIPS_VBTYV" LIPS_VGSYS AS "LIPS_VGSYS" LIPS_VGBEL AS "LIPS_VGBEL" LIPS_VGPOS AS "LIPS_VGPOS" LIPS_UPFLU AS "LIPS_UPFLU" LIPS_UEPOS AS "LIPS_UEPOS" LIPS_FKREL AS "LIPS_FKREL" LIPS_LADGR AS "LIPS_LADGR" LIPS_TRAGR AS "LIPS_TRAGR" LIPS_KOMKZ AS "LIPS_KOMKZ" LIPS_LGNUM AS "LIPS_LGNUM" LIPS_LISPL AS "LIPS_LISPL" LIPS_MTART AS "LIPS_MTART" LIPS_POSAR AS "LIPS_POSAR" LIPS_BWTAR AS "LIPS_BWTAR" LIPS_GSBER AS "LIPS_GSBER" LIPS_VKBUR AS "LIPS_VKBUR" LIPS_VKGRP AS "LIPS_VKGRP" LIPS_VTWEG AS "LIPS_VTWEG" LIPS_SPART AS "LIPS_SPART" LIPS_FMENG AS "LIPS_FMENG" LIPS_WAVWR AS "LIPS_WAVWR" LIPS_AEDAT AS "LIPS_AEDAT" LIPS_MVGR1 AS "LIPS_MVGR1" LIPS_MVGR2 AS "LIPS_MVGR2" LIPS_MVGR3 AS "LIPS_MVGR3" LIPS_MVGR4 AS "LIPS_MVGR4" LIPS_MVGR5 AS "LIPS_MVGR5" LIPS_KOSTL AS "LIPS_KOSTL" LIPS_KOKRS AS "LIPS_KOKRS" LIPS_PAOBJNR AS "LIPS_PAOBJNR" LIPS_PRCTR AS "LIPS_PRCTR" LIPS_PS_PSP_PNR AS "LIPS_PS_PSP_PNR" LIPS_AUFNR AS "LIPS_AUFNR" LIPS_POSNR_PP AS "LIPS_POSNR_PP" LIPS_KDAUF AS "LIPS_KDAUF" LIPS_KDPOS AS "LIPS_KDPOS" LIPS_VPMAT AS "LIPS_VPMAT"</v>
      </c>
    </row>
    <row r="342" spans="2:5" x14ac:dyDescent="0.2">
      <c r="B342" s="84" t="s">
        <v>505</v>
      </c>
      <c r="C342" t="str">
        <f t="shared" si="15"/>
        <v>"LIPS_VPWRK"</v>
      </c>
      <c r="D342" t="str">
        <f t="shared" si="16"/>
        <v>LIPS_VPWRK AS "LIPS_VPWRK"</v>
      </c>
      <c r="E342" t="str">
        <f t="shared" si="17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 MARA_BBTYP AS "MARA_BBTYP" MARA_SLED_BBD AS "MARA_SLED_BBD" MARA_GTIN_VARIANT AS "MARA_GTIN_VARIANT" MARA_GENNR AS "MARA_GENNR" MARA_RMATP AS "MARA_RMATP" MARA_GDS_RELEVANT AS "MARA_GDS_RELEVANT" MARA_WEORA AS "MARA_WEORA" MARA_HUTYP_DFLT AS "MARA_HUTYP_DFLT" MARA_PILFERABLE AS "MARA_PILFERABLE" MARA_WHSTC AS "MARA_WHSTC" MARA_WHMATGR AS "MARA_WHMATGR" MARA_HNDLCODE AS "MARA_HNDLCODE" MARA_HAZMAT AS "MARA_HAZMAT" MARA_HUTYP AS "MARA_HUTYP" MARA_TARE_VAR AS "MARA_TARE_VAR" MARA_MAXC AS "MARA_MAXC" MARA_MAXC_TOL AS "MARA_MAXC_TOL" MARA_MAXL AS "MARA_MAXL" MARA_MAXB AS "MARA_MAXB" MARA_MAXH AS "MARA_MAXH" MARA_MAXDIM_UOM AS "MARA_MAXDIM_UOM" MARA_HERKL AS "MARA_HERKL" MARA_MFRGR AS "MARA_MFRGR" MARA_QQTIME AS "MARA_QQTIME" MARA_QQTIMEUOM AS "MARA_QQTIMEUOM" MARA_QGRP AS "MARA_QGRP" MARA_SERIAL AS "MARA_SERIAL" MARA_PS_SMARTFORM AS "MARA_PS_SMARTFORM" MARA_LOGUNIT AS "MARA_LOGUNIT" MARA_CWQREL AS "MARA_CWQREL" MARA_CWQPROC AS "MARA_CWQPROC" MARA_CWQTOLGR AS "MARA_CWQTOLGR" MARA_ADPROF AS "MARA_ADPROF" MARA_IPMIPPRODUCT AS "MARA_IPMIPPRODUCT" MARA_ALLOW_PMAT_IGNO AS "MARA_ALLOW_PMAT_IGNO" MARA_MEDIUM AS "MARA_MEDIUM" MARA_COMMODITY AS "MARA_COMMODITY" MARA_ANIMAL_ORIGIN AS "MARA_ANIMAL_ORIGIN" MARA_TEXTILE_COMP_IND AS "MARA_TEXTILE_COMP_IND" MARA_SGT_CSGR AS "MARA_SGT_CSGR" MARA_SGT_COVSA AS "MARA_SGT_COVSA" MARA_SGT_STAT AS "MARA_SGT_STAT" MARA_SGT_SCOPE AS "MARA_SGT_SCOPE" MARA_SGT_REL AS "MARA_SGT_REL" MARA_ANP AS "MARA_ANP" MARA_FSH_MG_AT1 AS "MARA_FSH_MG_AT1" MARA_FSH_MG_AT2 AS "MARA_FSH_MG_AT2" MARA_FSH_MG_AT3 AS "MARA_FSH_MG_AT3" MARA_FSH_SEALV AS "MARA_FSH_SEALV" MARA_FSH_SEAIM AS "MARA_FSH_SEAIM" MARA_FSH_SC_MID AS "MARA_FSH_SC_MID" MARA_PSM_CODE AS "MARA_PSM_CODE" MARA_ZZEXTWG AS "MARA_ZZEXTWG" MARA_ZMTREF AS "MARA_ZMTREF" MARA_ZZPT_PRODUTO AS "MARA_ZZPT_PRODUTO" MARA_ZZPT_LIGANTE AS "MARA_ZZPT_LIGANTE" MARA_ZZPT_ADJUVANTE AS "MARA_ZZPT_ADJUVANTE" MARA_ZZPT_CLS_RESCO AS "MARA_ZZPT_CLS_RESCO" MARA_ZZPT_CLS_CONSI AS "MARA_ZZPT_CLS_CONSI" MARA_ZZPT_EXPO_AMBI AS "MARA_ZZPT_EXPO_AMBI" MARA_ZZPT_MAX_DIM_AG AS "MARA_ZZPT_MAX_DIM_AG" MARA_ZZPT_CLS_TEOR AS "MARA_ZZPT_CLS_TEOR" MARA_ZZPT_CAR_ESPEC AS "MARA_ZZPT_CAR_ESPEC" MARA_ZZ1 AS "MARA_ZZ1" MARA_ZZCPRDH AS "MARA_ZZCPRDH" MAKT_MATNR AS "MAKT_MATNR" MAKT_SPRAS AS "MAKT_SPRAS" MAKT_MAKTX AS "MAKT_MAKTX" LIPS_VBELN AS "LIPS_VBELN" LIPS_POSNR AS "LIPS_POSNR" LIPS_PSTYV AS "LIPS_PSTYV" LIPS_ERNAM AS "LIPS_ERNAM" LIPS_ERZET AS "LIPS_ERZET" LIPS_ERDAT AS "LIPS_ERDAT" LIPS_MATNR AS "LIPS_MATNR" LIPS_MATWA AS "LIPS_MATWA" LIPS_MATKL AS "LIPS_MATKL" LIPS_WERKS AS "LIPS_WERKS" LIPS_LGORT AS "LIPS_LGORT" LIPS_CHARG AS "LIPS_CHARG" LIPS_LICHN AS "LIPS_LICHN" LIPS_KDMAT AS "LIPS_KDMAT" LIPS_PRODH AS "LIPS_PRODH" LIPS_LFIMG AS "LIPS_LFIMG" LIPS_MEINS AS "LIPS_MEINS" LIPS_VRKME AS "LIPS_VRKME" LIPS_UMVKZ AS "LIPS_UMVKZ" LIPS_UMVKN AS "LIPS_UMVKN" LIPS_NTGEW AS "LIPS_NTGEW" LIPS_BRGEW AS "LIPS_BRGEW" LIPS_GEWEI AS "LIPS_GEWEI" LIPS_VOLUM AS "LIPS_VOLUM" LIPS_VOLEH AS "LIPS_VOLEH" LIPS_KZTLF AS "LIPS_KZTLF" LIPS_UEBTK AS "LIPS_UEBTK" LIPS_UEBTO AS "LIPS_UEBTO" LIPS_UNTTO AS "LIPS_UNTTO" LIPS_CHSPL AS "LIPS_CHSPL" LIPS_FAKSP AS "LIPS_FAKSP" LIPS_MBDAT AS "LIPS_MBDAT" LIPS_LGMNG AS "LIPS_LGMNG" LIPS_ARKTX AS "LIPS_ARKTX" LIPS_VBELV AS "LIPS_VBELV" LIPS_POSNV AS "LIPS_POSNV" LIPS_VBTYV AS "LIPS_VBTYV" LIPS_VGSYS AS "LIPS_VGSYS" LIPS_VGBEL AS "LIPS_VGBEL" LIPS_VGPOS AS "LIPS_VGPOS" LIPS_UPFLU AS "LIPS_UPFLU" LIPS_UEPOS AS "LIPS_UEPOS" LIPS_FKREL AS "LIPS_FKREL" LIPS_LADGR AS "LIPS_LADGR" LIPS_TRAGR AS "LIPS_TRAGR" LIPS_KOMKZ AS "LIPS_KOMKZ" LIPS_LGNUM AS "LIPS_LGNUM" LIPS_LISPL AS "LIPS_LISPL" LIPS_MTART AS "LIPS_MTART" LIPS_POSAR AS "LIPS_POSAR" LIPS_BWTAR AS "LIPS_BWTAR" LIPS_GSBER AS "LIPS_GSBER" LIPS_VKBUR AS "LIPS_VKBUR" LIPS_VKGRP AS "LIPS_VKGRP" LIPS_VTWEG AS "LIPS_VTWEG" LIPS_SPART AS "LIPS_SPART" LIPS_FMENG AS "LIPS_FMENG" LIPS_WAVWR AS "LIPS_WAVWR" LIPS_AEDAT AS "LIPS_AEDAT" LIPS_MVGR1 AS "LIPS_MVGR1" LIPS_MVGR2 AS "LIPS_MVGR2" LIPS_MVGR3 AS "LIPS_MVGR3" LIPS_MVGR4 AS "LIPS_MVGR4" LIPS_MVGR5 AS "LIPS_MVGR5" LIPS_KOSTL AS "LIPS_KOSTL" LIPS_KOKRS AS "LIPS_KOKRS" LIPS_PAOBJNR AS "LIPS_PAOBJNR" LIPS_PRCTR AS "LIPS_PRCTR" LIPS_PS_PSP_PNR AS "LIPS_PS_PSP_PNR" LIPS_AUFNR AS "LIPS_AUFNR" LIPS_POSNR_PP AS "LIPS_POSNR_PP" LIPS_KDAUF AS "LIPS_KDAUF" LIPS_KDPOS AS "LIPS_KDPOS" LIPS_VPMAT AS "LIPS_VPMAT" LIPS_VPWRK AS "LIPS_VPWRK"</v>
      </c>
    </row>
    <row r="343" spans="2:5" x14ac:dyDescent="0.2">
      <c r="B343" s="84" t="s">
        <v>506</v>
      </c>
      <c r="C343" t="str">
        <f t="shared" si="15"/>
        <v>"LIPS_PRBME"</v>
      </c>
      <c r="D343" t="str">
        <f t="shared" si="16"/>
        <v>LIPS_PRBME AS "LIPS_PRBME"</v>
      </c>
      <c r="E343" t="str">
        <f t="shared" si="17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 MARA_BBTYP AS "MARA_BBTYP" MARA_SLED_BBD AS "MARA_SLED_BBD" MARA_GTIN_VARIANT AS "MARA_GTIN_VARIANT" MARA_GENNR AS "MARA_GENNR" MARA_RMATP AS "MARA_RMATP" MARA_GDS_RELEVANT AS "MARA_GDS_RELEVANT" MARA_WEORA AS "MARA_WEORA" MARA_HUTYP_DFLT AS "MARA_HUTYP_DFLT" MARA_PILFERABLE AS "MARA_PILFERABLE" MARA_WHSTC AS "MARA_WHSTC" MARA_WHMATGR AS "MARA_WHMATGR" MARA_HNDLCODE AS "MARA_HNDLCODE" MARA_HAZMAT AS "MARA_HAZMAT" MARA_HUTYP AS "MARA_HUTYP" MARA_TARE_VAR AS "MARA_TARE_VAR" MARA_MAXC AS "MARA_MAXC" MARA_MAXC_TOL AS "MARA_MAXC_TOL" MARA_MAXL AS "MARA_MAXL" MARA_MAXB AS "MARA_MAXB" MARA_MAXH AS "MARA_MAXH" MARA_MAXDIM_UOM AS "MARA_MAXDIM_UOM" MARA_HERKL AS "MARA_HERKL" MARA_MFRGR AS "MARA_MFRGR" MARA_QQTIME AS "MARA_QQTIME" MARA_QQTIMEUOM AS "MARA_QQTIMEUOM" MARA_QGRP AS "MARA_QGRP" MARA_SERIAL AS "MARA_SERIAL" MARA_PS_SMARTFORM AS "MARA_PS_SMARTFORM" MARA_LOGUNIT AS "MARA_LOGUNIT" MARA_CWQREL AS "MARA_CWQREL" MARA_CWQPROC AS "MARA_CWQPROC" MARA_CWQTOLGR AS "MARA_CWQTOLGR" MARA_ADPROF AS "MARA_ADPROF" MARA_IPMIPPRODUCT AS "MARA_IPMIPPRODUCT" MARA_ALLOW_PMAT_IGNO AS "MARA_ALLOW_PMAT_IGNO" MARA_MEDIUM AS "MARA_MEDIUM" MARA_COMMODITY AS "MARA_COMMODITY" MARA_ANIMAL_ORIGIN AS "MARA_ANIMAL_ORIGIN" MARA_TEXTILE_COMP_IND AS "MARA_TEXTILE_COMP_IND" MARA_SGT_CSGR AS "MARA_SGT_CSGR" MARA_SGT_COVSA AS "MARA_SGT_COVSA" MARA_SGT_STAT AS "MARA_SGT_STAT" MARA_SGT_SCOPE AS "MARA_SGT_SCOPE" MARA_SGT_REL AS "MARA_SGT_REL" MARA_ANP AS "MARA_ANP" MARA_FSH_MG_AT1 AS "MARA_FSH_MG_AT1" MARA_FSH_MG_AT2 AS "MARA_FSH_MG_AT2" MARA_FSH_MG_AT3 AS "MARA_FSH_MG_AT3" MARA_FSH_SEALV AS "MARA_FSH_SEALV" MARA_FSH_SEAIM AS "MARA_FSH_SEAIM" MARA_FSH_SC_MID AS "MARA_FSH_SC_MID" MARA_PSM_CODE AS "MARA_PSM_CODE" MARA_ZZEXTWG AS "MARA_ZZEXTWG" MARA_ZMTREF AS "MARA_ZMTREF" MARA_ZZPT_PRODUTO AS "MARA_ZZPT_PRODUTO" MARA_ZZPT_LIGANTE AS "MARA_ZZPT_LIGANTE" MARA_ZZPT_ADJUVANTE AS "MARA_ZZPT_ADJUVANTE" MARA_ZZPT_CLS_RESCO AS "MARA_ZZPT_CLS_RESCO" MARA_ZZPT_CLS_CONSI AS "MARA_ZZPT_CLS_CONSI" MARA_ZZPT_EXPO_AMBI AS "MARA_ZZPT_EXPO_AMBI" MARA_ZZPT_MAX_DIM_AG AS "MARA_ZZPT_MAX_DIM_AG" MARA_ZZPT_CLS_TEOR AS "MARA_ZZPT_CLS_TEOR" MARA_ZZPT_CAR_ESPEC AS "MARA_ZZPT_CAR_ESPEC" MARA_ZZ1 AS "MARA_ZZ1" MARA_ZZCPRDH AS "MARA_ZZCPRDH" MAKT_MATNR AS "MAKT_MATNR" MAKT_SPRAS AS "MAKT_SPRAS" MAKT_MAKTX AS "MAKT_MAKTX" LIPS_VBELN AS "LIPS_VBELN" LIPS_POSNR AS "LIPS_POSNR" LIPS_PSTYV AS "LIPS_PSTYV" LIPS_ERNAM AS "LIPS_ERNAM" LIPS_ERZET AS "LIPS_ERZET" LIPS_ERDAT AS "LIPS_ERDAT" LIPS_MATNR AS "LIPS_MATNR" LIPS_MATWA AS "LIPS_MATWA" LIPS_MATKL AS "LIPS_MATKL" LIPS_WERKS AS "LIPS_WERKS" LIPS_LGORT AS "LIPS_LGORT" LIPS_CHARG AS "LIPS_CHARG" LIPS_LICHN AS "LIPS_LICHN" LIPS_KDMAT AS "LIPS_KDMAT" LIPS_PRODH AS "LIPS_PRODH" LIPS_LFIMG AS "LIPS_LFIMG" LIPS_MEINS AS "LIPS_MEINS" LIPS_VRKME AS "LIPS_VRKME" LIPS_UMVKZ AS "LIPS_UMVKZ" LIPS_UMVKN AS "LIPS_UMVKN" LIPS_NTGEW AS "LIPS_NTGEW" LIPS_BRGEW AS "LIPS_BRGEW" LIPS_GEWEI AS "LIPS_GEWEI" LIPS_VOLUM AS "LIPS_VOLUM" LIPS_VOLEH AS "LIPS_VOLEH" LIPS_KZTLF AS "LIPS_KZTLF" LIPS_UEBTK AS "LIPS_UEBTK" LIPS_UEBTO AS "LIPS_UEBTO" LIPS_UNTTO AS "LIPS_UNTTO" LIPS_CHSPL AS "LIPS_CHSPL" LIPS_FAKSP AS "LIPS_FAKSP" LIPS_MBDAT AS "LIPS_MBDAT" LIPS_LGMNG AS "LIPS_LGMNG" LIPS_ARKTX AS "LIPS_ARKTX" LIPS_VBELV AS "LIPS_VBELV" LIPS_POSNV AS "LIPS_POSNV" LIPS_VBTYV AS "LIPS_VBTYV" LIPS_VGSYS AS "LIPS_VGSYS" LIPS_VGBEL AS "LIPS_VGBEL" LIPS_VGPOS AS "LIPS_VGPOS" LIPS_UPFLU AS "LIPS_UPFLU" LIPS_UEPOS AS "LIPS_UEPOS" LIPS_FKREL AS "LIPS_FKREL" LIPS_LADGR AS "LIPS_LADGR" LIPS_TRAGR AS "LIPS_TRAGR" LIPS_KOMKZ AS "LIPS_KOMKZ" LIPS_LGNUM AS "LIPS_LGNUM" LIPS_LISPL AS "LIPS_LISPL" LIPS_MTART AS "LIPS_MTART" LIPS_POSAR AS "LIPS_POSAR" LIPS_BWTAR AS "LIPS_BWTAR" LIPS_GSBER AS "LIPS_GSBER" LIPS_VKBUR AS "LIPS_VKBUR" LIPS_VKGRP AS "LIPS_VKGRP" LIPS_VTWEG AS "LIPS_VTWEG" LIPS_SPART AS "LIPS_SPART" LIPS_FMENG AS "LIPS_FMENG" LIPS_WAVWR AS "LIPS_WAVWR" LIPS_AEDAT AS "LIPS_AEDAT" LIPS_MVGR1 AS "LIPS_MVGR1" LIPS_MVGR2 AS "LIPS_MVGR2" LIPS_MVGR3 AS "LIPS_MVGR3" LIPS_MVGR4 AS "LIPS_MVGR4" LIPS_MVGR5 AS "LIPS_MVGR5" LIPS_KOSTL AS "LIPS_KOSTL" LIPS_KOKRS AS "LIPS_KOKRS" LIPS_PAOBJNR AS "LIPS_PAOBJNR" LIPS_PRCTR AS "LIPS_PRCTR" LIPS_PS_PSP_PNR AS "LIPS_PS_PSP_PNR" LIPS_AUFNR AS "LIPS_AUFNR" LIPS_POSNR_PP AS "LIPS_POSNR_PP" LIPS_KDAUF AS "LIPS_KDAUF" LIPS_KDPOS AS "LIPS_KDPOS" LIPS_VPMAT AS "LIPS_VPMAT" LIPS_VPWRK AS "LIPS_VPWRK" LIPS_PRBME AS "LIPS_PRBME"</v>
      </c>
    </row>
    <row r="344" spans="2:5" x14ac:dyDescent="0.2">
      <c r="B344" s="84" t="s">
        <v>507</v>
      </c>
      <c r="C344" t="str">
        <f t="shared" si="15"/>
        <v>"LIPS_UMREF"</v>
      </c>
      <c r="D344" t="str">
        <f t="shared" si="16"/>
        <v>LIPS_UMREF AS "LIPS_UMREF"</v>
      </c>
      <c r="E344" t="str">
        <f t="shared" si="17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 MARA_BBTYP AS "MARA_BBTYP" MARA_SLED_BBD AS "MARA_SLED_BBD" MARA_GTIN_VARIANT AS "MARA_GTIN_VARIANT" MARA_GENNR AS "MARA_GENNR" MARA_RMATP AS "MARA_RMATP" MARA_GDS_RELEVANT AS "MARA_GDS_RELEVANT" MARA_WEORA AS "MARA_WEORA" MARA_HUTYP_DFLT AS "MARA_HUTYP_DFLT" MARA_PILFERABLE AS "MARA_PILFERABLE" MARA_WHSTC AS "MARA_WHSTC" MARA_WHMATGR AS "MARA_WHMATGR" MARA_HNDLCODE AS "MARA_HNDLCODE" MARA_HAZMAT AS "MARA_HAZMAT" MARA_HUTYP AS "MARA_HUTYP" MARA_TARE_VAR AS "MARA_TARE_VAR" MARA_MAXC AS "MARA_MAXC" MARA_MAXC_TOL AS "MARA_MAXC_TOL" MARA_MAXL AS "MARA_MAXL" MARA_MAXB AS "MARA_MAXB" MARA_MAXH AS "MARA_MAXH" MARA_MAXDIM_UOM AS "MARA_MAXDIM_UOM" MARA_HERKL AS "MARA_HERKL" MARA_MFRGR AS "MARA_MFRGR" MARA_QQTIME AS "MARA_QQTIME" MARA_QQTIMEUOM AS "MARA_QQTIMEUOM" MARA_QGRP AS "MARA_QGRP" MARA_SERIAL AS "MARA_SERIAL" MARA_PS_SMARTFORM AS "MARA_PS_SMARTFORM" MARA_LOGUNIT AS "MARA_LOGUNIT" MARA_CWQREL AS "MARA_CWQREL" MARA_CWQPROC AS "MARA_CWQPROC" MARA_CWQTOLGR AS "MARA_CWQTOLGR" MARA_ADPROF AS "MARA_ADPROF" MARA_IPMIPPRODUCT AS "MARA_IPMIPPRODUCT" MARA_ALLOW_PMAT_IGNO AS "MARA_ALLOW_PMAT_IGNO" MARA_MEDIUM AS "MARA_MEDIUM" MARA_COMMODITY AS "MARA_COMMODITY" MARA_ANIMAL_ORIGIN AS "MARA_ANIMAL_ORIGIN" MARA_TEXTILE_COMP_IND AS "MARA_TEXTILE_COMP_IND" MARA_SGT_CSGR AS "MARA_SGT_CSGR" MARA_SGT_COVSA AS "MARA_SGT_COVSA" MARA_SGT_STAT AS "MARA_SGT_STAT" MARA_SGT_SCOPE AS "MARA_SGT_SCOPE" MARA_SGT_REL AS "MARA_SGT_REL" MARA_ANP AS "MARA_ANP" MARA_FSH_MG_AT1 AS "MARA_FSH_MG_AT1" MARA_FSH_MG_AT2 AS "MARA_FSH_MG_AT2" MARA_FSH_MG_AT3 AS "MARA_FSH_MG_AT3" MARA_FSH_SEALV AS "MARA_FSH_SEALV" MARA_FSH_SEAIM AS "MARA_FSH_SEAIM" MARA_FSH_SC_MID AS "MARA_FSH_SC_MID" MARA_PSM_CODE AS "MARA_PSM_CODE" MARA_ZZEXTWG AS "MARA_ZZEXTWG" MARA_ZMTREF AS "MARA_ZMTREF" MARA_ZZPT_PRODUTO AS "MARA_ZZPT_PRODUTO" MARA_ZZPT_LIGANTE AS "MARA_ZZPT_LIGANTE" MARA_ZZPT_ADJUVANTE AS "MARA_ZZPT_ADJUVANTE" MARA_ZZPT_CLS_RESCO AS "MARA_ZZPT_CLS_RESCO" MARA_ZZPT_CLS_CONSI AS "MARA_ZZPT_CLS_CONSI" MARA_ZZPT_EXPO_AMBI AS "MARA_ZZPT_EXPO_AMBI" MARA_ZZPT_MAX_DIM_AG AS "MARA_ZZPT_MAX_DIM_AG" MARA_ZZPT_CLS_TEOR AS "MARA_ZZPT_CLS_TEOR" MARA_ZZPT_CAR_ESPEC AS "MARA_ZZPT_CAR_ESPEC" MARA_ZZ1 AS "MARA_ZZ1" MARA_ZZCPRDH AS "MARA_ZZCPRDH" MAKT_MATNR AS "MAKT_MATNR" MAKT_SPRAS AS "MAKT_SPRAS" MAKT_MAKTX AS "MAKT_MAKTX" LIPS_VBELN AS "LIPS_VBELN" LIPS_POSNR AS "LIPS_POSNR" LIPS_PSTYV AS "LIPS_PSTYV" LIPS_ERNAM AS "LIPS_ERNAM" LIPS_ERZET AS "LIPS_ERZET" LIPS_ERDAT AS "LIPS_ERDAT" LIPS_MATNR AS "LIPS_MATNR" LIPS_MATWA AS "LIPS_MATWA" LIPS_MATKL AS "LIPS_MATKL" LIPS_WERKS AS "LIPS_WERKS" LIPS_LGORT AS "LIPS_LGORT" LIPS_CHARG AS "LIPS_CHARG" LIPS_LICHN AS "LIPS_LICHN" LIPS_KDMAT AS "LIPS_KDMAT" LIPS_PRODH AS "LIPS_PRODH" LIPS_LFIMG AS "LIPS_LFIMG" LIPS_MEINS AS "LIPS_MEINS" LIPS_VRKME AS "LIPS_VRKME" LIPS_UMVKZ AS "LIPS_UMVKZ" LIPS_UMVKN AS "LIPS_UMVKN" LIPS_NTGEW AS "LIPS_NTGEW" LIPS_BRGEW AS "LIPS_BRGEW" LIPS_GEWEI AS "LIPS_GEWEI" LIPS_VOLUM AS "LIPS_VOLUM" LIPS_VOLEH AS "LIPS_VOLEH" LIPS_KZTLF AS "LIPS_KZTLF" LIPS_UEBTK AS "LIPS_UEBTK" LIPS_UEBTO AS "LIPS_UEBTO" LIPS_UNTTO AS "LIPS_UNTTO" LIPS_CHSPL AS "LIPS_CHSPL" LIPS_FAKSP AS "LIPS_FAKSP" LIPS_MBDAT AS "LIPS_MBDAT" LIPS_LGMNG AS "LIPS_LGMNG" LIPS_ARKTX AS "LIPS_ARKTX" LIPS_VBELV AS "LIPS_VBELV" LIPS_POSNV AS "LIPS_POSNV" LIPS_VBTYV AS "LIPS_VBTYV" LIPS_VGSYS AS "LIPS_VGSYS" LIPS_VGBEL AS "LIPS_VGBEL" LIPS_VGPOS AS "LIPS_VGPOS" LIPS_UPFLU AS "LIPS_UPFLU" LIPS_UEPOS AS "LIPS_UEPOS" LIPS_FKREL AS "LIPS_FKREL" LIPS_LADGR AS "LIPS_LADGR" LIPS_TRAGR AS "LIPS_TRAGR" LIPS_KOMKZ AS "LIPS_KOMKZ" LIPS_LGNUM AS "LIPS_LGNUM" LIPS_LISPL AS "LIPS_LISPL" LIPS_MTART AS "LIPS_MTART" LIPS_POSAR AS "LIPS_POSAR" LIPS_BWTAR AS "LIPS_BWTAR" LIPS_GSBER AS "LIPS_GSBER" LIPS_VKBUR AS "LIPS_VKBUR" LIPS_VKGRP AS "LIPS_VKGRP" LIPS_VTWEG AS "LIPS_VTWEG" LIPS_SPART AS "LIPS_SPART" LIPS_FMENG AS "LIPS_FMENG" LIPS_WAVWR AS "LIPS_WAVWR" LIPS_AEDAT AS "LIPS_AEDAT" LIPS_MVGR1 AS "LIPS_MVGR1" LIPS_MVGR2 AS "LIPS_MVGR2" LIPS_MVGR3 AS "LIPS_MVGR3" LIPS_MVGR4 AS "LIPS_MVGR4" LIPS_MVGR5 AS "LIPS_MVGR5" LIPS_KOSTL AS "LIPS_KOSTL" LIPS_KOKRS AS "LIPS_KOKRS" LIPS_PAOBJNR AS "LIPS_PAOBJNR" LIPS_PRCTR AS "LIPS_PRCTR" LIPS_PS_PSP_PNR AS "LIPS_PS_PSP_PNR" LIPS_AUFNR AS "LIPS_AUFNR" LIPS_POSNR_PP AS "LIPS_POSNR_PP" LIPS_KDAUF AS "LIPS_KDAUF" LIPS_KDPOS AS "LIPS_KDPOS" LIPS_VPMAT AS "LIPS_VPMAT" LIPS_VPWRK AS "LIPS_VPWRK" LIPS_PRBME AS "LIPS_PRBME" LIPS_UMREF AS "LIPS_UMREF"</v>
      </c>
    </row>
    <row r="345" spans="2:5" x14ac:dyDescent="0.2">
      <c r="B345" s="84" t="s">
        <v>508</v>
      </c>
      <c r="C345" t="str">
        <f t="shared" si="15"/>
        <v>"LIPS_KNTTP"</v>
      </c>
      <c r="D345" t="str">
        <f t="shared" si="16"/>
        <v>LIPS_KNTTP AS "LIPS_KNTTP"</v>
      </c>
      <c r="E345" t="str">
        <f t="shared" si="17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 MARA_BBTYP AS "MARA_BBTYP" MARA_SLED_BBD AS "MARA_SLED_BBD" MARA_GTIN_VARIANT AS "MARA_GTIN_VARIANT" MARA_GENNR AS "MARA_GENNR" MARA_RMATP AS "MARA_RMATP" MARA_GDS_RELEVANT AS "MARA_GDS_RELEVANT" MARA_WEORA AS "MARA_WEORA" MARA_HUTYP_DFLT AS "MARA_HUTYP_DFLT" MARA_PILFERABLE AS "MARA_PILFERABLE" MARA_WHSTC AS "MARA_WHSTC" MARA_WHMATGR AS "MARA_WHMATGR" MARA_HNDLCODE AS "MARA_HNDLCODE" MARA_HAZMAT AS "MARA_HAZMAT" MARA_HUTYP AS "MARA_HUTYP" MARA_TARE_VAR AS "MARA_TARE_VAR" MARA_MAXC AS "MARA_MAXC" MARA_MAXC_TOL AS "MARA_MAXC_TOL" MARA_MAXL AS "MARA_MAXL" MARA_MAXB AS "MARA_MAXB" MARA_MAXH AS "MARA_MAXH" MARA_MAXDIM_UOM AS "MARA_MAXDIM_UOM" MARA_HERKL AS "MARA_HERKL" MARA_MFRGR AS "MARA_MFRGR" MARA_QQTIME AS "MARA_QQTIME" MARA_QQTIMEUOM AS "MARA_QQTIMEUOM" MARA_QGRP AS "MARA_QGRP" MARA_SERIAL AS "MARA_SERIAL" MARA_PS_SMARTFORM AS "MARA_PS_SMARTFORM" MARA_LOGUNIT AS "MARA_LOGUNIT" MARA_CWQREL AS "MARA_CWQREL" MARA_CWQPROC AS "MARA_CWQPROC" MARA_CWQTOLGR AS "MARA_CWQTOLGR" MARA_ADPROF AS "MARA_ADPROF" MARA_IPMIPPRODUCT AS "MARA_IPMIPPRODUCT" MARA_ALLOW_PMAT_IGNO AS "MARA_ALLOW_PMAT_IGNO" MARA_MEDIUM AS "MARA_MEDIUM" MARA_COMMODITY AS "MARA_COMMODITY" MARA_ANIMAL_ORIGIN AS "MARA_ANIMAL_ORIGIN" MARA_TEXTILE_COMP_IND AS "MARA_TEXTILE_COMP_IND" MARA_SGT_CSGR AS "MARA_SGT_CSGR" MARA_SGT_COVSA AS "MARA_SGT_COVSA" MARA_SGT_STAT AS "MARA_SGT_STAT" MARA_SGT_SCOPE AS "MARA_SGT_SCOPE" MARA_SGT_REL AS "MARA_SGT_REL" MARA_ANP AS "MARA_ANP" MARA_FSH_MG_AT1 AS "MARA_FSH_MG_AT1" MARA_FSH_MG_AT2 AS "MARA_FSH_MG_AT2" MARA_FSH_MG_AT3 AS "MARA_FSH_MG_AT3" MARA_FSH_SEALV AS "MARA_FSH_SEALV" MARA_FSH_SEAIM AS "MARA_FSH_SEAIM" MARA_FSH_SC_MID AS "MARA_FSH_SC_MID" MARA_PSM_CODE AS "MARA_PSM_CODE" MARA_ZZEXTWG AS "MARA_ZZEXTWG" MARA_ZMTREF AS "MARA_ZMTREF" MARA_ZZPT_PRODUTO AS "MARA_ZZPT_PRODUTO" MARA_ZZPT_LIGANTE AS "MARA_ZZPT_LIGANTE" MARA_ZZPT_ADJUVANTE AS "MARA_ZZPT_ADJUVANTE" MARA_ZZPT_CLS_RESCO AS "MARA_ZZPT_CLS_RESCO" MARA_ZZPT_CLS_CONSI AS "MARA_ZZPT_CLS_CONSI" MARA_ZZPT_EXPO_AMBI AS "MARA_ZZPT_EXPO_AMBI" MARA_ZZPT_MAX_DIM_AG AS "MARA_ZZPT_MAX_DIM_AG" MARA_ZZPT_CLS_TEOR AS "MARA_ZZPT_CLS_TEOR" MARA_ZZPT_CAR_ESPEC AS "MARA_ZZPT_CAR_ESPEC" MARA_ZZ1 AS "MARA_ZZ1" MARA_ZZCPRDH AS "MARA_ZZCPRDH" MAKT_MATNR AS "MAKT_MATNR" MAKT_SPRAS AS "MAKT_SPRAS" MAKT_MAKTX AS "MAKT_MAKTX" LIPS_VBELN AS "LIPS_VBELN" LIPS_POSNR AS "LIPS_POSNR" LIPS_PSTYV AS "LIPS_PSTYV" LIPS_ERNAM AS "LIPS_ERNAM" LIPS_ERZET AS "LIPS_ERZET" LIPS_ERDAT AS "LIPS_ERDAT" LIPS_MATNR AS "LIPS_MATNR" LIPS_MATWA AS "LIPS_MATWA" LIPS_MATKL AS "LIPS_MATKL" LIPS_WERKS AS "LIPS_WERKS" LIPS_LGORT AS "LIPS_LGORT" LIPS_CHARG AS "LIPS_CHARG" LIPS_LICHN AS "LIPS_LICHN" LIPS_KDMAT AS "LIPS_KDMAT" LIPS_PRODH AS "LIPS_PRODH" LIPS_LFIMG AS "LIPS_LFIMG" LIPS_MEINS AS "LIPS_MEINS" LIPS_VRKME AS "LIPS_VRKME" LIPS_UMVKZ AS "LIPS_UMVKZ" LIPS_UMVKN AS "LIPS_UMVKN" LIPS_NTGEW AS "LIPS_NTGEW" LIPS_BRGEW AS "LIPS_BRGEW" LIPS_GEWEI AS "LIPS_GEWEI" LIPS_VOLUM AS "LIPS_VOLUM" LIPS_VOLEH AS "LIPS_VOLEH" LIPS_KZTLF AS "LIPS_KZTLF" LIPS_UEBTK AS "LIPS_UEBTK" LIPS_UEBTO AS "LIPS_UEBTO" LIPS_UNTTO AS "LIPS_UNTTO" LIPS_CHSPL AS "LIPS_CHSPL" LIPS_FAKSP AS "LIPS_FAKSP" LIPS_MBDAT AS "LIPS_MBDAT" LIPS_LGMNG AS "LIPS_LGMNG" LIPS_ARKTX AS "LIPS_ARKTX" LIPS_VBELV AS "LIPS_VBELV" LIPS_POSNV AS "LIPS_POSNV" LIPS_VBTYV AS "LIPS_VBTYV" LIPS_VGSYS AS "LIPS_VGSYS" LIPS_VGBEL AS "LIPS_VGBEL" LIPS_VGPOS AS "LIPS_VGPOS" LIPS_UPFLU AS "LIPS_UPFLU" LIPS_UEPOS AS "LIPS_UEPOS" LIPS_FKREL AS "LIPS_FKREL" LIPS_LADGR AS "LIPS_LADGR" LIPS_TRAGR AS "LIPS_TRAGR" LIPS_KOMKZ AS "LIPS_KOMKZ" LIPS_LGNUM AS "LIPS_LGNUM" LIPS_LISPL AS "LIPS_LISPL" LIPS_MTART AS "LIPS_MTART" LIPS_POSAR AS "LIPS_POSAR" LIPS_BWTAR AS "LIPS_BWTAR" LIPS_GSBER AS "LIPS_GSBER" LIPS_VKBUR AS "LIPS_VKBUR" LIPS_VKGRP AS "LIPS_VKGRP" LIPS_VTWEG AS "LIPS_VTWEG" LIPS_SPART AS "LIPS_SPART" LIPS_FMENG AS "LIPS_FMENG" LIPS_WAVWR AS "LIPS_WAVWR" LIPS_AEDAT AS "LIPS_AEDAT" LIPS_MVGR1 AS "LIPS_MVGR1" LIPS_MVGR2 AS "LIPS_MVGR2" LIPS_MVGR3 AS "LIPS_MVGR3" LIPS_MVGR4 AS "LIPS_MVGR4" LIPS_MVGR5 AS "LIPS_MVGR5" LIPS_KOSTL AS "LIPS_KOSTL" LIPS_KOKRS AS "LIPS_KOKRS" LIPS_PAOBJNR AS "LIPS_PAOBJNR" LIPS_PRCTR AS "LIPS_PRCTR" LIPS_PS_PSP_PNR AS "LIPS_PS_PSP_PNR" LIPS_AUFNR AS "LIPS_AUFNR" LIPS_POSNR_PP AS "LIPS_POSNR_PP" LIPS_KDAUF AS "LIPS_KDAUF" LIPS_KDPOS AS "LIPS_KDPOS" LIPS_VPMAT AS "LIPS_VPMAT" LIPS_VPWRK AS "LIPS_VPWRK" LIPS_PRBME AS "LIPS_PRBME" LIPS_UMREF AS "LIPS_UMREF" LIPS_KNTTP AS "LIPS_KNTTP"</v>
      </c>
    </row>
    <row r="346" spans="2:5" x14ac:dyDescent="0.2">
      <c r="B346" s="84" t="s">
        <v>509</v>
      </c>
      <c r="C346" t="str">
        <f t="shared" si="15"/>
        <v>"LIPS_KZVBR"</v>
      </c>
      <c r="D346" t="str">
        <f t="shared" si="16"/>
        <v>LIPS_KZVBR AS "LIPS_KZVBR"</v>
      </c>
      <c r="E346" t="str">
        <f t="shared" si="17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 MARA_BBTYP AS "MARA_BBTYP" MARA_SLED_BBD AS "MARA_SLED_BBD" MARA_GTIN_VARIANT AS "MARA_GTIN_VARIANT" MARA_GENNR AS "MARA_GENNR" MARA_RMATP AS "MARA_RMATP" MARA_GDS_RELEVANT AS "MARA_GDS_RELEVANT" MARA_WEORA AS "MARA_WEORA" MARA_HUTYP_DFLT AS "MARA_HUTYP_DFLT" MARA_PILFERABLE AS "MARA_PILFERABLE" MARA_WHSTC AS "MARA_WHSTC" MARA_WHMATGR AS "MARA_WHMATGR" MARA_HNDLCODE AS "MARA_HNDLCODE" MARA_HAZMAT AS "MARA_HAZMAT" MARA_HUTYP AS "MARA_HUTYP" MARA_TARE_VAR AS "MARA_TARE_VAR" MARA_MAXC AS "MARA_MAXC" MARA_MAXC_TOL AS "MARA_MAXC_TOL" MARA_MAXL AS "MARA_MAXL" MARA_MAXB AS "MARA_MAXB" MARA_MAXH AS "MARA_MAXH" MARA_MAXDIM_UOM AS "MARA_MAXDIM_UOM" MARA_HERKL AS "MARA_HERKL" MARA_MFRGR AS "MARA_MFRGR" MARA_QQTIME AS "MARA_QQTIME" MARA_QQTIMEUOM AS "MARA_QQTIMEUOM" MARA_QGRP AS "MARA_QGRP" MARA_SERIAL AS "MARA_SERIAL" MARA_PS_SMARTFORM AS "MARA_PS_SMARTFORM" MARA_LOGUNIT AS "MARA_LOGUNIT" MARA_CWQREL AS "MARA_CWQREL" MARA_CWQPROC AS "MARA_CWQPROC" MARA_CWQTOLGR AS "MARA_CWQTOLGR" MARA_ADPROF AS "MARA_ADPROF" MARA_IPMIPPRODUCT AS "MARA_IPMIPPRODUCT" MARA_ALLOW_PMAT_IGNO AS "MARA_ALLOW_PMAT_IGNO" MARA_MEDIUM AS "MARA_MEDIUM" MARA_COMMODITY AS "MARA_COMMODITY" MARA_ANIMAL_ORIGIN AS "MARA_ANIMAL_ORIGIN" MARA_TEXTILE_COMP_IND AS "MARA_TEXTILE_COMP_IND" MARA_SGT_CSGR AS "MARA_SGT_CSGR" MARA_SGT_COVSA AS "MARA_SGT_COVSA" MARA_SGT_STAT AS "MARA_SGT_STAT" MARA_SGT_SCOPE AS "MARA_SGT_SCOPE" MARA_SGT_REL AS "MARA_SGT_REL" MARA_ANP AS "MARA_ANP" MARA_FSH_MG_AT1 AS "MARA_FSH_MG_AT1" MARA_FSH_MG_AT2 AS "MARA_FSH_MG_AT2" MARA_FSH_MG_AT3 AS "MARA_FSH_MG_AT3" MARA_FSH_SEALV AS "MARA_FSH_SEALV" MARA_FSH_SEAIM AS "MARA_FSH_SEAIM" MARA_FSH_SC_MID AS "MARA_FSH_SC_MID" MARA_PSM_CODE AS "MARA_PSM_CODE" MARA_ZZEXTWG AS "MARA_ZZEXTWG" MARA_ZMTREF AS "MARA_ZMTREF" MARA_ZZPT_PRODUTO AS "MARA_ZZPT_PRODUTO" MARA_ZZPT_LIGANTE AS "MARA_ZZPT_LIGANTE" MARA_ZZPT_ADJUVANTE AS "MARA_ZZPT_ADJUVANTE" MARA_ZZPT_CLS_RESCO AS "MARA_ZZPT_CLS_RESCO" MARA_ZZPT_CLS_CONSI AS "MARA_ZZPT_CLS_CONSI" MARA_ZZPT_EXPO_AMBI AS "MARA_ZZPT_EXPO_AMBI" MARA_ZZPT_MAX_DIM_AG AS "MARA_ZZPT_MAX_DIM_AG" MARA_ZZPT_CLS_TEOR AS "MARA_ZZPT_CLS_TEOR" MARA_ZZPT_CAR_ESPEC AS "MARA_ZZPT_CAR_ESPEC" MARA_ZZ1 AS "MARA_ZZ1" MARA_ZZCPRDH AS "MARA_ZZCPRDH" MAKT_MATNR AS "MAKT_MATNR" MAKT_SPRAS AS "MAKT_SPRAS" MAKT_MAKTX AS "MAKT_MAKTX" LIPS_VBELN AS "LIPS_VBELN" LIPS_POSNR AS "LIPS_POSNR" LIPS_PSTYV AS "LIPS_PSTYV" LIPS_ERNAM AS "LIPS_ERNAM" LIPS_ERZET AS "LIPS_ERZET" LIPS_ERDAT AS "LIPS_ERDAT" LIPS_MATNR AS "LIPS_MATNR" LIPS_MATWA AS "LIPS_MATWA" LIPS_MATKL AS "LIPS_MATKL" LIPS_WERKS AS "LIPS_WERKS" LIPS_LGORT AS "LIPS_LGORT" LIPS_CHARG AS "LIPS_CHARG" LIPS_LICHN AS "LIPS_LICHN" LIPS_KDMAT AS "LIPS_KDMAT" LIPS_PRODH AS "LIPS_PRODH" LIPS_LFIMG AS "LIPS_LFIMG" LIPS_MEINS AS "LIPS_MEINS" LIPS_VRKME AS "LIPS_VRKME" LIPS_UMVKZ AS "LIPS_UMVKZ" LIPS_UMVKN AS "LIPS_UMVKN" LIPS_NTGEW AS "LIPS_NTGEW" LIPS_BRGEW AS "LIPS_BRGEW" LIPS_GEWEI AS "LIPS_GEWEI" LIPS_VOLUM AS "LIPS_VOLUM" LIPS_VOLEH AS "LIPS_VOLEH" LIPS_KZTLF AS "LIPS_KZTLF" LIPS_UEBTK AS "LIPS_UEBTK" LIPS_UEBTO AS "LIPS_UEBTO" LIPS_UNTTO AS "LIPS_UNTTO" LIPS_CHSPL AS "LIPS_CHSPL" LIPS_FAKSP AS "LIPS_FAKSP" LIPS_MBDAT AS "LIPS_MBDAT" LIPS_LGMNG AS "LIPS_LGMNG" LIPS_ARKTX AS "LIPS_ARKTX" LIPS_VBELV AS "LIPS_VBELV" LIPS_POSNV AS "LIPS_POSNV" LIPS_VBTYV AS "LIPS_VBTYV" LIPS_VGSYS AS "LIPS_VGSYS" LIPS_VGBEL AS "LIPS_VGBEL" LIPS_VGPOS AS "LIPS_VGPOS" LIPS_UPFLU AS "LIPS_UPFLU" LIPS_UEPOS AS "LIPS_UEPOS" LIPS_FKREL AS "LIPS_FKREL" LIPS_LADGR AS "LIPS_LADGR" LIPS_TRAGR AS "LIPS_TRAGR" LIPS_KOMKZ AS "LIPS_KOMKZ" LIPS_LGNUM AS "LIPS_LGNUM" LIPS_LISPL AS "LIPS_LISPL" LIPS_MTART AS "LIPS_MTART" LIPS_POSAR AS "LIPS_POSAR" LIPS_BWTAR AS "LIPS_BWTAR" LIPS_GSBER AS "LIPS_GSBER" LIPS_VKBUR AS "LIPS_VKBUR" LIPS_VKGRP AS "LIPS_VKGRP" LIPS_VTWEG AS "LIPS_VTWEG" LIPS_SPART AS "LIPS_SPART" LIPS_FMENG AS "LIPS_FMENG" LIPS_WAVWR AS "LIPS_WAVWR" LIPS_AEDAT AS "LIPS_AEDAT" LIPS_MVGR1 AS "LIPS_MVGR1" LIPS_MVGR2 AS "LIPS_MVGR2" LIPS_MVGR3 AS "LIPS_MVGR3" LIPS_MVGR4 AS "LIPS_MVGR4" LIPS_MVGR5 AS "LIPS_MVGR5" LIPS_KOSTL AS "LIPS_KOSTL" LIPS_KOKRS AS "LIPS_KOKRS" LIPS_PAOBJNR AS "LIPS_PAOBJNR" LIPS_PRCTR AS "LIPS_PRCTR" LIPS_PS_PSP_PNR AS "LIPS_PS_PSP_PNR" LIPS_AUFNR AS "LIPS_AUFNR" LIPS_POSNR_PP AS "LIPS_POSNR_PP" LIPS_KDAUF AS "LIPS_KDAUF" LIPS_KDPOS AS "LIPS_KDPOS" LIPS_VPMAT AS "LIPS_VPMAT" LIPS_VPWRK AS "LIPS_VPWRK" LIPS_PRBME AS "LIPS_PRBME" LIPS_UMREF AS "LIPS_UMREF" LIPS_KNTTP AS "LIPS_KNTTP" LIPS_KZVBR AS "LIPS_KZVBR"</v>
      </c>
    </row>
    <row r="347" spans="2:5" x14ac:dyDescent="0.2">
      <c r="B347" s="84" t="s">
        <v>510</v>
      </c>
      <c r="C347" t="str">
        <f t="shared" si="15"/>
        <v>"LIPS_FIPOS"</v>
      </c>
      <c r="D347" t="str">
        <f t="shared" si="16"/>
        <v>LIPS_FIPOS AS "LIPS_FIPOS"</v>
      </c>
      <c r="E347" t="str">
        <f t="shared" si="17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 MARA_BBTYP AS "MARA_BBTYP" MARA_SLED_BBD AS "MARA_SLED_BBD" MARA_GTIN_VARIANT AS "MARA_GTIN_VARIANT" MARA_GENNR AS "MARA_GENNR" MARA_RMATP AS "MARA_RMATP" MARA_GDS_RELEVANT AS "MARA_GDS_RELEVANT" MARA_WEORA AS "MARA_WEORA" MARA_HUTYP_DFLT AS "MARA_HUTYP_DFLT" MARA_PILFERABLE AS "MARA_PILFERABLE" MARA_WHSTC AS "MARA_WHSTC" MARA_WHMATGR AS "MARA_WHMATGR" MARA_HNDLCODE AS "MARA_HNDLCODE" MARA_HAZMAT AS "MARA_HAZMAT" MARA_HUTYP AS "MARA_HUTYP" MARA_TARE_VAR AS "MARA_TARE_VAR" MARA_MAXC AS "MARA_MAXC" MARA_MAXC_TOL AS "MARA_MAXC_TOL" MARA_MAXL AS "MARA_MAXL" MARA_MAXB AS "MARA_MAXB" MARA_MAXH AS "MARA_MAXH" MARA_MAXDIM_UOM AS "MARA_MAXDIM_UOM" MARA_HERKL AS "MARA_HERKL" MARA_MFRGR AS "MARA_MFRGR" MARA_QQTIME AS "MARA_QQTIME" MARA_QQTIMEUOM AS "MARA_QQTIMEUOM" MARA_QGRP AS "MARA_QGRP" MARA_SERIAL AS "MARA_SERIAL" MARA_PS_SMARTFORM AS "MARA_PS_SMARTFORM" MARA_LOGUNIT AS "MARA_LOGUNIT" MARA_CWQREL AS "MARA_CWQREL" MARA_CWQPROC AS "MARA_CWQPROC" MARA_CWQTOLGR AS "MARA_CWQTOLGR" MARA_ADPROF AS "MARA_ADPROF" MARA_IPMIPPRODUCT AS "MARA_IPMIPPRODUCT" MARA_ALLOW_PMAT_IGNO AS "MARA_ALLOW_PMAT_IGNO" MARA_MEDIUM AS "MARA_MEDIUM" MARA_COMMODITY AS "MARA_COMMODITY" MARA_ANIMAL_ORIGIN AS "MARA_ANIMAL_ORIGIN" MARA_TEXTILE_COMP_IND AS "MARA_TEXTILE_COMP_IND" MARA_SGT_CSGR AS "MARA_SGT_CSGR" MARA_SGT_COVSA AS "MARA_SGT_COVSA" MARA_SGT_STAT AS "MARA_SGT_STAT" MARA_SGT_SCOPE AS "MARA_SGT_SCOPE" MARA_SGT_REL AS "MARA_SGT_REL" MARA_ANP AS "MARA_ANP" MARA_FSH_MG_AT1 AS "MARA_FSH_MG_AT1" MARA_FSH_MG_AT2 AS "MARA_FSH_MG_AT2" MARA_FSH_MG_AT3 AS "MARA_FSH_MG_AT3" MARA_FSH_SEALV AS "MARA_FSH_SEALV" MARA_FSH_SEAIM AS "MARA_FSH_SEAIM" MARA_FSH_SC_MID AS "MARA_FSH_SC_MID" MARA_PSM_CODE AS "MARA_PSM_CODE" MARA_ZZEXTWG AS "MARA_ZZEXTWG" MARA_ZMTREF AS "MARA_ZMTREF" MARA_ZZPT_PRODUTO AS "MARA_ZZPT_PRODUTO" MARA_ZZPT_LIGANTE AS "MARA_ZZPT_LIGANTE" MARA_ZZPT_ADJUVANTE AS "MARA_ZZPT_ADJUVANTE" MARA_ZZPT_CLS_RESCO AS "MARA_ZZPT_CLS_RESCO" MARA_ZZPT_CLS_CONSI AS "MARA_ZZPT_CLS_CONSI" MARA_ZZPT_EXPO_AMBI AS "MARA_ZZPT_EXPO_AMBI" MARA_ZZPT_MAX_DIM_AG AS "MARA_ZZPT_MAX_DIM_AG" MARA_ZZPT_CLS_TEOR AS "MARA_ZZPT_CLS_TEOR" MARA_ZZPT_CAR_ESPEC AS "MARA_ZZPT_CAR_ESPEC" MARA_ZZ1 AS "MARA_ZZ1" MARA_ZZCPRDH AS "MARA_ZZCPRDH" MAKT_MATNR AS "MAKT_MATNR" MAKT_SPRAS AS "MAKT_SPRAS" MAKT_MAKTX AS "MAKT_MAKTX" LIPS_VBELN AS "LIPS_VBELN" LIPS_POSNR AS "LIPS_POSNR" LIPS_PSTYV AS "LIPS_PSTYV" LIPS_ERNAM AS "LIPS_ERNAM" LIPS_ERZET AS "LIPS_ERZET" LIPS_ERDAT AS "LIPS_ERDAT" LIPS_MATNR AS "LIPS_MATNR" LIPS_MATWA AS "LIPS_MATWA" LIPS_MATKL AS "LIPS_MATKL" LIPS_WERKS AS "LIPS_WERKS" LIPS_LGORT AS "LIPS_LGORT" LIPS_CHARG AS "LIPS_CHARG" LIPS_LICHN AS "LIPS_LICHN" LIPS_KDMAT AS "LIPS_KDMAT" LIPS_PRODH AS "LIPS_PRODH" LIPS_LFIMG AS "LIPS_LFIMG" LIPS_MEINS AS "LIPS_MEINS" LIPS_VRKME AS "LIPS_VRKME" LIPS_UMVKZ AS "LIPS_UMVKZ" LIPS_UMVKN AS "LIPS_UMVKN" LIPS_NTGEW AS "LIPS_NTGEW" LIPS_BRGEW AS "LIPS_BRGEW" LIPS_GEWEI AS "LIPS_GEWEI" LIPS_VOLUM AS "LIPS_VOLUM" LIPS_VOLEH AS "LIPS_VOLEH" LIPS_KZTLF AS "LIPS_KZTLF" LIPS_UEBTK AS "LIPS_UEBTK" LIPS_UEBTO AS "LIPS_UEBTO" LIPS_UNTTO AS "LIPS_UNTTO" LIPS_CHSPL AS "LIPS_CHSPL" LIPS_FAKSP AS "LIPS_FAKSP" LIPS_MBDAT AS "LIPS_MBDAT" LIPS_LGMNG AS "LIPS_LGMNG" LIPS_ARKTX AS "LIPS_ARKTX" LIPS_VBELV AS "LIPS_VBELV" LIPS_POSNV AS "LIPS_POSNV" LIPS_VBTYV AS "LIPS_VBTYV" LIPS_VGSYS AS "LIPS_VGSYS" LIPS_VGBEL AS "LIPS_VGBEL" LIPS_VGPOS AS "LIPS_VGPOS" LIPS_UPFLU AS "LIPS_UPFLU" LIPS_UEPOS AS "LIPS_UEPOS" LIPS_FKREL AS "LIPS_FKREL" LIPS_LADGR AS "LIPS_LADGR" LIPS_TRAGR AS "LIPS_TRAGR" LIPS_KOMKZ AS "LIPS_KOMKZ" LIPS_LGNUM AS "LIPS_LGNUM" LIPS_LISPL AS "LIPS_LISPL" LIPS_MTART AS "LIPS_MTART" LIPS_POSAR AS "LIPS_POSAR" LIPS_BWTAR AS "LIPS_BWTAR" LIPS_GSBER AS "LIPS_GSBER" LIPS_VKBUR AS "LIPS_VKBUR" LIPS_VKGRP AS "LIPS_VKGRP" LIPS_VTWEG AS "LIPS_VTWEG" LIPS_SPART AS "LIPS_SPART" LIPS_FMENG AS "LIPS_FMENG" LIPS_WAVWR AS "LIPS_WAVWR" LIPS_AEDAT AS "LIPS_AEDAT" LIPS_MVGR1 AS "LIPS_MVGR1" LIPS_MVGR2 AS "LIPS_MVGR2" LIPS_MVGR3 AS "LIPS_MVGR3" LIPS_MVGR4 AS "LIPS_MVGR4" LIPS_MVGR5 AS "LIPS_MVGR5" LIPS_KOSTL AS "LIPS_KOSTL" LIPS_KOKRS AS "LIPS_KOKRS" LIPS_PAOBJNR AS "LIPS_PAOBJNR" LIPS_PRCTR AS "LIPS_PRCTR" LIPS_PS_PSP_PNR AS "LIPS_PS_PSP_PNR" LIPS_AUFNR AS "LIPS_AUFNR" LIPS_POSNR_PP AS "LIPS_POSNR_PP" LIPS_KDAUF AS "LIPS_KDAUF" LIPS_KDPOS AS "LIPS_KDPOS" LIPS_VPMAT AS "LIPS_VPMAT" LIPS_VPWRK AS "LIPS_VPWRK" LIPS_PRBME AS "LIPS_PRBME" LIPS_UMREF AS "LIPS_UMREF" LIPS_KNTTP AS "LIPS_KNTTP" LIPS_KZVBR AS "LIPS_KZVBR" LIPS_FIPOS AS "LIPS_FIPOS"</v>
      </c>
    </row>
    <row r="348" spans="2:5" x14ac:dyDescent="0.2">
      <c r="B348" s="84" t="s">
        <v>511</v>
      </c>
      <c r="C348" t="str">
        <f t="shared" si="15"/>
        <v>"LIPS_KMPMG"</v>
      </c>
      <c r="D348" t="str">
        <f t="shared" si="16"/>
        <v>LIPS_KMPMG AS "LIPS_KMPMG"</v>
      </c>
      <c r="E348" t="str">
        <f t="shared" si="17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 MARA_BBTYP AS "MARA_BBTYP" MARA_SLED_BBD AS "MARA_SLED_BBD" MARA_GTIN_VARIANT AS "MARA_GTIN_VARIANT" MARA_GENNR AS "MARA_GENNR" MARA_RMATP AS "MARA_RMATP" MARA_GDS_RELEVANT AS "MARA_GDS_RELEVANT" MARA_WEORA AS "MARA_WEORA" MARA_HUTYP_DFLT AS "MARA_HUTYP_DFLT" MARA_PILFERABLE AS "MARA_PILFERABLE" MARA_WHSTC AS "MARA_WHSTC" MARA_WHMATGR AS "MARA_WHMATGR" MARA_HNDLCODE AS "MARA_HNDLCODE" MARA_HAZMAT AS "MARA_HAZMAT" MARA_HUTYP AS "MARA_HUTYP" MARA_TARE_VAR AS "MARA_TARE_VAR" MARA_MAXC AS "MARA_MAXC" MARA_MAXC_TOL AS "MARA_MAXC_TOL" MARA_MAXL AS "MARA_MAXL" MARA_MAXB AS "MARA_MAXB" MARA_MAXH AS "MARA_MAXH" MARA_MAXDIM_UOM AS "MARA_MAXDIM_UOM" MARA_HERKL AS "MARA_HERKL" MARA_MFRGR AS "MARA_MFRGR" MARA_QQTIME AS "MARA_QQTIME" MARA_QQTIMEUOM AS "MARA_QQTIMEUOM" MARA_QGRP AS "MARA_QGRP" MARA_SERIAL AS "MARA_SERIAL" MARA_PS_SMARTFORM AS "MARA_PS_SMARTFORM" MARA_LOGUNIT AS "MARA_LOGUNIT" MARA_CWQREL AS "MARA_CWQREL" MARA_CWQPROC AS "MARA_CWQPROC" MARA_CWQTOLGR AS "MARA_CWQTOLGR" MARA_ADPROF AS "MARA_ADPROF" MARA_IPMIPPRODUCT AS "MARA_IPMIPPRODUCT" MARA_ALLOW_PMAT_IGNO AS "MARA_ALLOW_PMAT_IGNO" MARA_MEDIUM AS "MARA_MEDIUM" MARA_COMMODITY AS "MARA_COMMODITY" MARA_ANIMAL_ORIGIN AS "MARA_ANIMAL_ORIGIN" MARA_TEXTILE_COMP_IND AS "MARA_TEXTILE_COMP_IND" MARA_SGT_CSGR AS "MARA_SGT_CSGR" MARA_SGT_COVSA AS "MARA_SGT_COVSA" MARA_SGT_STAT AS "MARA_SGT_STAT" MARA_SGT_SCOPE AS "MARA_SGT_SCOPE" MARA_SGT_REL AS "MARA_SGT_REL" MARA_ANP AS "MARA_ANP" MARA_FSH_MG_AT1 AS "MARA_FSH_MG_AT1" MARA_FSH_MG_AT2 AS "MARA_FSH_MG_AT2" MARA_FSH_MG_AT3 AS "MARA_FSH_MG_AT3" MARA_FSH_SEALV AS "MARA_FSH_SEALV" MARA_FSH_SEAIM AS "MARA_FSH_SEAIM" MARA_FSH_SC_MID AS "MARA_FSH_SC_MID" MARA_PSM_CODE AS "MARA_PSM_CODE" MARA_ZZEXTWG AS "MARA_ZZEXTWG" MARA_ZMTREF AS "MARA_ZMTREF" MARA_ZZPT_PRODUTO AS "MARA_ZZPT_PRODUTO" MARA_ZZPT_LIGANTE AS "MARA_ZZPT_LIGANTE" MARA_ZZPT_ADJUVANTE AS "MARA_ZZPT_ADJUVANTE" MARA_ZZPT_CLS_RESCO AS "MARA_ZZPT_CLS_RESCO" MARA_ZZPT_CLS_CONSI AS "MARA_ZZPT_CLS_CONSI" MARA_ZZPT_EXPO_AMBI AS "MARA_ZZPT_EXPO_AMBI" MARA_ZZPT_MAX_DIM_AG AS "MARA_ZZPT_MAX_DIM_AG" MARA_ZZPT_CLS_TEOR AS "MARA_ZZPT_CLS_TEOR" MARA_ZZPT_CAR_ESPEC AS "MARA_ZZPT_CAR_ESPEC" MARA_ZZ1 AS "MARA_ZZ1" MARA_ZZCPRDH AS "MARA_ZZCPRDH" MAKT_MATNR AS "MAKT_MATNR" MAKT_SPRAS AS "MAKT_SPRAS" MAKT_MAKTX AS "MAKT_MAKTX" LIPS_VBELN AS "LIPS_VBELN" LIPS_POSNR AS "LIPS_POSNR" LIPS_PSTYV AS "LIPS_PSTYV" LIPS_ERNAM AS "LIPS_ERNAM" LIPS_ERZET AS "LIPS_ERZET" LIPS_ERDAT AS "LIPS_ERDAT" LIPS_MATNR AS "LIPS_MATNR" LIPS_MATWA AS "LIPS_MATWA" LIPS_MATKL AS "LIPS_MATKL" LIPS_WERKS AS "LIPS_WERKS" LIPS_LGORT AS "LIPS_LGORT" LIPS_CHARG AS "LIPS_CHARG" LIPS_LICHN AS "LIPS_LICHN" LIPS_KDMAT AS "LIPS_KDMAT" LIPS_PRODH AS "LIPS_PRODH" LIPS_LFIMG AS "LIPS_LFIMG" LIPS_MEINS AS "LIPS_MEINS" LIPS_VRKME AS "LIPS_VRKME" LIPS_UMVKZ AS "LIPS_UMVKZ" LIPS_UMVKN AS "LIPS_UMVKN" LIPS_NTGEW AS "LIPS_NTGEW" LIPS_BRGEW AS "LIPS_BRGEW" LIPS_GEWEI AS "LIPS_GEWEI" LIPS_VOLUM AS "LIPS_VOLUM" LIPS_VOLEH AS "LIPS_VOLEH" LIPS_KZTLF AS "LIPS_KZTLF" LIPS_UEBTK AS "LIPS_UEBTK" LIPS_UEBTO AS "LIPS_UEBTO" LIPS_UNTTO AS "LIPS_UNTTO" LIPS_CHSPL AS "LIPS_CHSPL" LIPS_FAKSP AS "LIPS_FAKSP" LIPS_MBDAT AS "LIPS_MBDAT" LIPS_LGMNG AS "LIPS_LGMNG" LIPS_ARKTX AS "LIPS_ARKTX" LIPS_VBELV AS "LIPS_VBELV" LIPS_POSNV AS "LIPS_POSNV" LIPS_VBTYV AS "LIPS_VBTYV" LIPS_VGSYS AS "LIPS_VGSYS" LIPS_VGBEL AS "LIPS_VGBEL" LIPS_VGPOS AS "LIPS_VGPOS" LIPS_UPFLU AS "LIPS_UPFLU" LIPS_UEPOS AS "LIPS_UEPOS" LIPS_FKREL AS "LIPS_FKREL" LIPS_LADGR AS "LIPS_LADGR" LIPS_TRAGR AS "LIPS_TRAGR" LIPS_KOMKZ AS "LIPS_KOMKZ" LIPS_LGNUM AS "LIPS_LGNUM" LIPS_LISPL AS "LIPS_LISPL" LIPS_MTART AS "LIPS_MTART" LIPS_POSAR AS "LIPS_POSAR" LIPS_BWTAR AS "LIPS_BWTAR" LIPS_GSBER AS "LIPS_GSBER" LIPS_VKBUR AS "LIPS_VKBUR" LIPS_VKGRP AS "LIPS_VKGRP" LIPS_VTWEG AS "LIPS_VTWEG" LIPS_SPART AS "LIPS_SPART" LIPS_FMENG AS "LIPS_FMENG" LIPS_WAVWR AS "LIPS_WAVWR" LIPS_AEDAT AS "LIPS_AEDAT" LIPS_MVGR1 AS "LIPS_MVGR1" LIPS_MVGR2 AS "LIPS_MVGR2" LIPS_MVGR3 AS "LIPS_MVGR3" LIPS_MVGR4 AS "LIPS_MVGR4" LIPS_MVGR5 AS "LIPS_MVGR5" LIPS_KOSTL AS "LIPS_KOSTL" LIPS_KOKRS AS "LIPS_KOKRS" LIPS_PAOBJNR AS "LIPS_PAOBJNR" LIPS_PRCTR AS "LIPS_PRCTR" LIPS_PS_PSP_PNR AS "LIPS_PS_PSP_PNR" LIPS_AUFNR AS "LIPS_AUFNR" LIPS_POSNR_PP AS "LIPS_POSNR_PP" LIPS_KDAUF AS "LIPS_KDAUF" LIPS_KDPOS AS "LIPS_KDPOS" LIPS_VPMAT AS "LIPS_VPMAT" LIPS_VPWRK AS "LIPS_VPWRK" LIPS_PRBME AS "LIPS_PRBME" LIPS_UMREF AS "LIPS_UMREF" LIPS_KNTTP AS "LIPS_KNTTP" LIPS_KZVBR AS "LIPS_KZVBR" LIPS_FIPOS AS "LIPS_FIPOS" LIPS_KMPMG AS "LIPS_KMPMG"</v>
      </c>
    </row>
    <row r="349" spans="2:5" x14ac:dyDescent="0.2">
      <c r="B349" s="84" t="s">
        <v>512</v>
      </c>
      <c r="C349" t="str">
        <f t="shared" si="15"/>
        <v>"LIPS_KPEIN"</v>
      </c>
      <c r="D349" t="str">
        <f t="shared" si="16"/>
        <v>LIPS_KPEIN AS "LIPS_KPEIN"</v>
      </c>
      <c r="E349" t="str">
        <f t="shared" si="17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 MARA_BBTYP AS "MARA_BBTYP" MARA_SLED_BBD AS "MARA_SLED_BBD" MARA_GTIN_VARIANT AS "MARA_GTIN_VARIANT" MARA_GENNR AS "MARA_GENNR" MARA_RMATP AS "MARA_RMATP" MARA_GDS_RELEVANT AS "MARA_GDS_RELEVANT" MARA_WEORA AS "MARA_WEORA" MARA_HUTYP_DFLT AS "MARA_HUTYP_DFLT" MARA_PILFERABLE AS "MARA_PILFERABLE" MARA_WHSTC AS "MARA_WHSTC" MARA_WHMATGR AS "MARA_WHMATGR" MARA_HNDLCODE AS "MARA_HNDLCODE" MARA_HAZMAT AS "MARA_HAZMAT" MARA_HUTYP AS "MARA_HUTYP" MARA_TARE_VAR AS "MARA_TARE_VAR" MARA_MAXC AS "MARA_MAXC" MARA_MAXC_TOL AS "MARA_MAXC_TOL" MARA_MAXL AS "MARA_MAXL" MARA_MAXB AS "MARA_MAXB" MARA_MAXH AS "MARA_MAXH" MARA_MAXDIM_UOM AS "MARA_MAXDIM_UOM" MARA_HERKL AS "MARA_HERKL" MARA_MFRGR AS "MARA_MFRGR" MARA_QQTIME AS "MARA_QQTIME" MARA_QQTIMEUOM AS "MARA_QQTIMEUOM" MARA_QGRP AS "MARA_QGRP" MARA_SERIAL AS "MARA_SERIAL" MARA_PS_SMARTFORM AS "MARA_PS_SMARTFORM" MARA_LOGUNIT AS "MARA_LOGUNIT" MARA_CWQREL AS "MARA_CWQREL" MARA_CWQPROC AS "MARA_CWQPROC" MARA_CWQTOLGR AS "MARA_CWQTOLGR" MARA_ADPROF AS "MARA_ADPROF" MARA_IPMIPPRODUCT AS "MARA_IPMIPPRODUCT" MARA_ALLOW_PMAT_IGNO AS "MARA_ALLOW_PMAT_IGNO" MARA_MEDIUM AS "MARA_MEDIUM" MARA_COMMODITY AS "MARA_COMMODITY" MARA_ANIMAL_ORIGIN AS "MARA_ANIMAL_ORIGIN" MARA_TEXTILE_COMP_IND AS "MARA_TEXTILE_COMP_IND" MARA_SGT_CSGR AS "MARA_SGT_CSGR" MARA_SGT_COVSA AS "MARA_SGT_COVSA" MARA_SGT_STAT AS "MARA_SGT_STAT" MARA_SGT_SCOPE AS "MARA_SGT_SCOPE" MARA_SGT_REL AS "MARA_SGT_REL" MARA_ANP AS "MARA_ANP" MARA_FSH_MG_AT1 AS "MARA_FSH_MG_AT1" MARA_FSH_MG_AT2 AS "MARA_FSH_MG_AT2" MARA_FSH_MG_AT3 AS "MARA_FSH_MG_AT3" MARA_FSH_SEALV AS "MARA_FSH_SEALV" MARA_FSH_SEAIM AS "MARA_FSH_SEAIM" MARA_FSH_SC_MID AS "MARA_FSH_SC_MID" MARA_PSM_CODE AS "MARA_PSM_CODE" MARA_ZZEXTWG AS "MARA_ZZEXTWG" MARA_ZMTREF AS "MARA_ZMTREF" MARA_ZZPT_PRODUTO AS "MARA_ZZPT_PRODUTO" MARA_ZZPT_LIGANTE AS "MARA_ZZPT_LIGANTE" MARA_ZZPT_ADJUVANTE AS "MARA_ZZPT_ADJUVANTE" MARA_ZZPT_CLS_RESCO AS "MARA_ZZPT_CLS_RESCO" MARA_ZZPT_CLS_CONSI AS "MARA_ZZPT_CLS_CONSI" MARA_ZZPT_EXPO_AMBI AS "MARA_ZZPT_EXPO_AMBI" MARA_ZZPT_MAX_DIM_AG AS "MARA_ZZPT_MAX_DIM_AG" MARA_ZZPT_CLS_TEOR AS "MARA_ZZPT_CLS_TEOR" MARA_ZZPT_CAR_ESPEC AS "MARA_ZZPT_CAR_ESPEC" MARA_ZZ1 AS "MARA_ZZ1" MARA_ZZCPRDH AS "MARA_ZZCPRDH" MAKT_MATNR AS "MAKT_MATNR" MAKT_SPRAS AS "MAKT_SPRAS" MAKT_MAKTX AS "MAKT_MAKTX" LIPS_VBELN AS "LIPS_VBELN" LIPS_POSNR AS "LIPS_POSNR" LIPS_PSTYV AS "LIPS_PSTYV" LIPS_ERNAM AS "LIPS_ERNAM" LIPS_ERZET AS "LIPS_ERZET" LIPS_ERDAT AS "LIPS_ERDAT" LIPS_MATNR AS "LIPS_MATNR" LIPS_MATWA AS "LIPS_MATWA" LIPS_MATKL AS "LIPS_MATKL" LIPS_WERKS AS "LIPS_WERKS" LIPS_LGORT AS "LIPS_LGORT" LIPS_CHARG AS "LIPS_CHARG" LIPS_LICHN AS "LIPS_LICHN" LIPS_KDMAT AS "LIPS_KDMAT" LIPS_PRODH AS "LIPS_PRODH" LIPS_LFIMG AS "LIPS_LFIMG" LIPS_MEINS AS "LIPS_MEINS" LIPS_VRKME AS "LIPS_VRKME" LIPS_UMVKZ AS "LIPS_UMVKZ" LIPS_UMVKN AS "LIPS_UMVKN" LIPS_NTGEW AS "LIPS_NTGEW" LIPS_BRGEW AS "LIPS_BRGEW" LIPS_GEWEI AS "LIPS_GEWEI" LIPS_VOLUM AS "LIPS_VOLUM" LIPS_VOLEH AS "LIPS_VOLEH" LIPS_KZTLF AS "LIPS_KZTLF" LIPS_UEBTK AS "LIPS_UEBTK" LIPS_UEBTO AS "LIPS_UEBTO" LIPS_UNTTO AS "LIPS_UNTTO" LIPS_CHSPL AS "LIPS_CHSPL" LIPS_FAKSP AS "LIPS_FAKSP" LIPS_MBDAT AS "LIPS_MBDAT" LIPS_LGMNG AS "LIPS_LGMNG" LIPS_ARKTX AS "LIPS_ARKTX" LIPS_VBELV AS "LIPS_VBELV" LIPS_POSNV AS "LIPS_POSNV" LIPS_VBTYV AS "LIPS_VBTYV" LIPS_VGSYS AS "LIPS_VGSYS" LIPS_VGBEL AS "LIPS_VGBEL" LIPS_VGPOS AS "LIPS_VGPOS" LIPS_UPFLU AS "LIPS_UPFLU" LIPS_UEPOS AS "LIPS_UEPOS" LIPS_FKREL AS "LIPS_FKREL" LIPS_LADGR AS "LIPS_LADGR" LIPS_TRAGR AS "LIPS_TRAGR" LIPS_KOMKZ AS "LIPS_KOMKZ" LIPS_LGNUM AS "LIPS_LGNUM" LIPS_LISPL AS "LIPS_LISPL" LIPS_MTART AS "LIPS_MTART" LIPS_POSAR AS "LIPS_POSAR" LIPS_BWTAR AS "LIPS_BWTAR" LIPS_GSBER AS "LIPS_GSBER" LIPS_VKBUR AS "LIPS_VKBUR" LIPS_VKGRP AS "LIPS_VKGRP" LIPS_VTWEG AS "LIPS_VTWEG" LIPS_SPART AS "LIPS_SPART" LIPS_FMENG AS "LIPS_FMENG" LIPS_WAVWR AS "LIPS_WAVWR" LIPS_AEDAT AS "LIPS_AEDAT" LIPS_MVGR1 AS "LIPS_MVGR1" LIPS_MVGR2 AS "LIPS_MVGR2" LIPS_MVGR3 AS "LIPS_MVGR3" LIPS_MVGR4 AS "LIPS_MVGR4" LIPS_MVGR5 AS "LIPS_MVGR5" LIPS_KOSTL AS "LIPS_KOSTL" LIPS_KOKRS AS "LIPS_KOKRS" LIPS_PAOBJNR AS "LIPS_PAOBJNR" LIPS_PRCTR AS "LIPS_PRCTR" LIPS_PS_PSP_PNR AS "LIPS_PS_PSP_PNR" LIPS_AUFNR AS "LIPS_AUFNR" LIPS_POSNR_PP AS "LIPS_POSNR_PP" LIPS_KDAUF AS "LIPS_KDAUF" LIPS_KDPOS AS "LIPS_KDPOS" LIPS_VPMAT AS "LIPS_VPMAT" LIPS_VPWRK AS "LIPS_VPWRK" LIPS_PRBME AS "LIPS_PRBME" LIPS_UMREF AS "LIPS_UMREF" LIPS_KNTTP AS "LIPS_KNTTP" LIPS_KZVBR AS "LIPS_KZVBR" LIPS_FIPOS AS "LIPS_FIPOS" LIPS_KMPMG AS "LIPS_KMPMG" LIPS_KPEIN AS "LIPS_KPEIN"</v>
      </c>
    </row>
    <row r="350" spans="2:5" x14ac:dyDescent="0.2">
      <c r="B350" s="84" t="s">
        <v>513</v>
      </c>
      <c r="C350" t="str">
        <f t="shared" si="15"/>
        <v>"LIPS_KMEIN"</v>
      </c>
      <c r="D350" t="str">
        <f t="shared" si="16"/>
        <v>LIPS_KMEIN AS "LIPS_KMEIN"</v>
      </c>
      <c r="E350" t="str">
        <f t="shared" si="17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 MARA_BBTYP AS "MARA_BBTYP" MARA_SLED_BBD AS "MARA_SLED_BBD" MARA_GTIN_VARIANT AS "MARA_GTIN_VARIANT" MARA_GENNR AS "MARA_GENNR" MARA_RMATP AS "MARA_RMATP" MARA_GDS_RELEVANT AS "MARA_GDS_RELEVANT" MARA_WEORA AS "MARA_WEORA" MARA_HUTYP_DFLT AS "MARA_HUTYP_DFLT" MARA_PILFERABLE AS "MARA_PILFERABLE" MARA_WHSTC AS "MARA_WHSTC" MARA_WHMATGR AS "MARA_WHMATGR" MARA_HNDLCODE AS "MARA_HNDLCODE" MARA_HAZMAT AS "MARA_HAZMAT" MARA_HUTYP AS "MARA_HUTYP" MARA_TARE_VAR AS "MARA_TARE_VAR" MARA_MAXC AS "MARA_MAXC" MARA_MAXC_TOL AS "MARA_MAXC_TOL" MARA_MAXL AS "MARA_MAXL" MARA_MAXB AS "MARA_MAXB" MARA_MAXH AS "MARA_MAXH" MARA_MAXDIM_UOM AS "MARA_MAXDIM_UOM" MARA_HERKL AS "MARA_HERKL" MARA_MFRGR AS "MARA_MFRGR" MARA_QQTIME AS "MARA_QQTIME" MARA_QQTIMEUOM AS "MARA_QQTIMEUOM" MARA_QGRP AS "MARA_QGRP" MARA_SERIAL AS "MARA_SERIAL" MARA_PS_SMARTFORM AS "MARA_PS_SMARTFORM" MARA_LOGUNIT AS "MARA_LOGUNIT" MARA_CWQREL AS "MARA_CWQREL" MARA_CWQPROC AS "MARA_CWQPROC" MARA_CWQTOLGR AS "MARA_CWQTOLGR" MARA_ADPROF AS "MARA_ADPROF" MARA_IPMIPPRODUCT AS "MARA_IPMIPPRODUCT" MARA_ALLOW_PMAT_IGNO AS "MARA_ALLOW_PMAT_IGNO" MARA_MEDIUM AS "MARA_MEDIUM" MARA_COMMODITY AS "MARA_COMMODITY" MARA_ANIMAL_ORIGIN AS "MARA_ANIMAL_ORIGIN" MARA_TEXTILE_COMP_IND AS "MARA_TEXTILE_COMP_IND" MARA_SGT_CSGR AS "MARA_SGT_CSGR" MARA_SGT_COVSA AS "MARA_SGT_COVSA" MARA_SGT_STAT AS "MARA_SGT_STAT" MARA_SGT_SCOPE AS "MARA_SGT_SCOPE" MARA_SGT_REL AS "MARA_SGT_REL" MARA_ANP AS "MARA_ANP" MARA_FSH_MG_AT1 AS "MARA_FSH_MG_AT1" MARA_FSH_MG_AT2 AS "MARA_FSH_MG_AT2" MARA_FSH_MG_AT3 AS "MARA_FSH_MG_AT3" MARA_FSH_SEALV AS "MARA_FSH_SEALV" MARA_FSH_SEAIM AS "MARA_FSH_SEAIM" MARA_FSH_SC_MID AS "MARA_FSH_SC_MID" MARA_PSM_CODE AS "MARA_PSM_CODE" MARA_ZZEXTWG AS "MARA_ZZEXTWG" MARA_ZMTREF AS "MARA_ZMTREF" MARA_ZZPT_PRODUTO AS "MARA_ZZPT_PRODUTO" MARA_ZZPT_LIGANTE AS "MARA_ZZPT_LIGANTE" MARA_ZZPT_ADJUVANTE AS "MARA_ZZPT_ADJUVANTE" MARA_ZZPT_CLS_RESCO AS "MARA_ZZPT_CLS_RESCO" MARA_ZZPT_CLS_CONSI AS "MARA_ZZPT_CLS_CONSI" MARA_ZZPT_EXPO_AMBI AS "MARA_ZZPT_EXPO_AMBI" MARA_ZZPT_MAX_DIM_AG AS "MARA_ZZPT_MAX_DIM_AG" MARA_ZZPT_CLS_TEOR AS "MARA_ZZPT_CLS_TEOR" MARA_ZZPT_CAR_ESPEC AS "MARA_ZZPT_CAR_ESPEC" MARA_ZZ1 AS "MARA_ZZ1" MARA_ZZCPRDH AS "MARA_ZZCPRDH" MAKT_MATNR AS "MAKT_MATNR" MAKT_SPRAS AS "MAKT_SPRAS" MAKT_MAKTX AS "MAKT_MAKTX" LIPS_VBELN AS "LIPS_VBELN" LIPS_POSNR AS "LIPS_POSNR" LIPS_PSTYV AS "LIPS_PSTYV" LIPS_ERNAM AS "LIPS_ERNAM" LIPS_ERZET AS "LIPS_ERZET" LIPS_ERDAT AS "LIPS_ERDAT" LIPS_MATNR AS "LIPS_MATNR" LIPS_MATWA AS "LIPS_MATWA" LIPS_MATKL AS "LIPS_MATKL" LIPS_WERKS AS "LIPS_WERKS" LIPS_LGORT AS "LIPS_LGORT" LIPS_CHARG AS "LIPS_CHARG" LIPS_LICHN AS "LIPS_LICHN" LIPS_KDMAT AS "LIPS_KDMAT" LIPS_PRODH AS "LIPS_PRODH" LIPS_LFIMG AS "LIPS_LFIMG" LIPS_MEINS AS "LIPS_MEINS" LIPS_VRKME AS "LIPS_VRKME" LIPS_UMVKZ AS "LIPS_UMVKZ" LIPS_UMVKN AS "LIPS_UMVKN" LIPS_NTGEW AS "LIPS_NTGEW" LIPS_BRGEW AS "LIPS_BRGEW" LIPS_GEWEI AS "LIPS_GEWEI" LIPS_VOLUM AS "LIPS_VOLUM" LIPS_VOLEH AS "LIPS_VOLEH" LIPS_KZTLF AS "LIPS_KZTLF" LIPS_UEBTK AS "LIPS_UEBTK" LIPS_UEBTO AS "LIPS_UEBTO" LIPS_UNTTO AS "LIPS_UNTTO" LIPS_CHSPL AS "LIPS_CHSPL" LIPS_FAKSP AS "LIPS_FAKSP" LIPS_MBDAT AS "LIPS_MBDAT" LIPS_LGMNG AS "LIPS_LGMNG" LIPS_ARKTX AS "LIPS_ARKTX" LIPS_VBELV AS "LIPS_VBELV" LIPS_POSNV AS "LIPS_POSNV" LIPS_VBTYV AS "LIPS_VBTYV" LIPS_VGSYS AS "LIPS_VGSYS" LIPS_VGBEL AS "LIPS_VGBEL" LIPS_VGPOS AS "LIPS_VGPOS" LIPS_UPFLU AS "LIPS_UPFLU" LIPS_UEPOS AS "LIPS_UEPOS" LIPS_FKREL AS "LIPS_FKREL" LIPS_LADGR AS "LIPS_LADGR" LIPS_TRAGR AS "LIPS_TRAGR" LIPS_KOMKZ AS "LIPS_KOMKZ" LIPS_LGNUM AS "LIPS_LGNUM" LIPS_LISPL AS "LIPS_LISPL" LIPS_MTART AS "LIPS_MTART" LIPS_POSAR AS "LIPS_POSAR" LIPS_BWTAR AS "LIPS_BWTAR" LIPS_GSBER AS "LIPS_GSBER" LIPS_VKBUR AS "LIPS_VKBUR" LIPS_VKGRP AS "LIPS_VKGRP" LIPS_VTWEG AS "LIPS_VTWEG" LIPS_SPART AS "LIPS_SPART" LIPS_FMENG AS "LIPS_FMENG" LIPS_WAVWR AS "LIPS_WAVWR" LIPS_AEDAT AS "LIPS_AEDAT" LIPS_MVGR1 AS "LIPS_MVGR1" LIPS_MVGR2 AS "LIPS_MVGR2" LIPS_MVGR3 AS "LIPS_MVGR3" LIPS_MVGR4 AS "LIPS_MVGR4" LIPS_MVGR5 AS "LIPS_MVGR5" LIPS_KOSTL AS "LIPS_KOSTL" LIPS_KOKRS AS "LIPS_KOKRS" LIPS_PAOBJNR AS "LIPS_PAOBJNR" LIPS_PRCTR AS "LIPS_PRCTR" LIPS_PS_PSP_PNR AS "LIPS_PS_PSP_PNR" LIPS_AUFNR AS "LIPS_AUFNR" LIPS_POSNR_PP AS "LIPS_POSNR_PP" LIPS_KDAUF AS "LIPS_KDAUF" LIPS_KDPOS AS "LIPS_KDPOS" LIPS_VPMAT AS "LIPS_VPMAT" LIPS_VPWRK AS "LIPS_VPWRK" LIPS_PRBME AS "LIPS_PRBME" LIPS_UMREF AS "LIPS_UMREF" LIPS_KNTTP AS "LIPS_KNTTP" LIPS_KZVBR AS "LIPS_KZVBR" LIPS_FIPOS AS "LIPS_FIPOS" LIPS_KMPMG AS "LIPS_KMPMG" LIPS_KPEIN AS "LIPS_KPEIN" LIPS_KMEIN AS "LIPS_KMEIN"</v>
      </c>
    </row>
    <row r="351" spans="2:5" x14ac:dyDescent="0.2">
      <c r="B351" s="84" t="s">
        <v>514</v>
      </c>
      <c r="C351" t="str">
        <f t="shared" si="15"/>
        <v>"LIPS_NETPR"</v>
      </c>
      <c r="D351" t="str">
        <f t="shared" si="16"/>
        <v>LIPS_NETPR AS "LIPS_NETPR"</v>
      </c>
      <c r="E351" t="str">
        <f t="shared" si="17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 MARA_BBTYP AS "MARA_BBTYP" MARA_SLED_BBD AS "MARA_SLED_BBD" MARA_GTIN_VARIANT AS "MARA_GTIN_VARIANT" MARA_GENNR AS "MARA_GENNR" MARA_RMATP AS "MARA_RMATP" MARA_GDS_RELEVANT AS "MARA_GDS_RELEVANT" MARA_WEORA AS "MARA_WEORA" MARA_HUTYP_DFLT AS "MARA_HUTYP_DFLT" MARA_PILFERABLE AS "MARA_PILFERABLE" MARA_WHSTC AS "MARA_WHSTC" MARA_WHMATGR AS "MARA_WHMATGR" MARA_HNDLCODE AS "MARA_HNDLCODE" MARA_HAZMAT AS "MARA_HAZMAT" MARA_HUTYP AS "MARA_HUTYP" MARA_TARE_VAR AS "MARA_TARE_VAR" MARA_MAXC AS "MARA_MAXC" MARA_MAXC_TOL AS "MARA_MAXC_TOL" MARA_MAXL AS "MARA_MAXL" MARA_MAXB AS "MARA_MAXB" MARA_MAXH AS "MARA_MAXH" MARA_MAXDIM_UOM AS "MARA_MAXDIM_UOM" MARA_HERKL AS "MARA_HERKL" MARA_MFRGR AS "MARA_MFRGR" MARA_QQTIME AS "MARA_QQTIME" MARA_QQTIMEUOM AS "MARA_QQTIMEUOM" MARA_QGRP AS "MARA_QGRP" MARA_SERIAL AS "MARA_SERIAL" MARA_PS_SMARTFORM AS "MARA_PS_SMARTFORM" MARA_LOGUNIT AS "MARA_LOGUNIT" MARA_CWQREL AS "MARA_CWQREL" MARA_CWQPROC AS "MARA_CWQPROC" MARA_CWQTOLGR AS "MARA_CWQTOLGR" MARA_ADPROF AS "MARA_ADPROF" MARA_IPMIPPRODUCT AS "MARA_IPMIPPRODUCT" MARA_ALLOW_PMAT_IGNO AS "MARA_ALLOW_PMAT_IGNO" MARA_MEDIUM AS "MARA_MEDIUM" MARA_COMMODITY AS "MARA_COMMODITY" MARA_ANIMAL_ORIGIN AS "MARA_ANIMAL_ORIGIN" MARA_TEXTILE_COMP_IND AS "MARA_TEXTILE_COMP_IND" MARA_SGT_CSGR AS "MARA_SGT_CSGR" MARA_SGT_COVSA AS "MARA_SGT_COVSA" MARA_SGT_STAT AS "MARA_SGT_STAT" MARA_SGT_SCOPE AS "MARA_SGT_SCOPE" MARA_SGT_REL AS "MARA_SGT_REL" MARA_ANP AS "MARA_ANP" MARA_FSH_MG_AT1 AS "MARA_FSH_MG_AT1" MARA_FSH_MG_AT2 AS "MARA_FSH_MG_AT2" MARA_FSH_MG_AT3 AS "MARA_FSH_MG_AT3" MARA_FSH_SEALV AS "MARA_FSH_SEALV" MARA_FSH_SEAIM AS "MARA_FSH_SEAIM" MARA_FSH_SC_MID AS "MARA_FSH_SC_MID" MARA_PSM_CODE AS "MARA_PSM_CODE" MARA_ZZEXTWG AS "MARA_ZZEXTWG" MARA_ZMTREF AS "MARA_ZMTREF" MARA_ZZPT_PRODUTO AS "MARA_ZZPT_PRODUTO" MARA_ZZPT_LIGANTE AS "MARA_ZZPT_LIGANTE" MARA_ZZPT_ADJUVANTE AS "MARA_ZZPT_ADJUVANTE" MARA_ZZPT_CLS_RESCO AS "MARA_ZZPT_CLS_RESCO" MARA_ZZPT_CLS_CONSI AS "MARA_ZZPT_CLS_CONSI" MARA_ZZPT_EXPO_AMBI AS "MARA_ZZPT_EXPO_AMBI" MARA_ZZPT_MAX_DIM_AG AS "MARA_ZZPT_MAX_DIM_AG" MARA_ZZPT_CLS_TEOR AS "MARA_ZZPT_CLS_TEOR" MARA_ZZPT_CAR_ESPEC AS "MARA_ZZPT_CAR_ESPEC" MARA_ZZ1 AS "MARA_ZZ1" MARA_ZZCPRDH AS "MARA_ZZCPRDH" MAKT_MATNR AS "MAKT_MATNR" MAKT_SPRAS AS "MAKT_SPRAS" MAKT_MAKTX AS "MAKT_MAKTX" LIPS_VBELN AS "LIPS_VBELN" LIPS_POSNR AS "LIPS_POSNR" LIPS_PSTYV AS "LIPS_PSTYV" LIPS_ERNAM AS "LIPS_ERNAM" LIPS_ERZET AS "LIPS_ERZET" LIPS_ERDAT AS "LIPS_ERDAT" LIPS_MATNR AS "LIPS_MATNR" LIPS_MATWA AS "LIPS_MATWA" LIPS_MATKL AS "LIPS_MATKL" LIPS_WERKS AS "LIPS_WERKS" LIPS_LGORT AS "LIPS_LGORT" LIPS_CHARG AS "LIPS_CHARG" LIPS_LICHN AS "LIPS_LICHN" LIPS_KDMAT AS "LIPS_KDMAT" LIPS_PRODH AS "LIPS_PRODH" LIPS_LFIMG AS "LIPS_LFIMG" LIPS_MEINS AS "LIPS_MEINS" LIPS_VRKME AS "LIPS_VRKME" LIPS_UMVKZ AS "LIPS_UMVKZ" LIPS_UMVKN AS "LIPS_UMVKN" LIPS_NTGEW AS "LIPS_NTGEW" LIPS_BRGEW AS "LIPS_BRGEW" LIPS_GEWEI AS "LIPS_GEWEI" LIPS_VOLUM AS "LIPS_VOLUM" LIPS_VOLEH AS "LIPS_VOLEH" LIPS_KZTLF AS "LIPS_KZTLF" LIPS_UEBTK AS "LIPS_UEBTK" LIPS_UEBTO AS "LIPS_UEBTO" LIPS_UNTTO AS "LIPS_UNTTO" LIPS_CHSPL AS "LIPS_CHSPL" LIPS_FAKSP AS "LIPS_FAKSP" LIPS_MBDAT AS "LIPS_MBDAT" LIPS_LGMNG AS "LIPS_LGMNG" LIPS_ARKTX AS "LIPS_ARKTX" LIPS_VBELV AS "LIPS_VBELV" LIPS_POSNV AS "LIPS_POSNV" LIPS_VBTYV AS "LIPS_VBTYV" LIPS_VGSYS AS "LIPS_VGSYS" LIPS_VGBEL AS "LIPS_VGBEL" LIPS_VGPOS AS "LIPS_VGPOS" LIPS_UPFLU AS "LIPS_UPFLU" LIPS_UEPOS AS "LIPS_UEPOS" LIPS_FKREL AS "LIPS_FKREL" LIPS_LADGR AS "LIPS_LADGR" LIPS_TRAGR AS "LIPS_TRAGR" LIPS_KOMKZ AS "LIPS_KOMKZ" LIPS_LGNUM AS "LIPS_LGNUM" LIPS_LISPL AS "LIPS_LISPL" LIPS_MTART AS "LIPS_MTART" LIPS_POSAR AS "LIPS_POSAR" LIPS_BWTAR AS "LIPS_BWTAR" LIPS_GSBER AS "LIPS_GSBER" LIPS_VKBUR AS "LIPS_VKBUR" LIPS_VKGRP AS "LIPS_VKGRP" LIPS_VTWEG AS "LIPS_VTWEG" LIPS_SPART AS "LIPS_SPART" LIPS_FMENG AS "LIPS_FMENG" LIPS_WAVWR AS "LIPS_WAVWR" LIPS_AEDAT AS "LIPS_AEDAT" LIPS_MVGR1 AS "LIPS_MVGR1" LIPS_MVGR2 AS "LIPS_MVGR2" LIPS_MVGR3 AS "LIPS_MVGR3" LIPS_MVGR4 AS "LIPS_MVGR4" LIPS_MVGR5 AS "LIPS_MVGR5" LIPS_KOSTL AS "LIPS_KOSTL" LIPS_KOKRS AS "LIPS_KOKRS" LIPS_PAOBJNR AS "LIPS_PAOBJNR" LIPS_PRCTR AS "LIPS_PRCTR" LIPS_PS_PSP_PNR AS "LIPS_PS_PSP_PNR" LIPS_AUFNR AS "LIPS_AUFNR" LIPS_POSNR_PP AS "LIPS_POSNR_PP" LIPS_KDAUF AS "LIPS_KDAUF" LIPS_KDPOS AS "LIPS_KDPOS" LIPS_VPMAT AS "LIPS_VPMAT" LIPS_VPWRK AS "LIPS_VPWRK" LIPS_PRBME AS "LIPS_PRBME" LIPS_UMREF AS "LIPS_UMREF" LIPS_KNTTP AS "LIPS_KNTTP" LIPS_KZVBR AS "LIPS_KZVBR" LIPS_FIPOS AS "LIPS_FIPOS" LIPS_KMPMG AS "LIPS_KMPMG" LIPS_KPEIN AS "LIPS_KPEIN" LIPS_KMEIN AS "LIPS_KMEIN" LIPS_NETPR AS "LIPS_NETPR"</v>
      </c>
    </row>
    <row r="352" spans="2:5" x14ac:dyDescent="0.2">
      <c r="B352" s="84" t="s">
        <v>515</v>
      </c>
      <c r="C352" t="str">
        <f t="shared" si="15"/>
        <v>"LIPS_NETWR"</v>
      </c>
      <c r="D352" t="str">
        <f t="shared" si="16"/>
        <v>LIPS_NETWR AS "LIPS_NETWR"</v>
      </c>
      <c r="E352" t="str">
        <f t="shared" si="17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 MARA_BBTYP AS "MARA_BBTYP" MARA_SLED_BBD AS "MARA_SLED_BBD" MARA_GTIN_VARIANT AS "MARA_GTIN_VARIANT" MARA_GENNR AS "MARA_GENNR" MARA_RMATP AS "MARA_RMATP" MARA_GDS_RELEVANT AS "MARA_GDS_RELEVANT" MARA_WEORA AS "MARA_WEORA" MARA_HUTYP_DFLT AS "MARA_HUTYP_DFLT" MARA_PILFERABLE AS "MARA_PILFERABLE" MARA_WHSTC AS "MARA_WHSTC" MARA_WHMATGR AS "MARA_WHMATGR" MARA_HNDLCODE AS "MARA_HNDLCODE" MARA_HAZMAT AS "MARA_HAZMAT" MARA_HUTYP AS "MARA_HUTYP" MARA_TARE_VAR AS "MARA_TARE_VAR" MARA_MAXC AS "MARA_MAXC" MARA_MAXC_TOL AS "MARA_MAXC_TOL" MARA_MAXL AS "MARA_MAXL" MARA_MAXB AS "MARA_MAXB" MARA_MAXH AS "MARA_MAXH" MARA_MAXDIM_UOM AS "MARA_MAXDIM_UOM" MARA_HERKL AS "MARA_HERKL" MARA_MFRGR AS "MARA_MFRGR" MARA_QQTIME AS "MARA_QQTIME" MARA_QQTIMEUOM AS "MARA_QQTIMEUOM" MARA_QGRP AS "MARA_QGRP" MARA_SERIAL AS "MARA_SERIAL" MARA_PS_SMARTFORM AS "MARA_PS_SMARTFORM" MARA_LOGUNIT AS "MARA_LOGUNIT" MARA_CWQREL AS "MARA_CWQREL" MARA_CWQPROC AS "MARA_CWQPROC" MARA_CWQTOLGR AS "MARA_CWQTOLGR" MARA_ADPROF AS "MARA_ADPROF" MARA_IPMIPPRODUCT AS "MARA_IPMIPPRODUCT" MARA_ALLOW_PMAT_IGNO AS "MARA_ALLOW_PMAT_IGNO" MARA_MEDIUM AS "MARA_MEDIUM" MARA_COMMODITY AS "MARA_COMMODITY" MARA_ANIMAL_ORIGIN AS "MARA_ANIMAL_ORIGIN" MARA_TEXTILE_COMP_IND AS "MARA_TEXTILE_COMP_IND" MARA_SGT_CSGR AS "MARA_SGT_CSGR" MARA_SGT_COVSA AS "MARA_SGT_COVSA" MARA_SGT_STAT AS "MARA_SGT_STAT" MARA_SGT_SCOPE AS "MARA_SGT_SCOPE" MARA_SGT_REL AS "MARA_SGT_REL" MARA_ANP AS "MARA_ANP" MARA_FSH_MG_AT1 AS "MARA_FSH_MG_AT1" MARA_FSH_MG_AT2 AS "MARA_FSH_MG_AT2" MARA_FSH_MG_AT3 AS "MARA_FSH_MG_AT3" MARA_FSH_SEALV AS "MARA_FSH_SEALV" MARA_FSH_SEAIM AS "MARA_FSH_SEAIM" MARA_FSH_SC_MID AS "MARA_FSH_SC_MID" MARA_PSM_CODE AS "MARA_PSM_CODE" MARA_ZZEXTWG AS "MARA_ZZEXTWG" MARA_ZMTREF AS "MARA_ZMTREF" MARA_ZZPT_PRODUTO AS "MARA_ZZPT_PRODUTO" MARA_ZZPT_LIGANTE AS "MARA_ZZPT_LIGANTE" MARA_ZZPT_ADJUVANTE AS "MARA_ZZPT_ADJUVANTE" MARA_ZZPT_CLS_RESCO AS "MARA_ZZPT_CLS_RESCO" MARA_ZZPT_CLS_CONSI AS "MARA_ZZPT_CLS_CONSI" MARA_ZZPT_EXPO_AMBI AS "MARA_ZZPT_EXPO_AMBI" MARA_ZZPT_MAX_DIM_AG AS "MARA_ZZPT_MAX_DIM_AG" MARA_ZZPT_CLS_TEOR AS "MARA_ZZPT_CLS_TEOR" MARA_ZZPT_CAR_ESPEC AS "MARA_ZZPT_CAR_ESPEC" MARA_ZZ1 AS "MARA_ZZ1" MARA_ZZCPRDH AS "MARA_ZZCPRDH" MAKT_MATNR AS "MAKT_MATNR" MAKT_SPRAS AS "MAKT_SPRAS" MAKT_MAKTX AS "MAKT_MAKTX" LIPS_VBELN AS "LIPS_VBELN" LIPS_POSNR AS "LIPS_POSNR" LIPS_PSTYV AS "LIPS_PSTYV" LIPS_ERNAM AS "LIPS_ERNAM" LIPS_ERZET AS "LIPS_ERZET" LIPS_ERDAT AS "LIPS_ERDAT" LIPS_MATNR AS "LIPS_MATNR" LIPS_MATWA AS "LIPS_MATWA" LIPS_MATKL AS "LIPS_MATKL" LIPS_WERKS AS "LIPS_WERKS" LIPS_LGORT AS "LIPS_LGORT" LIPS_CHARG AS "LIPS_CHARG" LIPS_LICHN AS "LIPS_LICHN" LIPS_KDMAT AS "LIPS_KDMAT" LIPS_PRODH AS "LIPS_PRODH" LIPS_LFIMG AS "LIPS_LFIMG" LIPS_MEINS AS "LIPS_MEINS" LIPS_VRKME AS "LIPS_VRKME" LIPS_UMVKZ AS "LIPS_UMVKZ" LIPS_UMVKN AS "LIPS_UMVKN" LIPS_NTGEW AS "LIPS_NTGEW" LIPS_BRGEW AS "LIPS_BRGEW" LIPS_GEWEI AS "LIPS_GEWEI" LIPS_VOLUM AS "LIPS_VOLUM" LIPS_VOLEH AS "LIPS_VOLEH" LIPS_KZTLF AS "LIPS_KZTLF" LIPS_UEBTK AS "LIPS_UEBTK" LIPS_UEBTO AS "LIPS_UEBTO" LIPS_UNTTO AS "LIPS_UNTTO" LIPS_CHSPL AS "LIPS_CHSPL" LIPS_FAKSP AS "LIPS_FAKSP" LIPS_MBDAT AS "LIPS_MBDAT" LIPS_LGMNG AS "LIPS_LGMNG" LIPS_ARKTX AS "LIPS_ARKTX" LIPS_VBELV AS "LIPS_VBELV" LIPS_POSNV AS "LIPS_POSNV" LIPS_VBTYV AS "LIPS_VBTYV" LIPS_VGSYS AS "LIPS_VGSYS" LIPS_VGBEL AS "LIPS_VGBEL" LIPS_VGPOS AS "LIPS_VGPOS" LIPS_UPFLU AS "LIPS_UPFLU" LIPS_UEPOS AS "LIPS_UEPOS" LIPS_FKREL AS "LIPS_FKREL" LIPS_LADGR AS "LIPS_LADGR" LIPS_TRAGR AS "LIPS_TRAGR" LIPS_KOMKZ AS "LIPS_KOMKZ" LIPS_LGNUM AS "LIPS_LGNUM" LIPS_LISPL AS "LIPS_LISPL" LIPS_MTART AS "LIPS_MTART" LIPS_POSAR AS "LIPS_POSAR" LIPS_BWTAR AS "LIPS_BWTAR" LIPS_GSBER AS "LIPS_GSBER" LIPS_VKBUR AS "LIPS_VKBUR" LIPS_VKGRP AS "LIPS_VKGRP" LIPS_VTWEG AS "LIPS_VTWEG" LIPS_SPART AS "LIPS_SPART" LIPS_FMENG AS "LIPS_FMENG" LIPS_WAVWR AS "LIPS_WAVWR" LIPS_AEDAT AS "LIPS_AEDAT" LIPS_MVGR1 AS "LIPS_MVGR1" LIPS_MVGR2 AS "LIPS_MVGR2" LIPS_MVGR3 AS "LIPS_MVGR3" LIPS_MVGR4 AS "LIPS_MVGR4" LIPS_MVGR5 AS "LIPS_MVGR5" LIPS_KOSTL AS "LIPS_KOSTL" LIPS_KOKRS AS "LIPS_KOKRS" LIPS_PAOBJNR AS "LIPS_PAOBJNR" LIPS_PRCTR AS "LIPS_PRCTR" LIPS_PS_PSP_PNR AS "LIPS_PS_PSP_PNR" LIPS_AUFNR AS "LIPS_AUFNR" LIPS_POSNR_PP AS "LIPS_POSNR_PP" LIPS_KDAUF AS "LIPS_KDAUF" LIPS_KDPOS AS "LIPS_KDPOS" LIPS_VPMAT AS "LIPS_VPMAT" LIPS_VPWRK AS "LIPS_VPWRK" LIPS_PRBME AS "LIPS_PRBME" LIPS_UMREF AS "LIPS_UMREF" LIPS_KNTTP AS "LIPS_KNTTP" LIPS_KZVBR AS "LIPS_KZVBR" LIPS_FIPOS AS "LIPS_FIPOS" LIPS_KMPMG AS "LIPS_KMPMG" LIPS_KPEIN AS "LIPS_KPEIN" LIPS_KMEIN AS "LIPS_KMEIN" LIPS_NETPR AS "LIPS_NETPR" LIPS_NETWR AS "LIPS_NETWR"</v>
      </c>
    </row>
    <row r="353" spans="2:5" x14ac:dyDescent="0.2">
      <c r="B353" s="84" t="s">
        <v>516</v>
      </c>
      <c r="C353" t="str">
        <f t="shared" si="15"/>
        <v>"LIPS_MFRGR"</v>
      </c>
      <c r="D353" t="str">
        <f t="shared" si="16"/>
        <v>LIPS_MFRGR AS "LIPS_MFRGR"</v>
      </c>
      <c r="E353" t="str">
        <f t="shared" si="17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 MARA_BBTYP AS "MARA_BBTYP" MARA_SLED_BBD AS "MARA_SLED_BBD" MARA_GTIN_VARIANT AS "MARA_GTIN_VARIANT" MARA_GENNR AS "MARA_GENNR" MARA_RMATP AS "MARA_RMATP" MARA_GDS_RELEVANT AS "MARA_GDS_RELEVANT" MARA_WEORA AS "MARA_WEORA" MARA_HUTYP_DFLT AS "MARA_HUTYP_DFLT" MARA_PILFERABLE AS "MARA_PILFERABLE" MARA_WHSTC AS "MARA_WHSTC" MARA_WHMATGR AS "MARA_WHMATGR" MARA_HNDLCODE AS "MARA_HNDLCODE" MARA_HAZMAT AS "MARA_HAZMAT" MARA_HUTYP AS "MARA_HUTYP" MARA_TARE_VAR AS "MARA_TARE_VAR" MARA_MAXC AS "MARA_MAXC" MARA_MAXC_TOL AS "MARA_MAXC_TOL" MARA_MAXL AS "MARA_MAXL" MARA_MAXB AS "MARA_MAXB" MARA_MAXH AS "MARA_MAXH" MARA_MAXDIM_UOM AS "MARA_MAXDIM_UOM" MARA_HERKL AS "MARA_HERKL" MARA_MFRGR AS "MARA_MFRGR" MARA_QQTIME AS "MARA_QQTIME" MARA_QQTIMEUOM AS "MARA_QQTIMEUOM" MARA_QGRP AS "MARA_QGRP" MARA_SERIAL AS "MARA_SERIAL" MARA_PS_SMARTFORM AS "MARA_PS_SMARTFORM" MARA_LOGUNIT AS "MARA_LOGUNIT" MARA_CWQREL AS "MARA_CWQREL" MARA_CWQPROC AS "MARA_CWQPROC" MARA_CWQTOLGR AS "MARA_CWQTOLGR" MARA_ADPROF AS "MARA_ADPROF" MARA_IPMIPPRODUCT AS "MARA_IPMIPPRODUCT" MARA_ALLOW_PMAT_IGNO AS "MARA_ALLOW_PMAT_IGNO" MARA_MEDIUM AS "MARA_MEDIUM" MARA_COMMODITY AS "MARA_COMMODITY" MARA_ANIMAL_ORIGIN AS "MARA_ANIMAL_ORIGIN" MARA_TEXTILE_COMP_IND AS "MARA_TEXTILE_COMP_IND" MARA_SGT_CSGR AS "MARA_SGT_CSGR" MARA_SGT_COVSA AS "MARA_SGT_COVSA" MARA_SGT_STAT AS "MARA_SGT_STAT" MARA_SGT_SCOPE AS "MARA_SGT_SCOPE" MARA_SGT_REL AS "MARA_SGT_REL" MARA_ANP AS "MARA_ANP" MARA_FSH_MG_AT1 AS "MARA_FSH_MG_AT1" MARA_FSH_MG_AT2 AS "MARA_FSH_MG_AT2" MARA_FSH_MG_AT3 AS "MARA_FSH_MG_AT3" MARA_FSH_SEALV AS "MARA_FSH_SEALV" MARA_FSH_SEAIM AS "MARA_FSH_SEAIM" MARA_FSH_SC_MID AS "MARA_FSH_SC_MID" MARA_PSM_CODE AS "MARA_PSM_CODE" MARA_ZZEXTWG AS "MARA_ZZEXTWG" MARA_ZMTREF AS "MARA_ZMTREF" MARA_ZZPT_PRODUTO AS "MARA_ZZPT_PRODUTO" MARA_ZZPT_LIGANTE AS "MARA_ZZPT_LIGANTE" MARA_ZZPT_ADJUVANTE AS "MARA_ZZPT_ADJUVANTE" MARA_ZZPT_CLS_RESCO AS "MARA_ZZPT_CLS_RESCO" MARA_ZZPT_CLS_CONSI AS "MARA_ZZPT_CLS_CONSI" MARA_ZZPT_EXPO_AMBI AS "MARA_ZZPT_EXPO_AMBI" MARA_ZZPT_MAX_DIM_AG AS "MARA_ZZPT_MAX_DIM_AG" MARA_ZZPT_CLS_TEOR AS "MARA_ZZPT_CLS_TEOR" MARA_ZZPT_CAR_ESPEC AS "MARA_ZZPT_CAR_ESPEC" MARA_ZZ1 AS "MARA_ZZ1" MARA_ZZCPRDH AS "MARA_ZZCPRDH" MAKT_MATNR AS "MAKT_MATNR" MAKT_SPRAS AS "MAKT_SPRAS" MAKT_MAKTX AS "MAKT_MAKTX" LIPS_VBELN AS "LIPS_VBELN" LIPS_POSNR AS "LIPS_POSNR" LIPS_PSTYV AS "LIPS_PSTYV" LIPS_ERNAM AS "LIPS_ERNAM" LIPS_ERZET AS "LIPS_ERZET" LIPS_ERDAT AS "LIPS_ERDAT" LIPS_MATNR AS "LIPS_MATNR" LIPS_MATWA AS "LIPS_MATWA" LIPS_MATKL AS "LIPS_MATKL" LIPS_WERKS AS "LIPS_WERKS" LIPS_LGORT AS "LIPS_LGORT" LIPS_CHARG AS "LIPS_CHARG" LIPS_LICHN AS "LIPS_LICHN" LIPS_KDMAT AS "LIPS_KDMAT" LIPS_PRODH AS "LIPS_PRODH" LIPS_LFIMG AS "LIPS_LFIMG" LIPS_MEINS AS "LIPS_MEINS" LIPS_VRKME AS "LIPS_VRKME" LIPS_UMVKZ AS "LIPS_UMVKZ" LIPS_UMVKN AS "LIPS_UMVKN" LIPS_NTGEW AS "LIPS_NTGEW" LIPS_BRGEW AS "LIPS_BRGEW" LIPS_GEWEI AS "LIPS_GEWEI" LIPS_VOLUM AS "LIPS_VOLUM" LIPS_VOLEH AS "LIPS_VOLEH" LIPS_KZTLF AS "LIPS_KZTLF" LIPS_UEBTK AS "LIPS_UEBTK" LIPS_UEBTO AS "LIPS_UEBTO" LIPS_UNTTO AS "LIPS_UNTTO" LIPS_CHSPL AS "LIPS_CHSPL" LIPS_FAKSP AS "LIPS_FAKSP" LIPS_MBDAT AS "LIPS_MBDAT" LIPS_LGMNG AS "LIPS_LGMNG" LIPS_ARKTX AS "LIPS_ARKTX" LIPS_VBELV AS "LIPS_VBELV" LIPS_POSNV AS "LIPS_POSNV" LIPS_VBTYV AS "LIPS_VBTYV" LIPS_VGSYS AS "LIPS_VGSYS" LIPS_VGBEL AS "LIPS_VGBEL" LIPS_VGPOS AS "LIPS_VGPOS" LIPS_UPFLU AS "LIPS_UPFLU" LIPS_UEPOS AS "LIPS_UEPOS" LIPS_FKREL AS "LIPS_FKREL" LIPS_LADGR AS "LIPS_LADGR" LIPS_TRAGR AS "LIPS_TRAGR" LIPS_KOMKZ AS "LIPS_KOMKZ" LIPS_LGNUM AS "LIPS_LGNUM" LIPS_LISPL AS "LIPS_LISPL" LIPS_MTART AS "LIPS_MTART" LIPS_POSAR AS "LIPS_POSAR" LIPS_BWTAR AS "LIPS_BWTAR" LIPS_GSBER AS "LIPS_GSBER" LIPS_VKBUR AS "LIPS_VKBUR" LIPS_VKGRP AS "LIPS_VKGRP" LIPS_VTWEG AS "LIPS_VTWEG" LIPS_SPART AS "LIPS_SPART" LIPS_FMENG AS "LIPS_FMENG" LIPS_WAVWR AS "LIPS_WAVWR" LIPS_AEDAT AS "LIPS_AEDAT" LIPS_MVGR1 AS "LIPS_MVGR1" LIPS_MVGR2 AS "LIPS_MVGR2" LIPS_MVGR3 AS "LIPS_MVGR3" LIPS_MVGR4 AS "LIPS_MVGR4" LIPS_MVGR5 AS "LIPS_MVGR5" LIPS_KOSTL AS "LIPS_KOSTL" LIPS_KOKRS AS "LIPS_KOKRS" LIPS_PAOBJNR AS "LIPS_PAOBJNR" LIPS_PRCTR AS "LIPS_PRCTR" LIPS_PS_PSP_PNR AS "LIPS_PS_PSP_PNR" LIPS_AUFNR AS "LIPS_AUFNR" LIPS_POSNR_PP AS "LIPS_POSNR_PP" LIPS_KDAUF AS "LIPS_KDAUF" LIPS_KDPOS AS "LIPS_KDPOS" LIPS_VPMAT AS "LIPS_VPMAT" LIPS_VPWRK AS "LIPS_VPWRK" LIPS_PRBME AS "LIPS_PRBME" LIPS_UMREF AS "LIPS_UMREF" LIPS_KNTTP AS "LIPS_KNTTP" LIPS_KZVBR AS "LIPS_KZVBR" LIPS_FIPOS AS "LIPS_FIPOS" LIPS_KMPMG AS "LIPS_KMPMG" LIPS_KPEIN AS "LIPS_KPEIN" LIPS_KMEIN AS "LIPS_KMEIN" LIPS_NETPR AS "LIPS_NETPR" LIPS_NETWR AS "LIPS_NETWR" LIPS_MFRGR AS "LIPS_MFRGR"</v>
      </c>
    </row>
    <row r="354" spans="2:5" x14ac:dyDescent="0.2">
      <c r="B354" s="84" t="s">
        <v>517</v>
      </c>
      <c r="C354" t="str">
        <f t="shared" si="15"/>
        <v>"LIPS_RSNUM"</v>
      </c>
      <c r="D354" t="str">
        <f t="shared" si="16"/>
        <v>LIPS_RSNUM AS "LIPS_RSNUM"</v>
      </c>
      <c r="E354" t="str">
        <f t="shared" si="17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 MARA_BBTYP AS "MARA_BBTYP" MARA_SLED_BBD AS "MARA_SLED_BBD" MARA_GTIN_VARIANT AS "MARA_GTIN_VARIANT" MARA_GENNR AS "MARA_GENNR" MARA_RMATP AS "MARA_RMATP" MARA_GDS_RELEVANT AS "MARA_GDS_RELEVANT" MARA_WEORA AS "MARA_WEORA" MARA_HUTYP_DFLT AS "MARA_HUTYP_DFLT" MARA_PILFERABLE AS "MARA_PILFERABLE" MARA_WHSTC AS "MARA_WHSTC" MARA_WHMATGR AS "MARA_WHMATGR" MARA_HNDLCODE AS "MARA_HNDLCODE" MARA_HAZMAT AS "MARA_HAZMAT" MARA_HUTYP AS "MARA_HUTYP" MARA_TARE_VAR AS "MARA_TARE_VAR" MARA_MAXC AS "MARA_MAXC" MARA_MAXC_TOL AS "MARA_MAXC_TOL" MARA_MAXL AS "MARA_MAXL" MARA_MAXB AS "MARA_MAXB" MARA_MAXH AS "MARA_MAXH" MARA_MAXDIM_UOM AS "MARA_MAXDIM_UOM" MARA_HERKL AS "MARA_HERKL" MARA_MFRGR AS "MARA_MFRGR" MARA_QQTIME AS "MARA_QQTIME" MARA_QQTIMEUOM AS "MARA_QQTIMEUOM" MARA_QGRP AS "MARA_QGRP" MARA_SERIAL AS "MARA_SERIAL" MARA_PS_SMARTFORM AS "MARA_PS_SMARTFORM" MARA_LOGUNIT AS "MARA_LOGUNIT" MARA_CWQREL AS "MARA_CWQREL" MARA_CWQPROC AS "MARA_CWQPROC" MARA_CWQTOLGR AS "MARA_CWQTOLGR" MARA_ADPROF AS "MARA_ADPROF" MARA_IPMIPPRODUCT AS "MARA_IPMIPPRODUCT" MARA_ALLOW_PMAT_IGNO AS "MARA_ALLOW_PMAT_IGNO" MARA_MEDIUM AS "MARA_MEDIUM" MARA_COMMODITY AS "MARA_COMMODITY" MARA_ANIMAL_ORIGIN AS "MARA_ANIMAL_ORIGIN" MARA_TEXTILE_COMP_IND AS "MARA_TEXTILE_COMP_IND" MARA_SGT_CSGR AS "MARA_SGT_CSGR" MARA_SGT_COVSA AS "MARA_SGT_COVSA" MARA_SGT_STAT AS "MARA_SGT_STAT" MARA_SGT_SCOPE AS "MARA_SGT_SCOPE" MARA_SGT_REL AS "MARA_SGT_REL" MARA_ANP AS "MARA_ANP" MARA_FSH_MG_AT1 AS "MARA_FSH_MG_AT1" MARA_FSH_MG_AT2 AS "MARA_FSH_MG_AT2" MARA_FSH_MG_AT3 AS "MARA_FSH_MG_AT3" MARA_FSH_SEALV AS "MARA_FSH_SEALV" MARA_FSH_SEAIM AS "MARA_FSH_SEAIM" MARA_FSH_SC_MID AS "MARA_FSH_SC_MID" MARA_PSM_CODE AS "MARA_PSM_CODE" MARA_ZZEXTWG AS "MARA_ZZEXTWG" MARA_ZMTREF AS "MARA_ZMTREF" MARA_ZZPT_PRODUTO AS "MARA_ZZPT_PRODUTO" MARA_ZZPT_LIGANTE AS "MARA_ZZPT_LIGANTE" MARA_ZZPT_ADJUVANTE AS "MARA_ZZPT_ADJUVANTE" MARA_ZZPT_CLS_RESCO AS "MARA_ZZPT_CLS_RESCO" MARA_ZZPT_CLS_CONSI AS "MARA_ZZPT_CLS_CONSI" MARA_ZZPT_EXPO_AMBI AS "MARA_ZZPT_EXPO_AMBI" MARA_ZZPT_MAX_DIM_AG AS "MARA_ZZPT_MAX_DIM_AG" MARA_ZZPT_CLS_TEOR AS "MARA_ZZPT_CLS_TEOR" MARA_ZZPT_CAR_ESPEC AS "MARA_ZZPT_CAR_ESPEC" MARA_ZZ1 AS "MARA_ZZ1" MARA_ZZCPRDH AS "MARA_ZZCPRDH" MAKT_MATNR AS "MAKT_MATNR" MAKT_SPRAS AS "MAKT_SPRAS" MAKT_MAKTX AS "MAKT_MAKTX" LIPS_VBELN AS "LIPS_VBELN" LIPS_POSNR AS "LIPS_POSNR" LIPS_PSTYV AS "LIPS_PSTYV" LIPS_ERNAM AS "LIPS_ERNAM" LIPS_ERZET AS "LIPS_ERZET" LIPS_ERDAT AS "LIPS_ERDAT" LIPS_MATNR AS "LIPS_MATNR" LIPS_MATWA AS "LIPS_MATWA" LIPS_MATKL AS "LIPS_MATKL" LIPS_WERKS AS "LIPS_WERKS" LIPS_LGORT AS "LIPS_LGORT" LIPS_CHARG AS "LIPS_CHARG" LIPS_LICHN AS "LIPS_LICHN" LIPS_KDMAT AS "LIPS_KDMAT" LIPS_PRODH AS "LIPS_PRODH" LIPS_LFIMG AS "LIPS_LFIMG" LIPS_MEINS AS "LIPS_MEINS" LIPS_VRKME AS "LIPS_VRKME" LIPS_UMVKZ AS "LIPS_UMVKZ" LIPS_UMVKN AS "LIPS_UMVKN" LIPS_NTGEW AS "LIPS_NTGEW" LIPS_BRGEW AS "LIPS_BRGEW" LIPS_GEWEI AS "LIPS_GEWEI" LIPS_VOLUM AS "LIPS_VOLUM" LIPS_VOLEH AS "LIPS_VOLEH" LIPS_KZTLF AS "LIPS_KZTLF" LIPS_UEBTK AS "LIPS_UEBTK" LIPS_UEBTO AS "LIPS_UEBTO" LIPS_UNTTO AS "LIPS_UNTTO" LIPS_CHSPL AS "LIPS_CHSPL" LIPS_FAKSP AS "LIPS_FAKSP" LIPS_MBDAT AS "LIPS_MBDAT" LIPS_LGMNG AS "LIPS_LGMNG" LIPS_ARKTX AS "LIPS_ARKTX" LIPS_VBELV AS "LIPS_VBELV" LIPS_POSNV AS "LIPS_POSNV" LIPS_VBTYV AS "LIPS_VBTYV" LIPS_VGSYS AS "LIPS_VGSYS" LIPS_VGBEL AS "LIPS_VGBEL" LIPS_VGPOS AS "LIPS_VGPOS" LIPS_UPFLU AS "LIPS_UPFLU" LIPS_UEPOS AS "LIPS_UEPOS" LIPS_FKREL AS "LIPS_FKREL" LIPS_LADGR AS "LIPS_LADGR" LIPS_TRAGR AS "LIPS_TRAGR" LIPS_KOMKZ AS "LIPS_KOMKZ" LIPS_LGNUM AS "LIPS_LGNUM" LIPS_LISPL AS "LIPS_LISPL" LIPS_MTART AS "LIPS_MTART" LIPS_POSAR AS "LIPS_POSAR" LIPS_BWTAR AS "LIPS_BWTAR" LIPS_GSBER AS "LIPS_GSBER" LIPS_VKBUR AS "LIPS_VKBUR" LIPS_VKGRP AS "LIPS_VKGRP" LIPS_VTWEG AS "LIPS_VTWEG" LIPS_SPART AS "LIPS_SPART" LIPS_FMENG AS "LIPS_FMENG" LIPS_WAVWR AS "LIPS_WAVWR" LIPS_AEDAT AS "LIPS_AEDAT" LIPS_MVGR1 AS "LIPS_MVGR1" LIPS_MVGR2 AS "LIPS_MVGR2" LIPS_MVGR3 AS "LIPS_MVGR3" LIPS_MVGR4 AS "LIPS_MVGR4" LIPS_MVGR5 AS "LIPS_MVGR5" LIPS_KOSTL AS "LIPS_KOSTL" LIPS_KOKRS AS "LIPS_KOKRS" LIPS_PAOBJNR AS "LIPS_PAOBJNR" LIPS_PRCTR AS "LIPS_PRCTR" LIPS_PS_PSP_PNR AS "LIPS_PS_PSP_PNR" LIPS_AUFNR AS "LIPS_AUFNR" LIPS_POSNR_PP AS "LIPS_POSNR_PP" LIPS_KDAUF AS "LIPS_KDAUF" LIPS_KDPOS AS "LIPS_KDPOS" LIPS_VPMAT AS "LIPS_VPMAT" LIPS_VPWRK AS "LIPS_VPWRK" LIPS_PRBME AS "LIPS_PRBME" LIPS_UMREF AS "LIPS_UMREF" LIPS_KNTTP AS "LIPS_KNTTP" LIPS_KZVBR AS "LIPS_KZVBR" LIPS_FIPOS AS "LIPS_FIPOS" LIPS_KMPMG AS "LIPS_KMPMG" LIPS_KPEIN AS "LIPS_KPEIN" LIPS_KMEIN AS "LIPS_KMEIN" LIPS_NETPR AS "LIPS_NETPR" LIPS_NETWR AS "LIPS_NETWR" LIPS_MFRGR AS "LIPS_MFRGR" LIPS_RSNUM AS "LIPS_RSNUM"</v>
      </c>
    </row>
    <row r="355" spans="2:5" x14ac:dyDescent="0.2">
      <c r="B355" s="84" t="s">
        <v>518</v>
      </c>
      <c r="C355" t="str">
        <f t="shared" si="15"/>
        <v>"LIPS_RSPOS"</v>
      </c>
      <c r="D355" t="str">
        <f t="shared" si="16"/>
        <v>LIPS_RSPOS AS "LIPS_RSPOS"</v>
      </c>
      <c r="E355" t="str">
        <f t="shared" si="17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 MARA_BBTYP AS "MARA_BBTYP" MARA_SLED_BBD AS "MARA_SLED_BBD" MARA_GTIN_VARIANT AS "MARA_GTIN_VARIANT" MARA_GENNR AS "MARA_GENNR" MARA_RMATP AS "MARA_RMATP" MARA_GDS_RELEVANT AS "MARA_GDS_RELEVANT" MARA_WEORA AS "MARA_WEORA" MARA_HUTYP_DFLT AS "MARA_HUTYP_DFLT" MARA_PILFERABLE AS "MARA_PILFERABLE" MARA_WHSTC AS "MARA_WHSTC" MARA_WHMATGR AS "MARA_WHMATGR" MARA_HNDLCODE AS "MARA_HNDLCODE" MARA_HAZMAT AS "MARA_HAZMAT" MARA_HUTYP AS "MARA_HUTYP" MARA_TARE_VAR AS "MARA_TARE_VAR" MARA_MAXC AS "MARA_MAXC" MARA_MAXC_TOL AS "MARA_MAXC_TOL" MARA_MAXL AS "MARA_MAXL" MARA_MAXB AS "MARA_MAXB" MARA_MAXH AS "MARA_MAXH" MARA_MAXDIM_UOM AS "MARA_MAXDIM_UOM" MARA_HERKL AS "MARA_HERKL" MARA_MFRGR AS "MARA_MFRGR" MARA_QQTIME AS "MARA_QQTIME" MARA_QQTIMEUOM AS "MARA_QQTIMEUOM" MARA_QGRP AS "MARA_QGRP" MARA_SERIAL AS "MARA_SERIAL" MARA_PS_SMARTFORM AS "MARA_PS_SMARTFORM" MARA_LOGUNIT AS "MARA_LOGUNIT" MARA_CWQREL AS "MARA_CWQREL" MARA_CWQPROC AS "MARA_CWQPROC" MARA_CWQTOLGR AS "MARA_CWQTOLGR" MARA_ADPROF AS "MARA_ADPROF" MARA_IPMIPPRODUCT AS "MARA_IPMIPPRODUCT" MARA_ALLOW_PMAT_IGNO AS "MARA_ALLOW_PMAT_IGNO" MARA_MEDIUM AS "MARA_MEDIUM" MARA_COMMODITY AS "MARA_COMMODITY" MARA_ANIMAL_ORIGIN AS "MARA_ANIMAL_ORIGIN" MARA_TEXTILE_COMP_IND AS "MARA_TEXTILE_COMP_IND" MARA_SGT_CSGR AS "MARA_SGT_CSGR" MARA_SGT_COVSA AS "MARA_SGT_COVSA" MARA_SGT_STAT AS "MARA_SGT_STAT" MARA_SGT_SCOPE AS "MARA_SGT_SCOPE" MARA_SGT_REL AS "MARA_SGT_REL" MARA_ANP AS "MARA_ANP" MARA_FSH_MG_AT1 AS "MARA_FSH_MG_AT1" MARA_FSH_MG_AT2 AS "MARA_FSH_MG_AT2" MARA_FSH_MG_AT3 AS "MARA_FSH_MG_AT3" MARA_FSH_SEALV AS "MARA_FSH_SEALV" MARA_FSH_SEAIM AS "MARA_FSH_SEAIM" MARA_FSH_SC_MID AS "MARA_FSH_SC_MID" MARA_PSM_CODE AS "MARA_PSM_CODE" MARA_ZZEXTWG AS "MARA_ZZEXTWG" MARA_ZMTREF AS "MARA_ZMTREF" MARA_ZZPT_PRODUTO AS "MARA_ZZPT_PRODUTO" MARA_ZZPT_LIGANTE AS "MARA_ZZPT_LIGANTE" MARA_ZZPT_ADJUVANTE AS "MARA_ZZPT_ADJUVANTE" MARA_ZZPT_CLS_RESCO AS "MARA_ZZPT_CLS_RESCO" MARA_ZZPT_CLS_CONSI AS "MARA_ZZPT_CLS_CONSI" MARA_ZZPT_EXPO_AMBI AS "MARA_ZZPT_EXPO_AMBI" MARA_ZZPT_MAX_DIM_AG AS "MARA_ZZPT_MAX_DIM_AG" MARA_ZZPT_CLS_TEOR AS "MARA_ZZPT_CLS_TEOR" MARA_ZZPT_CAR_ESPEC AS "MARA_ZZPT_CAR_ESPEC" MARA_ZZ1 AS "MARA_ZZ1" MARA_ZZCPRDH AS "MARA_ZZCPRDH" MAKT_MATNR AS "MAKT_MATNR" MAKT_SPRAS AS "MAKT_SPRAS" MAKT_MAKTX AS "MAKT_MAKTX" LIPS_VBELN AS "LIPS_VBELN" LIPS_POSNR AS "LIPS_POSNR" LIPS_PSTYV AS "LIPS_PSTYV" LIPS_ERNAM AS "LIPS_ERNAM" LIPS_ERZET AS "LIPS_ERZET" LIPS_ERDAT AS "LIPS_ERDAT" LIPS_MATNR AS "LIPS_MATNR" LIPS_MATWA AS "LIPS_MATWA" LIPS_MATKL AS "LIPS_MATKL" LIPS_WERKS AS "LIPS_WERKS" LIPS_LGORT AS "LIPS_LGORT" LIPS_CHARG AS "LIPS_CHARG" LIPS_LICHN AS "LIPS_LICHN" LIPS_KDMAT AS "LIPS_KDMAT" LIPS_PRODH AS "LIPS_PRODH" LIPS_LFIMG AS "LIPS_LFIMG" LIPS_MEINS AS "LIPS_MEINS" LIPS_VRKME AS "LIPS_VRKME" LIPS_UMVKZ AS "LIPS_UMVKZ" LIPS_UMVKN AS "LIPS_UMVKN" LIPS_NTGEW AS "LIPS_NTGEW" LIPS_BRGEW AS "LIPS_BRGEW" LIPS_GEWEI AS "LIPS_GEWEI" LIPS_VOLUM AS "LIPS_VOLUM" LIPS_VOLEH AS "LIPS_VOLEH" LIPS_KZTLF AS "LIPS_KZTLF" LIPS_UEBTK AS "LIPS_UEBTK" LIPS_UEBTO AS "LIPS_UEBTO" LIPS_UNTTO AS "LIPS_UNTTO" LIPS_CHSPL AS "LIPS_CHSPL" LIPS_FAKSP AS "LIPS_FAKSP" LIPS_MBDAT AS "LIPS_MBDAT" LIPS_LGMNG AS "LIPS_LGMNG" LIPS_ARKTX AS "LIPS_ARKTX" LIPS_VBELV AS "LIPS_VBELV" LIPS_POSNV AS "LIPS_POSNV" LIPS_VBTYV AS "LIPS_VBTYV" LIPS_VGSYS AS "LIPS_VGSYS" LIPS_VGBEL AS "LIPS_VGBEL" LIPS_VGPOS AS "LIPS_VGPOS" LIPS_UPFLU AS "LIPS_UPFLU" LIPS_UEPOS AS "LIPS_UEPOS" LIPS_FKREL AS "LIPS_FKREL" LIPS_LADGR AS "LIPS_LADGR" LIPS_TRAGR AS "LIPS_TRAGR" LIPS_KOMKZ AS "LIPS_KOMKZ" LIPS_LGNUM AS "LIPS_LGNUM" LIPS_LISPL AS "LIPS_LISPL" LIPS_MTART AS "LIPS_MTART" LIPS_POSAR AS "LIPS_POSAR" LIPS_BWTAR AS "LIPS_BWTAR" LIPS_GSBER AS "LIPS_GSBER" LIPS_VKBUR AS "LIPS_VKBUR" LIPS_VKGRP AS "LIPS_VKGRP" LIPS_VTWEG AS "LIPS_VTWEG" LIPS_SPART AS "LIPS_SPART" LIPS_FMENG AS "LIPS_FMENG" LIPS_WAVWR AS "LIPS_WAVWR" LIPS_AEDAT AS "LIPS_AEDAT" LIPS_MVGR1 AS "LIPS_MVGR1" LIPS_MVGR2 AS "LIPS_MVGR2" LIPS_MVGR3 AS "LIPS_MVGR3" LIPS_MVGR4 AS "LIPS_MVGR4" LIPS_MVGR5 AS "LIPS_MVGR5" LIPS_KOSTL AS "LIPS_KOSTL" LIPS_KOKRS AS "LIPS_KOKRS" LIPS_PAOBJNR AS "LIPS_PAOBJNR" LIPS_PRCTR AS "LIPS_PRCTR" LIPS_PS_PSP_PNR AS "LIPS_PS_PSP_PNR" LIPS_AUFNR AS "LIPS_AUFNR" LIPS_POSNR_PP AS "LIPS_POSNR_PP" LIPS_KDAUF AS "LIPS_KDAUF" LIPS_KDPOS AS "LIPS_KDPOS" LIPS_VPMAT AS "LIPS_VPMAT" LIPS_VPWRK AS "LIPS_VPWRK" LIPS_PRBME AS "LIPS_PRBME" LIPS_UMREF AS "LIPS_UMREF" LIPS_KNTTP AS "LIPS_KNTTP" LIPS_KZVBR AS "LIPS_KZVBR" LIPS_FIPOS AS "LIPS_FIPOS" LIPS_KMPMG AS "LIPS_KMPMG" LIPS_KPEIN AS "LIPS_KPEIN" LIPS_KMEIN AS "LIPS_KMEIN" LIPS_NETPR AS "LIPS_NETPR" LIPS_NETWR AS "LIPS_NETWR" LIPS_MFRGR AS "LIPS_MFRGR" LIPS_RSNUM AS "LIPS_RSNUM" LIPS_RSPOS AS "LIPS_RSPOS"</v>
      </c>
    </row>
    <row r="356" spans="2:5" x14ac:dyDescent="0.2">
      <c r="B356" s="84" t="s">
        <v>519</v>
      </c>
      <c r="C356" t="str">
        <f t="shared" si="15"/>
        <v>"LIPS_INSMK"</v>
      </c>
      <c r="D356" t="str">
        <f t="shared" si="16"/>
        <v>LIPS_INSMK AS "LIPS_INSMK"</v>
      </c>
      <c r="E356" t="str">
        <f t="shared" si="17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 MARA_BBTYP AS "MARA_BBTYP" MARA_SLED_BBD AS "MARA_SLED_BBD" MARA_GTIN_VARIANT AS "MARA_GTIN_VARIANT" MARA_GENNR AS "MARA_GENNR" MARA_RMATP AS "MARA_RMATP" MARA_GDS_RELEVANT AS "MARA_GDS_RELEVANT" MARA_WEORA AS "MARA_WEORA" MARA_HUTYP_DFLT AS "MARA_HUTYP_DFLT" MARA_PILFERABLE AS "MARA_PILFERABLE" MARA_WHSTC AS "MARA_WHSTC" MARA_WHMATGR AS "MARA_WHMATGR" MARA_HNDLCODE AS "MARA_HNDLCODE" MARA_HAZMAT AS "MARA_HAZMAT" MARA_HUTYP AS "MARA_HUTYP" MARA_TARE_VAR AS "MARA_TARE_VAR" MARA_MAXC AS "MARA_MAXC" MARA_MAXC_TOL AS "MARA_MAXC_TOL" MARA_MAXL AS "MARA_MAXL" MARA_MAXB AS "MARA_MAXB" MARA_MAXH AS "MARA_MAXH" MARA_MAXDIM_UOM AS "MARA_MAXDIM_UOM" MARA_HERKL AS "MARA_HERKL" MARA_MFRGR AS "MARA_MFRGR" MARA_QQTIME AS "MARA_QQTIME" MARA_QQTIMEUOM AS "MARA_QQTIMEUOM" MARA_QGRP AS "MARA_QGRP" MARA_SERIAL AS "MARA_SERIAL" MARA_PS_SMARTFORM AS "MARA_PS_SMARTFORM" MARA_LOGUNIT AS "MARA_LOGUNIT" MARA_CWQREL AS "MARA_CWQREL" MARA_CWQPROC AS "MARA_CWQPROC" MARA_CWQTOLGR AS "MARA_CWQTOLGR" MARA_ADPROF AS "MARA_ADPROF" MARA_IPMIPPRODUCT AS "MARA_IPMIPPRODUCT" MARA_ALLOW_PMAT_IGNO AS "MARA_ALLOW_PMAT_IGNO" MARA_MEDIUM AS "MARA_MEDIUM" MARA_COMMODITY AS "MARA_COMMODITY" MARA_ANIMAL_ORIGIN AS "MARA_ANIMAL_ORIGIN" MARA_TEXTILE_COMP_IND AS "MARA_TEXTILE_COMP_IND" MARA_SGT_CSGR AS "MARA_SGT_CSGR" MARA_SGT_COVSA AS "MARA_SGT_COVSA" MARA_SGT_STAT AS "MARA_SGT_STAT" MARA_SGT_SCOPE AS "MARA_SGT_SCOPE" MARA_SGT_REL AS "MARA_SGT_REL" MARA_ANP AS "MARA_ANP" MARA_FSH_MG_AT1 AS "MARA_FSH_MG_AT1" MARA_FSH_MG_AT2 AS "MARA_FSH_MG_AT2" MARA_FSH_MG_AT3 AS "MARA_FSH_MG_AT3" MARA_FSH_SEALV AS "MARA_FSH_SEALV" MARA_FSH_SEAIM AS "MARA_FSH_SEAIM" MARA_FSH_SC_MID AS "MARA_FSH_SC_MID" MARA_PSM_CODE AS "MARA_PSM_CODE" MARA_ZZEXTWG AS "MARA_ZZEXTWG" MARA_ZMTREF AS "MARA_ZMTREF" MARA_ZZPT_PRODUTO AS "MARA_ZZPT_PRODUTO" MARA_ZZPT_LIGANTE AS "MARA_ZZPT_LIGANTE" MARA_ZZPT_ADJUVANTE AS "MARA_ZZPT_ADJUVANTE" MARA_ZZPT_CLS_RESCO AS "MARA_ZZPT_CLS_RESCO" MARA_ZZPT_CLS_CONSI AS "MARA_ZZPT_CLS_CONSI" MARA_ZZPT_EXPO_AMBI AS "MARA_ZZPT_EXPO_AMBI" MARA_ZZPT_MAX_DIM_AG AS "MARA_ZZPT_MAX_DIM_AG" MARA_ZZPT_CLS_TEOR AS "MARA_ZZPT_CLS_TEOR" MARA_ZZPT_CAR_ESPEC AS "MARA_ZZPT_CAR_ESPEC" MARA_ZZ1 AS "MARA_ZZ1" MARA_ZZCPRDH AS "MARA_ZZCPRDH" MAKT_MATNR AS "MAKT_MATNR" MAKT_SPRAS AS "MAKT_SPRAS" MAKT_MAKTX AS "MAKT_MAKTX" LIPS_VBELN AS "LIPS_VBELN" LIPS_POSNR AS "LIPS_POSNR" LIPS_PSTYV AS "LIPS_PSTYV" LIPS_ERNAM AS "LIPS_ERNAM" LIPS_ERZET AS "LIPS_ERZET" LIPS_ERDAT AS "LIPS_ERDAT" LIPS_MATNR AS "LIPS_MATNR" LIPS_MATWA AS "LIPS_MATWA" LIPS_MATKL AS "LIPS_MATKL" LIPS_WERKS AS "LIPS_WERKS" LIPS_LGORT AS "LIPS_LGORT" LIPS_CHARG AS "LIPS_CHARG" LIPS_LICHN AS "LIPS_LICHN" LIPS_KDMAT AS "LIPS_KDMAT" LIPS_PRODH AS "LIPS_PRODH" LIPS_LFIMG AS "LIPS_LFIMG" LIPS_MEINS AS "LIPS_MEINS" LIPS_VRKME AS "LIPS_VRKME" LIPS_UMVKZ AS "LIPS_UMVKZ" LIPS_UMVKN AS "LIPS_UMVKN" LIPS_NTGEW AS "LIPS_NTGEW" LIPS_BRGEW AS "LIPS_BRGEW" LIPS_GEWEI AS "LIPS_GEWEI" LIPS_VOLUM AS "LIPS_VOLUM" LIPS_VOLEH AS "LIPS_VOLEH" LIPS_KZTLF AS "LIPS_KZTLF" LIPS_UEBTK AS "LIPS_UEBTK" LIPS_UEBTO AS "LIPS_UEBTO" LIPS_UNTTO AS "LIPS_UNTTO" LIPS_CHSPL AS "LIPS_CHSPL" LIPS_FAKSP AS "LIPS_FAKSP" LIPS_MBDAT AS "LIPS_MBDAT" LIPS_LGMNG AS "LIPS_LGMNG" LIPS_ARKTX AS "LIPS_ARKTX" LIPS_VBELV AS "LIPS_VBELV" LIPS_POSNV AS "LIPS_POSNV" LIPS_VBTYV AS "LIPS_VBTYV" LIPS_VGSYS AS "LIPS_VGSYS" LIPS_VGBEL AS "LIPS_VGBEL" LIPS_VGPOS AS "LIPS_VGPOS" LIPS_UPFLU AS "LIPS_UPFLU" LIPS_UEPOS AS "LIPS_UEPOS" LIPS_FKREL AS "LIPS_FKREL" LIPS_LADGR AS "LIPS_LADGR" LIPS_TRAGR AS "LIPS_TRAGR" LIPS_KOMKZ AS "LIPS_KOMKZ" LIPS_LGNUM AS "LIPS_LGNUM" LIPS_LISPL AS "LIPS_LISPL" LIPS_MTART AS "LIPS_MTART" LIPS_POSAR AS "LIPS_POSAR" LIPS_BWTAR AS "LIPS_BWTAR" LIPS_GSBER AS "LIPS_GSBER" LIPS_VKBUR AS "LIPS_VKBUR" LIPS_VKGRP AS "LIPS_VKGRP" LIPS_VTWEG AS "LIPS_VTWEG" LIPS_SPART AS "LIPS_SPART" LIPS_FMENG AS "LIPS_FMENG" LIPS_WAVWR AS "LIPS_WAVWR" LIPS_AEDAT AS "LIPS_AEDAT" LIPS_MVGR1 AS "LIPS_MVGR1" LIPS_MVGR2 AS "LIPS_MVGR2" LIPS_MVGR3 AS "LIPS_MVGR3" LIPS_MVGR4 AS "LIPS_MVGR4" LIPS_MVGR5 AS "LIPS_MVGR5" LIPS_KOSTL AS "LIPS_KOSTL" LIPS_KOKRS AS "LIPS_KOKRS" LIPS_PAOBJNR AS "LIPS_PAOBJNR" LIPS_PRCTR AS "LIPS_PRCTR" LIPS_PS_PSP_PNR AS "LIPS_PS_PSP_PNR" LIPS_AUFNR AS "LIPS_AUFNR" LIPS_POSNR_PP AS "LIPS_POSNR_PP" LIPS_KDAUF AS "LIPS_KDAUF" LIPS_KDPOS AS "LIPS_KDPOS" LIPS_VPMAT AS "LIPS_VPMAT" LIPS_VPWRK AS "LIPS_VPWRK" LIPS_PRBME AS "LIPS_PRBME" LIPS_UMREF AS "LIPS_UMREF" LIPS_KNTTP AS "LIPS_KNTTP" LIPS_KZVBR AS "LIPS_KZVBR" LIPS_FIPOS AS "LIPS_FIPOS" LIPS_KMPMG AS "LIPS_KMPMG" LIPS_KPEIN AS "LIPS_KPEIN" LIPS_KMEIN AS "LIPS_KMEIN" LIPS_NETPR AS "LIPS_NETPR" LIPS_NETWR AS "LIPS_NETWR" LIPS_MFRGR AS "LIPS_MFRGR" LIPS_RSNUM AS "LIPS_RSNUM" LIPS_RSPOS AS "LIPS_RSPOS" LIPS_INSMK AS "LIPS_INSMK"</v>
      </c>
    </row>
    <row r="357" spans="2:5" x14ac:dyDescent="0.2">
      <c r="B357" s="84" t="s">
        <v>520</v>
      </c>
      <c r="C357" t="str">
        <f t="shared" si="15"/>
        <v>"LIPS_KONTO"</v>
      </c>
      <c r="D357" t="str">
        <f t="shared" si="16"/>
        <v>LIPS_KONTO AS "LIPS_KONTO"</v>
      </c>
      <c r="E357" t="str">
        <f t="shared" si="17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 MARA_BBTYP AS "MARA_BBTYP" MARA_SLED_BBD AS "MARA_SLED_BBD" MARA_GTIN_VARIANT AS "MARA_GTIN_VARIANT" MARA_GENNR AS "MARA_GENNR" MARA_RMATP AS "MARA_RMATP" MARA_GDS_RELEVANT AS "MARA_GDS_RELEVANT" MARA_WEORA AS "MARA_WEORA" MARA_HUTYP_DFLT AS "MARA_HUTYP_DFLT" MARA_PILFERABLE AS "MARA_PILFERABLE" MARA_WHSTC AS "MARA_WHSTC" MARA_WHMATGR AS "MARA_WHMATGR" MARA_HNDLCODE AS "MARA_HNDLCODE" MARA_HAZMAT AS "MARA_HAZMAT" MARA_HUTYP AS "MARA_HUTYP" MARA_TARE_VAR AS "MARA_TARE_VAR" MARA_MAXC AS "MARA_MAXC" MARA_MAXC_TOL AS "MARA_MAXC_TOL" MARA_MAXL AS "MARA_MAXL" MARA_MAXB AS "MARA_MAXB" MARA_MAXH AS "MARA_MAXH" MARA_MAXDIM_UOM AS "MARA_MAXDIM_UOM" MARA_HERKL AS "MARA_HERKL" MARA_MFRGR AS "MARA_MFRGR" MARA_QQTIME AS "MARA_QQTIME" MARA_QQTIMEUOM AS "MARA_QQTIMEUOM" MARA_QGRP AS "MARA_QGRP" MARA_SERIAL AS "MARA_SERIAL" MARA_PS_SMARTFORM AS "MARA_PS_SMARTFORM" MARA_LOGUNIT AS "MARA_LOGUNIT" MARA_CWQREL AS "MARA_CWQREL" MARA_CWQPROC AS "MARA_CWQPROC" MARA_CWQTOLGR AS "MARA_CWQTOLGR" MARA_ADPROF AS "MARA_ADPROF" MARA_IPMIPPRODUCT AS "MARA_IPMIPPRODUCT" MARA_ALLOW_PMAT_IGNO AS "MARA_ALLOW_PMAT_IGNO" MARA_MEDIUM AS "MARA_MEDIUM" MARA_COMMODITY AS "MARA_COMMODITY" MARA_ANIMAL_ORIGIN AS "MARA_ANIMAL_ORIGIN" MARA_TEXTILE_COMP_IND AS "MARA_TEXTILE_COMP_IND" MARA_SGT_CSGR AS "MARA_SGT_CSGR" MARA_SGT_COVSA AS "MARA_SGT_COVSA" MARA_SGT_STAT AS "MARA_SGT_STAT" MARA_SGT_SCOPE AS "MARA_SGT_SCOPE" MARA_SGT_REL AS "MARA_SGT_REL" MARA_ANP AS "MARA_ANP" MARA_FSH_MG_AT1 AS "MARA_FSH_MG_AT1" MARA_FSH_MG_AT2 AS "MARA_FSH_MG_AT2" MARA_FSH_MG_AT3 AS "MARA_FSH_MG_AT3" MARA_FSH_SEALV AS "MARA_FSH_SEALV" MARA_FSH_SEAIM AS "MARA_FSH_SEAIM" MARA_FSH_SC_MID AS "MARA_FSH_SC_MID" MARA_PSM_CODE AS "MARA_PSM_CODE" MARA_ZZEXTWG AS "MARA_ZZEXTWG" MARA_ZMTREF AS "MARA_ZMTREF" MARA_ZZPT_PRODUTO AS "MARA_ZZPT_PRODUTO" MARA_ZZPT_LIGANTE AS "MARA_ZZPT_LIGANTE" MARA_ZZPT_ADJUVANTE AS "MARA_ZZPT_ADJUVANTE" MARA_ZZPT_CLS_RESCO AS "MARA_ZZPT_CLS_RESCO" MARA_ZZPT_CLS_CONSI AS "MARA_ZZPT_CLS_CONSI" MARA_ZZPT_EXPO_AMBI AS "MARA_ZZPT_EXPO_AMBI" MARA_ZZPT_MAX_DIM_AG AS "MARA_ZZPT_MAX_DIM_AG" MARA_ZZPT_CLS_TEOR AS "MARA_ZZPT_CLS_TEOR" MARA_ZZPT_CAR_ESPEC AS "MARA_ZZPT_CAR_ESPEC" MARA_ZZ1 AS "MARA_ZZ1" MARA_ZZCPRDH AS "MARA_ZZCPRDH" MAKT_MATNR AS "MAKT_MATNR" MAKT_SPRAS AS "MAKT_SPRAS" MAKT_MAKTX AS "MAKT_MAKTX" LIPS_VBELN AS "LIPS_VBELN" LIPS_POSNR AS "LIPS_POSNR" LIPS_PSTYV AS "LIPS_PSTYV" LIPS_ERNAM AS "LIPS_ERNAM" LIPS_ERZET AS "LIPS_ERZET" LIPS_ERDAT AS "LIPS_ERDAT" LIPS_MATNR AS "LIPS_MATNR" LIPS_MATWA AS "LIPS_MATWA" LIPS_MATKL AS "LIPS_MATKL" LIPS_WERKS AS "LIPS_WERKS" LIPS_LGORT AS "LIPS_LGORT" LIPS_CHARG AS "LIPS_CHARG" LIPS_LICHN AS "LIPS_LICHN" LIPS_KDMAT AS "LIPS_KDMAT" LIPS_PRODH AS "LIPS_PRODH" LIPS_LFIMG AS "LIPS_LFIMG" LIPS_MEINS AS "LIPS_MEINS" LIPS_VRKME AS "LIPS_VRKME" LIPS_UMVKZ AS "LIPS_UMVKZ" LIPS_UMVKN AS "LIPS_UMVKN" LIPS_NTGEW AS "LIPS_NTGEW" LIPS_BRGEW AS "LIPS_BRGEW" LIPS_GEWEI AS "LIPS_GEWEI" LIPS_VOLUM AS "LIPS_VOLUM" LIPS_VOLEH AS "LIPS_VOLEH" LIPS_KZTLF AS "LIPS_KZTLF" LIPS_UEBTK AS "LIPS_UEBTK" LIPS_UEBTO AS "LIPS_UEBTO" LIPS_UNTTO AS "LIPS_UNTTO" LIPS_CHSPL AS "LIPS_CHSPL" LIPS_FAKSP AS "LIPS_FAKSP" LIPS_MBDAT AS "LIPS_MBDAT" LIPS_LGMNG AS "LIPS_LGMNG" LIPS_ARKTX AS "LIPS_ARKTX" LIPS_VBELV AS "LIPS_VBELV" LIPS_POSNV AS "LIPS_POSNV" LIPS_VBTYV AS "LIPS_VBTYV" LIPS_VGSYS AS "LIPS_VGSYS" LIPS_VGBEL AS "LIPS_VGBEL" LIPS_VGPOS AS "LIPS_VGPOS" LIPS_UPFLU AS "LIPS_UPFLU" LIPS_UEPOS AS "LIPS_UEPOS" LIPS_FKREL AS "LIPS_FKREL" LIPS_LADGR AS "LIPS_LADGR" LIPS_TRAGR AS "LIPS_TRAGR" LIPS_KOMKZ AS "LIPS_KOMKZ" LIPS_LGNUM AS "LIPS_LGNUM" LIPS_LISPL AS "LIPS_LISPL" LIPS_MTART AS "LIPS_MTART" LIPS_POSAR AS "LIPS_POSAR" LIPS_BWTAR AS "LIPS_BWTAR" LIPS_GSBER AS "LIPS_GSBER" LIPS_VKBUR AS "LIPS_VKBUR" LIPS_VKGRP AS "LIPS_VKGRP" LIPS_VTWEG AS "LIPS_VTWEG" LIPS_SPART AS "LIPS_SPART" LIPS_FMENG AS "LIPS_FMENG" LIPS_WAVWR AS "LIPS_WAVWR" LIPS_AEDAT AS "LIPS_AEDAT" LIPS_MVGR1 AS "LIPS_MVGR1" LIPS_MVGR2 AS "LIPS_MVGR2" LIPS_MVGR3 AS "LIPS_MVGR3" LIPS_MVGR4 AS "LIPS_MVGR4" LIPS_MVGR5 AS "LIPS_MVGR5" LIPS_KOSTL AS "LIPS_KOSTL" LIPS_KOKRS AS "LIPS_KOKRS" LIPS_PAOBJNR AS "LIPS_PAOBJNR" LIPS_PRCTR AS "LIPS_PRCTR" LIPS_PS_PSP_PNR AS "LIPS_PS_PSP_PNR" LIPS_AUFNR AS "LIPS_AUFNR" LIPS_POSNR_PP AS "LIPS_POSNR_PP" LIPS_KDAUF AS "LIPS_KDAUF" LIPS_KDPOS AS "LIPS_KDPOS" LIPS_VPMAT AS "LIPS_VPMAT" LIPS_VPWRK AS "LIPS_VPWRK" LIPS_PRBME AS "LIPS_PRBME" LIPS_UMREF AS "LIPS_UMREF" LIPS_KNTTP AS "LIPS_KNTTP" LIPS_KZVBR AS "LIPS_KZVBR" LIPS_FIPOS AS "LIPS_FIPOS" LIPS_KMPMG AS "LIPS_KMPMG" LIPS_KPEIN AS "LIPS_KPEIN" LIPS_KMEIN AS "LIPS_KMEIN" LIPS_NETPR AS "LIPS_NETPR" LIPS_NETWR AS "LIPS_NETWR" LIPS_MFRGR AS "LIPS_MFRGR" LIPS_RSNUM AS "LIPS_RSNUM" LIPS_RSPOS AS "LIPS_RSPOS" LIPS_INSMK AS "LIPS_INSMK" LIPS_KONTO AS "LIPS_KONTO"</v>
      </c>
    </row>
    <row r="358" spans="2:5" x14ac:dyDescent="0.2">
      <c r="B358" s="84" t="s">
        <v>521</v>
      </c>
      <c r="C358" t="str">
        <f t="shared" si="15"/>
        <v>"LIPS_VFDAT"</v>
      </c>
      <c r="D358" t="str">
        <f t="shared" si="16"/>
        <v>LIPS_VFDAT AS "LIPS_VFDAT"</v>
      </c>
      <c r="E358" t="str">
        <f t="shared" si="17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 MARA_BBTYP AS "MARA_BBTYP" MARA_SLED_BBD AS "MARA_SLED_BBD" MARA_GTIN_VARIANT AS "MARA_GTIN_VARIANT" MARA_GENNR AS "MARA_GENNR" MARA_RMATP AS "MARA_RMATP" MARA_GDS_RELEVANT AS "MARA_GDS_RELEVANT" MARA_WEORA AS "MARA_WEORA" MARA_HUTYP_DFLT AS "MARA_HUTYP_DFLT" MARA_PILFERABLE AS "MARA_PILFERABLE" MARA_WHSTC AS "MARA_WHSTC" MARA_WHMATGR AS "MARA_WHMATGR" MARA_HNDLCODE AS "MARA_HNDLCODE" MARA_HAZMAT AS "MARA_HAZMAT" MARA_HUTYP AS "MARA_HUTYP" MARA_TARE_VAR AS "MARA_TARE_VAR" MARA_MAXC AS "MARA_MAXC" MARA_MAXC_TOL AS "MARA_MAXC_TOL" MARA_MAXL AS "MARA_MAXL" MARA_MAXB AS "MARA_MAXB" MARA_MAXH AS "MARA_MAXH" MARA_MAXDIM_UOM AS "MARA_MAXDIM_UOM" MARA_HERKL AS "MARA_HERKL" MARA_MFRGR AS "MARA_MFRGR" MARA_QQTIME AS "MARA_QQTIME" MARA_QQTIMEUOM AS "MARA_QQTIMEUOM" MARA_QGRP AS "MARA_QGRP" MARA_SERIAL AS "MARA_SERIAL" MARA_PS_SMARTFORM AS "MARA_PS_SMARTFORM" MARA_LOGUNIT AS "MARA_LOGUNIT" MARA_CWQREL AS "MARA_CWQREL" MARA_CWQPROC AS "MARA_CWQPROC" MARA_CWQTOLGR AS "MARA_CWQTOLGR" MARA_ADPROF AS "MARA_ADPROF" MARA_IPMIPPRODUCT AS "MARA_IPMIPPRODUCT" MARA_ALLOW_PMAT_IGNO AS "MARA_ALLOW_PMAT_IGNO" MARA_MEDIUM AS "MARA_MEDIUM" MARA_COMMODITY AS "MARA_COMMODITY" MARA_ANIMAL_ORIGIN AS "MARA_ANIMAL_ORIGIN" MARA_TEXTILE_COMP_IND AS "MARA_TEXTILE_COMP_IND" MARA_SGT_CSGR AS "MARA_SGT_CSGR" MARA_SGT_COVSA AS "MARA_SGT_COVSA" MARA_SGT_STAT AS "MARA_SGT_STAT" MARA_SGT_SCOPE AS "MARA_SGT_SCOPE" MARA_SGT_REL AS "MARA_SGT_REL" MARA_ANP AS "MARA_ANP" MARA_FSH_MG_AT1 AS "MARA_FSH_MG_AT1" MARA_FSH_MG_AT2 AS "MARA_FSH_MG_AT2" MARA_FSH_MG_AT3 AS "MARA_FSH_MG_AT3" MARA_FSH_SEALV AS "MARA_FSH_SEALV" MARA_FSH_SEAIM AS "MARA_FSH_SEAIM" MARA_FSH_SC_MID AS "MARA_FSH_SC_MID" MARA_PSM_CODE AS "MARA_PSM_CODE" MARA_ZZEXTWG AS "MARA_ZZEXTWG" MARA_ZMTREF AS "MARA_ZMTREF" MARA_ZZPT_PRODUTO AS "MARA_ZZPT_PRODUTO" MARA_ZZPT_LIGANTE AS "MARA_ZZPT_LIGANTE" MARA_ZZPT_ADJUVANTE AS "MARA_ZZPT_ADJUVANTE" MARA_ZZPT_CLS_RESCO AS "MARA_ZZPT_CLS_RESCO" MARA_ZZPT_CLS_CONSI AS "MARA_ZZPT_CLS_CONSI" MARA_ZZPT_EXPO_AMBI AS "MARA_ZZPT_EXPO_AMBI" MARA_ZZPT_MAX_DIM_AG AS "MARA_ZZPT_MAX_DIM_AG" MARA_ZZPT_CLS_TEOR AS "MARA_ZZPT_CLS_TEOR" MARA_ZZPT_CAR_ESPEC AS "MARA_ZZPT_CAR_ESPEC" MARA_ZZ1 AS "MARA_ZZ1" MARA_ZZCPRDH AS "MARA_ZZCPRDH" MAKT_MATNR AS "MAKT_MATNR" MAKT_SPRAS AS "MAKT_SPRAS" MAKT_MAKTX AS "MAKT_MAKTX" LIPS_VBELN AS "LIPS_VBELN" LIPS_POSNR AS "LIPS_POSNR" LIPS_PSTYV AS "LIPS_PSTYV" LIPS_ERNAM AS "LIPS_ERNAM" LIPS_ERZET AS "LIPS_ERZET" LIPS_ERDAT AS "LIPS_ERDAT" LIPS_MATNR AS "LIPS_MATNR" LIPS_MATWA AS "LIPS_MATWA" LIPS_MATKL AS "LIPS_MATKL" LIPS_WERKS AS "LIPS_WERKS" LIPS_LGORT AS "LIPS_LGORT" LIPS_CHARG AS "LIPS_CHARG" LIPS_LICHN AS "LIPS_LICHN" LIPS_KDMAT AS "LIPS_KDMAT" LIPS_PRODH AS "LIPS_PRODH" LIPS_LFIMG AS "LIPS_LFIMG" LIPS_MEINS AS "LIPS_MEINS" LIPS_VRKME AS "LIPS_VRKME" LIPS_UMVKZ AS "LIPS_UMVKZ" LIPS_UMVKN AS "LIPS_UMVKN" LIPS_NTGEW AS "LIPS_NTGEW" LIPS_BRGEW AS "LIPS_BRGEW" LIPS_GEWEI AS "LIPS_GEWEI" LIPS_VOLUM AS "LIPS_VOLUM" LIPS_VOLEH AS "LIPS_VOLEH" LIPS_KZTLF AS "LIPS_KZTLF" LIPS_UEBTK AS "LIPS_UEBTK" LIPS_UEBTO AS "LIPS_UEBTO" LIPS_UNTTO AS "LIPS_UNTTO" LIPS_CHSPL AS "LIPS_CHSPL" LIPS_FAKSP AS "LIPS_FAKSP" LIPS_MBDAT AS "LIPS_MBDAT" LIPS_LGMNG AS "LIPS_LGMNG" LIPS_ARKTX AS "LIPS_ARKTX" LIPS_VBELV AS "LIPS_VBELV" LIPS_POSNV AS "LIPS_POSNV" LIPS_VBTYV AS "LIPS_VBTYV" LIPS_VGSYS AS "LIPS_VGSYS" LIPS_VGBEL AS "LIPS_VGBEL" LIPS_VGPOS AS "LIPS_VGPOS" LIPS_UPFLU AS "LIPS_UPFLU" LIPS_UEPOS AS "LIPS_UEPOS" LIPS_FKREL AS "LIPS_FKREL" LIPS_LADGR AS "LIPS_LADGR" LIPS_TRAGR AS "LIPS_TRAGR" LIPS_KOMKZ AS "LIPS_KOMKZ" LIPS_LGNUM AS "LIPS_LGNUM" LIPS_LISPL AS "LIPS_LISPL" LIPS_MTART AS "LIPS_MTART" LIPS_POSAR AS "LIPS_POSAR" LIPS_BWTAR AS "LIPS_BWTAR" LIPS_GSBER AS "LIPS_GSBER" LIPS_VKBUR AS "LIPS_VKBUR" LIPS_VKGRP AS "LIPS_VKGRP" LIPS_VTWEG AS "LIPS_VTWEG" LIPS_SPART AS "LIPS_SPART" LIPS_FMENG AS "LIPS_FMENG" LIPS_WAVWR AS "LIPS_WAVWR" LIPS_AEDAT AS "LIPS_AEDAT" LIPS_MVGR1 AS "LIPS_MVGR1" LIPS_MVGR2 AS "LIPS_MVGR2" LIPS_MVGR3 AS "LIPS_MVGR3" LIPS_MVGR4 AS "LIPS_MVGR4" LIPS_MVGR5 AS "LIPS_MVGR5" LIPS_KOSTL AS "LIPS_KOSTL" LIPS_KOKRS AS "LIPS_KOKRS" LIPS_PAOBJNR AS "LIPS_PAOBJNR" LIPS_PRCTR AS "LIPS_PRCTR" LIPS_PS_PSP_PNR AS "LIPS_PS_PSP_PNR" LIPS_AUFNR AS "LIPS_AUFNR" LIPS_POSNR_PP AS "LIPS_POSNR_PP" LIPS_KDAUF AS "LIPS_KDAUF" LIPS_KDPOS AS "LIPS_KDPOS" LIPS_VPMAT AS "LIPS_VPMAT" LIPS_VPWRK AS "LIPS_VPWRK" LIPS_PRBME AS "LIPS_PRBME" LIPS_UMREF AS "LIPS_UMREF" LIPS_KNTTP AS "LIPS_KNTTP" LIPS_KZVBR AS "LIPS_KZVBR" LIPS_FIPOS AS "LIPS_FIPOS" LIPS_KMPMG AS "LIPS_KMPMG" LIPS_KPEIN AS "LIPS_KPEIN" LIPS_KMEIN AS "LIPS_KMEIN" LIPS_NETPR AS "LIPS_NETPR" LIPS_NETWR AS "LIPS_NETWR" LIPS_MFRGR AS "LIPS_MFRGR" LIPS_RSNUM AS "LIPS_RSNUM" LIPS_RSPOS AS "LIPS_RSPOS" LIPS_INSMK AS "LIPS_INSMK" LIPS_KONTO AS "LIPS_KONTO" LIPS_VFDAT AS "LIPS_VFDAT"</v>
      </c>
    </row>
    <row r="359" spans="2:5" x14ac:dyDescent="0.2">
      <c r="B359" s="84" t="s">
        <v>522</v>
      </c>
      <c r="C359" t="str">
        <f t="shared" si="15"/>
        <v>"LIPS_LFBNR"</v>
      </c>
      <c r="D359" t="str">
        <f t="shared" si="16"/>
        <v>LIPS_LFBNR AS "LIPS_LFBNR"</v>
      </c>
      <c r="E359" t="str">
        <f t="shared" si="17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 MARA_BBTYP AS "MARA_BBTYP" MARA_SLED_BBD AS "MARA_SLED_BBD" MARA_GTIN_VARIANT AS "MARA_GTIN_VARIANT" MARA_GENNR AS "MARA_GENNR" MARA_RMATP AS "MARA_RMATP" MARA_GDS_RELEVANT AS "MARA_GDS_RELEVANT" MARA_WEORA AS "MARA_WEORA" MARA_HUTYP_DFLT AS "MARA_HUTYP_DFLT" MARA_PILFERABLE AS "MARA_PILFERABLE" MARA_WHSTC AS "MARA_WHSTC" MARA_WHMATGR AS "MARA_WHMATGR" MARA_HNDLCODE AS "MARA_HNDLCODE" MARA_HAZMAT AS "MARA_HAZMAT" MARA_HUTYP AS "MARA_HUTYP" MARA_TARE_VAR AS "MARA_TARE_VAR" MARA_MAXC AS "MARA_MAXC" MARA_MAXC_TOL AS "MARA_MAXC_TOL" MARA_MAXL AS "MARA_MAXL" MARA_MAXB AS "MARA_MAXB" MARA_MAXH AS "MARA_MAXH" MARA_MAXDIM_UOM AS "MARA_MAXDIM_UOM" MARA_HERKL AS "MARA_HERKL" MARA_MFRGR AS "MARA_MFRGR" MARA_QQTIME AS "MARA_QQTIME" MARA_QQTIMEUOM AS "MARA_QQTIMEUOM" MARA_QGRP AS "MARA_QGRP" MARA_SERIAL AS "MARA_SERIAL" MARA_PS_SMARTFORM AS "MARA_PS_SMARTFORM" MARA_LOGUNIT AS "MARA_LOGUNIT" MARA_CWQREL AS "MARA_CWQREL" MARA_CWQPROC AS "MARA_CWQPROC" MARA_CWQTOLGR AS "MARA_CWQTOLGR" MARA_ADPROF AS "MARA_ADPROF" MARA_IPMIPPRODUCT AS "MARA_IPMIPPRODUCT" MARA_ALLOW_PMAT_IGNO AS "MARA_ALLOW_PMAT_IGNO" MARA_MEDIUM AS "MARA_MEDIUM" MARA_COMMODITY AS "MARA_COMMODITY" MARA_ANIMAL_ORIGIN AS "MARA_ANIMAL_ORIGIN" MARA_TEXTILE_COMP_IND AS "MARA_TEXTILE_COMP_IND" MARA_SGT_CSGR AS "MARA_SGT_CSGR" MARA_SGT_COVSA AS "MARA_SGT_COVSA" MARA_SGT_STAT AS "MARA_SGT_STAT" MARA_SGT_SCOPE AS "MARA_SGT_SCOPE" MARA_SGT_REL AS "MARA_SGT_REL" MARA_ANP AS "MARA_ANP" MARA_FSH_MG_AT1 AS "MARA_FSH_MG_AT1" MARA_FSH_MG_AT2 AS "MARA_FSH_MG_AT2" MARA_FSH_MG_AT3 AS "MARA_FSH_MG_AT3" MARA_FSH_SEALV AS "MARA_FSH_SEALV" MARA_FSH_SEAIM AS "MARA_FSH_SEAIM" MARA_FSH_SC_MID AS "MARA_FSH_SC_MID" MARA_PSM_CODE AS "MARA_PSM_CODE" MARA_ZZEXTWG AS "MARA_ZZEXTWG" MARA_ZMTREF AS "MARA_ZMTREF" MARA_ZZPT_PRODUTO AS "MARA_ZZPT_PRODUTO" MARA_ZZPT_LIGANTE AS "MARA_ZZPT_LIGANTE" MARA_ZZPT_ADJUVANTE AS "MARA_ZZPT_ADJUVANTE" MARA_ZZPT_CLS_RESCO AS "MARA_ZZPT_CLS_RESCO" MARA_ZZPT_CLS_CONSI AS "MARA_ZZPT_CLS_CONSI" MARA_ZZPT_EXPO_AMBI AS "MARA_ZZPT_EXPO_AMBI" MARA_ZZPT_MAX_DIM_AG AS "MARA_ZZPT_MAX_DIM_AG" MARA_ZZPT_CLS_TEOR AS "MARA_ZZPT_CLS_TEOR" MARA_ZZPT_CAR_ESPEC AS "MARA_ZZPT_CAR_ESPEC" MARA_ZZ1 AS "MARA_ZZ1" MARA_ZZCPRDH AS "MARA_ZZCPRDH" MAKT_MATNR AS "MAKT_MATNR" MAKT_SPRAS AS "MAKT_SPRAS" MAKT_MAKTX AS "MAKT_MAKTX" LIPS_VBELN AS "LIPS_VBELN" LIPS_POSNR AS "LIPS_POSNR" LIPS_PSTYV AS "LIPS_PSTYV" LIPS_ERNAM AS "LIPS_ERNAM" LIPS_ERZET AS "LIPS_ERZET" LIPS_ERDAT AS "LIPS_ERDAT" LIPS_MATNR AS "LIPS_MATNR" LIPS_MATWA AS "LIPS_MATWA" LIPS_MATKL AS "LIPS_MATKL" LIPS_WERKS AS "LIPS_WERKS" LIPS_LGORT AS "LIPS_LGORT" LIPS_CHARG AS "LIPS_CHARG" LIPS_LICHN AS "LIPS_LICHN" LIPS_KDMAT AS "LIPS_KDMAT" LIPS_PRODH AS "LIPS_PRODH" LIPS_LFIMG AS "LIPS_LFIMG" LIPS_MEINS AS "LIPS_MEINS" LIPS_VRKME AS "LIPS_VRKME" LIPS_UMVKZ AS "LIPS_UMVKZ" LIPS_UMVKN AS "LIPS_UMVKN" LIPS_NTGEW AS "LIPS_NTGEW" LIPS_BRGEW AS "LIPS_BRGEW" LIPS_GEWEI AS "LIPS_GEWEI" LIPS_VOLUM AS "LIPS_VOLUM" LIPS_VOLEH AS "LIPS_VOLEH" LIPS_KZTLF AS "LIPS_KZTLF" LIPS_UEBTK AS "LIPS_UEBTK" LIPS_UEBTO AS "LIPS_UEBTO" LIPS_UNTTO AS "LIPS_UNTTO" LIPS_CHSPL AS "LIPS_CHSPL" LIPS_FAKSP AS "LIPS_FAKSP" LIPS_MBDAT AS "LIPS_MBDAT" LIPS_LGMNG AS "LIPS_LGMNG" LIPS_ARKTX AS "LIPS_ARKTX" LIPS_VBELV AS "LIPS_VBELV" LIPS_POSNV AS "LIPS_POSNV" LIPS_VBTYV AS "LIPS_VBTYV" LIPS_VGSYS AS "LIPS_VGSYS" LIPS_VGBEL AS "LIPS_VGBEL" LIPS_VGPOS AS "LIPS_VGPOS" LIPS_UPFLU AS "LIPS_UPFLU" LIPS_UEPOS AS "LIPS_UEPOS" LIPS_FKREL AS "LIPS_FKREL" LIPS_LADGR AS "LIPS_LADGR" LIPS_TRAGR AS "LIPS_TRAGR" LIPS_KOMKZ AS "LIPS_KOMKZ" LIPS_LGNUM AS "LIPS_LGNUM" LIPS_LISPL AS "LIPS_LISPL" LIPS_MTART AS "LIPS_MTART" LIPS_POSAR AS "LIPS_POSAR" LIPS_BWTAR AS "LIPS_BWTAR" LIPS_GSBER AS "LIPS_GSBER" LIPS_VKBUR AS "LIPS_VKBUR" LIPS_VKGRP AS "LIPS_VKGRP" LIPS_VTWEG AS "LIPS_VTWEG" LIPS_SPART AS "LIPS_SPART" LIPS_FMENG AS "LIPS_FMENG" LIPS_WAVWR AS "LIPS_WAVWR" LIPS_AEDAT AS "LIPS_AEDAT" LIPS_MVGR1 AS "LIPS_MVGR1" LIPS_MVGR2 AS "LIPS_MVGR2" LIPS_MVGR3 AS "LIPS_MVGR3" LIPS_MVGR4 AS "LIPS_MVGR4" LIPS_MVGR5 AS "LIPS_MVGR5" LIPS_KOSTL AS "LIPS_KOSTL" LIPS_KOKRS AS "LIPS_KOKRS" LIPS_PAOBJNR AS "LIPS_PAOBJNR" LIPS_PRCTR AS "LIPS_PRCTR" LIPS_PS_PSP_PNR AS "LIPS_PS_PSP_PNR" LIPS_AUFNR AS "LIPS_AUFNR" LIPS_POSNR_PP AS "LIPS_POSNR_PP" LIPS_KDAUF AS "LIPS_KDAUF" LIPS_KDPOS AS "LIPS_KDPOS" LIPS_VPMAT AS "LIPS_VPMAT" LIPS_VPWRK AS "LIPS_VPWRK" LIPS_PRBME AS "LIPS_PRBME" LIPS_UMREF AS "LIPS_UMREF" LIPS_KNTTP AS "LIPS_KNTTP" LIPS_KZVBR AS "LIPS_KZVBR" LIPS_FIPOS AS "LIPS_FIPOS" LIPS_KMPMG AS "LIPS_KMPMG" LIPS_KPEIN AS "LIPS_KPEIN" LIPS_KMEIN AS "LIPS_KMEIN" LIPS_NETPR AS "LIPS_NETPR" LIPS_NETWR AS "LIPS_NETWR" LIPS_MFRGR AS "LIPS_MFRGR" LIPS_RSNUM AS "LIPS_RSNUM" LIPS_RSPOS AS "LIPS_RSPOS" LIPS_INSMK AS "LIPS_INSMK" LIPS_KONTO AS "LIPS_KONTO" LIPS_VFDAT AS "LIPS_VFDAT" LIPS_LFBNR AS "LIPS_LFBNR"</v>
      </c>
    </row>
    <row r="360" spans="2:5" x14ac:dyDescent="0.2">
      <c r="B360" s="84" t="s">
        <v>523</v>
      </c>
      <c r="C360" t="str">
        <f t="shared" si="15"/>
        <v>"LIPS_BPMNG"</v>
      </c>
      <c r="D360" t="str">
        <f t="shared" si="16"/>
        <v>LIPS_BPMNG AS "LIPS_BPMNG"</v>
      </c>
      <c r="E360" t="str">
        <f t="shared" si="17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 MARA_BBTYP AS "MARA_BBTYP" MARA_SLED_BBD AS "MARA_SLED_BBD" MARA_GTIN_VARIANT AS "MARA_GTIN_VARIANT" MARA_GENNR AS "MARA_GENNR" MARA_RMATP AS "MARA_RMATP" MARA_GDS_RELEVANT AS "MARA_GDS_RELEVANT" MARA_WEORA AS "MARA_WEORA" MARA_HUTYP_DFLT AS "MARA_HUTYP_DFLT" MARA_PILFERABLE AS "MARA_PILFERABLE" MARA_WHSTC AS "MARA_WHSTC" MARA_WHMATGR AS "MARA_WHMATGR" MARA_HNDLCODE AS "MARA_HNDLCODE" MARA_HAZMAT AS "MARA_HAZMAT" MARA_HUTYP AS "MARA_HUTYP" MARA_TARE_VAR AS "MARA_TARE_VAR" MARA_MAXC AS "MARA_MAXC" MARA_MAXC_TOL AS "MARA_MAXC_TOL" MARA_MAXL AS "MARA_MAXL" MARA_MAXB AS "MARA_MAXB" MARA_MAXH AS "MARA_MAXH" MARA_MAXDIM_UOM AS "MARA_MAXDIM_UOM" MARA_HERKL AS "MARA_HERKL" MARA_MFRGR AS "MARA_MFRGR" MARA_QQTIME AS "MARA_QQTIME" MARA_QQTIMEUOM AS "MARA_QQTIMEUOM" MARA_QGRP AS "MARA_QGRP" MARA_SERIAL AS "MARA_SERIAL" MARA_PS_SMARTFORM AS "MARA_PS_SMARTFORM" MARA_LOGUNIT AS "MARA_LOGUNIT" MARA_CWQREL AS "MARA_CWQREL" MARA_CWQPROC AS "MARA_CWQPROC" MARA_CWQTOLGR AS "MARA_CWQTOLGR" MARA_ADPROF AS "MARA_ADPROF" MARA_IPMIPPRODUCT AS "MARA_IPMIPPRODUCT" MARA_ALLOW_PMAT_IGNO AS "MARA_ALLOW_PMAT_IGNO" MARA_MEDIUM AS "MARA_MEDIUM" MARA_COMMODITY AS "MARA_COMMODITY" MARA_ANIMAL_ORIGIN AS "MARA_ANIMAL_ORIGIN" MARA_TEXTILE_COMP_IND AS "MARA_TEXTILE_COMP_IND" MARA_SGT_CSGR AS "MARA_SGT_CSGR" MARA_SGT_COVSA AS "MARA_SGT_COVSA" MARA_SGT_STAT AS "MARA_SGT_STAT" MARA_SGT_SCOPE AS "MARA_SGT_SCOPE" MARA_SGT_REL AS "MARA_SGT_REL" MARA_ANP AS "MARA_ANP" MARA_FSH_MG_AT1 AS "MARA_FSH_MG_AT1" MARA_FSH_MG_AT2 AS "MARA_FSH_MG_AT2" MARA_FSH_MG_AT3 AS "MARA_FSH_MG_AT3" MARA_FSH_SEALV AS "MARA_FSH_SEALV" MARA_FSH_SEAIM AS "MARA_FSH_SEAIM" MARA_FSH_SC_MID AS "MARA_FSH_SC_MID" MARA_PSM_CODE AS "MARA_PSM_CODE" MARA_ZZEXTWG AS "MARA_ZZEXTWG" MARA_ZMTREF AS "MARA_ZMTREF" MARA_ZZPT_PRODUTO AS "MARA_ZZPT_PRODUTO" MARA_ZZPT_LIGANTE AS "MARA_ZZPT_LIGANTE" MARA_ZZPT_ADJUVANTE AS "MARA_ZZPT_ADJUVANTE" MARA_ZZPT_CLS_RESCO AS "MARA_ZZPT_CLS_RESCO" MARA_ZZPT_CLS_CONSI AS "MARA_ZZPT_CLS_CONSI" MARA_ZZPT_EXPO_AMBI AS "MARA_ZZPT_EXPO_AMBI" MARA_ZZPT_MAX_DIM_AG AS "MARA_ZZPT_MAX_DIM_AG" MARA_ZZPT_CLS_TEOR AS "MARA_ZZPT_CLS_TEOR" MARA_ZZPT_CAR_ESPEC AS "MARA_ZZPT_CAR_ESPEC" MARA_ZZ1 AS "MARA_ZZ1" MARA_ZZCPRDH AS "MARA_ZZCPRDH" MAKT_MATNR AS "MAKT_MATNR" MAKT_SPRAS AS "MAKT_SPRAS" MAKT_MAKTX AS "MAKT_MAKTX" LIPS_VBELN AS "LIPS_VBELN" LIPS_POSNR AS "LIPS_POSNR" LIPS_PSTYV AS "LIPS_PSTYV" LIPS_ERNAM AS "LIPS_ERNAM" LIPS_ERZET AS "LIPS_ERZET" LIPS_ERDAT AS "LIPS_ERDAT" LIPS_MATNR AS "LIPS_MATNR" LIPS_MATWA AS "LIPS_MATWA" LIPS_MATKL AS "LIPS_MATKL" LIPS_WERKS AS "LIPS_WERKS" LIPS_LGORT AS "LIPS_LGORT" LIPS_CHARG AS "LIPS_CHARG" LIPS_LICHN AS "LIPS_LICHN" LIPS_KDMAT AS "LIPS_KDMAT" LIPS_PRODH AS "LIPS_PRODH" LIPS_LFIMG AS "LIPS_LFIMG" LIPS_MEINS AS "LIPS_MEINS" LIPS_VRKME AS "LIPS_VRKME" LIPS_UMVKZ AS "LIPS_UMVKZ" LIPS_UMVKN AS "LIPS_UMVKN" LIPS_NTGEW AS "LIPS_NTGEW" LIPS_BRGEW AS "LIPS_BRGEW" LIPS_GEWEI AS "LIPS_GEWEI" LIPS_VOLUM AS "LIPS_VOLUM" LIPS_VOLEH AS "LIPS_VOLEH" LIPS_KZTLF AS "LIPS_KZTLF" LIPS_UEBTK AS "LIPS_UEBTK" LIPS_UEBTO AS "LIPS_UEBTO" LIPS_UNTTO AS "LIPS_UNTTO" LIPS_CHSPL AS "LIPS_CHSPL" LIPS_FAKSP AS "LIPS_FAKSP" LIPS_MBDAT AS "LIPS_MBDAT" LIPS_LGMNG AS "LIPS_LGMNG" LIPS_ARKTX AS "LIPS_ARKTX" LIPS_VBELV AS "LIPS_VBELV" LIPS_POSNV AS "LIPS_POSNV" LIPS_VBTYV AS "LIPS_VBTYV" LIPS_VGSYS AS "LIPS_VGSYS" LIPS_VGBEL AS "LIPS_VGBEL" LIPS_VGPOS AS "LIPS_VGPOS" LIPS_UPFLU AS "LIPS_UPFLU" LIPS_UEPOS AS "LIPS_UEPOS" LIPS_FKREL AS "LIPS_FKREL" LIPS_LADGR AS "LIPS_LADGR" LIPS_TRAGR AS "LIPS_TRAGR" LIPS_KOMKZ AS "LIPS_KOMKZ" LIPS_LGNUM AS "LIPS_LGNUM" LIPS_LISPL AS "LIPS_LISPL" LIPS_MTART AS "LIPS_MTART" LIPS_POSAR AS "LIPS_POSAR" LIPS_BWTAR AS "LIPS_BWTAR" LIPS_GSBER AS "LIPS_GSBER" LIPS_VKBUR AS "LIPS_VKBUR" LIPS_VKGRP AS "LIPS_VKGRP" LIPS_VTWEG AS "LIPS_VTWEG" LIPS_SPART AS "LIPS_SPART" LIPS_FMENG AS "LIPS_FMENG" LIPS_WAVWR AS "LIPS_WAVWR" LIPS_AEDAT AS "LIPS_AEDAT" LIPS_MVGR1 AS "LIPS_MVGR1" LIPS_MVGR2 AS "LIPS_MVGR2" LIPS_MVGR3 AS "LIPS_MVGR3" LIPS_MVGR4 AS "LIPS_MVGR4" LIPS_MVGR5 AS "LIPS_MVGR5" LIPS_KOSTL AS "LIPS_KOSTL" LIPS_KOKRS AS "LIPS_KOKRS" LIPS_PAOBJNR AS "LIPS_PAOBJNR" LIPS_PRCTR AS "LIPS_PRCTR" LIPS_PS_PSP_PNR AS "LIPS_PS_PSP_PNR" LIPS_AUFNR AS "LIPS_AUFNR" LIPS_POSNR_PP AS "LIPS_POSNR_PP" LIPS_KDAUF AS "LIPS_KDAUF" LIPS_KDPOS AS "LIPS_KDPOS" LIPS_VPMAT AS "LIPS_VPMAT" LIPS_VPWRK AS "LIPS_VPWRK" LIPS_PRBME AS "LIPS_PRBME" LIPS_UMREF AS "LIPS_UMREF" LIPS_KNTTP AS "LIPS_KNTTP" LIPS_KZVBR AS "LIPS_KZVBR" LIPS_FIPOS AS "LIPS_FIPOS" LIPS_KMPMG AS "LIPS_KMPMG" LIPS_KPEIN AS "LIPS_KPEIN" LIPS_KMEIN AS "LIPS_KMEIN" LIPS_NETPR AS "LIPS_NETPR" LIPS_NETWR AS "LIPS_NETWR" LIPS_MFRGR AS "LIPS_MFRGR" LIPS_RSNUM AS "LIPS_RSNUM" LIPS_RSPOS AS "LIPS_RSPOS" LIPS_INSMK AS "LIPS_INSMK" LIPS_KONTO AS "LIPS_KONTO" LIPS_VFDAT AS "LIPS_VFDAT" LIPS_LFBNR AS "LIPS_LFBNR" LIPS_BPMNG AS "LIPS_BPMNG"</v>
      </c>
    </row>
    <row r="361" spans="2:5" x14ac:dyDescent="0.2">
      <c r="B361" s="84" t="s">
        <v>524</v>
      </c>
      <c r="C361" t="str">
        <f t="shared" si="15"/>
        <v>"LIPS_ZZMATR_TRACTOR"</v>
      </c>
      <c r="D361" t="str">
        <f t="shared" si="16"/>
        <v>LIPS_ZZMATR_TRACTOR AS "LIPS_ZZMATR_TRACTOR"</v>
      </c>
      <c r="E361" t="str">
        <f t="shared" si="17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 MARA_BBTYP AS "MARA_BBTYP" MARA_SLED_BBD AS "MARA_SLED_BBD" MARA_GTIN_VARIANT AS "MARA_GTIN_VARIANT" MARA_GENNR AS "MARA_GENNR" MARA_RMATP AS "MARA_RMATP" MARA_GDS_RELEVANT AS "MARA_GDS_RELEVANT" MARA_WEORA AS "MARA_WEORA" MARA_HUTYP_DFLT AS "MARA_HUTYP_DFLT" MARA_PILFERABLE AS "MARA_PILFERABLE" MARA_WHSTC AS "MARA_WHSTC" MARA_WHMATGR AS "MARA_WHMATGR" MARA_HNDLCODE AS "MARA_HNDLCODE" MARA_HAZMAT AS "MARA_HAZMAT" MARA_HUTYP AS "MARA_HUTYP" MARA_TARE_VAR AS "MARA_TARE_VAR" MARA_MAXC AS "MARA_MAXC" MARA_MAXC_TOL AS "MARA_MAXC_TOL" MARA_MAXL AS "MARA_MAXL" MARA_MAXB AS "MARA_MAXB" MARA_MAXH AS "MARA_MAXH" MARA_MAXDIM_UOM AS "MARA_MAXDIM_UOM" MARA_HERKL AS "MARA_HERKL" MARA_MFRGR AS "MARA_MFRGR" MARA_QQTIME AS "MARA_QQTIME" MARA_QQTIMEUOM AS "MARA_QQTIMEUOM" MARA_QGRP AS "MARA_QGRP" MARA_SERIAL AS "MARA_SERIAL" MARA_PS_SMARTFORM AS "MARA_PS_SMARTFORM" MARA_LOGUNIT AS "MARA_LOGUNIT" MARA_CWQREL AS "MARA_CWQREL" MARA_CWQPROC AS "MARA_CWQPROC" MARA_CWQTOLGR AS "MARA_CWQTOLGR" MARA_ADPROF AS "MARA_ADPROF" MARA_IPMIPPRODUCT AS "MARA_IPMIPPRODUCT" MARA_ALLOW_PMAT_IGNO AS "MARA_ALLOW_PMAT_IGNO" MARA_MEDIUM AS "MARA_MEDIUM" MARA_COMMODITY AS "MARA_COMMODITY" MARA_ANIMAL_ORIGIN AS "MARA_ANIMAL_ORIGIN" MARA_TEXTILE_COMP_IND AS "MARA_TEXTILE_COMP_IND" MARA_SGT_CSGR AS "MARA_SGT_CSGR" MARA_SGT_COVSA AS "MARA_SGT_COVSA" MARA_SGT_STAT AS "MARA_SGT_STAT" MARA_SGT_SCOPE AS "MARA_SGT_SCOPE" MARA_SGT_REL AS "MARA_SGT_REL" MARA_ANP AS "MARA_ANP" MARA_FSH_MG_AT1 AS "MARA_FSH_MG_AT1" MARA_FSH_MG_AT2 AS "MARA_FSH_MG_AT2" MARA_FSH_MG_AT3 AS "MARA_FSH_MG_AT3" MARA_FSH_SEALV AS "MARA_FSH_SEALV" MARA_FSH_SEAIM AS "MARA_FSH_SEAIM" MARA_FSH_SC_MID AS "MARA_FSH_SC_MID" MARA_PSM_CODE AS "MARA_PSM_CODE" MARA_ZZEXTWG AS "MARA_ZZEXTWG" MARA_ZMTREF AS "MARA_ZMTREF" MARA_ZZPT_PRODUTO AS "MARA_ZZPT_PRODUTO" MARA_ZZPT_LIGANTE AS "MARA_ZZPT_LIGANTE" MARA_ZZPT_ADJUVANTE AS "MARA_ZZPT_ADJUVANTE" MARA_ZZPT_CLS_RESCO AS "MARA_ZZPT_CLS_RESCO" MARA_ZZPT_CLS_CONSI AS "MARA_ZZPT_CLS_CONSI" MARA_ZZPT_EXPO_AMBI AS "MARA_ZZPT_EXPO_AMBI" MARA_ZZPT_MAX_DIM_AG AS "MARA_ZZPT_MAX_DIM_AG" MARA_ZZPT_CLS_TEOR AS "MARA_ZZPT_CLS_TEOR" MARA_ZZPT_CAR_ESPEC AS "MARA_ZZPT_CAR_ESPEC" MARA_ZZ1 AS "MARA_ZZ1" MARA_ZZCPRDH AS "MARA_ZZCPRDH" MAKT_MATNR AS "MAKT_MATNR" MAKT_SPRAS AS "MAKT_SPRAS" MAKT_MAKTX AS "MAKT_MAKTX" LIPS_VBELN AS "LIPS_VBELN" LIPS_POSNR AS "LIPS_POSNR" LIPS_PSTYV AS "LIPS_PSTYV" LIPS_ERNAM AS "LIPS_ERNAM" LIPS_ERZET AS "LIPS_ERZET" LIPS_ERDAT AS "LIPS_ERDAT" LIPS_MATNR AS "LIPS_MATNR" LIPS_MATWA AS "LIPS_MATWA" LIPS_MATKL AS "LIPS_MATKL" LIPS_WERKS AS "LIPS_WERKS" LIPS_LGORT AS "LIPS_LGORT" LIPS_CHARG AS "LIPS_CHARG" LIPS_LICHN AS "LIPS_LICHN" LIPS_KDMAT AS "LIPS_KDMAT" LIPS_PRODH AS "LIPS_PRODH" LIPS_LFIMG AS "LIPS_LFIMG" LIPS_MEINS AS "LIPS_MEINS" LIPS_VRKME AS "LIPS_VRKME" LIPS_UMVKZ AS "LIPS_UMVKZ" LIPS_UMVKN AS "LIPS_UMVKN" LIPS_NTGEW AS "LIPS_NTGEW" LIPS_BRGEW AS "LIPS_BRGEW" LIPS_GEWEI AS "LIPS_GEWEI" LIPS_VOLUM AS "LIPS_VOLUM" LIPS_VOLEH AS "LIPS_VOLEH" LIPS_KZTLF AS "LIPS_KZTLF" LIPS_UEBTK AS "LIPS_UEBTK" LIPS_UEBTO AS "LIPS_UEBTO" LIPS_UNTTO AS "LIPS_UNTTO" LIPS_CHSPL AS "LIPS_CHSPL" LIPS_FAKSP AS "LIPS_FAKSP" LIPS_MBDAT AS "LIPS_MBDAT" LIPS_LGMNG AS "LIPS_LGMNG" LIPS_ARKTX AS "LIPS_ARKTX" LIPS_VBELV AS "LIPS_VBELV" LIPS_POSNV AS "LIPS_POSNV" LIPS_VBTYV AS "LIPS_VBTYV" LIPS_VGSYS AS "LIPS_VGSYS" LIPS_VGBEL AS "LIPS_VGBEL" LIPS_VGPOS AS "LIPS_VGPOS" LIPS_UPFLU AS "LIPS_UPFLU" LIPS_UEPOS AS "LIPS_UEPOS" LIPS_FKREL AS "LIPS_FKREL" LIPS_LADGR AS "LIPS_LADGR" LIPS_TRAGR AS "LIPS_TRAGR" LIPS_KOMKZ AS "LIPS_KOMKZ" LIPS_LGNUM AS "LIPS_LGNUM" LIPS_LISPL AS "LIPS_LISPL" LIPS_MTART AS "LIPS_MTART" LIPS_POSAR AS "LIPS_POSAR" LIPS_BWTAR AS "LIPS_BWTAR" LIPS_GSBER AS "LIPS_GSBER" LIPS_VKBUR AS "LIPS_VKBUR" LIPS_VKGRP AS "LIPS_VKGRP" LIPS_VTWEG AS "LIPS_VTWEG" LIPS_SPART AS "LIPS_SPART" LIPS_FMENG AS "LIPS_FMENG" LIPS_WAVWR AS "LIPS_WAVWR" LIPS_AEDAT AS "LIPS_AEDAT" LIPS_MVGR1 AS "LIPS_MVGR1" LIPS_MVGR2 AS "LIPS_MVGR2" LIPS_MVGR3 AS "LIPS_MVGR3" LIPS_MVGR4 AS "LIPS_MVGR4" LIPS_MVGR5 AS "LIPS_MVGR5" LIPS_KOSTL AS "LIPS_KOSTL" LIPS_KOKRS AS "LIPS_KOKRS" LIPS_PAOBJNR AS "LIPS_PAOBJNR" LIPS_PRCTR AS "LIPS_PRCTR" LIPS_PS_PSP_PNR AS "LIPS_PS_PSP_PNR" LIPS_AUFNR AS "LIPS_AUFNR" LIPS_POSNR_PP AS "LIPS_POSNR_PP" LIPS_KDAUF AS "LIPS_KDAUF" LIPS_KDPOS AS "LIPS_KDPOS" LIPS_VPMAT AS "LIPS_VPMAT" LIPS_VPWRK AS "LIPS_VPWRK" LIPS_PRBME AS "LIPS_PRBME" LIPS_UMREF AS "LIPS_UMREF" LIPS_KNTTP AS "LIPS_KNTTP" LIPS_KZVBR AS "LIPS_KZVBR" LIPS_FIPOS AS "LIPS_FIPOS" LIPS_KMPMG AS "LIPS_KMPMG" LIPS_KPEIN AS "LIPS_KPEIN" LIPS_KMEIN AS "LIPS_KMEIN" LIPS_NETPR AS "LIPS_NETPR" LIPS_NETWR AS "LIPS_NETWR" LIPS_MFRGR AS "LIPS_MFRGR" LIPS_RSNUM AS "LIPS_RSNUM" LIPS_RSPOS AS "LIPS_RSPOS" LIPS_INSMK AS "LIPS_INSMK" LIPS_KONTO AS "LIPS_KONTO" LIPS_VFDAT AS "LIPS_VFDAT" LIPS_LFBNR AS "LIPS_LFBNR" LIPS_BPMNG AS "LIPS_BPMNG" LIPS_ZZMATR_TRACTOR AS "LIPS_ZZMATR_TRACTOR"</v>
      </c>
    </row>
    <row r="362" spans="2:5" x14ac:dyDescent="0.2">
      <c r="B362" s="84" t="s">
        <v>525</v>
      </c>
      <c r="C362" t="str">
        <f t="shared" si="15"/>
        <v>"LIPS_ZZMATR_TRAILER"</v>
      </c>
      <c r="D362" t="str">
        <f t="shared" si="16"/>
        <v>LIPS_ZZMATR_TRAILER AS "LIPS_ZZMATR_TRAILER"</v>
      </c>
      <c r="E362" t="str">
        <f t="shared" si="17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 MARA_BBTYP AS "MARA_BBTYP" MARA_SLED_BBD AS "MARA_SLED_BBD" MARA_GTIN_VARIANT AS "MARA_GTIN_VARIANT" MARA_GENNR AS "MARA_GENNR" MARA_RMATP AS "MARA_RMATP" MARA_GDS_RELEVANT AS "MARA_GDS_RELEVANT" MARA_WEORA AS "MARA_WEORA" MARA_HUTYP_DFLT AS "MARA_HUTYP_DFLT" MARA_PILFERABLE AS "MARA_PILFERABLE" MARA_WHSTC AS "MARA_WHSTC" MARA_WHMATGR AS "MARA_WHMATGR" MARA_HNDLCODE AS "MARA_HNDLCODE" MARA_HAZMAT AS "MARA_HAZMAT" MARA_HUTYP AS "MARA_HUTYP" MARA_TARE_VAR AS "MARA_TARE_VAR" MARA_MAXC AS "MARA_MAXC" MARA_MAXC_TOL AS "MARA_MAXC_TOL" MARA_MAXL AS "MARA_MAXL" MARA_MAXB AS "MARA_MAXB" MARA_MAXH AS "MARA_MAXH" MARA_MAXDIM_UOM AS "MARA_MAXDIM_UOM" MARA_HERKL AS "MARA_HERKL" MARA_MFRGR AS "MARA_MFRGR" MARA_QQTIME AS "MARA_QQTIME" MARA_QQTIMEUOM AS "MARA_QQTIMEUOM" MARA_QGRP AS "MARA_QGRP" MARA_SERIAL AS "MARA_SERIAL" MARA_PS_SMARTFORM AS "MARA_PS_SMARTFORM" MARA_LOGUNIT AS "MARA_LOGUNIT" MARA_CWQREL AS "MARA_CWQREL" MARA_CWQPROC AS "MARA_CWQPROC" MARA_CWQTOLGR AS "MARA_CWQTOLGR" MARA_ADPROF AS "MARA_ADPROF" MARA_IPMIPPRODUCT AS "MARA_IPMIPPRODUCT" MARA_ALLOW_PMAT_IGNO AS "MARA_ALLOW_PMAT_IGNO" MARA_MEDIUM AS "MARA_MEDIUM" MARA_COMMODITY AS "MARA_COMMODITY" MARA_ANIMAL_ORIGIN AS "MARA_ANIMAL_ORIGIN" MARA_TEXTILE_COMP_IND AS "MARA_TEXTILE_COMP_IND" MARA_SGT_CSGR AS "MARA_SGT_CSGR" MARA_SGT_COVSA AS "MARA_SGT_COVSA" MARA_SGT_STAT AS "MARA_SGT_STAT" MARA_SGT_SCOPE AS "MARA_SGT_SCOPE" MARA_SGT_REL AS "MARA_SGT_REL" MARA_ANP AS "MARA_ANP" MARA_FSH_MG_AT1 AS "MARA_FSH_MG_AT1" MARA_FSH_MG_AT2 AS "MARA_FSH_MG_AT2" MARA_FSH_MG_AT3 AS "MARA_FSH_MG_AT3" MARA_FSH_SEALV AS "MARA_FSH_SEALV" MARA_FSH_SEAIM AS "MARA_FSH_SEAIM" MARA_FSH_SC_MID AS "MARA_FSH_SC_MID" MARA_PSM_CODE AS "MARA_PSM_CODE" MARA_ZZEXTWG AS "MARA_ZZEXTWG" MARA_ZMTREF AS "MARA_ZMTREF" MARA_ZZPT_PRODUTO AS "MARA_ZZPT_PRODUTO" MARA_ZZPT_LIGANTE AS "MARA_ZZPT_LIGANTE" MARA_ZZPT_ADJUVANTE AS "MARA_ZZPT_ADJUVANTE" MARA_ZZPT_CLS_RESCO AS "MARA_ZZPT_CLS_RESCO" MARA_ZZPT_CLS_CONSI AS "MARA_ZZPT_CLS_CONSI" MARA_ZZPT_EXPO_AMBI AS "MARA_ZZPT_EXPO_AMBI" MARA_ZZPT_MAX_DIM_AG AS "MARA_ZZPT_MAX_DIM_AG" MARA_ZZPT_CLS_TEOR AS "MARA_ZZPT_CLS_TEOR" MARA_ZZPT_CAR_ESPEC AS "MARA_ZZPT_CAR_ESPEC" MARA_ZZ1 AS "MARA_ZZ1" MARA_ZZCPRDH AS "MARA_ZZCPRDH" MAKT_MATNR AS "MAKT_MATNR" MAKT_SPRAS AS "MAKT_SPRAS" MAKT_MAKTX AS "MAKT_MAKTX" LIPS_VBELN AS "LIPS_VBELN" LIPS_POSNR AS "LIPS_POSNR" LIPS_PSTYV AS "LIPS_PSTYV" LIPS_ERNAM AS "LIPS_ERNAM" LIPS_ERZET AS "LIPS_ERZET" LIPS_ERDAT AS "LIPS_ERDAT" LIPS_MATNR AS "LIPS_MATNR" LIPS_MATWA AS "LIPS_MATWA" LIPS_MATKL AS "LIPS_MATKL" LIPS_WERKS AS "LIPS_WERKS" LIPS_LGORT AS "LIPS_LGORT" LIPS_CHARG AS "LIPS_CHARG" LIPS_LICHN AS "LIPS_LICHN" LIPS_KDMAT AS "LIPS_KDMAT" LIPS_PRODH AS "LIPS_PRODH" LIPS_LFIMG AS "LIPS_LFIMG" LIPS_MEINS AS "LIPS_MEINS" LIPS_VRKME AS "LIPS_VRKME" LIPS_UMVKZ AS "LIPS_UMVKZ" LIPS_UMVKN AS "LIPS_UMVKN" LIPS_NTGEW AS "LIPS_NTGEW" LIPS_BRGEW AS "LIPS_BRGEW" LIPS_GEWEI AS "LIPS_GEWEI" LIPS_VOLUM AS "LIPS_VOLUM" LIPS_VOLEH AS "LIPS_VOLEH" LIPS_KZTLF AS "LIPS_KZTLF" LIPS_UEBTK AS "LIPS_UEBTK" LIPS_UEBTO AS "LIPS_UEBTO" LIPS_UNTTO AS "LIPS_UNTTO" LIPS_CHSPL AS "LIPS_CHSPL" LIPS_FAKSP AS "LIPS_FAKSP" LIPS_MBDAT AS "LIPS_MBDAT" LIPS_LGMNG AS "LIPS_LGMNG" LIPS_ARKTX AS "LIPS_ARKTX" LIPS_VBELV AS "LIPS_VBELV" LIPS_POSNV AS "LIPS_POSNV" LIPS_VBTYV AS "LIPS_VBTYV" LIPS_VGSYS AS "LIPS_VGSYS" LIPS_VGBEL AS "LIPS_VGBEL" LIPS_VGPOS AS "LIPS_VGPOS" LIPS_UPFLU AS "LIPS_UPFLU" LIPS_UEPOS AS "LIPS_UEPOS" LIPS_FKREL AS "LIPS_FKREL" LIPS_LADGR AS "LIPS_LADGR" LIPS_TRAGR AS "LIPS_TRAGR" LIPS_KOMKZ AS "LIPS_KOMKZ" LIPS_LGNUM AS "LIPS_LGNUM" LIPS_LISPL AS "LIPS_LISPL" LIPS_MTART AS "LIPS_MTART" LIPS_POSAR AS "LIPS_POSAR" LIPS_BWTAR AS "LIPS_BWTAR" LIPS_GSBER AS "LIPS_GSBER" LIPS_VKBUR AS "LIPS_VKBUR" LIPS_VKGRP AS "LIPS_VKGRP" LIPS_VTWEG AS "LIPS_VTWEG" LIPS_SPART AS "LIPS_SPART" LIPS_FMENG AS "LIPS_FMENG" LIPS_WAVWR AS "LIPS_WAVWR" LIPS_AEDAT AS "LIPS_AEDAT" LIPS_MVGR1 AS "LIPS_MVGR1" LIPS_MVGR2 AS "LIPS_MVGR2" LIPS_MVGR3 AS "LIPS_MVGR3" LIPS_MVGR4 AS "LIPS_MVGR4" LIPS_MVGR5 AS "LIPS_MVGR5" LIPS_KOSTL AS "LIPS_KOSTL" LIPS_KOKRS AS "LIPS_KOKRS" LIPS_PAOBJNR AS "LIPS_PAOBJNR" LIPS_PRCTR AS "LIPS_PRCTR" LIPS_PS_PSP_PNR AS "LIPS_PS_PSP_PNR" LIPS_AUFNR AS "LIPS_AUFNR" LIPS_POSNR_PP AS "LIPS_POSNR_PP" LIPS_KDAUF AS "LIPS_KDAUF" LIPS_KDPOS AS "LIPS_KDPOS" LIPS_VPMAT AS "LIPS_VPMAT" LIPS_VPWRK AS "LIPS_VPWRK" LIPS_PRBME AS "LIPS_PRBME" LIPS_UMREF AS "LIPS_UMREF" LIPS_KNTTP AS "LIPS_KNTTP" LIPS_KZVBR AS "LIPS_KZVBR" LIPS_FIPOS AS "LIPS_FIPOS" LIPS_KMPMG AS "LIPS_KMPMG" LIPS_KPEIN AS "LIPS_KPEIN" LIPS_KMEIN AS "LIPS_KMEIN" LIPS_NETPR AS "LIPS_NETPR" LIPS_NETWR AS "LIPS_NETWR" LIPS_MFRGR AS "LIPS_MFRGR" LIPS_RSNUM AS "LIPS_RSNUM" LIPS_RSPOS AS "LIPS_RSPOS" LIPS_INSMK AS "LIPS_INSMK" LIPS_KONTO AS "LIPS_KONTO" LIPS_VFDAT AS "LIPS_VFDAT" LIPS_LFBNR AS "LIPS_LFBNR" LIPS_BPMNG AS "LIPS_BPMNG" LIPS_ZZMATR_TRACTOR AS "LIPS_ZZMATR_TRACTOR" LIPS_ZZMATR_TRAILER AS "LIPS_ZZMATR_TRAILER"</v>
      </c>
    </row>
    <row r="363" spans="2:5" x14ac:dyDescent="0.2">
      <c r="B363" s="84" t="s">
        <v>526</v>
      </c>
      <c r="C363" t="str">
        <f t="shared" si="15"/>
        <v>"LIPS_ZZGUIA_TRANSP"</v>
      </c>
      <c r="D363" t="str">
        <f t="shared" si="16"/>
        <v>LIPS_ZZGUIA_TRANSP AS "LIPS_ZZGUIA_TRANSP"</v>
      </c>
      <c r="E363" t="str">
        <f t="shared" si="17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 MARA_BBTYP AS "MARA_BBTYP" MARA_SLED_BBD AS "MARA_SLED_BBD" MARA_GTIN_VARIANT AS "MARA_GTIN_VARIANT" MARA_GENNR AS "MARA_GENNR" MARA_RMATP AS "MARA_RMATP" MARA_GDS_RELEVANT AS "MARA_GDS_RELEVANT" MARA_WEORA AS "MARA_WEORA" MARA_HUTYP_DFLT AS "MARA_HUTYP_DFLT" MARA_PILFERABLE AS "MARA_PILFERABLE" MARA_WHSTC AS "MARA_WHSTC" MARA_WHMATGR AS "MARA_WHMATGR" MARA_HNDLCODE AS "MARA_HNDLCODE" MARA_HAZMAT AS "MARA_HAZMAT" MARA_HUTYP AS "MARA_HUTYP" MARA_TARE_VAR AS "MARA_TARE_VAR" MARA_MAXC AS "MARA_MAXC" MARA_MAXC_TOL AS "MARA_MAXC_TOL" MARA_MAXL AS "MARA_MAXL" MARA_MAXB AS "MARA_MAXB" MARA_MAXH AS "MARA_MAXH" MARA_MAXDIM_UOM AS "MARA_MAXDIM_UOM" MARA_HERKL AS "MARA_HERKL" MARA_MFRGR AS "MARA_MFRGR" MARA_QQTIME AS "MARA_QQTIME" MARA_QQTIMEUOM AS "MARA_QQTIMEUOM" MARA_QGRP AS "MARA_QGRP" MARA_SERIAL AS "MARA_SERIAL" MARA_PS_SMARTFORM AS "MARA_PS_SMARTFORM" MARA_LOGUNIT AS "MARA_LOGUNIT" MARA_CWQREL AS "MARA_CWQREL" MARA_CWQPROC AS "MARA_CWQPROC" MARA_CWQTOLGR AS "MARA_CWQTOLGR" MARA_ADPROF AS "MARA_ADPROF" MARA_IPMIPPRODUCT AS "MARA_IPMIPPRODUCT" MARA_ALLOW_PMAT_IGNO AS "MARA_ALLOW_PMAT_IGNO" MARA_MEDIUM AS "MARA_MEDIUM" MARA_COMMODITY AS "MARA_COMMODITY" MARA_ANIMAL_ORIGIN AS "MARA_ANIMAL_ORIGIN" MARA_TEXTILE_COMP_IND AS "MARA_TEXTILE_COMP_IND" MARA_SGT_CSGR AS "MARA_SGT_CSGR" MARA_SGT_COVSA AS "MARA_SGT_COVSA" MARA_SGT_STAT AS "MARA_SGT_STAT" MARA_SGT_SCOPE AS "MARA_SGT_SCOPE" MARA_SGT_REL AS "MARA_SGT_REL" MARA_ANP AS "MARA_ANP" MARA_FSH_MG_AT1 AS "MARA_FSH_MG_AT1" MARA_FSH_MG_AT2 AS "MARA_FSH_MG_AT2" MARA_FSH_MG_AT3 AS "MARA_FSH_MG_AT3" MARA_FSH_SEALV AS "MARA_FSH_SEALV" MARA_FSH_SEAIM AS "MARA_FSH_SEAIM" MARA_FSH_SC_MID AS "MARA_FSH_SC_MID" MARA_PSM_CODE AS "MARA_PSM_CODE" MARA_ZZEXTWG AS "MARA_ZZEXTWG" MARA_ZMTREF AS "MARA_ZMTREF" MARA_ZZPT_PRODUTO AS "MARA_ZZPT_PRODUTO" MARA_ZZPT_LIGANTE AS "MARA_ZZPT_LIGANTE" MARA_ZZPT_ADJUVANTE AS "MARA_ZZPT_ADJUVANTE" MARA_ZZPT_CLS_RESCO AS "MARA_ZZPT_CLS_RESCO" MARA_ZZPT_CLS_CONSI AS "MARA_ZZPT_CLS_CONSI" MARA_ZZPT_EXPO_AMBI AS "MARA_ZZPT_EXPO_AMBI" MARA_ZZPT_MAX_DIM_AG AS "MARA_ZZPT_MAX_DIM_AG" MARA_ZZPT_CLS_TEOR AS "MARA_ZZPT_CLS_TEOR" MARA_ZZPT_CAR_ESPEC AS "MARA_ZZPT_CAR_ESPEC" MARA_ZZ1 AS "MARA_ZZ1" MARA_ZZCPRDH AS "MARA_ZZCPRDH" MAKT_MATNR AS "MAKT_MATNR" MAKT_SPRAS AS "MAKT_SPRAS" MAKT_MAKTX AS "MAKT_MAKTX" LIPS_VBELN AS "LIPS_VBELN" LIPS_POSNR AS "LIPS_POSNR" LIPS_PSTYV AS "LIPS_PSTYV" LIPS_ERNAM AS "LIPS_ERNAM" LIPS_ERZET AS "LIPS_ERZET" LIPS_ERDAT AS "LIPS_ERDAT" LIPS_MATNR AS "LIPS_MATNR" LIPS_MATWA AS "LIPS_MATWA" LIPS_MATKL AS "LIPS_MATKL" LIPS_WERKS AS "LIPS_WERKS" LIPS_LGORT AS "LIPS_LGORT" LIPS_CHARG AS "LIPS_CHARG" LIPS_LICHN AS "LIPS_LICHN" LIPS_KDMAT AS "LIPS_KDMAT" LIPS_PRODH AS "LIPS_PRODH" LIPS_LFIMG AS "LIPS_LFIMG" LIPS_MEINS AS "LIPS_MEINS" LIPS_VRKME AS "LIPS_VRKME" LIPS_UMVKZ AS "LIPS_UMVKZ" LIPS_UMVKN AS "LIPS_UMVKN" LIPS_NTGEW AS "LIPS_NTGEW" LIPS_BRGEW AS "LIPS_BRGEW" LIPS_GEWEI AS "LIPS_GEWEI" LIPS_VOLUM AS "LIPS_VOLUM" LIPS_VOLEH AS "LIPS_VOLEH" LIPS_KZTLF AS "LIPS_KZTLF" LIPS_UEBTK AS "LIPS_UEBTK" LIPS_UEBTO AS "LIPS_UEBTO" LIPS_UNTTO AS "LIPS_UNTTO" LIPS_CHSPL AS "LIPS_CHSPL" LIPS_FAKSP AS "LIPS_FAKSP" LIPS_MBDAT AS "LIPS_MBDAT" LIPS_LGMNG AS "LIPS_LGMNG" LIPS_ARKTX AS "LIPS_ARKTX" LIPS_VBELV AS "LIPS_VBELV" LIPS_POSNV AS "LIPS_POSNV" LIPS_VBTYV AS "LIPS_VBTYV" LIPS_VGSYS AS "LIPS_VGSYS" LIPS_VGBEL AS "LIPS_VGBEL" LIPS_VGPOS AS "LIPS_VGPOS" LIPS_UPFLU AS "LIPS_UPFLU" LIPS_UEPOS AS "LIPS_UEPOS" LIPS_FKREL AS "LIPS_FKREL" LIPS_LADGR AS "LIPS_LADGR" LIPS_TRAGR AS "LIPS_TRAGR" LIPS_KOMKZ AS "LIPS_KOMKZ" LIPS_LGNUM AS "LIPS_LGNUM" LIPS_LISPL AS "LIPS_LISPL" LIPS_MTART AS "LIPS_MTART" LIPS_POSAR AS "LIPS_POSAR" LIPS_BWTAR AS "LIPS_BWTAR" LIPS_GSBER AS "LIPS_GSBER" LIPS_VKBUR AS "LIPS_VKBUR" LIPS_VKGRP AS "LIPS_VKGRP" LIPS_VTWEG AS "LIPS_VTWEG" LIPS_SPART AS "LIPS_SPART" LIPS_FMENG AS "LIPS_FMENG" LIPS_WAVWR AS "LIPS_WAVWR" LIPS_AEDAT AS "LIPS_AEDAT" LIPS_MVGR1 AS "LIPS_MVGR1" LIPS_MVGR2 AS "LIPS_MVGR2" LIPS_MVGR3 AS "LIPS_MVGR3" LIPS_MVGR4 AS "LIPS_MVGR4" LIPS_MVGR5 AS "LIPS_MVGR5" LIPS_KOSTL AS "LIPS_KOSTL" LIPS_KOKRS AS "LIPS_KOKRS" LIPS_PAOBJNR AS "LIPS_PAOBJNR" LIPS_PRCTR AS "LIPS_PRCTR" LIPS_PS_PSP_PNR AS "LIPS_PS_PSP_PNR" LIPS_AUFNR AS "LIPS_AUFNR" LIPS_POSNR_PP AS "LIPS_POSNR_PP" LIPS_KDAUF AS "LIPS_KDAUF" LIPS_KDPOS AS "LIPS_KDPOS" LIPS_VPMAT AS "LIPS_VPMAT" LIPS_VPWRK AS "LIPS_VPWRK" LIPS_PRBME AS "LIPS_PRBME" LIPS_UMREF AS "LIPS_UMREF" LIPS_KNTTP AS "LIPS_KNTTP" LIPS_KZVBR AS "LIPS_KZVBR" LIPS_FIPOS AS "LIPS_FIPOS" LIPS_KMPMG AS "LIPS_KMPMG" LIPS_KPEIN AS "LIPS_KPEIN" LIPS_KMEIN AS "LIPS_KMEIN" LIPS_NETPR AS "LIPS_NETPR" LIPS_NETWR AS "LIPS_NETWR" LIPS_MFRGR AS "LIPS_MFRGR" LIPS_RSNUM AS "LIPS_RSNUM" LIPS_RSPOS AS "LIPS_RSPOS" LIPS_INSMK AS "LIPS_INSMK" LIPS_KONTO AS "LIPS_KONTO" LIPS_VFDAT AS "LIPS_VFDAT" LIPS_LFBNR AS "LIPS_LFBNR" LIPS_BPMNG AS "LIPS_BPMNG" LIPS_ZZMATR_TRACTOR AS "LIPS_ZZMATR_TRACTOR" LIPS_ZZMATR_TRAILER AS "LIPS_ZZMATR_TRAILER" LIPS_ZZGUIA_TRANSP AS "LIPS_ZZGUIA_TRANSP"</v>
      </c>
    </row>
    <row r="364" spans="2:5" x14ac:dyDescent="0.2">
      <c r="B364" s="84" t="s">
        <v>527</v>
      </c>
      <c r="C364" t="str">
        <f t="shared" si="15"/>
        <v>"LIPS_ZZLIFNR"</v>
      </c>
      <c r="D364" t="str">
        <f t="shared" si="16"/>
        <v>LIPS_ZZLIFNR AS "LIPS_ZZLIFNR"</v>
      </c>
      <c r="E364" t="str">
        <f t="shared" si="17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 MARA_BBTYP AS "MARA_BBTYP" MARA_SLED_BBD AS "MARA_SLED_BBD" MARA_GTIN_VARIANT AS "MARA_GTIN_VARIANT" MARA_GENNR AS "MARA_GENNR" MARA_RMATP AS "MARA_RMATP" MARA_GDS_RELEVANT AS "MARA_GDS_RELEVANT" MARA_WEORA AS "MARA_WEORA" MARA_HUTYP_DFLT AS "MARA_HUTYP_DFLT" MARA_PILFERABLE AS "MARA_PILFERABLE" MARA_WHSTC AS "MARA_WHSTC" MARA_WHMATGR AS "MARA_WHMATGR" MARA_HNDLCODE AS "MARA_HNDLCODE" MARA_HAZMAT AS "MARA_HAZMAT" MARA_HUTYP AS "MARA_HUTYP" MARA_TARE_VAR AS "MARA_TARE_VAR" MARA_MAXC AS "MARA_MAXC" MARA_MAXC_TOL AS "MARA_MAXC_TOL" MARA_MAXL AS "MARA_MAXL" MARA_MAXB AS "MARA_MAXB" MARA_MAXH AS "MARA_MAXH" MARA_MAXDIM_UOM AS "MARA_MAXDIM_UOM" MARA_HERKL AS "MARA_HERKL" MARA_MFRGR AS "MARA_MFRGR" MARA_QQTIME AS "MARA_QQTIME" MARA_QQTIMEUOM AS "MARA_QQTIMEUOM" MARA_QGRP AS "MARA_QGRP" MARA_SERIAL AS "MARA_SERIAL" MARA_PS_SMARTFORM AS "MARA_PS_SMARTFORM" MARA_LOGUNIT AS "MARA_LOGUNIT" MARA_CWQREL AS "MARA_CWQREL" MARA_CWQPROC AS "MARA_CWQPROC" MARA_CWQTOLGR AS "MARA_CWQTOLGR" MARA_ADPROF AS "MARA_ADPROF" MARA_IPMIPPRODUCT AS "MARA_IPMIPPRODUCT" MARA_ALLOW_PMAT_IGNO AS "MARA_ALLOW_PMAT_IGNO" MARA_MEDIUM AS "MARA_MEDIUM" MARA_COMMODITY AS "MARA_COMMODITY" MARA_ANIMAL_ORIGIN AS "MARA_ANIMAL_ORIGIN" MARA_TEXTILE_COMP_IND AS "MARA_TEXTILE_COMP_IND" MARA_SGT_CSGR AS "MARA_SGT_CSGR" MARA_SGT_COVSA AS "MARA_SGT_COVSA" MARA_SGT_STAT AS "MARA_SGT_STAT" MARA_SGT_SCOPE AS "MARA_SGT_SCOPE" MARA_SGT_REL AS "MARA_SGT_REL" MARA_ANP AS "MARA_ANP" MARA_FSH_MG_AT1 AS "MARA_FSH_MG_AT1" MARA_FSH_MG_AT2 AS "MARA_FSH_MG_AT2" MARA_FSH_MG_AT3 AS "MARA_FSH_MG_AT3" MARA_FSH_SEALV AS "MARA_FSH_SEALV" MARA_FSH_SEAIM AS "MARA_FSH_SEAIM" MARA_FSH_SC_MID AS "MARA_FSH_SC_MID" MARA_PSM_CODE AS "MARA_PSM_CODE" MARA_ZZEXTWG AS "MARA_ZZEXTWG" MARA_ZMTREF AS "MARA_ZMTREF" MARA_ZZPT_PRODUTO AS "MARA_ZZPT_PRODUTO" MARA_ZZPT_LIGANTE AS "MARA_ZZPT_LIGANTE" MARA_ZZPT_ADJUVANTE AS "MARA_ZZPT_ADJUVANTE" MARA_ZZPT_CLS_RESCO AS "MARA_ZZPT_CLS_RESCO" MARA_ZZPT_CLS_CONSI AS "MARA_ZZPT_CLS_CONSI" MARA_ZZPT_EXPO_AMBI AS "MARA_ZZPT_EXPO_AMBI" MARA_ZZPT_MAX_DIM_AG AS "MARA_ZZPT_MAX_DIM_AG" MARA_ZZPT_CLS_TEOR AS "MARA_ZZPT_CLS_TEOR" MARA_ZZPT_CAR_ESPEC AS "MARA_ZZPT_CAR_ESPEC" MARA_ZZ1 AS "MARA_ZZ1" MARA_ZZCPRDH AS "MARA_ZZCPRDH" MAKT_MATNR AS "MAKT_MATNR" MAKT_SPRAS AS "MAKT_SPRAS" MAKT_MAKTX AS "MAKT_MAKTX" LIPS_VBELN AS "LIPS_VBELN" LIPS_POSNR AS "LIPS_POSNR" LIPS_PSTYV AS "LIPS_PSTYV" LIPS_ERNAM AS "LIPS_ERNAM" LIPS_ERZET AS "LIPS_ERZET" LIPS_ERDAT AS "LIPS_ERDAT" LIPS_MATNR AS "LIPS_MATNR" LIPS_MATWA AS "LIPS_MATWA" LIPS_MATKL AS "LIPS_MATKL" LIPS_WERKS AS "LIPS_WERKS" LIPS_LGORT AS "LIPS_LGORT" LIPS_CHARG AS "LIPS_CHARG" LIPS_LICHN AS "LIPS_LICHN" LIPS_KDMAT AS "LIPS_KDMAT" LIPS_PRODH AS "LIPS_PRODH" LIPS_LFIMG AS "LIPS_LFIMG" LIPS_MEINS AS "LIPS_MEINS" LIPS_VRKME AS "LIPS_VRKME" LIPS_UMVKZ AS "LIPS_UMVKZ" LIPS_UMVKN AS "LIPS_UMVKN" LIPS_NTGEW AS "LIPS_NTGEW" LIPS_BRGEW AS "LIPS_BRGEW" LIPS_GEWEI AS "LIPS_GEWEI" LIPS_VOLUM AS "LIPS_VOLUM" LIPS_VOLEH AS "LIPS_VOLEH" LIPS_KZTLF AS "LIPS_KZTLF" LIPS_UEBTK AS "LIPS_UEBTK" LIPS_UEBTO AS "LIPS_UEBTO" LIPS_UNTTO AS "LIPS_UNTTO" LIPS_CHSPL AS "LIPS_CHSPL" LIPS_FAKSP AS "LIPS_FAKSP" LIPS_MBDAT AS "LIPS_MBDAT" LIPS_LGMNG AS "LIPS_LGMNG" LIPS_ARKTX AS "LIPS_ARKTX" LIPS_VBELV AS "LIPS_VBELV" LIPS_POSNV AS "LIPS_POSNV" LIPS_VBTYV AS "LIPS_VBTYV" LIPS_VGSYS AS "LIPS_VGSYS" LIPS_VGBEL AS "LIPS_VGBEL" LIPS_VGPOS AS "LIPS_VGPOS" LIPS_UPFLU AS "LIPS_UPFLU" LIPS_UEPOS AS "LIPS_UEPOS" LIPS_FKREL AS "LIPS_FKREL" LIPS_LADGR AS "LIPS_LADGR" LIPS_TRAGR AS "LIPS_TRAGR" LIPS_KOMKZ AS "LIPS_KOMKZ" LIPS_LGNUM AS "LIPS_LGNUM" LIPS_LISPL AS "LIPS_LISPL" LIPS_MTART AS "LIPS_MTART" LIPS_POSAR AS "LIPS_POSAR" LIPS_BWTAR AS "LIPS_BWTAR" LIPS_GSBER AS "LIPS_GSBER" LIPS_VKBUR AS "LIPS_VKBUR" LIPS_VKGRP AS "LIPS_VKGRP" LIPS_VTWEG AS "LIPS_VTWEG" LIPS_SPART AS "LIPS_SPART" LIPS_FMENG AS "LIPS_FMENG" LIPS_WAVWR AS "LIPS_WAVWR" LIPS_AEDAT AS "LIPS_AEDAT" LIPS_MVGR1 AS "LIPS_MVGR1" LIPS_MVGR2 AS "LIPS_MVGR2" LIPS_MVGR3 AS "LIPS_MVGR3" LIPS_MVGR4 AS "LIPS_MVGR4" LIPS_MVGR5 AS "LIPS_MVGR5" LIPS_KOSTL AS "LIPS_KOSTL" LIPS_KOKRS AS "LIPS_KOKRS" LIPS_PAOBJNR AS "LIPS_PAOBJNR" LIPS_PRCTR AS "LIPS_PRCTR" LIPS_PS_PSP_PNR AS "LIPS_PS_PSP_PNR" LIPS_AUFNR AS "LIPS_AUFNR" LIPS_POSNR_PP AS "LIPS_POSNR_PP" LIPS_KDAUF AS "LIPS_KDAUF" LIPS_KDPOS AS "LIPS_KDPOS" LIPS_VPMAT AS "LIPS_VPMAT" LIPS_VPWRK AS "LIPS_VPWRK" LIPS_PRBME AS "LIPS_PRBME" LIPS_UMREF AS "LIPS_UMREF" LIPS_KNTTP AS "LIPS_KNTTP" LIPS_KZVBR AS "LIPS_KZVBR" LIPS_FIPOS AS "LIPS_FIPOS" LIPS_KMPMG AS "LIPS_KMPMG" LIPS_KPEIN AS "LIPS_KPEIN" LIPS_KMEIN AS "LIPS_KMEIN" LIPS_NETPR AS "LIPS_NETPR" LIPS_NETWR AS "LIPS_NETWR" LIPS_MFRGR AS "LIPS_MFRGR" LIPS_RSNUM AS "LIPS_RSNUM" LIPS_RSPOS AS "LIPS_RSPOS" LIPS_INSMK AS "LIPS_INSMK" LIPS_KONTO AS "LIPS_KONTO" LIPS_VFDAT AS "LIPS_VFDAT" LIPS_LFBNR AS "LIPS_LFBNR" LIPS_BPMNG AS "LIPS_BPMNG" LIPS_ZZMATR_TRACTOR AS "LIPS_ZZMATR_TRACTOR" LIPS_ZZMATR_TRAILER AS "LIPS_ZZMATR_TRAILER" LIPS_ZZGUIA_TRANSP AS "LIPS_ZZGUIA_TRANSP" LIPS_ZZLIFNR AS "LIPS_ZZLIFNR"</v>
      </c>
    </row>
    <row r="365" spans="2:5" x14ac:dyDescent="0.2">
      <c r="B365" s="84" t="s">
        <v>528</v>
      </c>
      <c r="C365" t="str">
        <f t="shared" si="15"/>
        <v>"LIPS_ZZNSILO"</v>
      </c>
      <c r="D365" t="str">
        <f t="shared" si="16"/>
        <v>LIPS_ZZNSILO AS "LIPS_ZZNSILO"</v>
      </c>
      <c r="E365" t="str">
        <f t="shared" si="17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 MARA_BBTYP AS "MARA_BBTYP" MARA_SLED_BBD AS "MARA_SLED_BBD" MARA_GTIN_VARIANT AS "MARA_GTIN_VARIANT" MARA_GENNR AS "MARA_GENNR" MARA_RMATP AS "MARA_RMATP" MARA_GDS_RELEVANT AS "MARA_GDS_RELEVANT" MARA_WEORA AS "MARA_WEORA" MARA_HUTYP_DFLT AS "MARA_HUTYP_DFLT" MARA_PILFERABLE AS "MARA_PILFERABLE" MARA_WHSTC AS "MARA_WHSTC" MARA_WHMATGR AS "MARA_WHMATGR" MARA_HNDLCODE AS "MARA_HNDLCODE" MARA_HAZMAT AS "MARA_HAZMAT" MARA_HUTYP AS "MARA_HUTYP" MARA_TARE_VAR AS "MARA_TARE_VAR" MARA_MAXC AS "MARA_MAXC" MARA_MAXC_TOL AS "MARA_MAXC_TOL" MARA_MAXL AS "MARA_MAXL" MARA_MAXB AS "MARA_MAXB" MARA_MAXH AS "MARA_MAXH" MARA_MAXDIM_UOM AS "MARA_MAXDIM_UOM" MARA_HERKL AS "MARA_HERKL" MARA_MFRGR AS "MARA_MFRGR" MARA_QQTIME AS "MARA_QQTIME" MARA_QQTIMEUOM AS "MARA_QQTIMEUOM" MARA_QGRP AS "MARA_QGRP" MARA_SERIAL AS "MARA_SERIAL" MARA_PS_SMARTFORM AS "MARA_PS_SMARTFORM" MARA_LOGUNIT AS "MARA_LOGUNIT" MARA_CWQREL AS "MARA_CWQREL" MARA_CWQPROC AS "MARA_CWQPROC" MARA_CWQTOLGR AS "MARA_CWQTOLGR" MARA_ADPROF AS "MARA_ADPROF" MARA_IPMIPPRODUCT AS "MARA_IPMIPPRODUCT" MARA_ALLOW_PMAT_IGNO AS "MARA_ALLOW_PMAT_IGNO" MARA_MEDIUM AS "MARA_MEDIUM" MARA_COMMODITY AS "MARA_COMMODITY" MARA_ANIMAL_ORIGIN AS "MARA_ANIMAL_ORIGIN" MARA_TEXTILE_COMP_IND AS "MARA_TEXTILE_COMP_IND" MARA_SGT_CSGR AS "MARA_SGT_CSGR" MARA_SGT_COVSA AS "MARA_SGT_COVSA" MARA_SGT_STAT AS "MARA_SGT_STAT" MARA_SGT_SCOPE AS "MARA_SGT_SCOPE" MARA_SGT_REL AS "MARA_SGT_REL" MARA_ANP AS "MARA_ANP" MARA_FSH_MG_AT1 AS "MARA_FSH_MG_AT1" MARA_FSH_MG_AT2 AS "MARA_FSH_MG_AT2" MARA_FSH_MG_AT3 AS "MARA_FSH_MG_AT3" MARA_FSH_SEALV AS "MARA_FSH_SEALV" MARA_FSH_SEAIM AS "MARA_FSH_SEAIM" MARA_FSH_SC_MID AS "MARA_FSH_SC_MID" MARA_PSM_CODE AS "MARA_PSM_CODE" MARA_ZZEXTWG AS "MARA_ZZEXTWG" MARA_ZMTREF AS "MARA_ZMTREF" MARA_ZZPT_PRODUTO AS "MARA_ZZPT_PRODUTO" MARA_ZZPT_LIGANTE AS "MARA_ZZPT_LIGANTE" MARA_ZZPT_ADJUVANTE AS "MARA_ZZPT_ADJUVANTE" MARA_ZZPT_CLS_RESCO AS "MARA_ZZPT_CLS_RESCO" MARA_ZZPT_CLS_CONSI AS "MARA_ZZPT_CLS_CONSI" MARA_ZZPT_EXPO_AMBI AS "MARA_ZZPT_EXPO_AMBI" MARA_ZZPT_MAX_DIM_AG AS "MARA_ZZPT_MAX_DIM_AG" MARA_ZZPT_CLS_TEOR AS "MARA_ZZPT_CLS_TEOR" MARA_ZZPT_CAR_ESPEC AS "MARA_ZZPT_CAR_ESPEC" MARA_ZZ1 AS "MARA_ZZ1" MARA_ZZCPRDH AS "MARA_ZZCPRDH" MAKT_MATNR AS "MAKT_MATNR" MAKT_SPRAS AS "MAKT_SPRAS" MAKT_MAKTX AS "MAKT_MAKTX" LIPS_VBELN AS "LIPS_VBELN" LIPS_POSNR AS "LIPS_POSNR" LIPS_PSTYV AS "LIPS_PSTYV" LIPS_ERNAM AS "LIPS_ERNAM" LIPS_ERZET AS "LIPS_ERZET" LIPS_ERDAT AS "LIPS_ERDAT" LIPS_MATNR AS "LIPS_MATNR" LIPS_MATWA AS "LIPS_MATWA" LIPS_MATKL AS "LIPS_MATKL" LIPS_WERKS AS "LIPS_WERKS" LIPS_LGORT AS "LIPS_LGORT" LIPS_CHARG AS "LIPS_CHARG" LIPS_LICHN AS "LIPS_LICHN" LIPS_KDMAT AS "LIPS_KDMAT" LIPS_PRODH AS "LIPS_PRODH" LIPS_LFIMG AS "LIPS_LFIMG" LIPS_MEINS AS "LIPS_MEINS" LIPS_VRKME AS "LIPS_VRKME" LIPS_UMVKZ AS "LIPS_UMVKZ" LIPS_UMVKN AS "LIPS_UMVKN" LIPS_NTGEW AS "LIPS_NTGEW" LIPS_BRGEW AS "LIPS_BRGEW" LIPS_GEWEI AS "LIPS_GEWEI" LIPS_VOLUM AS "LIPS_VOLUM" LIPS_VOLEH AS "LIPS_VOLEH" LIPS_KZTLF AS "LIPS_KZTLF" LIPS_UEBTK AS "LIPS_UEBTK" LIPS_UEBTO AS "LIPS_UEBTO" LIPS_UNTTO AS "LIPS_UNTTO" LIPS_CHSPL AS "LIPS_CHSPL" LIPS_FAKSP AS "LIPS_FAKSP" LIPS_MBDAT AS "LIPS_MBDAT" LIPS_LGMNG AS "LIPS_LGMNG" LIPS_ARKTX AS "LIPS_ARKTX" LIPS_VBELV AS "LIPS_VBELV" LIPS_POSNV AS "LIPS_POSNV" LIPS_VBTYV AS "LIPS_VBTYV" LIPS_VGSYS AS "LIPS_VGSYS" LIPS_VGBEL AS "LIPS_VGBEL" LIPS_VGPOS AS "LIPS_VGPOS" LIPS_UPFLU AS "LIPS_UPFLU" LIPS_UEPOS AS "LIPS_UEPOS" LIPS_FKREL AS "LIPS_FKREL" LIPS_LADGR AS "LIPS_LADGR" LIPS_TRAGR AS "LIPS_TRAGR" LIPS_KOMKZ AS "LIPS_KOMKZ" LIPS_LGNUM AS "LIPS_LGNUM" LIPS_LISPL AS "LIPS_LISPL" LIPS_MTART AS "LIPS_MTART" LIPS_POSAR AS "LIPS_POSAR" LIPS_BWTAR AS "LIPS_BWTAR" LIPS_GSBER AS "LIPS_GSBER" LIPS_VKBUR AS "LIPS_VKBUR" LIPS_VKGRP AS "LIPS_VKGRP" LIPS_VTWEG AS "LIPS_VTWEG" LIPS_SPART AS "LIPS_SPART" LIPS_FMENG AS "LIPS_FMENG" LIPS_WAVWR AS "LIPS_WAVWR" LIPS_AEDAT AS "LIPS_AEDAT" LIPS_MVGR1 AS "LIPS_MVGR1" LIPS_MVGR2 AS "LIPS_MVGR2" LIPS_MVGR3 AS "LIPS_MVGR3" LIPS_MVGR4 AS "LIPS_MVGR4" LIPS_MVGR5 AS "LIPS_MVGR5" LIPS_KOSTL AS "LIPS_KOSTL" LIPS_KOKRS AS "LIPS_KOKRS" LIPS_PAOBJNR AS "LIPS_PAOBJNR" LIPS_PRCTR AS "LIPS_PRCTR" LIPS_PS_PSP_PNR AS "LIPS_PS_PSP_PNR" LIPS_AUFNR AS "LIPS_AUFNR" LIPS_POSNR_PP AS "LIPS_POSNR_PP" LIPS_KDAUF AS "LIPS_KDAUF" LIPS_KDPOS AS "LIPS_KDPOS" LIPS_VPMAT AS "LIPS_VPMAT" LIPS_VPWRK AS "LIPS_VPWRK" LIPS_PRBME AS "LIPS_PRBME" LIPS_UMREF AS "LIPS_UMREF" LIPS_KNTTP AS "LIPS_KNTTP" LIPS_KZVBR AS "LIPS_KZVBR" LIPS_FIPOS AS "LIPS_FIPOS" LIPS_KMPMG AS "LIPS_KMPMG" LIPS_KPEIN AS "LIPS_KPEIN" LIPS_KMEIN AS "LIPS_KMEIN" LIPS_NETPR AS "LIPS_NETPR" LIPS_NETWR AS "LIPS_NETWR" LIPS_MFRGR AS "LIPS_MFRGR" LIPS_RSNUM AS "LIPS_RSNUM" LIPS_RSPOS AS "LIPS_RSPOS" LIPS_INSMK AS "LIPS_INSMK" LIPS_KONTO AS "LIPS_KONTO" LIPS_VFDAT AS "LIPS_VFDAT" LIPS_LFBNR AS "LIPS_LFBNR" LIPS_BPMNG AS "LIPS_BPMNG" LIPS_ZZMATR_TRACTOR AS "LIPS_ZZMATR_TRACTOR" LIPS_ZZMATR_TRAILER AS "LIPS_ZZMATR_TRAILER" LIPS_ZZGUIA_TRANSP AS "LIPS_ZZGUIA_TRANSP" LIPS_ZZLIFNR AS "LIPS_ZZLIFNR" LIPS_ZZNSILO AS "LIPS_ZZNSILO"</v>
      </c>
    </row>
    <row r="366" spans="2:5" x14ac:dyDescent="0.2">
      <c r="B366" s="84" t="s">
        <v>529</v>
      </c>
      <c r="C366" t="str">
        <f t="shared" si="15"/>
        <v>"LIPS_ZZWERKS"</v>
      </c>
      <c r="D366" t="str">
        <f t="shared" si="16"/>
        <v>LIPS_ZZWERKS AS "LIPS_ZZWERKS"</v>
      </c>
      <c r="E366" t="str">
        <f t="shared" si="17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 MARA_BBTYP AS "MARA_BBTYP" MARA_SLED_BBD AS "MARA_SLED_BBD" MARA_GTIN_VARIANT AS "MARA_GTIN_VARIANT" MARA_GENNR AS "MARA_GENNR" MARA_RMATP AS "MARA_RMATP" MARA_GDS_RELEVANT AS "MARA_GDS_RELEVANT" MARA_WEORA AS "MARA_WEORA" MARA_HUTYP_DFLT AS "MARA_HUTYP_DFLT" MARA_PILFERABLE AS "MARA_PILFERABLE" MARA_WHSTC AS "MARA_WHSTC" MARA_WHMATGR AS "MARA_WHMATGR" MARA_HNDLCODE AS "MARA_HNDLCODE" MARA_HAZMAT AS "MARA_HAZMAT" MARA_HUTYP AS "MARA_HUTYP" MARA_TARE_VAR AS "MARA_TARE_VAR" MARA_MAXC AS "MARA_MAXC" MARA_MAXC_TOL AS "MARA_MAXC_TOL" MARA_MAXL AS "MARA_MAXL" MARA_MAXB AS "MARA_MAXB" MARA_MAXH AS "MARA_MAXH" MARA_MAXDIM_UOM AS "MARA_MAXDIM_UOM" MARA_HERKL AS "MARA_HERKL" MARA_MFRGR AS "MARA_MFRGR" MARA_QQTIME AS "MARA_QQTIME" MARA_QQTIMEUOM AS "MARA_QQTIMEUOM" MARA_QGRP AS "MARA_QGRP" MARA_SERIAL AS "MARA_SERIAL" MARA_PS_SMARTFORM AS "MARA_PS_SMARTFORM" MARA_LOGUNIT AS "MARA_LOGUNIT" MARA_CWQREL AS "MARA_CWQREL" MARA_CWQPROC AS "MARA_CWQPROC" MARA_CWQTOLGR AS "MARA_CWQTOLGR" MARA_ADPROF AS "MARA_ADPROF" MARA_IPMIPPRODUCT AS "MARA_IPMIPPRODUCT" MARA_ALLOW_PMAT_IGNO AS "MARA_ALLOW_PMAT_IGNO" MARA_MEDIUM AS "MARA_MEDIUM" MARA_COMMODITY AS "MARA_COMMODITY" MARA_ANIMAL_ORIGIN AS "MARA_ANIMAL_ORIGIN" MARA_TEXTILE_COMP_IND AS "MARA_TEXTILE_COMP_IND" MARA_SGT_CSGR AS "MARA_SGT_CSGR" MARA_SGT_COVSA AS "MARA_SGT_COVSA" MARA_SGT_STAT AS "MARA_SGT_STAT" MARA_SGT_SCOPE AS "MARA_SGT_SCOPE" MARA_SGT_REL AS "MARA_SGT_REL" MARA_ANP AS "MARA_ANP" MARA_FSH_MG_AT1 AS "MARA_FSH_MG_AT1" MARA_FSH_MG_AT2 AS "MARA_FSH_MG_AT2" MARA_FSH_MG_AT3 AS "MARA_FSH_MG_AT3" MARA_FSH_SEALV AS "MARA_FSH_SEALV" MARA_FSH_SEAIM AS "MARA_FSH_SEAIM" MARA_FSH_SC_MID AS "MARA_FSH_SC_MID" MARA_PSM_CODE AS "MARA_PSM_CODE" MARA_ZZEXTWG AS "MARA_ZZEXTWG" MARA_ZMTREF AS "MARA_ZMTREF" MARA_ZZPT_PRODUTO AS "MARA_ZZPT_PRODUTO" MARA_ZZPT_LIGANTE AS "MARA_ZZPT_LIGANTE" MARA_ZZPT_ADJUVANTE AS "MARA_ZZPT_ADJUVANTE" MARA_ZZPT_CLS_RESCO AS "MARA_ZZPT_CLS_RESCO" MARA_ZZPT_CLS_CONSI AS "MARA_ZZPT_CLS_CONSI" MARA_ZZPT_EXPO_AMBI AS "MARA_ZZPT_EXPO_AMBI" MARA_ZZPT_MAX_DIM_AG AS "MARA_ZZPT_MAX_DIM_AG" MARA_ZZPT_CLS_TEOR AS "MARA_ZZPT_CLS_TEOR" MARA_ZZPT_CAR_ESPEC AS "MARA_ZZPT_CAR_ESPEC" MARA_ZZ1 AS "MARA_ZZ1" MARA_ZZCPRDH AS "MARA_ZZCPRDH" MAKT_MATNR AS "MAKT_MATNR" MAKT_SPRAS AS "MAKT_SPRAS" MAKT_MAKTX AS "MAKT_MAKTX" LIPS_VBELN AS "LIPS_VBELN" LIPS_POSNR AS "LIPS_POSNR" LIPS_PSTYV AS "LIPS_PSTYV" LIPS_ERNAM AS "LIPS_ERNAM" LIPS_ERZET AS "LIPS_ERZET" LIPS_ERDAT AS "LIPS_ERDAT" LIPS_MATNR AS "LIPS_MATNR" LIPS_MATWA AS "LIPS_MATWA" LIPS_MATKL AS "LIPS_MATKL" LIPS_WERKS AS "LIPS_WERKS" LIPS_LGORT AS "LIPS_LGORT" LIPS_CHARG AS "LIPS_CHARG" LIPS_LICHN AS "LIPS_LICHN" LIPS_KDMAT AS "LIPS_KDMAT" LIPS_PRODH AS "LIPS_PRODH" LIPS_LFIMG AS "LIPS_LFIMG" LIPS_MEINS AS "LIPS_MEINS" LIPS_VRKME AS "LIPS_VRKME" LIPS_UMVKZ AS "LIPS_UMVKZ" LIPS_UMVKN AS "LIPS_UMVKN" LIPS_NTGEW AS "LIPS_NTGEW" LIPS_BRGEW AS "LIPS_BRGEW" LIPS_GEWEI AS "LIPS_GEWEI" LIPS_VOLUM AS "LIPS_VOLUM" LIPS_VOLEH AS "LIPS_VOLEH" LIPS_KZTLF AS "LIPS_KZTLF" LIPS_UEBTK AS "LIPS_UEBTK" LIPS_UEBTO AS "LIPS_UEBTO" LIPS_UNTTO AS "LIPS_UNTTO" LIPS_CHSPL AS "LIPS_CHSPL" LIPS_FAKSP AS "LIPS_FAKSP" LIPS_MBDAT AS "LIPS_MBDAT" LIPS_LGMNG AS "LIPS_LGMNG" LIPS_ARKTX AS "LIPS_ARKTX" LIPS_VBELV AS "LIPS_VBELV" LIPS_POSNV AS "LIPS_POSNV" LIPS_VBTYV AS "LIPS_VBTYV" LIPS_VGSYS AS "LIPS_VGSYS" LIPS_VGBEL AS "LIPS_VGBEL" LIPS_VGPOS AS "LIPS_VGPOS" LIPS_UPFLU AS "LIPS_UPFLU" LIPS_UEPOS AS "LIPS_UEPOS" LIPS_FKREL AS "LIPS_FKREL" LIPS_LADGR AS "LIPS_LADGR" LIPS_TRAGR AS "LIPS_TRAGR" LIPS_KOMKZ AS "LIPS_KOMKZ" LIPS_LGNUM AS "LIPS_LGNUM" LIPS_LISPL AS "LIPS_LISPL" LIPS_MTART AS "LIPS_MTART" LIPS_POSAR AS "LIPS_POSAR" LIPS_BWTAR AS "LIPS_BWTAR" LIPS_GSBER AS "LIPS_GSBER" LIPS_VKBUR AS "LIPS_VKBUR" LIPS_VKGRP AS "LIPS_VKGRP" LIPS_VTWEG AS "LIPS_VTWEG" LIPS_SPART AS "LIPS_SPART" LIPS_FMENG AS "LIPS_FMENG" LIPS_WAVWR AS "LIPS_WAVWR" LIPS_AEDAT AS "LIPS_AEDAT" LIPS_MVGR1 AS "LIPS_MVGR1" LIPS_MVGR2 AS "LIPS_MVGR2" LIPS_MVGR3 AS "LIPS_MVGR3" LIPS_MVGR4 AS "LIPS_MVGR4" LIPS_MVGR5 AS "LIPS_MVGR5" LIPS_KOSTL AS "LIPS_KOSTL" LIPS_KOKRS AS "LIPS_KOKRS" LIPS_PAOBJNR AS "LIPS_PAOBJNR" LIPS_PRCTR AS "LIPS_PRCTR" LIPS_PS_PSP_PNR AS "LIPS_PS_PSP_PNR" LIPS_AUFNR AS "LIPS_AUFNR" LIPS_POSNR_PP AS "LIPS_POSNR_PP" LIPS_KDAUF AS "LIPS_KDAUF" LIPS_KDPOS AS "LIPS_KDPOS" LIPS_VPMAT AS "LIPS_VPMAT" LIPS_VPWRK AS "LIPS_VPWRK" LIPS_PRBME AS "LIPS_PRBME" LIPS_UMREF AS "LIPS_UMREF" LIPS_KNTTP AS "LIPS_KNTTP" LIPS_KZVBR AS "LIPS_KZVBR" LIPS_FIPOS AS "LIPS_FIPOS" LIPS_KMPMG AS "LIPS_KMPMG" LIPS_KPEIN AS "LIPS_KPEIN" LIPS_KMEIN AS "LIPS_KMEIN" LIPS_NETPR AS "LIPS_NETPR" LIPS_NETWR AS "LIPS_NETWR" LIPS_MFRGR AS "LIPS_MFRGR" LIPS_RSNUM AS "LIPS_RSNUM" LIPS_RSPOS AS "LIPS_RSPOS" LIPS_INSMK AS "LIPS_INSMK" LIPS_KONTO AS "LIPS_KONTO" LIPS_VFDAT AS "LIPS_VFDAT" LIPS_LFBNR AS "LIPS_LFBNR" LIPS_BPMNG AS "LIPS_BPMNG" LIPS_ZZMATR_TRACTOR AS "LIPS_ZZMATR_TRACTOR" LIPS_ZZMATR_TRAILER AS "LIPS_ZZMATR_TRAILER" LIPS_ZZGUIA_TRANSP AS "LIPS_ZZGUIA_TRANSP" LIPS_ZZLIFNR AS "LIPS_ZZLIFNR" LIPS_ZZNSILO AS "LIPS_ZZNSILO" LIPS_ZZWERKS AS "LIPS_ZZWERKS"</v>
      </c>
    </row>
    <row r="367" spans="2:5" x14ac:dyDescent="0.2">
      <c r="B367" s="84" t="s">
        <v>530</v>
      </c>
      <c r="C367" t="str">
        <f t="shared" si="15"/>
        <v>"LIPS_ZZ_PONTO_CARGA"</v>
      </c>
      <c r="D367" t="str">
        <f t="shared" si="16"/>
        <v>LIPS_ZZ_PONTO_CARGA AS "LIPS_ZZ_PONTO_CARGA"</v>
      </c>
      <c r="E367" t="str">
        <f t="shared" si="17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 MARA_BBTYP AS "MARA_BBTYP" MARA_SLED_BBD AS "MARA_SLED_BBD" MARA_GTIN_VARIANT AS "MARA_GTIN_VARIANT" MARA_GENNR AS "MARA_GENNR" MARA_RMATP AS "MARA_RMATP" MARA_GDS_RELEVANT AS "MARA_GDS_RELEVANT" MARA_WEORA AS "MARA_WEORA" MARA_HUTYP_DFLT AS "MARA_HUTYP_DFLT" MARA_PILFERABLE AS "MARA_PILFERABLE" MARA_WHSTC AS "MARA_WHSTC" MARA_WHMATGR AS "MARA_WHMATGR" MARA_HNDLCODE AS "MARA_HNDLCODE" MARA_HAZMAT AS "MARA_HAZMAT" MARA_HUTYP AS "MARA_HUTYP" MARA_TARE_VAR AS "MARA_TARE_VAR" MARA_MAXC AS "MARA_MAXC" MARA_MAXC_TOL AS "MARA_MAXC_TOL" MARA_MAXL AS "MARA_MAXL" MARA_MAXB AS "MARA_MAXB" MARA_MAXH AS "MARA_MAXH" MARA_MAXDIM_UOM AS "MARA_MAXDIM_UOM" MARA_HERKL AS "MARA_HERKL" MARA_MFRGR AS "MARA_MFRGR" MARA_QQTIME AS "MARA_QQTIME" MARA_QQTIMEUOM AS "MARA_QQTIMEUOM" MARA_QGRP AS "MARA_QGRP" MARA_SERIAL AS "MARA_SERIAL" MARA_PS_SMARTFORM AS "MARA_PS_SMARTFORM" MARA_LOGUNIT AS "MARA_LOGUNIT" MARA_CWQREL AS "MARA_CWQREL" MARA_CWQPROC AS "MARA_CWQPROC" MARA_CWQTOLGR AS "MARA_CWQTOLGR" MARA_ADPROF AS "MARA_ADPROF" MARA_IPMIPPRODUCT AS "MARA_IPMIPPRODUCT" MARA_ALLOW_PMAT_IGNO AS "MARA_ALLOW_PMAT_IGNO" MARA_MEDIUM AS "MARA_MEDIUM" MARA_COMMODITY AS "MARA_COMMODITY" MARA_ANIMAL_ORIGIN AS "MARA_ANIMAL_ORIGIN" MARA_TEXTILE_COMP_IND AS "MARA_TEXTILE_COMP_IND" MARA_SGT_CSGR AS "MARA_SGT_CSGR" MARA_SGT_COVSA AS "MARA_SGT_COVSA" MARA_SGT_STAT AS "MARA_SGT_STAT" MARA_SGT_SCOPE AS "MARA_SGT_SCOPE" MARA_SGT_REL AS "MARA_SGT_REL" MARA_ANP AS "MARA_ANP" MARA_FSH_MG_AT1 AS "MARA_FSH_MG_AT1" MARA_FSH_MG_AT2 AS "MARA_FSH_MG_AT2" MARA_FSH_MG_AT3 AS "MARA_FSH_MG_AT3" MARA_FSH_SEALV AS "MARA_FSH_SEALV" MARA_FSH_SEAIM AS "MARA_FSH_SEAIM" MARA_FSH_SC_MID AS "MARA_FSH_SC_MID" MARA_PSM_CODE AS "MARA_PSM_CODE" MARA_ZZEXTWG AS "MARA_ZZEXTWG" MARA_ZMTREF AS "MARA_ZMTREF" MARA_ZZPT_PRODUTO AS "MARA_ZZPT_PRODUTO" MARA_ZZPT_LIGANTE AS "MARA_ZZPT_LIGANTE" MARA_ZZPT_ADJUVANTE AS "MARA_ZZPT_ADJUVANTE" MARA_ZZPT_CLS_RESCO AS "MARA_ZZPT_CLS_RESCO" MARA_ZZPT_CLS_CONSI AS "MARA_ZZPT_CLS_CONSI" MARA_ZZPT_EXPO_AMBI AS "MARA_ZZPT_EXPO_AMBI" MARA_ZZPT_MAX_DIM_AG AS "MARA_ZZPT_MAX_DIM_AG" MARA_ZZPT_CLS_TEOR AS "MARA_ZZPT_CLS_TEOR" MARA_ZZPT_CAR_ESPEC AS "MARA_ZZPT_CAR_ESPEC" MARA_ZZ1 AS "MARA_ZZ1" MARA_ZZCPRDH AS "MARA_ZZCPRDH" MAKT_MATNR AS "MAKT_MATNR" MAKT_SPRAS AS "MAKT_SPRAS" MAKT_MAKTX AS "MAKT_MAKTX" LIPS_VBELN AS "LIPS_VBELN" LIPS_POSNR AS "LIPS_POSNR" LIPS_PSTYV AS "LIPS_PSTYV" LIPS_ERNAM AS "LIPS_ERNAM" LIPS_ERZET AS "LIPS_ERZET" LIPS_ERDAT AS "LIPS_ERDAT" LIPS_MATNR AS "LIPS_MATNR" LIPS_MATWA AS "LIPS_MATWA" LIPS_MATKL AS "LIPS_MATKL" LIPS_WERKS AS "LIPS_WERKS" LIPS_LGORT AS "LIPS_LGORT" LIPS_CHARG AS "LIPS_CHARG" LIPS_LICHN AS "LIPS_LICHN" LIPS_KDMAT AS "LIPS_KDMAT" LIPS_PRODH AS "LIPS_PRODH" LIPS_LFIMG AS "LIPS_LFIMG" LIPS_MEINS AS "LIPS_MEINS" LIPS_VRKME AS "LIPS_VRKME" LIPS_UMVKZ AS "LIPS_UMVKZ" LIPS_UMVKN AS "LIPS_UMVKN" LIPS_NTGEW AS "LIPS_NTGEW" LIPS_BRGEW AS "LIPS_BRGEW" LIPS_GEWEI AS "LIPS_GEWEI" LIPS_VOLUM AS "LIPS_VOLUM" LIPS_VOLEH AS "LIPS_VOLEH" LIPS_KZTLF AS "LIPS_KZTLF" LIPS_UEBTK AS "LIPS_UEBTK" LIPS_UEBTO AS "LIPS_UEBTO" LIPS_UNTTO AS "LIPS_UNTTO" LIPS_CHSPL AS "LIPS_CHSPL" LIPS_FAKSP AS "LIPS_FAKSP" LIPS_MBDAT AS "LIPS_MBDAT" LIPS_LGMNG AS "LIPS_LGMNG" LIPS_ARKTX AS "LIPS_ARKTX" LIPS_VBELV AS "LIPS_VBELV" LIPS_POSNV AS "LIPS_POSNV" LIPS_VBTYV AS "LIPS_VBTYV" LIPS_VGSYS AS "LIPS_VGSYS" LIPS_VGBEL AS "LIPS_VGBEL" LIPS_VGPOS AS "LIPS_VGPOS" LIPS_UPFLU AS "LIPS_UPFLU" LIPS_UEPOS AS "LIPS_UEPOS" LIPS_FKREL AS "LIPS_FKREL" LIPS_LADGR AS "LIPS_LADGR" LIPS_TRAGR AS "LIPS_TRAGR" LIPS_KOMKZ AS "LIPS_KOMKZ" LIPS_LGNUM AS "LIPS_LGNUM" LIPS_LISPL AS "LIPS_LISPL" LIPS_MTART AS "LIPS_MTART" LIPS_POSAR AS "LIPS_POSAR" LIPS_BWTAR AS "LIPS_BWTAR" LIPS_GSBER AS "LIPS_GSBER" LIPS_VKBUR AS "LIPS_VKBUR" LIPS_VKGRP AS "LIPS_VKGRP" LIPS_VTWEG AS "LIPS_VTWEG" LIPS_SPART AS "LIPS_SPART" LIPS_FMENG AS "LIPS_FMENG" LIPS_WAVWR AS "LIPS_WAVWR" LIPS_AEDAT AS "LIPS_AEDAT" LIPS_MVGR1 AS "LIPS_MVGR1" LIPS_MVGR2 AS "LIPS_MVGR2" LIPS_MVGR3 AS "LIPS_MVGR3" LIPS_MVGR4 AS "LIPS_MVGR4" LIPS_MVGR5 AS "LIPS_MVGR5" LIPS_KOSTL AS "LIPS_KOSTL" LIPS_KOKRS AS "LIPS_KOKRS" LIPS_PAOBJNR AS "LIPS_PAOBJNR" LIPS_PRCTR AS "LIPS_PRCTR" LIPS_PS_PSP_PNR AS "LIPS_PS_PSP_PNR" LIPS_AUFNR AS "LIPS_AUFNR" LIPS_POSNR_PP AS "LIPS_POSNR_PP" LIPS_KDAUF AS "LIPS_KDAUF" LIPS_KDPOS AS "LIPS_KDPOS" LIPS_VPMAT AS "LIPS_VPMAT" LIPS_VPWRK AS "LIPS_VPWRK" LIPS_PRBME AS "LIPS_PRBME" LIPS_UMREF AS "LIPS_UMREF" LIPS_KNTTP AS "LIPS_KNTTP" LIPS_KZVBR AS "LIPS_KZVBR" LIPS_FIPOS AS "LIPS_FIPOS" LIPS_KMPMG AS "LIPS_KMPMG" LIPS_KPEIN AS "LIPS_KPEIN" LIPS_KMEIN AS "LIPS_KMEIN" LIPS_NETPR AS "LIPS_NETPR" LIPS_NETWR AS "LIPS_NETWR" LIPS_MFRGR AS "LIPS_MFRGR" LIPS_RSNUM AS "LIPS_RSNUM" LIPS_RSPOS AS "LIPS_RSPOS" LIPS_INSMK AS "LIPS_INSMK" LIPS_KONTO AS "LIPS_KONTO" LIPS_VFDAT AS "LIPS_VFDAT" LIPS_LFBNR AS "LIPS_LFBNR" LIPS_BPMNG AS "LIPS_BPMNG" LIPS_ZZMATR_TRACTOR AS "LIPS_ZZMATR_TRACTOR" LIPS_ZZMATR_TRAILER AS "LIPS_ZZMATR_TRAILER" LIPS_ZZGUIA_TRANSP AS "LIPS_ZZGUIA_TRANSP" LIPS_ZZLIFNR AS "LIPS_ZZLIFNR" LIPS_ZZNSILO AS "LIPS_ZZNSILO" LIPS_ZZWERKS AS "LIPS_ZZWERKS" LIPS_ZZ_PONTO_CARGA AS "LIPS_ZZ_PONTO_CARGA"</v>
      </c>
    </row>
    <row r="368" spans="2:5" x14ac:dyDescent="0.2">
      <c r="B368" s="84" t="s">
        <v>531</v>
      </c>
      <c r="C368" t="str">
        <f t="shared" si="15"/>
        <v>"LIKP_VBELN"</v>
      </c>
      <c r="D368" t="str">
        <f t="shared" si="16"/>
        <v>LIKP_VBELN AS "LIKP_VBELN"</v>
      </c>
      <c r="E368" t="str">
        <f t="shared" si="17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 MARA_BBTYP AS "MARA_BBTYP" MARA_SLED_BBD AS "MARA_SLED_BBD" MARA_GTIN_VARIANT AS "MARA_GTIN_VARIANT" MARA_GENNR AS "MARA_GENNR" MARA_RMATP AS "MARA_RMATP" MARA_GDS_RELEVANT AS "MARA_GDS_RELEVANT" MARA_WEORA AS "MARA_WEORA" MARA_HUTYP_DFLT AS "MARA_HUTYP_DFLT" MARA_PILFERABLE AS "MARA_PILFERABLE" MARA_WHSTC AS "MARA_WHSTC" MARA_WHMATGR AS "MARA_WHMATGR" MARA_HNDLCODE AS "MARA_HNDLCODE" MARA_HAZMAT AS "MARA_HAZMAT" MARA_HUTYP AS "MARA_HUTYP" MARA_TARE_VAR AS "MARA_TARE_VAR" MARA_MAXC AS "MARA_MAXC" MARA_MAXC_TOL AS "MARA_MAXC_TOL" MARA_MAXL AS "MARA_MAXL" MARA_MAXB AS "MARA_MAXB" MARA_MAXH AS "MARA_MAXH" MARA_MAXDIM_UOM AS "MARA_MAXDIM_UOM" MARA_HERKL AS "MARA_HERKL" MARA_MFRGR AS "MARA_MFRGR" MARA_QQTIME AS "MARA_QQTIME" MARA_QQTIMEUOM AS "MARA_QQTIMEUOM" MARA_QGRP AS "MARA_QGRP" MARA_SERIAL AS "MARA_SERIAL" MARA_PS_SMARTFORM AS "MARA_PS_SMARTFORM" MARA_LOGUNIT AS "MARA_LOGUNIT" MARA_CWQREL AS "MARA_CWQREL" MARA_CWQPROC AS "MARA_CWQPROC" MARA_CWQTOLGR AS "MARA_CWQTOLGR" MARA_ADPROF AS "MARA_ADPROF" MARA_IPMIPPRODUCT AS "MARA_IPMIPPRODUCT" MARA_ALLOW_PMAT_IGNO AS "MARA_ALLOW_PMAT_IGNO" MARA_MEDIUM AS "MARA_MEDIUM" MARA_COMMODITY AS "MARA_COMMODITY" MARA_ANIMAL_ORIGIN AS "MARA_ANIMAL_ORIGIN" MARA_TEXTILE_COMP_IND AS "MARA_TEXTILE_COMP_IND" MARA_SGT_CSGR AS "MARA_SGT_CSGR" MARA_SGT_COVSA AS "MARA_SGT_COVSA" MARA_SGT_STAT AS "MARA_SGT_STAT" MARA_SGT_SCOPE AS "MARA_SGT_SCOPE" MARA_SGT_REL AS "MARA_SGT_REL" MARA_ANP AS "MARA_ANP" MARA_FSH_MG_AT1 AS "MARA_FSH_MG_AT1" MARA_FSH_MG_AT2 AS "MARA_FSH_MG_AT2" MARA_FSH_MG_AT3 AS "MARA_FSH_MG_AT3" MARA_FSH_SEALV AS "MARA_FSH_SEALV" MARA_FSH_SEAIM AS "MARA_FSH_SEAIM" MARA_FSH_SC_MID AS "MARA_FSH_SC_MID" MARA_PSM_CODE AS "MARA_PSM_CODE" MARA_ZZEXTWG AS "MARA_ZZEXTWG" MARA_ZMTREF AS "MARA_ZMTREF" MARA_ZZPT_PRODUTO AS "MARA_ZZPT_PRODUTO" MARA_ZZPT_LIGANTE AS "MARA_ZZPT_LIGANTE" MARA_ZZPT_ADJUVANTE AS "MARA_ZZPT_ADJUVANTE" MARA_ZZPT_CLS_RESCO AS "MARA_ZZPT_CLS_RESCO" MARA_ZZPT_CLS_CONSI AS "MARA_ZZPT_CLS_CONSI" MARA_ZZPT_EXPO_AMBI AS "MARA_ZZPT_EXPO_AMBI" MARA_ZZPT_MAX_DIM_AG AS "MARA_ZZPT_MAX_DIM_AG" MARA_ZZPT_CLS_TEOR AS "MARA_ZZPT_CLS_TEOR" MARA_ZZPT_CAR_ESPEC AS "MARA_ZZPT_CAR_ESPEC" MARA_ZZ1 AS "MARA_ZZ1" MARA_ZZCPRDH AS "MARA_ZZCPRDH" MAKT_MATNR AS "MAKT_MATNR" MAKT_SPRAS AS "MAKT_SPRAS" MAKT_MAKTX AS "MAKT_MAKTX" LIPS_VBELN AS "LIPS_VBELN" LIPS_POSNR AS "LIPS_POSNR" LIPS_PSTYV AS "LIPS_PSTYV" LIPS_ERNAM AS "LIPS_ERNAM" LIPS_ERZET AS "LIPS_ERZET" LIPS_ERDAT AS "LIPS_ERDAT" LIPS_MATNR AS "LIPS_MATNR" LIPS_MATWA AS "LIPS_MATWA" LIPS_MATKL AS "LIPS_MATKL" LIPS_WERKS AS "LIPS_WERKS" LIPS_LGORT AS "LIPS_LGORT" LIPS_CHARG AS "LIPS_CHARG" LIPS_LICHN AS "LIPS_LICHN" LIPS_KDMAT AS "LIPS_KDMAT" LIPS_PRODH AS "LIPS_PRODH" LIPS_LFIMG AS "LIPS_LFIMG" LIPS_MEINS AS "LIPS_MEINS" LIPS_VRKME AS "LIPS_VRKME" LIPS_UMVKZ AS "LIPS_UMVKZ" LIPS_UMVKN AS "LIPS_UMVKN" LIPS_NTGEW AS "LIPS_NTGEW" LIPS_BRGEW AS "LIPS_BRGEW" LIPS_GEWEI AS "LIPS_GEWEI" LIPS_VOLUM AS "LIPS_VOLUM" LIPS_VOLEH AS "LIPS_VOLEH" LIPS_KZTLF AS "LIPS_KZTLF" LIPS_UEBTK AS "LIPS_UEBTK" LIPS_UEBTO AS "LIPS_UEBTO" LIPS_UNTTO AS "LIPS_UNTTO" LIPS_CHSPL AS "LIPS_CHSPL" LIPS_FAKSP AS "LIPS_FAKSP" LIPS_MBDAT AS "LIPS_MBDAT" LIPS_LGMNG AS "LIPS_LGMNG" LIPS_ARKTX AS "LIPS_ARKTX" LIPS_VBELV AS "LIPS_VBELV" LIPS_POSNV AS "LIPS_POSNV" LIPS_VBTYV AS "LIPS_VBTYV" LIPS_VGSYS AS "LIPS_VGSYS" LIPS_VGBEL AS "LIPS_VGBEL" LIPS_VGPOS AS "LIPS_VGPOS" LIPS_UPFLU AS "LIPS_UPFLU" LIPS_UEPOS AS "LIPS_UEPOS" LIPS_FKREL AS "LIPS_FKREL" LIPS_LADGR AS "LIPS_LADGR" LIPS_TRAGR AS "LIPS_TRAGR" LIPS_KOMKZ AS "LIPS_KOMKZ" LIPS_LGNUM AS "LIPS_LGNUM" LIPS_LISPL AS "LIPS_LISPL" LIPS_MTART AS "LIPS_MTART" LIPS_POSAR AS "LIPS_POSAR" LIPS_BWTAR AS "LIPS_BWTAR" LIPS_GSBER AS "LIPS_GSBER" LIPS_VKBUR AS "LIPS_VKBUR" LIPS_VKGRP AS "LIPS_VKGRP" LIPS_VTWEG AS "LIPS_VTWEG" LIPS_SPART AS "LIPS_SPART" LIPS_FMENG AS "LIPS_FMENG" LIPS_WAVWR AS "LIPS_WAVWR" LIPS_AEDAT AS "LIPS_AEDAT" LIPS_MVGR1 AS "LIPS_MVGR1" LIPS_MVGR2 AS "LIPS_MVGR2" LIPS_MVGR3 AS "LIPS_MVGR3" LIPS_MVGR4 AS "LIPS_MVGR4" LIPS_MVGR5 AS "LIPS_MVGR5" LIPS_KOSTL AS "LIPS_KOSTL" LIPS_KOKRS AS "LIPS_KOKRS" LIPS_PAOBJNR AS "LIPS_PAOBJNR" LIPS_PRCTR AS "LIPS_PRCTR" LIPS_PS_PSP_PNR AS "LIPS_PS_PSP_PNR" LIPS_AUFNR AS "LIPS_AUFNR" LIPS_POSNR_PP AS "LIPS_POSNR_PP" LIPS_KDAUF AS "LIPS_KDAUF" LIPS_KDPOS AS "LIPS_KDPOS" LIPS_VPMAT AS "LIPS_VPMAT" LIPS_VPWRK AS "LIPS_VPWRK" LIPS_PRBME AS "LIPS_PRBME" LIPS_UMREF AS "LIPS_UMREF" LIPS_KNTTP AS "LIPS_KNTTP" LIPS_KZVBR AS "LIPS_KZVBR" LIPS_FIPOS AS "LIPS_FIPOS" LIPS_KMPMG AS "LIPS_KMPMG" LIPS_KPEIN AS "LIPS_KPEIN" LIPS_KMEIN AS "LIPS_KMEIN" LIPS_NETPR AS "LIPS_NETPR" LIPS_NETWR AS "LIPS_NETWR" LIPS_MFRGR AS "LIPS_MFRGR" LIPS_RSNUM AS "LIPS_RSNUM" LIPS_RSPOS AS "LIPS_RSPOS" LIPS_INSMK AS "LIPS_INSMK" LIPS_KONTO AS "LIPS_KONTO" LIPS_VFDAT AS "LIPS_VFDAT" LIPS_LFBNR AS "LIPS_LFBNR" LIPS_BPMNG AS "LIPS_BPMNG" LIPS_ZZMATR_TRACTOR AS "LIPS_ZZMATR_TRACTOR" LIPS_ZZMATR_TRAILER AS "LIPS_ZZMATR_TRAILER" LIPS_ZZGUIA_TRANSP AS "LIPS_ZZGUIA_TRANSP" LIPS_ZZLIFNR AS "LIPS_ZZLIFNR" LIPS_ZZNSILO AS "LIPS_ZZNSILO" LIPS_ZZWERKS AS "LIPS_ZZWERKS" LIPS_ZZ_PONTO_CARGA AS "LIPS_ZZ_PONTO_CARGA" LIKP_VBELN AS "LIKP_VBELN"</v>
      </c>
    </row>
    <row r="369" spans="2:5" x14ac:dyDescent="0.2">
      <c r="B369" s="84" t="s">
        <v>532</v>
      </c>
      <c r="C369" t="str">
        <f t="shared" si="15"/>
        <v>"LIKP_ROUTE"</v>
      </c>
      <c r="D369" t="str">
        <f t="shared" si="16"/>
        <v>LIKP_ROUTE AS "LIKP_ROUTE"</v>
      </c>
      <c r="E369" t="str">
        <f t="shared" si="17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 MARA_BBTYP AS "MARA_BBTYP" MARA_SLED_BBD AS "MARA_SLED_BBD" MARA_GTIN_VARIANT AS "MARA_GTIN_VARIANT" MARA_GENNR AS "MARA_GENNR" MARA_RMATP AS "MARA_RMATP" MARA_GDS_RELEVANT AS "MARA_GDS_RELEVANT" MARA_WEORA AS "MARA_WEORA" MARA_HUTYP_DFLT AS "MARA_HUTYP_DFLT" MARA_PILFERABLE AS "MARA_PILFERABLE" MARA_WHSTC AS "MARA_WHSTC" MARA_WHMATGR AS "MARA_WHMATGR" MARA_HNDLCODE AS "MARA_HNDLCODE" MARA_HAZMAT AS "MARA_HAZMAT" MARA_HUTYP AS "MARA_HUTYP" MARA_TARE_VAR AS "MARA_TARE_VAR" MARA_MAXC AS "MARA_MAXC" MARA_MAXC_TOL AS "MARA_MAXC_TOL" MARA_MAXL AS "MARA_MAXL" MARA_MAXB AS "MARA_MAXB" MARA_MAXH AS "MARA_MAXH" MARA_MAXDIM_UOM AS "MARA_MAXDIM_UOM" MARA_HERKL AS "MARA_HERKL" MARA_MFRGR AS "MARA_MFRGR" MARA_QQTIME AS "MARA_QQTIME" MARA_QQTIMEUOM AS "MARA_QQTIMEUOM" MARA_QGRP AS "MARA_QGRP" MARA_SERIAL AS "MARA_SERIAL" MARA_PS_SMARTFORM AS "MARA_PS_SMARTFORM" MARA_LOGUNIT AS "MARA_LOGUNIT" MARA_CWQREL AS "MARA_CWQREL" MARA_CWQPROC AS "MARA_CWQPROC" MARA_CWQTOLGR AS "MARA_CWQTOLGR" MARA_ADPROF AS "MARA_ADPROF" MARA_IPMIPPRODUCT AS "MARA_IPMIPPRODUCT" MARA_ALLOW_PMAT_IGNO AS "MARA_ALLOW_PMAT_IGNO" MARA_MEDIUM AS "MARA_MEDIUM" MARA_COMMODITY AS "MARA_COMMODITY" MARA_ANIMAL_ORIGIN AS "MARA_ANIMAL_ORIGIN" MARA_TEXTILE_COMP_IND AS "MARA_TEXTILE_COMP_IND" MARA_SGT_CSGR AS "MARA_SGT_CSGR" MARA_SGT_COVSA AS "MARA_SGT_COVSA" MARA_SGT_STAT AS "MARA_SGT_STAT" MARA_SGT_SCOPE AS "MARA_SGT_SCOPE" MARA_SGT_REL AS "MARA_SGT_REL" MARA_ANP AS "MARA_ANP" MARA_FSH_MG_AT1 AS "MARA_FSH_MG_AT1" MARA_FSH_MG_AT2 AS "MARA_FSH_MG_AT2" MARA_FSH_MG_AT3 AS "MARA_FSH_MG_AT3" MARA_FSH_SEALV AS "MARA_FSH_SEALV" MARA_FSH_SEAIM AS "MARA_FSH_SEAIM" MARA_FSH_SC_MID AS "MARA_FSH_SC_MID" MARA_PSM_CODE AS "MARA_PSM_CODE" MARA_ZZEXTWG AS "MARA_ZZEXTWG" MARA_ZMTREF AS "MARA_ZMTREF" MARA_ZZPT_PRODUTO AS "MARA_ZZPT_PRODUTO" MARA_ZZPT_LIGANTE AS "MARA_ZZPT_LIGANTE" MARA_ZZPT_ADJUVANTE AS "MARA_ZZPT_ADJUVANTE" MARA_ZZPT_CLS_RESCO AS "MARA_ZZPT_CLS_RESCO" MARA_ZZPT_CLS_CONSI AS "MARA_ZZPT_CLS_CONSI" MARA_ZZPT_EXPO_AMBI AS "MARA_ZZPT_EXPO_AMBI" MARA_ZZPT_MAX_DIM_AG AS "MARA_ZZPT_MAX_DIM_AG" MARA_ZZPT_CLS_TEOR AS "MARA_ZZPT_CLS_TEOR" MARA_ZZPT_CAR_ESPEC AS "MARA_ZZPT_CAR_ESPEC" MARA_ZZ1 AS "MARA_ZZ1" MARA_ZZCPRDH AS "MARA_ZZCPRDH" MAKT_MATNR AS "MAKT_MATNR" MAKT_SPRAS AS "MAKT_SPRAS" MAKT_MAKTX AS "MAKT_MAKTX" LIPS_VBELN AS "LIPS_VBELN" LIPS_POSNR AS "LIPS_POSNR" LIPS_PSTYV AS "LIPS_PSTYV" LIPS_ERNAM AS "LIPS_ERNAM" LIPS_ERZET AS "LIPS_ERZET" LIPS_ERDAT AS "LIPS_ERDAT" LIPS_MATNR AS "LIPS_MATNR" LIPS_MATWA AS "LIPS_MATWA" LIPS_MATKL AS "LIPS_MATKL" LIPS_WERKS AS "LIPS_WERKS" LIPS_LGORT AS "LIPS_LGORT" LIPS_CHARG AS "LIPS_CHARG" LIPS_LICHN AS "LIPS_LICHN" LIPS_KDMAT AS "LIPS_KDMAT" LIPS_PRODH AS "LIPS_PRODH" LIPS_LFIMG AS "LIPS_LFIMG" LIPS_MEINS AS "LIPS_MEINS" LIPS_VRKME AS "LIPS_VRKME" LIPS_UMVKZ AS "LIPS_UMVKZ" LIPS_UMVKN AS "LIPS_UMVKN" LIPS_NTGEW AS "LIPS_NTGEW" LIPS_BRGEW AS "LIPS_BRGEW" LIPS_GEWEI AS "LIPS_GEWEI" LIPS_VOLUM AS "LIPS_VOLUM" LIPS_VOLEH AS "LIPS_VOLEH" LIPS_KZTLF AS "LIPS_KZTLF" LIPS_UEBTK AS "LIPS_UEBTK" LIPS_UEBTO AS "LIPS_UEBTO" LIPS_UNTTO AS "LIPS_UNTTO" LIPS_CHSPL AS "LIPS_CHSPL" LIPS_FAKSP AS "LIPS_FAKSP" LIPS_MBDAT AS "LIPS_MBDAT" LIPS_LGMNG AS "LIPS_LGMNG" LIPS_ARKTX AS "LIPS_ARKTX" LIPS_VBELV AS "LIPS_VBELV" LIPS_POSNV AS "LIPS_POSNV" LIPS_VBTYV AS "LIPS_VBTYV" LIPS_VGSYS AS "LIPS_VGSYS" LIPS_VGBEL AS "LIPS_VGBEL" LIPS_VGPOS AS "LIPS_VGPOS" LIPS_UPFLU AS "LIPS_UPFLU" LIPS_UEPOS AS "LIPS_UEPOS" LIPS_FKREL AS "LIPS_FKREL" LIPS_LADGR AS "LIPS_LADGR" LIPS_TRAGR AS "LIPS_TRAGR" LIPS_KOMKZ AS "LIPS_KOMKZ" LIPS_LGNUM AS "LIPS_LGNUM" LIPS_LISPL AS "LIPS_LISPL" LIPS_MTART AS "LIPS_MTART" LIPS_POSAR AS "LIPS_POSAR" LIPS_BWTAR AS "LIPS_BWTAR" LIPS_GSBER AS "LIPS_GSBER" LIPS_VKBUR AS "LIPS_VKBUR" LIPS_VKGRP AS "LIPS_VKGRP" LIPS_VTWEG AS "LIPS_VTWEG" LIPS_SPART AS "LIPS_SPART" LIPS_FMENG AS "LIPS_FMENG" LIPS_WAVWR AS "LIPS_WAVWR" LIPS_AEDAT AS "LIPS_AEDAT" LIPS_MVGR1 AS "LIPS_MVGR1" LIPS_MVGR2 AS "LIPS_MVGR2" LIPS_MVGR3 AS "LIPS_MVGR3" LIPS_MVGR4 AS "LIPS_MVGR4" LIPS_MVGR5 AS "LIPS_MVGR5" LIPS_KOSTL AS "LIPS_KOSTL" LIPS_KOKRS AS "LIPS_KOKRS" LIPS_PAOBJNR AS "LIPS_PAOBJNR" LIPS_PRCTR AS "LIPS_PRCTR" LIPS_PS_PSP_PNR AS "LIPS_PS_PSP_PNR" LIPS_AUFNR AS "LIPS_AUFNR" LIPS_POSNR_PP AS "LIPS_POSNR_PP" LIPS_KDAUF AS "LIPS_KDAUF" LIPS_KDPOS AS "LIPS_KDPOS" LIPS_VPMAT AS "LIPS_VPMAT" LIPS_VPWRK AS "LIPS_VPWRK" LIPS_PRBME AS "LIPS_PRBME" LIPS_UMREF AS "LIPS_UMREF" LIPS_KNTTP AS "LIPS_KNTTP" LIPS_KZVBR AS "LIPS_KZVBR" LIPS_FIPOS AS "LIPS_FIPOS" LIPS_KMPMG AS "LIPS_KMPMG" LIPS_KPEIN AS "LIPS_KPEIN" LIPS_KMEIN AS "LIPS_KMEIN" LIPS_NETPR AS "LIPS_NETPR" LIPS_NETWR AS "LIPS_NETWR" LIPS_MFRGR AS "LIPS_MFRGR" LIPS_RSNUM AS "LIPS_RSNUM" LIPS_RSPOS AS "LIPS_RSPOS" LIPS_INSMK AS "LIPS_INSMK" LIPS_KONTO AS "LIPS_KONTO" LIPS_VFDAT AS "LIPS_VFDAT" LIPS_LFBNR AS "LIPS_LFBNR" LIPS_BPMNG AS "LIPS_BPMNG" LIPS_ZZMATR_TRACTOR AS "LIPS_ZZMATR_TRACTOR" LIPS_ZZMATR_TRAILER AS "LIPS_ZZMATR_TRAILER" LIPS_ZZGUIA_TRANSP AS "LIPS_ZZGUIA_TRANSP" LIPS_ZZLIFNR AS "LIPS_ZZLIFNR" LIPS_ZZNSILO AS "LIPS_ZZNSILO" LIPS_ZZWERKS AS "LIPS_ZZWERKS" LIPS_ZZ_PONTO_CARGA AS "LIPS_ZZ_PONTO_CARGA" LIKP_VBELN AS "LIKP_VBELN" LIKP_ROUTE AS "LIKP_ROUTE"</v>
      </c>
    </row>
    <row r="370" spans="2:5" x14ac:dyDescent="0.2">
      <c r="B370" s="84" t="s">
        <v>533</v>
      </c>
      <c r="C370" t="str">
        <f t="shared" si="15"/>
        <v>"LIKP_KUNNR"</v>
      </c>
      <c r="D370" t="str">
        <f t="shared" si="16"/>
        <v>LIKP_KUNNR AS "LIKP_KUNNR"</v>
      </c>
      <c r="E370" t="str">
        <f t="shared" si="17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 MARA_BBTYP AS "MARA_BBTYP" MARA_SLED_BBD AS "MARA_SLED_BBD" MARA_GTIN_VARIANT AS "MARA_GTIN_VARIANT" MARA_GENNR AS "MARA_GENNR" MARA_RMATP AS "MARA_RMATP" MARA_GDS_RELEVANT AS "MARA_GDS_RELEVANT" MARA_WEORA AS "MARA_WEORA" MARA_HUTYP_DFLT AS "MARA_HUTYP_DFLT" MARA_PILFERABLE AS "MARA_PILFERABLE" MARA_WHSTC AS "MARA_WHSTC" MARA_WHMATGR AS "MARA_WHMATGR" MARA_HNDLCODE AS "MARA_HNDLCODE" MARA_HAZMAT AS "MARA_HAZMAT" MARA_HUTYP AS "MARA_HUTYP" MARA_TARE_VAR AS "MARA_TARE_VAR" MARA_MAXC AS "MARA_MAXC" MARA_MAXC_TOL AS "MARA_MAXC_TOL" MARA_MAXL AS "MARA_MAXL" MARA_MAXB AS "MARA_MAXB" MARA_MAXH AS "MARA_MAXH" MARA_MAXDIM_UOM AS "MARA_MAXDIM_UOM" MARA_HERKL AS "MARA_HERKL" MARA_MFRGR AS "MARA_MFRGR" MARA_QQTIME AS "MARA_QQTIME" MARA_QQTIMEUOM AS "MARA_QQTIMEUOM" MARA_QGRP AS "MARA_QGRP" MARA_SERIAL AS "MARA_SERIAL" MARA_PS_SMARTFORM AS "MARA_PS_SMARTFORM" MARA_LOGUNIT AS "MARA_LOGUNIT" MARA_CWQREL AS "MARA_CWQREL" MARA_CWQPROC AS "MARA_CWQPROC" MARA_CWQTOLGR AS "MARA_CWQTOLGR" MARA_ADPROF AS "MARA_ADPROF" MARA_IPMIPPRODUCT AS "MARA_IPMIPPRODUCT" MARA_ALLOW_PMAT_IGNO AS "MARA_ALLOW_PMAT_IGNO" MARA_MEDIUM AS "MARA_MEDIUM" MARA_COMMODITY AS "MARA_COMMODITY" MARA_ANIMAL_ORIGIN AS "MARA_ANIMAL_ORIGIN" MARA_TEXTILE_COMP_IND AS "MARA_TEXTILE_COMP_IND" MARA_SGT_CSGR AS "MARA_SGT_CSGR" MARA_SGT_COVSA AS "MARA_SGT_COVSA" MARA_SGT_STAT AS "MARA_SGT_STAT" MARA_SGT_SCOPE AS "MARA_SGT_SCOPE" MARA_SGT_REL AS "MARA_SGT_REL" MARA_ANP AS "MARA_ANP" MARA_FSH_MG_AT1 AS "MARA_FSH_MG_AT1" MARA_FSH_MG_AT2 AS "MARA_FSH_MG_AT2" MARA_FSH_MG_AT3 AS "MARA_FSH_MG_AT3" MARA_FSH_SEALV AS "MARA_FSH_SEALV" MARA_FSH_SEAIM AS "MARA_FSH_SEAIM" MARA_FSH_SC_MID AS "MARA_FSH_SC_MID" MARA_PSM_CODE AS "MARA_PSM_CODE" MARA_ZZEXTWG AS "MARA_ZZEXTWG" MARA_ZMTREF AS "MARA_ZMTREF" MARA_ZZPT_PRODUTO AS "MARA_ZZPT_PRODUTO" MARA_ZZPT_LIGANTE AS "MARA_ZZPT_LIGANTE" MARA_ZZPT_ADJUVANTE AS "MARA_ZZPT_ADJUVANTE" MARA_ZZPT_CLS_RESCO AS "MARA_ZZPT_CLS_RESCO" MARA_ZZPT_CLS_CONSI AS "MARA_ZZPT_CLS_CONSI" MARA_ZZPT_EXPO_AMBI AS "MARA_ZZPT_EXPO_AMBI" MARA_ZZPT_MAX_DIM_AG AS "MARA_ZZPT_MAX_DIM_AG" MARA_ZZPT_CLS_TEOR AS "MARA_ZZPT_CLS_TEOR" MARA_ZZPT_CAR_ESPEC AS "MARA_ZZPT_CAR_ESPEC" MARA_ZZ1 AS "MARA_ZZ1" MARA_ZZCPRDH AS "MARA_ZZCPRDH" MAKT_MATNR AS "MAKT_MATNR" MAKT_SPRAS AS "MAKT_SPRAS" MAKT_MAKTX AS "MAKT_MAKTX" LIPS_VBELN AS "LIPS_VBELN" LIPS_POSNR AS "LIPS_POSNR" LIPS_PSTYV AS "LIPS_PSTYV" LIPS_ERNAM AS "LIPS_ERNAM" LIPS_ERZET AS "LIPS_ERZET" LIPS_ERDAT AS "LIPS_ERDAT" LIPS_MATNR AS "LIPS_MATNR" LIPS_MATWA AS "LIPS_MATWA" LIPS_MATKL AS "LIPS_MATKL" LIPS_WERKS AS "LIPS_WERKS" LIPS_LGORT AS "LIPS_LGORT" LIPS_CHARG AS "LIPS_CHARG" LIPS_LICHN AS "LIPS_LICHN" LIPS_KDMAT AS "LIPS_KDMAT" LIPS_PRODH AS "LIPS_PRODH" LIPS_LFIMG AS "LIPS_LFIMG" LIPS_MEINS AS "LIPS_MEINS" LIPS_VRKME AS "LIPS_VRKME" LIPS_UMVKZ AS "LIPS_UMVKZ" LIPS_UMVKN AS "LIPS_UMVKN" LIPS_NTGEW AS "LIPS_NTGEW" LIPS_BRGEW AS "LIPS_BRGEW" LIPS_GEWEI AS "LIPS_GEWEI" LIPS_VOLUM AS "LIPS_VOLUM" LIPS_VOLEH AS "LIPS_VOLEH" LIPS_KZTLF AS "LIPS_KZTLF" LIPS_UEBTK AS "LIPS_UEBTK" LIPS_UEBTO AS "LIPS_UEBTO" LIPS_UNTTO AS "LIPS_UNTTO" LIPS_CHSPL AS "LIPS_CHSPL" LIPS_FAKSP AS "LIPS_FAKSP" LIPS_MBDAT AS "LIPS_MBDAT" LIPS_LGMNG AS "LIPS_LGMNG" LIPS_ARKTX AS "LIPS_ARKTX" LIPS_VBELV AS "LIPS_VBELV" LIPS_POSNV AS "LIPS_POSNV" LIPS_VBTYV AS "LIPS_VBTYV" LIPS_VGSYS AS "LIPS_VGSYS" LIPS_VGBEL AS "LIPS_VGBEL" LIPS_VGPOS AS "LIPS_VGPOS" LIPS_UPFLU AS "LIPS_UPFLU" LIPS_UEPOS AS "LIPS_UEPOS" LIPS_FKREL AS "LIPS_FKREL" LIPS_LADGR AS "LIPS_LADGR" LIPS_TRAGR AS "LIPS_TRAGR" LIPS_KOMKZ AS "LIPS_KOMKZ" LIPS_LGNUM AS "LIPS_LGNUM" LIPS_LISPL AS "LIPS_LISPL" LIPS_MTART AS "LIPS_MTART" LIPS_POSAR AS "LIPS_POSAR" LIPS_BWTAR AS "LIPS_BWTAR" LIPS_GSBER AS "LIPS_GSBER" LIPS_VKBUR AS "LIPS_VKBUR" LIPS_VKGRP AS "LIPS_VKGRP" LIPS_VTWEG AS "LIPS_VTWEG" LIPS_SPART AS "LIPS_SPART" LIPS_FMENG AS "LIPS_FMENG" LIPS_WAVWR AS "LIPS_WAVWR" LIPS_AEDAT AS "LIPS_AEDAT" LIPS_MVGR1 AS "LIPS_MVGR1" LIPS_MVGR2 AS "LIPS_MVGR2" LIPS_MVGR3 AS "LIPS_MVGR3" LIPS_MVGR4 AS "LIPS_MVGR4" LIPS_MVGR5 AS "LIPS_MVGR5" LIPS_KOSTL AS "LIPS_KOSTL" LIPS_KOKRS AS "LIPS_KOKRS" LIPS_PAOBJNR AS "LIPS_PAOBJNR" LIPS_PRCTR AS "LIPS_PRCTR" LIPS_PS_PSP_PNR AS "LIPS_PS_PSP_PNR" LIPS_AUFNR AS "LIPS_AUFNR" LIPS_POSNR_PP AS "LIPS_POSNR_PP" LIPS_KDAUF AS "LIPS_KDAUF" LIPS_KDPOS AS "LIPS_KDPOS" LIPS_VPMAT AS "LIPS_VPMAT" LIPS_VPWRK AS "LIPS_VPWRK" LIPS_PRBME AS "LIPS_PRBME" LIPS_UMREF AS "LIPS_UMREF" LIPS_KNTTP AS "LIPS_KNTTP" LIPS_KZVBR AS "LIPS_KZVBR" LIPS_FIPOS AS "LIPS_FIPOS" LIPS_KMPMG AS "LIPS_KMPMG" LIPS_KPEIN AS "LIPS_KPEIN" LIPS_KMEIN AS "LIPS_KMEIN" LIPS_NETPR AS "LIPS_NETPR" LIPS_NETWR AS "LIPS_NETWR" LIPS_MFRGR AS "LIPS_MFRGR" LIPS_RSNUM AS "LIPS_RSNUM" LIPS_RSPOS AS "LIPS_RSPOS" LIPS_INSMK AS "LIPS_INSMK" LIPS_KONTO AS "LIPS_KONTO" LIPS_VFDAT AS "LIPS_VFDAT" LIPS_LFBNR AS "LIPS_LFBNR" LIPS_BPMNG AS "LIPS_BPMNG" LIPS_ZZMATR_TRACTOR AS "LIPS_ZZMATR_TRACTOR" LIPS_ZZMATR_TRAILER AS "LIPS_ZZMATR_TRAILER" LIPS_ZZGUIA_TRANSP AS "LIPS_ZZGUIA_TRANSP" LIPS_ZZLIFNR AS "LIPS_ZZLIFNR" LIPS_ZZNSILO AS "LIPS_ZZNSILO" LIPS_ZZWERKS AS "LIPS_ZZWERKS" LIPS_ZZ_PONTO_CARGA AS "LIPS_ZZ_PONTO_CARGA" LIKP_VBELN AS "LIKP_VBELN" LIKP_ROUTE AS "LIKP_ROUTE" LIKP_KUNNR AS "LIKP_KUNNR"</v>
      </c>
    </row>
    <row r="371" spans="2:5" x14ac:dyDescent="0.2">
      <c r="B371" s="84" t="s">
        <v>534</v>
      </c>
      <c r="C371" t="str">
        <f t="shared" si="15"/>
        <v>"LIKP_BTGEW"</v>
      </c>
      <c r="D371" t="str">
        <f t="shared" si="16"/>
        <v>LIKP_BTGEW AS "LIKP_BTGEW"</v>
      </c>
      <c r="E371" t="str">
        <f t="shared" si="17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 MARA_BBTYP AS "MARA_BBTYP" MARA_SLED_BBD AS "MARA_SLED_BBD" MARA_GTIN_VARIANT AS "MARA_GTIN_VARIANT" MARA_GENNR AS "MARA_GENNR" MARA_RMATP AS "MARA_RMATP" MARA_GDS_RELEVANT AS "MARA_GDS_RELEVANT" MARA_WEORA AS "MARA_WEORA" MARA_HUTYP_DFLT AS "MARA_HUTYP_DFLT" MARA_PILFERABLE AS "MARA_PILFERABLE" MARA_WHSTC AS "MARA_WHSTC" MARA_WHMATGR AS "MARA_WHMATGR" MARA_HNDLCODE AS "MARA_HNDLCODE" MARA_HAZMAT AS "MARA_HAZMAT" MARA_HUTYP AS "MARA_HUTYP" MARA_TARE_VAR AS "MARA_TARE_VAR" MARA_MAXC AS "MARA_MAXC" MARA_MAXC_TOL AS "MARA_MAXC_TOL" MARA_MAXL AS "MARA_MAXL" MARA_MAXB AS "MARA_MAXB" MARA_MAXH AS "MARA_MAXH" MARA_MAXDIM_UOM AS "MARA_MAXDIM_UOM" MARA_HERKL AS "MARA_HERKL" MARA_MFRGR AS "MARA_MFRGR" MARA_QQTIME AS "MARA_QQTIME" MARA_QQTIMEUOM AS "MARA_QQTIMEUOM" MARA_QGRP AS "MARA_QGRP" MARA_SERIAL AS "MARA_SERIAL" MARA_PS_SMARTFORM AS "MARA_PS_SMARTFORM" MARA_LOGUNIT AS "MARA_LOGUNIT" MARA_CWQREL AS "MARA_CWQREL" MARA_CWQPROC AS "MARA_CWQPROC" MARA_CWQTOLGR AS "MARA_CWQTOLGR" MARA_ADPROF AS "MARA_ADPROF" MARA_IPMIPPRODUCT AS "MARA_IPMIPPRODUCT" MARA_ALLOW_PMAT_IGNO AS "MARA_ALLOW_PMAT_IGNO" MARA_MEDIUM AS "MARA_MEDIUM" MARA_COMMODITY AS "MARA_COMMODITY" MARA_ANIMAL_ORIGIN AS "MARA_ANIMAL_ORIGIN" MARA_TEXTILE_COMP_IND AS "MARA_TEXTILE_COMP_IND" MARA_SGT_CSGR AS "MARA_SGT_CSGR" MARA_SGT_COVSA AS "MARA_SGT_COVSA" MARA_SGT_STAT AS "MARA_SGT_STAT" MARA_SGT_SCOPE AS "MARA_SGT_SCOPE" MARA_SGT_REL AS "MARA_SGT_REL" MARA_ANP AS "MARA_ANP" MARA_FSH_MG_AT1 AS "MARA_FSH_MG_AT1" MARA_FSH_MG_AT2 AS "MARA_FSH_MG_AT2" MARA_FSH_MG_AT3 AS "MARA_FSH_MG_AT3" MARA_FSH_SEALV AS "MARA_FSH_SEALV" MARA_FSH_SEAIM AS "MARA_FSH_SEAIM" MARA_FSH_SC_MID AS "MARA_FSH_SC_MID" MARA_PSM_CODE AS "MARA_PSM_CODE" MARA_ZZEXTWG AS "MARA_ZZEXTWG" MARA_ZMTREF AS "MARA_ZMTREF" MARA_ZZPT_PRODUTO AS "MARA_ZZPT_PRODUTO" MARA_ZZPT_LIGANTE AS "MARA_ZZPT_LIGANTE" MARA_ZZPT_ADJUVANTE AS "MARA_ZZPT_ADJUVANTE" MARA_ZZPT_CLS_RESCO AS "MARA_ZZPT_CLS_RESCO" MARA_ZZPT_CLS_CONSI AS "MARA_ZZPT_CLS_CONSI" MARA_ZZPT_EXPO_AMBI AS "MARA_ZZPT_EXPO_AMBI" MARA_ZZPT_MAX_DIM_AG AS "MARA_ZZPT_MAX_DIM_AG" MARA_ZZPT_CLS_TEOR AS "MARA_ZZPT_CLS_TEOR" MARA_ZZPT_CAR_ESPEC AS "MARA_ZZPT_CAR_ESPEC" MARA_ZZ1 AS "MARA_ZZ1" MARA_ZZCPRDH AS "MARA_ZZCPRDH" MAKT_MATNR AS "MAKT_MATNR" MAKT_SPRAS AS "MAKT_SPRAS" MAKT_MAKTX AS "MAKT_MAKTX" LIPS_VBELN AS "LIPS_VBELN" LIPS_POSNR AS "LIPS_POSNR" LIPS_PSTYV AS "LIPS_PSTYV" LIPS_ERNAM AS "LIPS_ERNAM" LIPS_ERZET AS "LIPS_ERZET" LIPS_ERDAT AS "LIPS_ERDAT" LIPS_MATNR AS "LIPS_MATNR" LIPS_MATWA AS "LIPS_MATWA" LIPS_MATKL AS "LIPS_MATKL" LIPS_WERKS AS "LIPS_WERKS" LIPS_LGORT AS "LIPS_LGORT" LIPS_CHARG AS "LIPS_CHARG" LIPS_LICHN AS "LIPS_LICHN" LIPS_KDMAT AS "LIPS_KDMAT" LIPS_PRODH AS "LIPS_PRODH" LIPS_LFIMG AS "LIPS_LFIMG" LIPS_MEINS AS "LIPS_MEINS" LIPS_VRKME AS "LIPS_VRKME" LIPS_UMVKZ AS "LIPS_UMVKZ" LIPS_UMVKN AS "LIPS_UMVKN" LIPS_NTGEW AS "LIPS_NTGEW" LIPS_BRGEW AS "LIPS_BRGEW" LIPS_GEWEI AS "LIPS_GEWEI" LIPS_VOLUM AS "LIPS_VOLUM" LIPS_VOLEH AS "LIPS_VOLEH" LIPS_KZTLF AS "LIPS_KZTLF" LIPS_UEBTK AS "LIPS_UEBTK" LIPS_UEBTO AS "LIPS_UEBTO" LIPS_UNTTO AS "LIPS_UNTTO" LIPS_CHSPL AS "LIPS_CHSPL" LIPS_FAKSP AS "LIPS_FAKSP" LIPS_MBDAT AS "LIPS_MBDAT" LIPS_LGMNG AS "LIPS_LGMNG" LIPS_ARKTX AS "LIPS_ARKTX" LIPS_VBELV AS "LIPS_VBELV" LIPS_POSNV AS "LIPS_POSNV" LIPS_VBTYV AS "LIPS_VBTYV" LIPS_VGSYS AS "LIPS_VGSYS" LIPS_VGBEL AS "LIPS_VGBEL" LIPS_VGPOS AS "LIPS_VGPOS" LIPS_UPFLU AS "LIPS_UPFLU" LIPS_UEPOS AS "LIPS_UEPOS" LIPS_FKREL AS "LIPS_FKREL" LIPS_LADGR AS "LIPS_LADGR" LIPS_TRAGR AS "LIPS_TRAGR" LIPS_KOMKZ AS "LIPS_KOMKZ" LIPS_LGNUM AS "LIPS_LGNUM" LIPS_LISPL AS "LIPS_LISPL" LIPS_MTART AS "LIPS_MTART" LIPS_POSAR AS "LIPS_POSAR" LIPS_BWTAR AS "LIPS_BWTAR" LIPS_GSBER AS "LIPS_GSBER" LIPS_VKBUR AS "LIPS_VKBUR" LIPS_VKGRP AS "LIPS_VKGRP" LIPS_VTWEG AS "LIPS_VTWEG" LIPS_SPART AS "LIPS_SPART" LIPS_FMENG AS "LIPS_FMENG" LIPS_WAVWR AS "LIPS_WAVWR" LIPS_AEDAT AS "LIPS_AEDAT" LIPS_MVGR1 AS "LIPS_MVGR1" LIPS_MVGR2 AS "LIPS_MVGR2" LIPS_MVGR3 AS "LIPS_MVGR3" LIPS_MVGR4 AS "LIPS_MVGR4" LIPS_MVGR5 AS "LIPS_MVGR5" LIPS_KOSTL AS "LIPS_KOSTL" LIPS_KOKRS AS "LIPS_KOKRS" LIPS_PAOBJNR AS "LIPS_PAOBJNR" LIPS_PRCTR AS "LIPS_PRCTR" LIPS_PS_PSP_PNR AS "LIPS_PS_PSP_PNR" LIPS_AUFNR AS "LIPS_AUFNR" LIPS_POSNR_PP AS "LIPS_POSNR_PP" LIPS_KDAUF AS "LIPS_KDAUF" LIPS_KDPOS AS "LIPS_KDPOS" LIPS_VPMAT AS "LIPS_VPMAT" LIPS_VPWRK AS "LIPS_VPWRK" LIPS_PRBME AS "LIPS_PRBME" LIPS_UMREF AS "LIPS_UMREF" LIPS_KNTTP AS "LIPS_KNTTP" LIPS_KZVBR AS "LIPS_KZVBR" LIPS_FIPOS AS "LIPS_FIPOS" LIPS_KMPMG AS "LIPS_KMPMG" LIPS_KPEIN AS "LIPS_KPEIN" LIPS_KMEIN AS "LIPS_KMEIN" LIPS_NETPR AS "LIPS_NETPR" LIPS_NETWR AS "LIPS_NETWR" LIPS_MFRGR AS "LIPS_MFRGR" LIPS_RSNUM AS "LIPS_RSNUM" LIPS_RSPOS AS "LIPS_RSPOS" LIPS_INSMK AS "LIPS_INSMK" LIPS_KONTO AS "LIPS_KONTO" LIPS_VFDAT AS "LIPS_VFDAT" LIPS_LFBNR AS "LIPS_LFBNR" LIPS_BPMNG AS "LIPS_BPMNG" LIPS_ZZMATR_TRACTOR AS "LIPS_ZZMATR_TRACTOR" LIPS_ZZMATR_TRAILER AS "LIPS_ZZMATR_TRAILER" LIPS_ZZGUIA_TRANSP AS "LIPS_ZZGUIA_TRANSP" LIPS_ZZLIFNR AS "LIPS_ZZLIFNR" LIPS_ZZNSILO AS "LIPS_ZZNSILO" LIPS_ZZWERKS AS "LIPS_ZZWERKS" LIPS_ZZ_PONTO_CARGA AS "LIPS_ZZ_PONTO_CARGA" LIKP_VBELN AS "LIKP_VBELN" LIKP_ROUTE AS "LIKP_ROUTE" LIKP_KUNNR AS "LIKP_KUNNR" LIKP_BTGEW AS "LIKP_BTGEW"</v>
      </c>
    </row>
    <row r="372" spans="2:5" x14ac:dyDescent="0.2">
      <c r="B372" s="84" t="s">
        <v>535</v>
      </c>
      <c r="C372" t="str">
        <f t="shared" si="15"/>
        <v>"LIKP_NTGEW"</v>
      </c>
      <c r="D372" t="str">
        <f t="shared" si="16"/>
        <v>LIKP_NTGEW AS "LIKP_NTGEW"</v>
      </c>
      <c r="E372" t="str">
        <f t="shared" si="17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 MARA_BBTYP AS "MARA_BBTYP" MARA_SLED_BBD AS "MARA_SLED_BBD" MARA_GTIN_VARIANT AS "MARA_GTIN_VARIANT" MARA_GENNR AS "MARA_GENNR" MARA_RMATP AS "MARA_RMATP" MARA_GDS_RELEVANT AS "MARA_GDS_RELEVANT" MARA_WEORA AS "MARA_WEORA" MARA_HUTYP_DFLT AS "MARA_HUTYP_DFLT" MARA_PILFERABLE AS "MARA_PILFERABLE" MARA_WHSTC AS "MARA_WHSTC" MARA_WHMATGR AS "MARA_WHMATGR" MARA_HNDLCODE AS "MARA_HNDLCODE" MARA_HAZMAT AS "MARA_HAZMAT" MARA_HUTYP AS "MARA_HUTYP" MARA_TARE_VAR AS "MARA_TARE_VAR" MARA_MAXC AS "MARA_MAXC" MARA_MAXC_TOL AS "MARA_MAXC_TOL" MARA_MAXL AS "MARA_MAXL" MARA_MAXB AS "MARA_MAXB" MARA_MAXH AS "MARA_MAXH" MARA_MAXDIM_UOM AS "MARA_MAXDIM_UOM" MARA_HERKL AS "MARA_HERKL" MARA_MFRGR AS "MARA_MFRGR" MARA_QQTIME AS "MARA_QQTIME" MARA_QQTIMEUOM AS "MARA_QQTIMEUOM" MARA_QGRP AS "MARA_QGRP" MARA_SERIAL AS "MARA_SERIAL" MARA_PS_SMARTFORM AS "MARA_PS_SMARTFORM" MARA_LOGUNIT AS "MARA_LOGUNIT" MARA_CWQREL AS "MARA_CWQREL" MARA_CWQPROC AS "MARA_CWQPROC" MARA_CWQTOLGR AS "MARA_CWQTOLGR" MARA_ADPROF AS "MARA_ADPROF" MARA_IPMIPPRODUCT AS "MARA_IPMIPPRODUCT" MARA_ALLOW_PMAT_IGNO AS "MARA_ALLOW_PMAT_IGNO" MARA_MEDIUM AS "MARA_MEDIUM" MARA_COMMODITY AS "MARA_COMMODITY" MARA_ANIMAL_ORIGIN AS "MARA_ANIMAL_ORIGIN" MARA_TEXTILE_COMP_IND AS "MARA_TEXTILE_COMP_IND" MARA_SGT_CSGR AS "MARA_SGT_CSGR" MARA_SGT_COVSA AS "MARA_SGT_COVSA" MARA_SGT_STAT AS "MARA_SGT_STAT" MARA_SGT_SCOPE AS "MARA_SGT_SCOPE" MARA_SGT_REL AS "MARA_SGT_REL" MARA_ANP AS "MARA_ANP" MARA_FSH_MG_AT1 AS "MARA_FSH_MG_AT1" MARA_FSH_MG_AT2 AS "MARA_FSH_MG_AT2" MARA_FSH_MG_AT3 AS "MARA_FSH_MG_AT3" MARA_FSH_SEALV AS "MARA_FSH_SEALV" MARA_FSH_SEAIM AS "MARA_FSH_SEAIM" MARA_FSH_SC_MID AS "MARA_FSH_SC_MID" MARA_PSM_CODE AS "MARA_PSM_CODE" MARA_ZZEXTWG AS "MARA_ZZEXTWG" MARA_ZMTREF AS "MARA_ZMTREF" MARA_ZZPT_PRODUTO AS "MARA_ZZPT_PRODUTO" MARA_ZZPT_LIGANTE AS "MARA_ZZPT_LIGANTE" MARA_ZZPT_ADJUVANTE AS "MARA_ZZPT_ADJUVANTE" MARA_ZZPT_CLS_RESCO AS "MARA_ZZPT_CLS_RESCO" MARA_ZZPT_CLS_CONSI AS "MARA_ZZPT_CLS_CONSI" MARA_ZZPT_EXPO_AMBI AS "MARA_ZZPT_EXPO_AMBI" MARA_ZZPT_MAX_DIM_AG AS "MARA_ZZPT_MAX_DIM_AG" MARA_ZZPT_CLS_TEOR AS "MARA_ZZPT_CLS_TEOR" MARA_ZZPT_CAR_ESPEC AS "MARA_ZZPT_CAR_ESPEC" MARA_ZZ1 AS "MARA_ZZ1" MARA_ZZCPRDH AS "MARA_ZZCPRDH" MAKT_MATNR AS "MAKT_MATNR" MAKT_SPRAS AS "MAKT_SPRAS" MAKT_MAKTX AS "MAKT_MAKTX" LIPS_VBELN AS "LIPS_VBELN" LIPS_POSNR AS "LIPS_POSNR" LIPS_PSTYV AS "LIPS_PSTYV" LIPS_ERNAM AS "LIPS_ERNAM" LIPS_ERZET AS "LIPS_ERZET" LIPS_ERDAT AS "LIPS_ERDAT" LIPS_MATNR AS "LIPS_MATNR" LIPS_MATWA AS "LIPS_MATWA" LIPS_MATKL AS "LIPS_MATKL" LIPS_WERKS AS "LIPS_WERKS" LIPS_LGORT AS "LIPS_LGORT" LIPS_CHARG AS "LIPS_CHARG" LIPS_LICHN AS "LIPS_LICHN" LIPS_KDMAT AS "LIPS_KDMAT" LIPS_PRODH AS "LIPS_PRODH" LIPS_LFIMG AS "LIPS_LFIMG" LIPS_MEINS AS "LIPS_MEINS" LIPS_VRKME AS "LIPS_VRKME" LIPS_UMVKZ AS "LIPS_UMVKZ" LIPS_UMVKN AS "LIPS_UMVKN" LIPS_NTGEW AS "LIPS_NTGEW" LIPS_BRGEW AS "LIPS_BRGEW" LIPS_GEWEI AS "LIPS_GEWEI" LIPS_VOLUM AS "LIPS_VOLUM" LIPS_VOLEH AS "LIPS_VOLEH" LIPS_KZTLF AS "LIPS_KZTLF" LIPS_UEBTK AS "LIPS_UEBTK" LIPS_UEBTO AS "LIPS_UEBTO" LIPS_UNTTO AS "LIPS_UNTTO" LIPS_CHSPL AS "LIPS_CHSPL" LIPS_FAKSP AS "LIPS_FAKSP" LIPS_MBDAT AS "LIPS_MBDAT" LIPS_LGMNG AS "LIPS_LGMNG" LIPS_ARKTX AS "LIPS_ARKTX" LIPS_VBELV AS "LIPS_VBELV" LIPS_POSNV AS "LIPS_POSNV" LIPS_VBTYV AS "LIPS_VBTYV" LIPS_VGSYS AS "LIPS_VGSYS" LIPS_VGBEL AS "LIPS_VGBEL" LIPS_VGPOS AS "LIPS_VGPOS" LIPS_UPFLU AS "LIPS_UPFLU" LIPS_UEPOS AS "LIPS_UEPOS" LIPS_FKREL AS "LIPS_FKREL" LIPS_LADGR AS "LIPS_LADGR" LIPS_TRAGR AS "LIPS_TRAGR" LIPS_KOMKZ AS "LIPS_KOMKZ" LIPS_LGNUM AS "LIPS_LGNUM" LIPS_LISPL AS "LIPS_LISPL" LIPS_MTART AS "LIPS_MTART" LIPS_POSAR AS "LIPS_POSAR" LIPS_BWTAR AS "LIPS_BWTAR" LIPS_GSBER AS "LIPS_GSBER" LIPS_VKBUR AS "LIPS_VKBUR" LIPS_VKGRP AS "LIPS_VKGRP" LIPS_VTWEG AS "LIPS_VTWEG" LIPS_SPART AS "LIPS_SPART" LIPS_FMENG AS "LIPS_FMENG" LIPS_WAVWR AS "LIPS_WAVWR" LIPS_AEDAT AS "LIPS_AEDAT" LIPS_MVGR1 AS "LIPS_MVGR1" LIPS_MVGR2 AS "LIPS_MVGR2" LIPS_MVGR3 AS "LIPS_MVGR3" LIPS_MVGR4 AS "LIPS_MVGR4" LIPS_MVGR5 AS "LIPS_MVGR5" LIPS_KOSTL AS "LIPS_KOSTL" LIPS_KOKRS AS "LIPS_KOKRS" LIPS_PAOBJNR AS "LIPS_PAOBJNR" LIPS_PRCTR AS "LIPS_PRCTR" LIPS_PS_PSP_PNR AS "LIPS_PS_PSP_PNR" LIPS_AUFNR AS "LIPS_AUFNR" LIPS_POSNR_PP AS "LIPS_POSNR_PP" LIPS_KDAUF AS "LIPS_KDAUF" LIPS_KDPOS AS "LIPS_KDPOS" LIPS_VPMAT AS "LIPS_VPMAT" LIPS_VPWRK AS "LIPS_VPWRK" LIPS_PRBME AS "LIPS_PRBME" LIPS_UMREF AS "LIPS_UMREF" LIPS_KNTTP AS "LIPS_KNTTP" LIPS_KZVBR AS "LIPS_KZVBR" LIPS_FIPOS AS "LIPS_FIPOS" LIPS_KMPMG AS "LIPS_KMPMG" LIPS_KPEIN AS "LIPS_KPEIN" LIPS_KMEIN AS "LIPS_KMEIN" LIPS_NETPR AS "LIPS_NETPR" LIPS_NETWR AS "LIPS_NETWR" LIPS_MFRGR AS "LIPS_MFRGR" LIPS_RSNUM AS "LIPS_RSNUM" LIPS_RSPOS AS "LIPS_RSPOS" LIPS_INSMK AS "LIPS_INSMK" LIPS_KONTO AS "LIPS_KONTO" LIPS_VFDAT AS "LIPS_VFDAT" LIPS_LFBNR AS "LIPS_LFBNR" LIPS_BPMNG AS "LIPS_BPMNG" LIPS_ZZMATR_TRACTOR AS "LIPS_ZZMATR_TRACTOR" LIPS_ZZMATR_TRAILER AS "LIPS_ZZMATR_TRAILER" LIPS_ZZGUIA_TRANSP AS "LIPS_ZZGUIA_TRANSP" LIPS_ZZLIFNR AS "LIPS_ZZLIFNR" LIPS_ZZNSILO AS "LIPS_ZZNSILO" LIPS_ZZWERKS AS "LIPS_ZZWERKS" LIPS_ZZ_PONTO_CARGA AS "LIPS_ZZ_PONTO_CARGA" LIKP_VBELN AS "LIKP_VBELN" LIKP_ROUTE AS "LIKP_ROUTE" LIKP_KUNNR AS "LIKP_KUNNR" LIKP_BTGEW AS "LIKP_BTGEW" LIKP_NTGEW AS "LIKP_NTGEW"</v>
      </c>
    </row>
    <row r="373" spans="2:5" x14ac:dyDescent="0.2">
      <c r="B373" s="84" t="s">
        <v>536</v>
      </c>
      <c r="C373" t="str">
        <f t="shared" si="15"/>
        <v>"LIKP_GEWEI"</v>
      </c>
      <c r="D373" t="str">
        <f t="shared" si="16"/>
        <v>LIKP_GEWEI AS "LIKP_GEWEI"</v>
      </c>
      <c r="E373" t="str">
        <f t="shared" si="17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 MARA_BBTYP AS "MARA_BBTYP" MARA_SLED_BBD AS "MARA_SLED_BBD" MARA_GTIN_VARIANT AS "MARA_GTIN_VARIANT" MARA_GENNR AS "MARA_GENNR" MARA_RMATP AS "MARA_RMATP" MARA_GDS_RELEVANT AS "MARA_GDS_RELEVANT" MARA_WEORA AS "MARA_WEORA" MARA_HUTYP_DFLT AS "MARA_HUTYP_DFLT" MARA_PILFERABLE AS "MARA_PILFERABLE" MARA_WHSTC AS "MARA_WHSTC" MARA_WHMATGR AS "MARA_WHMATGR" MARA_HNDLCODE AS "MARA_HNDLCODE" MARA_HAZMAT AS "MARA_HAZMAT" MARA_HUTYP AS "MARA_HUTYP" MARA_TARE_VAR AS "MARA_TARE_VAR" MARA_MAXC AS "MARA_MAXC" MARA_MAXC_TOL AS "MARA_MAXC_TOL" MARA_MAXL AS "MARA_MAXL" MARA_MAXB AS "MARA_MAXB" MARA_MAXH AS "MARA_MAXH" MARA_MAXDIM_UOM AS "MARA_MAXDIM_UOM" MARA_HERKL AS "MARA_HERKL" MARA_MFRGR AS "MARA_MFRGR" MARA_QQTIME AS "MARA_QQTIME" MARA_QQTIMEUOM AS "MARA_QQTIMEUOM" MARA_QGRP AS "MARA_QGRP" MARA_SERIAL AS "MARA_SERIAL" MARA_PS_SMARTFORM AS "MARA_PS_SMARTFORM" MARA_LOGUNIT AS "MARA_LOGUNIT" MARA_CWQREL AS "MARA_CWQREL" MARA_CWQPROC AS "MARA_CWQPROC" MARA_CWQTOLGR AS "MARA_CWQTOLGR" MARA_ADPROF AS "MARA_ADPROF" MARA_IPMIPPRODUCT AS "MARA_IPMIPPRODUCT" MARA_ALLOW_PMAT_IGNO AS "MARA_ALLOW_PMAT_IGNO" MARA_MEDIUM AS "MARA_MEDIUM" MARA_COMMODITY AS "MARA_COMMODITY" MARA_ANIMAL_ORIGIN AS "MARA_ANIMAL_ORIGIN" MARA_TEXTILE_COMP_IND AS "MARA_TEXTILE_COMP_IND" MARA_SGT_CSGR AS "MARA_SGT_CSGR" MARA_SGT_COVSA AS "MARA_SGT_COVSA" MARA_SGT_STAT AS "MARA_SGT_STAT" MARA_SGT_SCOPE AS "MARA_SGT_SCOPE" MARA_SGT_REL AS "MARA_SGT_REL" MARA_ANP AS "MARA_ANP" MARA_FSH_MG_AT1 AS "MARA_FSH_MG_AT1" MARA_FSH_MG_AT2 AS "MARA_FSH_MG_AT2" MARA_FSH_MG_AT3 AS "MARA_FSH_MG_AT3" MARA_FSH_SEALV AS "MARA_FSH_SEALV" MARA_FSH_SEAIM AS "MARA_FSH_SEAIM" MARA_FSH_SC_MID AS "MARA_FSH_SC_MID" MARA_PSM_CODE AS "MARA_PSM_CODE" MARA_ZZEXTWG AS "MARA_ZZEXTWG" MARA_ZMTREF AS "MARA_ZMTREF" MARA_ZZPT_PRODUTO AS "MARA_ZZPT_PRODUTO" MARA_ZZPT_LIGANTE AS "MARA_ZZPT_LIGANTE" MARA_ZZPT_ADJUVANTE AS "MARA_ZZPT_ADJUVANTE" MARA_ZZPT_CLS_RESCO AS "MARA_ZZPT_CLS_RESCO" MARA_ZZPT_CLS_CONSI AS "MARA_ZZPT_CLS_CONSI" MARA_ZZPT_EXPO_AMBI AS "MARA_ZZPT_EXPO_AMBI" MARA_ZZPT_MAX_DIM_AG AS "MARA_ZZPT_MAX_DIM_AG" MARA_ZZPT_CLS_TEOR AS "MARA_ZZPT_CLS_TEOR" MARA_ZZPT_CAR_ESPEC AS "MARA_ZZPT_CAR_ESPEC" MARA_ZZ1 AS "MARA_ZZ1" MARA_ZZCPRDH AS "MARA_ZZCPRDH" MAKT_MATNR AS "MAKT_MATNR" MAKT_SPRAS AS "MAKT_SPRAS" MAKT_MAKTX AS "MAKT_MAKTX" LIPS_VBELN AS "LIPS_VBELN" LIPS_POSNR AS "LIPS_POSNR" LIPS_PSTYV AS "LIPS_PSTYV" LIPS_ERNAM AS "LIPS_ERNAM" LIPS_ERZET AS "LIPS_ERZET" LIPS_ERDAT AS "LIPS_ERDAT" LIPS_MATNR AS "LIPS_MATNR" LIPS_MATWA AS "LIPS_MATWA" LIPS_MATKL AS "LIPS_MATKL" LIPS_WERKS AS "LIPS_WERKS" LIPS_LGORT AS "LIPS_LGORT" LIPS_CHARG AS "LIPS_CHARG" LIPS_LICHN AS "LIPS_LICHN" LIPS_KDMAT AS "LIPS_KDMAT" LIPS_PRODH AS "LIPS_PRODH" LIPS_LFIMG AS "LIPS_LFIMG" LIPS_MEINS AS "LIPS_MEINS" LIPS_VRKME AS "LIPS_VRKME" LIPS_UMVKZ AS "LIPS_UMVKZ" LIPS_UMVKN AS "LIPS_UMVKN" LIPS_NTGEW AS "LIPS_NTGEW" LIPS_BRGEW AS "LIPS_BRGEW" LIPS_GEWEI AS "LIPS_GEWEI" LIPS_VOLUM AS "LIPS_VOLUM" LIPS_VOLEH AS "LIPS_VOLEH" LIPS_KZTLF AS "LIPS_KZTLF" LIPS_UEBTK AS "LIPS_UEBTK" LIPS_UEBTO AS "LIPS_UEBTO" LIPS_UNTTO AS "LIPS_UNTTO" LIPS_CHSPL AS "LIPS_CHSPL" LIPS_FAKSP AS "LIPS_FAKSP" LIPS_MBDAT AS "LIPS_MBDAT" LIPS_LGMNG AS "LIPS_LGMNG" LIPS_ARKTX AS "LIPS_ARKTX" LIPS_VBELV AS "LIPS_VBELV" LIPS_POSNV AS "LIPS_POSNV" LIPS_VBTYV AS "LIPS_VBTYV" LIPS_VGSYS AS "LIPS_VGSYS" LIPS_VGBEL AS "LIPS_VGBEL" LIPS_VGPOS AS "LIPS_VGPOS" LIPS_UPFLU AS "LIPS_UPFLU" LIPS_UEPOS AS "LIPS_UEPOS" LIPS_FKREL AS "LIPS_FKREL" LIPS_LADGR AS "LIPS_LADGR" LIPS_TRAGR AS "LIPS_TRAGR" LIPS_KOMKZ AS "LIPS_KOMKZ" LIPS_LGNUM AS "LIPS_LGNUM" LIPS_LISPL AS "LIPS_LISPL" LIPS_MTART AS "LIPS_MTART" LIPS_POSAR AS "LIPS_POSAR" LIPS_BWTAR AS "LIPS_BWTAR" LIPS_GSBER AS "LIPS_GSBER" LIPS_VKBUR AS "LIPS_VKBUR" LIPS_VKGRP AS "LIPS_VKGRP" LIPS_VTWEG AS "LIPS_VTWEG" LIPS_SPART AS "LIPS_SPART" LIPS_FMENG AS "LIPS_FMENG" LIPS_WAVWR AS "LIPS_WAVWR" LIPS_AEDAT AS "LIPS_AEDAT" LIPS_MVGR1 AS "LIPS_MVGR1" LIPS_MVGR2 AS "LIPS_MVGR2" LIPS_MVGR3 AS "LIPS_MVGR3" LIPS_MVGR4 AS "LIPS_MVGR4" LIPS_MVGR5 AS "LIPS_MVGR5" LIPS_KOSTL AS "LIPS_KOSTL" LIPS_KOKRS AS "LIPS_KOKRS" LIPS_PAOBJNR AS "LIPS_PAOBJNR" LIPS_PRCTR AS "LIPS_PRCTR" LIPS_PS_PSP_PNR AS "LIPS_PS_PSP_PNR" LIPS_AUFNR AS "LIPS_AUFNR" LIPS_POSNR_PP AS "LIPS_POSNR_PP" LIPS_KDAUF AS "LIPS_KDAUF" LIPS_KDPOS AS "LIPS_KDPOS" LIPS_VPMAT AS "LIPS_VPMAT" LIPS_VPWRK AS "LIPS_VPWRK" LIPS_PRBME AS "LIPS_PRBME" LIPS_UMREF AS "LIPS_UMREF" LIPS_KNTTP AS "LIPS_KNTTP" LIPS_KZVBR AS "LIPS_KZVBR" LIPS_FIPOS AS "LIPS_FIPOS" LIPS_KMPMG AS "LIPS_KMPMG" LIPS_KPEIN AS "LIPS_KPEIN" LIPS_KMEIN AS "LIPS_KMEIN" LIPS_NETPR AS "LIPS_NETPR" LIPS_NETWR AS "LIPS_NETWR" LIPS_MFRGR AS "LIPS_MFRGR" LIPS_RSNUM AS "LIPS_RSNUM" LIPS_RSPOS AS "LIPS_RSPOS" LIPS_INSMK AS "LIPS_INSMK" LIPS_KONTO AS "LIPS_KONTO" LIPS_VFDAT AS "LIPS_VFDAT" LIPS_LFBNR AS "LIPS_LFBNR" LIPS_BPMNG AS "LIPS_BPMNG" LIPS_ZZMATR_TRACTOR AS "LIPS_ZZMATR_TRACTOR" LIPS_ZZMATR_TRAILER AS "LIPS_ZZMATR_TRAILER" LIPS_ZZGUIA_TRANSP AS "LIPS_ZZGUIA_TRANSP" LIPS_ZZLIFNR AS "LIPS_ZZLIFNR" LIPS_ZZNSILO AS "LIPS_ZZNSILO" LIPS_ZZWERKS AS "LIPS_ZZWERKS" LIPS_ZZ_PONTO_CARGA AS "LIPS_ZZ_PONTO_CARGA" LIKP_VBELN AS "LIKP_VBELN" LIKP_ROUTE AS "LIKP_ROUTE" LIKP_KUNNR AS "LIKP_KUNNR" LIKP_BTGEW AS "LIKP_BTGEW" LIKP_NTGEW AS "LIKP_NTGEW" LIKP_GEWEI AS "LIKP_GEWEI"</v>
      </c>
    </row>
    <row r="374" spans="2:5" x14ac:dyDescent="0.2">
      <c r="B374" s="84" t="s">
        <v>537</v>
      </c>
      <c r="C374" t="str">
        <f t="shared" si="15"/>
        <v>"LIKP_TRAGR"</v>
      </c>
      <c r="D374" t="str">
        <f t="shared" si="16"/>
        <v>LIKP_TRAGR AS "LIKP_TRAGR"</v>
      </c>
      <c r="E374" t="str">
        <f t="shared" si="17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 MARA_BBTYP AS "MARA_BBTYP" MARA_SLED_BBD AS "MARA_SLED_BBD" MARA_GTIN_VARIANT AS "MARA_GTIN_VARIANT" MARA_GENNR AS "MARA_GENNR" MARA_RMATP AS "MARA_RMATP" MARA_GDS_RELEVANT AS "MARA_GDS_RELEVANT" MARA_WEORA AS "MARA_WEORA" MARA_HUTYP_DFLT AS "MARA_HUTYP_DFLT" MARA_PILFERABLE AS "MARA_PILFERABLE" MARA_WHSTC AS "MARA_WHSTC" MARA_WHMATGR AS "MARA_WHMATGR" MARA_HNDLCODE AS "MARA_HNDLCODE" MARA_HAZMAT AS "MARA_HAZMAT" MARA_HUTYP AS "MARA_HUTYP" MARA_TARE_VAR AS "MARA_TARE_VAR" MARA_MAXC AS "MARA_MAXC" MARA_MAXC_TOL AS "MARA_MAXC_TOL" MARA_MAXL AS "MARA_MAXL" MARA_MAXB AS "MARA_MAXB" MARA_MAXH AS "MARA_MAXH" MARA_MAXDIM_UOM AS "MARA_MAXDIM_UOM" MARA_HERKL AS "MARA_HERKL" MARA_MFRGR AS "MARA_MFRGR" MARA_QQTIME AS "MARA_QQTIME" MARA_QQTIMEUOM AS "MARA_QQTIMEUOM" MARA_QGRP AS "MARA_QGRP" MARA_SERIAL AS "MARA_SERIAL" MARA_PS_SMARTFORM AS "MARA_PS_SMARTFORM" MARA_LOGUNIT AS "MARA_LOGUNIT" MARA_CWQREL AS "MARA_CWQREL" MARA_CWQPROC AS "MARA_CWQPROC" MARA_CWQTOLGR AS "MARA_CWQTOLGR" MARA_ADPROF AS "MARA_ADPROF" MARA_IPMIPPRODUCT AS "MARA_IPMIPPRODUCT" MARA_ALLOW_PMAT_IGNO AS "MARA_ALLOW_PMAT_IGNO" MARA_MEDIUM AS "MARA_MEDIUM" MARA_COMMODITY AS "MARA_COMMODITY" MARA_ANIMAL_ORIGIN AS "MARA_ANIMAL_ORIGIN" MARA_TEXTILE_COMP_IND AS "MARA_TEXTILE_COMP_IND" MARA_SGT_CSGR AS "MARA_SGT_CSGR" MARA_SGT_COVSA AS "MARA_SGT_COVSA" MARA_SGT_STAT AS "MARA_SGT_STAT" MARA_SGT_SCOPE AS "MARA_SGT_SCOPE" MARA_SGT_REL AS "MARA_SGT_REL" MARA_ANP AS "MARA_ANP" MARA_FSH_MG_AT1 AS "MARA_FSH_MG_AT1" MARA_FSH_MG_AT2 AS "MARA_FSH_MG_AT2" MARA_FSH_MG_AT3 AS "MARA_FSH_MG_AT3" MARA_FSH_SEALV AS "MARA_FSH_SEALV" MARA_FSH_SEAIM AS "MARA_FSH_SEAIM" MARA_FSH_SC_MID AS "MARA_FSH_SC_MID" MARA_PSM_CODE AS "MARA_PSM_CODE" MARA_ZZEXTWG AS "MARA_ZZEXTWG" MARA_ZMTREF AS "MARA_ZMTREF" MARA_ZZPT_PRODUTO AS "MARA_ZZPT_PRODUTO" MARA_ZZPT_LIGANTE AS "MARA_ZZPT_LIGANTE" MARA_ZZPT_ADJUVANTE AS "MARA_ZZPT_ADJUVANTE" MARA_ZZPT_CLS_RESCO AS "MARA_ZZPT_CLS_RESCO" MARA_ZZPT_CLS_CONSI AS "MARA_ZZPT_CLS_CONSI" MARA_ZZPT_EXPO_AMBI AS "MARA_ZZPT_EXPO_AMBI" MARA_ZZPT_MAX_DIM_AG AS "MARA_ZZPT_MAX_DIM_AG" MARA_ZZPT_CLS_TEOR AS "MARA_ZZPT_CLS_TEOR" MARA_ZZPT_CAR_ESPEC AS "MARA_ZZPT_CAR_ESPEC" MARA_ZZ1 AS "MARA_ZZ1" MARA_ZZCPRDH AS "MARA_ZZCPRDH" MAKT_MATNR AS "MAKT_MATNR" MAKT_SPRAS AS "MAKT_SPRAS" MAKT_MAKTX AS "MAKT_MAKTX" LIPS_VBELN AS "LIPS_VBELN" LIPS_POSNR AS "LIPS_POSNR" LIPS_PSTYV AS "LIPS_PSTYV" LIPS_ERNAM AS "LIPS_ERNAM" LIPS_ERZET AS "LIPS_ERZET" LIPS_ERDAT AS "LIPS_ERDAT" LIPS_MATNR AS "LIPS_MATNR" LIPS_MATWA AS "LIPS_MATWA" LIPS_MATKL AS "LIPS_MATKL" LIPS_WERKS AS "LIPS_WERKS" LIPS_LGORT AS "LIPS_LGORT" LIPS_CHARG AS "LIPS_CHARG" LIPS_LICHN AS "LIPS_LICHN" LIPS_KDMAT AS "LIPS_KDMAT" LIPS_PRODH AS "LIPS_PRODH" LIPS_LFIMG AS "LIPS_LFIMG" LIPS_MEINS AS "LIPS_MEINS" LIPS_VRKME AS "LIPS_VRKME" LIPS_UMVKZ AS "LIPS_UMVKZ" LIPS_UMVKN AS "LIPS_UMVKN" LIPS_NTGEW AS "LIPS_NTGEW" LIPS_BRGEW AS "LIPS_BRGEW" LIPS_GEWEI AS "LIPS_GEWEI" LIPS_VOLUM AS "LIPS_VOLUM" LIPS_VOLEH AS "LIPS_VOLEH" LIPS_KZTLF AS "LIPS_KZTLF" LIPS_UEBTK AS "LIPS_UEBTK" LIPS_UEBTO AS "LIPS_UEBTO" LIPS_UNTTO AS "LIPS_UNTTO" LIPS_CHSPL AS "LIPS_CHSPL" LIPS_FAKSP AS "LIPS_FAKSP" LIPS_MBDAT AS "LIPS_MBDAT" LIPS_LGMNG AS "LIPS_LGMNG" LIPS_ARKTX AS "LIPS_ARKTX" LIPS_VBELV AS "LIPS_VBELV" LIPS_POSNV AS "LIPS_POSNV" LIPS_VBTYV AS "LIPS_VBTYV" LIPS_VGSYS AS "LIPS_VGSYS" LIPS_VGBEL AS "LIPS_VGBEL" LIPS_VGPOS AS "LIPS_VGPOS" LIPS_UPFLU AS "LIPS_UPFLU" LIPS_UEPOS AS "LIPS_UEPOS" LIPS_FKREL AS "LIPS_FKREL" LIPS_LADGR AS "LIPS_LADGR" LIPS_TRAGR AS "LIPS_TRAGR" LIPS_KOMKZ AS "LIPS_KOMKZ" LIPS_LGNUM AS "LIPS_LGNUM" LIPS_LISPL AS "LIPS_LISPL" LIPS_MTART AS "LIPS_MTART" LIPS_POSAR AS "LIPS_POSAR" LIPS_BWTAR AS "LIPS_BWTAR" LIPS_GSBER AS "LIPS_GSBER" LIPS_VKBUR AS "LIPS_VKBUR" LIPS_VKGRP AS "LIPS_VKGRP" LIPS_VTWEG AS "LIPS_VTWEG" LIPS_SPART AS "LIPS_SPART" LIPS_FMENG AS "LIPS_FMENG" LIPS_WAVWR AS "LIPS_WAVWR" LIPS_AEDAT AS "LIPS_AEDAT" LIPS_MVGR1 AS "LIPS_MVGR1" LIPS_MVGR2 AS "LIPS_MVGR2" LIPS_MVGR3 AS "LIPS_MVGR3" LIPS_MVGR4 AS "LIPS_MVGR4" LIPS_MVGR5 AS "LIPS_MVGR5" LIPS_KOSTL AS "LIPS_KOSTL" LIPS_KOKRS AS "LIPS_KOKRS" LIPS_PAOBJNR AS "LIPS_PAOBJNR" LIPS_PRCTR AS "LIPS_PRCTR" LIPS_PS_PSP_PNR AS "LIPS_PS_PSP_PNR" LIPS_AUFNR AS "LIPS_AUFNR" LIPS_POSNR_PP AS "LIPS_POSNR_PP" LIPS_KDAUF AS "LIPS_KDAUF" LIPS_KDPOS AS "LIPS_KDPOS" LIPS_VPMAT AS "LIPS_VPMAT" LIPS_VPWRK AS "LIPS_VPWRK" LIPS_PRBME AS "LIPS_PRBME" LIPS_UMREF AS "LIPS_UMREF" LIPS_KNTTP AS "LIPS_KNTTP" LIPS_KZVBR AS "LIPS_KZVBR" LIPS_FIPOS AS "LIPS_FIPOS" LIPS_KMPMG AS "LIPS_KMPMG" LIPS_KPEIN AS "LIPS_KPEIN" LIPS_KMEIN AS "LIPS_KMEIN" LIPS_NETPR AS "LIPS_NETPR" LIPS_NETWR AS "LIPS_NETWR" LIPS_MFRGR AS "LIPS_MFRGR" LIPS_RSNUM AS "LIPS_RSNUM" LIPS_RSPOS AS "LIPS_RSPOS" LIPS_INSMK AS "LIPS_INSMK" LIPS_KONTO AS "LIPS_KONTO" LIPS_VFDAT AS "LIPS_VFDAT" LIPS_LFBNR AS "LIPS_LFBNR" LIPS_BPMNG AS "LIPS_BPMNG" LIPS_ZZMATR_TRACTOR AS "LIPS_ZZMATR_TRACTOR" LIPS_ZZMATR_TRAILER AS "LIPS_ZZMATR_TRAILER" LIPS_ZZGUIA_TRANSP AS "LIPS_ZZGUIA_TRANSP" LIPS_ZZLIFNR AS "LIPS_ZZLIFNR" LIPS_ZZNSILO AS "LIPS_ZZNSILO" LIPS_ZZWERKS AS "LIPS_ZZWERKS" LIPS_ZZ_PONTO_CARGA AS "LIPS_ZZ_PONTO_CARGA" LIKP_VBELN AS "LIKP_VBELN" LIKP_ROUTE AS "LIKP_ROUTE" LIKP_KUNNR AS "LIKP_KUNNR" LIKP_BTGEW AS "LIKP_BTGEW" LIKP_NTGEW AS "LIKP_NTGEW" LIKP_GEWEI AS "LIKP_GEWEI" LIKP_TRAGR AS "LIKP_TRAGR"</v>
      </c>
    </row>
    <row r="375" spans="2:5" x14ac:dyDescent="0.2">
      <c r="B375" s="84" t="s">
        <v>538</v>
      </c>
      <c r="C375" t="str">
        <f t="shared" si="15"/>
        <v>"LIKP_TRATY"</v>
      </c>
      <c r="D375" t="str">
        <f t="shared" si="16"/>
        <v>LIKP_TRATY AS "LIKP_TRATY"</v>
      </c>
      <c r="E375" t="str">
        <f t="shared" si="17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 MARA_BBTYP AS "MARA_BBTYP" MARA_SLED_BBD AS "MARA_SLED_BBD" MARA_GTIN_VARIANT AS "MARA_GTIN_VARIANT" MARA_GENNR AS "MARA_GENNR" MARA_RMATP AS "MARA_RMATP" MARA_GDS_RELEVANT AS "MARA_GDS_RELEVANT" MARA_WEORA AS "MARA_WEORA" MARA_HUTYP_DFLT AS "MARA_HUTYP_DFLT" MARA_PILFERABLE AS "MARA_PILFERABLE" MARA_WHSTC AS "MARA_WHSTC" MARA_WHMATGR AS "MARA_WHMATGR" MARA_HNDLCODE AS "MARA_HNDLCODE" MARA_HAZMAT AS "MARA_HAZMAT" MARA_HUTYP AS "MARA_HUTYP" MARA_TARE_VAR AS "MARA_TARE_VAR" MARA_MAXC AS "MARA_MAXC" MARA_MAXC_TOL AS "MARA_MAXC_TOL" MARA_MAXL AS "MARA_MAXL" MARA_MAXB AS "MARA_MAXB" MARA_MAXH AS "MARA_MAXH" MARA_MAXDIM_UOM AS "MARA_MAXDIM_UOM" MARA_HERKL AS "MARA_HERKL" MARA_MFRGR AS "MARA_MFRGR" MARA_QQTIME AS "MARA_QQTIME" MARA_QQTIMEUOM AS "MARA_QQTIMEUOM" MARA_QGRP AS "MARA_QGRP" MARA_SERIAL AS "MARA_SERIAL" MARA_PS_SMARTFORM AS "MARA_PS_SMARTFORM" MARA_LOGUNIT AS "MARA_LOGUNIT" MARA_CWQREL AS "MARA_CWQREL" MARA_CWQPROC AS "MARA_CWQPROC" MARA_CWQTOLGR AS "MARA_CWQTOLGR" MARA_ADPROF AS "MARA_ADPROF" MARA_IPMIPPRODUCT AS "MARA_IPMIPPRODUCT" MARA_ALLOW_PMAT_IGNO AS "MARA_ALLOW_PMAT_IGNO" MARA_MEDIUM AS "MARA_MEDIUM" MARA_COMMODITY AS "MARA_COMMODITY" MARA_ANIMAL_ORIGIN AS "MARA_ANIMAL_ORIGIN" MARA_TEXTILE_COMP_IND AS "MARA_TEXTILE_COMP_IND" MARA_SGT_CSGR AS "MARA_SGT_CSGR" MARA_SGT_COVSA AS "MARA_SGT_COVSA" MARA_SGT_STAT AS "MARA_SGT_STAT" MARA_SGT_SCOPE AS "MARA_SGT_SCOPE" MARA_SGT_REL AS "MARA_SGT_REL" MARA_ANP AS "MARA_ANP" MARA_FSH_MG_AT1 AS "MARA_FSH_MG_AT1" MARA_FSH_MG_AT2 AS "MARA_FSH_MG_AT2" MARA_FSH_MG_AT3 AS "MARA_FSH_MG_AT3" MARA_FSH_SEALV AS "MARA_FSH_SEALV" MARA_FSH_SEAIM AS "MARA_FSH_SEAIM" MARA_FSH_SC_MID AS "MARA_FSH_SC_MID" MARA_PSM_CODE AS "MARA_PSM_CODE" MARA_ZZEXTWG AS "MARA_ZZEXTWG" MARA_ZMTREF AS "MARA_ZMTREF" MARA_ZZPT_PRODUTO AS "MARA_ZZPT_PRODUTO" MARA_ZZPT_LIGANTE AS "MARA_ZZPT_LIGANTE" MARA_ZZPT_ADJUVANTE AS "MARA_ZZPT_ADJUVANTE" MARA_ZZPT_CLS_RESCO AS "MARA_ZZPT_CLS_RESCO" MARA_ZZPT_CLS_CONSI AS "MARA_ZZPT_CLS_CONSI" MARA_ZZPT_EXPO_AMBI AS "MARA_ZZPT_EXPO_AMBI" MARA_ZZPT_MAX_DIM_AG AS "MARA_ZZPT_MAX_DIM_AG" MARA_ZZPT_CLS_TEOR AS "MARA_ZZPT_CLS_TEOR" MARA_ZZPT_CAR_ESPEC AS "MARA_ZZPT_CAR_ESPEC" MARA_ZZ1 AS "MARA_ZZ1" MARA_ZZCPRDH AS "MARA_ZZCPRDH" MAKT_MATNR AS "MAKT_MATNR" MAKT_SPRAS AS "MAKT_SPRAS" MAKT_MAKTX AS "MAKT_MAKTX" LIPS_VBELN AS "LIPS_VBELN" LIPS_POSNR AS "LIPS_POSNR" LIPS_PSTYV AS "LIPS_PSTYV" LIPS_ERNAM AS "LIPS_ERNAM" LIPS_ERZET AS "LIPS_ERZET" LIPS_ERDAT AS "LIPS_ERDAT" LIPS_MATNR AS "LIPS_MATNR" LIPS_MATWA AS "LIPS_MATWA" LIPS_MATKL AS "LIPS_MATKL" LIPS_WERKS AS "LIPS_WERKS" LIPS_LGORT AS "LIPS_LGORT" LIPS_CHARG AS "LIPS_CHARG" LIPS_LICHN AS "LIPS_LICHN" LIPS_KDMAT AS "LIPS_KDMAT" LIPS_PRODH AS "LIPS_PRODH" LIPS_LFIMG AS "LIPS_LFIMG" LIPS_MEINS AS "LIPS_MEINS" LIPS_VRKME AS "LIPS_VRKME" LIPS_UMVKZ AS "LIPS_UMVKZ" LIPS_UMVKN AS "LIPS_UMVKN" LIPS_NTGEW AS "LIPS_NTGEW" LIPS_BRGEW AS "LIPS_BRGEW" LIPS_GEWEI AS "LIPS_GEWEI" LIPS_VOLUM AS "LIPS_VOLUM" LIPS_VOLEH AS "LIPS_VOLEH" LIPS_KZTLF AS "LIPS_KZTLF" LIPS_UEBTK AS "LIPS_UEBTK" LIPS_UEBTO AS "LIPS_UEBTO" LIPS_UNTTO AS "LIPS_UNTTO" LIPS_CHSPL AS "LIPS_CHSPL" LIPS_FAKSP AS "LIPS_FAKSP" LIPS_MBDAT AS "LIPS_MBDAT" LIPS_LGMNG AS "LIPS_LGMNG" LIPS_ARKTX AS "LIPS_ARKTX" LIPS_VBELV AS "LIPS_VBELV" LIPS_POSNV AS "LIPS_POSNV" LIPS_VBTYV AS "LIPS_VBTYV" LIPS_VGSYS AS "LIPS_VGSYS" LIPS_VGBEL AS "LIPS_VGBEL" LIPS_VGPOS AS "LIPS_VGPOS" LIPS_UPFLU AS "LIPS_UPFLU" LIPS_UEPOS AS "LIPS_UEPOS" LIPS_FKREL AS "LIPS_FKREL" LIPS_LADGR AS "LIPS_LADGR" LIPS_TRAGR AS "LIPS_TRAGR" LIPS_KOMKZ AS "LIPS_KOMKZ" LIPS_LGNUM AS "LIPS_LGNUM" LIPS_LISPL AS "LIPS_LISPL" LIPS_MTART AS "LIPS_MTART" LIPS_POSAR AS "LIPS_POSAR" LIPS_BWTAR AS "LIPS_BWTAR" LIPS_GSBER AS "LIPS_GSBER" LIPS_VKBUR AS "LIPS_VKBUR" LIPS_VKGRP AS "LIPS_VKGRP" LIPS_VTWEG AS "LIPS_VTWEG" LIPS_SPART AS "LIPS_SPART" LIPS_FMENG AS "LIPS_FMENG" LIPS_WAVWR AS "LIPS_WAVWR" LIPS_AEDAT AS "LIPS_AEDAT" LIPS_MVGR1 AS "LIPS_MVGR1" LIPS_MVGR2 AS "LIPS_MVGR2" LIPS_MVGR3 AS "LIPS_MVGR3" LIPS_MVGR4 AS "LIPS_MVGR4" LIPS_MVGR5 AS "LIPS_MVGR5" LIPS_KOSTL AS "LIPS_KOSTL" LIPS_KOKRS AS "LIPS_KOKRS" LIPS_PAOBJNR AS "LIPS_PAOBJNR" LIPS_PRCTR AS "LIPS_PRCTR" LIPS_PS_PSP_PNR AS "LIPS_PS_PSP_PNR" LIPS_AUFNR AS "LIPS_AUFNR" LIPS_POSNR_PP AS "LIPS_POSNR_PP" LIPS_KDAUF AS "LIPS_KDAUF" LIPS_KDPOS AS "LIPS_KDPOS" LIPS_VPMAT AS "LIPS_VPMAT" LIPS_VPWRK AS "LIPS_VPWRK" LIPS_PRBME AS "LIPS_PRBME" LIPS_UMREF AS "LIPS_UMREF" LIPS_KNTTP AS "LIPS_KNTTP" LIPS_KZVBR AS "LIPS_KZVBR" LIPS_FIPOS AS "LIPS_FIPOS" LIPS_KMPMG AS "LIPS_KMPMG" LIPS_KPEIN AS "LIPS_KPEIN" LIPS_KMEIN AS "LIPS_KMEIN" LIPS_NETPR AS "LIPS_NETPR" LIPS_NETWR AS "LIPS_NETWR" LIPS_MFRGR AS "LIPS_MFRGR" LIPS_RSNUM AS "LIPS_RSNUM" LIPS_RSPOS AS "LIPS_RSPOS" LIPS_INSMK AS "LIPS_INSMK" LIPS_KONTO AS "LIPS_KONTO" LIPS_VFDAT AS "LIPS_VFDAT" LIPS_LFBNR AS "LIPS_LFBNR" LIPS_BPMNG AS "LIPS_BPMNG" LIPS_ZZMATR_TRACTOR AS "LIPS_ZZMATR_TRACTOR" LIPS_ZZMATR_TRAILER AS "LIPS_ZZMATR_TRAILER" LIPS_ZZGUIA_TRANSP AS "LIPS_ZZGUIA_TRANSP" LIPS_ZZLIFNR AS "LIPS_ZZLIFNR" LIPS_ZZNSILO AS "LIPS_ZZNSILO" LIPS_ZZWERKS AS "LIPS_ZZWERKS" LIPS_ZZ_PONTO_CARGA AS "LIPS_ZZ_PONTO_CARGA" LIKP_VBELN AS "LIKP_VBELN" LIKP_ROUTE AS "LIKP_ROUTE" LIKP_KUNNR AS "LIKP_KUNNR" LIKP_BTGEW AS "LIKP_BTGEW" LIKP_NTGEW AS "LIKP_NTGEW" LIKP_GEWEI AS "LIKP_GEWEI" LIKP_TRAGR AS "LIKP_TRAGR" LIKP_TRATY AS "LIKP_TRATY"</v>
      </c>
    </row>
    <row r="376" spans="2:5" x14ac:dyDescent="0.2">
      <c r="B376" s="84" t="s">
        <v>539</v>
      </c>
      <c r="C376" t="str">
        <f t="shared" si="15"/>
        <v>"LIKP_NETWR"</v>
      </c>
      <c r="D376" t="str">
        <f t="shared" si="16"/>
        <v>LIKP_NETWR AS "LIKP_NETWR"</v>
      </c>
      <c r="E376" t="str">
        <f t="shared" si="17"/>
        <v>ZSD_CARGA_WERKS AS "ZSD_CARGA_WERKS" ZSD_CARGA_VBELN AS "ZSD_CARGA_VBELN" ZSD_CARGA_POSNR AS "ZSD_CARGA_POSNR" ZSD_CARGA_ID_CARGA AS "ZSD_CARGA_ID_CARGA" ZSD_CARGA_VEHICULO AS "ZSD_CARGA_VEHICULO" ZSD_CARGA_MAT_REMOLQUE AS "ZSD_CARGA_MAT_REMOLQUE" ZSD_CARGA_TICKET AS "ZSD_CARGA_TICKET" ZSD_CARGA_MULTI AS "ZSD_CARGA_MULTI" ZSD_CARGA_NUM_ENTREGA AS "ZSD_CARGA_NUM_ENTREGA" ZSD_CARGA_FEC_ALBAR AS "ZSD_CARGA_FEC_ALBAR" ZSD_CARGA_TARATEO AS "ZSD_CARGA_TARATEO" ZSD_CARGA_PESO_MAX AS "ZSD_CARGA_PESO_MAX" ZSD_CARGA_TARA AS "ZSD_CARGA_TARA" ZSD_CARGA_BRUTO AS "ZSD_CARGA_BRUTO" ZSD_CARGA_PESO_NETO AS "ZSD_CARGA_PESO_NETO" ZSD_CARGA_UNIT_PESO AS "ZSD_CARGA_UNIT_PESO" ZSD_CARGA_BRUTORM AS "ZSD_CARGA_BRUTORM" ZSD_CARGA_WERKD AS "ZSD_CARGA_WERKD" ZSD_CARGA_NUM_EXPED AS "ZSD_CARGA_NUM_EXPED" ZSD_CARGA_VSTEL AS "ZSD_CARGA_VSTEL" ZSD_CARGA_MATNR AS "ZSD_CARGA_MATNR" ZSD_CARGA_LGORT AS "ZSD_CARGA_LGORT" ZSD_CARGA_LGOVM AS "ZSD_CARGA_LGOVM" ZSD_CARGA_LGODS AS "ZSD_CARGA_LGODS" ZSD_CARGA_CANT_A_SERV AS "ZSD_CARGA_CANT_A_SERV" ZSD_CARGA_UNIT_PEDIDO AS "ZSD_CARGA_UNIT_PEDIDO" ZSD_CARGA_CANT_SERVID AS "ZSD_CARGA_CANT_SERVID" ZSD_CARGA_VRKME AS "ZSD_CARGA_VRKME" ZSD_CARGA_COD_PAL_DEV AS "ZSD_CARGA_COD_PAL_DEV" ZSD_CARGA_PALLETS_DEV AS "ZSD_CARGA_PALLETS_DEV" ZSD_CARGA_COD_PAL_ENT AS "ZSD_CARGA_COD_PAL_ENT" ZSD_CARGA_PALLETS_EENT AS "ZSD_CARGA_PALLETS_EENT" ZSD_CARGA_PALLETS_ENT AS "ZSD_CARGA_PALLETS_ENT" ZSD_CARGA_UNIT_PAL AS "ZSD_CARGA_UNIT_PAL" ZSD_CARGA_DEVOL AS "ZSD_CARGA_DEVOL" ZSD_CARGA_PSTYV AS "ZSD_CARGA_PSTYV" ZSD_CARGA_FECHA_ENTRADA AS "ZSD_CARGA_FECHA_ENTRADA" ZSD_CARGA_HORA_ENTRADA AS "ZSD_CARGA_HORA_ENTRADA" ZSD_CARGA_FECHA_CARGA AS "ZSD_CARGA_FECHA_CARGA" ZSD_CARGA_HORA_CARGA AS "ZSD_CARGA_HORA_CARGA" ZSD_CARGA_FECHA_SALIDA AS "ZSD_CARGA_FECHA_SALIDA" ZSD_CARGA_HORA_SALIDA AS "ZSD_CARGA_HORA_SALIDA" ZSD_CARGA_DICOND AS "ZSD_CARGA_DICOND" ZSD_CARGA_DITRSP AS "ZSD_CARGA_DITRSP" ZSD_CARGA_DIPROP AS "ZSD_CARGA_DIPROP" ZSD_CARGA_LIFNR AS "ZSD_CARGA_LIFNR" ZSD_CARGA_MSG AS "ZSD_CARGA_MSG" ZSD_CARGA_BEROT AS "ZSD_CARGA_BEROT" ZSD_CARGA_ERNAM AS "ZSD_CARGA_ERNAM" ZSD_CARGA_STATUS AS "ZSD_CARGA_STATUS" ZSD_CARGA_ZINMA AS "ZSD_CARGA_ZINMA" ZSD_CARGA_E_M_SAP AS "ZSD_CARGA_E_M_SAP" ZSD_CARGA_E_M_SAP_MOTIVO AS "ZSD_CARGA_E_M_SAP_MOTIVO" ZSD_CARGA_E_M_VID AS "ZSD_CARGA_E_M_VID" ZSD_CARGA_E_M_VID_MOTIVO AS "ZSD_CARGA_E_M_VID_MOTIVO" ZSD_CARGA_E_M_TERMINAL AS "ZSD_CARGA_E_M_TERMINAL" ZSD_CARGA_E_M_TMSTMP AS "ZSD_CARGA_E_M_TMSTMP" ZSD_CARGA_E_M_USER AS "ZSD_CARGA_E_M_USER" ZSD_CARGA_S_M_SAP AS "ZSD_CARGA_S_M_SAP" ZSD_CARGA_S_M_SAP_MOTIVO AS "ZSD_CARGA_S_M_SAP_MOTIVO" ZSD_CARGA_S_M_VID AS "ZSD_CARGA_S_M_VID" ZSD_CARGA_S_M_VID_MOTIVO AS "ZSD_CARGA_S_M_VID_MOTIVO" ZSD_CARGA_S_M_TERMINAL AS "ZSD_CARGA_S_M_TERMINAL" ZSD_CARGA_S_M_TMSTMP AS "ZSD_CARGA_S_M_TMSTMP" ZSD_CARGA_S_M_USER AS "ZSD_CARGA_S_M_USER" ZSD_CARGA_PESEX AS "ZSD_CARGA_PESEX" ZSD_CARGA_PALLETS AS "ZSD_CARGA_PALLETS" ZSD_CARGA_PESO_VIDMAR AS "ZSD_CARGA_PESO_VIDMAR" ZSD_CARGA_ALB_REROUTING AS "ZSD_CARGA_ALB_REROUTING" ZSD_CARGA_ALB_DEFINITIVO AS "ZSD_CARGA_ALB_DEFINITIVO" MARA_MANDT AS "MARA_MANDT" MARA_MATNR AS "MARA_MATNR" MARA_ERSDA AS "MARA_ERSDA" MARA_ERNAM AS "MARA_ERNAM" MARA_LAEDA AS "MARA_LAEDA" MARA_AENAM AS "MARA_AENAM" MARA_VPSTA AS "MARA_VPSTA" MARA_PSTAT AS "MARA_PSTAT" MARA_LVORM AS "MARA_LVORM" MARA_MTART AS "MARA_MTART" MARA_MBRSH AS "MARA_MBRSH" MARA_MATKL AS "MARA_MATKL" MARA_BISMT AS "MARA_BISMT" MARA_MEINS AS "MARA_MEINS" MARA_BSTME AS "MARA_BSTME" MARA_ZEINR AS "MARA_ZEINR" MARA_ZEIAR AS "MARA_ZEIAR" MARA_ZEIVR AS "MARA_ZEIVR" MARA_ZEIFO AS "MARA_ZEIFO" MARA_AESZN AS "MARA_AESZN" MARA_BLATT AS "MARA_BLATT" MARA_BLANZ AS "MARA_BLANZ" MARA_FERTH AS "MARA_FERTH" MARA_FORMT AS "MARA_FORMT" MARA_GROES AS "MARA_GROES" MARA_WRKST AS "MARA_WRKST" MARA_NORMT AS "MARA_NORMT" MARA_LABOR AS "MARA_LABOR" MARA_EKWSL AS "MARA_EKWSL" MARA_BRGEW AS "MARA_BRGEW" MARA_NTGEW AS "MARA_NTGEW" MARA_GEWEI AS "MARA_GEWEI" MARA_VOLUM AS "MARA_VOLUM" MARA_VOLEH AS "MARA_VOLEH" MARA_BEHVO AS "MARA_BEHVO" MARA_RAUBE AS "MARA_RAUBE" MARA_TEMPB AS "MARA_TEMPB" MARA_DISST AS "MARA_DISST" MARA_TRAGR AS "MARA_TRAGR" MARA_STOFF AS "MARA_STOFF" MARA_SPART AS "MARA_SPART" MARA_KUNNR AS "MARA_KUNNR" MARA_EANNR AS "MARA_EANNR" MARA_WESCH AS "MARA_WESCH" MARA_BWVOR AS "MARA_BWVOR" MARA_BWSCL AS "MARA_BWSCL" MARA_SAISO AS "MARA_SAISO" MARA_ETIAR AS "MARA_ETIAR" MARA_ETIFO AS "MARA_ETIFO" MARA_ENTAR AS "MARA_ENTAR" MARA_EAN11 AS "MARA_EAN11" MARA_NUMTP AS "MARA_NUMTP" MARA_LAENG AS "MARA_LAENG" MARA_BREIT AS "MARA_BREIT" MARA_HOEHE AS "MARA_HOEHE" MARA_MEABM AS "MARA_MEABM" MARA_PRDHA AS "MARA_PRDHA" MARA_AEKLK AS "MARA_AEKLK" MARA_CADKZ AS "MARA_CADKZ" MARA_QMPUR AS "MARA_QMPUR" MARA_ERGEW AS "MARA_ERGEW" MARA_ERGEI AS "MARA_ERGEI" MARA_ERVOL AS "MARA_ERVOL" MARA_ERVOE AS "MARA_ERVOE" MARA_GEWTO AS "MARA_GEWTO" MARA_VOLTO AS "MARA_VOLTO" MARA_VABME AS "MARA_VABME" MARA_KZREV AS "MARA_KZREV" MARA_KZKFG AS "MARA_KZKFG" MARA_XCHPF AS "MARA_XCHPF" MARA_VHART AS "MARA_VHART" MARA_FUELG AS "MARA_FUELG" MARA_STFAK AS "MARA_STFAK" MARA_MAGRV AS "MARA_MAGRV" MARA_BEGRU AS "MARA_BEGRU" MARA_DATAB AS "MARA_DATAB" MARA_LIQDT AS "MARA_LIQDT" MARA_SAISJ AS "MARA_SAISJ" MARA_PLGTP AS "MARA_PLGTP" MARA_MLGUT AS "MARA_MLGUT" MARA_EXTWG AS "MARA_EXTWG" MARA_SATNR AS "MARA_SATNR" MARA_ATTYP AS "MARA_ATTYP" MARA_KZKUP AS "MARA_KZKUP" MARA_KZNFM AS "MARA_KZNFM" MARA_PMATA AS "MARA_PMATA" MARA_MSTAE AS "MARA_MSTAE" MARA_MSTAV AS "MARA_MSTAV" MARA_MSTDE AS "MARA_MSTDE" MARA_MSTDV AS "MARA_MSTDV" MARA_TAKLV AS "MARA_TAKLV" MARA_RBNRM AS "MARA_RBNRM" MARA_MHDRZ AS "MARA_MHDRZ" MARA_MHDHB AS "MARA_MHDHB" MARA_MHDLP AS "MARA_MHDLP" MARA_INHME AS "MARA_INHME" MARA_INHAL AS "MARA_INHAL" MARA_VPREH AS "MARA_VPREH" MARA_ETIAG AS "MARA_ETIAG" MARA_INHBR AS "MARA_INHBR" MARA_CMETH AS "MARA_CMETH" MARA_CUOBF AS "MARA_CUOBF" MARA_KZUMW AS "MARA_KZUMW" MARA_KOSCH AS "MARA_KOSCH" MARA_SPROF AS "MARA_SPROF" MARA_NRFHG AS "MARA_NRFHG" MARA_MFRPN AS "MARA_MFRPN" MARA_MFRNR AS "MARA_MFRNR" MARA_BMATN AS "MARA_BMATN" MARA_MPROF AS "MARA_MPROF" MARA_KZWSM AS "MARA_KZWSM" MARA_SAITY AS "MARA_SAITY" MARA_PROFL AS "MARA_PROFL" MARA_IHIVI AS "MARA_IHIVI" MARA_ILOOS AS "MARA_ILOOS" MARA_SERLV AS "MARA_SERLV" MARA_KZGVH AS "MARA_KZGVH" MARA_XGCHP AS "MARA_XGCHP" MARA_KZEFF AS "MARA_KZEFF" MARA_COMPL AS "MARA_COMPL" MARA_IPRKZ AS "MARA_IPRKZ" MARA_RDMHD AS "MARA_RDMHD" MARA_PRZUS AS "MARA_PRZUS" MARA_MTPOS_MARA AS "MARA_MTPOS_MARA" MARA_BFLME AS "MARA_BFLME" MARA_MATFI AS "MARA_MATFI" MARA_CMREL AS "MARA_CMREL" MARA_BBTYP AS "MARA_BBTYP" MARA_SLED_BBD AS "MARA_SLED_BBD" MARA_GTIN_VARIANT AS "MARA_GTIN_VARIANT" MARA_GENNR AS "MARA_GENNR" MARA_RMATP AS "MARA_RMATP" MARA_GDS_RELEVANT AS "MARA_GDS_RELEVANT" MARA_WEORA AS "MARA_WEORA" MARA_HUTYP_DFLT AS "MARA_HUTYP_DFLT" MARA_PILFERABLE AS "MARA_PILFERABLE" MARA_WHSTC AS "MARA_WHSTC" MARA_WHMATGR AS "MARA_WHMATGR" MARA_HNDLCODE AS "MARA_HNDLCODE" MARA_HAZMAT AS "MARA_HAZMAT" MARA_HUTYP AS "MARA_HUTYP" MARA_TARE_VAR AS "MARA_TARE_VAR" MARA_MAXC AS "MARA_MAXC" MARA_MAXC_TOL AS "MARA_MAXC_TOL" MARA_MAXL AS "MARA_MAXL" MARA_MAXB AS "MARA_MAXB" MARA_MAXH AS "MARA_MAXH" MARA_MAXDIM_UOM AS "MARA_MAXDIM_UOM" MARA_HERKL AS "MARA_HERKL" MARA_MFRGR AS "MARA_MFRGR" MARA_QQTIME AS "MARA_QQTIME" MARA_QQTIMEUOM AS "MARA_QQTIMEUOM" MARA_QGRP AS "MARA_QGRP" MARA_SERIAL AS "MARA_SERIAL" MARA_PS_SMARTFORM AS "MARA_PS_SMARTFORM" MARA_LOGUNIT AS "MARA_LOGUNIT" MARA_CWQREL AS "MARA_CWQREL" MARA_CWQPROC AS "MARA_CWQPROC" MARA_CWQTOLGR AS "MARA_CWQTOLGR" MARA_ADPROF AS "MARA_ADPROF" MARA_IPMIPPRODUCT AS "MARA_IPMIPPRODUCT" MARA_ALLOW_PMAT_IGNO AS "MARA_ALLOW_PMAT_IGNO" MARA_MEDIUM AS "MARA_MEDIUM" MARA_COMMODITY AS "MARA_COMMODITY" MARA_ANIMAL_ORIGIN AS "MARA_ANIMAL_ORIGIN" MARA_TEXTILE_COMP_IND AS "MARA_TEXTILE_COMP_IND" MARA_SGT_CSGR AS "MARA_SGT_CSGR" MARA_SGT_COVSA AS "MARA_SGT_COVSA" MARA_SGT_STAT AS "MARA_SGT_STAT" MARA_SGT_SCOPE AS "MARA_SGT_SCOPE" MARA_SGT_REL AS "MARA_SGT_REL" MARA_ANP AS "MARA_ANP" MARA_FSH_MG_AT1 AS "MARA_FSH_MG_AT1" MARA_FSH_MG_AT2 AS "MARA_FSH_MG_AT2" MARA_FSH_MG_AT3 AS "MARA_FSH_MG_AT3" MARA_FSH_SEALV AS "MARA_FSH_SEALV" MARA_FSH_SEAIM AS "MARA_FSH_SEAIM" MARA_FSH_SC_MID AS "MARA_FSH_SC_MID" MARA_PSM_CODE AS "MARA_PSM_CODE" MARA_ZZEXTWG AS "MARA_ZZEXTWG" MARA_ZMTREF AS "MARA_ZMTREF" MARA_ZZPT_PRODUTO AS "MARA_ZZPT_PRODUTO" MARA_ZZPT_LIGANTE AS "MARA_ZZPT_LIGANTE" MARA_ZZPT_ADJUVANTE AS "MARA_ZZPT_ADJUVANTE" MARA_ZZPT_CLS_RESCO AS "MARA_ZZPT_CLS_RESCO" MARA_ZZPT_CLS_CONSI AS "MARA_ZZPT_CLS_CONSI" MARA_ZZPT_EXPO_AMBI AS "MARA_ZZPT_EXPO_AMBI" MARA_ZZPT_MAX_DIM_AG AS "MARA_ZZPT_MAX_DIM_AG" MARA_ZZPT_CLS_TEOR AS "MARA_ZZPT_CLS_TEOR" MARA_ZZPT_CAR_ESPEC AS "MARA_ZZPT_CAR_ESPEC" MARA_ZZ1 AS "MARA_ZZ1" MARA_ZZCPRDH AS "MARA_ZZCPRDH" MAKT_MATNR AS "MAKT_MATNR" MAKT_SPRAS AS "MAKT_SPRAS" MAKT_MAKTX AS "MAKT_MAKTX" LIPS_VBELN AS "LIPS_VBELN" LIPS_POSNR AS "LIPS_POSNR" LIPS_PSTYV AS "LIPS_PSTYV" LIPS_ERNAM AS "LIPS_ERNAM" LIPS_ERZET AS "LIPS_ERZET" LIPS_ERDAT AS "LIPS_ERDAT" LIPS_MATNR AS "LIPS_MATNR" LIPS_MATWA AS "LIPS_MATWA" LIPS_MATKL AS "LIPS_MATKL" LIPS_WERKS AS "LIPS_WERKS" LIPS_LGORT AS "LIPS_LGORT" LIPS_CHARG AS "LIPS_CHARG" LIPS_LICHN AS "LIPS_LICHN" LIPS_KDMAT AS "LIPS_KDMAT" LIPS_PRODH AS "LIPS_PRODH" LIPS_LFIMG AS "LIPS_LFIMG" LIPS_MEINS AS "LIPS_MEINS" LIPS_VRKME AS "LIPS_VRKME" LIPS_UMVKZ AS "LIPS_UMVKZ" LIPS_UMVKN AS "LIPS_UMVKN" LIPS_NTGEW AS "LIPS_NTGEW" LIPS_BRGEW AS "LIPS_BRGEW" LIPS_GEWEI AS "LIPS_GEWEI" LIPS_VOLUM AS "LIPS_VOLUM" LIPS_VOLEH AS "LIPS_VOLEH" LIPS_KZTLF AS "LIPS_KZTLF" LIPS_UEBTK AS "LIPS_UEBTK" LIPS_UEBTO AS "LIPS_UEBTO" LIPS_UNTTO AS "LIPS_UNTTO" LIPS_CHSPL AS "LIPS_CHSPL" LIPS_FAKSP AS "LIPS_FAKSP" LIPS_MBDAT AS "LIPS_MBDAT" LIPS_LGMNG AS "LIPS_LGMNG" LIPS_ARKTX AS "LIPS_ARKTX" LIPS_VBELV AS "LIPS_VBELV" LIPS_POSNV AS "LIPS_POSNV" LIPS_VBTYV AS "LIPS_VBTYV" LIPS_VGSYS AS "LIPS_VGSYS" LIPS_VGBEL AS "LIPS_VGBEL" LIPS_VGPOS AS "LIPS_VGPOS" LIPS_UPFLU AS "LIPS_UPFLU" LIPS_UEPOS AS "LIPS_UEPOS" LIPS_FKREL AS "LIPS_FKREL" LIPS_LADGR AS "LIPS_LADGR" LIPS_TRAGR AS "LIPS_TRAGR" LIPS_KOMKZ AS "LIPS_KOMKZ" LIPS_LGNUM AS "LIPS_LGNUM" LIPS_LISPL AS "LIPS_LISPL" LIPS_MTART AS "LIPS_MTART" LIPS_POSAR AS "LIPS_POSAR" LIPS_BWTAR AS "LIPS_BWTAR" LIPS_GSBER AS "LIPS_GSBER" LIPS_VKBUR AS "LIPS_VKBUR" LIPS_VKGRP AS "LIPS_VKGRP" LIPS_VTWEG AS "LIPS_VTWEG" LIPS_SPART AS "LIPS_SPART" LIPS_FMENG AS "LIPS_FMENG" LIPS_WAVWR AS "LIPS_WAVWR" LIPS_AEDAT AS "LIPS_AEDAT" LIPS_MVGR1 AS "LIPS_MVGR1" LIPS_MVGR2 AS "LIPS_MVGR2" LIPS_MVGR3 AS "LIPS_MVGR3" LIPS_MVGR4 AS "LIPS_MVGR4" LIPS_MVGR5 AS "LIPS_MVGR5" LIPS_KOSTL AS "LIPS_KOSTL" LIPS_KOKRS AS "LIPS_KOKRS" LIPS_PAOBJNR AS "LIPS_PAOBJNR" LIPS_PRCTR AS "LIPS_PRCTR" LIPS_PS_PSP_PNR AS "LIPS_PS_PSP_PNR" LIPS_AUFNR AS "LIPS_AUFNR" LIPS_POSNR_PP AS "LIPS_POSNR_PP" LIPS_KDAUF AS "LIPS_KDAUF" LIPS_KDPOS AS "LIPS_KDPOS" LIPS_VPMAT AS "LIPS_VPMAT" LIPS_VPWRK AS "LIPS_VPWRK" LIPS_PRBME AS "LIPS_PRBME" LIPS_UMREF AS "LIPS_UMREF" LIPS_KNTTP AS "LIPS_KNTTP" LIPS_KZVBR AS "LIPS_KZVBR" LIPS_FIPOS AS "LIPS_FIPOS" LIPS_KMPMG AS "LIPS_KMPMG" LIPS_KPEIN AS "LIPS_KPEIN" LIPS_KMEIN AS "LIPS_KMEIN" LIPS_NETPR AS "LIPS_NETPR" LIPS_NETWR AS "LIPS_NETWR" LIPS_MFRGR AS "LIPS_MFRGR" LIPS_RSNUM AS "LIPS_RSNUM" LIPS_RSPOS AS "LIPS_RSPOS" LIPS_INSMK AS "LIPS_INSMK" LIPS_KONTO AS "LIPS_KONTO" LIPS_VFDAT AS "LIPS_VFDAT" LIPS_LFBNR AS "LIPS_LFBNR" LIPS_BPMNG AS "LIPS_BPMNG" LIPS_ZZMATR_TRACTOR AS "LIPS_ZZMATR_TRACTOR" LIPS_ZZMATR_TRAILER AS "LIPS_ZZMATR_TRAILER" LIPS_ZZGUIA_TRANSP AS "LIPS_ZZGUIA_TRANSP" LIPS_ZZLIFNR AS "LIPS_ZZLIFNR" LIPS_ZZNSILO AS "LIPS_ZZNSILO" LIPS_ZZWERKS AS "LIPS_ZZWERKS" LIPS_ZZ_PONTO_CARGA AS "LIPS_ZZ_PONTO_CARGA" LIKP_VBELN AS "LIKP_VBELN" LIKP_ROUTE AS "LIKP_ROUTE" LIKP_KUNNR AS "LIKP_KUNNR" LIKP_BTGEW AS "LIKP_BTGEW" LIKP_NTGEW AS "LIKP_NTGEW" LIKP_GEWEI AS "LIKP_GEWEI" LIKP_TRAGR AS "LIKP_TRAGR" LIKP_TRATY AS "LIKP_TRATY" LIKP_NETWR AS "LIKP_NETWR"</v>
      </c>
    </row>
    <row r="377" spans="2:5" x14ac:dyDescent="0.2">
      <c r="B377" s="84" t="s">
        <v>540</v>
      </c>
      <c r="C377" t="str">
        <f t="shared" si="15"/>
        <v>"LIKP_VSART"</v>
      </c>
      <c r="D377" t="str">
        <f t="shared" si="16"/>
        <v>LIKP_VSART AS "LIKP_VSART"</v>
      </c>
      <c r="E377" t="s">
        <v>541</v>
      </c>
    </row>
  </sheetData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AE5F9-2557-4785-90E1-F06478F85D0D}">
  <dimension ref="A1:BL3"/>
  <sheetViews>
    <sheetView topLeftCell="B1" workbookViewId="0">
      <selection activeCell="B1" sqref="B1:BM3"/>
    </sheetView>
  </sheetViews>
  <sheetFormatPr baseColWidth="10" defaultColWidth="11.42578125" defaultRowHeight="12.75" x14ac:dyDescent="0.2"/>
  <cols>
    <col min="1" max="1" width="0" hidden="1" customWidth="1"/>
    <col min="2" max="2" width="14.140625" customWidth="1"/>
    <col min="4" max="4" width="18.140625" hidden="1" customWidth="1"/>
    <col min="5" max="5" width="27" customWidth="1"/>
    <col min="6" max="6" width="21.5703125" customWidth="1"/>
    <col min="8" max="8" width="18.5703125" customWidth="1"/>
    <col min="9" max="9" width="14.140625" hidden="1" customWidth="1"/>
    <col min="10" max="10" width="20.140625" customWidth="1"/>
    <col min="11" max="11" width="13.85546875" hidden="1" customWidth="1"/>
    <col min="12" max="12" width="16.85546875" hidden="1" customWidth="1"/>
    <col min="13" max="13" width="0" hidden="1" customWidth="1"/>
    <col min="14" max="14" width="19.28515625" customWidth="1"/>
    <col min="15" max="15" width="0" hidden="1" customWidth="1"/>
    <col min="16" max="16" width="12.28515625" customWidth="1"/>
    <col min="17" max="17" width="19.5703125" customWidth="1"/>
    <col min="18" max="18" width="20.85546875" hidden="1" customWidth="1"/>
    <col min="19" max="19" width="18.140625" hidden="1" customWidth="1"/>
    <col min="20" max="20" width="13.28515625" customWidth="1"/>
    <col min="21" max="21" width="0" hidden="1" customWidth="1"/>
    <col min="22" max="22" width="30.85546875" hidden="1" customWidth="1"/>
    <col min="23" max="23" width="37.5703125" hidden="1" customWidth="1"/>
    <col min="24" max="24" width="37" hidden="1" customWidth="1"/>
    <col min="25" max="25" width="40.28515625" hidden="1" customWidth="1"/>
    <col min="26" max="26" width="40.85546875" hidden="1" customWidth="1"/>
    <col min="27" max="27" width="23.5703125" hidden="1" customWidth="1"/>
    <col min="28" max="28" width="29.140625" hidden="1" customWidth="1"/>
    <col min="29" max="29" width="0" hidden="1" customWidth="1"/>
    <col min="30" max="30" width="36.42578125" hidden="1" customWidth="1"/>
    <col min="31" max="31" width="42.42578125" customWidth="1"/>
    <col min="32" max="32" width="39.140625" hidden="1" customWidth="1"/>
    <col min="33" max="33" width="36.28515625" hidden="1" customWidth="1"/>
    <col min="34" max="34" width="24.5703125" hidden="1" customWidth="1"/>
    <col min="35" max="35" width="30.140625" hidden="1" customWidth="1"/>
    <col min="36" max="36" width="0" hidden="1" customWidth="1"/>
    <col min="37" max="37" width="28.85546875" hidden="1" customWidth="1"/>
    <col min="38" max="38" width="22.42578125" hidden="1" customWidth="1"/>
    <col min="39" max="43" width="0" hidden="1" customWidth="1"/>
    <col min="44" max="44" width="17.28515625" hidden="1" customWidth="1"/>
    <col min="45" max="45" width="14.42578125" hidden="1" customWidth="1"/>
    <col min="46" max="46" width="24.140625" hidden="1" customWidth="1"/>
    <col min="47" max="47" width="27.140625" hidden="1" customWidth="1"/>
    <col min="48" max="48" width="15.85546875" hidden="1" customWidth="1"/>
    <col min="49" max="49" width="21.85546875" customWidth="1"/>
    <col min="50" max="50" width="0" hidden="1" customWidth="1"/>
    <col min="51" max="52" width="12.42578125" hidden="1" customWidth="1"/>
    <col min="53" max="53" width="17.28515625" hidden="1" customWidth="1"/>
    <col min="54" max="54" width="21.140625" hidden="1" customWidth="1"/>
    <col min="55" max="55" width="18.7109375" hidden="1" customWidth="1"/>
    <col min="56" max="56" width="0" hidden="1" customWidth="1"/>
    <col min="57" max="57" width="17" hidden="1" customWidth="1"/>
    <col min="58" max="58" width="12.28515625" hidden="1" customWidth="1"/>
    <col min="59" max="59" width="0" hidden="1" customWidth="1"/>
    <col min="60" max="60" width="14.5703125" hidden="1" customWidth="1"/>
    <col min="61" max="61" width="13" hidden="1" customWidth="1"/>
    <col min="62" max="62" width="21.28515625" hidden="1" customWidth="1"/>
    <col min="63" max="63" width="20" hidden="1" customWidth="1"/>
    <col min="64" max="64" width="0" hidden="1" customWidth="1"/>
  </cols>
  <sheetData>
    <row r="1" spans="1:64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61</v>
      </c>
      <c r="BE1" t="s">
        <v>62</v>
      </c>
      <c r="BF1" t="s">
        <v>63</v>
      </c>
      <c r="BG1" t="s">
        <v>64</v>
      </c>
      <c r="BH1" t="s">
        <v>65</v>
      </c>
      <c r="BI1" t="s">
        <v>66</v>
      </c>
      <c r="BJ1" t="s">
        <v>67</v>
      </c>
      <c r="BK1" t="s">
        <v>542</v>
      </c>
      <c r="BL1" t="s">
        <v>69</v>
      </c>
    </row>
    <row r="2" spans="1:64" x14ac:dyDescent="0.2">
      <c r="A2" t="s">
        <v>104</v>
      </c>
      <c r="B2">
        <v>1.8</v>
      </c>
      <c r="C2">
        <v>1.8</v>
      </c>
      <c r="D2">
        <v>0</v>
      </c>
      <c r="E2">
        <v>2.85</v>
      </c>
      <c r="F2">
        <v>801.8</v>
      </c>
      <c r="G2">
        <v>0.8</v>
      </c>
      <c r="H2" t="s">
        <v>73</v>
      </c>
      <c r="I2" t="s">
        <v>74</v>
      </c>
      <c r="J2" t="s">
        <v>543</v>
      </c>
      <c r="K2" t="s">
        <v>74</v>
      </c>
      <c r="L2" t="s">
        <v>544</v>
      </c>
      <c r="M2" t="s">
        <v>545</v>
      </c>
      <c r="N2" s="74">
        <v>45425</v>
      </c>
      <c r="O2" t="s">
        <v>116</v>
      </c>
      <c r="P2">
        <v>0.8</v>
      </c>
      <c r="Q2" t="s">
        <v>73</v>
      </c>
      <c r="R2">
        <v>800</v>
      </c>
      <c r="S2" t="s">
        <v>80</v>
      </c>
      <c r="T2" t="s">
        <v>107</v>
      </c>
      <c r="U2" t="s">
        <v>3</v>
      </c>
      <c r="V2" t="s">
        <v>74</v>
      </c>
      <c r="W2" t="s">
        <v>74</v>
      </c>
      <c r="X2" t="s">
        <v>74</v>
      </c>
      <c r="Y2" t="s">
        <v>5</v>
      </c>
      <c r="Z2" t="s">
        <v>74</v>
      </c>
      <c r="AA2" t="s">
        <v>74</v>
      </c>
      <c r="AB2" s="75">
        <v>0</v>
      </c>
      <c r="AC2" t="s">
        <v>74</v>
      </c>
      <c r="AD2" t="s">
        <v>4</v>
      </c>
      <c r="AE2" t="s">
        <v>546</v>
      </c>
      <c r="AF2" t="s">
        <v>74</v>
      </c>
      <c r="AG2" t="s">
        <v>74</v>
      </c>
      <c r="AH2" t="s">
        <v>112</v>
      </c>
      <c r="AI2" s="76">
        <v>45425.384456018517</v>
      </c>
      <c r="AJ2" t="s">
        <v>107</v>
      </c>
      <c r="AK2" t="s">
        <v>129</v>
      </c>
      <c r="AL2" t="s">
        <v>74</v>
      </c>
      <c r="AM2">
        <v>0</v>
      </c>
      <c r="AN2">
        <v>1</v>
      </c>
      <c r="AO2">
        <v>13</v>
      </c>
      <c r="AP2">
        <v>5</v>
      </c>
      <c r="AQ2">
        <v>20</v>
      </c>
      <c r="AR2" t="s">
        <v>547</v>
      </c>
      <c r="AS2" t="s">
        <v>548</v>
      </c>
      <c r="AT2" t="s">
        <v>549</v>
      </c>
      <c r="AU2" t="s">
        <v>550</v>
      </c>
      <c r="AV2" t="s">
        <v>74</v>
      </c>
      <c r="AW2" t="s">
        <v>551</v>
      </c>
      <c r="AX2" t="s">
        <v>552</v>
      </c>
      <c r="AY2">
        <v>-798.87874999999997</v>
      </c>
      <c r="AZ2" t="s">
        <v>553</v>
      </c>
      <c r="BA2">
        <v>-798.72</v>
      </c>
      <c r="BB2">
        <v>798.72</v>
      </c>
      <c r="BC2">
        <v>1</v>
      </c>
      <c r="BD2">
        <v>0</v>
      </c>
      <c r="BE2" t="s">
        <v>554</v>
      </c>
      <c r="BF2">
        <v>0.8</v>
      </c>
      <c r="BG2" t="s">
        <v>73</v>
      </c>
      <c r="BH2">
        <v>1.2800000000000002</v>
      </c>
      <c r="BI2">
        <v>3208</v>
      </c>
      <c r="BJ2" t="s">
        <v>74</v>
      </c>
      <c r="BK2" t="s">
        <v>547</v>
      </c>
      <c r="BL2">
        <v>2024</v>
      </c>
    </row>
    <row r="3" spans="1:64" x14ac:dyDescent="0.2">
      <c r="A3" t="s">
        <v>104</v>
      </c>
      <c r="B3">
        <v>1.8</v>
      </c>
      <c r="C3">
        <v>1.8</v>
      </c>
      <c r="D3">
        <v>0</v>
      </c>
      <c r="E3">
        <v>2.85</v>
      </c>
      <c r="F3">
        <v>801.76900000000001</v>
      </c>
      <c r="G3">
        <v>0.8</v>
      </c>
      <c r="H3" t="s">
        <v>73</v>
      </c>
      <c r="I3" t="s">
        <v>74</v>
      </c>
      <c r="J3" t="s">
        <v>543</v>
      </c>
      <c r="K3" t="s">
        <v>74</v>
      </c>
      <c r="L3" t="s">
        <v>555</v>
      </c>
      <c r="M3" t="s">
        <v>556</v>
      </c>
      <c r="N3" s="74">
        <v>45425</v>
      </c>
      <c r="O3" t="s">
        <v>116</v>
      </c>
      <c r="P3">
        <v>0.8</v>
      </c>
      <c r="Q3" t="s">
        <v>73</v>
      </c>
      <c r="R3">
        <v>799.96900000000005</v>
      </c>
      <c r="S3" t="s">
        <v>80</v>
      </c>
      <c r="T3" t="s">
        <v>107</v>
      </c>
      <c r="U3" t="s">
        <v>3</v>
      </c>
      <c r="V3" t="s">
        <v>74</v>
      </c>
      <c r="W3" t="s">
        <v>74</v>
      </c>
      <c r="X3" t="s">
        <v>74</v>
      </c>
      <c r="Y3" t="s">
        <v>5</v>
      </c>
      <c r="Z3" t="s">
        <v>74</v>
      </c>
      <c r="AA3" t="s">
        <v>74</v>
      </c>
      <c r="AB3" s="75">
        <v>0</v>
      </c>
      <c r="AC3" t="s">
        <v>74</v>
      </c>
      <c r="AD3" t="s">
        <v>4</v>
      </c>
      <c r="AE3" t="s">
        <v>546</v>
      </c>
      <c r="AF3" t="s">
        <v>74</v>
      </c>
      <c r="AG3" t="s">
        <v>74</v>
      </c>
      <c r="AH3" t="s">
        <v>112</v>
      </c>
      <c r="AI3" s="76">
        <v>45425.382094907407</v>
      </c>
      <c r="AJ3" t="s">
        <v>107</v>
      </c>
      <c r="AK3" t="s">
        <v>129</v>
      </c>
      <c r="AL3" t="s">
        <v>74</v>
      </c>
      <c r="AM3">
        <v>0</v>
      </c>
      <c r="AN3">
        <v>1</v>
      </c>
      <c r="AO3">
        <v>13</v>
      </c>
      <c r="AP3">
        <v>5</v>
      </c>
      <c r="AQ3">
        <v>20</v>
      </c>
      <c r="AR3" t="s">
        <v>547</v>
      </c>
      <c r="AS3" t="s">
        <v>548</v>
      </c>
      <c r="AT3" t="s">
        <v>549</v>
      </c>
      <c r="AU3" t="s">
        <v>550</v>
      </c>
      <c r="AV3" t="s">
        <v>74</v>
      </c>
      <c r="AW3" t="s">
        <v>551</v>
      </c>
      <c r="AX3" t="s">
        <v>552</v>
      </c>
      <c r="AY3">
        <v>-798.84775000000002</v>
      </c>
      <c r="AZ3" t="s">
        <v>553</v>
      </c>
      <c r="BA3">
        <v>-798.68900000000008</v>
      </c>
      <c r="BB3">
        <v>798.68900000000008</v>
      </c>
      <c r="BC3">
        <v>1</v>
      </c>
      <c r="BD3">
        <v>0</v>
      </c>
      <c r="BE3" t="s">
        <v>554</v>
      </c>
      <c r="BF3">
        <v>0.8</v>
      </c>
      <c r="BG3" t="s">
        <v>73</v>
      </c>
      <c r="BH3">
        <v>1.2800000000000002</v>
      </c>
      <c r="BI3">
        <v>3208</v>
      </c>
      <c r="BJ3" t="s">
        <v>74</v>
      </c>
      <c r="BK3" t="s">
        <v>547</v>
      </c>
      <c r="BL3">
        <v>2024</v>
      </c>
    </row>
  </sheetData>
  <pageMargins left="0.7" right="0.7" top="0.75" bottom="0.75" header="0.3" footer="0.3"/>
  <customProperties>
    <customPr name="_pios_id" r:id="rId1"/>
  </customProperties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A2D6D-ECD2-4766-AE23-81052F0AAAA2}">
  <dimension ref="A1:BN4"/>
  <sheetViews>
    <sheetView workbookViewId="0">
      <selection activeCell="A2" sqref="A2:AX4"/>
    </sheetView>
  </sheetViews>
  <sheetFormatPr baseColWidth="10" defaultColWidth="11.42578125" defaultRowHeight="12.75" x14ac:dyDescent="0.2"/>
  <cols>
    <col min="2" max="2" width="14.140625" customWidth="1"/>
    <col min="4" max="4" width="18.140625" hidden="1" customWidth="1"/>
    <col min="5" max="5" width="27" customWidth="1"/>
    <col min="6" max="6" width="21.5703125" customWidth="1"/>
    <col min="7" max="7" width="0" hidden="1" customWidth="1"/>
    <col min="8" max="8" width="18.5703125" hidden="1" customWidth="1"/>
    <col min="9" max="9" width="14.140625" hidden="1" customWidth="1"/>
    <col min="10" max="10" width="20.140625" customWidth="1"/>
    <col min="11" max="11" width="13.85546875" customWidth="1"/>
    <col min="12" max="12" width="16.85546875" hidden="1" customWidth="1"/>
    <col min="14" max="14" width="19.28515625" customWidth="1"/>
    <col min="16" max="16" width="12.28515625" customWidth="1"/>
    <col min="17" max="17" width="19.5703125" hidden="1" customWidth="1"/>
    <col min="18" max="18" width="20.85546875" customWidth="1"/>
    <col min="19" max="19" width="18.140625" hidden="1" customWidth="1"/>
    <col min="20" max="20" width="13.28515625" hidden="1" customWidth="1"/>
    <col min="21" max="21" width="0" hidden="1" customWidth="1"/>
    <col min="22" max="22" width="30.85546875" hidden="1" customWidth="1"/>
    <col min="23" max="23" width="37.5703125" hidden="1" customWidth="1"/>
    <col min="24" max="24" width="37" hidden="1" customWidth="1"/>
    <col min="25" max="25" width="40.28515625" hidden="1" customWidth="1"/>
    <col min="26" max="26" width="40.85546875" hidden="1" customWidth="1"/>
    <col min="27" max="27" width="23.5703125" customWidth="1"/>
    <col min="28" max="28" width="29.140625" hidden="1" customWidth="1"/>
    <col min="30" max="30" width="36.42578125" hidden="1" customWidth="1"/>
    <col min="31" max="31" width="42.42578125" customWidth="1"/>
    <col min="32" max="32" width="39.140625" hidden="1" customWidth="1"/>
    <col min="33" max="33" width="36.28515625" hidden="1" customWidth="1"/>
    <col min="34" max="34" width="24.5703125" hidden="1" customWidth="1"/>
    <col min="35" max="35" width="30.140625" hidden="1" customWidth="1"/>
    <col min="36" max="36" width="0" hidden="1" customWidth="1"/>
    <col min="37" max="37" width="28.85546875" hidden="1" customWidth="1"/>
    <col min="38" max="38" width="22.42578125" customWidth="1"/>
    <col min="39" max="43" width="0" hidden="1" customWidth="1"/>
    <col min="44" max="44" width="17.28515625" hidden="1" customWidth="1"/>
    <col min="45" max="45" width="14.42578125" hidden="1" customWidth="1"/>
    <col min="46" max="46" width="24.140625" hidden="1" customWidth="1"/>
    <col min="47" max="47" width="27.140625" hidden="1" customWidth="1"/>
    <col min="48" max="48" width="15.85546875" hidden="1" customWidth="1"/>
    <col min="49" max="49" width="21.85546875" customWidth="1"/>
    <col min="51" max="52" width="12.42578125" hidden="1" customWidth="1"/>
    <col min="53" max="53" width="17.28515625" hidden="1" customWidth="1"/>
    <col min="54" max="54" width="21.140625" hidden="1" customWidth="1"/>
    <col min="55" max="55" width="18.7109375" hidden="1" customWidth="1"/>
    <col min="56" max="56" width="0" hidden="1" customWidth="1"/>
    <col min="57" max="57" width="17" hidden="1" customWidth="1"/>
    <col min="58" max="58" width="12.28515625" hidden="1" customWidth="1"/>
    <col min="59" max="59" width="0" hidden="1" customWidth="1"/>
    <col min="60" max="60" width="14.5703125" hidden="1" customWidth="1"/>
    <col min="61" max="61" width="13" hidden="1" customWidth="1"/>
    <col min="62" max="62" width="21.28515625" hidden="1" customWidth="1"/>
    <col min="63" max="63" width="27.28515625" hidden="1" customWidth="1"/>
    <col min="64" max="64" width="0" hidden="1" customWidth="1"/>
    <col min="65" max="65" width="21" hidden="1" customWidth="1"/>
    <col min="66" max="66" width="28.42578125" hidden="1" customWidth="1"/>
  </cols>
  <sheetData>
    <row r="1" spans="1:66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61</v>
      </c>
      <c r="BE1" t="s">
        <v>62</v>
      </c>
      <c r="BF1" t="s">
        <v>63</v>
      </c>
      <c r="BG1" t="s">
        <v>64</v>
      </c>
      <c r="BH1" t="s">
        <v>65</v>
      </c>
      <c r="BI1" t="s">
        <v>66</v>
      </c>
      <c r="BJ1" t="s">
        <v>67</v>
      </c>
      <c r="BK1" t="s">
        <v>68</v>
      </c>
      <c r="BL1" t="s">
        <v>69</v>
      </c>
      <c r="BM1" t="s">
        <v>70</v>
      </c>
      <c r="BN1" t="s">
        <v>71</v>
      </c>
    </row>
    <row r="2" spans="1:66" x14ac:dyDescent="0.2">
      <c r="A2" t="s">
        <v>104</v>
      </c>
      <c r="B2">
        <v>13.6</v>
      </c>
      <c r="C2">
        <v>13.56</v>
      </c>
      <c r="D2">
        <v>0</v>
      </c>
      <c r="E2">
        <v>40</v>
      </c>
      <c r="F2">
        <v>40.74</v>
      </c>
      <c r="G2">
        <v>27.18</v>
      </c>
      <c r="H2" t="s">
        <v>73</v>
      </c>
      <c r="I2" t="s">
        <v>74</v>
      </c>
      <c r="J2" t="s">
        <v>120</v>
      </c>
      <c r="K2" t="s">
        <v>122</v>
      </c>
      <c r="L2" t="s">
        <v>74</v>
      </c>
      <c r="M2" t="s">
        <v>557</v>
      </c>
      <c r="N2" s="74">
        <v>45511</v>
      </c>
      <c r="O2" t="s">
        <v>108</v>
      </c>
      <c r="P2">
        <v>27.44</v>
      </c>
      <c r="Q2" t="s">
        <v>73</v>
      </c>
      <c r="R2">
        <v>27.18</v>
      </c>
      <c r="S2" t="s">
        <v>80</v>
      </c>
      <c r="T2" t="s">
        <v>558</v>
      </c>
      <c r="U2" t="s">
        <v>3</v>
      </c>
      <c r="V2" t="s">
        <v>110</v>
      </c>
      <c r="W2" t="s">
        <v>4</v>
      </c>
      <c r="X2" t="s">
        <v>546</v>
      </c>
      <c r="Y2" t="s">
        <v>5</v>
      </c>
      <c r="Z2" t="s">
        <v>74</v>
      </c>
      <c r="AA2" t="s">
        <v>121</v>
      </c>
      <c r="AB2" s="76">
        <v>45511.390011574076</v>
      </c>
      <c r="AC2" t="s">
        <v>558</v>
      </c>
      <c r="AD2" t="s">
        <v>4</v>
      </c>
      <c r="AE2" t="s">
        <v>546</v>
      </c>
      <c r="AF2" t="s">
        <v>74</v>
      </c>
      <c r="AG2" t="s">
        <v>74</v>
      </c>
      <c r="AH2" t="s">
        <v>121</v>
      </c>
      <c r="AI2" s="76">
        <v>45511.425011574072</v>
      </c>
      <c r="AJ2" t="s">
        <v>558</v>
      </c>
      <c r="AK2" t="s">
        <v>74</v>
      </c>
      <c r="AL2" t="s">
        <v>82</v>
      </c>
      <c r="AM2">
        <v>0</v>
      </c>
      <c r="AN2">
        <v>1</v>
      </c>
      <c r="AO2">
        <v>7</v>
      </c>
      <c r="AP2">
        <v>8</v>
      </c>
      <c r="AQ2">
        <v>32</v>
      </c>
      <c r="AR2" t="s">
        <v>559</v>
      </c>
      <c r="AS2" t="s">
        <v>560</v>
      </c>
      <c r="AT2" t="s">
        <v>549</v>
      </c>
      <c r="AU2" t="s">
        <v>550</v>
      </c>
      <c r="AV2" t="s">
        <v>74</v>
      </c>
      <c r="AW2" t="s">
        <v>561</v>
      </c>
      <c r="AX2" t="s">
        <v>562</v>
      </c>
      <c r="AY2">
        <v>0.25999999999999801</v>
      </c>
      <c r="AZ2" t="s">
        <v>563</v>
      </c>
      <c r="BA2">
        <v>0.26000000000000156</v>
      </c>
      <c r="BB2">
        <v>0.26000000000000156</v>
      </c>
      <c r="BC2">
        <v>0</v>
      </c>
      <c r="BD2">
        <v>1</v>
      </c>
      <c r="BE2" t="s">
        <v>74</v>
      </c>
      <c r="BF2">
        <v>27.44</v>
      </c>
      <c r="BG2" t="s">
        <v>73</v>
      </c>
      <c r="BH2">
        <v>27.44</v>
      </c>
      <c r="BI2">
        <v>3126</v>
      </c>
      <c r="BJ2" t="s">
        <v>559</v>
      </c>
      <c r="BK2" t="s">
        <v>74</v>
      </c>
      <c r="BL2">
        <v>2024</v>
      </c>
      <c r="BM2" t="s">
        <v>559</v>
      </c>
      <c r="BN2" t="s">
        <v>559</v>
      </c>
    </row>
    <row r="3" spans="1:66" x14ac:dyDescent="0.2">
      <c r="A3" t="s">
        <v>104</v>
      </c>
      <c r="B3">
        <v>12.3</v>
      </c>
      <c r="C3">
        <v>12.2</v>
      </c>
      <c r="D3">
        <v>0</v>
      </c>
      <c r="E3">
        <v>40</v>
      </c>
      <c r="F3">
        <v>40.380000000000003</v>
      </c>
      <c r="G3">
        <v>28.18</v>
      </c>
      <c r="H3" t="s">
        <v>73</v>
      </c>
      <c r="I3" t="s">
        <v>74</v>
      </c>
      <c r="J3" t="s">
        <v>113</v>
      </c>
      <c r="K3" t="s">
        <v>114</v>
      </c>
      <c r="L3" t="s">
        <v>74</v>
      </c>
      <c r="M3" t="s">
        <v>564</v>
      </c>
      <c r="N3" s="74">
        <v>45511</v>
      </c>
      <c r="O3" t="s">
        <v>115</v>
      </c>
      <c r="P3">
        <v>28.8</v>
      </c>
      <c r="Q3" t="s">
        <v>73</v>
      </c>
      <c r="R3">
        <v>28.18</v>
      </c>
      <c r="S3" t="s">
        <v>80</v>
      </c>
      <c r="T3" t="s">
        <v>558</v>
      </c>
      <c r="U3" t="s">
        <v>3</v>
      </c>
      <c r="V3" t="s">
        <v>110</v>
      </c>
      <c r="W3" t="s">
        <v>4</v>
      </c>
      <c r="X3" t="s">
        <v>546</v>
      </c>
      <c r="Y3" t="s">
        <v>5</v>
      </c>
      <c r="Z3" t="s">
        <v>74</v>
      </c>
      <c r="AA3" t="s">
        <v>121</v>
      </c>
      <c r="AB3" s="76">
        <v>45511.26767361111</v>
      </c>
      <c r="AC3" t="s">
        <v>558</v>
      </c>
      <c r="AD3" t="s">
        <v>4</v>
      </c>
      <c r="AE3" t="s">
        <v>546</v>
      </c>
      <c r="AF3" t="s">
        <v>74</v>
      </c>
      <c r="AG3" t="s">
        <v>74</v>
      </c>
      <c r="AH3" t="s">
        <v>121</v>
      </c>
      <c r="AI3" s="76">
        <v>45511.290081018517</v>
      </c>
      <c r="AJ3" t="s">
        <v>558</v>
      </c>
      <c r="AK3" t="s">
        <v>74</v>
      </c>
      <c r="AL3" t="s">
        <v>565</v>
      </c>
      <c r="AM3">
        <v>0</v>
      </c>
      <c r="AN3">
        <v>1</v>
      </c>
      <c r="AO3">
        <v>7</v>
      </c>
      <c r="AP3">
        <v>8</v>
      </c>
      <c r="AQ3">
        <v>32</v>
      </c>
      <c r="AR3" t="s">
        <v>559</v>
      </c>
      <c r="AS3" t="s">
        <v>560</v>
      </c>
      <c r="AT3" t="s">
        <v>549</v>
      </c>
      <c r="AU3" t="s">
        <v>550</v>
      </c>
      <c r="AV3" t="s">
        <v>74</v>
      </c>
      <c r="AW3" t="s">
        <v>566</v>
      </c>
      <c r="AX3" t="s">
        <v>562</v>
      </c>
      <c r="AY3">
        <v>0.61999999999999744</v>
      </c>
      <c r="AZ3" t="s">
        <v>563</v>
      </c>
      <c r="BA3">
        <v>0.62000000000000099</v>
      </c>
      <c r="BB3">
        <v>0.62000000000000099</v>
      </c>
      <c r="BC3">
        <v>1</v>
      </c>
      <c r="BD3">
        <v>1</v>
      </c>
      <c r="BE3" t="s">
        <v>61</v>
      </c>
      <c r="BF3">
        <v>28.8</v>
      </c>
      <c r="BG3" t="s">
        <v>73</v>
      </c>
      <c r="BH3">
        <v>28.8</v>
      </c>
      <c r="BI3">
        <v>2649</v>
      </c>
      <c r="BJ3" t="s">
        <v>559</v>
      </c>
      <c r="BK3" t="s">
        <v>74</v>
      </c>
      <c r="BL3">
        <v>2024</v>
      </c>
      <c r="BM3" t="s">
        <v>559</v>
      </c>
      <c r="BN3" t="s">
        <v>559</v>
      </c>
    </row>
    <row r="4" spans="1:66" x14ac:dyDescent="0.2">
      <c r="A4" t="s">
        <v>104</v>
      </c>
      <c r="B4">
        <v>12.7</v>
      </c>
      <c r="C4">
        <v>12.6</v>
      </c>
      <c r="D4">
        <v>0</v>
      </c>
      <c r="E4">
        <v>40</v>
      </c>
      <c r="F4">
        <v>40.22</v>
      </c>
      <c r="G4">
        <v>27.62</v>
      </c>
      <c r="H4" t="s">
        <v>73</v>
      </c>
      <c r="I4" t="s">
        <v>74</v>
      </c>
      <c r="J4" t="s">
        <v>119</v>
      </c>
      <c r="K4" t="s">
        <v>567</v>
      </c>
      <c r="L4" t="s">
        <v>74</v>
      </c>
      <c r="M4" t="s">
        <v>568</v>
      </c>
      <c r="N4" s="74">
        <v>45511</v>
      </c>
      <c r="O4" t="s">
        <v>115</v>
      </c>
      <c r="P4">
        <v>28.4</v>
      </c>
      <c r="Q4" t="s">
        <v>73</v>
      </c>
      <c r="R4">
        <v>27.62</v>
      </c>
      <c r="S4" t="s">
        <v>80</v>
      </c>
      <c r="T4" t="s">
        <v>558</v>
      </c>
      <c r="U4" t="s">
        <v>3</v>
      </c>
      <c r="V4" t="s">
        <v>110</v>
      </c>
      <c r="W4" t="s">
        <v>4</v>
      </c>
      <c r="X4" t="s">
        <v>546</v>
      </c>
      <c r="Y4" t="s">
        <v>5</v>
      </c>
      <c r="Z4" t="s">
        <v>74</v>
      </c>
      <c r="AA4" t="s">
        <v>121</v>
      </c>
      <c r="AB4" s="76">
        <v>45511.271956018521</v>
      </c>
      <c r="AC4" t="s">
        <v>558</v>
      </c>
      <c r="AD4" t="s">
        <v>4</v>
      </c>
      <c r="AE4" t="s">
        <v>546</v>
      </c>
      <c r="AF4" t="s">
        <v>74</v>
      </c>
      <c r="AG4" t="s">
        <v>74</v>
      </c>
      <c r="AH4" t="s">
        <v>121</v>
      </c>
      <c r="AI4" s="76">
        <v>45511.306944444441</v>
      </c>
      <c r="AJ4" t="s">
        <v>558</v>
      </c>
      <c r="AK4" t="s">
        <v>74</v>
      </c>
      <c r="AL4" t="s">
        <v>565</v>
      </c>
      <c r="AM4">
        <v>0</v>
      </c>
      <c r="AN4">
        <v>1</v>
      </c>
      <c r="AO4">
        <v>7</v>
      </c>
      <c r="AP4">
        <v>8</v>
      </c>
      <c r="AQ4">
        <v>32</v>
      </c>
      <c r="AR4" t="s">
        <v>559</v>
      </c>
      <c r="AS4" t="s">
        <v>560</v>
      </c>
      <c r="AT4" t="s">
        <v>549</v>
      </c>
      <c r="AU4" t="s">
        <v>550</v>
      </c>
      <c r="AV4" t="s">
        <v>74</v>
      </c>
      <c r="AW4" t="s">
        <v>566</v>
      </c>
      <c r="AX4" t="s">
        <v>562</v>
      </c>
      <c r="AY4">
        <v>0.78000000000000114</v>
      </c>
      <c r="AZ4" t="s">
        <v>563</v>
      </c>
      <c r="BA4">
        <v>0.77999999999999758</v>
      </c>
      <c r="BB4">
        <v>0.77999999999999758</v>
      </c>
      <c r="BC4">
        <v>1</v>
      </c>
      <c r="BD4">
        <v>1</v>
      </c>
      <c r="BE4" t="s">
        <v>61</v>
      </c>
      <c r="BF4">
        <v>28.4</v>
      </c>
      <c r="BG4" t="s">
        <v>73</v>
      </c>
      <c r="BH4">
        <v>28.4</v>
      </c>
      <c r="BI4">
        <v>2649</v>
      </c>
      <c r="BJ4" t="s">
        <v>559</v>
      </c>
      <c r="BK4" t="s">
        <v>74</v>
      </c>
      <c r="BL4">
        <v>2024</v>
      </c>
      <c r="BM4" t="s">
        <v>559</v>
      </c>
      <c r="BN4" t="s">
        <v>559</v>
      </c>
    </row>
  </sheetData>
  <pageMargins left="0.7" right="0.7" top="0.75" bottom="0.75" header="0.3" footer="0.3"/>
  <customProperties>
    <customPr name="_pios_id" r:id="rId1"/>
  </customProperties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8F18D-BBDE-4FAA-BAEC-89AF319D155B}">
  <dimension ref="A1:BN2"/>
  <sheetViews>
    <sheetView workbookViewId="0">
      <selection activeCell="D24" sqref="D24"/>
    </sheetView>
  </sheetViews>
  <sheetFormatPr baseColWidth="10" defaultColWidth="11.42578125" defaultRowHeight="12.75" x14ac:dyDescent="0.2"/>
  <cols>
    <col min="2" max="2" width="14.140625" customWidth="1"/>
    <col min="4" max="4" width="18.140625" customWidth="1"/>
    <col min="5" max="5" width="27" customWidth="1"/>
    <col min="6" max="6" width="21.5703125" customWidth="1"/>
    <col min="8" max="8" width="18.5703125" customWidth="1"/>
    <col min="9" max="9" width="14.140625" customWidth="1"/>
    <col min="10" max="10" width="20.140625" customWidth="1"/>
    <col min="11" max="11" width="13.85546875" customWidth="1"/>
    <col min="12" max="12" width="16.85546875" customWidth="1"/>
    <col min="14" max="14" width="19.28515625" customWidth="1"/>
    <col min="16" max="16" width="12.28515625" customWidth="1"/>
    <col min="17" max="17" width="19.5703125" customWidth="1"/>
    <col min="18" max="18" width="20.85546875" customWidth="1"/>
    <col min="19" max="19" width="18.140625" customWidth="1"/>
    <col min="20" max="20" width="13.28515625" customWidth="1"/>
    <col min="22" max="22" width="30.85546875" customWidth="1"/>
    <col min="23" max="23" width="37.5703125" customWidth="1"/>
    <col min="24" max="24" width="37" customWidth="1"/>
    <col min="25" max="25" width="40.28515625" customWidth="1"/>
    <col min="26" max="26" width="40.85546875" customWidth="1"/>
    <col min="27" max="27" width="23.5703125" customWidth="1"/>
    <col min="28" max="28" width="29.140625" customWidth="1"/>
    <col min="30" max="30" width="36.42578125" customWidth="1"/>
    <col min="31" max="31" width="42.42578125" customWidth="1"/>
    <col min="32" max="32" width="39.140625" customWidth="1"/>
    <col min="33" max="33" width="36.28515625" customWidth="1"/>
    <col min="34" max="34" width="24.5703125" customWidth="1"/>
    <col min="35" max="35" width="30.140625" customWidth="1"/>
    <col min="37" max="37" width="28.85546875" customWidth="1"/>
    <col min="38" max="38" width="22.42578125" customWidth="1"/>
    <col min="44" max="44" width="17.28515625" customWidth="1"/>
    <col min="45" max="45" width="14.42578125" customWidth="1"/>
    <col min="46" max="46" width="24.140625" customWidth="1"/>
    <col min="47" max="47" width="27.140625" customWidth="1"/>
    <col min="48" max="48" width="15.85546875" customWidth="1"/>
    <col min="49" max="49" width="21.85546875" customWidth="1"/>
    <col min="51" max="52" width="12.42578125" customWidth="1"/>
    <col min="53" max="53" width="17.28515625" customWidth="1"/>
    <col min="54" max="54" width="21.140625" customWidth="1"/>
    <col min="55" max="55" width="18.7109375" customWidth="1"/>
    <col min="57" max="57" width="17" customWidth="1"/>
    <col min="58" max="58" width="12.28515625" customWidth="1"/>
    <col min="60" max="60" width="14.5703125" customWidth="1"/>
    <col min="61" max="61" width="13" customWidth="1"/>
    <col min="62" max="62" width="21.28515625" customWidth="1"/>
    <col min="63" max="63" width="27.28515625" customWidth="1"/>
    <col min="65" max="65" width="21" customWidth="1"/>
    <col min="66" max="66" width="28.42578125" customWidth="1"/>
  </cols>
  <sheetData>
    <row r="1" spans="1:66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61</v>
      </c>
      <c r="BE1" t="s">
        <v>62</v>
      </c>
      <c r="BF1" t="s">
        <v>63</v>
      </c>
      <c r="BG1" t="s">
        <v>64</v>
      </c>
      <c r="BH1" t="s">
        <v>65</v>
      </c>
      <c r="BI1" t="s">
        <v>66</v>
      </c>
      <c r="BJ1" t="s">
        <v>67</v>
      </c>
      <c r="BK1" t="s">
        <v>68</v>
      </c>
      <c r="BL1" t="s">
        <v>69</v>
      </c>
      <c r="BM1" t="s">
        <v>70</v>
      </c>
      <c r="BN1" t="s">
        <v>71</v>
      </c>
    </row>
    <row r="2" spans="1:66" x14ac:dyDescent="0.2">
      <c r="A2" t="s">
        <v>149</v>
      </c>
      <c r="B2">
        <v>12.6</v>
      </c>
      <c r="C2">
        <v>13.98</v>
      </c>
      <c r="D2">
        <v>0</v>
      </c>
      <c r="E2">
        <v>40</v>
      </c>
      <c r="F2">
        <v>40.380000000000003</v>
      </c>
      <c r="G2">
        <v>25.6</v>
      </c>
      <c r="H2" t="s">
        <v>73</v>
      </c>
      <c r="I2" t="s">
        <v>74</v>
      </c>
      <c r="J2" t="s">
        <v>569</v>
      </c>
      <c r="K2" t="s">
        <v>570</v>
      </c>
      <c r="L2" t="s">
        <v>571</v>
      </c>
      <c r="M2" t="s">
        <v>572</v>
      </c>
      <c r="N2" s="74">
        <v>45554</v>
      </c>
      <c r="O2" t="s">
        <v>150</v>
      </c>
      <c r="P2">
        <v>26.4</v>
      </c>
      <c r="Q2" t="s">
        <v>73</v>
      </c>
      <c r="R2">
        <v>26.4</v>
      </c>
      <c r="S2" t="s">
        <v>80</v>
      </c>
      <c r="T2" t="s">
        <v>103</v>
      </c>
      <c r="U2" t="s">
        <v>3</v>
      </c>
      <c r="V2" t="s">
        <v>74</v>
      </c>
      <c r="W2" t="s">
        <v>74</v>
      </c>
      <c r="X2" t="s">
        <v>74</v>
      </c>
      <c r="Y2" t="s">
        <v>5</v>
      </c>
      <c r="Z2" t="s">
        <v>74</v>
      </c>
      <c r="AA2" t="s">
        <v>74</v>
      </c>
      <c r="AB2" s="75">
        <v>0</v>
      </c>
      <c r="AC2" t="s">
        <v>74</v>
      </c>
      <c r="AD2" t="s">
        <v>4</v>
      </c>
      <c r="AE2" t="s">
        <v>573</v>
      </c>
      <c r="AF2" t="s">
        <v>74</v>
      </c>
      <c r="AG2" t="s">
        <v>74</v>
      </c>
      <c r="AH2" t="s">
        <v>151</v>
      </c>
      <c r="AI2" s="76">
        <v>45554.648275462961</v>
      </c>
      <c r="AJ2" t="s">
        <v>103</v>
      </c>
      <c r="AK2" t="s">
        <v>74</v>
      </c>
      <c r="AL2" t="s">
        <v>74</v>
      </c>
      <c r="AM2">
        <v>0</v>
      </c>
      <c r="AN2">
        <v>1</v>
      </c>
      <c r="AO2">
        <v>19</v>
      </c>
      <c r="AP2">
        <v>9</v>
      </c>
      <c r="AQ2">
        <v>38</v>
      </c>
      <c r="AR2" t="s">
        <v>559</v>
      </c>
      <c r="AS2" t="s">
        <v>560</v>
      </c>
      <c r="AT2" t="s">
        <v>574</v>
      </c>
      <c r="AU2" t="s">
        <v>575</v>
      </c>
      <c r="AV2" t="s">
        <v>74</v>
      </c>
      <c r="AW2" t="s">
        <v>576</v>
      </c>
      <c r="AX2" t="s">
        <v>552</v>
      </c>
      <c r="AY2">
        <v>0.61999999999999744</v>
      </c>
      <c r="AZ2" t="s">
        <v>563</v>
      </c>
      <c r="BA2">
        <v>0</v>
      </c>
      <c r="BB2">
        <v>0</v>
      </c>
      <c r="BC2">
        <v>0</v>
      </c>
      <c r="BD2">
        <v>1</v>
      </c>
      <c r="BE2" t="s">
        <v>74</v>
      </c>
      <c r="BF2">
        <v>26.4</v>
      </c>
      <c r="BG2" t="s">
        <v>73</v>
      </c>
      <c r="BH2">
        <v>26.4</v>
      </c>
      <c r="BI2">
        <v>2882</v>
      </c>
      <c r="BJ2" t="s">
        <v>74</v>
      </c>
      <c r="BK2" t="s">
        <v>74</v>
      </c>
      <c r="BL2">
        <v>2024</v>
      </c>
      <c r="BM2" t="s">
        <v>559</v>
      </c>
      <c r="BN2" t="s">
        <v>559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3E1DA-A74B-4DA6-B01D-DCF9A4A969FC}">
  <dimension ref="A1:J5"/>
  <sheetViews>
    <sheetView workbookViewId="0">
      <selection activeCell="I22" sqref="I22"/>
    </sheetView>
  </sheetViews>
  <sheetFormatPr baseColWidth="10" defaultColWidth="11.42578125" defaultRowHeight="12.75" x14ac:dyDescent="0.2"/>
  <cols>
    <col min="1" max="1" width="20.140625" customWidth="1"/>
    <col min="2" max="2" width="13.85546875" customWidth="1"/>
    <col min="3" max="3" width="16.85546875" customWidth="1"/>
    <col min="5" max="5" width="19.28515625" customWidth="1"/>
    <col min="7" max="7" width="38" customWidth="1"/>
    <col min="8" max="8" width="39.140625" customWidth="1"/>
    <col min="9" max="9" width="36.28515625" customWidth="1"/>
  </cols>
  <sheetData>
    <row r="1" spans="1:10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30</v>
      </c>
      <c r="H1" t="s">
        <v>37</v>
      </c>
      <c r="I1" t="s">
        <v>38</v>
      </c>
      <c r="J1" t="s">
        <v>41</v>
      </c>
    </row>
    <row r="2" spans="1:10" x14ac:dyDescent="0.2">
      <c r="A2" t="s">
        <v>577</v>
      </c>
      <c r="B2" t="s">
        <v>578</v>
      </c>
      <c r="C2" t="s">
        <v>579</v>
      </c>
      <c r="D2" t="s">
        <v>580</v>
      </c>
      <c r="E2" s="74">
        <v>45559</v>
      </c>
      <c r="F2" t="s">
        <v>79</v>
      </c>
      <c r="G2" t="s">
        <v>5</v>
      </c>
      <c r="H2" t="s">
        <v>90</v>
      </c>
      <c r="I2" t="s">
        <v>91</v>
      </c>
      <c r="J2" t="s">
        <v>81</v>
      </c>
    </row>
    <row r="3" spans="1:10" x14ac:dyDescent="0.2">
      <c r="A3" t="s">
        <v>577</v>
      </c>
      <c r="B3" t="s">
        <v>578</v>
      </c>
      <c r="C3" t="s">
        <v>581</v>
      </c>
      <c r="D3" t="s">
        <v>582</v>
      </c>
      <c r="E3" s="74">
        <v>45559</v>
      </c>
      <c r="F3" t="s">
        <v>79</v>
      </c>
      <c r="G3" t="s">
        <v>90</v>
      </c>
      <c r="H3" t="s">
        <v>5</v>
      </c>
      <c r="I3" t="s">
        <v>74</v>
      </c>
      <c r="J3" t="s">
        <v>74</v>
      </c>
    </row>
    <row r="4" spans="1:10" x14ac:dyDescent="0.2">
      <c r="A4" t="s">
        <v>92</v>
      </c>
      <c r="B4" t="s">
        <v>93</v>
      </c>
      <c r="C4" t="s">
        <v>583</v>
      </c>
      <c r="D4" t="s">
        <v>584</v>
      </c>
      <c r="E4" s="74">
        <v>45559</v>
      </c>
      <c r="F4" t="s">
        <v>79</v>
      </c>
      <c r="G4" t="s">
        <v>90</v>
      </c>
      <c r="H4" t="s">
        <v>90</v>
      </c>
      <c r="I4" t="s">
        <v>91</v>
      </c>
      <c r="J4" t="s">
        <v>81</v>
      </c>
    </row>
    <row r="5" spans="1:10" x14ac:dyDescent="0.2">
      <c r="A5" t="s">
        <v>84</v>
      </c>
      <c r="B5" t="s">
        <v>85</v>
      </c>
      <c r="C5" t="s">
        <v>585</v>
      </c>
      <c r="D5" t="s">
        <v>586</v>
      </c>
      <c r="E5" s="74">
        <v>45559</v>
      </c>
      <c r="F5" t="s">
        <v>79</v>
      </c>
      <c r="G5" t="s">
        <v>5</v>
      </c>
      <c r="H5" t="s">
        <v>74</v>
      </c>
      <c r="I5" t="s">
        <v>74</v>
      </c>
      <c r="J5" t="s">
        <v>87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153AE-0FD6-47E7-896C-00BF82806AB4}">
  <dimension ref="A1:BN2"/>
  <sheetViews>
    <sheetView topLeftCell="L17" workbookViewId="0">
      <selection activeCell="L17" sqref="L17"/>
    </sheetView>
  </sheetViews>
  <sheetFormatPr baseColWidth="10" defaultColWidth="11.42578125" defaultRowHeight="12.75" x14ac:dyDescent="0.2"/>
  <cols>
    <col min="2" max="2" width="14.140625" customWidth="1"/>
    <col min="4" max="4" width="18.140625" customWidth="1"/>
    <col min="5" max="5" width="27" customWidth="1"/>
    <col min="6" max="6" width="21.5703125" customWidth="1"/>
    <col min="8" max="8" width="18.5703125" customWidth="1"/>
    <col min="9" max="9" width="14.140625" customWidth="1"/>
    <col min="10" max="10" width="20.140625" customWidth="1"/>
    <col min="11" max="11" width="13.85546875" customWidth="1"/>
    <col min="12" max="12" width="16.85546875" customWidth="1"/>
    <col min="14" max="14" width="19.28515625" customWidth="1"/>
    <col min="16" max="16" width="12.28515625" customWidth="1"/>
    <col min="17" max="17" width="19.5703125" customWidth="1"/>
    <col min="18" max="18" width="20.85546875" customWidth="1"/>
    <col min="19" max="19" width="18.140625" customWidth="1"/>
    <col min="20" max="20" width="13.28515625" customWidth="1"/>
    <col min="22" max="22" width="30.85546875" customWidth="1"/>
    <col min="23" max="23" width="37.5703125" customWidth="1"/>
    <col min="24" max="24" width="37" customWidth="1"/>
    <col min="25" max="25" width="40.28515625" customWidth="1"/>
    <col min="26" max="26" width="40.85546875" customWidth="1"/>
    <col min="27" max="27" width="23.5703125" customWidth="1"/>
    <col min="28" max="28" width="29.140625" customWidth="1"/>
    <col min="30" max="30" width="36.42578125" customWidth="1"/>
    <col min="31" max="31" width="42.42578125" customWidth="1"/>
    <col min="32" max="32" width="39.140625" customWidth="1"/>
    <col min="33" max="33" width="36.28515625" customWidth="1"/>
    <col min="34" max="34" width="24.5703125" customWidth="1"/>
    <col min="35" max="35" width="30.140625" customWidth="1"/>
    <col min="37" max="37" width="28.85546875" customWidth="1"/>
    <col min="38" max="38" width="22.42578125" customWidth="1"/>
    <col min="44" max="44" width="17.28515625" customWidth="1"/>
    <col min="45" max="45" width="14.42578125" customWidth="1"/>
    <col min="46" max="46" width="24.140625" customWidth="1"/>
    <col min="47" max="47" width="27.140625" customWidth="1"/>
    <col min="48" max="48" width="15.85546875" customWidth="1"/>
    <col min="49" max="49" width="21.85546875" customWidth="1"/>
    <col min="51" max="52" width="12.42578125" customWidth="1"/>
    <col min="53" max="53" width="17.28515625" customWidth="1"/>
    <col min="54" max="54" width="21.140625" customWidth="1"/>
    <col min="55" max="55" width="18.7109375" customWidth="1"/>
    <col min="57" max="57" width="17" customWidth="1"/>
    <col min="58" max="58" width="12.28515625" customWidth="1"/>
    <col min="60" max="60" width="14.5703125" customWidth="1"/>
    <col min="61" max="61" width="13" customWidth="1"/>
    <col min="62" max="62" width="21.28515625" customWidth="1"/>
    <col min="63" max="63" width="27.28515625" customWidth="1"/>
    <col min="65" max="65" width="21" customWidth="1"/>
    <col min="66" max="66" width="28.42578125" customWidth="1"/>
  </cols>
  <sheetData>
    <row r="1" spans="1:66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61</v>
      </c>
      <c r="BE1" t="s">
        <v>62</v>
      </c>
      <c r="BF1" t="s">
        <v>63</v>
      </c>
      <c r="BG1" t="s">
        <v>64</v>
      </c>
      <c r="BH1" t="s">
        <v>65</v>
      </c>
      <c r="BI1" t="s">
        <v>66</v>
      </c>
      <c r="BJ1" t="s">
        <v>67</v>
      </c>
      <c r="BK1" t="s">
        <v>68</v>
      </c>
      <c r="BL1" t="s">
        <v>69</v>
      </c>
      <c r="BM1" t="s">
        <v>70</v>
      </c>
      <c r="BN1" t="s">
        <v>71</v>
      </c>
    </row>
    <row r="2" spans="1:66" x14ac:dyDescent="0.2">
      <c r="A2" t="s">
        <v>145</v>
      </c>
      <c r="B2">
        <v>14.92</v>
      </c>
      <c r="C2">
        <v>14.92</v>
      </c>
      <c r="D2">
        <v>0</v>
      </c>
      <c r="E2">
        <v>26</v>
      </c>
      <c r="F2">
        <v>16.52</v>
      </c>
      <c r="G2">
        <v>1.6</v>
      </c>
      <c r="H2" t="s">
        <v>73</v>
      </c>
      <c r="I2" t="s">
        <v>74</v>
      </c>
      <c r="J2" t="s">
        <v>587</v>
      </c>
      <c r="K2" t="s">
        <v>74</v>
      </c>
      <c r="L2" t="s">
        <v>74</v>
      </c>
      <c r="M2" t="s">
        <v>588</v>
      </c>
      <c r="N2" s="74">
        <v>45558</v>
      </c>
      <c r="O2" t="s">
        <v>142</v>
      </c>
      <c r="P2">
        <v>1.6</v>
      </c>
      <c r="Q2" t="s">
        <v>73</v>
      </c>
      <c r="R2">
        <v>1.6</v>
      </c>
      <c r="S2" t="s">
        <v>80</v>
      </c>
      <c r="T2" t="s">
        <v>143</v>
      </c>
      <c r="U2" t="s">
        <v>3</v>
      </c>
      <c r="V2" t="s">
        <v>74</v>
      </c>
      <c r="W2" t="s">
        <v>4</v>
      </c>
      <c r="X2" t="s">
        <v>131</v>
      </c>
      <c r="Y2" t="s">
        <v>74</v>
      </c>
      <c r="Z2" t="s">
        <v>74</v>
      </c>
      <c r="AA2" t="s">
        <v>144</v>
      </c>
      <c r="AB2" s="76">
        <v>45558.465358796297</v>
      </c>
      <c r="AC2" t="s">
        <v>143</v>
      </c>
      <c r="AD2" t="s">
        <v>4</v>
      </c>
      <c r="AE2" t="s">
        <v>131</v>
      </c>
      <c r="AF2" t="s">
        <v>74</v>
      </c>
      <c r="AG2" t="s">
        <v>74</v>
      </c>
      <c r="AH2" t="s">
        <v>144</v>
      </c>
      <c r="AI2" s="76">
        <v>45558.465891203705</v>
      </c>
      <c r="AJ2" t="s">
        <v>143</v>
      </c>
      <c r="AK2" t="s">
        <v>74</v>
      </c>
      <c r="AL2" t="s">
        <v>74</v>
      </c>
      <c r="AM2">
        <v>0</v>
      </c>
      <c r="AN2">
        <v>1</v>
      </c>
      <c r="AO2">
        <v>23</v>
      </c>
      <c r="AP2">
        <v>9</v>
      </c>
      <c r="AQ2">
        <v>39</v>
      </c>
      <c r="AR2" t="s">
        <v>559</v>
      </c>
      <c r="AS2" t="s">
        <v>560</v>
      </c>
      <c r="AT2" t="s">
        <v>589</v>
      </c>
      <c r="AU2" t="s">
        <v>575</v>
      </c>
      <c r="AV2" t="s">
        <v>74</v>
      </c>
      <c r="AW2" t="s">
        <v>590</v>
      </c>
      <c r="AX2" t="s">
        <v>552</v>
      </c>
      <c r="AY2">
        <v>10.129999999999999</v>
      </c>
      <c r="AZ2" t="s">
        <v>563</v>
      </c>
      <c r="BA2">
        <v>0</v>
      </c>
      <c r="BB2">
        <v>0</v>
      </c>
      <c r="BC2">
        <v>0</v>
      </c>
      <c r="BD2">
        <v>1</v>
      </c>
      <c r="BE2" t="s">
        <v>74</v>
      </c>
      <c r="BF2">
        <v>1.6</v>
      </c>
      <c r="BG2" t="s">
        <v>73</v>
      </c>
      <c r="BH2">
        <v>1.6</v>
      </c>
      <c r="BI2">
        <v>3282</v>
      </c>
      <c r="BJ2" t="s">
        <v>559</v>
      </c>
      <c r="BK2" t="s">
        <v>74</v>
      </c>
      <c r="BL2">
        <v>2024</v>
      </c>
      <c r="BM2" t="s">
        <v>559</v>
      </c>
      <c r="BN2" t="s">
        <v>559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FB1A8-92C5-4979-95BC-4BE1411D9CF7}">
  <sheetPr>
    <tabColor rgb="FF00B050"/>
  </sheetPr>
  <dimension ref="A1:BV194"/>
  <sheetViews>
    <sheetView showGridLines="0" zoomScale="80" zoomScaleNormal="80" workbookViewId="0">
      <selection activeCell="V33" sqref="V33"/>
    </sheetView>
  </sheetViews>
  <sheetFormatPr baseColWidth="10" defaultColWidth="11.42578125" defaultRowHeight="15.75" x14ac:dyDescent="0.2"/>
  <cols>
    <col min="1" max="1" width="3.42578125" customWidth="1"/>
    <col min="2" max="2" width="12.42578125" customWidth="1"/>
    <col min="3" max="3" width="17.7109375" customWidth="1"/>
    <col min="4" max="4" width="11" customWidth="1"/>
    <col min="5" max="5" width="1.7109375" customWidth="1"/>
    <col min="6" max="19" width="7.7109375" customWidth="1"/>
    <col min="20" max="20" width="12" customWidth="1"/>
    <col min="21" max="21" width="3.7109375" customWidth="1"/>
    <col min="22" max="22" width="27.42578125" customWidth="1"/>
    <col min="23" max="23" width="38.42578125" bestFit="1" customWidth="1"/>
    <col min="24" max="24" width="19.5703125" bestFit="1" customWidth="1"/>
    <col min="25" max="25" width="12.42578125" bestFit="1" customWidth="1"/>
    <col min="26" max="26" width="38.42578125" bestFit="1" customWidth="1"/>
    <col min="27" max="27" width="19.140625" bestFit="1" customWidth="1"/>
    <col min="28" max="28" width="32.7109375" bestFit="1" customWidth="1"/>
    <col min="29" max="29" width="38.5703125" bestFit="1" customWidth="1"/>
    <col min="30" max="30" width="19.140625" bestFit="1" customWidth="1"/>
    <col min="31" max="32" width="12.42578125" bestFit="1" customWidth="1"/>
    <col min="33" max="33" width="15.5703125" bestFit="1" customWidth="1"/>
    <col min="34" max="34" width="32.7109375" bestFit="1" customWidth="1"/>
    <col min="35" max="35" width="4.42578125" bestFit="1" customWidth="1"/>
    <col min="36" max="36" width="3.42578125" bestFit="1" customWidth="1"/>
    <col min="37" max="37" width="4.42578125" bestFit="1" customWidth="1"/>
    <col min="38" max="38" width="12.42578125" bestFit="1" customWidth="1"/>
    <col min="39" max="39" width="3.140625" bestFit="1" customWidth="1"/>
    <col min="40" max="40" width="12.7109375" bestFit="1" customWidth="1"/>
    <col min="41" max="41" width="3.42578125" bestFit="1" customWidth="1"/>
    <col min="42" max="43" width="14.140625" bestFit="1" customWidth="1"/>
    <col min="44" max="47" width="3" bestFit="1" customWidth="1"/>
    <col min="48" max="48" width="38.42578125" bestFit="1" customWidth="1"/>
    <col min="49" max="49" width="19.140625" bestFit="1" customWidth="1"/>
    <col min="50" max="50" width="15.7109375" bestFit="1" customWidth="1"/>
    <col min="51" max="52" width="12.42578125" bestFit="1" customWidth="1"/>
    <col min="53" max="53" width="4.42578125" style="45" bestFit="1" customWidth="1"/>
    <col min="54" max="60" width="4.42578125" bestFit="1" customWidth="1"/>
    <col min="61" max="61" width="14.140625" bestFit="1" customWidth="1"/>
    <col min="62" max="62" width="18.42578125" customWidth="1"/>
    <col min="63" max="63" width="18" customWidth="1"/>
    <col min="64" max="67" width="10.5703125" customWidth="1"/>
    <col min="68" max="68" width="38.42578125" bestFit="1" customWidth="1"/>
    <col min="69" max="69" width="19.140625" bestFit="1" customWidth="1"/>
    <col min="70" max="70" width="12.42578125" bestFit="1" customWidth="1"/>
    <col min="71" max="71" width="11" bestFit="1" customWidth="1"/>
    <col min="72" max="72" width="12.7109375" bestFit="1" customWidth="1"/>
  </cols>
  <sheetData>
    <row r="1" spans="1:53" x14ac:dyDescent="0.2">
      <c r="W1" t="s">
        <v>591</v>
      </c>
      <c r="Z1" t="s">
        <v>592</v>
      </c>
      <c r="AC1" t="s">
        <v>593</v>
      </c>
    </row>
    <row r="2" spans="1:53" x14ac:dyDescent="0.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1" t="s">
        <v>54</v>
      </c>
      <c r="X2" t="s">
        <v>594</v>
      </c>
      <c r="Z2" s="1" t="s">
        <v>54</v>
      </c>
      <c r="AA2" t="s">
        <v>594</v>
      </c>
      <c r="AC2" s="1" t="s">
        <v>20</v>
      </c>
      <c r="AD2" t="s">
        <v>595</v>
      </c>
    </row>
    <row r="3" spans="1:53" x14ac:dyDescent="0.2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1" t="s">
        <v>29</v>
      </c>
      <c r="X3" t="s">
        <v>594</v>
      </c>
      <c r="Z3" s="1" t="s">
        <v>26</v>
      </c>
      <c r="AA3" t="s">
        <v>3</v>
      </c>
      <c r="AC3" s="1" t="s">
        <v>51</v>
      </c>
      <c r="AD3" t="s">
        <v>589</v>
      </c>
    </row>
    <row r="4" spans="1:53" x14ac:dyDescent="0.2">
      <c r="A4" s="6"/>
      <c r="B4" s="6"/>
      <c r="C4" s="6"/>
      <c r="D4" s="6"/>
      <c r="E4" s="6"/>
      <c r="F4" s="6"/>
      <c r="G4" s="6"/>
      <c r="H4" s="6"/>
      <c r="I4" s="6"/>
      <c r="J4" s="6"/>
      <c r="K4" s="42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1" t="s">
        <v>47</v>
      </c>
      <c r="X4" s="2">
        <v>1</v>
      </c>
      <c r="Z4" s="1" t="s">
        <v>51</v>
      </c>
      <c r="AA4" t="s">
        <v>589</v>
      </c>
      <c r="AC4" s="1" t="s">
        <v>26</v>
      </c>
      <c r="AD4" t="s">
        <v>3</v>
      </c>
    </row>
    <row r="5" spans="1:53" x14ac:dyDescent="0.2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1" t="s">
        <v>24</v>
      </c>
      <c r="X5" t="s">
        <v>595</v>
      </c>
      <c r="Z5" s="1" t="s">
        <v>24</v>
      </c>
      <c r="AA5" t="s">
        <v>595</v>
      </c>
    </row>
    <row r="6" spans="1:53" ht="12.75" x14ac:dyDescent="0.2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1" t="s">
        <v>51</v>
      </c>
      <c r="X6" t="s">
        <v>589</v>
      </c>
      <c r="Z6" s="1" t="s">
        <v>29</v>
      </c>
      <c r="AA6" t="s">
        <v>594</v>
      </c>
      <c r="AC6" s="1" t="s">
        <v>596</v>
      </c>
      <c r="AD6" s="1" t="s">
        <v>597</v>
      </c>
      <c r="BA6"/>
    </row>
    <row r="7" spans="1:53" ht="12.75" x14ac:dyDescent="0.2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1" t="s">
        <v>46</v>
      </c>
      <c r="X7" t="s">
        <v>594</v>
      </c>
      <c r="Z7" s="1" t="s">
        <v>47</v>
      </c>
      <c r="AA7" s="2">
        <v>1</v>
      </c>
      <c r="AC7" s="1" t="s">
        <v>598</v>
      </c>
      <c r="AD7" t="s">
        <v>599</v>
      </c>
      <c r="BA7"/>
    </row>
    <row r="8" spans="1:53" ht="12.75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1" t="s">
        <v>36</v>
      </c>
      <c r="X8" t="s">
        <v>594</v>
      </c>
      <c r="Z8" s="1" t="s">
        <v>46</v>
      </c>
      <c r="AA8" t="s">
        <v>594</v>
      </c>
      <c r="AC8" s="2" t="s">
        <v>599</v>
      </c>
      <c r="BA8"/>
    </row>
    <row r="9" spans="1:53" ht="12.75" x14ac:dyDescent="0.2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Z9" s="1" t="s">
        <v>36</v>
      </c>
      <c r="AA9" t="s">
        <v>594</v>
      </c>
      <c r="BA9"/>
    </row>
    <row r="10" spans="1:53" x14ac:dyDescent="0.2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1" t="s">
        <v>598</v>
      </c>
      <c r="X10" t="s">
        <v>600</v>
      </c>
    </row>
    <row r="11" spans="1:53" x14ac:dyDescent="0.2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14"/>
      <c r="N11" s="14"/>
      <c r="O11" s="14"/>
      <c r="P11" s="14"/>
      <c r="Q11" s="14"/>
      <c r="R11" s="14"/>
      <c r="S11" s="14"/>
      <c r="T11" s="14"/>
      <c r="U11" s="14"/>
      <c r="V11" s="6"/>
      <c r="W11" s="2" t="s">
        <v>599</v>
      </c>
      <c r="Z11" s="1" t="s">
        <v>598</v>
      </c>
      <c r="AA11" t="s">
        <v>600</v>
      </c>
      <c r="AC11" s="1" t="s">
        <v>20</v>
      </c>
      <c r="AD11" t="s">
        <v>595</v>
      </c>
    </row>
    <row r="12" spans="1:53" x14ac:dyDescent="0.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14"/>
      <c r="N12" s="14"/>
      <c r="O12" s="14"/>
      <c r="P12" s="14"/>
      <c r="Q12" s="14"/>
      <c r="R12" s="14"/>
      <c r="S12" s="14"/>
      <c r="T12" s="14"/>
      <c r="U12" s="14"/>
      <c r="V12" s="6"/>
      <c r="Z12" s="2" t="s">
        <v>599</v>
      </c>
      <c r="AC12" s="1" t="s">
        <v>26</v>
      </c>
      <c r="AD12" t="s">
        <v>3</v>
      </c>
    </row>
    <row r="13" spans="1:53" x14ac:dyDescent="0.2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14"/>
      <c r="N13" s="14"/>
      <c r="O13" s="14" t="str">
        <f>+X7</f>
        <v>(All)</v>
      </c>
      <c r="P13" s="14">
        <f>+X4</f>
        <v>1</v>
      </c>
      <c r="Q13" s="14">
        <v>2024</v>
      </c>
      <c r="R13" s="14" t="str">
        <f>+CONCATENATE(O13,"/",P13,"/",Q13)</f>
        <v>(All)/1/2024</v>
      </c>
      <c r="S13" s="14" t="s">
        <v>601</v>
      </c>
      <c r="T13" s="14"/>
      <c r="U13" s="14"/>
      <c r="V13" s="6"/>
      <c r="AC13" s="1" t="s">
        <v>51</v>
      </c>
      <c r="AD13" t="s">
        <v>589</v>
      </c>
      <c r="AP13">
        <v>14</v>
      </c>
      <c r="AQ13">
        <v>15</v>
      </c>
      <c r="AR13">
        <v>16</v>
      </c>
      <c r="AS13">
        <v>17</v>
      </c>
      <c r="AT13">
        <v>18</v>
      </c>
      <c r="AU13">
        <v>19</v>
      </c>
      <c r="AV13">
        <v>20</v>
      </c>
      <c r="AW13">
        <v>21</v>
      </c>
    </row>
    <row r="14" spans="1:53" x14ac:dyDescent="0.2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14"/>
      <c r="N14" s="14"/>
      <c r="O14" s="14"/>
      <c r="P14" s="14"/>
      <c r="Q14" s="63"/>
      <c r="R14" s="63"/>
      <c r="S14" s="63"/>
      <c r="T14" s="14"/>
      <c r="U14" s="14"/>
      <c r="V14" s="6"/>
      <c r="AC14" t="s">
        <v>602</v>
      </c>
    </row>
    <row r="15" spans="1:53" ht="12.75" x14ac:dyDescent="0.2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14"/>
      <c r="N15" s="14"/>
      <c r="O15" s="14"/>
      <c r="P15" s="14"/>
      <c r="Q15" s="14"/>
      <c r="R15" s="14"/>
      <c r="S15" s="138"/>
      <c r="T15" s="138"/>
      <c r="U15" s="138"/>
      <c r="V15" s="6"/>
      <c r="AC15" s="1" t="s">
        <v>596</v>
      </c>
      <c r="AD15" s="1" t="s">
        <v>597</v>
      </c>
      <c r="BA15"/>
    </row>
    <row r="16" spans="1:53" ht="13.5" thickBot="1" x14ac:dyDescent="0.25">
      <c r="A16" s="6"/>
      <c r="T16" s="6"/>
      <c r="U16" s="6"/>
      <c r="V16" s="6"/>
      <c r="Z16" t="s">
        <v>603</v>
      </c>
      <c r="AC16" s="1" t="s">
        <v>598</v>
      </c>
      <c r="AD16" t="s">
        <v>599</v>
      </c>
      <c r="BA16"/>
    </row>
    <row r="17" spans="1:70" ht="8.25" customHeight="1" thickBot="1" x14ac:dyDescent="0.35">
      <c r="A17" s="6"/>
      <c r="B17" s="100"/>
      <c r="C17" s="101"/>
      <c r="D17" s="101"/>
      <c r="E17" s="101"/>
      <c r="F17" s="101"/>
      <c r="G17" s="101"/>
      <c r="H17" s="101"/>
      <c r="I17" s="101"/>
      <c r="J17" s="101"/>
      <c r="K17" s="101"/>
      <c r="L17" s="101"/>
      <c r="M17" s="102"/>
      <c r="N17" s="14" t="s">
        <v>562</v>
      </c>
      <c r="O17" s="6"/>
      <c r="P17" s="6"/>
      <c r="Q17" s="6"/>
      <c r="R17" s="6"/>
      <c r="S17" s="6"/>
      <c r="T17" s="6"/>
      <c r="U17" s="6"/>
      <c r="V17" s="6"/>
      <c r="W17" s="1" t="s">
        <v>54</v>
      </c>
      <c r="X17" t="s">
        <v>594</v>
      </c>
      <c r="Z17" s="1" t="s">
        <v>54</v>
      </c>
      <c r="AA17" t="s">
        <v>594</v>
      </c>
      <c r="AC17" s="2" t="s">
        <v>599</v>
      </c>
      <c r="BA17"/>
    </row>
    <row r="18" spans="1:70" ht="21" customHeight="1" thickBot="1" x14ac:dyDescent="0.35">
      <c r="A18" s="6" t="s">
        <v>604</v>
      </c>
      <c r="B18" s="100" t="s">
        <v>605</v>
      </c>
      <c r="C18" s="101"/>
      <c r="D18" s="101"/>
      <c r="E18" s="101"/>
      <c r="F18" s="101"/>
      <c r="G18" s="101"/>
      <c r="H18" s="101"/>
      <c r="I18" s="101"/>
      <c r="J18" s="101"/>
      <c r="K18" s="101"/>
      <c r="L18" s="101"/>
      <c r="M18" s="102"/>
      <c r="N18" s="153" t="str">
        <f>+X6</f>
        <v>F. MALAGA</v>
      </c>
      <c r="O18" s="154"/>
      <c r="P18" s="155"/>
      <c r="Q18" s="135" t="str">
        <f>+IFERROR(R13*1,H19)</f>
        <v>AC. Mes actual</v>
      </c>
      <c r="R18" s="136"/>
      <c r="S18" s="137"/>
      <c r="T18" s="6"/>
      <c r="U18" s="6"/>
      <c r="V18" s="6"/>
      <c r="W18" s="1" t="s">
        <v>26</v>
      </c>
      <c r="X18" t="s">
        <v>3</v>
      </c>
      <c r="Z18" s="1" t="s">
        <v>51</v>
      </c>
      <c r="AA18" t="s">
        <v>589</v>
      </c>
      <c r="BA18"/>
    </row>
    <row r="19" spans="1:70" x14ac:dyDescent="0.2">
      <c r="A19" s="6"/>
      <c r="B19" s="147" t="s">
        <v>606</v>
      </c>
      <c r="C19" s="148"/>
      <c r="D19" s="148"/>
      <c r="E19" s="148"/>
      <c r="F19" s="148"/>
      <c r="G19" s="149"/>
      <c r="H19" s="139" t="s">
        <v>607</v>
      </c>
      <c r="I19" s="140"/>
      <c r="J19" s="140"/>
      <c r="K19" s="140"/>
      <c r="L19" s="140"/>
      <c r="M19" s="141"/>
      <c r="N19" s="156" t="s">
        <v>608</v>
      </c>
      <c r="O19" s="157"/>
      <c r="P19" s="157"/>
      <c r="Q19" s="157"/>
      <c r="R19" s="157"/>
      <c r="S19" s="158"/>
      <c r="T19" s="6"/>
      <c r="U19" s="6"/>
      <c r="V19" s="6"/>
      <c r="W19" s="1" t="s">
        <v>18</v>
      </c>
      <c r="X19" t="s">
        <v>594</v>
      </c>
      <c r="Z19" s="1" t="s">
        <v>26</v>
      </c>
      <c r="AA19" t="s">
        <v>3</v>
      </c>
      <c r="AC19" s="1" t="s">
        <v>20</v>
      </c>
      <c r="AD19" t="s">
        <v>594</v>
      </c>
    </row>
    <row r="20" spans="1:70" ht="15.75" customHeight="1" thickBot="1" x14ac:dyDescent="0.25">
      <c r="A20" s="6"/>
      <c r="B20" s="150"/>
      <c r="C20" s="151"/>
      <c r="D20" s="151"/>
      <c r="E20" s="151"/>
      <c r="F20" s="151"/>
      <c r="G20" s="152"/>
      <c r="H20" s="142" t="s">
        <v>609</v>
      </c>
      <c r="I20" s="143"/>
      <c r="J20" s="143"/>
      <c r="K20" s="6"/>
      <c r="L20" s="27" t="s">
        <v>610</v>
      </c>
      <c r="M20" s="28" t="s">
        <v>611</v>
      </c>
      <c r="N20" s="142" t="s">
        <v>609</v>
      </c>
      <c r="O20" s="143"/>
      <c r="P20" s="143"/>
      <c r="Q20" s="6"/>
      <c r="R20" s="27" t="s">
        <v>610</v>
      </c>
      <c r="S20" s="28" t="s">
        <v>611</v>
      </c>
      <c r="T20" s="6"/>
      <c r="U20" s="6"/>
      <c r="V20" s="6"/>
      <c r="W20" s="1" t="s">
        <v>29</v>
      </c>
      <c r="X20" t="s">
        <v>594</v>
      </c>
      <c r="Z20" s="1" t="s">
        <v>29</v>
      </c>
      <c r="AA20" t="s">
        <v>594</v>
      </c>
      <c r="AC20" s="1" t="s">
        <v>26</v>
      </c>
      <c r="AD20" t="s">
        <v>3</v>
      </c>
    </row>
    <row r="21" spans="1:70" ht="15.75" customHeight="1" x14ac:dyDescent="0.2">
      <c r="A21" s="6"/>
      <c r="B21" s="165" t="s">
        <v>605</v>
      </c>
      <c r="C21" s="171" t="s">
        <v>612</v>
      </c>
      <c r="D21" s="172"/>
      <c r="E21" s="172"/>
      <c r="F21" s="172"/>
      <c r="G21" s="173"/>
      <c r="H21" s="144">
        <f>+IFERROR(L21/M21,"")</f>
        <v>0</v>
      </c>
      <c r="I21" s="145"/>
      <c r="J21" s="146"/>
      <c r="K21" s="34">
        <f>IFERROR(D21-H21,"0")</f>
        <v>0</v>
      </c>
      <c r="L21" s="56" t="str">
        <f>IFERROR(+VLOOKUP(C21,$Z$11:$AA$14,2,FALSE),"0")</f>
        <v>0</v>
      </c>
      <c r="M21" s="97">
        <f>+GETPIVOTDATA("Entrega",$Z$25)</f>
        <v>494</v>
      </c>
      <c r="N21" s="144">
        <f>+IFERROR(R21/S21,"")</f>
        <v>0</v>
      </c>
      <c r="O21" s="145"/>
      <c r="P21" s="146"/>
      <c r="Q21" s="34">
        <f>IFERROR(H21-N21,"0")</f>
        <v>0</v>
      </c>
      <c r="R21" s="56" t="str">
        <f>IFERROR(+VLOOKUP(C21,$W$11:$X$14,2,FALSE),"0")</f>
        <v>0</v>
      </c>
      <c r="S21" s="97">
        <f>+GETPIVOTDATA("Entrega",$W$25)</f>
        <v>494</v>
      </c>
      <c r="T21" s="6"/>
      <c r="U21" s="6"/>
      <c r="V21" s="6"/>
      <c r="W21" s="1" t="s">
        <v>47</v>
      </c>
      <c r="X21" s="2">
        <v>1</v>
      </c>
      <c r="Z21" s="1" t="s">
        <v>47</v>
      </c>
      <c r="AA21" s="2">
        <v>1</v>
      </c>
      <c r="AC21" s="1" t="s">
        <v>51</v>
      </c>
      <c r="AD21" t="s">
        <v>589</v>
      </c>
    </row>
    <row r="22" spans="1:70" x14ac:dyDescent="0.2">
      <c r="A22" s="6"/>
      <c r="B22" s="166"/>
      <c r="C22" s="168" t="s">
        <v>560</v>
      </c>
      <c r="D22" s="169"/>
      <c r="E22" s="169"/>
      <c r="F22" s="169"/>
      <c r="G22" s="170"/>
      <c r="H22" s="103">
        <f>+IFERROR(L22/M21,"")</f>
        <v>0</v>
      </c>
      <c r="I22" s="104"/>
      <c r="J22" s="105"/>
      <c r="K22" s="35">
        <f>IFERROR(D22-H22,"0")</f>
        <v>0</v>
      </c>
      <c r="L22" s="56" t="str">
        <f>IFERROR(+VLOOKUP(C22,$Z$11:$AA$14,2,FALSE),"0")</f>
        <v>0</v>
      </c>
      <c r="M22" s="98"/>
      <c r="N22" s="103">
        <f>+IFERROR(R22/S21,"")</f>
        <v>0</v>
      </c>
      <c r="O22" s="104"/>
      <c r="P22" s="105"/>
      <c r="Q22" s="35">
        <f>IFERROR(H22-N22,"0")</f>
        <v>0</v>
      </c>
      <c r="R22" s="56" t="str">
        <f>+IFERROR(VLOOKUP(C22,$W$10:$X$18,2,FALSE),"0")</f>
        <v>0</v>
      </c>
      <c r="S22" s="98"/>
      <c r="T22" s="6"/>
      <c r="U22" s="6"/>
      <c r="V22" s="6"/>
      <c r="W22" s="1" t="s">
        <v>36</v>
      </c>
      <c r="X22" t="s">
        <v>594</v>
      </c>
      <c r="Z22" s="1" t="s">
        <v>36</v>
      </c>
      <c r="AA22" t="s">
        <v>594</v>
      </c>
      <c r="AC22" s="1" t="s">
        <v>47</v>
      </c>
      <c r="AD22" s="2">
        <v>1</v>
      </c>
    </row>
    <row r="23" spans="1:70" ht="16.5" thickBot="1" x14ac:dyDescent="0.25">
      <c r="A23" s="6"/>
      <c r="B23" s="167"/>
      <c r="C23" s="159" t="s">
        <v>613</v>
      </c>
      <c r="D23" s="160"/>
      <c r="E23" s="160"/>
      <c r="F23" s="160"/>
      <c r="G23" s="161"/>
      <c r="H23" s="106">
        <f>+IFERROR(L23/M21,"")</f>
        <v>0</v>
      </c>
      <c r="I23" s="107"/>
      <c r="J23" s="108"/>
      <c r="K23" s="36">
        <f>IFERROR(D23-H23,"0")</f>
        <v>0</v>
      </c>
      <c r="L23" s="57">
        <f>+L22+L21</f>
        <v>0</v>
      </c>
      <c r="M23" s="98"/>
      <c r="N23" s="106">
        <f>+IFERROR(R23/S21,"")</f>
        <v>0</v>
      </c>
      <c r="O23" s="107"/>
      <c r="P23" s="108"/>
      <c r="Q23" s="36">
        <f>IFERROR(H23-N23,"0")</f>
        <v>0</v>
      </c>
      <c r="R23" s="57">
        <f>+R22+R21</f>
        <v>0</v>
      </c>
      <c r="S23" s="98"/>
      <c r="T23" s="6"/>
      <c r="U23" s="6"/>
      <c r="V23" s="6"/>
      <c r="W23" s="1" t="s">
        <v>46</v>
      </c>
      <c r="X23" t="s">
        <v>594</v>
      </c>
      <c r="Z23" s="1" t="s">
        <v>46</v>
      </c>
      <c r="AA23" t="s">
        <v>594</v>
      </c>
      <c r="AC23" s="1" t="s">
        <v>50</v>
      </c>
      <c r="AD23" t="s">
        <v>614</v>
      </c>
    </row>
    <row r="24" spans="1:70" ht="15.75" customHeight="1" thickBot="1" x14ac:dyDescent="0.25">
      <c r="A24" s="6"/>
      <c r="B24" s="162" t="s">
        <v>615</v>
      </c>
      <c r="C24" s="163"/>
      <c r="D24" s="163"/>
      <c r="E24" s="163"/>
      <c r="F24" s="163"/>
      <c r="G24" s="164"/>
      <c r="H24" s="109">
        <f>+IFERROR(L24/M21,"")</f>
        <v>0</v>
      </c>
      <c r="I24" s="110"/>
      <c r="J24" s="111"/>
      <c r="K24" s="59">
        <f>IFERROR(D24-H24,"0")</f>
        <v>0</v>
      </c>
      <c r="L24" s="59">
        <f>+GETPIVOTDATA("Peso bruto vehículo",W107)</f>
        <v>0</v>
      </c>
      <c r="M24" s="99"/>
      <c r="N24" s="109">
        <f>+IFERROR(R24/S21,"")</f>
        <v>0</v>
      </c>
      <c r="O24" s="110"/>
      <c r="P24" s="111"/>
      <c r="Q24" s="59">
        <f>IFERROR(J24-N24,"0")</f>
        <v>0</v>
      </c>
      <c r="R24" s="59">
        <f>+GETPIVOTDATA("Peso bruto vehículo",AB107)</f>
        <v>0</v>
      </c>
      <c r="S24" s="99"/>
      <c r="T24" s="6"/>
      <c r="U24" s="6"/>
      <c r="V24" s="6"/>
      <c r="AC24" s="1" t="s">
        <v>18</v>
      </c>
      <c r="AD24" t="s">
        <v>594</v>
      </c>
    </row>
    <row r="25" spans="1:70" x14ac:dyDescent="0.2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14">
        <f>MAX(AC25:AU25)</f>
        <v>0</v>
      </c>
      <c r="P25" s="14">
        <f>+X4</f>
        <v>1</v>
      </c>
      <c r="Q25" s="14">
        <v>2023</v>
      </c>
      <c r="R25" s="14" t="str">
        <f>+CONCATENATE(O25,"/",P25,"/",Q25)</f>
        <v>0/1/2023</v>
      </c>
      <c r="S25" s="27"/>
      <c r="T25" s="14">
        <v>19</v>
      </c>
      <c r="U25" s="50">
        <f>+T25/1773</f>
        <v>1.0716300056401579E-2</v>
      </c>
      <c r="V25" s="14"/>
      <c r="W25" s="1" t="s">
        <v>598</v>
      </c>
      <c r="X25" t="s">
        <v>616</v>
      </c>
      <c r="Z25" s="1" t="s">
        <v>598</v>
      </c>
      <c r="AA25" t="s">
        <v>616</v>
      </c>
      <c r="BK25" t="s">
        <v>617</v>
      </c>
      <c r="BO25" t="s">
        <v>618</v>
      </c>
      <c r="BP25">
        <v>4</v>
      </c>
      <c r="BQ25" t="s">
        <v>619</v>
      </c>
    </row>
    <row r="26" spans="1:70" ht="12.75" x14ac:dyDescent="0.2">
      <c r="A26" s="6"/>
      <c r="B26" s="6" t="s">
        <v>620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27"/>
      <c r="Q26" s="27"/>
      <c r="R26" s="27"/>
      <c r="S26" s="27"/>
      <c r="T26" s="6"/>
      <c r="U26" s="6"/>
      <c r="V26" s="6"/>
      <c r="W26" s="2" t="s">
        <v>614</v>
      </c>
      <c r="X26">
        <v>494</v>
      </c>
      <c r="Z26" s="2" t="s">
        <v>614</v>
      </c>
      <c r="AA26">
        <v>494</v>
      </c>
      <c r="AD26" s="1" t="s">
        <v>597</v>
      </c>
      <c r="BA26"/>
    </row>
    <row r="27" spans="1:70" ht="12.75" x14ac:dyDescent="0.2">
      <c r="A27" s="6"/>
      <c r="B27" s="6"/>
      <c r="C27" s="6"/>
      <c r="D27" s="6"/>
      <c r="E27" s="6"/>
      <c r="F27" s="14" t="e">
        <f>+DAY(F28)</f>
        <v>#VALUE!</v>
      </c>
      <c r="G27" s="14"/>
      <c r="H27" s="14" t="e">
        <f>+DAY(H28)</f>
        <v>#VALUE!</v>
      </c>
      <c r="I27" s="14"/>
      <c r="J27" s="14" t="e">
        <f>+DAY(J28)</f>
        <v>#VALUE!</v>
      </c>
      <c r="K27" s="14"/>
      <c r="L27" s="14" t="e">
        <f>+DAY(L28)</f>
        <v>#VALUE!</v>
      </c>
      <c r="M27" s="14"/>
      <c r="N27" s="14" t="e">
        <f>+DAY(N28)</f>
        <v>#VALUE!</v>
      </c>
      <c r="O27" s="14"/>
      <c r="P27" s="14" t="e">
        <f>+DAY(P28)</f>
        <v>#VALUE!</v>
      </c>
      <c r="Q27" s="14"/>
      <c r="R27" s="14" t="e">
        <f>+DAY(R28)</f>
        <v>#VALUE!</v>
      </c>
      <c r="S27" s="27"/>
      <c r="T27" s="6"/>
      <c r="U27" s="6"/>
      <c r="V27" s="6"/>
      <c r="W27" s="2" t="s">
        <v>599</v>
      </c>
      <c r="X27">
        <v>494</v>
      </c>
      <c r="Z27" s="2" t="s">
        <v>599</v>
      </c>
      <c r="AA27">
        <v>494</v>
      </c>
      <c r="AE27" t="s">
        <v>599</v>
      </c>
      <c r="BA27"/>
    </row>
    <row r="28" spans="1:70" ht="18" customHeight="1" x14ac:dyDescent="0.2">
      <c r="A28" s="6"/>
      <c r="B28" s="125" t="s">
        <v>621</v>
      </c>
      <c r="C28" s="126"/>
      <c r="D28" s="127"/>
      <c r="E28" s="12"/>
      <c r="F28" s="131" t="e">
        <f t="shared" ref="F28" si="0">+H28-1</f>
        <v>#VALUE!</v>
      </c>
      <c r="G28" s="132"/>
      <c r="H28" s="131" t="e">
        <f t="shared" ref="H28" si="1">+J28-1</f>
        <v>#VALUE!</v>
      </c>
      <c r="I28" s="132"/>
      <c r="J28" s="131" t="e">
        <f t="shared" ref="J28" si="2">+L28-1</f>
        <v>#VALUE!</v>
      </c>
      <c r="K28" s="132"/>
      <c r="L28" s="131" t="e">
        <f t="shared" ref="L28" si="3">+N28-1</f>
        <v>#VALUE!</v>
      </c>
      <c r="M28" s="132"/>
      <c r="N28" s="131" t="e">
        <f t="shared" ref="N28" si="4">+P28-1</f>
        <v>#VALUE!</v>
      </c>
      <c r="O28" s="132"/>
      <c r="P28" s="131" t="e">
        <f>+R28-1</f>
        <v>#VALUE!</v>
      </c>
      <c r="Q28" s="132"/>
      <c r="R28" s="131" t="e">
        <f>IFERROR(+R13*1,R25*1)</f>
        <v>#VALUE!</v>
      </c>
      <c r="S28" s="132"/>
      <c r="T28" s="6"/>
      <c r="U28" s="6"/>
      <c r="V28" s="6"/>
      <c r="AC28" t="s">
        <v>616</v>
      </c>
      <c r="AD28">
        <v>494</v>
      </c>
      <c r="AE28">
        <v>494</v>
      </c>
      <c r="BA28"/>
      <c r="BK28" t="s">
        <v>617</v>
      </c>
      <c r="BO28" t="s">
        <v>618</v>
      </c>
      <c r="BP28">
        <v>4</v>
      </c>
      <c r="BQ28" t="s">
        <v>619</v>
      </c>
      <c r="BR28">
        <v>10</v>
      </c>
    </row>
    <row r="29" spans="1:70" ht="18" customHeight="1" x14ac:dyDescent="0.2">
      <c r="A29" s="6"/>
      <c r="B29" s="128"/>
      <c r="C29" s="129"/>
      <c r="D29" s="130"/>
      <c r="E29" s="12"/>
      <c r="F29" s="133"/>
      <c r="G29" s="134"/>
      <c r="H29" s="133"/>
      <c r="I29" s="134"/>
      <c r="J29" s="133"/>
      <c r="K29" s="134"/>
      <c r="L29" s="133"/>
      <c r="M29" s="134"/>
      <c r="N29" s="133"/>
      <c r="O29" s="134"/>
      <c r="P29" s="133"/>
      <c r="Q29" s="134"/>
      <c r="R29" s="133"/>
      <c r="S29" s="134"/>
      <c r="T29" s="6"/>
      <c r="U29" s="6"/>
      <c r="V29" s="6"/>
    </row>
    <row r="30" spans="1:70" ht="4.5" customHeight="1" thickBot="1" x14ac:dyDescent="0.25">
      <c r="A30" s="6"/>
      <c r="B30" s="4"/>
      <c r="C30" s="5"/>
      <c r="D30" s="4"/>
      <c r="E30" s="6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6"/>
      <c r="U30" s="6"/>
      <c r="V30" s="6"/>
    </row>
    <row r="31" spans="1:70" ht="12.75" customHeight="1" x14ac:dyDescent="0.2">
      <c r="A31" s="6"/>
      <c r="B31" s="116" t="str">
        <f>+C21</f>
        <v>Int. Manual</v>
      </c>
      <c r="C31" s="117"/>
      <c r="D31" s="118"/>
      <c r="E31" s="6"/>
      <c r="F31" s="112" t="str">
        <f>+IFERROR(F33/G33,"")</f>
        <v/>
      </c>
      <c r="G31" s="113"/>
      <c r="H31" s="112" t="str">
        <f>+IFERROR(H33/I33,"")</f>
        <v/>
      </c>
      <c r="I31" s="113"/>
      <c r="J31" s="112" t="str">
        <f>+IFERROR(J33/K33,"")</f>
        <v/>
      </c>
      <c r="K31" s="113"/>
      <c r="L31" s="112" t="str">
        <f>+IFERROR(L33/M33,"")</f>
        <v/>
      </c>
      <c r="M31" s="113"/>
      <c r="N31" s="112" t="str">
        <f>+IFERROR(N33/O33,"")</f>
        <v/>
      </c>
      <c r="O31" s="113"/>
      <c r="P31" s="112" t="str">
        <f>+IFERROR(P33/Q33,"")</f>
        <v/>
      </c>
      <c r="Q31" s="113"/>
      <c r="R31" s="112" t="str">
        <f>+IFERROR(R33/S33,"")</f>
        <v/>
      </c>
      <c r="S31" s="113"/>
      <c r="T31" s="6"/>
      <c r="U31" s="6"/>
      <c r="V31" s="6"/>
      <c r="W31" s="181" t="s">
        <v>622</v>
      </c>
      <c r="X31" s="182"/>
      <c r="Y31" s="182"/>
      <c r="Z31" s="182"/>
      <c r="AA31" s="18" t="str">
        <f>+R21</f>
        <v>0</v>
      </c>
      <c r="AC31" s="174" t="s">
        <v>623</v>
      </c>
      <c r="AD31" s="18" t="str">
        <f>+R22</f>
        <v>0</v>
      </c>
    </row>
    <row r="32" spans="1:70" ht="13.15" customHeight="1" thickBot="1" x14ac:dyDescent="0.25">
      <c r="A32" s="6"/>
      <c r="B32" s="119"/>
      <c r="C32" s="120"/>
      <c r="D32" s="121"/>
      <c r="E32" s="6"/>
      <c r="F32" s="114"/>
      <c r="G32" s="115"/>
      <c r="H32" s="114"/>
      <c r="I32" s="115"/>
      <c r="J32" s="114"/>
      <c r="K32" s="115"/>
      <c r="L32" s="114"/>
      <c r="M32" s="115"/>
      <c r="N32" s="114"/>
      <c r="O32" s="115"/>
      <c r="P32" s="114"/>
      <c r="Q32" s="115"/>
      <c r="R32" s="114"/>
      <c r="S32" s="115"/>
      <c r="T32" s="6"/>
      <c r="U32" s="6"/>
      <c r="V32" s="6"/>
      <c r="W32" s="183"/>
      <c r="X32" s="184"/>
      <c r="Y32" s="184"/>
      <c r="Z32" s="184"/>
      <c r="AA32" s="19">
        <f>+S21</f>
        <v>494</v>
      </c>
      <c r="AC32" s="175"/>
      <c r="AD32" s="19">
        <f>+S21</f>
        <v>494</v>
      </c>
    </row>
    <row r="33" spans="1:69" ht="15" customHeight="1" thickBot="1" x14ac:dyDescent="0.25">
      <c r="A33" s="6"/>
      <c r="B33" s="122"/>
      <c r="C33" s="123"/>
      <c r="D33" s="124"/>
      <c r="E33" s="6"/>
      <c r="F33" s="8" t="str">
        <f>+IFERROR(HLOOKUP(F27,$AC$7:$AT$9,2,FALSE),"0")</f>
        <v>0</v>
      </c>
      <c r="G33" s="8" t="str">
        <f>+IFERROR(HLOOKUP(F$27,$AC$27:$BI$29,2,FALSE),"0")</f>
        <v>0</v>
      </c>
      <c r="H33" s="8" t="str">
        <f>+IFERROR(HLOOKUP(H27,$AC$7:$AT$9,2,FALSE),"0")</f>
        <v>0</v>
      </c>
      <c r="I33" s="8" t="str">
        <f>+IFERROR(HLOOKUP(H$27,$AC$27:$BI$29,2,FALSE),"0")</f>
        <v>0</v>
      </c>
      <c r="J33" s="8" t="str">
        <f>+IFERROR(HLOOKUP(J27,$AC$7:$AT$9,2,FALSE),"0")</f>
        <v>0</v>
      </c>
      <c r="K33" s="8" t="str">
        <f>+IFERROR(HLOOKUP(J$27,$AC$27:$BI$29,2,FALSE),"0")</f>
        <v>0</v>
      </c>
      <c r="L33" s="8" t="str">
        <f>+IFERROR(HLOOKUP(L27,$AC$7:$AT$9,2,FALSE),"0")</f>
        <v>0</v>
      </c>
      <c r="M33" s="8" t="str">
        <f>+IFERROR(HLOOKUP(L$27,$AC$27:$BI$29,2,FALSE),"0")</f>
        <v>0</v>
      </c>
      <c r="N33" s="8" t="str">
        <f>+IFERROR(HLOOKUP(N27,$AC$7:$AZ$9,2,FALSE),"0")</f>
        <v>0</v>
      </c>
      <c r="O33" s="8" t="str">
        <f>+IFERROR(HLOOKUP(N$27,$AC$27:$BI$29,2,FALSE),"0")</f>
        <v>0</v>
      </c>
      <c r="P33" s="8" t="str">
        <f>+IFERROR(HLOOKUP(P27,$AC$7:$BA$9,2,FALSE),"0")</f>
        <v>0</v>
      </c>
      <c r="Q33" s="8" t="str">
        <f>+IFERROR(HLOOKUP(P$27,$AC$27:$BI$29,2,FALSE),"0")</f>
        <v>0</v>
      </c>
      <c r="R33" s="8" t="str">
        <f>+IFERROR(HLOOKUP(R27,$AC$7:$BA$9,2,FALSE),"0")</f>
        <v>0</v>
      </c>
      <c r="S33" s="8" t="str">
        <f>+IFERROR(HLOOKUP(R$27,$AC$27:$BI$29,2,FALSE),"0")</f>
        <v>0</v>
      </c>
      <c r="T33" s="6"/>
      <c r="U33" s="6"/>
      <c r="V33" s="6"/>
      <c r="W33" s="185"/>
      <c r="X33" s="186"/>
      <c r="Y33" s="186"/>
      <c r="Z33" s="186"/>
      <c r="AA33" s="20">
        <f>+N21</f>
        <v>0</v>
      </c>
      <c r="AC33" s="176"/>
      <c r="AD33" s="20">
        <f>+N22</f>
        <v>0</v>
      </c>
    </row>
    <row r="34" spans="1:69" ht="12" customHeight="1" thickBot="1" x14ac:dyDescent="0.25">
      <c r="A34" s="6"/>
      <c r="B34" s="4"/>
      <c r="C34" s="5"/>
      <c r="D34" s="4"/>
      <c r="E34" s="6"/>
      <c r="F34" s="7"/>
      <c r="G34" s="7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6"/>
      <c r="U34" s="6"/>
      <c r="V34" s="6"/>
    </row>
    <row r="35" spans="1:69" ht="12.75" customHeight="1" thickBot="1" x14ac:dyDescent="0.25">
      <c r="A35" s="6"/>
      <c r="B35" s="116" t="str">
        <f>+C22</f>
        <v>A.Manuscrito</v>
      </c>
      <c r="C35" s="117"/>
      <c r="D35" s="118"/>
      <c r="E35" s="6"/>
      <c r="F35" s="112" t="str">
        <f>+IFERROR(F37/G37,"")</f>
        <v/>
      </c>
      <c r="G35" s="113"/>
      <c r="H35" s="112" t="str">
        <f>+IFERROR(H37/I37,"")</f>
        <v/>
      </c>
      <c r="I35" s="113"/>
      <c r="J35" s="112" t="str">
        <f>+IFERROR(J37/K37,"")</f>
        <v/>
      </c>
      <c r="K35" s="113"/>
      <c r="L35" s="112" t="str">
        <f>+IFERROR(L37/M37,"")</f>
        <v/>
      </c>
      <c r="M35" s="113"/>
      <c r="N35" s="112" t="str">
        <f>+IFERROR(N37/O37,"")</f>
        <v/>
      </c>
      <c r="O35" s="113"/>
      <c r="P35" s="112" t="str">
        <f>+IFERROR(P37/Q37,"")</f>
        <v/>
      </c>
      <c r="Q35" s="113"/>
      <c r="R35" s="112" t="str">
        <f>+IFERROR(R37/S37,"")</f>
        <v/>
      </c>
      <c r="S35" s="113"/>
      <c r="T35" s="6"/>
      <c r="U35" s="6"/>
      <c r="V35" s="6"/>
      <c r="AB35" s="6"/>
      <c r="AC35" s="6"/>
      <c r="AD35" s="6"/>
      <c r="AV35" s="1" t="s">
        <v>26</v>
      </c>
      <c r="AW35" t="s">
        <v>3</v>
      </c>
    </row>
    <row r="36" spans="1:69" ht="12.75" customHeight="1" x14ac:dyDescent="0.2">
      <c r="A36" s="6"/>
      <c r="B36" s="119"/>
      <c r="C36" s="120"/>
      <c r="D36" s="121"/>
      <c r="E36" s="6"/>
      <c r="F36" s="114"/>
      <c r="G36" s="115"/>
      <c r="H36" s="114"/>
      <c r="I36" s="115"/>
      <c r="J36" s="114"/>
      <c r="K36" s="115"/>
      <c r="L36" s="114"/>
      <c r="M36" s="115"/>
      <c r="N36" s="114"/>
      <c r="O36" s="115"/>
      <c r="P36" s="114"/>
      <c r="Q36" s="115"/>
      <c r="R36" s="114"/>
      <c r="S36" s="115"/>
      <c r="T36" s="6"/>
      <c r="U36" s="6"/>
      <c r="V36" s="6"/>
      <c r="W36" s="177" t="s">
        <v>624</v>
      </c>
      <c r="X36" s="178"/>
      <c r="Z36" s="177" t="s">
        <v>625</v>
      </c>
      <c r="AA36" s="178"/>
      <c r="AB36" s="6"/>
      <c r="AC36" s="6"/>
      <c r="AD36" s="6"/>
      <c r="AV36" s="1" t="s">
        <v>20</v>
      </c>
      <c r="AW36" t="s">
        <v>594</v>
      </c>
    </row>
    <row r="37" spans="1:69" ht="16.5" thickBot="1" x14ac:dyDescent="0.25">
      <c r="A37" s="6"/>
      <c r="B37" s="122"/>
      <c r="C37" s="123"/>
      <c r="D37" s="124"/>
      <c r="E37" s="6"/>
      <c r="F37" s="8" t="str">
        <f>+IFERROR(HLOOKUP(F27,$AC$16:$AT$18,2,FALSE),"0")</f>
        <v>0</v>
      </c>
      <c r="G37" s="8" t="str">
        <f>+IFERROR(HLOOKUP(F$27,$AC$27:$BI$29,2,FALSE),"0")</f>
        <v>0</v>
      </c>
      <c r="H37" s="8" t="str">
        <f>+IFERROR(HLOOKUP(H27,$AC$16:$AT$18,2,FALSE),"0")</f>
        <v>0</v>
      </c>
      <c r="I37" s="8" t="str">
        <f>+IFERROR(HLOOKUP(H$27,$AC$27:$BI$29,2,FALSE),"0")</f>
        <v>0</v>
      </c>
      <c r="J37" s="8" t="str">
        <f>+IFERROR(HLOOKUP(J27,$AC$16:$AT$18,2,FALSE),"0")</f>
        <v>0</v>
      </c>
      <c r="K37" s="8" t="str">
        <f>+IFERROR(HLOOKUP(J$27,$AC$27:$BI$29,2,FALSE),"0")</f>
        <v>0</v>
      </c>
      <c r="L37" s="8" t="str">
        <f>+IFERROR(HLOOKUP(L27,$AC$16:$AT$18,2,FALSE),"0")</f>
        <v>0</v>
      </c>
      <c r="M37" s="8" t="str">
        <f>+IFERROR(HLOOKUP(L$27,$AC$27:$BI$29,2,FALSE),"0")</f>
        <v>0</v>
      </c>
      <c r="N37" s="8" t="str">
        <f>+IFERROR(HLOOKUP(N27,$AC$16:$AT$18,2,FALSE),"0")</f>
        <v>0</v>
      </c>
      <c r="O37" s="8" t="str">
        <f>+IFERROR(HLOOKUP(N$27,$AC$27:$BI$29,2,FALSE),"0")</f>
        <v>0</v>
      </c>
      <c r="P37" s="8" t="str">
        <f>+IFERROR(HLOOKUP(P27,$AC$16:$AT$18,2,FALSE),"0")</f>
        <v>0</v>
      </c>
      <c r="Q37" s="8" t="str">
        <f>+IFERROR(HLOOKUP(P$27,$AC$27:$BI$29,2,FALSE),"0")</f>
        <v>0</v>
      </c>
      <c r="R37" s="8" t="str">
        <f>+IFERROR(HLOOKUP(R27,$AC$16:$AU$18,2,FALSE),"0")</f>
        <v>0</v>
      </c>
      <c r="S37" s="8" t="str">
        <f>+IFERROR(HLOOKUP(R$27,$AC$27:$BI$29,2,FALSE),"0")</f>
        <v>0</v>
      </c>
      <c r="T37" s="6"/>
      <c r="U37" s="6"/>
      <c r="V37" s="6"/>
      <c r="W37" s="179"/>
      <c r="X37" s="180"/>
      <c r="Y37" s="6"/>
      <c r="Z37" s="179"/>
      <c r="AA37" s="180"/>
      <c r="AB37" s="17"/>
      <c r="AC37" s="6"/>
      <c r="AD37" s="6"/>
      <c r="AV37" s="1" t="s">
        <v>29</v>
      </c>
      <c r="AW37" t="s">
        <v>594</v>
      </c>
    </row>
    <row r="38" spans="1:69" ht="15" customHeight="1" thickBot="1" x14ac:dyDescent="0.25">
      <c r="A38" s="6"/>
      <c r="B38" s="4"/>
      <c r="C38" s="5"/>
      <c r="D38" s="4"/>
      <c r="E38" s="6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6"/>
      <c r="U38" s="6"/>
      <c r="V38" s="6"/>
      <c r="W38" s="6"/>
      <c r="X38" s="6"/>
      <c r="Y38" s="6"/>
      <c r="Z38" s="6"/>
      <c r="AA38" s="6"/>
      <c r="AB38" s="17"/>
      <c r="AC38" s="6"/>
      <c r="AD38" s="6"/>
      <c r="AV38" s="1" t="s">
        <v>47</v>
      </c>
      <c r="AW38" s="2">
        <v>1</v>
      </c>
    </row>
    <row r="39" spans="1:69" x14ac:dyDescent="0.2">
      <c r="A39" s="6"/>
      <c r="B39" s="116" t="s">
        <v>611</v>
      </c>
      <c r="C39" s="117"/>
      <c r="D39" s="118"/>
      <c r="E39" s="6"/>
      <c r="F39" s="112" t="str">
        <f>+IFERROR(F41/G41,"")</f>
        <v/>
      </c>
      <c r="G39" s="113"/>
      <c r="H39" s="112" t="str">
        <f>+IFERROR(H41/I41,"")</f>
        <v/>
      </c>
      <c r="I39" s="113"/>
      <c r="J39" s="112" t="str">
        <f>+IFERROR(J41/K41,"")</f>
        <v/>
      </c>
      <c r="K39" s="113"/>
      <c r="L39" s="112" t="str">
        <f>+IFERROR(L41/M41,"")</f>
        <v/>
      </c>
      <c r="M39" s="113"/>
      <c r="N39" s="112" t="str">
        <f>+IFERROR(N41/O41,"")</f>
        <v/>
      </c>
      <c r="O39" s="113"/>
      <c r="P39" s="112" t="str">
        <f>+IFERROR(P41/Q41,"")</f>
        <v/>
      </c>
      <c r="Q39" s="113"/>
      <c r="R39" s="112" t="str">
        <f>+IFERROR(R41/S41,"")</f>
        <v/>
      </c>
      <c r="S39" s="113"/>
      <c r="T39" s="6"/>
      <c r="U39" s="6"/>
      <c r="V39" s="6"/>
      <c r="W39" s="6" t="s">
        <v>50</v>
      </c>
      <c r="X39" s="6" t="s">
        <v>595</v>
      </c>
      <c r="Y39" s="6"/>
      <c r="Z39" s="6" t="s">
        <v>50</v>
      </c>
      <c r="AA39" s="6" t="s">
        <v>595</v>
      </c>
      <c r="AB39" s="29"/>
      <c r="AC39" s="6"/>
      <c r="AD39" s="6"/>
      <c r="AV39" s="1" t="s">
        <v>24</v>
      </c>
      <c r="AW39" t="s">
        <v>595</v>
      </c>
    </row>
    <row r="40" spans="1:69" x14ac:dyDescent="0.2">
      <c r="A40" s="6"/>
      <c r="B40" s="119"/>
      <c r="C40" s="120"/>
      <c r="D40" s="121"/>
      <c r="E40" s="6"/>
      <c r="F40" s="114"/>
      <c r="G40" s="115"/>
      <c r="H40" s="114"/>
      <c r="I40" s="115"/>
      <c r="J40" s="114"/>
      <c r="K40" s="115"/>
      <c r="L40" s="114"/>
      <c r="M40" s="115"/>
      <c r="N40" s="114"/>
      <c r="O40" s="115"/>
      <c r="P40" s="114"/>
      <c r="Q40" s="115"/>
      <c r="R40" s="114"/>
      <c r="S40" s="115"/>
      <c r="T40" s="6"/>
      <c r="U40" s="6"/>
      <c r="V40" s="6"/>
      <c r="W40" s="6" t="s">
        <v>20</v>
      </c>
      <c r="X40" s="6" t="s">
        <v>595</v>
      </c>
      <c r="Y40" s="6"/>
      <c r="Z40" s="6" t="s">
        <v>20</v>
      </c>
      <c r="AA40" s="6" t="s">
        <v>595</v>
      </c>
      <c r="AC40" s="1" t="s">
        <v>50</v>
      </c>
      <c r="AD40" t="s">
        <v>595</v>
      </c>
      <c r="AV40" s="1" t="s">
        <v>36</v>
      </c>
      <c r="AW40" t="s">
        <v>594</v>
      </c>
    </row>
    <row r="41" spans="1:69" ht="16.5" thickBot="1" x14ac:dyDescent="0.25">
      <c r="A41" s="6"/>
      <c r="B41" s="122"/>
      <c r="C41" s="123"/>
      <c r="D41" s="124"/>
      <c r="E41" s="6"/>
      <c r="F41" s="9">
        <f>+F37+F33</f>
        <v>0</v>
      </c>
      <c r="G41" s="9" t="str">
        <f>+IFERROR(HLOOKUP(F$27,$AC$27:$BI$29,2,FALSE),"0")</f>
        <v>0</v>
      </c>
      <c r="H41" s="9">
        <f>+H37+H33</f>
        <v>0</v>
      </c>
      <c r="I41" s="9" t="str">
        <f>+IFERROR(HLOOKUP(H$27,$AC$27:$BI$29,2,FALSE),"0")</f>
        <v>0</v>
      </c>
      <c r="J41" s="9">
        <f>+J37+J33</f>
        <v>0</v>
      </c>
      <c r="K41" s="9" t="str">
        <f>+IFERROR(HLOOKUP(J$27,$AC$27:$BI$29,2,FALSE),"0")</f>
        <v>0</v>
      </c>
      <c r="L41" s="9">
        <f>+L37+L33</f>
        <v>0</v>
      </c>
      <c r="M41" s="9" t="str">
        <f>+IFERROR(HLOOKUP(L$27,$AC$27:$BI$29,2,FALSE),"0")</f>
        <v>0</v>
      </c>
      <c r="N41" s="9">
        <f>+N37+N33</f>
        <v>0</v>
      </c>
      <c r="O41" s="9" t="str">
        <f>+IFERROR(HLOOKUP(N$27,$AC$27:$BI$29,2,FALSE),"0")</f>
        <v>0</v>
      </c>
      <c r="P41" s="9">
        <f>+P37+P33</f>
        <v>0</v>
      </c>
      <c r="Q41" s="9" t="str">
        <f>+IFERROR(HLOOKUP(P$27,$AC$27:$BI$29,2,FALSE),"0")</f>
        <v>0</v>
      </c>
      <c r="R41" s="9">
        <f>+R37+R33</f>
        <v>0</v>
      </c>
      <c r="S41" s="9" t="str">
        <f>+IFERROR(HLOOKUP(R$27,$AC$27:$BI$29,2,FALSE),"0")</f>
        <v>0</v>
      </c>
      <c r="T41" s="6"/>
      <c r="U41" s="6"/>
      <c r="V41" s="6"/>
      <c r="W41" s="6" t="s">
        <v>46</v>
      </c>
      <c r="X41" s="6" t="s">
        <v>594</v>
      </c>
      <c r="Y41" s="6"/>
      <c r="Z41" s="6" t="s">
        <v>46</v>
      </c>
      <c r="AA41" s="6" t="s">
        <v>594</v>
      </c>
      <c r="AC41" s="1" t="s">
        <v>20</v>
      </c>
      <c r="AD41" t="s">
        <v>595</v>
      </c>
      <c r="AV41" s="1" t="s">
        <v>6</v>
      </c>
      <c r="AW41" t="s">
        <v>594</v>
      </c>
    </row>
    <row r="42" spans="1:69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V42" s="1" t="s">
        <v>46</v>
      </c>
      <c r="AW42" t="s">
        <v>594</v>
      </c>
    </row>
    <row r="43" spans="1:69" x14ac:dyDescent="0.2">
      <c r="A43" s="6"/>
      <c r="R43" t="e">
        <f>+(R41+P41+N41+L41+J41)/(S41+O41+Q41+M41+K41)</f>
        <v>#DIV/0!</v>
      </c>
      <c r="T43" s="6"/>
      <c r="U43" s="6"/>
      <c r="V43" s="6"/>
      <c r="W43" s="6" t="s">
        <v>598</v>
      </c>
      <c r="X43" s="6" t="s">
        <v>600</v>
      </c>
      <c r="Y43" s="6"/>
      <c r="Z43" s="6" t="s">
        <v>598</v>
      </c>
      <c r="AA43" s="6" t="s">
        <v>600</v>
      </c>
      <c r="AB43" s="1"/>
      <c r="AC43" s="1" t="s">
        <v>598</v>
      </c>
      <c r="AD43" t="s">
        <v>596</v>
      </c>
    </row>
    <row r="44" spans="1:69" ht="12.75" x14ac:dyDescent="0.2">
      <c r="A44" s="6"/>
      <c r="T44" s="6"/>
      <c r="U44" s="6"/>
      <c r="V44" s="6"/>
      <c r="W44" s="15" t="s">
        <v>599</v>
      </c>
      <c r="X44" s="6"/>
      <c r="Y44" s="6"/>
      <c r="Z44" s="15" t="s">
        <v>599</v>
      </c>
      <c r="AA44" s="6"/>
      <c r="AC44" s="2" t="s">
        <v>599</v>
      </c>
      <c r="AV44" s="1" t="s">
        <v>598</v>
      </c>
      <c r="AW44" s="44" t="s">
        <v>626</v>
      </c>
      <c r="AX44" s="44" t="s">
        <v>627</v>
      </c>
      <c r="BA44"/>
    </row>
    <row r="45" spans="1:69" ht="12.75" x14ac:dyDescent="0.2">
      <c r="A45" s="6"/>
      <c r="T45" s="6"/>
      <c r="U45" s="6"/>
      <c r="V45" s="6"/>
      <c r="Y45" s="6"/>
      <c r="AB45" s="6"/>
      <c r="AE45" s="6"/>
      <c r="AF45" s="6"/>
      <c r="AG45" s="6"/>
      <c r="AH45" s="6"/>
      <c r="AI45" s="6"/>
      <c r="AJ45" s="6"/>
      <c r="AK45" s="6"/>
      <c r="AL45" s="6"/>
      <c r="AV45" s="2" t="s">
        <v>552</v>
      </c>
      <c r="AW45">
        <v>65</v>
      </c>
      <c r="AX45" s="43">
        <v>21.120000000000005</v>
      </c>
      <c r="BA45"/>
    </row>
    <row r="46" spans="1:69" ht="12.75" x14ac:dyDescent="0.2">
      <c r="A46" s="6"/>
      <c r="T46" s="6"/>
      <c r="U46" s="6"/>
      <c r="V46" s="6"/>
      <c r="Y46" s="6"/>
      <c r="AB46" s="6"/>
      <c r="AE46" s="6"/>
      <c r="AF46" s="6"/>
      <c r="AG46" s="6"/>
      <c r="AH46" s="6"/>
      <c r="AI46" s="6"/>
      <c r="AJ46" s="6"/>
      <c r="AK46" s="6"/>
      <c r="AL46" s="6"/>
      <c r="AV46" s="88" t="s">
        <v>614</v>
      </c>
      <c r="AW46">
        <v>65</v>
      </c>
      <c r="AX46" s="43">
        <v>21.120000000000005</v>
      </c>
      <c r="BA46"/>
      <c r="BI46" s="64" t="s">
        <v>628</v>
      </c>
      <c r="BJ46" s="64" t="s">
        <v>629</v>
      </c>
      <c r="BK46" s="64" t="s">
        <v>630</v>
      </c>
      <c r="BL46" s="64" t="s">
        <v>631</v>
      </c>
      <c r="BM46" s="64" t="s">
        <v>632</v>
      </c>
      <c r="BN46" s="64" t="s">
        <v>633</v>
      </c>
      <c r="BO46" s="64" t="s">
        <v>634</v>
      </c>
      <c r="BP46" s="64" t="s">
        <v>635</v>
      </c>
      <c r="BQ46" s="64" t="s">
        <v>636</v>
      </c>
    </row>
    <row r="47" spans="1:69" ht="12.75" x14ac:dyDescent="0.2">
      <c r="A47" s="6"/>
      <c r="Y47" s="6"/>
      <c r="AB47" s="6"/>
      <c r="AE47" s="6"/>
      <c r="AF47" s="6"/>
      <c r="AG47" s="6"/>
      <c r="AH47" s="6"/>
      <c r="AI47" s="6"/>
      <c r="AJ47" s="6"/>
      <c r="AK47" s="6"/>
      <c r="AL47" s="6"/>
      <c r="AV47" s="2" t="s">
        <v>562</v>
      </c>
      <c r="AW47">
        <v>428</v>
      </c>
      <c r="AX47" s="43">
        <v>27.02186915887852</v>
      </c>
      <c r="BA47"/>
      <c r="BF47" s="93" t="s">
        <v>637</v>
      </c>
      <c r="BG47" s="93"/>
      <c r="BH47" s="94"/>
      <c r="BI47" s="64">
        <v>128</v>
      </c>
      <c r="BJ47" s="64">
        <v>206</v>
      </c>
      <c r="BK47" s="64">
        <v>117</v>
      </c>
      <c r="BL47" s="64">
        <v>188</v>
      </c>
      <c r="BM47" s="64">
        <v>92</v>
      </c>
      <c r="BN47" s="64">
        <v>78</v>
      </c>
      <c r="BO47" s="64">
        <v>71</v>
      </c>
      <c r="BP47" s="64">
        <v>46</v>
      </c>
      <c r="BQ47" s="64">
        <v>53</v>
      </c>
    </row>
    <row r="48" spans="1:69" ht="12.75" x14ac:dyDescent="0.2">
      <c r="A48" s="6"/>
      <c r="T48" s="6"/>
      <c r="U48" s="6"/>
      <c r="V48" s="6"/>
      <c r="Y48" s="6"/>
      <c r="AB48" s="6"/>
      <c r="AE48" s="6"/>
      <c r="AF48" s="6"/>
      <c r="AG48" s="6"/>
      <c r="AH48" s="6"/>
      <c r="AI48" s="6"/>
      <c r="AJ48" s="6"/>
      <c r="AK48" s="6"/>
      <c r="AL48" s="6"/>
      <c r="AV48" s="88" t="s">
        <v>614</v>
      </c>
      <c r="AW48">
        <v>428</v>
      </c>
      <c r="AX48" s="43">
        <v>27.02186915887852</v>
      </c>
      <c r="BA48"/>
      <c r="BF48" s="95" t="s">
        <v>638</v>
      </c>
      <c r="BG48" s="95"/>
      <c r="BH48" s="96"/>
      <c r="BI48" s="64">
        <v>0.2</v>
      </c>
      <c r="BJ48" s="64">
        <v>0.4</v>
      </c>
      <c r="BK48" s="64">
        <v>3</v>
      </c>
      <c r="BL48" s="64">
        <v>1.4</v>
      </c>
      <c r="BM48" s="64">
        <v>0.1</v>
      </c>
      <c r="BN48" s="64">
        <v>0.5</v>
      </c>
      <c r="BO48" s="64">
        <v>-0.1</v>
      </c>
      <c r="BP48" s="64">
        <v>0.4</v>
      </c>
      <c r="BQ48" s="64">
        <v>0.2</v>
      </c>
    </row>
    <row r="49" spans="1:69" ht="12.75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 t="s">
        <v>639</v>
      </c>
      <c r="N49" s="62" t="e">
        <f>+J28</f>
        <v>#VALUE!</v>
      </c>
      <c r="O49" s="62" t="e">
        <f>+L28</f>
        <v>#VALUE!</v>
      </c>
      <c r="P49" s="62" t="e">
        <f>+N28</f>
        <v>#VALUE!</v>
      </c>
      <c r="Q49" s="62" t="e">
        <f>+P28</f>
        <v>#VALUE!</v>
      </c>
      <c r="R49" s="62" t="e">
        <f>+R28</f>
        <v>#VALUE!</v>
      </c>
      <c r="S49" s="6"/>
      <c r="T49" s="6"/>
      <c r="U49" s="6"/>
      <c r="V49" s="6"/>
      <c r="W49" s="6"/>
      <c r="X49" s="6"/>
      <c r="Y49" s="6"/>
      <c r="AB49" s="6"/>
      <c r="AE49" s="6"/>
      <c r="AF49" s="6"/>
      <c r="AG49" s="6"/>
      <c r="AH49" s="6"/>
      <c r="AI49" s="6"/>
      <c r="AJ49" s="6"/>
      <c r="AK49" s="6"/>
      <c r="AL49" s="6"/>
      <c r="AV49" s="2" t="s">
        <v>599</v>
      </c>
      <c r="AW49">
        <v>493</v>
      </c>
      <c r="AX49" s="43">
        <v>26.243732251521322</v>
      </c>
      <c r="BA49"/>
      <c r="BF49" s="95" t="s">
        <v>640</v>
      </c>
      <c r="BG49" s="95"/>
      <c r="BH49" s="96"/>
      <c r="BI49" s="73">
        <f t="shared" ref="BI49:BQ49" si="5">+BI48*BI47*100</f>
        <v>2560</v>
      </c>
      <c r="BJ49" s="73">
        <f t="shared" si="5"/>
        <v>8240</v>
      </c>
      <c r="BK49" s="73">
        <f t="shared" si="5"/>
        <v>35100</v>
      </c>
      <c r="BL49" s="73">
        <f t="shared" si="5"/>
        <v>26320</v>
      </c>
      <c r="BM49" s="73">
        <f t="shared" si="5"/>
        <v>920.00000000000011</v>
      </c>
      <c r="BN49" s="73">
        <f t="shared" si="5"/>
        <v>3900</v>
      </c>
      <c r="BO49" s="73">
        <f t="shared" si="5"/>
        <v>-710</v>
      </c>
      <c r="BP49" s="73">
        <f t="shared" si="5"/>
        <v>1840.0000000000002</v>
      </c>
      <c r="BQ49" s="73">
        <f t="shared" si="5"/>
        <v>1060.0000000000002</v>
      </c>
    </row>
    <row r="50" spans="1:69" ht="12.75" x14ac:dyDescent="0.2">
      <c r="A50" s="6"/>
      <c r="B50" s="6"/>
      <c r="C50" s="6"/>
      <c r="D50" s="6"/>
      <c r="E50" s="6"/>
      <c r="F50" s="6"/>
      <c r="G50" s="6"/>
      <c r="H50" s="6"/>
      <c r="I50" s="16"/>
      <c r="J50" s="6"/>
      <c r="K50" s="6"/>
      <c r="L50" s="6"/>
      <c r="M50" s="16"/>
      <c r="S50" s="16"/>
      <c r="T50" s="6"/>
      <c r="U50" s="6"/>
      <c r="V50" s="6"/>
      <c r="W50" s="16"/>
      <c r="X50" s="16"/>
      <c r="Y50" s="6"/>
      <c r="AB50" s="6"/>
      <c r="AE50" s="6"/>
      <c r="AF50" s="6"/>
      <c r="AG50" s="6"/>
      <c r="AH50" s="6"/>
      <c r="AI50" s="6"/>
      <c r="AJ50" s="6"/>
      <c r="AK50" s="6"/>
      <c r="AL50" s="6"/>
      <c r="BA50"/>
    </row>
    <row r="51" spans="1:69" ht="12.75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 t="s">
        <v>641</v>
      </c>
      <c r="N51" s="60" t="str">
        <f>+J39</f>
        <v/>
      </c>
      <c r="O51" s="61" t="str">
        <f>+L39</f>
        <v/>
      </c>
      <c r="P51" s="61" t="str">
        <f>+N39</f>
        <v/>
      </c>
      <c r="Q51" s="61" t="str">
        <f>+P39</f>
        <v/>
      </c>
      <c r="R51" s="60" t="str">
        <f>+R39</f>
        <v/>
      </c>
      <c r="S51" s="6"/>
      <c r="T51" s="6"/>
      <c r="U51" s="6"/>
      <c r="V51" s="6"/>
      <c r="W51" s="6"/>
      <c r="X51" s="6"/>
      <c r="Y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BA51"/>
    </row>
    <row r="52" spans="1:69" ht="12.75" x14ac:dyDescent="0.2">
      <c r="M52" s="3"/>
      <c r="N52" s="3"/>
      <c r="R52" s="3"/>
      <c r="S52" s="3"/>
      <c r="W52" s="6"/>
      <c r="X52" s="6"/>
      <c r="Y52" s="6"/>
      <c r="AC52" s="6"/>
      <c r="AD52" s="6"/>
      <c r="AE52" s="6"/>
      <c r="BA52"/>
    </row>
    <row r="53" spans="1:69" ht="12.75" x14ac:dyDescent="0.2">
      <c r="N53" s="3"/>
      <c r="S53" s="3"/>
      <c r="W53" s="6"/>
      <c r="X53" s="6"/>
      <c r="Y53" s="6"/>
      <c r="AC53" s="6"/>
      <c r="AD53" s="6"/>
      <c r="AE53" s="6"/>
      <c r="BA53"/>
    </row>
    <row r="54" spans="1:69" x14ac:dyDescent="0.2">
      <c r="M54" s="3"/>
      <c r="N54" s="3"/>
      <c r="R54" s="3"/>
      <c r="S54" s="3"/>
      <c r="W54" s="6"/>
      <c r="X54" s="6"/>
      <c r="Y54" s="6"/>
      <c r="AC54" s="6"/>
      <c r="AD54" s="6"/>
      <c r="AE54" s="6"/>
    </row>
    <row r="55" spans="1:69" x14ac:dyDescent="0.2">
      <c r="N55" s="3"/>
      <c r="S55" s="3"/>
      <c r="W55" s="6"/>
      <c r="X55" s="6"/>
      <c r="Y55" s="6"/>
    </row>
    <row r="56" spans="1:69" x14ac:dyDescent="0.2">
      <c r="N56" s="3"/>
      <c r="S56" s="3"/>
      <c r="W56" s="6"/>
      <c r="X56" s="6"/>
      <c r="Y56" s="6"/>
    </row>
    <row r="57" spans="1:69" x14ac:dyDescent="0.2">
      <c r="W57" s="6"/>
      <c r="X57" s="6"/>
      <c r="Y57" s="17"/>
    </row>
    <row r="58" spans="1:69" x14ac:dyDescent="0.2">
      <c r="Y58" s="6"/>
      <c r="AV58" s="1" t="s">
        <v>26</v>
      </c>
      <c r="AW58" t="s">
        <v>3</v>
      </c>
    </row>
    <row r="59" spans="1:69" x14ac:dyDescent="0.2">
      <c r="Y59" s="6"/>
      <c r="AV59" s="1" t="s">
        <v>20</v>
      </c>
      <c r="AW59" t="s">
        <v>594</v>
      </c>
    </row>
    <row r="60" spans="1:69" x14ac:dyDescent="0.2">
      <c r="Y60" s="6"/>
      <c r="AV60" s="1" t="s">
        <v>29</v>
      </c>
      <c r="AW60" t="s">
        <v>594</v>
      </c>
    </row>
    <row r="61" spans="1:69" x14ac:dyDescent="0.2">
      <c r="Y61" s="6"/>
      <c r="AV61" s="1" t="s">
        <v>55</v>
      </c>
      <c r="AW61" t="s">
        <v>594</v>
      </c>
    </row>
    <row r="62" spans="1:69" x14ac:dyDescent="0.2">
      <c r="Y62" s="6"/>
      <c r="AV62" s="1" t="s">
        <v>47</v>
      </c>
      <c r="AW62" t="s">
        <v>595</v>
      </c>
    </row>
    <row r="63" spans="1:69" x14ac:dyDescent="0.2">
      <c r="Y63" s="6"/>
      <c r="AV63" s="1" t="s">
        <v>24</v>
      </c>
      <c r="AW63" t="s">
        <v>594</v>
      </c>
    </row>
    <row r="64" spans="1:69" x14ac:dyDescent="0.2">
      <c r="AV64" s="1" t="s">
        <v>36</v>
      </c>
      <c r="AW64" t="s">
        <v>594</v>
      </c>
    </row>
    <row r="65" spans="23:66" x14ac:dyDescent="0.2">
      <c r="AV65" s="1" t="s">
        <v>46</v>
      </c>
      <c r="AW65" t="s">
        <v>594</v>
      </c>
    </row>
    <row r="67" spans="23:66" x14ac:dyDescent="0.2">
      <c r="AV67" s="1" t="s">
        <v>616</v>
      </c>
      <c r="AW67" s="1" t="s">
        <v>597</v>
      </c>
      <c r="BI67" t="s">
        <v>642</v>
      </c>
    </row>
    <row r="68" spans="23:66" x14ac:dyDescent="0.2">
      <c r="AV68" s="1" t="s">
        <v>598</v>
      </c>
      <c r="AW68" t="s">
        <v>599</v>
      </c>
      <c r="BN68" s="2" t="s">
        <v>643</v>
      </c>
    </row>
    <row r="69" spans="23:66" x14ac:dyDescent="0.2">
      <c r="AV69" s="2" t="s">
        <v>599</v>
      </c>
      <c r="BA69" s="47" t="e">
        <f>+(AW69+AX69)/AZ69</f>
        <v>#DIV/0!</v>
      </c>
      <c r="BI69" s="2" t="s">
        <v>643</v>
      </c>
      <c r="BK69" s="32" t="e">
        <f>+BL75/BM75</f>
        <v>#DIV/0!</v>
      </c>
    </row>
    <row r="70" spans="23:66" x14ac:dyDescent="0.2">
      <c r="BA70" s="47" t="e">
        <f t="shared" ref="BA70:BA75" si="6">+(AW70+AX70)/AZ70</f>
        <v>#DIV/0!</v>
      </c>
      <c r="BI70" s="2" t="s">
        <v>644</v>
      </c>
      <c r="BK70" s="32" t="e">
        <f>+BL76/BM76</f>
        <v>#DIV/0!</v>
      </c>
    </row>
    <row r="71" spans="23:66" x14ac:dyDescent="0.2">
      <c r="BA71" s="47" t="e">
        <f t="shared" si="6"/>
        <v>#DIV/0!</v>
      </c>
      <c r="BI71" s="2" t="s">
        <v>589</v>
      </c>
      <c r="BK71" s="32" t="e">
        <f>+BL77/BM77</f>
        <v>#DIV/0!</v>
      </c>
      <c r="BL71">
        <v>2</v>
      </c>
      <c r="BM71">
        <v>3</v>
      </c>
      <c r="BN71">
        <v>4</v>
      </c>
    </row>
    <row r="72" spans="23:66" x14ac:dyDescent="0.2">
      <c r="BA72" s="47" t="e">
        <f t="shared" si="6"/>
        <v>#DIV/0!</v>
      </c>
      <c r="BI72" s="2" t="s">
        <v>645</v>
      </c>
      <c r="BK72" s="32" t="e">
        <f>+BL78/BM78</f>
        <v>#DIV/0!</v>
      </c>
    </row>
    <row r="73" spans="23:66" x14ac:dyDescent="0.2">
      <c r="BA73" s="47" t="e">
        <f t="shared" si="6"/>
        <v>#DIV/0!</v>
      </c>
      <c r="BI73" s="31" t="s">
        <v>646</v>
      </c>
      <c r="BK73" s="25" t="e">
        <f>+BL79/BM79</f>
        <v>#DIV/0!</v>
      </c>
    </row>
    <row r="74" spans="23:66" x14ac:dyDescent="0.2">
      <c r="BA74" s="47" t="e">
        <f t="shared" si="6"/>
        <v>#DIV/0!</v>
      </c>
    </row>
    <row r="75" spans="23:66" x14ac:dyDescent="0.2">
      <c r="BA75" s="47" t="e">
        <f t="shared" si="6"/>
        <v>#DIV/0!</v>
      </c>
      <c r="BJ75" s="2" t="s">
        <v>643</v>
      </c>
      <c r="BK75" s="2"/>
      <c r="BL75">
        <f>+IFERROR(VLOOKUP($BI69,$AV$69:$AZ$81,$BM$71,FALSE)+VLOOKUP($BI69,$AV$69:$AZ$81,$BL$71,FALSE),0)</f>
        <v>0</v>
      </c>
      <c r="BM75">
        <f>IFERROR(VLOOKUP($BI69,$AV$69:$AZ$81,$BN$71,FALSE),0)</f>
        <v>0</v>
      </c>
    </row>
    <row r="76" spans="23:66" x14ac:dyDescent="0.2">
      <c r="BA76" s="47" t="e">
        <f>+(AW76+AX76)/AZ76</f>
        <v>#DIV/0!</v>
      </c>
      <c r="BJ76" s="2" t="s">
        <v>644</v>
      </c>
      <c r="BK76" s="2"/>
      <c r="BL76">
        <f>+IFERROR(VLOOKUP($BI70,$AV$69:$AZ$81,$BM$71,FALSE)+VLOOKUP($BI70,$AV$69:$AZ$81,$BL$71,FALSE),0)</f>
        <v>0</v>
      </c>
      <c r="BM76">
        <f>IFERROR(VLOOKUP($BI70,$AV$69:$AZ$81,$BN$71,FALSE),0)</f>
        <v>0</v>
      </c>
    </row>
    <row r="77" spans="23:66" x14ac:dyDescent="0.2">
      <c r="BA77" s="47" t="e">
        <f>+(AW77+AX77)/AZ77</f>
        <v>#DIV/0!</v>
      </c>
      <c r="BJ77" s="2" t="s">
        <v>589</v>
      </c>
      <c r="BK77" s="2"/>
      <c r="BL77">
        <f>+IFERROR(VLOOKUP($BI71,$AV$69:$AZ$81,$BM$71,FALSE)+VLOOKUP($BI71,$AV$69:$AZ$81,$BL$71,FALSE),0)</f>
        <v>0</v>
      </c>
      <c r="BM77">
        <f>IFERROR(VLOOKUP($BI71,$AV$69:$AZ$81,$BN$71,FALSE),0)</f>
        <v>0</v>
      </c>
    </row>
    <row r="78" spans="23:66" ht="16.5" thickBot="1" x14ac:dyDescent="0.25">
      <c r="BJ78" s="2" t="s">
        <v>645</v>
      </c>
      <c r="BK78" s="2"/>
      <c r="BL78">
        <f>+IFERROR(VLOOKUP($BI72,$AV$69:$AZ$81,$BM$71,FALSE)+VLOOKUP($BI72,$AV$69:$AZ$81,$BL$71,FALSE),0)</f>
        <v>0</v>
      </c>
      <c r="BM78">
        <f>IFERROR(VLOOKUP($BI72,$AV$69:$AZ$81,$BN$71,FALSE),0)</f>
        <v>0</v>
      </c>
    </row>
    <row r="79" spans="23:66" x14ac:dyDescent="0.2">
      <c r="W79" s="177" t="s">
        <v>647</v>
      </c>
      <c r="X79" s="178"/>
      <c r="Y79" s="6"/>
      <c r="Z79" s="177" t="s">
        <v>648</v>
      </c>
      <c r="AA79" s="178"/>
      <c r="BJ79" s="31" t="s">
        <v>646</v>
      </c>
      <c r="BK79" s="31"/>
      <c r="BL79">
        <f>+SUM(BL75:BL78)</f>
        <v>0</v>
      </c>
      <c r="BM79">
        <f>+SUM(BM75:BM78)</f>
        <v>0</v>
      </c>
    </row>
    <row r="80" spans="23:66" ht="16.5" thickBot="1" x14ac:dyDescent="0.25">
      <c r="W80" s="179"/>
      <c r="X80" s="180"/>
      <c r="Y80" s="6"/>
      <c r="Z80" s="179"/>
      <c r="AA80" s="180"/>
    </row>
    <row r="81" spans="23:67" x14ac:dyDescent="0.2">
      <c r="Y81" s="6"/>
      <c r="BI81" s="2"/>
      <c r="BK81" s="25"/>
    </row>
    <row r="82" spans="23:67" x14ac:dyDescent="0.2">
      <c r="W82" s="6" t="s">
        <v>50</v>
      </c>
      <c r="X82" s="6" t="s">
        <v>595</v>
      </c>
      <c r="Y82" s="6"/>
      <c r="Z82" s="6" t="s">
        <v>50</v>
      </c>
      <c r="AA82" s="6" t="s">
        <v>595</v>
      </c>
      <c r="BI82" s="2"/>
      <c r="BK82" s="32"/>
    </row>
    <row r="83" spans="23:67" x14ac:dyDescent="0.2">
      <c r="W83" s="6" t="s">
        <v>46</v>
      </c>
      <c r="X83" s="6" t="s">
        <v>594</v>
      </c>
      <c r="Z83" s="6" t="s">
        <v>46</v>
      </c>
      <c r="AA83" s="6" t="s">
        <v>594</v>
      </c>
      <c r="AV83">
        <f>+AV81</f>
        <v>0</v>
      </c>
      <c r="BI83" s="2"/>
      <c r="BK83" s="32"/>
    </row>
    <row r="84" spans="23:67" x14ac:dyDescent="0.2">
      <c r="W84" s="6" t="s">
        <v>20</v>
      </c>
      <c r="X84" s="6" t="s">
        <v>595</v>
      </c>
      <c r="Z84" s="6" t="s">
        <v>20</v>
      </c>
      <c r="AA84" s="6" t="s">
        <v>595</v>
      </c>
      <c r="BI84" s="2"/>
      <c r="BK84" s="32"/>
    </row>
    <row r="85" spans="23:67" x14ac:dyDescent="0.2">
      <c r="W85" s="6"/>
      <c r="X85" s="6"/>
      <c r="Z85" s="6"/>
      <c r="AA85" s="6"/>
      <c r="BI85" s="2"/>
      <c r="BK85" s="32"/>
    </row>
    <row r="86" spans="23:67" x14ac:dyDescent="0.2">
      <c r="W86" s="6" t="s">
        <v>598</v>
      </c>
      <c r="X86" s="6" t="s">
        <v>596</v>
      </c>
      <c r="Z86" s="6" t="s">
        <v>598</v>
      </c>
      <c r="AA86" s="6" t="s">
        <v>596</v>
      </c>
      <c r="AV86" s="1" t="s">
        <v>26</v>
      </c>
      <c r="AW86" t="s">
        <v>3</v>
      </c>
      <c r="BI86" s="2"/>
      <c r="BK86" s="32"/>
    </row>
    <row r="87" spans="23:67" x14ac:dyDescent="0.2">
      <c r="W87" s="15" t="s">
        <v>599</v>
      </c>
      <c r="X87" s="6"/>
      <c r="Z87" s="15" t="s">
        <v>599</v>
      </c>
      <c r="AA87" s="6"/>
      <c r="AV87" s="1" t="s">
        <v>20</v>
      </c>
      <c r="AW87" t="s">
        <v>594</v>
      </c>
      <c r="BI87" s="31"/>
      <c r="BK87" s="32"/>
    </row>
    <row r="88" spans="23:67" x14ac:dyDescent="0.2">
      <c r="AV88" s="1" t="s">
        <v>29</v>
      </c>
      <c r="AW88" t="s">
        <v>594</v>
      </c>
    </row>
    <row r="89" spans="23:67" x14ac:dyDescent="0.2">
      <c r="AV89" s="1" t="s">
        <v>55</v>
      </c>
      <c r="AW89" t="s">
        <v>552</v>
      </c>
    </row>
    <row r="90" spans="23:67" x14ac:dyDescent="0.2">
      <c r="AV90" s="1" t="s">
        <v>47</v>
      </c>
      <c r="AW90" t="s">
        <v>595</v>
      </c>
    </row>
    <row r="91" spans="23:67" x14ac:dyDescent="0.2">
      <c r="AV91" s="1" t="s">
        <v>24</v>
      </c>
      <c r="AW91" t="s">
        <v>594</v>
      </c>
      <c r="BI91" t="s">
        <v>649</v>
      </c>
    </row>
    <row r="92" spans="23:67" x14ac:dyDescent="0.2">
      <c r="AV92" s="1" t="s">
        <v>36</v>
      </c>
      <c r="AW92" t="s">
        <v>594</v>
      </c>
    </row>
    <row r="93" spans="23:67" x14ac:dyDescent="0.2">
      <c r="AV93" s="1" t="s">
        <v>46</v>
      </c>
      <c r="AW93" t="s">
        <v>594</v>
      </c>
      <c r="BI93" s="2" t="s">
        <v>643</v>
      </c>
      <c r="BK93" s="25" t="str">
        <f>+IFERROR(BL99/BM99,"")</f>
        <v/>
      </c>
    </row>
    <row r="94" spans="23:67" x14ac:dyDescent="0.2">
      <c r="BI94" s="2" t="s">
        <v>644</v>
      </c>
      <c r="BK94" s="25" t="str">
        <f>+IFERROR(BL100/BM100,"")</f>
        <v/>
      </c>
    </row>
    <row r="95" spans="23:67" x14ac:dyDescent="0.2">
      <c r="AV95" s="1" t="s">
        <v>616</v>
      </c>
      <c r="AW95" s="1" t="s">
        <v>597</v>
      </c>
      <c r="BI95" s="2" t="s">
        <v>589</v>
      </c>
      <c r="BK95" s="25" t="str">
        <f>+IFERROR(BL101/BM101,"")</f>
        <v/>
      </c>
      <c r="BO95" s="2" t="s">
        <v>643</v>
      </c>
    </row>
    <row r="96" spans="23:67" x14ac:dyDescent="0.2">
      <c r="AV96" s="1" t="s">
        <v>598</v>
      </c>
      <c r="AW96" t="s">
        <v>599</v>
      </c>
      <c r="BI96" s="2" t="s">
        <v>645</v>
      </c>
      <c r="BK96" s="25" t="str">
        <f>+IFERROR(BL102/BM102,"")</f>
        <v/>
      </c>
      <c r="BL96">
        <v>2</v>
      </c>
      <c r="BM96">
        <v>3</v>
      </c>
      <c r="BN96">
        <v>4</v>
      </c>
    </row>
    <row r="97" spans="3:65" x14ac:dyDescent="0.2">
      <c r="X97" t="s">
        <v>650</v>
      </c>
      <c r="Y97" t="s">
        <v>651</v>
      </c>
      <c r="AV97" s="2" t="s">
        <v>599</v>
      </c>
      <c r="BI97" s="31" t="s">
        <v>646</v>
      </c>
      <c r="BK97" s="25" t="str">
        <f>+IFERROR(BL103/BM103,"")</f>
        <v/>
      </c>
    </row>
    <row r="98" spans="3:65" x14ac:dyDescent="0.2">
      <c r="W98" t="s">
        <v>652</v>
      </c>
      <c r="X98" t="str">
        <f>+IFERROR(VLOOKUP(W101,$W$107:$X$109,2,FALSE),"0")</f>
        <v>0</v>
      </c>
      <c r="Y98">
        <f>+GETPIVOTDATA("Peso Bruto Vehículo",$W$115)</f>
        <v>494</v>
      </c>
    </row>
    <row r="99" spans="3:65" x14ac:dyDescent="0.2">
      <c r="BJ99" s="2" t="s">
        <v>643</v>
      </c>
      <c r="BK99" s="2"/>
      <c r="BL99">
        <f>+IFERROR(VLOOKUP($BI93,$AV$96:$AZ$108,$BM$71,FALSE)+VLOOKUP($BI93,$AV$96:$AZ$108,$BL$71,FALSE),0)</f>
        <v>0</v>
      </c>
      <c r="BM99">
        <f>+IFERROR(VLOOKUP($BI93,$AV$96:$AZ$108,$BN$71,FALSE),0)</f>
        <v>0</v>
      </c>
    </row>
    <row r="100" spans="3:65" x14ac:dyDescent="0.2">
      <c r="BJ100" s="2" t="s">
        <v>644</v>
      </c>
      <c r="BK100" s="2"/>
      <c r="BL100">
        <f>+IFERROR(VLOOKUP($BI94,$AV$96:$AZ$108,$BM$71,FALSE)+VLOOKUP($BI94,$AV$96:$AZ$108,$BL$71,FALSE),0)</f>
        <v>0</v>
      </c>
      <c r="BM100">
        <f>+IFERROR(VLOOKUP($BI94,$AV$96:$AZ$108,$BN$71,FALSE),0)</f>
        <v>0</v>
      </c>
    </row>
    <row r="101" spans="3:65" x14ac:dyDescent="0.2">
      <c r="W101" t="s">
        <v>553</v>
      </c>
      <c r="BJ101" s="2" t="s">
        <v>589</v>
      </c>
      <c r="BK101" s="2"/>
      <c r="BL101">
        <f>+IFERROR(VLOOKUP($BI95,$AV$96:$AZ$108,$BM$71,FALSE)+VLOOKUP($BI95,$AV$96:$AZ$108,$BL$71,FALSE),0)</f>
        <v>0</v>
      </c>
      <c r="BM101">
        <f>+IFERROR(VLOOKUP($BI95,$AV$96:$AZ$108,$BN$71,FALSE),0)</f>
        <v>0</v>
      </c>
    </row>
    <row r="102" spans="3:65" x14ac:dyDescent="0.2">
      <c r="AG102" s="1" t="s">
        <v>47</v>
      </c>
      <c r="AH102" s="2">
        <v>1</v>
      </c>
      <c r="BJ102" s="2" t="s">
        <v>645</v>
      </c>
      <c r="BK102" s="2"/>
      <c r="BL102">
        <f>+IFERROR(VLOOKUP($BI96,$AV$96:$AZ$108,$BM$71,FALSE)+VLOOKUP($BI96,$AV$96:$AZ$108,$BL$71,FALSE),0)</f>
        <v>0</v>
      </c>
      <c r="BM102">
        <f>+IFERROR(VLOOKUP($BI96,$AV$96:$AZ$108,$BN$71,FALSE),0)</f>
        <v>0</v>
      </c>
    </row>
    <row r="103" spans="3:65" x14ac:dyDescent="0.2">
      <c r="W103" s="1" t="s">
        <v>51</v>
      </c>
      <c r="X103" t="s">
        <v>589</v>
      </c>
      <c r="AB103" s="1" t="s">
        <v>51</v>
      </c>
      <c r="AC103" t="s">
        <v>589</v>
      </c>
      <c r="AG103" s="1" t="s">
        <v>46</v>
      </c>
      <c r="AH103" t="s">
        <v>594</v>
      </c>
      <c r="BJ103" s="31" t="s">
        <v>646</v>
      </c>
      <c r="BK103" s="31"/>
      <c r="BL103">
        <f>+BL102+BL101+BL100+BL99</f>
        <v>0</v>
      </c>
      <c r="BM103">
        <f>+BM102+BM101+BM100+BM99</f>
        <v>0</v>
      </c>
    </row>
    <row r="104" spans="3:65" x14ac:dyDescent="0.2">
      <c r="W104" s="1" t="s">
        <v>47</v>
      </c>
      <c r="X104" s="2">
        <v>1</v>
      </c>
      <c r="AB104" s="1" t="s">
        <v>47</v>
      </c>
      <c r="AC104" s="2">
        <v>1</v>
      </c>
      <c r="AG104" s="1" t="s">
        <v>57</v>
      </c>
      <c r="AH104" t="s">
        <v>553</v>
      </c>
    </row>
    <row r="105" spans="3:65" x14ac:dyDescent="0.2">
      <c r="W105" s="1" t="s">
        <v>46</v>
      </c>
      <c r="AB105" s="1" t="s">
        <v>46</v>
      </c>
      <c r="AC105" t="s">
        <v>594</v>
      </c>
    </row>
    <row r="106" spans="3:65" x14ac:dyDescent="0.2">
      <c r="AG106" s="1" t="s">
        <v>598</v>
      </c>
      <c r="AH106" t="s">
        <v>653</v>
      </c>
    </row>
    <row r="107" spans="3:65" x14ac:dyDescent="0.2">
      <c r="C107" t="s">
        <v>654</v>
      </c>
      <c r="W107" s="1" t="s">
        <v>598</v>
      </c>
      <c r="X107" t="s">
        <v>653</v>
      </c>
      <c r="AB107" s="1" t="s">
        <v>598</v>
      </c>
      <c r="AC107" t="s">
        <v>653</v>
      </c>
      <c r="AD107" s="1"/>
      <c r="AE107" s="1"/>
      <c r="AF107" s="1"/>
      <c r="AG107" s="2" t="s">
        <v>599</v>
      </c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58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</row>
    <row r="108" spans="3:65" x14ac:dyDescent="0.2">
      <c r="C108" s="22" t="s">
        <v>655</v>
      </c>
      <c r="F108" s="21" t="s">
        <v>560</v>
      </c>
      <c r="G108" s="21" t="s">
        <v>612</v>
      </c>
      <c r="H108" s="21" t="s">
        <v>614</v>
      </c>
      <c r="I108" s="21"/>
      <c r="W108" s="2" t="s">
        <v>599</v>
      </c>
      <c r="AB108" s="2" t="s">
        <v>599</v>
      </c>
    </row>
    <row r="109" spans="3:65" x14ac:dyDescent="0.2">
      <c r="C109" s="2" t="s">
        <v>644</v>
      </c>
      <c r="F109">
        <v>5</v>
      </c>
      <c r="G109">
        <v>88</v>
      </c>
      <c r="H109">
        <v>1993</v>
      </c>
      <c r="I109">
        <f t="shared" ref="I109:I121" si="7">+F109+G109+H109</f>
        <v>2086</v>
      </c>
      <c r="J109" s="25">
        <f t="shared" ref="J109:J121" si="8">G109/I109</f>
        <v>4.218600191754554E-2</v>
      </c>
      <c r="K109" s="25">
        <f t="shared" ref="K109:K121" si="9">F109/I109</f>
        <v>2.3969319271332696E-3</v>
      </c>
    </row>
    <row r="110" spans="3:65" x14ac:dyDescent="0.2">
      <c r="C110" s="2" t="s">
        <v>656</v>
      </c>
      <c r="G110">
        <v>7</v>
      </c>
      <c r="H110">
        <v>292</v>
      </c>
      <c r="I110">
        <f t="shared" si="7"/>
        <v>299</v>
      </c>
      <c r="J110" s="25">
        <f t="shared" si="8"/>
        <v>2.3411371237458192E-2</v>
      </c>
      <c r="K110" s="25">
        <f t="shared" si="9"/>
        <v>0</v>
      </c>
    </row>
    <row r="111" spans="3:65" x14ac:dyDescent="0.2">
      <c r="C111" s="2" t="s">
        <v>589</v>
      </c>
      <c r="G111">
        <v>33</v>
      </c>
      <c r="H111">
        <v>2778</v>
      </c>
      <c r="I111">
        <f t="shared" si="7"/>
        <v>2811</v>
      </c>
      <c r="J111" s="25">
        <f t="shared" si="8"/>
        <v>1.1739594450373533E-2</v>
      </c>
      <c r="K111" s="25">
        <f t="shared" si="9"/>
        <v>0</v>
      </c>
      <c r="W111" s="1" t="s">
        <v>51</v>
      </c>
      <c r="X111" t="s">
        <v>589</v>
      </c>
    </row>
    <row r="112" spans="3:65" x14ac:dyDescent="0.2">
      <c r="C112" s="2" t="s">
        <v>574</v>
      </c>
      <c r="G112">
        <v>7</v>
      </c>
      <c r="H112">
        <v>1629</v>
      </c>
      <c r="I112">
        <f t="shared" si="7"/>
        <v>1636</v>
      </c>
      <c r="J112" s="25">
        <f t="shared" si="8"/>
        <v>4.278728606356968E-3</v>
      </c>
      <c r="K112" s="25">
        <f t="shared" si="9"/>
        <v>0</v>
      </c>
      <c r="W112" s="1" t="s">
        <v>47</v>
      </c>
      <c r="X112" s="2">
        <v>1</v>
      </c>
    </row>
    <row r="113" spans="3:74" x14ac:dyDescent="0.2">
      <c r="C113" s="2" t="s">
        <v>657</v>
      </c>
      <c r="G113">
        <v>55</v>
      </c>
      <c r="H113">
        <v>285</v>
      </c>
      <c r="I113">
        <f t="shared" si="7"/>
        <v>340</v>
      </c>
      <c r="J113" s="25">
        <f t="shared" si="8"/>
        <v>0.16176470588235295</v>
      </c>
      <c r="K113" s="25">
        <f t="shared" si="9"/>
        <v>0</v>
      </c>
      <c r="W113" s="1" t="s">
        <v>46</v>
      </c>
      <c r="X113" t="s">
        <v>594</v>
      </c>
    </row>
    <row r="114" spans="3:74" x14ac:dyDescent="0.2">
      <c r="C114" s="2" t="s">
        <v>643</v>
      </c>
      <c r="G114">
        <v>68</v>
      </c>
      <c r="H114">
        <v>676</v>
      </c>
      <c r="I114">
        <f t="shared" si="7"/>
        <v>744</v>
      </c>
      <c r="J114" s="25">
        <f t="shared" si="8"/>
        <v>9.1397849462365593E-2</v>
      </c>
      <c r="K114" s="25">
        <f t="shared" si="9"/>
        <v>0</v>
      </c>
      <c r="AV114" s="1" t="s">
        <v>26</v>
      </c>
      <c r="AW114" t="s">
        <v>3</v>
      </c>
      <c r="BI114" s="2"/>
      <c r="BK114" s="32"/>
    </row>
    <row r="115" spans="3:74" x14ac:dyDescent="0.2">
      <c r="C115" s="2" t="s">
        <v>549</v>
      </c>
      <c r="F115">
        <v>2</v>
      </c>
      <c r="G115">
        <v>277</v>
      </c>
      <c r="H115">
        <v>496</v>
      </c>
      <c r="I115">
        <f t="shared" si="7"/>
        <v>775</v>
      </c>
      <c r="J115" s="25">
        <f t="shared" si="8"/>
        <v>0.35741935483870968</v>
      </c>
      <c r="K115" s="25">
        <f t="shared" si="9"/>
        <v>2.5806451612903226E-3</v>
      </c>
      <c r="W115" t="s">
        <v>653</v>
      </c>
      <c r="Y115" s="1"/>
      <c r="Z115" s="1"/>
      <c r="AA115" s="1"/>
      <c r="AD115" s="1"/>
      <c r="AE115" s="1"/>
      <c r="AF115" s="1"/>
      <c r="AG115" s="1"/>
      <c r="AH115" s="67" t="s">
        <v>644</v>
      </c>
      <c r="AI115" s="67"/>
      <c r="AJ115" s="1">
        <f t="shared" ref="AJ115:AJ123" si="10">+IFERROR(VLOOKUP($AH115,$AG$107:$AH$114,2,FALSE),0)</f>
        <v>0</v>
      </c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 t="s">
        <v>54</v>
      </c>
      <c r="AW115" t="s">
        <v>594</v>
      </c>
      <c r="AX115" s="1"/>
      <c r="AY115" s="1"/>
      <c r="AZ115" s="1"/>
      <c r="BA115" s="58"/>
      <c r="BB115" s="1"/>
      <c r="BC115" s="1"/>
      <c r="BD115" s="1"/>
      <c r="BE115" s="1"/>
      <c r="BF115" s="1"/>
      <c r="BG115" s="1"/>
      <c r="BH115" s="1"/>
      <c r="BI115" s="1" t="s">
        <v>646</v>
      </c>
      <c r="BJ115" s="1"/>
      <c r="BK115" s="68" t="s">
        <v>658</v>
      </c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</row>
    <row r="116" spans="3:74" x14ac:dyDescent="0.2">
      <c r="C116" s="2" t="s">
        <v>659</v>
      </c>
      <c r="G116">
        <v>5</v>
      </c>
      <c r="H116">
        <v>204</v>
      </c>
      <c r="I116">
        <f t="shared" si="7"/>
        <v>209</v>
      </c>
      <c r="J116" s="25">
        <f t="shared" si="8"/>
        <v>2.3923444976076555E-2</v>
      </c>
      <c r="K116" s="25">
        <f t="shared" si="9"/>
        <v>0</v>
      </c>
      <c r="W116">
        <v>494</v>
      </c>
      <c r="AH116" s="2" t="s">
        <v>656</v>
      </c>
      <c r="AI116" s="2"/>
      <c r="AJ116">
        <f>+IFERROR(VLOOKUP($AH116,$AG$107:$AH$114,2,FALSE),0)</f>
        <v>0</v>
      </c>
      <c r="AV116" s="1" t="s">
        <v>29</v>
      </c>
      <c r="AW116" t="s">
        <v>594</v>
      </c>
      <c r="BI116" s="2" t="s">
        <v>644</v>
      </c>
      <c r="BK116" s="32" t="e">
        <f t="shared" ref="BK116:BK121" si="11">+BL127/(BM127+BL127)</f>
        <v>#DIV/0!</v>
      </c>
    </row>
    <row r="117" spans="3:74" x14ac:dyDescent="0.2">
      <c r="C117" s="2" t="s">
        <v>645</v>
      </c>
      <c r="G117">
        <v>6</v>
      </c>
      <c r="H117">
        <v>265</v>
      </c>
      <c r="I117">
        <f t="shared" si="7"/>
        <v>271</v>
      </c>
      <c r="J117" s="25">
        <f t="shared" si="8"/>
        <v>2.2140221402214021E-2</v>
      </c>
      <c r="K117" s="25">
        <f t="shared" si="9"/>
        <v>0</v>
      </c>
      <c r="AH117" s="2" t="s">
        <v>589</v>
      </c>
      <c r="AI117" s="2"/>
      <c r="AJ117">
        <f t="shared" si="10"/>
        <v>0</v>
      </c>
      <c r="AV117" s="1" t="s">
        <v>55</v>
      </c>
      <c r="AW117" t="s">
        <v>595</v>
      </c>
      <c r="BI117" s="2" t="s">
        <v>656</v>
      </c>
      <c r="BK117" s="32" t="e">
        <f t="shared" si="11"/>
        <v>#DIV/0!</v>
      </c>
    </row>
    <row r="118" spans="3:74" x14ac:dyDescent="0.2">
      <c r="C118" s="2" t="s">
        <v>660</v>
      </c>
      <c r="G118">
        <v>4</v>
      </c>
      <c r="H118">
        <v>233</v>
      </c>
      <c r="I118">
        <f t="shared" si="7"/>
        <v>237</v>
      </c>
      <c r="J118" s="25">
        <f t="shared" si="8"/>
        <v>1.6877637130801686E-2</v>
      </c>
      <c r="K118" s="25">
        <f t="shared" si="9"/>
        <v>0</v>
      </c>
      <c r="W118" s="1" t="s">
        <v>47</v>
      </c>
      <c r="X118" s="2">
        <v>1</v>
      </c>
      <c r="AH118" s="2" t="s">
        <v>574</v>
      </c>
      <c r="AI118" s="2"/>
      <c r="AJ118">
        <f t="shared" si="10"/>
        <v>0</v>
      </c>
      <c r="AV118" s="1" t="s">
        <v>47</v>
      </c>
      <c r="AW118" t="s">
        <v>595</v>
      </c>
      <c r="BI118" s="2" t="s">
        <v>589</v>
      </c>
      <c r="BK118" s="32" t="e">
        <f t="shared" si="11"/>
        <v>#DIV/0!</v>
      </c>
      <c r="BM118" s="2"/>
    </row>
    <row r="119" spans="3:74" x14ac:dyDescent="0.2">
      <c r="C119" s="2" t="s">
        <v>661</v>
      </c>
      <c r="G119">
        <v>5</v>
      </c>
      <c r="H119">
        <v>19</v>
      </c>
      <c r="I119">
        <f t="shared" si="7"/>
        <v>24</v>
      </c>
      <c r="J119" s="25">
        <f t="shared" si="8"/>
        <v>0.20833333333333334</v>
      </c>
      <c r="K119" s="25">
        <f t="shared" si="9"/>
        <v>0</v>
      </c>
      <c r="W119" s="1" t="s">
        <v>46</v>
      </c>
      <c r="X119" t="s">
        <v>594</v>
      </c>
      <c r="AB119" s="1" t="s">
        <v>47</v>
      </c>
      <c r="AC119" s="2">
        <v>1</v>
      </c>
      <c r="AH119" s="2" t="s">
        <v>657</v>
      </c>
      <c r="AI119" s="2"/>
      <c r="AJ119">
        <f t="shared" si="10"/>
        <v>0</v>
      </c>
      <c r="AV119" s="1" t="s">
        <v>24</v>
      </c>
      <c r="AW119" t="s">
        <v>595</v>
      </c>
      <c r="BI119" s="2" t="s">
        <v>574</v>
      </c>
      <c r="BK119" s="32" t="e">
        <f t="shared" si="11"/>
        <v>#DIV/0!</v>
      </c>
      <c r="BM119" s="2"/>
    </row>
    <row r="120" spans="3:74" x14ac:dyDescent="0.2">
      <c r="C120" s="2" t="s">
        <v>662</v>
      </c>
      <c r="G120">
        <v>3</v>
      </c>
      <c r="H120">
        <v>203</v>
      </c>
      <c r="I120">
        <f t="shared" si="7"/>
        <v>206</v>
      </c>
      <c r="J120" s="25">
        <f t="shared" si="8"/>
        <v>1.4563106796116505E-2</v>
      </c>
      <c r="K120" s="25">
        <f t="shared" si="9"/>
        <v>0</v>
      </c>
      <c r="W120" s="1" t="s">
        <v>55</v>
      </c>
      <c r="X120" t="s">
        <v>595</v>
      </c>
      <c r="AB120" s="1" t="s">
        <v>46</v>
      </c>
      <c r="AC120" t="s">
        <v>594</v>
      </c>
      <c r="AH120" s="2" t="s">
        <v>643</v>
      </c>
      <c r="AJ120">
        <f t="shared" si="10"/>
        <v>0</v>
      </c>
      <c r="AV120" s="1" t="s">
        <v>36</v>
      </c>
      <c r="AW120" t="s">
        <v>594</v>
      </c>
      <c r="BI120" s="2" t="s">
        <v>657</v>
      </c>
      <c r="BK120" s="32" t="e">
        <f t="shared" si="11"/>
        <v>#DIV/0!</v>
      </c>
      <c r="BM120" s="2"/>
    </row>
    <row r="121" spans="3:74" x14ac:dyDescent="0.2">
      <c r="C121" s="23" t="s">
        <v>663</v>
      </c>
      <c r="F121" s="24">
        <v>7</v>
      </c>
      <c r="G121" s="24">
        <v>558</v>
      </c>
      <c r="H121" s="24">
        <v>9073</v>
      </c>
      <c r="I121">
        <f t="shared" si="7"/>
        <v>9638</v>
      </c>
      <c r="J121" s="25">
        <f t="shared" si="8"/>
        <v>5.7895829010168084E-2</v>
      </c>
      <c r="K121" s="25">
        <f t="shared" si="9"/>
        <v>7.2629176177630209E-4</v>
      </c>
      <c r="AH121" s="2" t="s">
        <v>549</v>
      </c>
      <c r="AJ121">
        <f t="shared" si="10"/>
        <v>0</v>
      </c>
      <c r="AV121" s="1" t="s">
        <v>46</v>
      </c>
      <c r="AW121" t="s">
        <v>594</v>
      </c>
      <c r="BI121" s="2" t="s">
        <v>643</v>
      </c>
      <c r="BK121" s="32" t="e">
        <f t="shared" si="11"/>
        <v>#DIV/0!</v>
      </c>
    </row>
    <row r="122" spans="3:74" x14ac:dyDescent="0.2">
      <c r="W122" s="1" t="s">
        <v>653</v>
      </c>
      <c r="X122" s="1" t="s">
        <v>597</v>
      </c>
      <c r="AA122" s="1"/>
      <c r="AB122" s="1" t="s">
        <v>653</v>
      </c>
      <c r="AC122" s="1" t="s">
        <v>597</v>
      </c>
      <c r="AF122" s="1"/>
      <c r="AG122" s="1"/>
      <c r="AH122" s="2" t="s">
        <v>664</v>
      </c>
      <c r="AI122" s="1"/>
      <c r="AJ122">
        <f t="shared" si="10"/>
        <v>0</v>
      </c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58"/>
      <c r="BB122" s="1"/>
      <c r="BC122" s="1"/>
      <c r="BD122" s="1"/>
      <c r="BE122" s="1"/>
      <c r="BF122" s="1"/>
      <c r="BG122" s="1"/>
      <c r="BH122" s="1"/>
      <c r="BI122" s="67" t="s">
        <v>549</v>
      </c>
      <c r="BJ122" s="1"/>
      <c r="BK122" s="68" t="e">
        <f t="shared" ref="BK122:BK123" si="12">+BL133/(BM133+BL133)</f>
        <v>#DIV/0!</v>
      </c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</row>
    <row r="123" spans="3:74" x14ac:dyDescent="0.25">
      <c r="W123" s="1" t="s">
        <v>598</v>
      </c>
      <c r="X123" t="s">
        <v>563</v>
      </c>
      <c r="Y123" t="s">
        <v>599</v>
      </c>
      <c r="AB123" s="1" t="s">
        <v>598</v>
      </c>
      <c r="AC123" t="s">
        <v>563</v>
      </c>
      <c r="AD123" t="s">
        <v>599</v>
      </c>
      <c r="AH123" s="69" t="s">
        <v>663</v>
      </c>
      <c r="AJ123">
        <f t="shared" si="10"/>
        <v>0</v>
      </c>
      <c r="AV123" s="1" t="s">
        <v>616</v>
      </c>
      <c r="AW123" s="1" t="s">
        <v>597</v>
      </c>
      <c r="BA123" s="46"/>
      <c r="BI123" s="2" t="s">
        <v>664</v>
      </c>
      <c r="BK123" s="32" t="e">
        <f t="shared" si="12"/>
        <v>#DIV/0!</v>
      </c>
    </row>
    <row r="124" spans="3:74" x14ac:dyDescent="0.25">
      <c r="W124" s="2" t="s">
        <v>589</v>
      </c>
      <c r="X124" s="79">
        <v>1</v>
      </c>
      <c r="Y124" s="79">
        <v>1</v>
      </c>
      <c r="AA124" s="66"/>
      <c r="AB124" s="2" t="s">
        <v>589</v>
      </c>
      <c r="AC124">
        <v>494</v>
      </c>
      <c r="AD124">
        <v>494</v>
      </c>
      <c r="AF124" s="66" t="e">
        <f t="shared" ref="AF124:AF127" si="13">+AC124/AE124</f>
        <v>#DIV/0!</v>
      </c>
      <c r="AV124" s="1" t="s">
        <v>598</v>
      </c>
      <c r="AW124" t="s">
        <v>599</v>
      </c>
      <c r="BA124" s="46" t="s">
        <v>665</v>
      </c>
      <c r="BB124" s="46" t="s">
        <v>665</v>
      </c>
      <c r="BC124" s="1"/>
      <c r="BD124" s="1"/>
      <c r="BE124" s="1"/>
      <c r="BF124" s="1"/>
      <c r="BG124" s="1"/>
      <c r="BH124" s="1"/>
      <c r="BI124" s="69" t="s">
        <v>663</v>
      </c>
      <c r="BJ124" s="1"/>
      <c r="BK124" s="66" t="e">
        <f>+BL135/(BM135+BL135)</f>
        <v>#DIV/0!</v>
      </c>
      <c r="BL124" s="1">
        <v>2</v>
      </c>
      <c r="BM124" s="1">
        <v>3</v>
      </c>
    </row>
    <row r="125" spans="3:74" x14ac:dyDescent="0.2">
      <c r="C125" s="2" t="s">
        <v>644</v>
      </c>
      <c r="F125">
        <f>+F109+G109</f>
        <v>93</v>
      </c>
      <c r="G125">
        <f>H109</f>
        <v>1993</v>
      </c>
      <c r="H125" s="25">
        <f>+F125/G125</f>
        <v>4.6663321625689917E-2</v>
      </c>
      <c r="W125" s="2" t="s">
        <v>599</v>
      </c>
      <c r="X125" s="79">
        <v>1</v>
      </c>
      <c r="Y125" s="79">
        <v>1</v>
      </c>
      <c r="AA125" s="66"/>
      <c r="AB125" s="2" t="s">
        <v>599</v>
      </c>
      <c r="AC125">
        <v>494</v>
      </c>
      <c r="AD125">
        <v>494</v>
      </c>
      <c r="AF125" s="66" t="e">
        <f t="shared" si="13"/>
        <v>#DIV/0!</v>
      </c>
      <c r="AV125" s="2" t="s">
        <v>599</v>
      </c>
      <c r="BA125" s="47" t="e">
        <f>+(AY125-AX125)/AY125</f>
        <v>#DIV/0!</v>
      </c>
      <c r="BB125" s="47" t="e">
        <f>+(AZ125-AY125)/AZ125</f>
        <v>#DIV/0!</v>
      </c>
    </row>
    <row r="126" spans="3:74" x14ac:dyDescent="0.2">
      <c r="C126" s="2" t="s">
        <v>589</v>
      </c>
      <c r="F126">
        <f>+F111+G111</f>
        <v>33</v>
      </c>
      <c r="G126">
        <f>H111</f>
        <v>2778</v>
      </c>
      <c r="H126" s="25">
        <f t="shared" ref="H126:H130" si="14">+F126/G126</f>
        <v>1.1879049676025918E-2</v>
      </c>
      <c r="AA126" s="66"/>
      <c r="AF126" s="66" t="e">
        <f t="shared" si="13"/>
        <v>#DIV/0!</v>
      </c>
      <c r="BA126" s="47" t="e">
        <f>+(AY126-AX126)/AY126</f>
        <v>#DIV/0!</v>
      </c>
      <c r="BB126" s="47" t="e">
        <f>+(AZ126-AY126)/AZ126</f>
        <v>#DIV/0!</v>
      </c>
      <c r="BL126" t="s">
        <v>666</v>
      </c>
      <c r="BM126" t="s">
        <v>667</v>
      </c>
      <c r="BR126" t="s">
        <v>649</v>
      </c>
      <c r="BS126" t="s">
        <v>562</v>
      </c>
      <c r="BT126" t="s">
        <v>649</v>
      </c>
      <c r="BU126" t="s">
        <v>562</v>
      </c>
      <c r="BV126" t="s">
        <v>611</v>
      </c>
    </row>
    <row r="127" spans="3:74" x14ac:dyDescent="0.2">
      <c r="C127" s="2" t="s">
        <v>574</v>
      </c>
      <c r="F127">
        <f>+F112+G112</f>
        <v>7</v>
      </c>
      <c r="G127">
        <f>H112</f>
        <v>1629</v>
      </c>
      <c r="H127" s="25">
        <f t="shared" si="14"/>
        <v>4.2971147943523637E-3</v>
      </c>
      <c r="AA127" s="66"/>
      <c r="AF127" s="66" t="e">
        <f t="shared" si="13"/>
        <v>#DIV/0!</v>
      </c>
      <c r="BA127" s="47" t="e">
        <f t="shared" ref="BA127:BB132" si="15">+(AY127-AX127)/AY127</f>
        <v>#DIV/0!</v>
      </c>
      <c r="BB127" s="47" t="e">
        <f t="shared" si="15"/>
        <v>#DIV/0!</v>
      </c>
      <c r="BJ127" s="2" t="s">
        <v>644</v>
      </c>
      <c r="BL127">
        <f>+IFERROR(VLOOKUP($BI116,$AV$125:$AZ$137,$BM$71,FALSE)+VLOOKUP($BI116,$AV$125:$AZ$137,$BL$71,FALSE),0)</f>
        <v>0</v>
      </c>
      <c r="BM127">
        <f>IFERROR(VLOOKUP($BI116,$AV$125:$AZ$137,$BN$71,FALSE),0)</f>
        <v>0</v>
      </c>
      <c r="BP127" s="2" t="s">
        <v>644</v>
      </c>
      <c r="BR127" s="37">
        <f>+BT127/BV127</f>
        <v>2.4197790636507101E-2</v>
      </c>
      <c r="BS127" s="37">
        <f>+BU127/BV127</f>
        <v>0</v>
      </c>
      <c r="BT127" s="40">
        <v>46</v>
      </c>
      <c r="BU127">
        <f>+IFERROR(VLOOKUP($BI118,$AV$69:$AZ$81,$BM$71,FALSE)+VLOOKUP($BI118,$AV$69:$AZ$81,$BL$71,FALSE),0)</f>
        <v>0</v>
      </c>
      <c r="BV127">
        <v>1901</v>
      </c>
    </row>
    <row r="128" spans="3:74" x14ac:dyDescent="0.2">
      <c r="C128" s="2" t="s">
        <v>643</v>
      </c>
      <c r="F128">
        <f>+F113+G113</f>
        <v>55</v>
      </c>
      <c r="G128">
        <f>H114</f>
        <v>676</v>
      </c>
      <c r="H128" s="25">
        <f t="shared" si="14"/>
        <v>8.1360946745562129E-2</v>
      </c>
      <c r="AA128" s="66"/>
      <c r="AF128" s="66" t="e">
        <f>+AC128/AE128</f>
        <v>#DIV/0!</v>
      </c>
      <c r="BA128" s="47" t="e">
        <f t="shared" si="15"/>
        <v>#DIV/0!</v>
      </c>
      <c r="BB128" s="47" t="e">
        <f t="shared" si="15"/>
        <v>#DIV/0!</v>
      </c>
      <c r="BJ128" s="2" t="s">
        <v>656</v>
      </c>
      <c r="BL128">
        <f>+IFERROR(VLOOKUP($BI117,$AV$125:$AZ$137,$BM$71,FALSE)+VLOOKUP($BI117,$AV$125:$AZ$137,$BL$71,FALSE),0)</f>
        <v>0</v>
      </c>
      <c r="BM128">
        <f>IFERROR(VLOOKUP($BI117,$AV$125:$AZ$137,$BN$71,FALSE),0)</f>
        <v>0</v>
      </c>
      <c r="BP128" s="2" t="s">
        <v>589</v>
      </c>
      <c r="BR128" s="37">
        <f t="shared" ref="BR128:BR131" si="16">+BT128/BV128</f>
        <v>4.9305244285073957E-3</v>
      </c>
      <c r="BS128" s="37">
        <f>+BU128/BV128</f>
        <v>0</v>
      </c>
      <c r="BT128" s="40">
        <v>11</v>
      </c>
      <c r="BU128">
        <f>+IFERROR(VLOOKUP($BI119,$AV$69:$AZ$81,$BM$71,FALSE)+VLOOKUP($BI119,$AV$69:$AZ$81,$BL$71,FALSE),0)</f>
        <v>0</v>
      </c>
      <c r="BV128">
        <v>2231</v>
      </c>
    </row>
    <row r="129" spans="3:74" x14ac:dyDescent="0.2">
      <c r="C129" s="2" t="s">
        <v>645</v>
      </c>
      <c r="F129">
        <f>+F116+G116</f>
        <v>5</v>
      </c>
      <c r="G129">
        <f>H117</f>
        <v>265</v>
      </c>
      <c r="H129" s="32">
        <f t="shared" si="14"/>
        <v>1.8867924528301886E-2</v>
      </c>
      <c r="AA129" s="66"/>
      <c r="AF129" s="66" t="e">
        <f t="shared" ref="AF129:AF131" si="17">+AC129/AE129</f>
        <v>#DIV/0!</v>
      </c>
      <c r="BA129" s="47" t="e">
        <f t="shared" si="15"/>
        <v>#DIV/0!</v>
      </c>
      <c r="BB129" s="47" t="e">
        <f t="shared" si="15"/>
        <v>#DIV/0!</v>
      </c>
      <c r="BJ129" s="2" t="s">
        <v>589</v>
      </c>
      <c r="BL129">
        <f>+IFERROR(VLOOKUP($BI118,$AV$125:$AZ$137,$BM$71,FALSE)+VLOOKUP($BI118,$AV$125:$AZ$137,$BL$71,FALSE),0)</f>
        <v>0</v>
      </c>
      <c r="BM129">
        <f t="shared" ref="BM129:BM135" si="18">IFERROR(VLOOKUP($BI118,$AV$125:$AZ$137,$BN$71,FALSE),0)</f>
        <v>0</v>
      </c>
      <c r="BP129" s="2" t="s">
        <v>643</v>
      </c>
      <c r="BR129" s="37">
        <f t="shared" si="16"/>
        <v>7.1713147410358571E-2</v>
      </c>
      <c r="BS129" s="37">
        <f t="shared" ref="BS129:BS131" si="19">+BU129/BV129</f>
        <v>0</v>
      </c>
      <c r="BT129" s="40">
        <v>54</v>
      </c>
      <c r="BU129">
        <f>+IFERROR(VLOOKUP($BI120,$AV$69:$AZ$81,$BM$71,FALSE)+VLOOKUP($BI120,$AV$69:$AZ$81,$BL$71,FALSE),0)</f>
        <v>0</v>
      </c>
      <c r="BV129">
        <v>753</v>
      </c>
    </row>
    <row r="130" spans="3:74" x14ac:dyDescent="0.2">
      <c r="C130" s="31" t="s">
        <v>646</v>
      </c>
      <c r="F130">
        <f>+SUM(F125:F129)</f>
        <v>193</v>
      </c>
      <c r="G130">
        <f>+SUM(G125:G129)</f>
        <v>7341</v>
      </c>
      <c r="H130" s="25">
        <f t="shared" si="14"/>
        <v>2.6290696090450892E-2</v>
      </c>
      <c r="AA130" s="66"/>
      <c r="AF130" s="66" t="e">
        <f t="shared" si="17"/>
        <v>#DIV/0!</v>
      </c>
      <c r="BA130" s="47" t="e">
        <f t="shared" si="15"/>
        <v>#DIV/0!</v>
      </c>
      <c r="BB130" s="47" t="e">
        <f t="shared" si="15"/>
        <v>#DIV/0!</v>
      </c>
      <c r="BJ130" s="2" t="s">
        <v>574</v>
      </c>
      <c r="BL130">
        <f>+IFERROR(VLOOKUP($BI119,$AV$125:$AZ$137,$BM$71,FALSE)+VLOOKUP($BI119,$AV$125:$AZ$137,$BL$71,FALSE),0)</f>
        <v>0</v>
      </c>
      <c r="BM130">
        <f t="shared" si="18"/>
        <v>0</v>
      </c>
      <c r="BP130" s="2" t="s">
        <v>645</v>
      </c>
      <c r="BR130" s="37">
        <f t="shared" si="16"/>
        <v>0</v>
      </c>
      <c r="BS130" s="37">
        <f t="shared" si="19"/>
        <v>0</v>
      </c>
      <c r="BT130" s="40">
        <v>0</v>
      </c>
      <c r="BU130">
        <f>+IFERROR(VLOOKUP($BI121,$AV$69:$AZ$81,$BM$71,FALSE)+VLOOKUP($BI121,$AV$69:$AZ$81,$BL$71,FALSE),0)</f>
        <v>0</v>
      </c>
      <c r="BV130">
        <v>188</v>
      </c>
    </row>
    <row r="131" spans="3:74" x14ac:dyDescent="0.2">
      <c r="AA131" s="66"/>
      <c r="AF131" s="66" t="e">
        <f t="shared" si="17"/>
        <v>#DIV/0!</v>
      </c>
      <c r="BA131" s="47" t="e">
        <f t="shared" si="15"/>
        <v>#DIV/0!</v>
      </c>
      <c r="BB131" s="47" t="e">
        <f t="shared" si="15"/>
        <v>#DIV/0!</v>
      </c>
      <c r="BJ131" s="2" t="s">
        <v>657</v>
      </c>
      <c r="BL131">
        <f t="shared" ref="BL131:BL134" si="20">+IFERROR(VLOOKUP($BI120,$AV$125:$AZ$137,$BM$71,FALSE)+VLOOKUP($BI120,$AV$125:$AZ$137,$BL$71,FALSE),0)</f>
        <v>0</v>
      </c>
      <c r="BM131">
        <f>IFERROR(VLOOKUP($BI120,$AV$125:$AZ$137,$BN$71,FALSE),0)</f>
        <v>0</v>
      </c>
      <c r="BP131" s="31" t="s">
        <v>668</v>
      </c>
      <c r="BR131" s="37">
        <f t="shared" si="16"/>
        <v>2.1880544056771142E-2</v>
      </c>
      <c r="BS131" s="37">
        <f t="shared" si="19"/>
        <v>0</v>
      </c>
      <c r="BT131" s="40">
        <v>111</v>
      </c>
      <c r="BU131">
        <f>+SUM(BU127:BU130)</f>
        <v>0</v>
      </c>
      <c r="BV131">
        <v>5073</v>
      </c>
    </row>
    <row r="132" spans="3:74" x14ac:dyDescent="0.2">
      <c r="C132" s="2"/>
      <c r="E132" s="25" t="s">
        <v>669</v>
      </c>
      <c r="AA132" s="66"/>
      <c r="AF132" s="66" t="e">
        <f>+AC132/AE132</f>
        <v>#DIV/0!</v>
      </c>
      <c r="BA132" s="47" t="e">
        <f t="shared" si="15"/>
        <v>#DIV/0!</v>
      </c>
      <c r="BB132" s="47" t="e">
        <f t="shared" si="15"/>
        <v>#DIV/0!</v>
      </c>
      <c r="BJ132" s="2" t="s">
        <v>643</v>
      </c>
      <c r="BL132">
        <f>+IFERROR(VLOOKUP($BI121,$AV$125:$AZ$137,$BM$71,FALSE)+VLOOKUP($BI121,$AV$125:$AZ$137,$BL$71,FALSE),0)</f>
        <v>0</v>
      </c>
      <c r="BM132">
        <f t="shared" si="18"/>
        <v>0</v>
      </c>
      <c r="BP132" t="s">
        <v>670</v>
      </c>
      <c r="BR132" s="37">
        <v>2.5999999999999999E-2</v>
      </c>
      <c r="BS132" s="37">
        <v>0.01</v>
      </c>
      <c r="BT132" s="41">
        <v>120</v>
      </c>
      <c r="BU132" s="41">
        <f>3.6*BV131/100-BT132</f>
        <v>62.627999999999986</v>
      </c>
    </row>
    <row r="133" spans="3:74" x14ac:dyDescent="0.2">
      <c r="C133" s="2" t="s">
        <v>644</v>
      </c>
      <c r="E133" s="32">
        <v>4.6663321625689903E-2</v>
      </c>
      <c r="O133" t="s">
        <v>562</v>
      </c>
      <c r="BA133" s="48" t="e">
        <f>+(AY133-AX133)/AY133</f>
        <v>#DIV/0!</v>
      </c>
      <c r="BB133" s="48" t="e">
        <f>+(AZ133-AY133)/AZ133</f>
        <v>#DIV/0!</v>
      </c>
      <c r="BJ133" s="2" t="s">
        <v>549</v>
      </c>
      <c r="BL133">
        <f t="shared" si="20"/>
        <v>0</v>
      </c>
      <c r="BM133">
        <f t="shared" si="18"/>
        <v>0</v>
      </c>
    </row>
    <row r="134" spans="3:74" x14ac:dyDescent="0.2">
      <c r="C134" s="2" t="s">
        <v>589</v>
      </c>
      <c r="E134" s="32">
        <v>1.1879049676025918E-2</v>
      </c>
      <c r="BJ134" s="2" t="s">
        <v>664</v>
      </c>
      <c r="BL134">
        <f t="shared" si="20"/>
        <v>0</v>
      </c>
      <c r="BM134">
        <f t="shared" si="18"/>
        <v>0</v>
      </c>
    </row>
    <row r="135" spans="3:74" x14ac:dyDescent="0.2">
      <c r="C135" s="2" t="s">
        <v>574</v>
      </c>
      <c r="E135" s="32">
        <v>4.2971147943523637E-3</v>
      </c>
      <c r="O135" s="2" t="s">
        <v>644</v>
      </c>
      <c r="Q135" s="25">
        <v>4.6663321625689917E-2</v>
      </c>
      <c r="BJ135" s="69" t="s">
        <v>663</v>
      </c>
      <c r="BL135">
        <f>+IFERROR(VLOOKUP($BI124,$AV$125:$AZ$137,$BM$71,FALSE)+VLOOKUP($BI124,$AV$125:$AZ$137,$BL$71,FALSE),0)</f>
        <v>0</v>
      </c>
      <c r="BM135">
        <f t="shared" si="18"/>
        <v>0</v>
      </c>
    </row>
    <row r="136" spans="3:74" x14ac:dyDescent="0.2">
      <c r="C136" s="2" t="s">
        <v>643</v>
      </c>
      <c r="E136" s="32">
        <v>8.1360946745562129E-2</v>
      </c>
      <c r="O136" s="2" t="s">
        <v>589</v>
      </c>
      <c r="Q136" s="25">
        <v>1.1879049676025918E-2</v>
      </c>
      <c r="BJ136" s="31" t="s">
        <v>671</v>
      </c>
      <c r="BL136">
        <f>+SUM(BL127:BL130)</f>
        <v>0</v>
      </c>
      <c r="BM136">
        <f>+SUM(BM127:BM130)</f>
        <v>0</v>
      </c>
    </row>
    <row r="137" spans="3:74" x14ac:dyDescent="0.2">
      <c r="C137" s="2" t="s">
        <v>645</v>
      </c>
      <c r="E137" s="32">
        <v>1.8867924528301886E-2</v>
      </c>
      <c r="O137" s="2" t="s">
        <v>574</v>
      </c>
      <c r="Q137" s="25">
        <v>4.2971147943523637E-3</v>
      </c>
    </row>
    <row r="138" spans="3:74" x14ac:dyDescent="0.2">
      <c r="C138" s="31" t="s">
        <v>646</v>
      </c>
      <c r="E138" s="32">
        <v>2.6290696090450892E-2</v>
      </c>
      <c r="O138" s="2" t="s">
        <v>643</v>
      </c>
      <c r="Q138" s="25">
        <v>8.1360946745562129E-2</v>
      </c>
    </row>
    <row r="139" spans="3:74" x14ac:dyDescent="0.2">
      <c r="O139" s="2" t="s">
        <v>645</v>
      </c>
      <c r="Q139" s="25">
        <v>1.8867924528301886E-2</v>
      </c>
      <c r="AV139" t="s">
        <v>663</v>
      </c>
    </row>
    <row r="140" spans="3:74" x14ac:dyDescent="0.2">
      <c r="O140" s="31" t="s">
        <v>646</v>
      </c>
      <c r="Q140" s="25">
        <v>2.6290696090450892E-2</v>
      </c>
    </row>
    <row r="142" spans="3:74" x14ac:dyDescent="0.2">
      <c r="I142">
        <f>69*0.7</f>
        <v>48.3</v>
      </c>
      <c r="O142" t="s">
        <v>672</v>
      </c>
    </row>
    <row r="143" spans="3:74" x14ac:dyDescent="0.2">
      <c r="AV143" s="1" t="s">
        <v>69</v>
      </c>
      <c r="AW143" t="s">
        <v>595</v>
      </c>
      <c r="BP143" s="1" t="s">
        <v>26</v>
      </c>
      <c r="BQ143" t="s">
        <v>3</v>
      </c>
    </row>
    <row r="144" spans="3:74" x14ac:dyDescent="0.2">
      <c r="O144" s="2" t="s">
        <v>644</v>
      </c>
      <c r="Q144" s="25">
        <v>4.6663321625689917E-2</v>
      </c>
      <c r="AV144" s="1" t="s">
        <v>26</v>
      </c>
      <c r="AW144" t="s">
        <v>3</v>
      </c>
      <c r="BP144" s="1" t="s">
        <v>20</v>
      </c>
      <c r="BQ144" t="s">
        <v>594</v>
      </c>
    </row>
    <row r="145" spans="6:72" x14ac:dyDescent="0.2">
      <c r="H145" t="s">
        <v>673</v>
      </c>
      <c r="I145" t="s">
        <v>674</v>
      </c>
      <c r="O145" s="2" t="s">
        <v>589</v>
      </c>
      <c r="Q145" s="25">
        <v>1.1879049676025918E-2</v>
      </c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 t="s">
        <v>20</v>
      </c>
      <c r="AW145" t="s">
        <v>594</v>
      </c>
      <c r="AX145" s="1"/>
      <c r="AY145" s="1"/>
      <c r="AZ145" s="1"/>
      <c r="BA145" s="58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 t="s">
        <v>29</v>
      </c>
      <c r="BQ145" t="s">
        <v>594</v>
      </c>
      <c r="BR145" s="1"/>
      <c r="BS145" s="1"/>
      <c r="BT145" s="1"/>
    </row>
    <row r="146" spans="6:72" x14ac:dyDescent="0.2">
      <c r="H146">
        <f>I157-I146</f>
        <v>12</v>
      </c>
      <c r="I146">
        <v>34</v>
      </c>
      <c r="O146" s="2" t="s">
        <v>574</v>
      </c>
      <c r="Q146" s="25">
        <v>4.2971147943523637E-3</v>
      </c>
      <c r="AV146" s="1" t="s">
        <v>29</v>
      </c>
      <c r="AW146" t="s">
        <v>594</v>
      </c>
      <c r="BP146" s="1" t="s">
        <v>55</v>
      </c>
      <c r="BQ146" t="s">
        <v>595</v>
      </c>
    </row>
    <row r="147" spans="6:72" x14ac:dyDescent="0.2">
      <c r="O147" s="2" t="s">
        <v>643</v>
      </c>
      <c r="Q147" s="25">
        <v>8.1360946745562129E-2</v>
      </c>
      <c r="AV147" s="1" t="s">
        <v>55</v>
      </c>
      <c r="AW147" t="s">
        <v>595</v>
      </c>
      <c r="BP147" s="1" t="s">
        <v>47</v>
      </c>
      <c r="BQ147" s="2">
        <v>1</v>
      </c>
    </row>
    <row r="148" spans="6:72" x14ac:dyDescent="0.2">
      <c r="O148" s="2" t="s">
        <v>645</v>
      </c>
      <c r="Q148" s="25">
        <v>1.8867924528301886E-2</v>
      </c>
      <c r="AV148" s="1" t="s">
        <v>24</v>
      </c>
      <c r="AW148" t="s">
        <v>80</v>
      </c>
      <c r="BP148" s="1" t="s">
        <v>24</v>
      </c>
      <c r="BQ148" t="s">
        <v>594</v>
      </c>
    </row>
    <row r="149" spans="6:72" x14ac:dyDescent="0.2">
      <c r="O149" s="31" t="s">
        <v>646</v>
      </c>
      <c r="Q149" s="25">
        <v>2.6290696090450892E-2</v>
      </c>
      <c r="AV149" s="1" t="s">
        <v>36</v>
      </c>
      <c r="AW149" t="s">
        <v>594</v>
      </c>
      <c r="BL149">
        <v>2</v>
      </c>
      <c r="BM149">
        <v>3</v>
      </c>
      <c r="BP149" s="1" t="s">
        <v>36</v>
      </c>
      <c r="BQ149" t="s">
        <v>594</v>
      </c>
    </row>
    <row r="150" spans="6:72" x14ac:dyDescent="0.2">
      <c r="AV150" s="1" t="s">
        <v>46</v>
      </c>
      <c r="AW150" t="s">
        <v>594</v>
      </c>
      <c r="BI150" t="s">
        <v>646</v>
      </c>
      <c r="BP150" s="1" t="s">
        <v>46</v>
      </c>
      <c r="BQ150" t="s">
        <v>594</v>
      </c>
    </row>
    <row r="151" spans="6:72" x14ac:dyDescent="0.2">
      <c r="H151" t="s">
        <v>675</v>
      </c>
      <c r="I151" t="s">
        <v>676</v>
      </c>
      <c r="J151" t="s">
        <v>117</v>
      </c>
      <c r="K151" t="s">
        <v>677</v>
      </c>
      <c r="AV151" s="1" t="s">
        <v>51</v>
      </c>
      <c r="AW151" t="s">
        <v>595</v>
      </c>
    </row>
    <row r="152" spans="6:72" x14ac:dyDescent="0.2">
      <c r="F152" t="s">
        <v>678</v>
      </c>
      <c r="H152">
        <f>+M152-I152-K152-J152</f>
        <v>10</v>
      </c>
      <c r="I152">
        <v>2</v>
      </c>
      <c r="J152">
        <v>14</v>
      </c>
      <c r="K152">
        <v>2</v>
      </c>
      <c r="M152">
        <v>28</v>
      </c>
      <c r="BH152">
        <v>7</v>
      </c>
      <c r="BI152" s="2" t="s">
        <v>679</v>
      </c>
      <c r="BK152" s="32">
        <v>3.3000000000000002E-2</v>
      </c>
      <c r="BL152" t="str">
        <f>+IFERROR(VLOOKUP($BH152,$AV$154:$AZ$166,$BM$71,FALSE)+VLOOKUP($BH152,$AV$154:$AZ$166,$BL$71,FALSE),"")</f>
        <v/>
      </c>
      <c r="BM152" t="str">
        <f>+IFERROR(VLOOKUP($BH152,$AV$154:$AZ$166,$BN$71,FALSE),"")</f>
        <v/>
      </c>
      <c r="BP152" s="1" t="s">
        <v>616</v>
      </c>
      <c r="BQ152" s="1" t="s">
        <v>597</v>
      </c>
    </row>
    <row r="153" spans="6:72" x14ac:dyDescent="0.2">
      <c r="AV153" s="1" t="s">
        <v>616</v>
      </c>
      <c r="AW153" s="1" t="s">
        <v>597</v>
      </c>
      <c r="BH153">
        <v>8</v>
      </c>
      <c r="BI153" s="2" t="s">
        <v>628</v>
      </c>
      <c r="BK153" s="32">
        <v>4.3999999999999997E-2</v>
      </c>
      <c r="BL153" t="str">
        <f t="shared" ref="BL153:BL154" si="21">+IFERROR(VLOOKUP($BH153,$AV$154:$AZ$166,$BM$71,FALSE)+VLOOKUP($BH153,$AV$154:$AZ$166,$BL$71,FALSE),"")</f>
        <v/>
      </c>
      <c r="BM153" t="str">
        <f t="shared" ref="BM153:BM154" si="22">+IFERROR(VLOOKUP($BH153,$AV$154:$AZ$166,$BN$71,FALSE),"")</f>
        <v/>
      </c>
      <c r="BP153" s="1" t="s">
        <v>598</v>
      </c>
      <c r="BQ153" t="s">
        <v>614</v>
      </c>
      <c r="BR153" t="s">
        <v>599</v>
      </c>
    </row>
    <row r="154" spans="6:72" x14ac:dyDescent="0.2">
      <c r="AV154" s="1" t="s">
        <v>598</v>
      </c>
      <c r="AW154" t="s">
        <v>599</v>
      </c>
      <c r="BH154">
        <v>9</v>
      </c>
      <c r="BI154" s="2" t="s">
        <v>680</v>
      </c>
      <c r="BK154" s="32">
        <v>3.3000000000000002E-2</v>
      </c>
      <c r="BL154" t="str">
        <f t="shared" si="21"/>
        <v/>
      </c>
      <c r="BM154" t="str">
        <f t="shared" si="22"/>
        <v/>
      </c>
      <c r="BP154" s="2"/>
      <c r="BQ154">
        <v>2430</v>
      </c>
      <c r="BR154">
        <v>2430</v>
      </c>
    </row>
    <row r="155" spans="6:72" x14ac:dyDescent="0.2">
      <c r="AV155" s="2" t="s">
        <v>599</v>
      </c>
      <c r="BH155">
        <v>10</v>
      </c>
      <c r="BI155" s="2" t="s">
        <v>681</v>
      </c>
      <c r="BK155" s="32" t="str">
        <f>+IFERROR(BL155/BM155,"")</f>
        <v/>
      </c>
      <c r="BL155" t="str">
        <f>+IFERROR(VLOOKUP($BH155,$AV$154:$AZ$166,$BM$71,FALSE)+VLOOKUP($BH155,$AV$154:$AZ$166,$BL$71,FALSE),"")</f>
        <v/>
      </c>
      <c r="BM155" t="str">
        <f>+IFERROR(VLOOKUP($BH155,$AV$154:$AZ$166,$BN$71,FALSE),"")</f>
        <v/>
      </c>
      <c r="BP155" s="2" t="s">
        <v>682</v>
      </c>
      <c r="BQ155">
        <v>5</v>
      </c>
      <c r="BR155">
        <v>5</v>
      </c>
    </row>
    <row r="156" spans="6:72" x14ac:dyDescent="0.2">
      <c r="H156" t="s">
        <v>683</v>
      </c>
      <c r="I156" t="s">
        <v>684</v>
      </c>
      <c r="BH156">
        <v>11</v>
      </c>
      <c r="BI156" t="s">
        <v>685</v>
      </c>
      <c r="BK156" s="32" t="str">
        <f t="shared" ref="BK156" si="23">+IFERROR(BL156/BM156,"")</f>
        <v/>
      </c>
      <c r="BL156" t="str">
        <f>+IFERROR(VLOOKUP($BH156,$AV$154:$AZ$166,$BM$71,FALSE)+VLOOKUP($BH156,$AV$154:$AZ$166,$BL$71,FALSE),"")</f>
        <v/>
      </c>
      <c r="BM156" t="str">
        <f>+IFERROR(VLOOKUP($BH156,$AV$154:$AZ$166,$BN$71,FALSE),"")</f>
        <v/>
      </c>
      <c r="BP156" s="2" t="s">
        <v>599</v>
      </c>
      <c r="BQ156">
        <v>2435</v>
      </c>
      <c r="BR156">
        <v>2435</v>
      </c>
    </row>
    <row r="157" spans="6:72" x14ac:dyDescent="0.2">
      <c r="F157" t="s">
        <v>606</v>
      </c>
      <c r="H157">
        <v>65</v>
      </c>
      <c r="I157">
        <f>111-H157</f>
        <v>46</v>
      </c>
      <c r="BH157">
        <v>12</v>
      </c>
      <c r="BI157" t="s">
        <v>686</v>
      </c>
      <c r="BK157" s="32" t="str">
        <f>+IFERROR(BL157/BM157,"")</f>
        <v/>
      </c>
      <c r="BL157" t="str">
        <f>+IFERROR(VLOOKUP($BH157,$AV$154:$AZ$166,$BM$71,FALSE)+VLOOKUP($BH157,$AV$154:$AZ$166,$BL$71,FALSE),"")</f>
        <v/>
      </c>
      <c r="BM157" t="str">
        <f>+IFERROR(VLOOKUP($BH157,$AV$154:$AZ$166,$BN$71,FALSE),"")</f>
        <v/>
      </c>
    </row>
    <row r="158" spans="6:72" x14ac:dyDescent="0.2">
      <c r="BH158">
        <v>1</v>
      </c>
      <c r="BI158" t="s">
        <v>687</v>
      </c>
      <c r="BK158" s="66" t="str">
        <f>+IFERROR(BL158/(BM158+BL158),"")</f>
        <v/>
      </c>
      <c r="BL158" t="str">
        <f>+IFERROR(VLOOKUP($BH158,$AV$154:$AZ$166,$BM$71,FALSE)+VLOOKUP($BH158,$AV$154:$AZ$166,$BL$71,FALSE),"")</f>
        <v/>
      </c>
      <c r="BM158" t="str">
        <f>+IFERROR(VLOOKUP($BH158,$AV$154:$AZ$166,$BN$71,FALSE),"")</f>
        <v/>
      </c>
    </row>
    <row r="159" spans="6:72" x14ac:dyDescent="0.2">
      <c r="BH159">
        <v>2</v>
      </c>
      <c r="BI159" s="31" t="s">
        <v>688</v>
      </c>
      <c r="BK159" s="32" t="str">
        <f>+IFERROR(BL159/BM159,"")</f>
        <v/>
      </c>
      <c r="BL159" t="str">
        <f>+IFERROR(VLOOKUP($BH159,$AV$154:$AZ$166,$BM$71,FALSE)+VLOOKUP($BH159,$AV$154:$AZ$166,$BL$71,FALSE),"")</f>
        <v/>
      </c>
      <c r="BM159" t="str">
        <f>+IFERROR(VLOOKUP($BH159,$AV$154:$AZ$166,$BN$71,FALSE),"")</f>
        <v/>
      </c>
    </row>
    <row r="162" spans="16:67" x14ac:dyDescent="0.2">
      <c r="BD162" s="44">
        <v>1</v>
      </c>
      <c r="BE162" s="44">
        <v>2</v>
      </c>
      <c r="BF162" s="44">
        <v>3</v>
      </c>
      <c r="BG162" s="44">
        <v>4</v>
      </c>
      <c r="BH162" s="44">
        <v>5</v>
      </c>
      <c r="BI162" s="44">
        <v>6</v>
      </c>
      <c r="BJ162" s="44">
        <v>7</v>
      </c>
      <c r="BK162" s="44">
        <v>8</v>
      </c>
      <c r="BL162" s="44">
        <v>9</v>
      </c>
      <c r="BM162" s="44">
        <v>10</v>
      </c>
      <c r="BN162" s="44">
        <v>11</v>
      </c>
      <c r="BO162" s="44">
        <v>12</v>
      </c>
    </row>
    <row r="163" spans="16:67" x14ac:dyDescent="0.2">
      <c r="BD163" s="44" t="s">
        <v>689</v>
      </c>
      <c r="BE163" s="44" t="s">
        <v>690</v>
      </c>
      <c r="BF163" s="45" t="s">
        <v>90</v>
      </c>
      <c r="BG163" s="44" t="s">
        <v>5</v>
      </c>
      <c r="BH163" s="44" t="s">
        <v>90</v>
      </c>
      <c r="BI163" s="44" t="s">
        <v>689</v>
      </c>
      <c r="BJ163" s="44" t="s">
        <v>689</v>
      </c>
      <c r="BK163" s="44" t="s">
        <v>5</v>
      </c>
      <c r="BL163" s="44" t="s">
        <v>3</v>
      </c>
      <c r="BM163" s="44" t="s">
        <v>691</v>
      </c>
      <c r="BN163" s="44" t="s">
        <v>692</v>
      </c>
      <c r="BO163" s="44" t="s">
        <v>693</v>
      </c>
    </row>
    <row r="164" spans="16:67" x14ac:dyDescent="0.2">
      <c r="P164" s="33">
        <f>9/45</f>
        <v>0.2</v>
      </c>
      <c r="BJ164" s="66"/>
      <c r="BK164" s="66"/>
      <c r="BL164" s="66"/>
      <c r="BM164" s="66"/>
      <c r="BN164" s="66"/>
      <c r="BO164" s="66"/>
    </row>
    <row r="165" spans="16:67" x14ac:dyDescent="0.2">
      <c r="BC165">
        <v>2023</v>
      </c>
      <c r="BD165" s="71">
        <v>5.5300000000000002E-2</v>
      </c>
      <c r="BE165" s="71">
        <v>5.2499999999999998E-2</v>
      </c>
      <c r="BF165" s="71">
        <v>7.3400000000000007E-2</v>
      </c>
      <c r="BG165" s="71">
        <v>5.5800000000000002E-2</v>
      </c>
      <c r="BH165" s="71">
        <v>6.3E-2</v>
      </c>
      <c r="BI165" s="71">
        <v>4.5900000000000003E-2</v>
      </c>
      <c r="BJ165" s="66">
        <v>3.3000000000000002E-2</v>
      </c>
      <c r="BK165" s="66">
        <v>4.3999999999999997E-2</v>
      </c>
      <c r="BL165" s="66">
        <v>3.3000000000000002E-2</v>
      </c>
      <c r="BM165" s="77">
        <v>0.03</v>
      </c>
      <c r="BN165" s="77">
        <v>2.5000000000000001E-2</v>
      </c>
      <c r="BO165" s="77">
        <v>0.02</v>
      </c>
    </row>
    <row r="166" spans="16:67" x14ac:dyDescent="0.2">
      <c r="BC166">
        <v>2024</v>
      </c>
      <c r="BD166" s="66" t="str">
        <f>IFERROR(+(VLOOKUP(BD$162,$AV$178:$AZ$191,2,FALSE)+VLOOKUP(BD$162,$AV$178:$AZ$191,3,FALSE))/VLOOKUP(BD$162,$AV$178:$AZ$191,5,FALSE),"")</f>
        <v/>
      </c>
      <c r="BE166" s="66" t="str">
        <f>IFERROR(+(VLOOKUP(BE$162,$AV$178:$AZ$191,2,FALSE)+VLOOKUP(BE$162,$AV$178:$AZ$191,3,FALSE))/VLOOKUP(BE$162,$AV$178:$AZ$191,5,FALSE),"")</f>
        <v/>
      </c>
      <c r="BF166" s="66" t="str">
        <f>IFERROR(+(VLOOKUP(BF$162,$AV$178:$AZ$191,2,FALSE)+VLOOKUP(BF$162,$AV$178:$AZ$191,3,FALSE))/VLOOKUP(BF$162,$AV$178:$AZ$191,5,FALSE),"")</f>
        <v/>
      </c>
      <c r="BG166" s="66" t="str">
        <f t="shared" ref="BG166:BO166" si="24">IFERROR(+(VLOOKUP(BG$162,$AV$178:$AZ$191,2,FALSE)+VLOOKUP(BG$162,$AV$178:$AZ$191,3,FALSE))/VLOOKUP(BG$162,$AV$178:$AZ$191,5,FALSE),"")</f>
        <v/>
      </c>
      <c r="BH166" s="66" t="str">
        <f t="shared" si="24"/>
        <v/>
      </c>
      <c r="BI166" s="66" t="str">
        <f>IFERROR(+(VLOOKUP(BI$162,$AV$178:$AZ$191,2,FALSE)+VLOOKUP(BI$162,$AV$178:$AZ$191,3,FALSE))/VLOOKUP(BI$162,$AV$178:$AZ$191,5,FALSE),"")</f>
        <v/>
      </c>
      <c r="BJ166" s="66" t="str">
        <f t="shared" si="24"/>
        <v/>
      </c>
      <c r="BK166" s="66" t="str">
        <f t="shared" si="24"/>
        <v/>
      </c>
      <c r="BL166" s="66" t="str">
        <f t="shared" si="24"/>
        <v/>
      </c>
      <c r="BM166" s="66" t="str">
        <f t="shared" si="24"/>
        <v/>
      </c>
      <c r="BN166" s="66" t="str">
        <f t="shared" si="24"/>
        <v/>
      </c>
      <c r="BO166" s="66" t="str">
        <f t="shared" si="24"/>
        <v/>
      </c>
    </row>
    <row r="167" spans="16:67" x14ac:dyDescent="0.2">
      <c r="AV167" s="1" t="s">
        <v>69</v>
      </c>
      <c r="AW167" s="2">
        <v>2024</v>
      </c>
    </row>
    <row r="168" spans="16:67" x14ac:dyDescent="0.2">
      <c r="AV168" s="1" t="s">
        <v>26</v>
      </c>
      <c r="AW168" t="s">
        <v>3</v>
      </c>
      <c r="BD168" s="72" t="s">
        <v>694</v>
      </c>
    </row>
    <row r="169" spans="16:67" x14ac:dyDescent="0.2">
      <c r="AV169" s="1" t="s">
        <v>54</v>
      </c>
      <c r="AW169" t="s">
        <v>594</v>
      </c>
      <c r="BD169" s="30" t="s">
        <v>695</v>
      </c>
    </row>
    <row r="170" spans="16:67" x14ac:dyDescent="0.2">
      <c r="AV170" s="1" t="s">
        <v>29</v>
      </c>
      <c r="AW170" t="s">
        <v>594</v>
      </c>
      <c r="BD170" s="78" t="s">
        <v>696</v>
      </c>
    </row>
    <row r="171" spans="16:67" x14ac:dyDescent="0.2">
      <c r="AV171" s="1" t="s">
        <v>55</v>
      </c>
      <c r="AW171" t="s">
        <v>552</v>
      </c>
    </row>
    <row r="172" spans="16:67" x14ac:dyDescent="0.2">
      <c r="AV172" s="1" t="s">
        <v>24</v>
      </c>
      <c r="AW172" t="s">
        <v>80</v>
      </c>
    </row>
    <row r="173" spans="16:67" x14ac:dyDescent="0.2">
      <c r="AV173" s="1" t="s">
        <v>36</v>
      </c>
      <c r="AW173" t="s">
        <v>594</v>
      </c>
    </row>
    <row r="174" spans="16:67" x14ac:dyDescent="0.2">
      <c r="AV174" s="1" t="s">
        <v>46</v>
      </c>
      <c r="AW174" t="s">
        <v>594</v>
      </c>
    </row>
    <row r="175" spans="16:67" x14ac:dyDescent="0.2">
      <c r="AV175" s="1" t="s">
        <v>51</v>
      </c>
      <c r="AW175" t="s">
        <v>589</v>
      </c>
    </row>
    <row r="177" spans="48:62" x14ac:dyDescent="0.2">
      <c r="AV177" s="1" t="s">
        <v>616</v>
      </c>
      <c r="AW177" s="1" t="s">
        <v>597</v>
      </c>
      <c r="BE177" s="51" t="s">
        <v>697</v>
      </c>
      <c r="BF177" s="51" t="s">
        <v>697</v>
      </c>
      <c r="BH177" s="51" t="s">
        <v>697</v>
      </c>
      <c r="BJ177" s="51" t="s">
        <v>697</v>
      </c>
    </row>
    <row r="178" spans="48:62" x14ac:dyDescent="0.2">
      <c r="AV178" s="1" t="s">
        <v>598</v>
      </c>
      <c r="AW178" t="s">
        <v>614</v>
      </c>
      <c r="AX178" t="s">
        <v>599</v>
      </c>
      <c r="BE178" s="51" t="s">
        <v>698</v>
      </c>
      <c r="BF178" s="51" t="s">
        <v>698</v>
      </c>
      <c r="BH178" s="51" t="s">
        <v>699</v>
      </c>
      <c r="BJ178" s="51" t="s">
        <v>700</v>
      </c>
    </row>
    <row r="179" spans="48:62" x14ac:dyDescent="0.2">
      <c r="AV179" s="2">
        <v>1</v>
      </c>
      <c r="AW179">
        <v>65</v>
      </c>
      <c r="AX179">
        <v>65</v>
      </c>
      <c r="BB179" s="66" t="e">
        <f>+SUM(AW179:AX179)/AZ179</f>
        <v>#DIV/0!</v>
      </c>
      <c r="BD179">
        <f>+AX179+AW179</f>
        <v>130</v>
      </c>
      <c r="BE179" s="51">
        <v>12</v>
      </c>
      <c r="BF179" s="51">
        <v>1860</v>
      </c>
      <c r="BG179" s="66"/>
      <c r="BH179" s="51">
        <v>810</v>
      </c>
      <c r="BJ179" s="51">
        <v>810</v>
      </c>
    </row>
    <row r="180" spans="48:62" x14ac:dyDescent="0.2">
      <c r="AV180" s="2" t="s">
        <v>599</v>
      </c>
      <c r="AW180">
        <v>65</v>
      </c>
      <c r="AX180">
        <v>65</v>
      </c>
      <c r="BB180" s="66" t="e">
        <f>+SUM(AW180:AX180)/AZ180</f>
        <v>#DIV/0!</v>
      </c>
      <c r="BD180">
        <f t="shared" ref="BD180:BD185" si="25">+AX180+AW180</f>
        <v>130</v>
      </c>
      <c r="BE180" s="51"/>
      <c r="BF180" s="51">
        <v>2097</v>
      </c>
      <c r="BG180" s="66"/>
      <c r="BH180" s="51">
        <v>835</v>
      </c>
      <c r="BJ180" s="51">
        <v>835</v>
      </c>
    </row>
    <row r="181" spans="48:62" x14ac:dyDescent="0.2">
      <c r="BB181" s="66" t="e">
        <f t="shared" ref="BB181:BB185" si="26">+SUM(AW181:AX181)/AZ181</f>
        <v>#DIV/0!</v>
      </c>
      <c r="BD181">
        <f t="shared" si="25"/>
        <v>0</v>
      </c>
      <c r="BE181" s="51"/>
      <c r="BF181" s="51">
        <v>2131</v>
      </c>
      <c r="BG181" s="66"/>
      <c r="BH181" s="51">
        <v>890</v>
      </c>
      <c r="BJ181" s="51">
        <v>890</v>
      </c>
    </row>
    <row r="182" spans="48:62" x14ac:dyDescent="0.2">
      <c r="BB182" s="66" t="e">
        <f t="shared" si="26"/>
        <v>#DIV/0!</v>
      </c>
      <c r="BD182">
        <f t="shared" si="25"/>
        <v>0</v>
      </c>
      <c r="BE182" s="51"/>
      <c r="BF182" s="51">
        <v>2616</v>
      </c>
      <c r="BG182" s="66"/>
      <c r="BH182" s="51">
        <v>1099</v>
      </c>
      <c r="BJ182" s="51">
        <v>1099</v>
      </c>
    </row>
    <row r="183" spans="48:62" x14ac:dyDescent="0.2">
      <c r="BB183" s="66" t="e">
        <f t="shared" si="26"/>
        <v>#DIV/0!</v>
      </c>
      <c r="BD183">
        <f t="shared" si="25"/>
        <v>0</v>
      </c>
      <c r="BE183" s="51">
        <v>6</v>
      </c>
      <c r="BF183" s="51">
        <v>2710</v>
      </c>
      <c r="BG183" s="66"/>
      <c r="BH183" s="51">
        <v>1174</v>
      </c>
      <c r="BJ183" s="51">
        <v>1174</v>
      </c>
    </row>
    <row r="184" spans="48:62" x14ac:dyDescent="0.2">
      <c r="BB184" s="66" t="e">
        <f t="shared" si="26"/>
        <v>#DIV/0!</v>
      </c>
      <c r="BD184">
        <f t="shared" si="25"/>
        <v>0</v>
      </c>
      <c r="BE184" s="51"/>
      <c r="BF184" s="51"/>
      <c r="BG184" s="66"/>
    </row>
    <row r="185" spans="48:62" x14ac:dyDescent="0.2">
      <c r="BB185" s="66" t="e">
        <f t="shared" si="26"/>
        <v>#DIV/0!</v>
      </c>
      <c r="BD185">
        <f t="shared" si="25"/>
        <v>0</v>
      </c>
      <c r="BG185" s="66"/>
    </row>
    <row r="188" spans="48:62" x14ac:dyDescent="0.2">
      <c r="BB188" s="32">
        <v>2.734375E-2</v>
      </c>
    </row>
    <row r="189" spans="48:62" x14ac:dyDescent="0.2">
      <c r="BB189" s="32">
        <v>5.3619302949061663E-3</v>
      </c>
    </row>
    <row r="190" spans="48:62" x14ac:dyDescent="0.2">
      <c r="BB190" s="32">
        <v>1.4527845036319613E-2</v>
      </c>
    </row>
    <row r="191" spans="48:62" x14ac:dyDescent="0.2">
      <c r="BB191" s="32">
        <v>9.7087378640776691E-3</v>
      </c>
    </row>
    <row r="192" spans="48:62" x14ac:dyDescent="0.2">
      <c r="BB192" s="32">
        <v>9.2592592592592587E-3</v>
      </c>
    </row>
    <row r="193" spans="54:54" x14ac:dyDescent="0.2">
      <c r="BB193" s="32">
        <v>1.0309278350515464E-2</v>
      </c>
    </row>
    <row r="194" spans="54:54" x14ac:dyDescent="0.2">
      <c r="BB194" s="32">
        <v>1.1571481896229937E-2</v>
      </c>
    </row>
  </sheetData>
  <mergeCells count="66">
    <mergeCell ref="AC31:AC33"/>
    <mergeCell ref="W79:X80"/>
    <mergeCell ref="Z36:AA37"/>
    <mergeCell ref="W36:X37"/>
    <mergeCell ref="W31:Z33"/>
    <mergeCell ref="Z79:AA80"/>
    <mergeCell ref="C23:G23"/>
    <mergeCell ref="B24:G24"/>
    <mergeCell ref="M21:M24"/>
    <mergeCell ref="H24:J24"/>
    <mergeCell ref="B21:B23"/>
    <mergeCell ref="C22:G22"/>
    <mergeCell ref="C21:G21"/>
    <mergeCell ref="P28:Q29"/>
    <mergeCell ref="B39:D41"/>
    <mergeCell ref="R35:S36"/>
    <mergeCell ref="R39:S40"/>
    <mergeCell ref="J39:K40"/>
    <mergeCell ref="H39:I40"/>
    <mergeCell ref="F39:G40"/>
    <mergeCell ref="F35:G36"/>
    <mergeCell ref="P35:Q36"/>
    <mergeCell ref="P39:Q40"/>
    <mergeCell ref="N39:O40"/>
    <mergeCell ref="L39:M40"/>
    <mergeCell ref="L35:M36"/>
    <mergeCell ref="N35:O36"/>
    <mergeCell ref="F31:G32"/>
    <mergeCell ref="J35:K36"/>
    <mergeCell ref="H35:I36"/>
    <mergeCell ref="P31:Q32"/>
    <mergeCell ref="H31:I32"/>
    <mergeCell ref="J31:K32"/>
    <mergeCell ref="L31:M32"/>
    <mergeCell ref="Q18:S18"/>
    <mergeCell ref="N31:O32"/>
    <mergeCell ref="S15:U15"/>
    <mergeCell ref="B18:M18"/>
    <mergeCell ref="H19:M19"/>
    <mergeCell ref="H20:J20"/>
    <mergeCell ref="H21:J21"/>
    <mergeCell ref="B19:G20"/>
    <mergeCell ref="N20:P20"/>
    <mergeCell ref="N21:P21"/>
    <mergeCell ref="N18:P18"/>
    <mergeCell ref="R28:S29"/>
    <mergeCell ref="N19:S19"/>
    <mergeCell ref="H23:J23"/>
    <mergeCell ref="L28:M29"/>
    <mergeCell ref="N28:O29"/>
    <mergeCell ref="BF47:BH47"/>
    <mergeCell ref="BF48:BH48"/>
    <mergeCell ref="BF49:BH49"/>
    <mergeCell ref="S21:S24"/>
    <mergeCell ref="B17:M17"/>
    <mergeCell ref="H22:J22"/>
    <mergeCell ref="N22:P22"/>
    <mergeCell ref="N23:P23"/>
    <mergeCell ref="N24:P24"/>
    <mergeCell ref="R31:S32"/>
    <mergeCell ref="B35:D37"/>
    <mergeCell ref="B31:D33"/>
    <mergeCell ref="B28:D29"/>
    <mergeCell ref="F28:G29"/>
    <mergeCell ref="H28:I29"/>
    <mergeCell ref="J28:K29"/>
  </mergeCells>
  <conditionalFormatting sqref="F31">
    <cfRule type="iconSet" priority="28">
      <iconSet iconSet="3Symbols" reverse="1">
        <cfvo type="percent" val="0"/>
        <cfvo type="num" val="0.01"/>
        <cfvo type="num" val="0.05"/>
      </iconSet>
    </cfRule>
  </conditionalFormatting>
  <conditionalFormatting sqref="F35">
    <cfRule type="iconSet" priority="34">
      <iconSet iconSet="3Symbols" reverse="1">
        <cfvo type="percent" val="0"/>
        <cfvo type="num" val="0.01"/>
        <cfvo type="num" val="0.05"/>
      </iconSet>
    </cfRule>
  </conditionalFormatting>
  <conditionalFormatting sqref="F39">
    <cfRule type="iconSet" priority="40">
      <iconSet iconSet="3Symbols" reverse="1">
        <cfvo type="percent" val="0"/>
        <cfvo type="num" val="0.01"/>
        <cfvo type="num" val="0.05"/>
      </iconSet>
    </cfRule>
  </conditionalFormatting>
  <conditionalFormatting sqref="H21">
    <cfRule type="iconSet" priority="17">
      <iconSet iconSet="3Symbols" reverse="1">
        <cfvo type="percent" val="0"/>
        <cfvo type="num" val="0.01"/>
        <cfvo type="num" val="0.05"/>
      </iconSet>
    </cfRule>
  </conditionalFormatting>
  <conditionalFormatting sqref="H22">
    <cfRule type="iconSet" priority="15">
      <iconSet iconSet="3Symbols" reverse="1">
        <cfvo type="percent" val="0"/>
        <cfvo type="num" val="0.01"/>
        <cfvo type="num" val="0.05"/>
      </iconSet>
    </cfRule>
  </conditionalFormatting>
  <conditionalFormatting sqref="H23">
    <cfRule type="iconSet" priority="16">
      <iconSet iconSet="3Symbols" reverse="1">
        <cfvo type="percent" val="0"/>
        <cfvo type="num" val="0.01"/>
        <cfvo type="num" val="0.05"/>
      </iconSet>
    </cfRule>
  </conditionalFormatting>
  <conditionalFormatting sqref="H24">
    <cfRule type="iconSet" priority="8">
      <iconSet iconSet="3Symbols" reverse="1">
        <cfvo type="percent" val="0"/>
        <cfvo type="num" val="1.0000000000000001E-5"/>
        <cfvo type="num" val="5.0000000000000002E-5"/>
      </iconSet>
    </cfRule>
  </conditionalFormatting>
  <conditionalFormatting sqref="H31">
    <cfRule type="iconSet" priority="29">
      <iconSet iconSet="3Symbols" reverse="1">
        <cfvo type="percent" val="0"/>
        <cfvo type="num" val="0.01"/>
        <cfvo type="num" val="0.05"/>
      </iconSet>
    </cfRule>
  </conditionalFormatting>
  <conditionalFormatting sqref="H35">
    <cfRule type="iconSet" priority="35">
      <iconSet iconSet="3Symbols" reverse="1">
        <cfvo type="percent" val="0"/>
        <cfvo type="num" val="0.01"/>
        <cfvo type="num" val="0.05"/>
      </iconSet>
    </cfRule>
  </conditionalFormatting>
  <conditionalFormatting sqref="H39">
    <cfRule type="iconSet" priority="41">
      <iconSet iconSet="3Symbols" reverse="1">
        <cfvo type="percent" val="0"/>
        <cfvo type="num" val="0.01"/>
        <cfvo type="num" val="0.05"/>
      </iconSet>
    </cfRule>
  </conditionalFormatting>
  <conditionalFormatting sqref="J31">
    <cfRule type="iconSet" priority="30">
      <iconSet iconSet="3Symbols" reverse="1">
        <cfvo type="percent" val="0"/>
        <cfvo type="num" val="0.01"/>
        <cfvo type="num" val="0.05"/>
      </iconSet>
    </cfRule>
  </conditionalFormatting>
  <conditionalFormatting sqref="J35">
    <cfRule type="iconSet" priority="36">
      <iconSet iconSet="3Symbols" reverse="1">
        <cfvo type="percent" val="0"/>
        <cfvo type="num" val="0.01"/>
        <cfvo type="num" val="0.05"/>
      </iconSet>
    </cfRule>
  </conditionalFormatting>
  <conditionalFormatting sqref="J39">
    <cfRule type="iconSet" priority="42">
      <iconSet iconSet="3Symbols" reverse="1">
        <cfvo type="percent" val="0"/>
        <cfvo type="num" val="0.01"/>
        <cfvo type="num" val="0.05"/>
      </iconSet>
    </cfRule>
  </conditionalFormatting>
  <conditionalFormatting sqref="L24">
    <cfRule type="cellIs" dxfId="2" priority="3" operator="greaterThan">
      <formula>0.5</formula>
    </cfRule>
  </conditionalFormatting>
  <conditionalFormatting sqref="L31">
    <cfRule type="iconSet" priority="31">
      <iconSet iconSet="3Symbols" reverse="1">
        <cfvo type="percent" val="0"/>
        <cfvo type="num" val="0.01"/>
        <cfvo type="num" val="0.05"/>
      </iconSet>
    </cfRule>
  </conditionalFormatting>
  <conditionalFormatting sqref="L35">
    <cfRule type="iconSet" priority="37">
      <iconSet iconSet="3Symbols" reverse="1">
        <cfvo type="percent" val="0"/>
        <cfvo type="num" val="0.01"/>
        <cfvo type="num" val="0.05"/>
      </iconSet>
    </cfRule>
  </conditionalFormatting>
  <conditionalFormatting sqref="L39">
    <cfRule type="iconSet" priority="43">
      <iconSet iconSet="3Symbols" reverse="1">
        <cfvo type="percent" val="0"/>
        <cfvo type="num" val="0.01"/>
        <cfvo type="num" val="0.05"/>
      </iconSet>
    </cfRule>
  </conditionalFormatting>
  <conditionalFormatting sqref="N21">
    <cfRule type="iconSet" priority="14">
      <iconSet iconSet="3Symbols" reverse="1">
        <cfvo type="percent" val="0"/>
        <cfvo type="num" val="0.01"/>
        <cfvo type="num" val="0.05"/>
      </iconSet>
    </cfRule>
  </conditionalFormatting>
  <conditionalFormatting sqref="N22">
    <cfRule type="iconSet" priority="12">
      <iconSet iconSet="3Symbols" reverse="1">
        <cfvo type="percent" val="0"/>
        <cfvo type="num" val="0.01"/>
        <cfvo type="num" val="0.05"/>
      </iconSet>
    </cfRule>
  </conditionalFormatting>
  <conditionalFormatting sqref="N23">
    <cfRule type="iconSet" priority="13">
      <iconSet iconSet="3Symbols" reverse="1">
        <cfvo type="percent" val="0"/>
        <cfvo type="num" val="0.01"/>
        <cfvo type="num" val="0.05"/>
      </iconSet>
    </cfRule>
  </conditionalFormatting>
  <conditionalFormatting sqref="N24">
    <cfRule type="iconSet" priority="2">
      <iconSet iconSet="3Symbols" reverse="1">
        <cfvo type="percent" val="0"/>
        <cfvo type="num" val="1.0000000000000001E-5"/>
        <cfvo type="num" val="5.0000000000000002E-5"/>
      </iconSet>
    </cfRule>
  </conditionalFormatting>
  <conditionalFormatting sqref="N31 P31 R31">
    <cfRule type="iconSet" priority="32">
      <iconSet iconSet="3Symbols" reverse="1">
        <cfvo type="percent" val="0"/>
        <cfvo type="num" val="0.01"/>
        <cfvo type="num" val="0.05"/>
      </iconSet>
    </cfRule>
  </conditionalFormatting>
  <conditionalFormatting sqref="N35">
    <cfRule type="iconSet" priority="38">
      <iconSet iconSet="3Symbols" reverse="1">
        <cfvo type="percent" val="0"/>
        <cfvo type="num" val="0.01"/>
        <cfvo type="num" val="0.05"/>
      </iconSet>
    </cfRule>
  </conditionalFormatting>
  <conditionalFormatting sqref="N39">
    <cfRule type="iconSet" priority="44">
      <iconSet iconSet="3Symbols" reverse="1">
        <cfvo type="percent" val="0"/>
        <cfvo type="num" val="0.01"/>
        <cfvo type="num" val="0.05"/>
      </iconSet>
    </cfRule>
  </conditionalFormatting>
  <conditionalFormatting sqref="P35">
    <cfRule type="iconSet" priority="39">
      <iconSet iconSet="3Symbols" reverse="1">
        <cfvo type="percent" val="0"/>
        <cfvo type="num" val="0.01"/>
        <cfvo type="num" val="0.05"/>
      </iconSet>
    </cfRule>
  </conditionalFormatting>
  <conditionalFormatting sqref="P39">
    <cfRule type="iconSet" priority="45">
      <iconSet iconSet="3Symbols" reverse="1">
        <cfvo type="percent" val="0"/>
        <cfvo type="num" val="0.01"/>
        <cfvo type="num" val="0.05"/>
      </iconSet>
    </cfRule>
  </conditionalFormatting>
  <conditionalFormatting sqref="R24">
    <cfRule type="cellIs" dxfId="1" priority="1" operator="greaterThan">
      <formula>0.5</formula>
    </cfRule>
  </conditionalFormatting>
  <conditionalFormatting sqref="R35">
    <cfRule type="iconSet" priority="47">
      <iconSet iconSet="3Symbols" reverse="1">
        <cfvo type="percent" val="0"/>
        <cfvo type="num" val="0.01"/>
        <cfvo type="num" val="0.05"/>
      </iconSet>
    </cfRule>
  </conditionalFormatting>
  <conditionalFormatting sqref="R39">
    <cfRule type="iconSet" priority="10">
      <iconSet iconSet="3Symbols" reverse="1">
        <cfvo type="percent" val="0"/>
        <cfvo type="num" val="0.01"/>
        <cfvo type="num" val="0.05"/>
      </iconSet>
    </cfRule>
  </conditionalFormatting>
  <conditionalFormatting sqref="AA33">
    <cfRule type="iconSet" priority="23">
      <iconSet iconSet="3Symbols" reverse="1">
        <cfvo type="percent" val="0"/>
        <cfvo type="num" val="0.01"/>
        <cfvo type="num" val="0.05"/>
      </iconSet>
    </cfRule>
  </conditionalFormatting>
  <conditionalFormatting sqref="AD33">
    <cfRule type="iconSet" priority="22">
      <iconSet iconSet="3Symbols" reverse="1">
        <cfvo type="percent" val="0"/>
        <cfvo type="num" val="0.01"/>
        <cfvo type="num" val="0.05"/>
      </iconSet>
    </cfRule>
  </conditionalFormatting>
  <pageMargins left="0.7" right="0.7" top="0.75" bottom="0.75" header="0.3" footer="0.3"/>
  <pageSetup paperSize="9" orientation="portrait" r:id="rId26"/>
  <customProperties>
    <customPr name="_pios_id" r:id="rId27"/>
    <customPr name="EpmWorksheetKeyString_GUID" r:id="rId28"/>
  </customProperties>
  <drawing r:id="rId29"/>
  <tableParts count="1">
    <tablePart r:id="rId30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9" id="{FEBA9A6C-B6B0-45D3-9A7F-10B7CF6C53EE}">
            <x14:iconSet iconSet="3Triangles" showValue="0">
              <x14:cfvo type="percent">
                <xm:f>0</xm:f>
              </x14:cfvo>
              <x14:cfvo type="num">
                <xm:f>-0.01</xm:f>
              </x14:cfvo>
              <x14:cfvo type="num">
                <xm:f>0.01</xm:f>
              </x14:cfvo>
            </x14:iconSet>
          </x14:cfRule>
          <xm:sqref>K21:K23</xm:sqref>
        </x14:conditionalFormatting>
        <x14:conditionalFormatting xmlns:xm="http://schemas.microsoft.com/office/excel/2006/main">
          <x14:cfRule type="iconSet" priority="7" id="{CF2D4072-C2D7-46CD-A03C-8CB8A7081205}">
            <x14:iconSet iconSet="3Triangles" showValue="0">
              <x14:cfvo type="percent">
                <xm:f>0</xm:f>
              </x14:cfvo>
              <x14:cfvo type="num">
                <xm:f>-0.01</xm:f>
              </x14:cfvo>
              <x14:cfvo type="num">
                <xm:f>0.01</xm:f>
              </x14:cfvo>
            </x14:iconSet>
          </x14:cfRule>
          <xm:sqref>K24</xm:sqref>
        </x14:conditionalFormatting>
        <x14:conditionalFormatting xmlns:xm="http://schemas.microsoft.com/office/excel/2006/main">
          <x14:cfRule type="iconSet" priority="73" id="{8FAAE9A7-E78E-41A7-BE11-492B9472224A}">
            <x14:iconSet iconSet="3Triangles" showValue="0">
              <x14:cfvo type="percent">
                <xm:f>0</xm:f>
              </x14:cfvo>
              <x14:cfvo type="num">
                <xm:f>-0.01</xm:f>
              </x14:cfvo>
              <x14:cfvo type="num">
                <xm:f>0.01</xm:f>
              </x14:cfvo>
            </x14:iconSet>
          </x14:cfRule>
          <xm:sqref>Q21</xm:sqref>
        </x14:conditionalFormatting>
        <x14:conditionalFormatting xmlns:xm="http://schemas.microsoft.com/office/excel/2006/main">
          <x14:cfRule type="iconSet" priority="72" id="{855A3721-C234-4BE4-A4A0-5EA35263A5AA}">
            <x14:iconSet iconSet="3Triangles" showValue="0">
              <x14:cfvo type="percent">
                <xm:f>0</xm:f>
              </x14:cfvo>
              <x14:cfvo type="num">
                <xm:f>-0.01</xm:f>
              </x14:cfvo>
              <x14:cfvo type="num">
                <xm:f>0.01</xm:f>
              </x14:cfvo>
            </x14:iconSet>
          </x14:cfRule>
          <xm:sqref>Q22</xm:sqref>
        </x14:conditionalFormatting>
        <x14:conditionalFormatting xmlns:xm="http://schemas.microsoft.com/office/excel/2006/main">
          <x14:cfRule type="iconSet" priority="71" id="{D94BFDF2-9E40-45B9-9051-8E7CB78C0280}">
            <x14:iconSet iconSet="3Triangles" showValue="0">
              <x14:cfvo type="percent">
                <xm:f>0</xm:f>
              </x14:cfvo>
              <x14:cfvo type="num">
                <xm:f>-0.01</xm:f>
              </x14:cfvo>
              <x14:cfvo type="num">
                <xm:f>0.01</xm:f>
              </x14:cfvo>
            </x14:iconSet>
          </x14:cfRule>
          <xm:sqref>Q23</xm:sqref>
        </x14:conditionalFormatting>
        <x14:conditionalFormatting xmlns:xm="http://schemas.microsoft.com/office/excel/2006/main">
          <x14:cfRule type="iconSet" priority="5" id="{EAC93931-815B-4EE5-88C5-8A6A42D31BB1}">
            <x14:iconSet iconSet="3Triangles" showValue="0">
              <x14:cfvo type="percent">
                <xm:f>0</xm:f>
              </x14:cfvo>
              <x14:cfvo type="num">
                <xm:f>-0.01</xm:f>
              </x14:cfvo>
              <x14:cfvo type="num">
                <xm:f>0.01</xm:f>
              </x14:cfvo>
            </x14:iconSet>
          </x14:cfRule>
          <xm:sqref>Q24</xm:sqref>
        </x14:conditionalFormatting>
      </x14:conditionalFormattings>
    </ext>
    <ext xmlns:x14="http://schemas.microsoft.com/office/spreadsheetml/2009/9/main" uri="{A8765BA9-456A-4dab-B4F3-ACF838C121DE}">
      <x14:slicerList>
        <x14:slicer r:id="rId31"/>
      </x14:slicerList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A2820-BA81-49A4-9EBB-459B94E94BCC}">
  <dimension ref="A1:BN27"/>
  <sheetViews>
    <sheetView workbookViewId="0">
      <selection activeCell="N28" sqref="N28"/>
    </sheetView>
  </sheetViews>
  <sheetFormatPr baseColWidth="10" defaultColWidth="10.85546875" defaultRowHeight="12.75" x14ac:dyDescent="0.2"/>
  <cols>
    <col min="2" max="2" width="5.28515625" customWidth="1"/>
    <col min="4" max="4" width="10.140625" customWidth="1"/>
    <col min="5" max="5" width="25.28515625" customWidth="1"/>
    <col min="6" max="6" width="20.7109375" customWidth="1"/>
    <col min="8" max="8" width="17.42578125" customWidth="1"/>
    <col min="9" max="9" width="18.7109375" customWidth="1"/>
    <col min="10" max="10" width="37.140625" customWidth="1"/>
    <col min="11" max="11" width="18.7109375" customWidth="1"/>
    <col min="12" max="12" width="13" customWidth="1"/>
    <col min="13" max="13" width="16.140625" customWidth="1"/>
    <col min="15" max="16" width="18" customWidth="1"/>
    <col min="18" max="18" width="11.7109375" customWidth="1"/>
    <col min="19" max="19" width="18.42578125" customWidth="1"/>
    <col min="20" max="20" width="19.85546875" customWidth="1"/>
    <col min="21" max="21" width="17.28515625" customWidth="1"/>
    <col min="22" max="22" width="12.7109375" customWidth="1"/>
    <col min="24" max="24" width="29.5703125" customWidth="1"/>
    <col min="25" max="25" width="35.42578125" customWidth="1"/>
    <col min="26" max="26" width="35.28515625" customWidth="1"/>
    <col min="27" max="27" width="37.85546875" customWidth="1"/>
    <col min="28" max="28" width="38.5703125" customWidth="1"/>
    <col min="29" max="29" width="21.85546875" customWidth="1"/>
    <col min="30" max="30" width="27.85546875" customWidth="1"/>
    <col min="32" max="32" width="33.7109375" customWidth="1"/>
    <col min="33" max="33" width="39.5703125" customWidth="1"/>
    <col min="34" max="34" width="36.28515625" customWidth="1"/>
    <col min="35" max="35" width="33.7109375" customWidth="1"/>
    <col min="36" max="36" width="22.85546875" customWidth="1"/>
    <col min="37" max="37" width="28.85546875" customWidth="1"/>
    <col min="39" max="39" width="27.28515625" customWidth="1"/>
    <col min="40" max="40" width="20.7109375" customWidth="1"/>
    <col min="46" max="46" width="16.140625" customWidth="1"/>
    <col min="47" max="47" width="13.28515625" customWidth="1"/>
    <col min="48" max="48" width="24" customWidth="1"/>
    <col min="49" max="49" width="26.7109375" customWidth="1"/>
    <col min="50" max="50" width="14.7109375" customWidth="1"/>
    <col min="51" max="51" width="20.7109375" customWidth="1"/>
    <col min="54" max="54" width="12.140625" customWidth="1"/>
    <col min="55" max="55" width="16.7109375" customWidth="1"/>
    <col min="56" max="56" width="20.85546875" customWidth="1"/>
    <col min="57" max="57" width="17.7109375" customWidth="1"/>
    <col min="59" max="59" width="15.85546875" customWidth="1"/>
    <col min="60" max="60" width="11.7109375" customWidth="1"/>
    <col min="62" max="62" width="13.7109375" customWidth="1"/>
    <col min="63" max="63" width="12.140625" customWidth="1"/>
    <col min="64" max="64" width="20.28515625" customWidth="1"/>
    <col min="65" max="65" width="19" customWidth="1"/>
  </cols>
  <sheetData>
    <row r="1" spans="1:66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50</v>
      </c>
      <c r="J1" t="s">
        <v>701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s="86" t="s">
        <v>702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51</v>
      </c>
      <c r="AW1" t="s">
        <v>52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  <c r="BC1" t="s">
        <v>58</v>
      </c>
      <c r="BD1" t="s">
        <v>59</v>
      </c>
      <c r="BE1" t="s">
        <v>60</v>
      </c>
      <c r="BF1" t="s">
        <v>61</v>
      </c>
      <c r="BG1" t="s">
        <v>62</v>
      </c>
      <c r="BH1" t="s">
        <v>63</v>
      </c>
      <c r="BI1" t="s">
        <v>64</v>
      </c>
      <c r="BJ1" t="s">
        <v>65</v>
      </c>
      <c r="BK1" t="s">
        <v>66</v>
      </c>
      <c r="BL1" t="s">
        <v>67</v>
      </c>
      <c r="BM1" t="s">
        <v>542</v>
      </c>
      <c r="BN1" t="s">
        <v>69</v>
      </c>
    </row>
    <row r="2" spans="1:66" x14ac:dyDescent="0.2">
      <c r="A2" t="s">
        <v>104</v>
      </c>
      <c r="B2">
        <v>2.2999999999999998</v>
      </c>
      <c r="C2">
        <v>2.2999999999999998</v>
      </c>
      <c r="D2">
        <v>0</v>
      </c>
      <c r="E2">
        <v>3.5</v>
      </c>
      <c r="F2">
        <v>3.9</v>
      </c>
      <c r="G2">
        <v>1</v>
      </c>
      <c r="H2" t="s">
        <v>105</v>
      </c>
      <c r="I2" t="s">
        <v>548</v>
      </c>
      <c r="J2" t="s">
        <v>703</v>
      </c>
      <c r="K2" s="74">
        <v>45343</v>
      </c>
      <c r="L2" t="s">
        <v>704</v>
      </c>
      <c r="M2" t="s">
        <v>74</v>
      </c>
      <c r="N2" t="s">
        <v>74</v>
      </c>
      <c r="O2">
        <v>507093055</v>
      </c>
      <c r="P2" t="e">
        <f>VLOOKUP(Tabla5[[#This Row],[Entrega]],Sheet2!B:B,1,)</f>
        <v>#N/A</v>
      </c>
      <c r="Q2" s="74"/>
      <c r="R2" t="s">
        <v>106</v>
      </c>
      <c r="S2">
        <v>1</v>
      </c>
      <c r="T2" t="s">
        <v>105</v>
      </c>
      <c r="U2">
        <v>1.6</v>
      </c>
      <c r="V2" t="s">
        <v>80</v>
      </c>
      <c r="W2" t="s">
        <v>118</v>
      </c>
      <c r="X2" t="s">
        <v>3</v>
      </c>
      <c r="Y2" t="s">
        <v>74</v>
      </c>
      <c r="Z2" t="s">
        <v>4</v>
      </c>
      <c r="AA2" t="s">
        <v>99</v>
      </c>
      <c r="AB2" t="s">
        <v>74</v>
      </c>
      <c r="AC2" t="s">
        <v>74</v>
      </c>
      <c r="AD2" t="s">
        <v>112</v>
      </c>
      <c r="AE2" s="76">
        <v>45343.315752314818</v>
      </c>
      <c r="AF2" t="s">
        <v>118</v>
      </c>
      <c r="AG2" t="s">
        <v>4</v>
      </c>
      <c r="AH2" t="s">
        <v>99</v>
      </c>
      <c r="AI2" t="s">
        <v>74</v>
      </c>
      <c r="AJ2" t="s">
        <v>74</v>
      </c>
      <c r="AK2" t="s">
        <v>112</v>
      </c>
      <c r="AL2" s="76">
        <v>45343.340844907405</v>
      </c>
      <c r="AM2" t="s">
        <v>118</v>
      </c>
      <c r="AN2" t="s">
        <v>129</v>
      </c>
      <c r="AO2" t="s">
        <v>74</v>
      </c>
      <c r="AP2">
        <v>0</v>
      </c>
      <c r="AQ2">
        <v>1</v>
      </c>
      <c r="AR2">
        <v>21</v>
      </c>
      <c r="AS2">
        <v>2</v>
      </c>
      <c r="AT2">
        <v>8</v>
      </c>
      <c r="AU2" t="s">
        <v>547</v>
      </c>
      <c r="AV2" t="s">
        <v>549</v>
      </c>
      <c r="AW2" t="s">
        <v>550</v>
      </c>
      <c r="AX2" t="s">
        <v>74</v>
      </c>
      <c r="AY2" t="s">
        <v>705</v>
      </c>
      <c r="AZ2" t="s">
        <v>552</v>
      </c>
      <c r="BA2">
        <v>-0.31250000000000044</v>
      </c>
      <c r="BB2" t="s">
        <v>553</v>
      </c>
      <c r="BC2">
        <v>0</v>
      </c>
      <c r="BD2">
        <v>0</v>
      </c>
      <c r="BE2">
        <v>0</v>
      </c>
      <c r="BF2">
        <v>1</v>
      </c>
      <c r="BG2" t="s">
        <v>74</v>
      </c>
      <c r="BH2">
        <v>1</v>
      </c>
      <c r="BI2" t="s">
        <v>105</v>
      </c>
      <c r="BJ2">
        <v>1.6</v>
      </c>
      <c r="BK2">
        <v>2693</v>
      </c>
      <c r="BL2" t="s">
        <v>547</v>
      </c>
      <c r="BM2" t="s">
        <v>547</v>
      </c>
      <c r="BN2">
        <v>2024</v>
      </c>
    </row>
    <row r="3" spans="1:66" x14ac:dyDescent="0.2">
      <c r="A3" t="s">
        <v>104</v>
      </c>
      <c r="B3">
        <v>1.8</v>
      </c>
      <c r="C3">
        <v>1.8</v>
      </c>
      <c r="D3">
        <v>0</v>
      </c>
      <c r="E3">
        <v>2.85</v>
      </c>
      <c r="F3">
        <v>801.76900000000001</v>
      </c>
      <c r="G3">
        <v>0.8</v>
      </c>
      <c r="H3" t="s">
        <v>73</v>
      </c>
      <c r="I3" t="s">
        <v>548</v>
      </c>
      <c r="J3" t="s">
        <v>706</v>
      </c>
      <c r="K3" s="74">
        <v>45387</v>
      </c>
      <c r="L3" t="s">
        <v>543</v>
      </c>
      <c r="M3" t="s">
        <v>74</v>
      </c>
      <c r="N3" t="s">
        <v>707</v>
      </c>
      <c r="O3">
        <v>507094434</v>
      </c>
      <c r="P3" t="e">
        <f>VLOOKUP(Tabla5[[#This Row],[Entrega]],Sheet2!B:B,1,)</f>
        <v>#N/A</v>
      </c>
      <c r="Q3" s="74"/>
      <c r="R3" t="s">
        <v>116</v>
      </c>
      <c r="S3">
        <v>0.8</v>
      </c>
      <c r="T3" t="s">
        <v>73</v>
      </c>
      <c r="U3">
        <v>799.96900000000005</v>
      </c>
      <c r="V3" t="s">
        <v>80</v>
      </c>
      <c r="W3" t="s">
        <v>118</v>
      </c>
      <c r="X3" t="s">
        <v>3</v>
      </c>
      <c r="Y3" t="s">
        <v>74</v>
      </c>
      <c r="Z3" t="s">
        <v>74</v>
      </c>
      <c r="AA3" t="s">
        <v>74</v>
      </c>
      <c r="AB3" t="s">
        <v>5</v>
      </c>
      <c r="AC3" t="s">
        <v>74</v>
      </c>
      <c r="AD3" t="s">
        <v>74</v>
      </c>
      <c r="AE3" s="75">
        <v>0</v>
      </c>
      <c r="AF3" t="s">
        <v>74</v>
      </c>
      <c r="AG3" t="s">
        <v>4</v>
      </c>
      <c r="AH3" t="s">
        <v>111</v>
      </c>
      <c r="AI3" t="s">
        <v>74</v>
      </c>
      <c r="AJ3" t="s">
        <v>74</v>
      </c>
      <c r="AK3" t="s">
        <v>112</v>
      </c>
      <c r="AL3" s="76">
        <v>45387.427071759259</v>
      </c>
      <c r="AM3" t="s">
        <v>118</v>
      </c>
      <c r="AN3" t="s">
        <v>129</v>
      </c>
      <c r="AO3" t="s">
        <v>74</v>
      </c>
      <c r="AP3">
        <v>0</v>
      </c>
      <c r="AQ3">
        <v>1</v>
      </c>
      <c r="AR3">
        <v>5</v>
      </c>
      <c r="AS3">
        <v>4</v>
      </c>
      <c r="AT3">
        <v>14</v>
      </c>
      <c r="AU3" t="s">
        <v>547</v>
      </c>
      <c r="AV3" t="s">
        <v>549</v>
      </c>
      <c r="AW3" t="s">
        <v>550</v>
      </c>
      <c r="AX3" t="s">
        <v>74</v>
      </c>
      <c r="AY3" t="s">
        <v>551</v>
      </c>
      <c r="AZ3" t="s">
        <v>552</v>
      </c>
      <c r="BA3">
        <v>-798.84775000000002</v>
      </c>
      <c r="BB3" t="s">
        <v>553</v>
      </c>
      <c r="BC3">
        <v>-798.68900000000008</v>
      </c>
      <c r="BD3">
        <v>798.68900000000008</v>
      </c>
      <c r="BE3">
        <v>1</v>
      </c>
      <c r="BF3">
        <v>0</v>
      </c>
      <c r="BG3" t="s">
        <v>554</v>
      </c>
      <c r="BH3">
        <v>0.8</v>
      </c>
      <c r="BI3" t="s">
        <v>73</v>
      </c>
      <c r="BJ3">
        <v>1.2800000000000002</v>
      </c>
      <c r="BK3">
        <v>3208</v>
      </c>
      <c r="BL3" t="s">
        <v>74</v>
      </c>
      <c r="BM3" t="s">
        <v>547</v>
      </c>
      <c r="BN3">
        <v>2024</v>
      </c>
    </row>
    <row r="4" spans="1:66" x14ac:dyDescent="0.2">
      <c r="A4" t="s">
        <v>104</v>
      </c>
      <c r="B4">
        <v>2.2999999999999998</v>
      </c>
      <c r="C4">
        <v>2.2999999999999998</v>
      </c>
      <c r="D4">
        <v>0</v>
      </c>
      <c r="E4">
        <v>3.5</v>
      </c>
      <c r="F4">
        <v>802.3</v>
      </c>
      <c r="G4">
        <v>0.8</v>
      </c>
      <c r="H4" t="s">
        <v>73</v>
      </c>
      <c r="I4" t="s">
        <v>548</v>
      </c>
      <c r="J4" t="s">
        <v>706</v>
      </c>
      <c r="K4" s="74">
        <v>45426</v>
      </c>
      <c r="L4" t="s">
        <v>704</v>
      </c>
      <c r="M4" t="s">
        <v>74</v>
      </c>
      <c r="N4" t="s">
        <v>708</v>
      </c>
      <c r="O4">
        <v>507095713</v>
      </c>
      <c r="P4" t="e">
        <f>VLOOKUP(Tabla5[[#This Row],[Entrega]],Sheet2!B:B,1,)</f>
        <v>#N/A</v>
      </c>
      <c r="Q4" s="74"/>
      <c r="R4" t="s">
        <v>116</v>
      </c>
      <c r="S4">
        <v>0.8</v>
      </c>
      <c r="T4" t="s">
        <v>73</v>
      </c>
      <c r="U4">
        <v>800</v>
      </c>
      <c r="V4" t="s">
        <v>80</v>
      </c>
      <c r="W4" t="s">
        <v>109</v>
      </c>
      <c r="X4" t="s">
        <v>3</v>
      </c>
      <c r="Y4" t="s">
        <v>74</v>
      </c>
      <c r="Z4" t="s">
        <v>74</v>
      </c>
      <c r="AA4" t="s">
        <v>74</v>
      </c>
      <c r="AB4" t="s">
        <v>5</v>
      </c>
      <c r="AC4" t="s">
        <v>74</v>
      </c>
      <c r="AD4" t="s">
        <v>74</v>
      </c>
      <c r="AE4" s="75">
        <v>0</v>
      </c>
      <c r="AF4" t="s">
        <v>74</v>
      </c>
      <c r="AG4" t="s">
        <v>4</v>
      </c>
      <c r="AH4" t="s">
        <v>546</v>
      </c>
      <c r="AI4" t="s">
        <v>74</v>
      </c>
      <c r="AJ4" t="s">
        <v>74</v>
      </c>
      <c r="AK4" t="s">
        <v>112</v>
      </c>
      <c r="AL4" s="76">
        <v>45426.595648148148</v>
      </c>
      <c r="AM4" t="s">
        <v>109</v>
      </c>
      <c r="AN4" t="s">
        <v>129</v>
      </c>
      <c r="AO4" t="s">
        <v>74</v>
      </c>
      <c r="AP4">
        <v>0</v>
      </c>
      <c r="AQ4">
        <v>1</v>
      </c>
      <c r="AR4">
        <v>14</v>
      </c>
      <c r="AS4">
        <v>5</v>
      </c>
      <c r="AT4">
        <v>20</v>
      </c>
      <c r="AU4" t="s">
        <v>547</v>
      </c>
      <c r="AV4" t="s">
        <v>549</v>
      </c>
      <c r="AW4" t="s">
        <v>550</v>
      </c>
      <c r="AX4" t="s">
        <v>74</v>
      </c>
      <c r="AY4" t="s">
        <v>551</v>
      </c>
      <c r="AZ4" t="s">
        <v>552</v>
      </c>
      <c r="BA4">
        <v>-798.71249999999998</v>
      </c>
      <c r="BB4" t="s">
        <v>553</v>
      </c>
      <c r="BC4">
        <v>-798.72</v>
      </c>
      <c r="BD4">
        <v>798.72</v>
      </c>
      <c r="BE4">
        <v>1</v>
      </c>
      <c r="BF4">
        <v>0</v>
      </c>
      <c r="BG4" t="s">
        <v>554</v>
      </c>
      <c r="BH4">
        <v>0.8</v>
      </c>
      <c r="BI4" t="s">
        <v>73</v>
      </c>
      <c r="BJ4">
        <v>1.2800000000000002</v>
      </c>
      <c r="BK4">
        <v>3208</v>
      </c>
      <c r="BL4" t="s">
        <v>74</v>
      </c>
      <c r="BM4" t="s">
        <v>547</v>
      </c>
      <c r="BN4">
        <v>2024</v>
      </c>
    </row>
    <row r="5" spans="1:66" x14ac:dyDescent="0.2">
      <c r="A5" t="s">
        <v>104</v>
      </c>
      <c r="B5">
        <v>1.8</v>
      </c>
      <c r="C5">
        <v>1.8</v>
      </c>
      <c r="D5">
        <v>0</v>
      </c>
      <c r="E5">
        <v>2.85</v>
      </c>
      <c r="F5">
        <v>801.8</v>
      </c>
      <c r="G5">
        <v>0.8</v>
      </c>
      <c r="H5" t="s">
        <v>73</v>
      </c>
      <c r="I5" t="s">
        <v>548</v>
      </c>
      <c r="J5" t="s">
        <v>706</v>
      </c>
      <c r="K5" s="74">
        <v>45425</v>
      </c>
      <c r="L5" t="s">
        <v>543</v>
      </c>
      <c r="M5" t="s">
        <v>74</v>
      </c>
      <c r="N5" t="s">
        <v>544</v>
      </c>
      <c r="O5">
        <v>507095637</v>
      </c>
      <c r="P5" t="e">
        <f>VLOOKUP(Tabla5[[#This Row],[Entrega]],Sheet2!B:B,1,)</f>
        <v>#N/A</v>
      </c>
      <c r="Q5" s="74"/>
      <c r="R5" t="s">
        <v>116</v>
      </c>
      <c r="S5">
        <v>0.8</v>
      </c>
      <c r="T5" t="s">
        <v>73</v>
      </c>
      <c r="U5">
        <v>800</v>
      </c>
      <c r="V5" t="s">
        <v>80</v>
      </c>
      <c r="W5" t="s">
        <v>107</v>
      </c>
      <c r="X5" t="s">
        <v>3</v>
      </c>
      <c r="Y5" t="s">
        <v>74</v>
      </c>
      <c r="Z5" t="s">
        <v>74</v>
      </c>
      <c r="AA5" t="s">
        <v>74</v>
      </c>
      <c r="AB5" t="s">
        <v>5</v>
      </c>
      <c r="AC5" t="s">
        <v>74</v>
      </c>
      <c r="AD5" t="s">
        <v>74</v>
      </c>
      <c r="AE5" s="75">
        <v>0</v>
      </c>
      <c r="AF5" t="s">
        <v>74</v>
      </c>
      <c r="AG5" t="s">
        <v>4</v>
      </c>
      <c r="AH5" t="s">
        <v>546</v>
      </c>
      <c r="AI5" t="s">
        <v>74</v>
      </c>
      <c r="AJ5" t="s">
        <v>74</v>
      </c>
      <c r="AK5" t="s">
        <v>112</v>
      </c>
      <c r="AL5" s="76">
        <v>45425.384456018517</v>
      </c>
      <c r="AM5" t="s">
        <v>107</v>
      </c>
      <c r="AN5" t="s">
        <v>129</v>
      </c>
      <c r="AO5" t="s">
        <v>74</v>
      </c>
      <c r="AP5">
        <v>0</v>
      </c>
      <c r="AQ5">
        <v>1</v>
      </c>
      <c r="AR5">
        <v>13</v>
      </c>
      <c r="AS5">
        <v>5</v>
      </c>
      <c r="AT5">
        <v>20</v>
      </c>
      <c r="AU5" t="s">
        <v>547</v>
      </c>
      <c r="AV5" t="s">
        <v>549</v>
      </c>
      <c r="AW5" t="s">
        <v>550</v>
      </c>
      <c r="AX5" t="s">
        <v>74</v>
      </c>
      <c r="AY5" t="s">
        <v>551</v>
      </c>
      <c r="AZ5" t="s">
        <v>552</v>
      </c>
      <c r="BA5">
        <v>-798.87874999999997</v>
      </c>
      <c r="BB5" t="s">
        <v>553</v>
      </c>
      <c r="BC5">
        <v>-798.72</v>
      </c>
      <c r="BD5">
        <v>798.72</v>
      </c>
      <c r="BE5">
        <v>1</v>
      </c>
      <c r="BF5">
        <v>0</v>
      </c>
      <c r="BG5" t="s">
        <v>554</v>
      </c>
      <c r="BH5">
        <v>0.8</v>
      </c>
      <c r="BI5" t="s">
        <v>73</v>
      </c>
      <c r="BJ5">
        <v>1.2800000000000002</v>
      </c>
      <c r="BK5">
        <v>3208</v>
      </c>
      <c r="BL5" t="s">
        <v>74</v>
      </c>
      <c r="BM5" t="s">
        <v>547</v>
      </c>
      <c r="BN5">
        <v>2024</v>
      </c>
    </row>
    <row r="6" spans="1:66" x14ac:dyDescent="0.2">
      <c r="A6" t="s">
        <v>104</v>
      </c>
      <c r="B6">
        <v>1.8</v>
      </c>
      <c r="C6">
        <v>1.8</v>
      </c>
      <c r="D6">
        <v>0</v>
      </c>
      <c r="E6">
        <v>2.85</v>
      </c>
      <c r="F6">
        <v>801.76900000000001</v>
      </c>
      <c r="G6">
        <v>0.8</v>
      </c>
      <c r="H6" t="s">
        <v>73</v>
      </c>
      <c r="I6" t="s">
        <v>548</v>
      </c>
      <c r="J6" t="s">
        <v>706</v>
      </c>
      <c r="K6" s="74">
        <v>45425</v>
      </c>
      <c r="L6" t="s">
        <v>543</v>
      </c>
      <c r="M6" t="s">
        <v>74</v>
      </c>
      <c r="N6" t="s">
        <v>555</v>
      </c>
      <c r="O6">
        <v>507095635</v>
      </c>
      <c r="P6" t="e">
        <f>VLOOKUP(Tabla5[[#This Row],[Entrega]],Sheet2!B:B,1,)</f>
        <v>#N/A</v>
      </c>
      <c r="Q6" s="74"/>
      <c r="R6" t="s">
        <v>116</v>
      </c>
      <c r="S6">
        <v>0.8</v>
      </c>
      <c r="T6" t="s">
        <v>73</v>
      </c>
      <c r="U6">
        <v>799.96900000000005</v>
      </c>
      <c r="V6" t="s">
        <v>80</v>
      </c>
      <c r="W6" t="s">
        <v>107</v>
      </c>
      <c r="X6" t="s">
        <v>3</v>
      </c>
      <c r="Y6" t="s">
        <v>74</v>
      </c>
      <c r="Z6" t="s">
        <v>74</v>
      </c>
      <c r="AA6" t="s">
        <v>74</v>
      </c>
      <c r="AB6" t="s">
        <v>5</v>
      </c>
      <c r="AC6" t="s">
        <v>74</v>
      </c>
      <c r="AD6" t="s">
        <v>74</v>
      </c>
      <c r="AE6" s="75">
        <v>0</v>
      </c>
      <c r="AF6" t="s">
        <v>74</v>
      </c>
      <c r="AG6" t="s">
        <v>4</v>
      </c>
      <c r="AH6" t="s">
        <v>546</v>
      </c>
      <c r="AI6" t="s">
        <v>74</v>
      </c>
      <c r="AJ6" t="s">
        <v>74</v>
      </c>
      <c r="AK6" t="s">
        <v>112</v>
      </c>
      <c r="AL6" s="76">
        <v>45425.382094907407</v>
      </c>
      <c r="AM6" t="s">
        <v>107</v>
      </c>
      <c r="AN6" t="s">
        <v>129</v>
      </c>
      <c r="AO6" t="s">
        <v>74</v>
      </c>
      <c r="AP6">
        <v>0</v>
      </c>
      <c r="AQ6">
        <v>1</v>
      </c>
      <c r="AR6">
        <v>13</v>
      </c>
      <c r="AS6">
        <v>5</v>
      </c>
      <c r="AT6">
        <v>20</v>
      </c>
      <c r="AU6" t="s">
        <v>547</v>
      </c>
      <c r="AV6" t="s">
        <v>549</v>
      </c>
      <c r="AW6" t="s">
        <v>550</v>
      </c>
      <c r="AX6" t="s">
        <v>74</v>
      </c>
      <c r="AY6" t="s">
        <v>551</v>
      </c>
      <c r="AZ6" t="s">
        <v>552</v>
      </c>
      <c r="BA6">
        <v>-798.84775000000002</v>
      </c>
      <c r="BB6" t="s">
        <v>553</v>
      </c>
      <c r="BC6">
        <v>-798.68900000000008</v>
      </c>
      <c r="BD6">
        <v>798.68900000000008</v>
      </c>
      <c r="BE6">
        <v>1</v>
      </c>
      <c r="BF6">
        <v>0</v>
      </c>
      <c r="BG6" t="s">
        <v>554</v>
      </c>
      <c r="BH6">
        <v>0.8</v>
      </c>
      <c r="BI6" t="s">
        <v>73</v>
      </c>
      <c r="BJ6">
        <v>1.2800000000000002</v>
      </c>
      <c r="BK6">
        <v>3208</v>
      </c>
      <c r="BL6" t="s">
        <v>74</v>
      </c>
      <c r="BM6" t="s">
        <v>547</v>
      </c>
      <c r="BN6">
        <v>2024</v>
      </c>
    </row>
    <row r="7" spans="1:66" x14ac:dyDescent="0.2">
      <c r="A7" t="s">
        <v>145</v>
      </c>
      <c r="B7">
        <v>10.3</v>
      </c>
      <c r="C7">
        <v>10.195</v>
      </c>
      <c r="D7">
        <v>0</v>
      </c>
      <c r="E7">
        <v>18</v>
      </c>
      <c r="F7">
        <v>18.48</v>
      </c>
      <c r="G7">
        <v>8</v>
      </c>
      <c r="H7" t="s">
        <v>73</v>
      </c>
      <c r="I7" t="s">
        <v>614</v>
      </c>
      <c r="J7" t="s">
        <v>709</v>
      </c>
      <c r="K7" s="74">
        <v>45345</v>
      </c>
      <c r="L7" t="s">
        <v>710</v>
      </c>
      <c r="M7" t="s">
        <v>74</v>
      </c>
      <c r="N7" t="s">
        <v>711</v>
      </c>
      <c r="O7">
        <v>7022011936</v>
      </c>
      <c r="P7">
        <f>VLOOKUP(Tabla5[[#This Row],[Entrega]],Sheet2!B:B,1,)</f>
        <v>7022011936</v>
      </c>
      <c r="Q7" s="74"/>
      <c r="R7" t="s">
        <v>139</v>
      </c>
      <c r="S7">
        <v>8</v>
      </c>
      <c r="T7" t="s">
        <v>73</v>
      </c>
      <c r="U7">
        <v>8.2850000000000001</v>
      </c>
      <c r="V7" t="s">
        <v>80</v>
      </c>
      <c r="W7" t="s">
        <v>146</v>
      </c>
      <c r="X7" t="s">
        <v>3</v>
      </c>
      <c r="Y7" t="s">
        <v>74</v>
      </c>
      <c r="Z7" t="s">
        <v>74</v>
      </c>
      <c r="AA7" t="s">
        <v>74</v>
      </c>
      <c r="AB7" t="s">
        <v>5</v>
      </c>
      <c r="AC7" t="s">
        <v>74</v>
      </c>
      <c r="AD7" t="s">
        <v>74</v>
      </c>
      <c r="AE7" s="75">
        <v>0</v>
      </c>
      <c r="AF7" t="s">
        <v>74</v>
      </c>
      <c r="AG7" t="s">
        <v>74</v>
      </c>
      <c r="AH7" t="s">
        <v>74</v>
      </c>
      <c r="AI7" t="s">
        <v>74</v>
      </c>
      <c r="AJ7" t="s">
        <v>74</v>
      </c>
      <c r="AK7" t="s">
        <v>74</v>
      </c>
      <c r="AL7" s="75">
        <v>0</v>
      </c>
      <c r="AM7" t="s">
        <v>74</v>
      </c>
      <c r="AN7" t="s">
        <v>129</v>
      </c>
      <c r="AO7" t="s">
        <v>74</v>
      </c>
      <c r="AP7">
        <v>0</v>
      </c>
      <c r="AQ7" t="s">
        <v>74</v>
      </c>
      <c r="AR7">
        <v>23</v>
      </c>
      <c r="AS7">
        <v>2</v>
      </c>
      <c r="AT7">
        <v>8</v>
      </c>
      <c r="AU7" t="s">
        <v>74</v>
      </c>
      <c r="AV7" t="s">
        <v>589</v>
      </c>
      <c r="AW7" t="s">
        <v>575</v>
      </c>
      <c r="AX7" t="s">
        <v>74</v>
      </c>
      <c r="AY7" t="s">
        <v>712</v>
      </c>
      <c r="AZ7" t="s">
        <v>552</v>
      </c>
      <c r="BA7">
        <v>-3.0000000000001137E-2</v>
      </c>
      <c r="BB7" t="s">
        <v>553</v>
      </c>
      <c r="BC7">
        <v>4.5150000000000006</v>
      </c>
      <c r="BD7">
        <v>4.5150000000000006</v>
      </c>
      <c r="BE7">
        <v>1</v>
      </c>
      <c r="BF7">
        <v>1</v>
      </c>
      <c r="BG7" t="s">
        <v>61</v>
      </c>
      <c r="BH7">
        <v>8</v>
      </c>
      <c r="BI7" t="s">
        <v>73</v>
      </c>
      <c r="BJ7">
        <v>12.8</v>
      </c>
      <c r="BK7">
        <v>3283</v>
      </c>
      <c r="BL7" t="s">
        <v>74</v>
      </c>
      <c r="BM7" t="s">
        <v>74</v>
      </c>
      <c r="BN7">
        <v>2024</v>
      </c>
    </row>
    <row r="8" spans="1:66" x14ac:dyDescent="0.2">
      <c r="A8" t="s">
        <v>145</v>
      </c>
      <c r="B8">
        <v>12.7</v>
      </c>
      <c r="C8">
        <v>15.74</v>
      </c>
      <c r="D8">
        <v>0</v>
      </c>
      <c r="E8">
        <v>39</v>
      </c>
      <c r="F8">
        <v>40.06</v>
      </c>
      <c r="G8">
        <v>24</v>
      </c>
      <c r="H8" t="s">
        <v>73</v>
      </c>
      <c r="I8" t="s">
        <v>614</v>
      </c>
      <c r="J8" t="s">
        <v>709</v>
      </c>
      <c r="K8" s="74">
        <v>45323</v>
      </c>
      <c r="L8" t="s">
        <v>713</v>
      </c>
      <c r="M8" t="s">
        <v>714</v>
      </c>
      <c r="N8" t="s">
        <v>715</v>
      </c>
      <c r="O8">
        <v>7022010085</v>
      </c>
      <c r="P8">
        <f>VLOOKUP(Tabla5[[#This Row],[Entrega]],Sheet2!B:B,1,)</f>
        <v>7022010085</v>
      </c>
      <c r="Q8" s="74"/>
      <c r="R8" t="s">
        <v>139</v>
      </c>
      <c r="S8">
        <v>22.4</v>
      </c>
      <c r="T8" t="s">
        <v>73</v>
      </c>
      <c r="U8">
        <v>24.32</v>
      </c>
      <c r="V8" t="s">
        <v>80</v>
      </c>
      <c r="W8" t="s">
        <v>146</v>
      </c>
      <c r="X8" t="s">
        <v>3</v>
      </c>
      <c r="Y8" t="s">
        <v>74</v>
      </c>
      <c r="Z8" t="s">
        <v>74</v>
      </c>
      <c r="AA8" t="s">
        <v>74</v>
      </c>
      <c r="AB8" t="s">
        <v>5</v>
      </c>
      <c r="AC8" t="s">
        <v>74</v>
      </c>
      <c r="AD8" t="s">
        <v>74</v>
      </c>
      <c r="AE8" s="75">
        <v>0</v>
      </c>
      <c r="AF8" t="s">
        <v>74</v>
      </c>
      <c r="AG8" t="s">
        <v>74</v>
      </c>
      <c r="AH8" t="s">
        <v>74</v>
      </c>
      <c r="AI8" t="s">
        <v>74</v>
      </c>
      <c r="AJ8" t="s">
        <v>74</v>
      </c>
      <c r="AK8" t="s">
        <v>74</v>
      </c>
      <c r="AL8" s="75">
        <v>0</v>
      </c>
      <c r="AM8" t="s">
        <v>74</v>
      </c>
      <c r="AN8" t="s">
        <v>129</v>
      </c>
      <c r="AO8" t="s">
        <v>74</v>
      </c>
      <c r="AP8">
        <v>0</v>
      </c>
      <c r="AQ8" t="s">
        <v>74</v>
      </c>
      <c r="AR8">
        <v>1</v>
      </c>
      <c r="AS8">
        <v>2</v>
      </c>
      <c r="AT8">
        <v>5</v>
      </c>
      <c r="AU8" t="s">
        <v>74</v>
      </c>
      <c r="AV8" t="s">
        <v>589</v>
      </c>
      <c r="AW8" t="s">
        <v>575</v>
      </c>
      <c r="AX8" t="s">
        <v>74</v>
      </c>
      <c r="AY8" t="s">
        <v>712</v>
      </c>
      <c r="AZ8" t="s">
        <v>552</v>
      </c>
      <c r="BA8">
        <v>-8.5000000000007958E-2</v>
      </c>
      <c r="BB8" t="s">
        <v>553</v>
      </c>
      <c r="BC8">
        <v>11.519999999999996</v>
      </c>
      <c r="BD8">
        <v>11.519999999999996</v>
      </c>
      <c r="BE8">
        <v>1</v>
      </c>
      <c r="BF8">
        <v>1</v>
      </c>
      <c r="BG8" t="s">
        <v>61</v>
      </c>
      <c r="BH8">
        <v>22.4</v>
      </c>
      <c r="BI8" t="s">
        <v>73</v>
      </c>
      <c r="BJ8">
        <v>35.839999999999996</v>
      </c>
      <c r="BK8">
        <v>3283</v>
      </c>
      <c r="BL8" t="s">
        <v>74</v>
      </c>
      <c r="BM8" t="s">
        <v>74</v>
      </c>
      <c r="BN8">
        <v>2024</v>
      </c>
    </row>
    <row r="9" spans="1:66" x14ac:dyDescent="0.2">
      <c r="A9" t="s">
        <v>72</v>
      </c>
      <c r="B9">
        <v>15.2</v>
      </c>
      <c r="C9">
        <v>15.59</v>
      </c>
      <c r="D9">
        <v>0</v>
      </c>
      <c r="E9">
        <v>40</v>
      </c>
      <c r="F9">
        <v>41.24</v>
      </c>
      <c r="G9">
        <v>25.2</v>
      </c>
      <c r="H9" t="s">
        <v>73</v>
      </c>
      <c r="I9" t="s">
        <v>612</v>
      </c>
      <c r="J9" t="s">
        <v>716</v>
      </c>
      <c r="K9" s="74">
        <v>45386</v>
      </c>
      <c r="L9" t="s">
        <v>94</v>
      </c>
      <c r="M9" t="s">
        <v>95</v>
      </c>
      <c r="N9" t="s">
        <v>717</v>
      </c>
      <c r="O9">
        <v>8043236369</v>
      </c>
      <c r="P9">
        <f>VLOOKUP(Tabla5[[#This Row],[Entrega]],Sheet2!B:B,1,)</f>
        <v>8043236369</v>
      </c>
      <c r="Q9" s="74"/>
      <c r="R9" t="s">
        <v>79</v>
      </c>
      <c r="S9">
        <v>24</v>
      </c>
      <c r="T9" t="s">
        <v>73</v>
      </c>
      <c r="U9">
        <v>25.65</v>
      </c>
      <c r="V9" t="s">
        <v>80</v>
      </c>
      <c r="W9" t="s">
        <v>83</v>
      </c>
      <c r="X9" t="s">
        <v>3</v>
      </c>
      <c r="Y9" t="s">
        <v>74</v>
      </c>
      <c r="Z9" t="s">
        <v>74</v>
      </c>
      <c r="AA9" t="s">
        <v>74</v>
      </c>
      <c r="AB9" t="s">
        <v>5</v>
      </c>
      <c r="AC9" t="s">
        <v>74</v>
      </c>
      <c r="AD9" t="s">
        <v>74</v>
      </c>
      <c r="AE9" s="75">
        <v>0</v>
      </c>
      <c r="AF9" t="s">
        <v>74</v>
      </c>
      <c r="AG9" t="s">
        <v>4</v>
      </c>
      <c r="AH9" t="s">
        <v>152</v>
      </c>
      <c r="AI9" t="s">
        <v>74</v>
      </c>
      <c r="AJ9" t="s">
        <v>74</v>
      </c>
      <c r="AK9" t="s">
        <v>718</v>
      </c>
      <c r="AL9" s="76">
        <v>45386.297349537039</v>
      </c>
      <c r="AM9" t="s">
        <v>83</v>
      </c>
      <c r="AN9" t="s">
        <v>129</v>
      </c>
      <c r="AO9" t="s">
        <v>74</v>
      </c>
      <c r="AP9">
        <v>0</v>
      </c>
      <c r="AQ9">
        <v>1</v>
      </c>
      <c r="AR9">
        <v>4</v>
      </c>
      <c r="AS9">
        <v>4</v>
      </c>
      <c r="AT9">
        <v>14</v>
      </c>
      <c r="AU9" t="s">
        <v>74</v>
      </c>
      <c r="AV9" t="s">
        <v>644</v>
      </c>
      <c r="AW9" t="s">
        <v>575</v>
      </c>
      <c r="AX9" t="s">
        <v>74</v>
      </c>
      <c r="AY9" t="s">
        <v>719</v>
      </c>
      <c r="AZ9" t="s">
        <v>552</v>
      </c>
      <c r="BA9">
        <v>-0.24000000000000199</v>
      </c>
      <c r="BB9" t="s">
        <v>553</v>
      </c>
      <c r="BC9">
        <v>-1.6499999999999986</v>
      </c>
      <c r="BD9">
        <v>1.6499999999999986</v>
      </c>
      <c r="BE9">
        <v>1</v>
      </c>
      <c r="BF9">
        <v>0</v>
      </c>
      <c r="BG9" t="s">
        <v>554</v>
      </c>
      <c r="BH9">
        <v>24</v>
      </c>
      <c r="BI9" t="s">
        <v>73</v>
      </c>
      <c r="BJ9">
        <v>24</v>
      </c>
      <c r="BK9">
        <v>3230</v>
      </c>
      <c r="BL9" t="s">
        <v>74</v>
      </c>
      <c r="BM9" t="s">
        <v>74</v>
      </c>
      <c r="BN9">
        <v>2024</v>
      </c>
    </row>
    <row r="10" spans="1:66" x14ac:dyDescent="0.2">
      <c r="A10" t="s">
        <v>72</v>
      </c>
      <c r="B10">
        <v>14.4</v>
      </c>
      <c r="C10">
        <v>15.82</v>
      </c>
      <c r="D10">
        <v>0</v>
      </c>
      <c r="E10">
        <v>40</v>
      </c>
      <c r="F10">
        <v>41.42</v>
      </c>
      <c r="G10">
        <v>25.6</v>
      </c>
      <c r="H10" t="s">
        <v>73</v>
      </c>
      <c r="I10" t="s">
        <v>612</v>
      </c>
      <c r="J10" t="s">
        <v>716</v>
      </c>
      <c r="K10" s="74">
        <v>45435</v>
      </c>
      <c r="L10" t="s">
        <v>88</v>
      </c>
      <c r="M10" t="s">
        <v>89</v>
      </c>
      <c r="N10" t="s">
        <v>720</v>
      </c>
      <c r="O10">
        <v>8043239997</v>
      </c>
      <c r="P10">
        <f>VLOOKUP(Tabla5[[#This Row],[Entrega]],Sheet2!B:B,1,)</f>
        <v>8043239997</v>
      </c>
      <c r="Q10" s="74"/>
      <c r="R10" t="s">
        <v>79</v>
      </c>
      <c r="S10">
        <v>24</v>
      </c>
      <c r="T10" t="s">
        <v>73</v>
      </c>
      <c r="U10">
        <v>25.6</v>
      </c>
      <c r="V10" t="s">
        <v>80</v>
      </c>
      <c r="W10" t="s">
        <v>87</v>
      </c>
      <c r="X10" t="s">
        <v>3</v>
      </c>
      <c r="Y10" t="s">
        <v>74</v>
      </c>
      <c r="Z10" t="s">
        <v>74</v>
      </c>
      <c r="AA10" t="s">
        <v>74</v>
      </c>
      <c r="AB10" t="s">
        <v>5</v>
      </c>
      <c r="AC10" t="s">
        <v>74</v>
      </c>
      <c r="AD10" t="s">
        <v>74</v>
      </c>
      <c r="AE10" s="75">
        <v>0</v>
      </c>
      <c r="AF10" t="s">
        <v>74</v>
      </c>
      <c r="AG10" t="s">
        <v>4</v>
      </c>
      <c r="AH10" t="s">
        <v>721</v>
      </c>
      <c r="AI10" t="s">
        <v>74</v>
      </c>
      <c r="AJ10" t="s">
        <v>74</v>
      </c>
      <c r="AK10" t="s">
        <v>74</v>
      </c>
      <c r="AL10" s="76">
        <v>45435.585370370369</v>
      </c>
      <c r="AM10" t="s">
        <v>87</v>
      </c>
      <c r="AN10" t="s">
        <v>129</v>
      </c>
      <c r="AO10" t="s">
        <v>74</v>
      </c>
      <c r="AP10">
        <v>0</v>
      </c>
      <c r="AQ10">
        <v>1</v>
      </c>
      <c r="AR10">
        <v>23</v>
      </c>
      <c r="AS10">
        <v>5</v>
      </c>
      <c r="AT10">
        <v>21</v>
      </c>
      <c r="AU10" t="s">
        <v>74</v>
      </c>
      <c r="AV10" t="s">
        <v>644</v>
      </c>
      <c r="AW10" t="s">
        <v>575</v>
      </c>
      <c r="AX10" t="s">
        <v>74</v>
      </c>
      <c r="AY10" t="s">
        <v>719</v>
      </c>
      <c r="AZ10" t="s">
        <v>552</v>
      </c>
      <c r="BA10">
        <v>-0.42000000000000171</v>
      </c>
      <c r="BB10" t="s">
        <v>553</v>
      </c>
      <c r="BC10">
        <v>-1.6000000000000014</v>
      </c>
      <c r="BD10">
        <v>1.6000000000000014</v>
      </c>
      <c r="BE10">
        <v>1</v>
      </c>
      <c r="BF10">
        <v>0</v>
      </c>
      <c r="BG10" t="s">
        <v>554</v>
      </c>
      <c r="BH10">
        <v>24</v>
      </c>
      <c r="BI10" t="s">
        <v>73</v>
      </c>
      <c r="BJ10">
        <v>24</v>
      </c>
      <c r="BK10">
        <v>3230</v>
      </c>
      <c r="BL10" t="s">
        <v>74</v>
      </c>
      <c r="BM10" t="s">
        <v>74</v>
      </c>
      <c r="BN10">
        <v>2024</v>
      </c>
    </row>
    <row r="11" spans="1:66" x14ac:dyDescent="0.2">
      <c r="A11" t="s">
        <v>72</v>
      </c>
      <c r="B11">
        <v>14.5</v>
      </c>
      <c r="C11">
        <v>14.6</v>
      </c>
      <c r="D11">
        <v>0</v>
      </c>
      <c r="E11">
        <v>40</v>
      </c>
      <c r="F11">
        <v>66.540000000000006</v>
      </c>
      <c r="G11">
        <v>1.4</v>
      </c>
      <c r="H11" t="s">
        <v>73</v>
      </c>
      <c r="I11" t="s">
        <v>612</v>
      </c>
      <c r="J11" t="s">
        <v>716</v>
      </c>
      <c r="K11" s="74">
        <v>45433</v>
      </c>
      <c r="L11" t="s">
        <v>722</v>
      </c>
      <c r="M11" t="s">
        <v>723</v>
      </c>
      <c r="N11" t="s">
        <v>724</v>
      </c>
      <c r="O11">
        <v>8043239762</v>
      </c>
      <c r="P11">
        <f>VLOOKUP(Tabla5[[#This Row],[Entrega]],Sheet2!B:B,1,)</f>
        <v>8043239762</v>
      </c>
      <c r="Q11" s="74"/>
      <c r="R11" t="s">
        <v>86</v>
      </c>
      <c r="S11">
        <v>1.4</v>
      </c>
      <c r="T11" t="s">
        <v>73</v>
      </c>
      <c r="U11">
        <v>51.94</v>
      </c>
      <c r="V11" t="s">
        <v>80</v>
      </c>
      <c r="W11" t="s">
        <v>103</v>
      </c>
      <c r="X11" t="s">
        <v>3</v>
      </c>
      <c r="Y11" t="s">
        <v>74</v>
      </c>
      <c r="Z11" t="s">
        <v>74</v>
      </c>
      <c r="AA11" t="s">
        <v>74</v>
      </c>
      <c r="AB11" t="s">
        <v>5</v>
      </c>
      <c r="AC11" t="s">
        <v>74</v>
      </c>
      <c r="AD11" t="s">
        <v>74</v>
      </c>
      <c r="AE11" s="75">
        <v>0</v>
      </c>
      <c r="AF11" t="s">
        <v>74</v>
      </c>
      <c r="AG11" t="s">
        <v>4</v>
      </c>
      <c r="AH11" t="s">
        <v>573</v>
      </c>
      <c r="AI11" t="s">
        <v>74</v>
      </c>
      <c r="AJ11" t="s">
        <v>74</v>
      </c>
      <c r="AK11" t="s">
        <v>151</v>
      </c>
      <c r="AL11" s="76">
        <v>45433.316319444442</v>
      </c>
      <c r="AM11" t="s">
        <v>103</v>
      </c>
      <c r="AN11" t="s">
        <v>129</v>
      </c>
      <c r="AO11" t="s">
        <v>74</v>
      </c>
      <c r="AP11">
        <v>0</v>
      </c>
      <c r="AQ11">
        <v>1</v>
      </c>
      <c r="AR11">
        <v>21</v>
      </c>
      <c r="AS11">
        <v>5</v>
      </c>
      <c r="AT11">
        <v>21</v>
      </c>
      <c r="AU11" t="s">
        <v>74</v>
      </c>
      <c r="AV11" t="s">
        <v>644</v>
      </c>
      <c r="AW11" t="s">
        <v>575</v>
      </c>
      <c r="AX11" t="s">
        <v>74</v>
      </c>
      <c r="AY11" t="s">
        <v>725</v>
      </c>
      <c r="AZ11" t="s">
        <v>552</v>
      </c>
      <c r="BA11">
        <v>-25.540000000000006</v>
      </c>
      <c r="BB11" t="s">
        <v>553</v>
      </c>
      <c r="BC11">
        <v>-49.699999999999996</v>
      </c>
      <c r="BD11">
        <v>49.699999999999996</v>
      </c>
      <c r="BE11">
        <v>1</v>
      </c>
      <c r="BF11">
        <v>0</v>
      </c>
      <c r="BG11" t="s">
        <v>554</v>
      </c>
      <c r="BH11">
        <v>1.4</v>
      </c>
      <c r="BI11" t="s">
        <v>73</v>
      </c>
      <c r="BJ11">
        <v>2.2399999999999998</v>
      </c>
      <c r="BK11">
        <v>3234</v>
      </c>
      <c r="BL11" t="s">
        <v>74</v>
      </c>
      <c r="BM11" t="s">
        <v>74</v>
      </c>
      <c r="BN11">
        <v>2024</v>
      </c>
    </row>
    <row r="12" spans="1:66" x14ac:dyDescent="0.2">
      <c r="A12" t="s">
        <v>156</v>
      </c>
      <c r="B12">
        <v>14.3</v>
      </c>
      <c r="C12">
        <v>28.78</v>
      </c>
      <c r="D12">
        <v>0</v>
      </c>
      <c r="E12">
        <v>40</v>
      </c>
      <c r="F12">
        <v>53.63</v>
      </c>
      <c r="G12">
        <v>7</v>
      </c>
      <c r="H12" t="s">
        <v>97</v>
      </c>
      <c r="I12" t="s">
        <v>612</v>
      </c>
      <c r="J12" t="s">
        <v>716</v>
      </c>
      <c r="K12" s="74">
        <v>45391</v>
      </c>
      <c r="L12" t="s">
        <v>157</v>
      </c>
      <c r="M12" t="s">
        <v>158</v>
      </c>
      <c r="N12" t="s">
        <v>726</v>
      </c>
      <c r="O12">
        <v>1322305606</v>
      </c>
      <c r="P12">
        <f>VLOOKUP(Tabla5[[#This Row],[Entrega]],Sheet2!B:B,1,)</f>
        <v>1322305606</v>
      </c>
      <c r="Q12" s="74"/>
      <c r="R12" t="s">
        <v>98</v>
      </c>
      <c r="S12">
        <v>6</v>
      </c>
      <c r="T12" t="s">
        <v>97</v>
      </c>
      <c r="U12">
        <v>24.85</v>
      </c>
      <c r="V12" t="s">
        <v>80</v>
      </c>
      <c r="W12" t="s">
        <v>100</v>
      </c>
      <c r="X12" t="s">
        <v>3</v>
      </c>
      <c r="Y12" t="s">
        <v>74</v>
      </c>
      <c r="Z12" t="s">
        <v>74</v>
      </c>
      <c r="AA12" t="s">
        <v>74</v>
      </c>
      <c r="AB12" t="s">
        <v>74</v>
      </c>
      <c r="AC12" t="s">
        <v>74</v>
      </c>
      <c r="AD12" t="s">
        <v>74</v>
      </c>
      <c r="AE12" s="75">
        <v>0</v>
      </c>
      <c r="AF12" t="s">
        <v>74</v>
      </c>
      <c r="AG12" t="s">
        <v>4</v>
      </c>
      <c r="AH12" t="s">
        <v>147</v>
      </c>
      <c r="AI12" t="s">
        <v>74</v>
      </c>
      <c r="AJ12" t="s">
        <v>74</v>
      </c>
      <c r="AK12" t="s">
        <v>148</v>
      </c>
      <c r="AL12" s="76">
        <v>45391.723761574074</v>
      </c>
      <c r="AM12" t="s">
        <v>100</v>
      </c>
      <c r="AN12" t="s">
        <v>129</v>
      </c>
      <c r="AO12" t="s">
        <v>74</v>
      </c>
      <c r="AP12">
        <v>0</v>
      </c>
      <c r="AQ12">
        <v>1</v>
      </c>
      <c r="AR12">
        <v>9</v>
      </c>
      <c r="AS12">
        <v>4</v>
      </c>
      <c r="AT12">
        <v>15</v>
      </c>
      <c r="AU12" t="s">
        <v>74</v>
      </c>
      <c r="AV12" t="s">
        <v>643</v>
      </c>
      <c r="AW12" t="s">
        <v>575</v>
      </c>
      <c r="AX12" t="s">
        <v>74</v>
      </c>
      <c r="AY12" t="s">
        <v>727</v>
      </c>
      <c r="AZ12" t="s">
        <v>552</v>
      </c>
      <c r="BA12">
        <v>-12.630000000000003</v>
      </c>
      <c r="BB12" t="s">
        <v>553</v>
      </c>
      <c r="BC12">
        <v>-14.200000000000003</v>
      </c>
      <c r="BD12">
        <v>14.200000000000003</v>
      </c>
      <c r="BE12">
        <v>1</v>
      </c>
      <c r="BF12">
        <v>0</v>
      </c>
      <c r="BG12" t="s">
        <v>554</v>
      </c>
      <c r="BH12">
        <v>6</v>
      </c>
      <c r="BI12" t="s">
        <v>97</v>
      </c>
      <c r="BJ12">
        <v>10.649999999999999</v>
      </c>
      <c r="BK12">
        <v>2906</v>
      </c>
      <c r="BL12" t="s">
        <v>74</v>
      </c>
      <c r="BM12" t="s">
        <v>74</v>
      </c>
      <c r="BN12">
        <v>2024</v>
      </c>
    </row>
    <row r="13" spans="1:66" x14ac:dyDescent="0.2">
      <c r="A13" t="s">
        <v>156</v>
      </c>
      <c r="B13">
        <v>13.5</v>
      </c>
      <c r="C13">
        <v>19.68</v>
      </c>
      <c r="D13">
        <v>0</v>
      </c>
      <c r="E13">
        <v>40</v>
      </c>
      <c r="F13">
        <v>42.5</v>
      </c>
      <c r="G13">
        <v>14</v>
      </c>
      <c r="H13" t="s">
        <v>105</v>
      </c>
      <c r="I13" t="s">
        <v>612</v>
      </c>
      <c r="J13" t="s">
        <v>716</v>
      </c>
      <c r="K13" s="74">
        <v>45425</v>
      </c>
      <c r="L13" t="s">
        <v>125</v>
      </c>
      <c r="M13" t="s">
        <v>126</v>
      </c>
      <c r="N13" t="s">
        <v>728</v>
      </c>
      <c r="O13">
        <v>1322306770</v>
      </c>
      <c r="P13">
        <f>VLOOKUP(Tabla5[[#This Row],[Entrega]],Sheet2!B:B,1,)</f>
        <v>1322306770</v>
      </c>
      <c r="Q13" s="74"/>
      <c r="R13" t="s">
        <v>155</v>
      </c>
      <c r="S13">
        <v>13</v>
      </c>
      <c r="T13" t="s">
        <v>105</v>
      </c>
      <c r="U13">
        <v>22.82</v>
      </c>
      <c r="V13" t="s">
        <v>80</v>
      </c>
      <c r="W13" t="s">
        <v>729</v>
      </c>
      <c r="X13" t="s">
        <v>3</v>
      </c>
      <c r="Y13" t="s">
        <v>74</v>
      </c>
      <c r="Z13" t="s">
        <v>74</v>
      </c>
      <c r="AA13" t="s">
        <v>74</v>
      </c>
      <c r="AB13" t="s">
        <v>74</v>
      </c>
      <c r="AC13" t="s">
        <v>74</v>
      </c>
      <c r="AD13" t="s">
        <v>74</v>
      </c>
      <c r="AE13" s="75">
        <v>0</v>
      </c>
      <c r="AF13" t="s">
        <v>74</v>
      </c>
      <c r="AG13" t="s">
        <v>4</v>
      </c>
      <c r="AH13" t="s">
        <v>111</v>
      </c>
      <c r="AI13" t="s">
        <v>74</v>
      </c>
      <c r="AJ13" t="s">
        <v>74</v>
      </c>
      <c r="AK13" t="s">
        <v>730</v>
      </c>
      <c r="AL13" s="76">
        <v>45425.636932870373</v>
      </c>
      <c r="AM13" t="s">
        <v>729</v>
      </c>
      <c r="AN13" t="s">
        <v>74</v>
      </c>
      <c r="AO13" t="s">
        <v>74</v>
      </c>
      <c r="AP13">
        <v>0</v>
      </c>
      <c r="AQ13">
        <v>1</v>
      </c>
      <c r="AR13">
        <v>13</v>
      </c>
      <c r="AS13">
        <v>5</v>
      </c>
      <c r="AT13">
        <v>20</v>
      </c>
      <c r="AU13" t="s">
        <v>74</v>
      </c>
      <c r="AV13" t="s">
        <v>643</v>
      </c>
      <c r="AW13" t="s">
        <v>575</v>
      </c>
      <c r="AX13" t="s">
        <v>74</v>
      </c>
      <c r="AY13" t="s">
        <v>731</v>
      </c>
      <c r="AZ13" t="s">
        <v>552</v>
      </c>
      <c r="BA13">
        <v>-1.5</v>
      </c>
      <c r="BB13" t="s">
        <v>553</v>
      </c>
      <c r="BC13">
        <v>-2.0199999999999996</v>
      </c>
      <c r="BD13">
        <v>2.0199999999999996</v>
      </c>
      <c r="BE13">
        <v>1</v>
      </c>
      <c r="BF13">
        <v>0</v>
      </c>
      <c r="BG13" t="s">
        <v>554</v>
      </c>
      <c r="BH13">
        <v>13</v>
      </c>
      <c r="BI13" t="s">
        <v>105</v>
      </c>
      <c r="BJ13">
        <v>20.8</v>
      </c>
      <c r="BK13">
        <v>3124</v>
      </c>
      <c r="BL13" t="s">
        <v>74</v>
      </c>
      <c r="BM13" t="s">
        <v>74</v>
      </c>
      <c r="BN13">
        <v>2024</v>
      </c>
    </row>
    <row r="14" spans="1:66" x14ac:dyDescent="0.2">
      <c r="A14" s="81" t="s">
        <v>127</v>
      </c>
      <c r="B14" s="81">
        <v>13.6</v>
      </c>
      <c r="C14" s="81">
        <v>13.56</v>
      </c>
      <c r="D14" s="81">
        <v>0</v>
      </c>
      <c r="E14" s="81">
        <v>38</v>
      </c>
      <c r="F14" s="81">
        <v>39</v>
      </c>
      <c r="G14" s="81">
        <v>14</v>
      </c>
      <c r="H14" s="81" t="s">
        <v>97</v>
      </c>
      <c r="I14" s="81" t="s">
        <v>548</v>
      </c>
      <c r="J14" s="81" t="s">
        <v>732</v>
      </c>
      <c r="K14" s="82">
        <v>45294</v>
      </c>
      <c r="L14" s="81" t="s">
        <v>128</v>
      </c>
      <c r="M14" t="s">
        <v>74</v>
      </c>
      <c r="N14" t="s">
        <v>124</v>
      </c>
      <c r="O14">
        <v>1321299936</v>
      </c>
      <c r="P14">
        <f>VLOOKUP(Tabla5[[#This Row],[Entrega]],Sheet2!B:B,1,)</f>
        <v>1321299936</v>
      </c>
      <c r="Q14" s="74"/>
      <c r="R14" t="s">
        <v>101</v>
      </c>
      <c r="S14">
        <v>14</v>
      </c>
      <c r="T14" t="s">
        <v>97</v>
      </c>
      <c r="U14">
        <v>25.44</v>
      </c>
      <c r="V14" t="s">
        <v>80</v>
      </c>
      <c r="W14" t="s">
        <v>102</v>
      </c>
      <c r="X14" t="s">
        <v>3</v>
      </c>
      <c r="Y14" t="s">
        <v>74</v>
      </c>
      <c r="Z14" t="s">
        <v>74</v>
      </c>
      <c r="AA14" t="s">
        <v>74</v>
      </c>
      <c r="AB14" t="s">
        <v>5</v>
      </c>
      <c r="AC14" t="s">
        <v>74</v>
      </c>
      <c r="AD14" t="s">
        <v>74</v>
      </c>
      <c r="AE14" s="75">
        <v>0</v>
      </c>
      <c r="AF14" t="s">
        <v>74</v>
      </c>
      <c r="AG14" t="s">
        <v>74</v>
      </c>
      <c r="AH14" t="s">
        <v>74</v>
      </c>
      <c r="AI14" t="s">
        <v>74</v>
      </c>
      <c r="AJ14" t="s">
        <v>74</v>
      </c>
      <c r="AK14" t="s">
        <v>74</v>
      </c>
      <c r="AL14" s="75">
        <v>0</v>
      </c>
      <c r="AM14" t="s">
        <v>74</v>
      </c>
      <c r="AN14" t="s">
        <v>129</v>
      </c>
      <c r="AO14" t="s">
        <v>74</v>
      </c>
      <c r="AP14">
        <v>0</v>
      </c>
      <c r="AQ14">
        <v>1</v>
      </c>
      <c r="AR14">
        <v>3</v>
      </c>
      <c r="AS14">
        <v>1</v>
      </c>
      <c r="AT14">
        <v>1</v>
      </c>
      <c r="AU14" t="s">
        <v>547</v>
      </c>
      <c r="AV14" t="s">
        <v>657</v>
      </c>
      <c r="AW14" t="s">
        <v>733</v>
      </c>
      <c r="AX14" t="s">
        <v>74</v>
      </c>
      <c r="AY14" t="s">
        <v>734</v>
      </c>
      <c r="AZ14" t="s">
        <v>552</v>
      </c>
      <c r="BA14">
        <v>-5.0000000000004263E-2</v>
      </c>
      <c r="BB14" t="s">
        <v>553</v>
      </c>
      <c r="BC14">
        <v>-0.59000000000000341</v>
      </c>
      <c r="BD14">
        <v>0.59000000000000341</v>
      </c>
      <c r="BE14">
        <v>1</v>
      </c>
      <c r="BF14">
        <v>0</v>
      </c>
      <c r="BG14" t="s">
        <v>554</v>
      </c>
      <c r="BH14">
        <v>14</v>
      </c>
      <c r="BI14" t="s">
        <v>97</v>
      </c>
      <c r="BJ14">
        <v>24.849999999999998</v>
      </c>
      <c r="BK14">
        <v>3091</v>
      </c>
      <c r="BL14" t="s">
        <v>74</v>
      </c>
      <c r="BM14" t="s">
        <v>547</v>
      </c>
      <c r="BN14">
        <v>2024</v>
      </c>
    </row>
    <row r="15" spans="1:66" x14ac:dyDescent="0.2">
      <c r="A15" t="s">
        <v>127</v>
      </c>
      <c r="B15">
        <v>16</v>
      </c>
      <c r="C15">
        <v>19.739999999999998</v>
      </c>
      <c r="D15">
        <v>0</v>
      </c>
      <c r="E15">
        <v>26</v>
      </c>
      <c r="F15">
        <v>26.78</v>
      </c>
      <c r="G15">
        <v>3</v>
      </c>
      <c r="H15" t="s">
        <v>97</v>
      </c>
      <c r="I15" t="s">
        <v>548</v>
      </c>
      <c r="J15" t="s">
        <v>709</v>
      </c>
      <c r="K15" s="74">
        <v>45408</v>
      </c>
      <c r="L15" t="s">
        <v>735</v>
      </c>
      <c r="M15" t="s">
        <v>74</v>
      </c>
      <c r="N15" t="s">
        <v>74</v>
      </c>
      <c r="O15">
        <v>1321300333</v>
      </c>
      <c r="P15">
        <f>VLOOKUP(Tabla5[[#This Row],[Entrega]],Sheet2!B:B,1,)</f>
        <v>1321300333</v>
      </c>
      <c r="Q15" s="74"/>
      <c r="R15" t="s">
        <v>98</v>
      </c>
      <c r="S15">
        <v>3</v>
      </c>
      <c r="T15" t="s">
        <v>97</v>
      </c>
      <c r="U15">
        <v>7.04</v>
      </c>
      <c r="V15" t="s">
        <v>80</v>
      </c>
      <c r="W15" t="s">
        <v>130</v>
      </c>
      <c r="X15" t="s">
        <v>3</v>
      </c>
      <c r="Y15" t="s">
        <v>74</v>
      </c>
      <c r="Z15" t="s">
        <v>4</v>
      </c>
      <c r="AA15" t="s">
        <v>111</v>
      </c>
      <c r="AB15" t="s">
        <v>74</v>
      </c>
      <c r="AC15" t="s">
        <v>74</v>
      </c>
      <c r="AD15" t="s">
        <v>132</v>
      </c>
      <c r="AE15" s="76">
        <v>45408.665324074071</v>
      </c>
      <c r="AF15" t="s">
        <v>130</v>
      </c>
      <c r="AG15" t="s">
        <v>74</v>
      </c>
      <c r="AH15" t="s">
        <v>74</v>
      </c>
      <c r="AI15" t="s">
        <v>74</v>
      </c>
      <c r="AJ15" t="s">
        <v>74</v>
      </c>
      <c r="AK15" t="s">
        <v>74</v>
      </c>
      <c r="AL15" s="75">
        <v>0</v>
      </c>
      <c r="AM15" t="s">
        <v>74</v>
      </c>
      <c r="AN15" t="s">
        <v>129</v>
      </c>
      <c r="AO15" t="s">
        <v>74</v>
      </c>
      <c r="AP15">
        <v>0</v>
      </c>
      <c r="AQ15">
        <v>1</v>
      </c>
      <c r="AR15">
        <v>26</v>
      </c>
      <c r="AS15">
        <v>4</v>
      </c>
      <c r="AT15">
        <v>17</v>
      </c>
      <c r="AU15" t="s">
        <v>547</v>
      </c>
      <c r="AV15" t="s">
        <v>657</v>
      </c>
      <c r="AW15" t="s">
        <v>733</v>
      </c>
      <c r="AX15" t="s">
        <v>74</v>
      </c>
      <c r="AY15" t="s">
        <v>727</v>
      </c>
      <c r="AZ15" t="s">
        <v>552</v>
      </c>
      <c r="BA15">
        <v>-0.13000000000000256</v>
      </c>
      <c r="BB15" t="s">
        <v>553</v>
      </c>
      <c r="BC15">
        <v>-1.7150000000000007</v>
      </c>
      <c r="BD15">
        <v>1.7150000000000007</v>
      </c>
      <c r="BE15">
        <v>1</v>
      </c>
      <c r="BF15">
        <v>0</v>
      </c>
      <c r="BG15" t="s">
        <v>554</v>
      </c>
      <c r="BH15">
        <v>3</v>
      </c>
      <c r="BI15" t="s">
        <v>97</v>
      </c>
      <c r="BJ15">
        <v>5.3249999999999993</v>
      </c>
      <c r="BK15">
        <v>2906</v>
      </c>
      <c r="BL15" t="s">
        <v>736</v>
      </c>
      <c r="BM15" t="s">
        <v>547</v>
      </c>
      <c r="BN15">
        <v>2024</v>
      </c>
    </row>
    <row r="16" spans="1:66" x14ac:dyDescent="0.2">
      <c r="A16" t="s">
        <v>160</v>
      </c>
      <c r="B16">
        <v>6.5</v>
      </c>
      <c r="C16">
        <v>6.5</v>
      </c>
      <c r="D16">
        <v>0</v>
      </c>
      <c r="E16">
        <v>12</v>
      </c>
      <c r="F16">
        <v>12.9</v>
      </c>
      <c r="G16">
        <v>4</v>
      </c>
      <c r="H16" t="s">
        <v>105</v>
      </c>
      <c r="I16" t="s">
        <v>548</v>
      </c>
      <c r="J16" t="s">
        <v>709</v>
      </c>
      <c r="K16" s="74">
        <v>45408</v>
      </c>
      <c r="L16" t="s">
        <v>737</v>
      </c>
      <c r="M16" t="s">
        <v>74</v>
      </c>
      <c r="N16" t="s">
        <v>74</v>
      </c>
      <c r="O16">
        <v>1330035182</v>
      </c>
      <c r="P16">
        <f>VLOOKUP(Tabla5[[#This Row],[Entrega]],Sheet2!B:B,1,)</f>
        <v>1330035182</v>
      </c>
      <c r="Q16" s="74"/>
      <c r="R16" t="s">
        <v>155</v>
      </c>
      <c r="S16">
        <v>4</v>
      </c>
      <c r="T16" t="s">
        <v>105</v>
      </c>
      <c r="U16">
        <v>6.4</v>
      </c>
      <c r="V16" t="s">
        <v>80</v>
      </c>
      <c r="W16" t="s">
        <v>162</v>
      </c>
      <c r="X16" t="s">
        <v>3</v>
      </c>
      <c r="Y16" t="s">
        <v>74</v>
      </c>
      <c r="Z16" t="s">
        <v>4</v>
      </c>
      <c r="AA16" t="s">
        <v>99</v>
      </c>
      <c r="AB16" t="s">
        <v>74</v>
      </c>
      <c r="AC16" t="s">
        <v>74</v>
      </c>
      <c r="AD16" t="s">
        <v>163</v>
      </c>
      <c r="AE16" s="76">
        <v>45408.594525462962</v>
      </c>
      <c r="AF16" t="s">
        <v>162</v>
      </c>
      <c r="AG16" t="s">
        <v>4</v>
      </c>
      <c r="AH16" t="s">
        <v>99</v>
      </c>
      <c r="AI16" t="s">
        <v>74</v>
      </c>
      <c r="AJ16" t="s">
        <v>74</v>
      </c>
      <c r="AK16" t="s">
        <v>163</v>
      </c>
      <c r="AL16" s="76">
        <v>45408.595497685186</v>
      </c>
      <c r="AM16" t="s">
        <v>162</v>
      </c>
      <c r="AN16" t="s">
        <v>129</v>
      </c>
      <c r="AO16" t="s">
        <v>74</v>
      </c>
      <c r="AP16">
        <v>0</v>
      </c>
      <c r="AQ16">
        <v>1</v>
      </c>
      <c r="AR16">
        <v>26</v>
      </c>
      <c r="AS16">
        <v>4</v>
      </c>
      <c r="AT16">
        <v>17</v>
      </c>
      <c r="AU16" t="s">
        <v>547</v>
      </c>
      <c r="AV16" t="s">
        <v>664</v>
      </c>
      <c r="AW16" t="s">
        <v>738</v>
      </c>
      <c r="AX16" t="s">
        <v>74</v>
      </c>
      <c r="AY16" t="s">
        <v>731</v>
      </c>
      <c r="AZ16" t="s">
        <v>552</v>
      </c>
      <c r="BA16">
        <v>-0.60000000000000142</v>
      </c>
      <c r="BB16" t="s">
        <v>553</v>
      </c>
      <c r="BC16">
        <v>0</v>
      </c>
      <c r="BD16">
        <v>0</v>
      </c>
      <c r="BE16">
        <v>0</v>
      </c>
      <c r="BF16">
        <v>1</v>
      </c>
      <c r="BG16" t="s">
        <v>74</v>
      </c>
      <c r="BH16">
        <v>4</v>
      </c>
      <c r="BI16" t="s">
        <v>105</v>
      </c>
      <c r="BJ16">
        <v>6.4</v>
      </c>
      <c r="BK16">
        <v>3124</v>
      </c>
      <c r="BL16" t="s">
        <v>547</v>
      </c>
      <c r="BM16" t="s">
        <v>74</v>
      </c>
      <c r="BN16">
        <v>2024</v>
      </c>
    </row>
    <row r="17" spans="1:66" x14ac:dyDescent="0.2">
      <c r="A17" t="s">
        <v>160</v>
      </c>
      <c r="B17">
        <v>4.45</v>
      </c>
      <c r="C17">
        <v>4.45</v>
      </c>
      <c r="D17">
        <v>0</v>
      </c>
      <c r="E17">
        <v>7.5</v>
      </c>
      <c r="F17">
        <v>8</v>
      </c>
      <c r="G17">
        <v>2</v>
      </c>
      <c r="H17" t="s">
        <v>97</v>
      </c>
      <c r="I17" t="s">
        <v>548</v>
      </c>
      <c r="J17" t="s">
        <v>709</v>
      </c>
      <c r="K17" s="74">
        <v>45443</v>
      </c>
      <c r="L17" t="s">
        <v>161</v>
      </c>
      <c r="M17" t="s">
        <v>74</v>
      </c>
      <c r="N17" t="s">
        <v>74</v>
      </c>
      <c r="O17">
        <v>1330035277</v>
      </c>
      <c r="P17">
        <f>VLOOKUP(Tabla5[[#This Row],[Entrega]],Sheet2!B:B,1,)</f>
        <v>1330035277</v>
      </c>
      <c r="Q17" s="74"/>
      <c r="R17" t="s">
        <v>98</v>
      </c>
      <c r="S17">
        <v>2</v>
      </c>
      <c r="T17" t="s">
        <v>97</v>
      </c>
      <c r="U17">
        <v>3.55</v>
      </c>
      <c r="V17" t="s">
        <v>80</v>
      </c>
      <c r="W17" t="s">
        <v>162</v>
      </c>
      <c r="X17" t="s">
        <v>3</v>
      </c>
      <c r="Y17" t="s">
        <v>74</v>
      </c>
      <c r="Z17" t="s">
        <v>4</v>
      </c>
      <c r="AA17" t="s">
        <v>99</v>
      </c>
      <c r="AB17" t="s">
        <v>74</v>
      </c>
      <c r="AC17" t="s">
        <v>74</v>
      </c>
      <c r="AD17" t="s">
        <v>163</v>
      </c>
      <c r="AE17" s="76">
        <v>45443.646122685182</v>
      </c>
      <c r="AF17" t="s">
        <v>162</v>
      </c>
      <c r="AG17" t="s">
        <v>4</v>
      </c>
      <c r="AH17" t="s">
        <v>99</v>
      </c>
      <c r="AI17" t="s">
        <v>74</v>
      </c>
      <c r="AJ17" t="s">
        <v>74</v>
      </c>
      <c r="AK17" t="s">
        <v>163</v>
      </c>
      <c r="AL17" s="76">
        <v>45443.646493055552</v>
      </c>
      <c r="AM17" t="s">
        <v>162</v>
      </c>
      <c r="AN17" t="s">
        <v>129</v>
      </c>
      <c r="AO17" t="s">
        <v>74</v>
      </c>
      <c r="AP17">
        <v>0</v>
      </c>
      <c r="AQ17">
        <v>1</v>
      </c>
      <c r="AR17">
        <v>31</v>
      </c>
      <c r="AS17">
        <v>5</v>
      </c>
      <c r="AT17">
        <v>22</v>
      </c>
      <c r="AU17" t="s">
        <v>547</v>
      </c>
      <c r="AV17" t="s">
        <v>664</v>
      </c>
      <c r="AW17" t="s">
        <v>738</v>
      </c>
      <c r="AX17" t="s">
        <v>74</v>
      </c>
      <c r="AY17" t="s">
        <v>727</v>
      </c>
      <c r="AZ17" t="s">
        <v>552</v>
      </c>
      <c r="BA17">
        <v>-0.31250000000000089</v>
      </c>
      <c r="BB17" t="s">
        <v>553</v>
      </c>
      <c r="BC17">
        <v>0</v>
      </c>
      <c r="BD17">
        <v>0</v>
      </c>
      <c r="BE17">
        <v>0</v>
      </c>
      <c r="BF17">
        <v>1</v>
      </c>
      <c r="BG17" t="s">
        <v>74</v>
      </c>
      <c r="BH17">
        <v>2</v>
      </c>
      <c r="BI17" t="s">
        <v>97</v>
      </c>
      <c r="BJ17">
        <v>3.55</v>
      </c>
      <c r="BK17">
        <v>2906</v>
      </c>
      <c r="BL17" t="s">
        <v>547</v>
      </c>
      <c r="BM17" t="s">
        <v>74</v>
      </c>
      <c r="BN17">
        <v>2024</v>
      </c>
    </row>
    <row r="18" spans="1:66" x14ac:dyDescent="0.2">
      <c r="A18" s="81" t="s">
        <v>136</v>
      </c>
      <c r="B18" s="81">
        <v>15.9</v>
      </c>
      <c r="C18" s="81">
        <v>15.9</v>
      </c>
      <c r="D18" s="81">
        <v>0</v>
      </c>
      <c r="E18" s="81">
        <v>40</v>
      </c>
      <c r="F18" s="81">
        <v>41.5</v>
      </c>
      <c r="G18" s="81">
        <v>24</v>
      </c>
      <c r="H18" s="81" t="s">
        <v>73</v>
      </c>
      <c r="I18" s="81" t="s">
        <v>548</v>
      </c>
      <c r="J18" s="81" t="s">
        <v>732</v>
      </c>
      <c r="K18" s="82">
        <v>45422</v>
      </c>
      <c r="L18" s="81" t="s">
        <v>137</v>
      </c>
      <c r="M18" t="s">
        <v>138</v>
      </c>
      <c r="N18" t="s">
        <v>74</v>
      </c>
      <c r="O18">
        <v>7038000578</v>
      </c>
      <c r="P18">
        <f>VLOOKUP(Tabla5[[#This Row],[Entrega]],Sheet2!B:B,1,)</f>
        <v>7038000578</v>
      </c>
      <c r="Q18" s="74"/>
      <c r="R18" t="s">
        <v>139</v>
      </c>
      <c r="S18">
        <v>25.6</v>
      </c>
      <c r="T18" t="s">
        <v>73</v>
      </c>
      <c r="U18">
        <v>25.6</v>
      </c>
      <c r="V18" t="s">
        <v>80</v>
      </c>
      <c r="W18" t="s">
        <v>140</v>
      </c>
      <c r="X18" t="s">
        <v>3</v>
      </c>
      <c r="Y18" t="s">
        <v>74</v>
      </c>
      <c r="Z18" t="s">
        <v>4</v>
      </c>
      <c r="AA18" t="s">
        <v>99</v>
      </c>
      <c r="AB18" t="s">
        <v>5</v>
      </c>
      <c r="AC18" t="s">
        <v>74</v>
      </c>
      <c r="AD18" t="s">
        <v>141</v>
      </c>
      <c r="AE18" s="76">
        <v>45422.293993055559</v>
      </c>
      <c r="AF18" t="s">
        <v>140</v>
      </c>
      <c r="AG18" t="s">
        <v>4</v>
      </c>
      <c r="AH18" t="s">
        <v>99</v>
      </c>
      <c r="AI18" t="s">
        <v>74</v>
      </c>
      <c r="AJ18" t="s">
        <v>74</v>
      </c>
      <c r="AK18" t="s">
        <v>141</v>
      </c>
      <c r="AL18" s="76">
        <v>45422.299502314818</v>
      </c>
      <c r="AM18" t="s">
        <v>140</v>
      </c>
      <c r="AN18" t="s">
        <v>129</v>
      </c>
      <c r="AO18" t="s">
        <v>74</v>
      </c>
      <c r="AP18">
        <v>0</v>
      </c>
      <c r="AQ18">
        <v>1</v>
      </c>
      <c r="AR18">
        <v>10</v>
      </c>
      <c r="AS18">
        <v>5</v>
      </c>
      <c r="AT18">
        <v>19</v>
      </c>
      <c r="AU18" t="s">
        <v>547</v>
      </c>
      <c r="AV18" t="s">
        <v>664</v>
      </c>
      <c r="AW18" t="s">
        <v>738</v>
      </c>
      <c r="AX18" t="s">
        <v>74</v>
      </c>
      <c r="AY18" t="s">
        <v>712</v>
      </c>
      <c r="AZ18" t="s">
        <v>552</v>
      </c>
      <c r="BA18">
        <v>-0.5</v>
      </c>
      <c r="BB18" t="s">
        <v>553</v>
      </c>
      <c r="BC18">
        <v>15.360000000000007</v>
      </c>
      <c r="BD18">
        <v>15.360000000000007</v>
      </c>
      <c r="BE18">
        <v>1</v>
      </c>
      <c r="BF18">
        <v>1</v>
      </c>
      <c r="BG18" t="s">
        <v>61</v>
      </c>
      <c r="BH18">
        <v>25.6</v>
      </c>
      <c r="BI18" t="s">
        <v>73</v>
      </c>
      <c r="BJ18">
        <v>40.960000000000008</v>
      </c>
      <c r="BK18">
        <v>3283</v>
      </c>
      <c r="BL18" t="s">
        <v>547</v>
      </c>
      <c r="BM18" t="s">
        <v>74</v>
      </c>
      <c r="BN18">
        <v>2024</v>
      </c>
    </row>
    <row r="26" spans="1:66" x14ac:dyDescent="0.2">
      <c r="B26" t="s">
        <v>739</v>
      </c>
    </row>
    <row r="27" spans="1:66" x14ac:dyDescent="0.2">
      <c r="C27" t="s">
        <v>740</v>
      </c>
      <c r="I27" t="s">
        <v>741</v>
      </c>
      <c r="L27">
        <v>2108133828</v>
      </c>
    </row>
  </sheetData>
  <pageMargins left="0.7" right="0.7" top="0.75" bottom="0.75" header="0.3" footer="0.3"/>
  <customProperties>
    <customPr name="_pios_id" r:id="rId1"/>
  </customProperties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2794F-A30F-48A3-8227-0E6F5DB29871}">
  <dimension ref="B2:B13"/>
  <sheetViews>
    <sheetView workbookViewId="0">
      <selection activeCell="B2" sqref="B2"/>
    </sheetView>
  </sheetViews>
  <sheetFormatPr baseColWidth="10" defaultColWidth="8.85546875" defaultRowHeight="12.75" x14ac:dyDescent="0.2"/>
  <cols>
    <col min="2" max="2" width="13.42578125" bestFit="1" customWidth="1"/>
  </cols>
  <sheetData>
    <row r="2" spans="2:2" x14ac:dyDescent="0.2">
      <c r="B2" s="85">
        <v>1321299936</v>
      </c>
    </row>
    <row r="3" spans="2:2" x14ac:dyDescent="0.2">
      <c r="B3" s="85">
        <v>1321300333</v>
      </c>
    </row>
    <row r="4" spans="2:2" x14ac:dyDescent="0.2">
      <c r="B4" s="85">
        <v>1322305606</v>
      </c>
    </row>
    <row r="5" spans="2:2" x14ac:dyDescent="0.2">
      <c r="B5" s="85">
        <v>1322306770</v>
      </c>
    </row>
    <row r="6" spans="2:2" x14ac:dyDescent="0.2">
      <c r="B6" s="85">
        <v>1330035182</v>
      </c>
    </row>
    <row r="7" spans="2:2" x14ac:dyDescent="0.2">
      <c r="B7" s="85">
        <v>1330035277</v>
      </c>
    </row>
    <row r="8" spans="2:2" x14ac:dyDescent="0.2">
      <c r="B8" s="85">
        <v>7022010085</v>
      </c>
    </row>
    <row r="9" spans="2:2" x14ac:dyDescent="0.2">
      <c r="B9" s="85">
        <v>7022011936</v>
      </c>
    </row>
    <row r="10" spans="2:2" x14ac:dyDescent="0.2">
      <c r="B10" s="85">
        <v>7038000578</v>
      </c>
    </row>
    <row r="11" spans="2:2" x14ac:dyDescent="0.2">
      <c r="B11" s="85">
        <v>8043236369</v>
      </c>
    </row>
    <row r="12" spans="2:2" x14ac:dyDescent="0.2">
      <c r="B12" s="85">
        <v>8043239762</v>
      </c>
    </row>
    <row r="13" spans="2:2" x14ac:dyDescent="0.2">
      <c r="B13" s="85">
        <v>8043239997</v>
      </c>
    </row>
  </sheetData>
  <pageMargins left="0.7" right="0.7" top="0.75" bottom="0.75" header="0.3" footer="0.3"/>
  <customProperties>
    <customPr name="_pios_id" r:id="rId1"/>
  </customPropertie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00432-40A1-4E87-B0C7-4AD11938E759}">
  <sheetPr>
    <tabColor rgb="FFFFFF00"/>
  </sheetPr>
  <dimension ref="B1:S87"/>
  <sheetViews>
    <sheetView workbookViewId="0">
      <selection activeCell="C19" sqref="C19"/>
    </sheetView>
  </sheetViews>
  <sheetFormatPr baseColWidth="10" defaultColWidth="10.85546875" defaultRowHeight="12.75" x14ac:dyDescent="0.2"/>
  <cols>
    <col min="2" max="2" width="30" bestFit="1" customWidth="1"/>
    <col min="3" max="3" width="17" bestFit="1" customWidth="1"/>
    <col min="4" max="4" width="12.7109375" bestFit="1" customWidth="1"/>
    <col min="5" max="5" width="13.140625" bestFit="1" customWidth="1"/>
    <col min="6" max="6" width="2" bestFit="1" customWidth="1"/>
    <col min="7" max="8" width="12.28515625" bestFit="1" customWidth="1"/>
    <col min="11" max="11" width="28.7109375" bestFit="1" customWidth="1"/>
    <col min="12" max="12" width="22.140625" bestFit="1" customWidth="1"/>
    <col min="13" max="13" width="2" bestFit="1" customWidth="1"/>
    <col min="14" max="14" width="12.28515625" bestFit="1" customWidth="1"/>
    <col min="15" max="15" width="2" bestFit="1" customWidth="1"/>
    <col min="16" max="17" width="12.28515625" bestFit="1" customWidth="1"/>
  </cols>
  <sheetData>
    <row r="1" spans="2:3" x14ac:dyDescent="0.2">
      <c r="B1" s="1" t="s">
        <v>46</v>
      </c>
      <c r="C1" t="s">
        <v>594</v>
      </c>
    </row>
    <row r="2" spans="2:3" x14ac:dyDescent="0.2">
      <c r="B2" s="1" t="s">
        <v>55</v>
      </c>
      <c r="C2" t="s">
        <v>595</v>
      </c>
    </row>
    <row r="3" spans="2:3" x14ac:dyDescent="0.2">
      <c r="B3" s="1" t="s">
        <v>57</v>
      </c>
      <c r="C3" t="s">
        <v>553</v>
      </c>
    </row>
    <row r="5" spans="2:3" x14ac:dyDescent="0.2">
      <c r="B5" s="1" t="s">
        <v>653</v>
      </c>
      <c r="C5" s="1" t="s">
        <v>597</v>
      </c>
    </row>
    <row r="6" spans="2:3" x14ac:dyDescent="0.2">
      <c r="B6" s="1" t="s">
        <v>598</v>
      </c>
      <c r="C6" t="s">
        <v>599</v>
      </c>
    </row>
    <row r="7" spans="2:3" x14ac:dyDescent="0.2">
      <c r="B7" s="2" t="s">
        <v>599</v>
      </c>
    </row>
    <row r="29" spans="2:2" x14ac:dyDescent="0.2">
      <c r="B29" s="2"/>
    </row>
    <row r="30" spans="2:2" x14ac:dyDescent="0.2">
      <c r="B30" s="2"/>
    </row>
    <row r="31" spans="2:2" x14ac:dyDescent="0.2">
      <c r="B31" s="2"/>
    </row>
    <row r="32" spans="2:2" x14ac:dyDescent="0.2">
      <c r="B32" s="2"/>
    </row>
    <row r="33" spans="2:19" x14ac:dyDescent="0.2">
      <c r="B33" s="2"/>
    </row>
    <row r="34" spans="2:19" x14ac:dyDescent="0.2">
      <c r="B34" s="2"/>
    </row>
    <row r="35" spans="2:19" x14ac:dyDescent="0.2">
      <c r="B35" s="2"/>
    </row>
    <row r="36" spans="2:19" x14ac:dyDescent="0.2">
      <c r="B36" s="2"/>
    </row>
    <row r="37" spans="2:19" x14ac:dyDescent="0.2">
      <c r="B37" s="2"/>
    </row>
    <row r="38" spans="2:19" x14ac:dyDescent="0.2">
      <c r="B38" s="2"/>
    </row>
    <row r="39" spans="2:19" x14ac:dyDescent="0.2">
      <c r="B39" s="2"/>
    </row>
    <row r="40" spans="2:19" x14ac:dyDescent="0.2">
      <c r="B40" s="2"/>
    </row>
    <row r="41" spans="2:19" x14ac:dyDescent="0.2">
      <c r="B41" s="2"/>
    </row>
    <row r="42" spans="2:19" x14ac:dyDescent="0.2">
      <c r="B42" s="2"/>
    </row>
    <row r="43" spans="2:19" x14ac:dyDescent="0.2">
      <c r="B43" s="2"/>
    </row>
    <row r="47" spans="2:19" x14ac:dyDescent="0.2">
      <c r="B47" t="s">
        <v>652</v>
      </c>
    </row>
    <row r="48" spans="2:19" x14ac:dyDescent="0.2">
      <c r="D48">
        <v>1</v>
      </c>
      <c r="E48">
        <v>2</v>
      </c>
      <c r="F48">
        <v>3</v>
      </c>
      <c r="G48">
        <v>4</v>
      </c>
      <c r="H48">
        <v>5</v>
      </c>
      <c r="I48">
        <v>6</v>
      </c>
      <c r="J48">
        <v>7</v>
      </c>
      <c r="K48">
        <v>8</v>
      </c>
      <c r="L48">
        <v>9</v>
      </c>
      <c r="M48">
        <v>10</v>
      </c>
      <c r="N48">
        <v>11</v>
      </c>
      <c r="O48">
        <v>12</v>
      </c>
      <c r="Q48" t="s">
        <v>626</v>
      </c>
      <c r="S48" t="s">
        <v>611</v>
      </c>
    </row>
    <row r="49" spans="2:19" x14ac:dyDescent="0.2">
      <c r="B49" s="87" t="s">
        <v>549</v>
      </c>
      <c r="D49">
        <v>905</v>
      </c>
      <c r="E49" s="80">
        <v>906</v>
      </c>
      <c r="F49">
        <v>954</v>
      </c>
      <c r="G49" s="80">
        <v>1130</v>
      </c>
      <c r="H49" s="80">
        <v>1019</v>
      </c>
      <c r="Q49" s="87" t="s">
        <v>549</v>
      </c>
      <c r="S49">
        <f t="shared" ref="S49:S56" si="0">+SUM(D49:O49)</f>
        <v>4914</v>
      </c>
    </row>
    <row r="50" spans="2:19" x14ac:dyDescent="0.2">
      <c r="B50" s="87" t="s">
        <v>589</v>
      </c>
      <c r="D50">
        <v>1860</v>
      </c>
      <c r="E50" s="80">
        <v>2266</v>
      </c>
      <c r="F50">
        <v>2340</v>
      </c>
      <c r="G50">
        <v>2895</v>
      </c>
      <c r="H50">
        <v>3163</v>
      </c>
      <c r="Q50" s="87" t="s">
        <v>589</v>
      </c>
      <c r="S50">
        <f t="shared" si="0"/>
        <v>12524</v>
      </c>
    </row>
    <row r="51" spans="2:19" x14ac:dyDescent="0.2">
      <c r="B51" s="87" t="s">
        <v>656</v>
      </c>
      <c r="D51">
        <v>151</v>
      </c>
      <c r="E51">
        <v>180</v>
      </c>
      <c r="F51">
        <v>196</v>
      </c>
      <c r="G51" s="51">
        <v>240</v>
      </c>
      <c r="H51" s="80">
        <v>266</v>
      </c>
      <c r="Q51" s="87" t="s">
        <v>656</v>
      </c>
      <c r="S51">
        <f t="shared" si="0"/>
        <v>1033</v>
      </c>
    </row>
    <row r="52" spans="2:19" x14ac:dyDescent="0.2">
      <c r="B52" s="87" t="s">
        <v>574</v>
      </c>
      <c r="D52">
        <v>814</v>
      </c>
      <c r="E52">
        <v>840</v>
      </c>
      <c r="F52">
        <v>888</v>
      </c>
      <c r="G52">
        <v>1093</v>
      </c>
      <c r="H52">
        <v>1170</v>
      </c>
      <c r="Q52" s="87" t="s">
        <v>574</v>
      </c>
      <c r="S52">
        <f t="shared" si="0"/>
        <v>4805</v>
      </c>
    </row>
    <row r="53" spans="2:19" x14ac:dyDescent="0.2">
      <c r="B53" s="87" t="s">
        <v>644</v>
      </c>
      <c r="D53">
        <v>2202</v>
      </c>
      <c r="E53">
        <v>2258</v>
      </c>
      <c r="F53">
        <v>2434</v>
      </c>
      <c r="G53">
        <v>2954</v>
      </c>
      <c r="H53">
        <v>2381</v>
      </c>
      <c r="Q53" s="87" t="s">
        <v>644</v>
      </c>
      <c r="S53">
        <f t="shared" si="0"/>
        <v>12229</v>
      </c>
    </row>
    <row r="54" spans="2:19" x14ac:dyDescent="0.2">
      <c r="B54" s="87" t="s">
        <v>643</v>
      </c>
      <c r="D54">
        <v>691</v>
      </c>
      <c r="E54">
        <v>711</v>
      </c>
      <c r="F54">
        <v>753</v>
      </c>
      <c r="G54" s="80">
        <v>999</v>
      </c>
      <c r="H54" s="80">
        <v>1032</v>
      </c>
      <c r="Q54" s="87" t="s">
        <v>643</v>
      </c>
      <c r="S54">
        <f t="shared" si="0"/>
        <v>4186</v>
      </c>
    </row>
    <row r="55" spans="2:19" x14ac:dyDescent="0.2">
      <c r="B55" s="87" t="s">
        <v>657</v>
      </c>
      <c r="D55" s="81">
        <v>112</v>
      </c>
      <c r="E55">
        <v>90</v>
      </c>
      <c r="F55">
        <v>80</v>
      </c>
      <c r="G55" s="51">
        <v>100</v>
      </c>
      <c r="H55">
        <v>107</v>
      </c>
      <c r="Q55" s="87" t="s">
        <v>657</v>
      </c>
      <c r="S55">
        <f t="shared" si="0"/>
        <v>489</v>
      </c>
    </row>
    <row r="56" spans="2:19" x14ac:dyDescent="0.2">
      <c r="B56" s="87" t="s">
        <v>664</v>
      </c>
      <c r="D56">
        <v>1521</v>
      </c>
      <c r="E56">
        <v>979</v>
      </c>
      <c r="F56">
        <v>924</v>
      </c>
      <c r="G56" s="80">
        <v>1169</v>
      </c>
      <c r="H56" s="51">
        <v>1517</v>
      </c>
      <c r="Q56" s="87" t="s">
        <v>664</v>
      </c>
      <c r="S56">
        <f t="shared" si="0"/>
        <v>6110</v>
      </c>
    </row>
    <row r="57" spans="2:19" x14ac:dyDescent="0.2">
      <c r="B57" s="87" t="s">
        <v>611</v>
      </c>
      <c r="D57">
        <f>+SUM(D49:D56)</f>
        <v>8256</v>
      </c>
      <c r="E57">
        <f>+SUM(E49:E56)</f>
        <v>8230</v>
      </c>
      <c r="F57">
        <f>+SUM(F49:F56)</f>
        <v>8569</v>
      </c>
      <c r="G57">
        <f>+SUM(G49:G56)</f>
        <v>10580</v>
      </c>
      <c r="H57">
        <f>+SUM(H49:H56)</f>
        <v>10655</v>
      </c>
      <c r="Q57" s="87" t="s">
        <v>611</v>
      </c>
      <c r="S57">
        <f>+SUM(S49:S56)</f>
        <v>46290</v>
      </c>
    </row>
    <row r="59" spans="2:19" x14ac:dyDescent="0.2">
      <c r="B59" t="s">
        <v>742</v>
      </c>
    </row>
    <row r="60" spans="2:19" x14ac:dyDescent="0.2">
      <c r="D60">
        <v>1</v>
      </c>
      <c r="E60">
        <v>2</v>
      </c>
      <c r="F60">
        <v>3</v>
      </c>
      <c r="G60">
        <v>4</v>
      </c>
      <c r="H60">
        <v>5</v>
      </c>
      <c r="I60">
        <v>6</v>
      </c>
      <c r="J60">
        <v>7</v>
      </c>
      <c r="K60">
        <v>8</v>
      </c>
      <c r="L60">
        <v>9</v>
      </c>
      <c r="M60">
        <v>10</v>
      </c>
      <c r="N60">
        <v>11</v>
      </c>
      <c r="O60">
        <v>12</v>
      </c>
      <c r="Q60" t="s">
        <v>743</v>
      </c>
      <c r="S60" t="s">
        <v>611</v>
      </c>
    </row>
    <row r="61" spans="2:19" x14ac:dyDescent="0.2">
      <c r="B61" s="87" t="s">
        <v>549</v>
      </c>
      <c r="E61" s="80">
        <v>1</v>
      </c>
      <c r="G61" s="80">
        <v>1</v>
      </c>
      <c r="H61" s="80">
        <v>3</v>
      </c>
      <c r="Q61" s="87" t="s">
        <v>549</v>
      </c>
      <c r="S61">
        <f t="shared" ref="S61:S68" si="1">+SUM(D61:O61)</f>
        <v>5</v>
      </c>
    </row>
    <row r="62" spans="2:19" x14ac:dyDescent="0.2">
      <c r="B62" s="87" t="s">
        <v>589</v>
      </c>
      <c r="E62" s="80">
        <v>2</v>
      </c>
      <c r="Q62" s="87" t="s">
        <v>589</v>
      </c>
      <c r="S62">
        <f t="shared" si="1"/>
        <v>2</v>
      </c>
    </row>
    <row r="63" spans="2:19" x14ac:dyDescent="0.2">
      <c r="B63" s="87" t="s">
        <v>656</v>
      </c>
      <c r="Q63" s="87" t="s">
        <v>656</v>
      </c>
      <c r="S63">
        <f t="shared" si="1"/>
        <v>0</v>
      </c>
    </row>
    <row r="64" spans="2:19" x14ac:dyDescent="0.2">
      <c r="B64" s="87" t="s">
        <v>574</v>
      </c>
      <c r="Q64" s="87" t="s">
        <v>574</v>
      </c>
      <c r="S64">
        <f t="shared" si="1"/>
        <v>0</v>
      </c>
    </row>
    <row r="65" spans="2:19" x14ac:dyDescent="0.2">
      <c r="B65" s="87" t="s">
        <v>644</v>
      </c>
      <c r="G65" s="51">
        <v>1</v>
      </c>
      <c r="H65" s="80">
        <v>2</v>
      </c>
      <c r="Q65" s="87" t="s">
        <v>644</v>
      </c>
      <c r="S65">
        <f t="shared" si="1"/>
        <v>3</v>
      </c>
    </row>
    <row r="66" spans="2:19" x14ac:dyDescent="0.2">
      <c r="B66" s="87" t="s">
        <v>643</v>
      </c>
      <c r="G66" s="80">
        <v>1</v>
      </c>
      <c r="H66" s="80">
        <v>1</v>
      </c>
      <c r="Q66" s="87" t="s">
        <v>643</v>
      </c>
      <c r="S66">
        <f t="shared" si="1"/>
        <v>2</v>
      </c>
    </row>
    <row r="67" spans="2:19" x14ac:dyDescent="0.2">
      <c r="B67" s="87" t="s">
        <v>657</v>
      </c>
      <c r="D67" s="81">
        <v>1</v>
      </c>
      <c r="G67" s="51">
        <v>1</v>
      </c>
      <c r="Q67" s="87" t="s">
        <v>657</v>
      </c>
      <c r="S67">
        <f t="shared" si="1"/>
        <v>2</v>
      </c>
    </row>
    <row r="68" spans="2:19" x14ac:dyDescent="0.2">
      <c r="B68" s="87" t="s">
        <v>664</v>
      </c>
      <c r="G68" s="80">
        <v>1</v>
      </c>
      <c r="H68" s="51">
        <v>2</v>
      </c>
      <c r="Q68" s="87" t="s">
        <v>664</v>
      </c>
      <c r="S68">
        <f t="shared" si="1"/>
        <v>3</v>
      </c>
    </row>
    <row r="69" spans="2:19" x14ac:dyDescent="0.2">
      <c r="B69" s="87" t="s">
        <v>611</v>
      </c>
      <c r="D69">
        <f>+SUM(D61:D68)</f>
        <v>1</v>
      </c>
      <c r="E69">
        <f>+SUM(E61:E68)</f>
        <v>3</v>
      </c>
      <c r="F69">
        <f>+SUM(F61:F68)</f>
        <v>0</v>
      </c>
      <c r="G69">
        <f>+SUM(G61:G68)</f>
        <v>5</v>
      </c>
      <c r="H69">
        <f>+SUM(H61:H68)</f>
        <v>8</v>
      </c>
      <c r="Q69" s="87" t="s">
        <v>611</v>
      </c>
      <c r="S69">
        <f>+SUM(S61:S68)</f>
        <v>17</v>
      </c>
    </row>
    <row r="71" spans="2:19" x14ac:dyDescent="0.2">
      <c r="B71" t="s">
        <v>744</v>
      </c>
    </row>
    <row r="72" spans="2:19" x14ac:dyDescent="0.2">
      <c r="D72">
        <v>1</v>
      </c>
      <c r="E72">
        <v>2</v>
      </c>
      <c r="F72">
        <v>3</v>
      </c>
      <c r="G72">
        <v>4</v>
      </c>
      <c r="H72">
        <v>5</v>
      </c>
      <c r="I72">
        <v>6</v>
      </c>
      <c r="J72">
        <v>7</v>
      </c>
      <c r="K72">
        <v>8</v>
      </c>
      <c r="L72">
        <v>9</v>
      </c>
      <c r="M72">
        <v>10</v>
      </c>
      <c r="N72">
        <v>11</v>
      </c>
      <c r="O72">
        <v>12</v>
      </c>
      <c r="Q72" t="s">
        <v>745</v>
      </c>
      <c r="S72" t="s">
        <v>611</v>
      </c>
    </row>
    <row r="73" spans="2:19" x14ac:dyDescent="0.2">
      <c r="B73" s="87" t="s">
        <v>549</v>
      </c>
      <c r="E73" s="80"/>
      <c r="G73" s="80"/>
      <c r="H73" s="80"/>
      <c r="Q73" s="87" t="s">
        <v>549</v>
      </c>
      <c r="S73">
        <f t="shared" ref="S73:S80" si="2">+SUM(D73:O73)</f>
        <v>0</v>
      </c>
    </row>
    <row r="74" spans="2:19" x14ac:dyDescent="0.2">
      <c r="B74" s="87" t="s">
        <v>589</v>
      </c>
      <c r="E74" s="80"/>
      <c r="Q74" s="87" t="s">
        <v>589</v>
      </c>
      <c r="S74">
        <f t="shared" si="2"/>
        <v>0</v>
      </c>
    </row>
    <row r="75" spans="2:19" x14ac:dyDescent="0.2">
      <c r="B75" s="87" t="s">
        <v>656</v>
      </c>
      <c r="Q75" s="87" t="s">
        <v>656</v>
      </c>
      <c r="S75">
        <f t="shared" si="2"/>
        <v>0</v>
      </c>
    </row>
    <row r="76" spans="2:19" x14ac:dyDescent="0.2">
      <c r="B76" s="87" t="s">
        <v>574</v>
      </c>
      <c r="Q76" s="87" t="s">
        <v>574</v>
      </c>
      <c r="S76">
        <f t="shared" si="2"/>
        <v>0</v>
      </c>
    </row>
    <row r="77" spans="2:19" x14ac:dyDescent="0.2">
      <c r="B77" s="87" t="s">
        <v>644</v>
      </c>
      <c r="G77" s="51"/>
      <c r="H77" s="80"/>
      <c r="Q77" s="87" t="s">
        <v>644</v>
      </c>
      <c r="S77">
        <f t="shared" si="2"/>
        <v>0</v>
      </c>
    </row>
    <row r="78" spans="2:19" x14ac:dyDescent="0.2">
      <c r="B78" s="87" t="s">
        <v>643</v>
      </c>
      <c r="G78" s="80"/>
      <c r="H78" s="80"/>
      <c r="Q78" s="87" t="s">
        <v>643</v>
      </c>
      <c r="S78">
        <f t="shared" si="2"/>
        <v>0</v>
      </c>
    </row>
    <row r="79" spans="2:19" x14ac:dyDescent="0.2">
      <c r="B79" s="87" t="s">
        <v>657</v>
      </c>
      <c r="D79" s="81">
        <v>1</v>
      </c>
      <c r="G79" s="51"/>
      <c r="Q79" s="87" t="s">
        <v>657</v>
      </c>
      <c r="S79">
        <f t="shared" si="2"/>
        <v>1</v>
      </c>
    </row>
    <row r="80" spans="2:19" x14ac:dyDescent="0.2">
      <c r="B80" s="87" t="s">
        <v>664</v>
      </c>
      <c r="G80" s="80"/>
      <c r="H80" s="51">
        <v>1</v>
      </c>
      <c r="Q80" s="87" t="s">
        <v>664</v>
      </c>
      <c r="S80">
        <f t="shared" si="2"/>
        <v>1</v>
      </c>
    </row>
    <row r="81" spans="2:19" x14ac:dyDescent="0.2">
      <c r="B81" s="87" t="s">
        <v>611</v>
      </c>
      <c r="D81">
        <v>1</v>
      </c>
      <c r="H81">
        <v>1</v>
      </c>
      <c r="Q81" s="87" t="s">
        <v>611</v>
      </c>
      <c r="S81">
        <f>+SUM(S73:S80)</f>
        <v>2</v>
      </c>
    </row>
    <row r="84" spans="2:19" x14ac:dyDescent="0.2">
      <c r="C84">
        <v>1</v>
      </c>
      <c r="D84">
        <v>2</v>
      </c>
      <c r="E84">
        <v>3</v>
      </c>
      <c r="F84">
        <v>4</v>
      </c>
      <c r="G84">
        <v>5</v>
      </c>
      <c r="H84">
        <v>6</v>
      </c>
      <c r="I84">
        <v>7</v>
      </c>
      <c r="J84">
        <v>8</v>
      </c>
      <c r="K84">
        <v>9</v>
      </c>
      <c r="L84">
        <v>10</v>
      </c>
      <c r="M84">
        <v>11</v>
      </c>
      <c r="N84">
        <v>12</v>
      </c>
    </row>
    <row r="86" spans="2:19" x14ac:dyDescent="0.2">
      <c r="B86" t="s">
        <v>746</v>
      </c>
      <c r="C86" s="66">
        <f>+D69/D57</f>
        <v>1.2112403100775194E-4</v>
      </c>
      <c r="D86" s="66">
        <f>+E69/E57</f>
        <v>3.6452004860267317E-4</v>
      </c>
      <c r="E86" s="66">
        <f>+F69/F57</f>
        <v>0</v>
      </c>
      <c r="F86" s="66">
        <f>+G69/G57</f>
        <v>4.7258979206049151E-4</v>
      </c>
      <c r="G86" s="66">
        <f>+H69/H57</f>
        <v>7.5082121069920227E-4</v>
      </c>
    </row>
    <row r="87" spans="2:19" x14ac:dyDescent="0.2">
      <c r="B87" t="s">
        <v>747</v>
      </c>
      <c r="C87" s="66">
        <f>+D81/D57</f>
        <v>1.2112403100775194E-4</v>
      </c>
      <c r="D87" s="66">
        <f>+E81/E57</f>
        <v>0</v>
      </c>
      <c r="E87" s="66">
        <f>+F81/F57</f>
        <v>0</v>
      </c>
      <c r="F87" s="66">
        <f>+G81/G57</f>
        <v>0</v>
      </c>
      <c r="G87" s="66">
        <f>+H81/H57</f>
        <v>9.3852651337400283E-5</v>
      </c>
    </row>
  </sheetData>
  <pageMargins left="0.7" right="0.7" top="0.75" bottom="0.75" header="0.3" footer="0.3"/>
  <pageSetup paperSize="9" orientation="portrait" r:id="rId2"/>
  <customProperties>
    <customPr name="_pios_id" r:id="rId3"/>
  </customProperties>
  <legacyDrawing r:id="rId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05143-73E3-4435-AED4-30952CBB3A7F}">
  <dimension ref="A1:J106"/>
  <sheetViews>
    <sheetView workbookViewId="0">
      <selection activeCell="D20" sqref="D20"/>
    </sheetView>
  </sheetViews>
  <sheetFormatPr baseColWidth="10" defaultColWidth="11.42578125" defaultRowHeight="12.75" x14ac:dyDescent="0.2"/>
  <cols>
    <col min="3" max="3" width="16.5703125" bestFit="1" customWidth="1"/>
    <col min="4" max="4" width="18.7109375" bestFit="1" customWidth="1"/>
    <col min="7" max="7" width="50" bestFit="1" customWidth="1"/>
  </cols>
  <sheetData>
    <row r="1" spans="1:10" x14ac:dyDescent="0.2">
      <c r="A1" s="30" t="s">
        <v>748</v>
      </c>
      <c r="J1">
        <v>3281</v>
      </c>
    </row>
    <row r="2" spans="1:10" x14ac:dyDescent="0.2">
      <c r="J2">
        <v>200184</v>
      </c>
    </row>
    <row r="3" spans="1:10" x14ac:dyDescent="0.2">
      <c r="B3" s="30" t="s">
        <v>749</v>
      </c>
      <c r="C3" s="30" t="s">
        <v>750</v>
      </c>
      <c r="D3" s="30" t="s">
        <v>751</v>
      </c>
      <c r="F3" s="13" t="s">
        <v>20</v>
      </c>
      <c r="G3" s="13" t="s">
        <v>752</v>
      </c>
      <c r="H3" t="s">
        <v>55</v>
      </c>
      <c r="I3" t="s">
        <v>753</v>
      </c>
      <c r="J3" t="s">
        <v>64</v>
      </c>
    </row>
    <row r="4" spans="1:10" hidden="1" x14ac:dyDescent="0.2">
      <c r="B4" s="11" t="s">
        <v>72</v>
      </c>
      <c r="C4" s="30" t="s">
        <v>644</v>
      </c>
      <c r="D4" s="30" t="s">
        <v>575</v>
      </c>
      <c r="F4">
        <v>393</v>
      </c>
      <c r="G4" s="30" t="s">
        <v>754</v>
      </c>
      <c r="H4" t="s">
        <v>755</v>
      </c>
      <c r="I4">
        <v>1</v>
      </c>
      <c r="J4" t="s">
        <v>73</v>
      </c>
    </row>
    <row r="5" spans="1:10" x14ac:dyDescent="0.2">
      <c r="B5" s="11" t="s">
        <v>96</v>
      </c>
      <c r="C5" s="30" t="s">
        <v>664</v>
      </c>
      <c r="D5" s="30" t="s">
        <v>756</v>
      </c>
      <c r="F5">
        <v>395</v>
      </c>
      <c r="G5" t="s">
        <v>755</v>
      </c>
      <c r="H5" t="s">
        <v>755</v>
      </c>
      <c r="I5">
        <v>1</v>
      </c>
      <c r="J5" t="s">
        <v>73</v>
      </c>
    </row>
    <row r="6" spans="1:10" hidden="1" x14ac:dyDescent="0.2">
      <c r="B6" s="11" t="s">
        <v>104</v>
      </c>
      <c r="C6" s="30" t="s">
        <v>549</v>
      </c>
      <c r="D6" s="30" t="s">
        <v>550</v>
      </c>
      <c r="F6">
        <v>399</v>
      </c>
      <c r="G6" t="s">
        <v>757</v>
      </c>
      <c r="H6" t="s">
        <v>755</v>
      </c>
      <c r="I6">
        <v>1</v>
      </c>
      <c r="J6" t="s">
        <v>73</v>
      </c>
    </row>
    <row r="7" spans="1:10" hidden="1" x14ac:dyDescent="0.2">
      <c r="B7" s="11" t="s">
        <v>758</v>
      </c>
      <c r="C7" s="30" t="s">
        <v>589</v>
      </c>
      <c r="D7" s="30" t="s">
        <v>575</v>
      </c>
      <c r="F7">
        <v>3146</v>
      </c>
      <c r="G7" s="30" t="s">
        <v>759</v>
      </c>
      <c r="H7" t="s">
        <v>755</v>
      </c>
      <c r="I7">
        <v>1</v>
      </c>
      <c r="J7" t="s">
        <v>73</v>
      </c>
    </row>
    <row r="8" spans="1:10" x14ac:dyDescent="0.2">
      <c r="B8" s="11" t="s">
        <v>760</v>
      </c>
      <c r="C8" s="30" t="s">
        <v>664</v>
      </c>
      <c r="D8" s="30" t="s">
        <v>738</v>
      </c>
      <c r="F8" s="13">
        <v>52</v>
      </c>
      <c r="G8" s="13" t="s">
        <v>761</v>
      </c>
      <c r="H8" t="s">
        <v>562</v>
      </c>
      <c r="I8">
        <v>1.4</v>
      </c>
      <c r="J8" t="s">
        <v>73</v>
      </c>
    </row>
    <row r="9" spans="1:10" x14ac:dyDescent="0.2">
      <c r="B9" s="10" t="s">
        <v>123</v>
      </c>
      <c r="C9" s="30" t="s">
        <v>664</v>
      </c>
      <c r="D9" s="30" t="s">
        <v>756</v>
      </c>
      <c r="F9" s="13">
        <v>55</v>
      </c>
      <c r="G9" s="13" t="s">
        <v>762</v>
      </c>
      <c r="H9" t="s">
        <v>562</v>
      </c>
      <c r="I9">
        <v>1</v>
      </c>
      <c r="J9" t="s">
        <v>73</v>
      </c>
    </row>
    <row r="10" spans="1:10" hidden="1" x14ac:dyDescent="0.2">
      <c r="B10" s="10" t="s">
        <v>127</v>
      </c>
      <c r="C10" s="30" t="s">
        <v>657</v>
      </c>
      <c r="D10" s="30" t="s">
        <v>733</v>
      </c>
      <c r="F10" s="13">
        <v>62</v>
      </c>
      <c r="G10" s="13" t="s">
        <v>763</v>
      </c>
      <c r="H10" t="s">
        <v>562</v>
      </c>
      <c r="I10">
        <v>1</v>
      </c>
      <c r="J10" t="s">
        <v>73</v>
      </c>
    </row>
    <row r="11" spans="1:10" x14ac:dyDescent="0.2">
      <c r="B11" s="11" t="s">
        <v>133</v>
      </c>
      <c r="C11" s="30" t="s">
        <v>664</v>
      </c>
      <c r="D11" s="30" t="s">
        <v>756</v>
      </c>
      <c r="F11" s="13">
        <v>836</v>
      </c>
      <c r="G11" s="13" t="s">
        <v>764</v>
      </c>
      <c r="H11" t="s">
        <v>562</v>
      </c>
      <c r="I11">
        <v>1</v>
      </c>
      <c r="J11" t="s">
        <v>73</v>
      </c>
    </row>
    <row r="12" spans="1:10" x14ac:dyDescent="0.2">
      <c r="B12" s="10" t="s">
        <v>134</v>
      </c>
      <c r="C12" s="30" t="s">
        <v>664</v>
      </c>
      <c r="D12" s="30" t="s">
        <v>550</v>
      </c>
      <c r="F12" s="13">
        <v>837</v>
      </c>
      <c r="G12" s="13" t="s">
        <v>765</v>
      </c>
      <c r="H12" t="s">
        <v>562</v>
      </c>
      <c r="I12">
        <v>1</v>
      </c>
      <c r="J12" t="s">
        <v>73</v>
      </c>
    </row>
    <row r="13" spans="1:10" hidden="1" x14ac:dyDescent="0.2">
      <c r="B13" s="11" t="s">
        <v>149</v>
      </c>
      <c r="C13" s="30" t="s">
        <v>574</v>
      </c>
      <c r="D13" s="30" t="s">
        <v>575</v>
      </c>
      <c r="F13" s="13">
        <v>922</v>
      </c>
      <c r="G13" s="13" t="s">
        <v>766</v>
      </c>
      <c r="H13" t="s">
        <v>562</v>
      </c>
      <c r="I13">
        <v>1</v>
      </c>
      <c r="J13" t="s">
        <v>73</v>
      </c>
    </row>
    <row r="14" spans="1:10" x14ac:dyDescent="0.2">
      <c r="B14" s="11" t="s">
        <v>154</v>
      </c>
      <c r="C14" s="30" t="s">
        <v>664</v>
      </c>
      <c r="D14" s="30" t="s">
        <v>756</v>
      </c>
      <c r="F14" s="13">
        <v>1054</v>
      </c>
      <c r="G14" s="13" t="s">
        <v>767</v>
      </c>
      <c r="H14" t="s">
        <v>562</v>
      </c>
      <c r="I14">
        <v>1</v>
      </c>
      <c r="J14" t="s">
        <v>73</v>
      </c>
    </row>
    <row r="15" spans="1:10" hidden="1" x14ac:dyDescent="0.2">
      <c r="B15" s="10" t="s">
        <v>156</v>
      </c>
      <c r="C15" s="30" t="s">
        <v>643</v>
      </c>
      <c r="D15" s="30" t="s">
        <v>575</v>
      </c>
      <c r="F15" s="13">
        <v>1782</v>
      </c>
      <c r="G15" s="13" t="s">
        <v>768</v>
      </c>
      <c r="H15" t="s">
        <v>562</v>
      </c>
      <c r="I15">
        <v>1</v>
      </c>
      <c r="J15" t="s">
        <v>73</v>
      </c>
    </row>
    <row r="16" spans="1:10" x14ac:dyDescent="0.2">
      <c r="B16" s="10" t="s">
        <v>160</v>
      </c>
      <c r="C16" s="30" t="s">
        <v>664</v>
      </c>
      <c r="D16" s="30" t="s">
        <v>738</v>
      </c>
      <c r="F16" s="13">
        <v>2032</v>
      </c>
      <c r="G16" s="13" t="s">
        <v>769</v>
      </c>
      <c r="H16" t="s">
        <v>562</v>
      </c>
      <c r="I16">
        <v>1</v>
      </c>
      <c r="J16" t="s">
        <v>73</v>
      </c>
    </row>
    <row r="17" spans="2:10" hidden="1" x14ac:dyDescent="0.2">
      <c r="B17" s="26" t="s">
        <v>135</v>
      </c>
      <c r="C17" s="30" t="s">
        <v>656</v>
      </c>
      <c r="D17" s="30" t="s">
        <v>575</v>
      </c>
      <c r="F17" s="13">
        <v>2425</v>
      </c>
      <c r="G17" s="13" t="s">
        <v>770</v>
      </c>
      <c r="H17" t="s">
        <v>562</v>
      </c>
      <c r="I17">
        <v>1</v>
      </c>
      <c r="J17" t="s">
        <v>73</v>
      </c>
    </row>
    <row r="18" spans="2:10" x14ac:dyDescent="0.2">
      <c r="B18" s="26" t="s">
        <v>153</v>
      </c>
      <c r="C18" s="30" t="s">
        <v>664</v>
      </c>
      <c r="D18" s="30" t="s">
        <v>771</v>
      </c>
      <c r="F18" s="13">
        <v>2646</v>
      </c>
      <c r="G18" s="13" t="s">
        <v>772</v>
      </c>
      <c r="H18" t="s">
        <v>562</v>
      </c>
      <c r="I18">
        <v>1</v>
      </c>
      <c r="J18" t="s">
        <v>73</v>
      </c>
    </row>
    <row r="19" spans="2:10" hidden="1" x14ac:dyDescent="0.2">
      <c r="B19" s="26" t="s">
        <v>145</v>
      </c>
      <c r="C19" s="30" t="s">
        <v>589</v>
      </c>
      <c r="D19" s="30" t="s">
        <v>575</v>
      </c>
      <c r="F19" s="13">
        <v>2649</v>
      </c>
      <c r="G19" s="13" t="s">
        <v>566</v>
      </c>
      <c r="H19" t="s">
        <v>562</v>
      </c>
      <c r="I19">
        <v>1</v>
      </c>
      <c r="J19" t="s">
        <v>73</v>
      </c>
    </row>
    <row r="20" spans="2:10" x14ac:dyDescent="0.2">
      <c r="B20" s="26" t="s">
        <v>136</v>
      </c>
      <c r="C20" s="30" t="s">
        <v>664</v>
      </c>
      <c r="D20" s="30" t="s">
        <v>738</v>
      </c>
      <c r="F20" s="13">
        <v>2692</v>
      </c>
      <c r="G20" s="13" t="s">
        <v>773</v>
      </c>
      <c r="H20" t="s">
        <v>562</v>
      </c>
      <c r="I20">
        <v>1</v>
      </c>
      <c r="J20" t="s">
        <v>73</v>
      </c>
    </row>
    <row r="21" spans="2:10" hidden="1" x14ac:dyDescent="0.2">
      <c r="B21" s="26" t="s">
        <v>159</v>
      </c>
      <c r="C21" t="s">
        <v>549</v>
      </c>
      <c r="D21" s="30" t="s">
        <v>550</v>
      </c>
      <c r="F21" s="13">
        <v>2783</v>
      </c>
      <c r="G21" s="13" t="s">
        <v>774</v>
      </c>
      <c r="H21" t="s">
        <v>562</v>
      </c>
      <c r="I21">
        <v>1</v>
      </c>
      <c r="J21" t="s">
        <v>73</v>
      </c>
    </row>
    <row r="22" spans="2:10" x14ac:dyDescent="0.2">
      <c r="F22" s="13">
        <v>2853</v>
      </c>
      <c r="G22" s="13" t="s">
        <v>775</v>
      </c>
      <c r="H22" t="s">
        <v>562</v>
      </c>
      <c r="I22">
        <v>1</v>
      </c>
      <c r="J22" t="s">
        <v>73</v>
      </c>
    </row>
    <row r="23" spans="2:10" x14ac:dyDescent="0.2">
      <c r="F23" s="13">
        <v>2945</v>
      </c>
      <c r="G23" s="13" t="s">
        <v>776</v>
      </c>
      <c r="H23" t="s">
        <v>562</v>
      </c>
      <c r="I23">
        <v>1</v>
      </c>
      <c r="J23" t="s">
        <v>73</v>
      </c>
    </row>
    <row r="24" spans="2:10" x14ac:dyDescent="0.2">
      <c r="F24" s="13">
        <v>2946</v>
      </c>
      <c r="G24" s="13" t="s">
        <v>777</v>
      </c>
      <c r="H24" t="s">
        <v>562</v>
      </c>
      <c r="I24">
        <v>1</v>
      </c>
      <c r="J24" t="s">
        <v>73</v>
      </c>
    </row>
    <row r="25" spans="2:10" x14ac:dyDescent="0.2">
      <c r="F25" s="13">
        <v>3042</v>
      </c>
      <c r="G25" s="13" t="s">
        <v>778</v>
      </c>
      <c r="H25" t="s">
        <v>562</v>
      </c>
      <c r="I25">
        <v>1</v>
      </c>
      <c r="J25" t="s">
        <v>73</v>
      </c>
    </row>
    <row r="26" spans="2:10" x14ac:dyDescent="0.2">
      <c r="F26" s="13">
        <v>3043</v>
      </c>
      <c r="G26" s="13" t="s">
        <v>779</v>
      </c>
      <c r="H26" t="s">
        <v>562</v>
      </c>
      <c r="I26">
        <v>1</v>
      </c>
      <c r="J26" t="s">
        <v>73</v>
      </c>
    </row>
    <row r="27" spans="2:10" x14ac:dyDescent="0.2">
      <c r="F27">
        <v>3044</v>
      </c>
      <c r="G27" t="s">
        <v>780</v>
      </c>
      <c r="H27" t="s">
        <v>562</v>
      </c>
      <c r="I27">
        <v>1</v>
      </c>
      <c r="J27" t="s">
        <v>73</v>
      </c>
    </row>
    <row r="28" spans="2:10" x14ac:dyDescent="0.2">
      <c r="F28" s="13">
        <v>3088</v>
      </c>
      <c r="G28" s="13" t="s">
        <v>781</v>
      </c>
      <c r="H28" t="s">
        <v>562</v>
      </c>
      <c r="I28">
        <v>1</v>
      </c>
      <c r="J28" t="s">
        <v>73</v>
      </c>
    </row>
    <row r="29" spans="2:10" x14ac:dyDescent="0.2">
      <c r="F29" s="13">
        <v>3102</v>
      </c>
      <c r="G29" s="13" t="s">
        <v>782</v>
      </c>
      <c r="H29" t="s">
        <v>562</v>
      </c>
      <c r="I29">
        <v>1</v>
      </c>
      <c r="J29" t="s">
        <v>73</v>
      </c>
    </row>
    <row r="30" spans="2:10" x14ac:dyDescent="0.2">
      <c r="F30" s="13">
        <v>3126</v>
      </c>
      <c r="G30" s="13" t="s">
        <v>561</v>
      </c>
      <c r="H30" t="s">
        <v>562</v>
      </c>
      <c r="I30">
        <v>1</v>
      </c>
      <c r="J30" t="s">
        <v>73</v>
      </c>
    </row>
    <row r="31" spans="2:10" x14ac:dyDescent="0.2">
      <c r="F31" s="13">
        <v>3138</v>
      </c>
      <c r="G31" s="13" t="s">
        <v>783</v>
      </c>
      <c r="H31" t="s">
        <v>562</v>
      </c>
      <c r="I31">
        <v>1</v>
      </c>
      <c r="J31" t="s">
        <v>73</v>
      </c>
    </row>
    <row r="32" spans="2:10" x14ac:dyDescent="0.2">
      <c r="F32" s="13">
        <v>3145</v>
      </c>
      <c r="G32" s="13" t="s">
        <v>784</v>
      </c>
      <c r="H32" t="s">
        <v>552</v>
      </c>
      <c r="I32">
        <v>1</v>
      </c>
      <c r="J32" t="s">
        <v>73</v>
      </c>
    </row>
    <row r="33" spans="6:10" x14ac:dyDescent="0.2">
      <c r="F33" s="13">
        <v>3147</v>
      </c>
      <c r="G33" s="13" t="s">
        <v>785</v>
      </c>
      <c r="H33" t="s">
        <v>562</v>
      </c>
      <c r="I33">
        <v>1</v>
      </c>
      <c r="J33" t="s">
        <v>73</v>
      </c>
    </row>
    <row r="34" spans="6:10" x14ac:dyDescent="0.2">
      <c r="F34">
        <v>3186</v>
      </c>
      <c r="G34" t="s">
        <v>786</v>
      </c>
      <c r="H34" t="s">
        <v>562</v>
      </c>
      <c r="I34">
        <v>1</v>
      </c>
      <c r="J34" t="s">
        <v>73</v>
      </c>
    </row>
    <row r="35" spans="6:10" x14ac:dyDescent="0.2">
      <c r="F35">
        <v>3191</v>
      </c>
      <c r="H35" t="s">
        <v>562</v>
      </c>
      <c r="I35">
        <v>1</v>
      </c>
      <c r="J35" t="s">
        <v>73</v>
      </c>
    </row>
    <row r="36" spans="6:10" x14ac:dyDescent="0.2">
      <c r="F36" s="13">
        <v>3207</v>
      </c>
      <c r="G36" s="13" t="s">
        <v>787</v>
      </c>
      <c r="H36" t="s">
        <v>562</v>
      </c>
      <c r="I36">
        <v>1</v>
      </c>
      <c r="J36" t="s">
        <v>73</v>
      </c>
    </row>
    <row r="37" spans="6:10" x14ac:dyDescent="0.2">
      <c r="F37" s="13">
        <v>3209</v>
      </c>
      <c r="G37" s="13" t="s">
        <v>788</v>
      </c>
      <c r="H37" t="s">
        <v>552</v>
      </c>
      <c r="I37">
        <v>1.4</v>
      </c>
      <c r="J37" t="s">
        <v>73</v>
      </c>
    </row>
    <row r="38" spans="6:10" x14ac:dyDescent="0.2">
      <c r="F38" s="13">
        <v>3210</v>
      </c>
      <c r="G38" s="13" t="s">
        <v>789</v>
      </c>
      <c r="H38" t="s">
        <v>562</v>
      </c>
      <c r="I38">
        <v>1</v>
      </c>
      <c r="J38" t="s">
        <v>73</v>
      </c>
    </row>
    <row r="39" spans="6:10" x14ac:dyDescent="0.2">
      <c r="F39" s="13">
        <v>3218</v>
      </c>
      <c r="G39" s="13" t="s">
        <v>790</v>
      </c>
      <c r="H39" t="s">
        <v>562</v>
      </c>
      <c r="I39">
        <v>1</v>
      </c>
      <c r="J39" t="s">
        <v>73</v>
      </c>
    </row>
    <row r="40" spans="6:10" x14ac:dyDescent="0.2">
      <c r="F40" s="13">
        <v>3219</v>
      </c>
      <c r="G40" s="13" t="s">
        <v>791</v>
      </c>
      <c r="H40" t="s">
        <v>562</v>
      </c>
      <c r="I40">
        <v>1</v>
      </c>
      <c r="J40" t="s">
        <v>73</v>
      </c>
    </row>
    <row r="41" spans="6:10" x14ac:dyDescent="0.2">
      <c r="F41" s="13">
        <v>3227</v>
      </c>
      <c r="G41" s="13" t="s">
        <v>792</v>
      </c>
      <c r="H41" t="s">
        <v>562</v>
      </c>
      <c r="I41">
        <v>1</v>
      </c>
      <c r="J41" t="s">
        <v>73</v>
      </c>
    </row>
    <row r="42" spans="6:10" x14ac:dyDescent="0.2">
      <c r="F42" s="13">
        <v>3228</v>
      </c>
      <c r="G42" s="13" t="s">
        <v>793</v>
      </c>
      <c r="H42" t="s">
        <v>562</v>
      </c>
      <c r="I42">
        <v>1</v>
      </c>
      <c r="J42" t="s">
        <v>73</v>
      </c>
    </row>
    <row r="43" spans="6:10" x14ac:dyDescent="0.2">
      <c r="F43" s="13">
        <v>3229</v>
      </c>
      <c r="G43" s="13" t="s">
        <v>794</v>
      </c>
      <c r="H43" t="s">
        <v>562</v>
      </c>
      <c r="I43">
        <v>1</v>
      </c>
      <c r="J43" t="s">
        <v>73</v>
      </c>
    </row>
    <row r="44" spans="6:10" x14ac:dyDescent="0.2">
      <c r="F44" s="13">
        <v>3235</v>
      </c>
      <c r="G44" s="13" t="s">
        <v>795</v>
      </c>
      <c r="H44" t="s">
        <v>562</v>
      </c>
      <c r="I44">
        <v>1</v>
      </c>
      <c r="J44" t="s">
        <v>73</v>
      </c>
    </row>
    <row r="45" spans="6:10" x14ac:dyDescent="0.2">
      <c r="F45" s="13">
        <v>3236</v>
      </c>
      <c r="G45" s="13" t="s">
        <v>796</v>
      </c>
      <c r="H45" t="s">
        <v>562</v>
      </c>
      <c r="I45">
        <v>1</v>
      </c>
      <c r="J45" t="s">
        <v>73</v>
      </c>
    </row>
    <row r="46" spans="6:10" x14ac:dyDescent="0.2">
      <c r="F46" s="13">
        <v>3260</v>
      </c>
      <c r="G46" s="13" t="s">
        <v>797</v>
      </c>
      <c r="H46" t="s">
        <v>562</v>
      </c>
      <c r="I46">
        <v>1</v>
      </c>
      <c r="J46" t="s">
        <v>73</v>
      </c>
    </row>
    <row r="47" spans="6:10" x14ac:dyDescent="0.2">
      <c r="F47" s="13">
        <v>3261</v>
      </c>
      <c r="G47" s="13" t="s">
        <v>798</v>
      </c>
      <c r="H47" t="s">
        <v>562</v>
      </c>
      <c r="I47">
        <v>1</v>
      </c>
      <c r="J47" t="s">
        <v>73</v>
      </c>
    </row>
    <row r="48" spans="6:10" x14ac:dyDescent="0.2">
      <c r="F48" s="13">
        <v>3262</v>
      </c>
      <c r="G48" s="13" t="s">
        <v>799</v>
      </c>
      <c r="H48" t="s">
        <v>562</v>
      </c>
      <c r="I48">
        <v>1</v>
      </c>
      <c r="J48" t="s">
        <v>73</v>
      </c>
    </row>
    <row r="49" spans="6:10" x14ac:dyDescent="0.2">
      <c r="F49" s="13">
        <v>3263</v>
      </c>
      <c r="G49" s="13" t="s">
        <v>800</v>
      </c>
      <c r="H49" t="s">
        <v>562</v>
      </c>
      <c r="I49">
        <v>1</v>
      </c>
      <c r="J49" t="s">
        <v>73</v>
      </c>
    </row>
    <row r="50" spans="6:10" x14ac:dyDescent="0.2">
      <c r="F50" s="13">
        <v>3264</v>
      </c>
      <c r="G50" s="13" t="s">
        <v>801</v>
      </c>
      <c r="H50" t="s">
        <v>562</v>
      </c>
      <c r="I50">
        <v>1</v>
      </c>
      <c r="J50" t="s">
        <v>73</v>
      </c>
    </row>
    <row r="51" spans="6:10" x14ac:dyDescent="0.2">
      <c r="F51" s="13">
        <v>3266</v>
      </c>
      <c r="G51" s="13" t="s">
        <v>802</v>
      </c>
      <c r="H51" t="s">
        <v>562</v>
      </c>
      <c r="I51">
        <v>1</v>
      </c>
      <c r="J51" t="s">
        <v>73</v>
      </c>
    </row>
    <row r="52" spans="6:10" x14ac:dyDescent="0.2">
      <c r="F52" s="13">
        <v>3268</v>
      </c>
      <c r="G52" s="13" t="s">
        <v>803</v>
      </c>
      <c r="H52" t="s">
        <v>562</v>
      </c>
      <c r="I52">
        <v>1</v>
      </c>
      <c r="J52" t="s">
        <v>73</v>
      </c>
    </row>
    <row r="53" spans="6:10" x14ac:dyDescent="0.2">
      <c r="F53" s="13">
        <v>3269</v>
      </c>
      <c r="G53" s="13" t="s">
        <v>804</v>
      </c>
      <c r="H53" t="s">
        <v>562</v>
      </c>
      <c r="I53">
        <v>1</v>
      </c>
      <c r="J53" t="s">
        <v>73</v>
      </c>
    </row>
    <row r="54" spans="6:10" x14ac:dyDescent="0.2">
      <c r="F54" s="13">
        <v>3270</v>
      </c>
      <c r="G54" s="13" t="s">
        <v>805</v>
      </c>
      <c r="H54" t="s">
        <v>562</v>
      </c>
      <c r="I54">
        <v>1</v>
      </c>
      <c r="J54" t="s">
        <v>73</v>
      </c>
    </row>
    <row r="55" spans="6:10" x14ac:dyDescent="0.2">
      <c r="F55" s="13">
        <v>3271</v>
      </c>
      <c r="G55" s="13" t="s">
        <v>806</v>
      </c>
      <c r="H55" t="s">
        <v>562</v>
      </c>
      <c r="I55">
        <v>1</v>
      </c>
      <c r="J55" t="s">
        <v>73</v>
      </c>
    </row>
    <row r="56" spans="6:10" x14ac:dyDescent="0.2">
      <c r="F56">
        <v>3281</v>
      </c>
      <c r="G56" t="s">
        <v>807</v>
      </c>
      <c r="H56" t="s">
        <v>562</v>
      </c>
      <c r="I56">
        <v>1</v>
      </c>
      <c r="J56" t="s">
        <v>73</v>
      </c>
    </row>
    <row r="57" spans="6:10" x14ac:dyDescent="0.2">
      <c r="F57">
        <v>3300</v>
      </c>
      <c r="G57" t="s">
        <v>808</v>
      </c>
      <c r="H57" t="s">
        <v>562</v>
      </c>
      <c r="I57">
        <v>1</v>
      </c>
      <c r="J57" t="s">
        <v>73</v>
      </c>
    </row>
    <row r="58" spans="6:10" x14ac:dyDescent="0.2">
      <c r="F58">
        <v>200184</v>
      </c>
      <c r="G58" t="s">
        <v>809</v>
      </c>
      <c r="H58" t="s">
        <v>562</v>
      </c>
      <c r="I58">
        <v>1</v>
      </c>
      <c r="J58" t="s">
        <v>73</v>
      </c>
    </row>
    <row r="59" spans="6:10" x14ac:dyDescent="0.2">
      <c r="F59">
        <v>200185</v>
      </c>
      <c r="G59" t="s">
        <v>810</v>
      </c>
      <c r="H59" t="s">
        <v>562</v>
      </c>
      <c r="I59">
        <v>1</v>
      </c>
      <c r="J59" t="s">
        <v>73</v>
      </c>
    </row>
    <row r="60" spans="6:10" x14ac:dyDescent="0.2">
      <c r="F60">
        <v>200223</v>
      </c>
      <c r="G60" t="s">
        <v>811</v>
      </c>
      <c r="H60" t="s">
        <v>562</v>
      </c>
      <c r="I60">
        <v>1</v>
      </c>
      <c r="J60" t="s">
        <v>73</v>
      </c>
    </row>
    <row r="61" spans="6:10" x14ac:dyDescent="0.2">
      <c r="F61" s="13">
        <v>200225</v>
      </c>
      <c r="G61" s="13" t="s">
        <v>812</v>
      </c>
      <c r="H61" t="s">
        <v>562</v>
      </c>
      <c r="I61">
        <v>1</v>
      </c>
      <c r="J61" t="s">
        <v>73</v>
      </c>
    </row>
    <row r="62" spans="6:10" x14ac:dyDescent="0.2">
      <c r="F62" s="13">
        <v>2673</v>
      </c>
      <c r="G62" s="13" t="s">
        <v>813</v>
      </c>
      <c r="H62" t="s">
        <v>552</v>
      </c>
      <c r="I62">
        <v>1</v>
      </c>
      <c r="J62" t="s">
        <v>73</v>
      </c>
    </row>
    <row r="63" spans="6:10" x14ac:dyDescent="0.2">
      <c r="F63" s="13">
        <v>2693</v>
      </c>
      <c r="G63" s="13" t="s">
        <v>705</v>
      </c>
      <c r="H63" t="s">
        <v>552</v>
      </c>
      <c r="I63">
        <v>1.6</v>
      </c>
      <c r="J63" t="s">
        <v>73</v>
      </c>
    </row>
    <row r="64" spans="6:10" x14ac:dyDescent="0.2">
      <c r="F64" s="13">
        <v>2758</v>
      </c>
      <c r="G64" s="13" t="s">
        <v>814</v>
      </c>
      <c r="H64" t="s">
        <v>552</v>
      </c>
      <c r="I64">
        <v>1.6</v>
      </c>
      <c r="J64" t="s">
        <v>73</v>
      </c>
    </row>
    <row r="65" spans="6:10" x14ac:dyDescent="0.2">
      <c r="F65" s="13">
        <v>2882</v>
      </c>
      <c r="G65" s="13" t="s">
        <v>576</v>
      </c>
      <c r="H65" t="s">
        <v>552</v>
      </c>
      <c r="I65">
        <v>1</v>
      </c>
      <c r="J65" t="s">
        <v>73</v>
      </c>
    </row>
    <row r="66" spans="6:10" x14ac:dyDescent="0.2">
      <c r="F66" s="13">
        <v>2882</v>
      </c>
      <c r="G66" s="13" t="s">
        <v>815</v>
      </c>
      <c r="H66" t="s">
        <v>552</v>
      </c>
      <c r="I66">
        <v>1</v>
      </c>
      <c r="J66" t="s">
        <v>73</v>
      </c>
    </row>
    <row r="67" spans="6:10" x14ac:dyDescent="0.2">
      <c r="F67" s="13">
        <v>2906</v>
      </c>
      <c r="G67" s="13" t="s">
        <v>727</v>
      </c>
      <c r="H67" t="s">
        <v>552</v>
      </c>
      <c r="I67">
        <v>1.7749999999999999</v>
      </c>
      <c r="J67" t="s">
        <v>73</v>
      </c>
    </row>
    <row r="68" spans="6:10" x14ac:dyDescent="0.2">
      <c r="F68" s="13">
        <v>2916</v>
      </c>
      <c r="G68" s="13" t="s">
        <v>816</v>
      </c>
      <c r="H68" t="s">
        <v>552</v>
      </c>
      <c r="I68">
        <v>2.5000000000000001E-2</v>
      </c>
      <c r="J68" t="s">
        <v>73</v>
      </c>
    </row>
    <row r="69" spans="6:10" x14ac:dyDescent="0.2">
      <c r="F69" s="13">
        <v>2926</v>
      </c>
      <c r="G69" s="13" t="s">
        <v>817</v>
      </c>
      <c r="H69" t="s">
        <v>552</v>
      </c>
      <c r="I69">
        <v>1.7749999999999999</v>
      </c>
      <c r="J69" t="s">
        <v>73</v>
      </c>
    </row>
    <row r="70" spans="6:10" x14ac:dyDescent="0.2">
      <c r="F70" s="13">
        <v>2947</v>
      </c>
      <c r="G70" s="13" t="s">
        <v>818</v>
      </c>
      <c r="H70" t="s">
        <v>552</v>
      </c>
      <c r="I70">
        <v>1</v>
      </c>
      <c r="J70" t="s">
        <v>73</v>
      </c>
    </row>
    <row r="71" spans="6:10" x14ac:dyDescent="0.2">
      <c r="F71" s="13">
        <v>2955</v>
      </c>
      <c r="G71" s="13" t="s">
        <v>819</v>
      </c>
      <c r="H71" t="s">
        <v>552</v>
      </c>
      <c r="I71">
        <v>1</v>
      </c>
      <c r="J71" t="s">
        <v>73</v>
      </c>
    </row>
    <row r="72" spans="6:10" x14ac:dyDescent="0.2">
      <c r="F72" s="13">
        <v>2955</v>
      </c>
      <c r="G72" s="13" t="s">
        <v>820</v>
      </c>
      <c r="H72" t="s">
        <v>552</v>
      </c>
      <c r="I72">
        <v>1</v>
      </c>
      <c r="J72" t="s">
        <v>73</v>
      </c>
    </row>
    <row r="73" spans="6:10" x14ac:dyDescent="0.2">
      <c r="F73" s="13">
        <v>3048</v>
      </c>
      <c r="G73" s="13" t="s">
        <v>821</v>
      </c>
      <c r="H73" t="s">
        <v>552</v>
      </c>
      <c r="I73">
        <v>1.7749999999999999</v>
      </c>
      <c r="J73" t="s">
        <v>73</v>
      </c>
    </row>
    <row r="74" spans="6:10" x14ac:dyDescent="0.2">
      <c r="F74" s="13">
        <v>3050</v>
      </c>
      <c r="G74" s="13" t="s">
        <v>822</v>
      </c>
      <c r="H74" t="s">
        <v>552</v>
      </c>
      <c r="I74">
        <v>1</v>
      </c>
      <c r="J74" t="s">
        <v>73</v>
      </c>
    </row>
    <row r="75" spans="6:10" x14ac:dyDescent="0.2">
      <c r="F75" s="13">
        <v>3091</v>
      </c>
      <c r="G75" s="13" t="s">
        <v>734</v>
      </c>
      <c r="H75" t="s">
        <v>552</v>
      </c>
      <c r="I75">
        <v>1.7749999999999999</v>
      </c>
      <c r="J75" t="s">
        <v>73</v>
      </c>
    </row>
    <row r="76" spans="6:10" x14ac:dyDescent="0.2">
      <c r="F76" s="13">
        <v>3124</v>
      </c>
      <c r="G76" s="13" t="s">
        <v>731</v>
      </c>
      <c r="H76" t="s">
        <v>552</v>
      </c>
      <c r="I76">
        <v>1.6</v>
      </c>
      <c r="J76" t="s">
        <v>73</v>
      </c>
    </row>
    <row r="77" spans="6:10" x14ac:dyDescent="0.2">
      <c r="F77" s="13">
        <v>3208</v>
      </c>
      <c r="G77" s="13" t="s">
        <v>551</v>
      </c>
      <c r="H77" t="s">
        <v>552</v>
      </c>
      <c r="I77">
        <v>1.6</v>
      </c>
      <c r="J77" t="s">
        <v>73</v>
      </c>
    </row>
    <row r="78" spans="6:10" x14ac:dyDescent="0.2">
      <c r="F78" s="13">
        <v>3221</v>
      </c>
      <c r="G78" s="13" t="s">
        <v>823</v>
      </c>
      <c r="H78" t="s">
        <v>552</v>
      </c>
      <c r="I78">
        <v>1</v>
      </c>
      <c r="J78" t="s">
        <v>73</v>
      </c>
    </row>
    <row r="79" spans="6:10" x14ac:dyDescent="0.2">
      <c r="F79" s="13">
        <v>3230</v>
      </c>
      <c r="G79" s="13" t="s">
        <v>719</v>
      </c>
      <c r="H79" t="s">
        <v>552</v>
      </c>
      <c r="I79">
        <v>1</v>
      </c>
      <c r="J79" t="s">
        <v>73</v>
      </c>
    </row>
    <row r="80" spans="6:10" x14ac:dyDescent="0.2">
      <c r="F80" s="13">
        <v>3231</v>
      </c>
      <c r="G80" s="13" t="s">
        <v>824</v>
      </c>
      <c r="H80" t="s">
        <v>552</v>
      </c>
      <c r="I80">
        <v>1</v>
      </c>
      <c r="J80" t="s">
        <v>73</v>
      </c>
    </row>
    <row r="81" spans="6:10" x14ac:dyDescent="0.2">
      <c r="F81" s="13">
        <v>3232</v>
      </c>
      <c r="G81" s="13" t="s">
        <v>825</v>
      </c>
      <c r="H81" t="s">
        <v>552</v>
      </c>
      <c r="I81">
        <v>1</v>
      </c>
      <c r="J81" t="s">
        <v>73</v>
      </c>
    </row>
    <row r="82" spans="6:10" x14ac:dyDescent="0.2">
      <c r="F82" s="13">
        <v>3233</v>
      </c>
      <c r="G82" s="13" t="s">
        <v>826</v>
      </c>
      <c r="H82" t="s">
        <v>552</v>
      </c>
      <c r="I82">
        <v>1.6</v>
      </c>
      <c r="J82" t="s">
        <v>73</v>
      </c>
    </row>
    <row r="83" spans="6:10" x14ac:dyDescent="0.2">
      <c r="F83" s="13">
        <v>3234</v>
      </c>
      <c r="G83" s="13" t="s">
        <v>725</v>
      </c>
      <c r="H83" t="s">
        <v>552</v>
      </c>
      <c r="I83">
        <v>1.6</v>
      </c>
      <c r="J83" t="s">
        <v>73</v>
      </c>
    </row>
    <row r="84" spans="6:10" x14ac:dyDescent="0.2">
      <c r="F84">
        <v>3242</v>
      </c>
      <c r="G84" t="s">
        <v>827</v>
      </c>
      <c r="H84" t="s">
        <v>552</v>
      </c>
      <c r="I84">
        <v>1.6</v>
      </c>
      <c r="J84" t="s">
        <v>73</v>
      </c>
    </row>
    <row r="85" spans="6:10" x14ac:dyDescent="0.2">
      <c r="F85" s="13">
        <v>3276</v>
      </c>
      <c r="G85" s="13" t="s">
        <v>828</v>
      </c>
      <c r="H85" t="s">
        <v>552</v>
      </c>
      <c r="I85">
        <v>1</v>
      </c>
      <c r="J85" t="s">
        <v>73</v>
      </c>
    </row>
    <row r="86" spans="6:10" x14ac:dyDescent="0.2">
      <c r="F86" s="13">
        <v>3277</v>
      </c>
      <c r="G86" s="13" t="s">
        <v>829</v>
      </c>
      <c r="H86" t="s">
        <v>552</v>
      </c>
      <c r="I86">
        <v>1</v>
      </c>
      <c r="J86" t="s">
        <v>73</v>
      </c>
    </row>
    <row r="87" spans="6:10" x14ac:dyDescent="0.2">
      <c r="F87" s="13">
        <v>3278</v>
      </c>
      <c r="G87" s="13" t="s">
        <v>830</v>
      </c>
      <c r="H87" t="s">
        <v>552</v>
      </c>
      <c r="I87">
        <v>1</v>
      </c>
      <c r="J87" t="s">
        <v>73</v>
      </c>
    </row>
    <row r="88" spans="6:10" x14ac:dyDescent="0.2">
      <c r="F88" s="13">
        <v>3282</v>
      </c>
      <c r="G88" s="13" t="s">
        <v>590</v>
      </c>
      <c r="H88" t="s">
        <v>552</v>
      </c>
      <c r="I88">
        <v>1</v>
      </c>
      <c r="J88" t="s">
        <v>73</v>
      </c>
    </row>
    <row r="89" spans="6:10" x14ac:dyDescent="0.2">
      <c r="F89" s="13">
        <v>3283</v>
      </c>
      <c r="G89" s="13" t="s">
        <v>712</v>
      </c>
      <c r="H89" t="s">
        <v>552</v>
      </c>
      <c r="I89">
        <v>1.6</v>
      </c>
      <c r="J89" t="s">
        <v>73</v>
      </c>
    </row>
    <row r="90" spans="6:10" x14ac:dyDescent="0.2">
      <c r="F90">
        <v>3295</v>
      </c>
      <c r="H90" t="s">
        <v>552</v>
      </c>
      <c r="I90">
        <v>1</v>
      </c>
      <c r="J90" t="s">
        <v>73</v>
      </c>
    </row>
    <row r="91" spans="6:10" x14ac:dyDescent="0.2">
      <c r="F91">
        <v>3303</v>
      </c>
      <c r="G91" t="s">
        <v>831</v>
      </c>
      <c r="H91" t="s">
        <v>552</v>
      </c>
      <c r="I91">
        <v>1.4</v>
      </c>
      <c r="J91" t="s">
        <v>73</v>
      </c>
    </row>
    <row r="92" spans="6:10" x14ac:dyDescent="0.2">
      <c r="F92">
        <v>150098</v>
      </c>
      <c r="G92" s="30" t="s">
        <v>832</v>
      </c>
      <c r="H92" t="s">
        <v>552</v>
      </c>
      <c r="I92">
        <v>1</v>
      </c>
      <c r="J92" t="s">
        <v>73</v>
      </c>
    </row>
    <row r="93" spans="6:10" x14ac:dyDescent="0.2">
      <c r="J93" t="s">
        <v>73</v>
      </c>
    </row>
    <row r="94" spans="6:10" x14ac:dyDescent="0.2">
      <c r="J94" t="s">
        <v>73</v>
      </c>
    </row>
    <row r="95" spans="6:10" x14ac:dyDescent="0.2">
      <c r="J95" t="s">
        <v>73</v>
      </c>
    </row>
    <row r="96" spans="6:10" x14ac:dyDescent="0.2">
      <c r="J96" t="s">
        <v>73</v>
      </c>
    </row>
    <row r="97" spans="6:10" x14ac:dyDescent="0.2">
      <c r="J97" t="s">
        <v>73</v>
      </c>
    </row>
    <row r="98" spans="6:10" x14ac:dyDescent="0.2">
      <c r="J98" t="s">
        <v>73</v>
      </c>
    </row>
    <row r="99" spans="6:10" x14ac:dyDescent="0.2">
      <c r="J99" t="s">
        <v>73</v>
      </c>
    </row>
    <row r="100" spans="6:10" x14ac:dyDescent="0.2">
      <c r="J100" t="s">
        <v>73</v>
      </c>
    </row>
    <row r="101" spans="6:10" x14ac:dyDescent="0.2">
      <c r="J101" t="s">
        <v>73</v>
      </c>
    </row>
    <row r="102" spans="6:10" x14ac:dyDescent="0.2">
      <c r="J102" t="s">
        <v>73</v>
      </c>
    </row>
    <row r="103" spans="6:10" x14ac:dyDescent="0.2">
      <c r="J103" t="s">
        <v>73</v>
      </c>
    </row>
    <row r="104" spans="6:10" x14ac:dyDescent="0.2">
      <c r="J104" t="s">
        <v>73</v>
      </c>
    </row>
    <row r="105" spans="6:10" x14ac:dyDescent="0.2">
      <c r="J105" t="s">
        <v>73</v>
      </c>
    </row>
    <row r="106" spans="6:10" x14ac:dyDescent="0.2">
      <c r="F106">
        <v>3297</v>
      </c>
      <c r="G106" t="s">
        <v>833</v>
      </c>
      <c r="H106" t="s">
        <v>562</v>
      </c>
      <c r="I106">
        <v>1</v>
      </c>
      <c r="J106" t="s">
        <v>73</v>
      </c>
    </row>
  </sheetData>
  <pageMargins left="0.7" right="0.7" top="0.75" bottom="0.75" header="0.3" footer="0.3"/>
  <pageSetup paperSize="9" orientation="portrait" r:id="rId1"/>
  <customProperties>
    <customPr name="_pios_id" r:id="rId2"/>
  </customProperties>
  <tableParts count="2"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1499CC2B9DECB4BB8782B83A075A610" ma:contentTypeVersion="15" ma:contentTypeDescription="Crear nuevo documento." ma:contentTypeScope="" ma:versionID="3e848af45419e714793e91b6f5eb1321">
  <xsd:schema xmlns:xsd="http://www.w3.org/2001/XMLSchema" xmlns:xs="http://www.w3.org/2001/XMLSchema" xmlns:p="http://schemas.microsoft.com/office/2006/metadata/properties" xmlns:ns2="b6b9cc60-61ce-4883-aeec-e4e31725294e" xmlns:ns3="c3751c96-9418-435c-ae5a-e23b50755d91" targetNamespace="http://schemas.microsoft.com/office/2006/metadata/properties" ma:root="true" ma:fieldsID="6ba08e13fbb77e7304b301a74a402625" ns2:_="" ns3:_="">
    <xsd:import namespace="b6b9cc60-61ce-4883-aeec-e4e31725294e"/>
    <xsd:import namespace="c3751c96-9418-435c-ae5a-e23b50755d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9cc60-61ce-4883-aeec-e4e3172529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3a177a3f-a282-46a4-a36e-c8c89ca2b6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751c96-9418-435c-ae5a-e23b50755d91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b902090-9655-46fd-a2db-482c38b5cd24}" ma:internalName="TaxCatchAll" ma:showField="CatchAllData" ma:web="c3751c96-9418-435c-ae5a-e23b50755d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3751c96-9418-435c-ae5a-e23b50755d91" xsi:nil="true"/>
    <lcf76f155ced4ddcb4097134ff3c332f xmlns="b6b9cc60-61ce-4883-aeec-e4e31725294e">
      <Terms xmlns="http://schemas.microsoft.com/office/infopath/2007/PartnerControls"/>
    </lcf76f155ced4ddcb4097134ff3c332f>
  </documentManagement>
</p:properties>
</file>

<file path=customXml/item4.xml>��
</file>

<file path=customXml/itemProps1.xml><?xml version="1.0" encoding="utf-8"?>
<ds:datastoreItem xmlns:ds="http://schemas.openxmlformats.org/officeDocument/2006/customXml" ds:itemID="{9093DD23-662C-49C4-B3C3-6FF85D1F6FA1}"/>
</file>

<file path=customXml/itemProps2.xml><?xml version="1.0" encoding="utf-8"?>
<ds:datastoreItem xmlns:ds="http://schemas.openxmlformats.org/officeDocument/2006/customXml" ds:itemID="{197F3785-5E58-42C8-9DF3-C8EAB479BB4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790450B-BB89-4C12-80EE-FBBD2567569D}">
  <ds:schemaRefs>
    <ds:schemaRef ds:uri="http://schemas.microsoft.com/office/2006/metadata/properties"/>
    <ds:schemaRef ds:uri="http://schemas.microsoft.com/office/infopath/2007/PartnerControls"/>
    <ds:schemaRef ds:uri="c3751c96-9418-435c-ae5a-e23b50755d91"/>
    <ds:schemaRef ds:uri="b6b9cc60-61ce-4883-aeec-e4e31725294e"/>
  </ds:schemaRefs>
</ds:datastoreItem>
</file>

<file path=customXml/itemProps4.xml><?xml version="1.0" encoding="utf-8"?>
<ds:datastoreItem xmlns:ds="http://schemas.openxmlformats.org/officeDocument/2006/customXml" ds:itemID="{91DB5D58-B3EA-4C44-B615-CE7E91A2E4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Datos</vt:lpstr>
      <vt:lpstr>ACL Analysis</vt:lpstr>
      <vt:lpstr>Hoja3</vt:lpstr>
      <vt:lpstr>Hoja4</vt:lpstr>
      <vt:lpstr>Hoja1</vt:lpstr>
      <vt:lpstr>Hoja2</vt:lpstr>
      <vt:lpstr>Hoja5</vt:lpstr>
      <vt:lpstr>Dashboard</vt:lpstr>
      <vt:lpstr>Sobrepesos_Lista</vt:lpstr>
      <vt:lpstr>Sheet2</vt:lpstr>
      <vt:lpstr>Sobrepesos</vt:lpstr>
      <vt:lpstr>Apoyo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Iván Corral de Loma</cp:lastModifiedBy>
  <cp:revision>1</cp:revision>
  <dcterms:created xsi:type="dcterms:W3CDTF">2023-07-08T10:20:56Z</dcterms:created>
  <dcterms:modified xsi:type="dcterms:W3CDTF">2024-09-27T08:52:02Z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0x01010031499CC2B9DECB4BB8782B83A075A610</vt:lpwstr>
  </property>
  <property fmtid="{D5CDD505-2E9C-101B-9397-08002B2CF9AE}" pid="3" name="MediaServiceImageTags">
    <vt:lpwstr/>
  </property>
</Properties>
</file>