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RPA_CORP\Documents\UiPath\VOTORANTIM_004_001_RT1_Controles SOX-EAA-01.74.1-AR y SOX-EAA-02.74.1-AP\Data\ExcelReports\"/>
    </mc:Choice>
  </mc:AlternateContent>
  <xr:revisionPtr revIDLastSave="0" documentId="13_ncr:1_{7A4D06B0-30F3-41E1-8D30-98B353DD3458}" xr6:coauthVersionLast="47" xr6:coauthVersionMax="47" xr10:uidLastSave="{00000000-0000-0000-0000-000000000000}"/>
  <bookViews>
    <workbookView xWindow="780" yWindow="780" windowWidth="21585" windowHeight="10290" tabRatio="791" firstSheet="1" activeTab="1" xr2:uid="{878C1983-D631-4408-B83E-37E3381AEC97}"/>
  </bookViews>
  <sheets>
    <sheet name="Acerno_Cache_XXXXX" sheetId="21" state="veryHidden" r:id="rId1"/>
    <sheet name="ZEUFI037" sheetId="2" r:id="rId2"/>
    <sheet name="GL Analysis" sheetId="3" r:id="rId3"/>
    <sheet name="Clearings" sheetId="10" r:id="rId4"/>
    <sheet name="To_Analyze" sheetId="11" r:id="rId5"/>
    <sheet name="Under_Control" sheetId="12" r:id="rId6"/>
    <sheet name="AR" sheetId="13" r:id="rId7"/>
    <sheet name="AP" sheetId="14" r:id="rId8"/>
    <sheet name="Summary" sheetId="9" r:id="rId9"/>
    <sheet name="AR_To Analyze" sheetId="19" r:id="rId10"/>
    <sheet name="AP_To Analyze" sheetId="20" r:id="rId11"/>
    <sheet name="Sample_AR" sheetId="17" r:id="rId12"/>
    <sheet name="Sample_AP" sheetId="18" r:id="rId13"/>
  </sheets>
  <definedNames>
    <definedName name="_xlnm._FilterDatabase" localSheetId="2" hidden="1">'GL Analysis'!$B$3:$E$3</definedName>
    <definedName name="ExternalData_1" localSheetId="6" hidden="1">AR!$B$7:$L$8</definedName>
    <definedName name="ExternalData_1" localSheetId="3" hidden="1">'Clearings'!$B$5:$AM$97</definedName>
    <definedName name="ExternalData_1" localSheetId="11" hidden="1">Sample_AR!$B$5:$M$6</definedName>
    <definedName name="ExternalData_1" localSheetId="4" hidden="1">To_Analyze!$B$5:$M$49</definedName>
    <definedName name="ExternalData_2" localSheetId="7" hidden="1">AP!$B$7:$L$51</definedName>
    <definedName name="ExternalData_2" localSheetId="12" hidden="1">Sample_AP!$B$5:$M$11</definedName>
    <definedName name="ExternalData_2" localSheetId="5" hidden="1">Under_Control!$B$5:$M$6</definedName>
    <definedName name="ExternalData_3" localSheetId="9" hidden="1">'AR_To Analyze'!$C$5:$W$6</definedName>
    <definedName name="ExternalData_4" localSheetId="10" hidden="1">'AP_To Analyze'!$C$5:$W$19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4" l="1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N6" i="12"/>
  <c r="B7" i="2"/>
  <c r="B9" i="2"/>
  <c r="B11" i="2"/>
  <c r="B13" i="2"/>
  <c r="B15" i="2"/>
  <c r="B17" i="2"/>
  <c r="B19" i="2"/>
  <c r="B21" i="2"/>
  <c r="B23" i="2"/>
  <c r="B25" i="2"/>
  <c r="B27" i="2"/>
  <c r="B29" i="2"/>
  <c r="B31" i="2"/>
  <c r="B33" i="2"/>
  <c r="B35" i="2"/>
  <c r="B37" i="2"/>
  <c r="B39" i="2"/>
  <c r="B41" i="2"/>
  <c r="B43" i="2"/>
  <c r="B45" i="2"/>
  <c r="B47" i="2"/>
  <c r="B49" i="2"/>
  <c r="B51" i="2"/>
  <c r="B53" i="2"/>
  <c r="B55" i="2"/>
  <c r="B57" i="2"/>
  <c r="B59" i="2"/>
  <c r="B61" i="2"/>
  <c r="B63" i="2"/>
  <c r="B65" i="2"/>
  <c r="B67" i="2"/>
  <c r="B69" i="2"/>
  <c r="B71" i="2"/>
  <c r="B73" i="2"/>
  <c r="B75" i="2"/>
  <c r="B77" i="2"/>
  <c r="B79" i="2"/>
  <c r="B81" i="2"/>
  <c r="B83" i="2"/>
  <c r="B85" i="2"/>
  <c r="B87" i="2"/>
  <c r="B89" i="2"/>
  <c r="B91" i="2"/>
  <c r="B93" i="2"/>
  <c r="B95" i="2"/>
  <c r="C6" i="2"/>
  <c r="B6" i="2" s="1"/>
  <c r="C7" i="2"/>
  <c r="C8" i="2"/>
  <c r="B8" i="2" s="1"/>
  <c r="C9" i="2"/>
  <c r="C10" i="2"/>
  <c r="B10" i="2" s="1"/>
  <c r="C11" i="2"/>
  <c r="C12" i="2"/>
  <c r="B12" i="2" s="1"/>
  <c r="C13" i="2"/>
  <c r="C14" i="2"/>
  <c r="B14" i="2" s="1"/>
  <c r="C15" i="2"/>
  <c r="C16" i="2"/>
  <c r="B16" i="2" s="1"/>
  <c r="C17" i="2"/>
  <c r="C18" i="2"/>
  <c r="B18" i="2" s="1"/>
  <c r="C19" i="2"/>
  <c r="C20" i="2"/>
  <c r="B20" i="2" s="1"/>
  <c r="C21" i="2"/>
  <c r="C22" i="2"/>
  <c r="B22" i="2" s="1"/>
  <c r="C23" i="2"/>
  <c r="C24" i="2"/>
  <c r="B24" i="2" s="1"/>
  <c r="C25" i="2"/>
  <c r="C26" i="2"/>
  <c r="B26" i="2" s="1"/>
  <c r="C27" i="2"/>
  <c r="C28" i="2"/>
  <c r="B28" i="2" s="1"/>
  <c r="C29" i="2"/>
  <c r="C30" i="2"/>
  <c r="B30" i="2" s="1"/>
  <c r="C31" i="2"/>
  <c r="C32" i="2"/>
  <c r="B32" i="2" s="1"/>
  <c r="C33" i="2"/>
  <c r="C34" i="2"/>
  <c r="B34" i="2" s="1"/>
  <c r="C35" i="2"/>
  <c r="C36" i="2"/>
  <c r="B36" i="2" s="1"/>
  <c r="C37" i="2"/>
  <c r="C38" i="2"/>
  <c r="B38" i="2" s="1"/>
  <c r="C39" i="2"/>
  <c r="C40" i="2"/>
  <c r="B40" i="2" s="1"/>
  <c r="C41" i="2"/>
  <c r="C42" i="2"/>
  <c r="B42" i="2" s="1"/>
  <c r="C43" i="2"/>
  <c r="C44" i="2"/>
  <c r="B44" i="2" s="1"/>
  <c r="C45" i="2"/>
  <c r="C46" i="2"/>
  <c r="B46" i="2" s="1"/>
  <c r="C47" i="2"/>
  <c r="C48" i="2"/>
  <c r="B48" i="2" s="1"/>
  <c r="C49" i="2"/>
  <c r="C50" i="2"/>
  <c r="B50" i="2" s="1"/>
  <c r="C51" i="2"/>
  <c r="C52" i="2"/>
  <c r="B52" i="2" s="1"/>
  <c r="C53" i="2"/>
  <c r="C54" i="2"/>
  <c r="B54" i="2" s="1"/>
  <c r="C55" i="2"/>
  <c r="C56" i="2"/>
  <c r="B56" i="2" s="1"/>
  <c r="C57" i="2"/>
  <c r="C58" i="2"/>
  <c r="B58" i="2" s="1"/>
  <c r="C59" i="2"/>
  <c r="C60" i="2"/>
  <c r="B60" i="2" s="1"/>
  <c r="C61" i="2"/>
  <c r="C62" i="2"/>
  <c r="B62" i="2" s="1"/>
  <c r="C63" i="2"/>
  <c r="C64" i="2"/>
  <c r="B64" i="2" s="1"/>
  <c r="C65" i="2"/>
  <c r="C66" i="2"/>
  <c r="B66" i="2" s="1"/>
  <c r="C67" i="2"/>
  <c r="C68" i="2"/>
  <c r="B68" i="2" s="1"/>
  <c r="C69" i="2"/>
  <c r="C70" i="2"/>
  <c r="B70" i="2" s="1"/>
  <c r="C71" i="2"/>
  <c r="C72" i="2"/>
  <c r="B72" i="2" s="1"/>
  <c r="C73" i="2"/>
  <c r="C74" i="2"/>
  <c r="B74" i="2" s="1"/>
  <c r="C75" i="2"/>
  <c r="C76" i="2"/>
  <c r="B76" i="2" s="1"/>
  <c r="C77" i="2"/>
  <c r="C78" i="2"/>
  <c r="B78" i="2" s="1"/>
  <c r="C79" i="2"/>
  <c r="C80" i="2"/>
  <c r="B80" i="2" s="1"/>
  <c r="C81" i="2"/>
  <c r="C82" i="2"/>
  <c r="B82" i="2" s="1"/>
  <c r="C83" i="2"/>
  <c r="C84" i="2"/>
  <c r="B84" i="2" s="1"/>
  <c r="C85" i="2"/>
  <c r="C86" i="2"/>
  <c r="B86" i="2" s="1"/>
  <c r="C87" i="2"/>
  <c r="C88" i="2"/>
  <c r="B88" i="2" s="1"/>
  <c r="C89" i="2"/>
  <c r="C90" i="2"/>
  <c r="B90" i="2" s="1"/>
  <c r="C91" i="2"/>
  <c r="C92" i="2"/>
  <c r="B92" i="2" s="1"/>
  <c r="C93" i="2"/>
  <c r="C94" i="2"/>
  <c r="B94" i="2" s="1"/>
  <c r="C95" i="2"/>
  <c r="C96" i="2"/>
  <c r="B96" i="2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17" i="3"/>
  <c r="E17" i="3"/>
  <c r="D22" i="3"/>
  <c r="E22" i="3"/>
  <c r="D23" i="3" l="1"/>
  <c r="D24" i="3"/>
  <c r="D25" i="3"/>
  <c r="D26" i="3"/>
  <c r="E23" i="3"/>
  <c r="E24" i="3"/>
  <c r="E25" i="3"/>
  <c r="E26" i="3"/>
  <c r="D13" i="3"/>
  <c r="D14" i="3"/>
  <c r="D15" i="3"/>
  <c r="D16" i="3"/>
  <c r="D18" i="3"/>
  <c r="D19" i="3"/>
  <c r="D20" i="3"/>
  <c r="D21" i="3"/>
  <c r="E13" i="3"/>
  <c r="E14" i="3"/>
  <c r="E15" i="3"/>
  <c r="E16" i="3"/>
  <c r="E18" i="3"/>
  <c r="E19" i="3"/>
  <c r="E20" i="3"/>
  <c r="E21" i="3"/>
  <c r="D8" i="3" l="1"/>
  <c r="D9" i="3"/>
  <c r="D10" i="3"/>
  <c r="D11" i="3"/>
  <c r="D12" i="3"/>
  <c r="E8" i="3"/>
  <c r="E9" i="3"/>
  <c r="E10" i="3"/>
  <c r="E11" i="3"/>
  <c r="E12" i="3"/>
  <c r="D5" i="3"/>
  <c r="D6" i="3"/>
  <c r="D7" i="3"/>
  <c r="E5" i="3"/>
  <c r="E6" i="3"/>
  <c r="E7" i="3"/>
  <c r="L3" i="14"/>
  <c r="C8" i="9" s="1"/>
  <c r="L3" i="13"/>
  <c r="C7" i="9" s="1"/>
  <c r="L3" i="18"/>
  <c r="B3" i="18"/>
  <c r="B3" i="17"/>
  <c r="L3" i="17"/>
  <c r="U3" i="20"/>
  <c r="T3" i="20"/>
  <c r="K3" i="20"/>
  <c r="U3" i="19"/>
  <c r="T3" i="19"/>
  <c r="K3" i="19"/>
  <c r="M3" i="13" l="1"/>
  <c r="H7" i="9" s="1"/>
  <c r="M7" i="9" s="1"/>
  <c r="N7" i="9" s="1"/>
  <c r="M3" i="14"/>
  <c r="H8" i="9" s="1"/>
  <c r="M8" i="9" s="1"/>
  <c r="N8" i="9" s="1"/>
  <c r="C9" i="9"/>
  <c r="D7" i="9" s="1"/>
  <c r="I7" i="9" l="1"/>
  <c r="H9" i="9"/>
  <c r="H11" i="9" s="1"/>
  <c r="I8" i="9"/>
  <c r="D8" i="9"/>
  <c r="M9" i="9"/>
  <c r="AB3" i="10"/>
  <c r="Z3" i="10"/>
  <c r="S3" i="10"/>
  <c r="C3" i="11"/>
  <c r="M3" i="11"/>
  <c r="M5" i="13"/>
  <c r="J7" i="9" s="1"/>
  <c r="L5" i="13"/>
  <c r="E7" i="9" s="1"/>
  <c r="L5" i="14"/>
  <c r="E8" i="9" s="1"/>
  <c r="E4" i="3"/>
  <c r="D5" i="2"/>
  <c r="C5" i="2"/>
  <c r="D4" i="3"/>
  <c r="B5" i="2" l="1"/>
  <c r="I9" i="9"/>
  <c r="E9" i="9"/>
  <c r="F8" i="9" s="1"/>
  <c r="O7" i="9"/>
  <c r="P7" i="9" s="1"/>
  <c r="M11" i="9"/>
  <c r="N9" i="9"/>
  <c r="K7" i="9"/>
  <c r="C3" i="12"/>
  <c r="C6" i="9" s="1"/>
  <c r="C11" i="9" s="1"/>
  <c r="C13" i="9" s="1"/>
  <c r="M3" i="12"/>
  <c r="E6" i="9" s="1"/>
  <c r="N5" i="13"/>
  <c r="M5" i="14"/>
  <c r="N5" i="14" l="1"/>
  <c r="J8" i="9"/>
  <c r="F7" i="9"/>
  <c r="E11" i="9"/>
  <c r="F6" i="9" s="1"/>
  <c r="D9" i="9"/>
  <c r="D6" i="9"/>
  <c r="K8" i="9" l="1"/>
  <c r="O8" i="9"/>
  <c r="J9" i="9"/>
  <c r="F9" i="9"/>
  <c r="E13" i="9"/>
  <c r="F13" i="9"/>
  <c r="J11" i="9" l="1"/>
  <c r="K9" i="9"/>
  <c r="K11" i="9"/>
  <c r="P8" i="9"/>
  <c r="O9" i="9"/>
  <c r="O11" i="9" s="1"/>
  <c r="P9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1ED876-6F13-4D7D-A68A-CE8DC00BCE9D}" keepAlive="1" name="Query - AP" description="Connection to the 'AP' query in the workbook." type="5" refreshedVersion="8" background="1" saveData="1">
    <dbPr connection="Provider=Microsoft.Mashup.OleDb.1;Data Source=$Workbook$;Location=AP;Extended Properties=&quot;&quot;" command="SELECT * FROM [AP]"/>
  </connection>
  <connection id="2" xr16:uid="{4619D344-54B7-41EA-B966-4AE6770DEB25}" keepAlive="1" name="Query - AP_To Analyze" description="Connection to the 'AP_To Analyze' query in the workbook." type="5" refreshedVersion="8" background="1" saveData="1">
    <dbPr connection="Provider=Microsoft.Mashup.OleDb.1;Data Source=$Workbook$;Location=&quot;AP_To Analyze&quot;;Extended Properties=&quot;&quot;" command="SELECT * FROM [AP_To Analyze]"/>
  </connection>
  <connection id="3" xr16:uid="{40082B46-2F2C-481B-9A0E-C9CC90EB250A}" keepAlive="1" name="Query - AR" description="Connection to the 'AR' query in the workbook." type="5" refreshedVersion="8" background="1" saveData="1">
    <dbPr connection="Provider=Microsoft.Mashup.OleDb.1;Data Source=$Workbook$;Location=AR;Extended Properties=&quot;&quot;" command="SELECT * FROM [AR]"/>
  </connection>
  <connection id="4" xr16:uid="{BB881043-7929-4343-8D5A-0B1DDAF9C467}" keepAlive="1" name="Query - AR_To Analyze" description="Connection to the 'AR_To Analyze' query in the workbook." type="5" refreshedVersion="8" background="1" saveData="1">
    <dbPr connection="Provider=Microsoft.Mashup.OleDb.1;Data Source=$Workbook$;Location=&quot;AR_To Analyze&quot;;Extended Properties=&quot;&quot;" command="SELECT * FROM [AR_To Analyze]"/>
  </connection>
  <connection id="5" xr16:uid="{3E28BCF6-F4A3-41BF-95AF-7E63C55EB8B5}" keepAlive="1" name="Query - Clearings" description="Connection to the 'Clearings' query in the workbook." type="5" refreshedVersion="8" background="1" saveData="1">
    <dbPr connection="Provider=Microsoft.Mashup.OleDb.1;Data Source=$Workbook$;Location=Clearings;Extended Properties=&quot;&quot;" command="SELECT * FROM [Clearings]"/>
  </connection>
  <connection id="6" xr16:uid="{83A16839-67D7-4568-8D54-B360728EF440}" keepAlive="1" name="Query - Sample_AP" description="Connection to the 'Sample_AP' query in the workbook." type="5" refreshedVersion="8" background="1" saveData="1">
    <dbPr connection="Provider=Microsoft.Mashup.OleDb.1;Data Source=$Workbook$;Location=Sample_AP;Extended Properties=&quot;&quot;" command="SELECT * FROM [Sample_AP]"/>
  </connection>
  <connection id="7" xr16:uid="{51DC59CA-6EC2-43ED-A202-5A222DE40290}" keepAlive="1" name="Query - Sample_AR" description="Connection to the 'Sample_AR' query in the workbook." type="5" refreshedVersion="8" background="1" saveData="1">
    <dbPr connection="Provider=Microsoft.Mashup.OleDb.1;Data Source=$Workbook$;Location=Sample_AR;Extended Properties=&quot;&quot;" command="SELECT * FROM [Sample_AR]"/>
  </connection>
  <connection id="8" xr16:uid="{319DD862-432F-4E63-8432-826B2C99DAF8}" keepAlive="1" name="Query - To_Analyze" description="Connection to the 'To_Analyze' query in the workbook." type="5" refreshedVersion="8" background="1" saveData="1">
    <dbPr connection="Provider=Microsoft.Mashup.OleDb.1;Data Source=$Workbook$;Location=To_Analyze;Extended Properties=&quot;&quot;" command="SELECT * FROM [To_Analyze]"/>
  </connection>
  <connection id="9" xr16:uid="{6481C8FD-40B5-483C-BCC7-65F392FE2E60}" keepAlive="1" name="Query - Under_Control" description="Connection to the 'Under_Control' query in the workbook." type="5" refreshedVersion="8" background="1" saveData="1">
    <dbPr connection="Provider=Microsoft.Mashup.OleDb.1;Data Source=$Workbook$;Location=Under_Control;Extended Properties=&quot;&quot;" command="SELECT * FROM [Under_Control]"/>
  </connection>
</connections>
</file>

<file path=xl/sharedStrings.xml><?xml version="1.0" encoding="utf-8"?>
<sst xmlns="http://schemas.openxmlformats.org/spreadsheetml/2006/main" count="3379" uniqueCount="219">
  <si>
    <t>Tier</t>
  </si>
  <si>
    <t>Type + G/L Acc</t>
  </si>
  <si>
    <t>Type + TCode + Co + Doc N</t>
  </si>
  <si>
    <t>CoCd</t>
  </si>
  <si>
    <t>Manager</t>
  </si>
  <si>
    <t>User</t>
  </si>
  <si>
    <t>TCode</t>
  </si>
  <si>
    <t>Text</t>
  </si>
  <si>
    <t>Type</t>
  </si>
  <si>
    <t>Document Descr.</t>
  </si>
  <si>
    <t>DocumentNo</t>
  </si>
  <si>
    <t>Doc. Date</t>
  </si>
  <si>
    <t>Entry date</t>
  </si>
  <si>
    <t>Effect date</t>
  </si>
  <si>
    <t>Doc.Header Text</t>
  </si>
  <si>
    <t>Reference</t>
  </si>
  <si>
    <t>Sess. Name</t>
  </si>
  <si>
    <t>Total Deb./Cred.</t>
  </si>
  <si>
    <t>Total Deb./Cred.(ML3</t>
  </si>
  <si>
    <t>Itm</t>
  </si>
  <si>
    <t>PK</t>
  </si>
  <si>
    <t>CME</t>
  </si>
  <si>
    <t>G/L Account</t>
  </si>
  <si>
    <t>G/L Account Descr.</t>
  </si>
  <si>
    <t xml:space="preserve">   Debit amount</t>
  </si>
  <si>
    <t>Debit amount(ML3)</t>
  </si>
  <si>
    <t xml:space="preserve">  Credit amount</t>
  </si>
  <si>
    <t>Credit amount(ML3)</t>
  </si>
  <si>
    <t>Line Comment</t>
  </si>
  <si>
    <t>BARCODE</t>
  </si>
  <si>
    <t>Cost Ctr</t>
  </si>
  <si>
    <t>Profit Ctr</t>
  </si>
  <si>
    <t>Order</t>
  </si>
  <si>
    <t>Cost Ctr Desc.</t>
  </si>
  <si>
    <t>Profit Ctr Desc</t>
  </si>
  <si>
    <t>Order Desc.</t>
  </si>
  <si>
    <t>-</t>
  </si>
  <si>
    <t>Detail of the pairs Doc. Type and G/L Acc. validated by G/L Acc. Analysis:</t>
  </si>
  <si>
    <t>Doc. Type</t>
  </si>
  <si>
    <t>Under Control</t>
  </si>
  <si>
    <t>Total</t>
  </si>
  <si>
    <t>Sample</t>
  </si>
  <si>
    <t>Remanent</t>
  </si>
  <si>
    <t>Sampling</t>
  </si>
  <si>
    <t>Clearings Summary</t>
  </si>
  <si>
    <t>Out of Sample</t>
  </si>
  <si>
    <t>Nº</t>
  </si>
  <si>
    <t>%</t>
  </si>
  <si>
    <t>1st Analysis</t>
  </si>
  <si>
    <t>Total 2nd Analysis</t>
  </si>
  <si>
    <t>Total Analysis</t>
  </si>
  <si>
    <t>Total Manual Journas (ZEUFI037)</t>
  </si>
  <si>
    <t>Check Accuracy</t>
  </si>
  <si>
    <t>Detail of Clearings - As exported from ZEUFI037 Report:</t>
  </si>
  <si>
    <t>Headings of the Clearings to be validated by sample analysis:</t>
  </si>
  <si>
    <t>Headings of the Clearings to be validated by G/L Analysis:</t>
  </si>
  <si>
    <t>Analysis and Sample slection for clearings, except the ones using Tcode FB1D</t>
  </si>
  <si>
    <t>Analysis and Sample slection for the Customers Clearings with Tcode FB1D:</t>
  </si>
  <si>
    <t>Clearings To be Analyzed (headings) for SOX Control xxx - Supplier and other Clearings:</t>
  </si>
  <si>
    <t>Clearings To be Analyzed (headings) for SOX Control xxx - Customer Clearings:</t>
  </si>
  <si>
    <t>Counts</t>
  </si>
  <si>
    <t>Supp/Cust</t>
  </si>
  <si>
    <t>Desc.S/C</t>
  </si>
  <si>
    <t>MD</t>
  </si>
  <si>
    <t>AB</t>
  </si>
  <si>
    <t>---</t>
  </si>
  <si>
    <t>Sample Criteria:</t>
  </si>
  <si>
    <t>Clearing total Debit/Credit is higher than:</t>
  </si>
  <si>
    <r>
      <t xml:space="preserve">Supplier &amp; GL Clearings </t>
    </r>
    <r>
      <rPr>
        <sz val="9"/>
        <color theme="1"/>
        <rFont val="Arial"/>
        <family val="2"/>
      </rPr>
      <t>(Doc Types AB and ZV)</t>
    </r>
  </si>
  <si>
    <r>
      <t xml:space="preserve">Customer Clearings </t>
    </r>
    <r>
      <rPr>
        <sz val="9"/>
        <color theme="1"/>
        <rFont val="Arial"/>
        <family val="2"/>
      </rPr>
      <t>(Doc Type 4)</t>
    </r>
  </si>
  <si>
    <t>MM-YYYY</t>
  </si>
  <si>
    <t>ZEUFI037 REPORT:</t>
  </si>
  <si>
    <t>Paste ZEUFI037 Report.</t>
  </si>
  <si>
    <t>Clearings To be Analyzed (Lines) for SOX Control 01.74.1 - Customer Clearings:</t>
  </si>
  <si>
    <t>Clearings To be Analyzed (Lines) for SOX Control 02.74.1 - Supplier and other Clearings:</t>
  </si>
  <si>
    <t>0051414009</t>
  </si>
  <si>
    <t>0051414002</t>
  </si>
  <si>
    <t>0044110000</t>
  </si>
  <si>
    <t>0034880000</t>
  </si>
  <si>
    <t>0034210000</t>
  </si>
  <si>
    <t>0034240000</t>
  </si>
  <si>
    <t>0034211000</t>
  </si>
  <si>
    <t>0044210000</t>
  </si>
  <si>
    <t>0034110000</t>
  </si>
  <si>
    <t>0044150000</t>
  </si>
  <si>
    <t>0044151000</t>
  </si>
  <si>
    <t>0051410409</t>
  </si>
  <si>
    <t>0051411002</t>
  </si>
  <si>
    <t>0051411003</t>
  </si>
  <si>
    <t>0051412009</t>
  </si>
  <si>
    <t>0051412019</t>
  </si>
  <si>
    <t>0051414003</t>
  </si>
  <si>
    <t>0090199999</t>
  </si>
  <si>
    <t>0090299999</t>
  </si>
  <si>
    <t>0090599999</t>
  </si>
  <si>
    <t>0090699999</t>
  </si>
  <si>
    <t>0051411009</t>
  </si>
  <si>
    <t>CHECK</t>
  </si>
  <si>
    <t>JUSTIFICATION</t>
  </si>
  <si>
    <t>SUPPORTING DOC.</t>
  </si>
  <si>
    <t>SUPPORTING DOC. LOCATION</t>
  </si>
  <si>
    <t>AT01</t>
  </si>
  <si>
    <t>SHADDOUCH</t>
  </si>
  <si>
    <t>HQARBAL</t>
  </si>
  <si>
    <t>FB1K</t>
  </si>
  <si>
    <t>Clear Vendor</t>
  </si>
  <si>
    <t>Accounting document</t>
  </si>
  <si>
    <t>DETT/ACQUIS IMM</t>
  </si>
  <si>
    <t>RECEVEUR DOUANE CASA PORT</t>
  </si>
  <si>
    <t>31AT011201</t>
  </si>
  <si>
    <t>NBENAYAD</t>
  </si>
  <si>
    <t>MBENNOUR</t>
  </si>
  <si>
    <t>FB1S</t>
  </si>
  <si>
    <t>Clear G/L Account</t>
  </si>
  <si>
    <t>R COMP FUTURIS</t>
  </si>
  <si>
    <t>31ATN19900</t>
  </si>
  <si>
    <t>FUTURIS AXA</t>
  </si>
  <si>
    <t>CTBK 100096013-M.</t>
  </si>
  <si>
    <t>NELKHIYATI</t>
  </si>
  <si>
    <t>FB05</t>
  </si>
  <si>
    <t>Post with Clearing</t>
  </si>
  <si>
    <t>ZV</t>
  </si>
  <si>
    <t>Payment clearing</t>
  </si>
  <si>
    <t>COMPENSATION</t>
  </si>
  <si>
    <t>FOURNISSEURS</t>
  </si>
  <si>
    <t>NIZANAS HOLDING BIS</t>
  </si>
  <si>
    <t>DIVERS DEBITEUR</t>
  </si>
  <si>
    <t>BRIOUAL BETON</t>
  </si>
  <si>
    <t>FLEXI BETON SARL</t>
  </si>
  <si>
    <t>OLYMPIA BUILDING SARL AU</t>
  </si>
  <si>
    <t>OLYMPIA BUILDING</t>
  </si>
  <si>
    <t>ARLOUF TRANS SARL</t>
  </si>
  <si>
    <t>ARLOUF TRANS</t>
  </si>
  <si>
    <t>TOTAL BETON</t>
  </si>
  <si>
    <t>TOTAL BETON SARL</t>
  </si>
  <si>
    <t>STE SIJAD TRANS</t>
  </si>
  <si>
    <t>YEL SERVICES</t>
  </si>
  <si>
    <t>LOGISTIC AZTA SARL</t>
  </si>
  <si>
    <t>LOGISTIC AZTA</t>
  </si>
  <si>
    <t>POOL TRANSPORT</t>
  </si>
  <si>
    <t>GLOBAL  ZOHRA UNIQUE</t>
  </si>
  <si>
    <t>GLOBAL ZOHRA UNIQUE</t>
  </si>
  <si>
    <t>LA STATION 23</t>
  </si>
  <si>
    <t>NEGOCE ELHAJJI SARL</t>
  </si>
  <si>
    <t>IRIS BETON</t>
  </si>
  <si>
    <t>LA SOCIETE AMARNA DE TRANSPORT DEMA</t>
  </si>
  <si>
    <t>SOCIETE AMARNA DE TRANSPORT DEMARCH</t>
  </si>
  <si>
    <t>TRANS SOMIV</t>
  </si>
  <si>
    <t>MULTI COL TRANS</t>
  </si>
  <si>
    <t>SOCIETE BIRAK DE TRANSPORT DE MARCH</t>
  </si>
  <si>
    <t>MOUJOUD TRANS</t>
  </si>
  <si>
    <t>AFRIC POIDS LOURDS</t>
  </si>
  <si>
    <t>AYMOJAD SARL AU</t>
  </si>
  <si>
    <t>STE AYMOJAD</t>
  </si>
  <si>
    <t>MALABO TRANS  SARL</t>
  </si>
  <si>
    <t>MALABO TRANS SARL</t>
  </si>
  <si>
    <t>STE OURFI TRANS</t>
  </si>
  <si>
    <t>OURFI TRANS SARL</t>
  </si>
  <si>
    <t>TRANS ZINEELABIDINE SARL</t>
  </si>
  <si>
    <t>TRANS ZINEELABIDINEN SARL</t>
  </si>
  <si>
    <t>AT02</t>
  </si>
  <si>
    <t>CLIENTS</t>
  </si>
  <si>
    <t>OMEGA ROUTE</t>
  </si>
  <si>
    <t>STE OMEGA ROUTE</t>
  </si>
  <si>
    <t>To Analyze</t>
  </si>
  <si>
    <t>AB-44810000</t>
  </si>
  <si>
    <t>AB-FB1K-AT01-100037026</t>
  </si>
  <si>
    <t>AB-23970000</t>
  </si>
  <si>
    <t>AB-FB1K-AT01-100037100</t>
  </si>
  <si>
    <t>AB-FB1K-AT01-100037113</t>
  </si>
  <si>
    <t>AB-FB1K-AT01-100037119</t>
  </si>
  <si>
    <t>AB-61742100</t>
  </si>
  <si>
    <t>AB-FB1S-AT01-100037211</t>
  </si>
  <si>
    <t>AB-44433000</t>
  </si>
  <si>
    <t>AB-51414009</t>
  </si>
  <si>
    <t>AB-FB1S-AT01-100037339</t>
  </si>
  <si>
    <t>AB-51414003</t>
  </si>
  <si>
    <t>AB-51414002</t>
  </si>
  <si>
    <t>AB-FB1S-AT01-100037353</t>
  </si>
  <si>
    <t>AB-FB1S-AT01-100037356</t>
  </si>
  <si>
    <t>AB-FB1S-AT01-100037365</t>
  </si>
  <si>
    <t>AB-FB1S-AT01-100037367</t>
  </si>
  <si>
    <t>ZV-44110000</t>
  </si>
  <si>
    <t>ZV-FB05-AT01-2000016905</t>
  </si>
  <si>
    <t>ZV-34880000</t>
  </si>
  <si>
    <t>ZV-FB05-AT01-2000017300</t>
  </si>
  <si>
    <t>ZV-FB05-AT01-2000017301</t>
  </si>
  <si>
    <t>ZV-FB05-AT01-2000017302</t>
  </si>
  <si>
    <t>ZV-FB05-AT01-2000017303</t>
  </si>
  <si>
    <t>ZV-FB05-AT01-2000017304</t>
  </si>
  <si>
    <t>ZV-FB05-AT01-2000017305</t>
  </si>
  <si>
    <t>ZV-FB05-AT01-2000017312</t>
  </si>
  <si>
    <t>ZV-FB05-AT01-2000017313</t>
  </si>
  <si>
    <t>ZV-FB05-AT01-2000017326</t>
  </si>
  <si>
    <t>ZV-FB05-AT01-2000017327</t>
  </si>
  <si>
    <t>ZV-FB05-AT01-2000017328</t>
  </si>
  <si>
    <t>ZV-FB05-AT01-2000017329</t>
  </si>
  <si>
    <t>ZV-FB05-AT01-2000017330</t>
  </si>
  <si>
    <t>ZV-FB05-AT01-2000017337</t>
  </si>
  <si>
    <t>ZV-FB05-AT01-2000017338</t>
  </si>
  <si>
    <t>ZV-FB05-AT01-2000017409</t>
  </si>
  <si>
    <t>ZV-FB05-AT01-2000017410</t>
  </si>
  <si>
    <t>ZV-FB05-AT01-2000017422</t>
  </si>
  <si>
    <t>ZV-FB05-AT01-2000017423</t>
  </si>
  <si>
    <t>ZV-FB05-AT01-2000017424</t>
  </si>
  <si>
    <t>ZV-FB05-AT01-2000017430</t>
  </si>
  <si>
    <t>ZV-FB05-AT01-2000017431</t>
  </si>
  <si>
    <t>ZV-FB05-AT01-2000017543</t>
  </si>
  <si>
    <t>ZV-FB05-AT01-2000017867</t>
  </si>
  <si>
    <t>ZV-FB05-AT01-2000017868</t>
  </si>
  <si>
    <t>ZV-FB05-AT01-2000017963</t>
  </si>
  <si>
    <t>ZV-FB05-AT01-2000018434</t>
  </si>
  <si>
    <t>ZV-FB05-AT01-2000018567</t>
  </si>
  <si>
    <t>ZV-FB05-AT01-2000018568</t>
  </si>
  <si>
    <t>ZV-FB05-AT01-2000018574</t>
  </si>
  <si>
    <t>ZV-FB05-AT01-2000018575</t>
  </si>
  <si>
    <t>ZV-FB05-AT01-2000018634</t>
  </si>
  <si>
    <t>ZV-34210000</t>
  </si>
  <si>
    <t>ZV-FB05-AT02-2000001075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</si>
</sst>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sz val="9"/>
      <name val="Arial"/>
      <family val="2"/>
    </font>
    <font>
      <b/>
      <sz val="9"/>
      <color rgb="FFC00000"/>
      <name val="Arial"/>
      <family val="2"/>
    </font>
    <font>
      <b/>
      <i/>
      <sz val="16"/>
      <color rgb="FF000000"/>
      <name val="Arial"/>
      <family val="2"/>
    </font>
    <font>
      <b/>
      <i/>
      <sz val="9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7373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Down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rgb="FF000000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1" fillId="0" borderId="0"/>
  </cellStyleXfs>
  <cellXfs count="146">
    <xf numFmtId="0" fontId="0" fillId="0" borderId="0" xfId="0"/>
    <xf numFmtId="0" fontId="2" fillId="0" borderId="0" xfId="0" applyFont="1"/>
    <xf numFmtId="0" fontId="3" fillId="0" borderId="1" xfId="0" applyFont="1" applyBorder="1"/>
    <xf numFmtId="0" fontId="5" fillId="0" borderId="0" xfId="0" applyFont="1"/>
    <xf numFmtId="0" fontId="2" fillId="0" borderId="0" xfId="0" applyFont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164" fontId="2" fillId="0" borderId="0" xfId="0" applyNumberFormat="1" applyFont="1"/>
    <xf numFmtId="0" fontId="9" fillId="0" borderId="1" xfId="0" applyFont="1" applyBorder="1"/>
    <xf numFmtId="0" fontId="10" fillId="0" borderId="1" xfId="0" applyFont="1" applyBorder="1"/>
    <xf numFmtId="0" fontId="2" fillId="0" borderId="6" xfId="0" applyFont="1" applyBorder="1"/>
    <xf numFmtId="0" fontId="7" fillId="7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2" borderId="12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2" fillId="5" borderId="11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0" fontId="8" fillId="7" borderId="14" xfId="0" applyFont="1" applyFill="1" applyBorder="1"/>
    <xf numFmtId="164" fontId="5" fillId="0" borderId="0" xfId="0" applyNumberFormat="1" applyFont="1"/>
    <xf numFmtId="164" fontId="5" fillId="0" borderId="2" xfId="0" applyNumberFormat="1" applyFont="1" applyBorder="1"/>
    <xf numFmtId="0" fontId="7" fillId="7" borderId="2" xfId="0" applyFont="1" applyFill="1" applyBorder="1" applyAlignment="1">
      <alignment horizontal="center"/>
    </xf>
    <xf numFmtId="9" fontId="7" fillId="9" borderId="2" xfId="0" applyNumberFormat="1" applyFont="1" applyFill="1" applyBorder="1" applyAlignment="1">
      <alignment horizontal="center"/>
    </xf>
    <xf numFmtId="164" fontId="12" fillId="0" borderId="2" xfId="0" applyNumberFormat="1" applyFont="1" applyBorder="1"/>
    <xf numFmtId="9" fontId="7" fillId="3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vertical="center"/>
    </xf>
    <xf numFmtId="9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5" fillId="0" borderId="1" xfId="0" applyFont="1" applyBorder="1"/>
    <xf numFmtId="0" fontId="8" fillId="13" borderId="17" xfId="0" applyFont="1" applyFill="1" applyBorder="1" applyAlignment="1">
      <alignment vertical="center"/>
    </xf>
    <xf numFmtId="0" fontId="8" fillId="13" borderId="18" xfId="0" applyFont="1" applyFill="1" applyBorder="1" applyAlignment="1">
      <alignment horizontal="center" vertical="center"/>
    </xf>
    <xf numFmtId="9" fontId="8" fillId="13" borderId="18" xfId="0" applyNumberFormat="1" applyFont="1" applyFill="1" applyBorder="1" applyAlignment="1">
      <alignment horizontal="center" vertical="center"/>
    </xf>
    <xf numFmtId="164" fontId="8" fillId="13" borderId="18" xfId="0" applyNumberFormat="1" applyFont="1" applyFill="1" applyBorder="1" applyAlignment="1">
      <alignment vertical="center"/>
    </xf>
    <xf numFmtId="9" fontId="8" fillId="13" borderId="19" xfId="0" applyNumberFormat="1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9" fontId="2" fillId="0" borderId="21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vertical="center"/>
    </xf>
    <xf numFmtId="0" fontId="6" fillId="14" borderId="22" xfId="0" applyFont="1" applyFill="1" applyBorder="1" applyAlignment="1">
      <alignment horizontal="center" vertical="center"/>
    </xf>
    <xf numFmtId="9" fontId="6" fillId="14" borderId="22" xfId="0" applyNumberFormat="1" applyFont="1" applyFill="1" applyBorder="1" applyAlignment="1">
      <alignment horizontal="center" vertical="center"/>
    </xf>
    <xf numFmtId="164" fontId="6" fillId="14" borderId="22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9" fontId="2" fillId="0" borderId="20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/>
    </xf>
    <xf numFmtId="0" fontId="8" fillId="15" borderId="22" xfId="0" applyFont="1" applyFill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7" fillId="13" borderId="23" xfId="0" applyFont="1" applyFill="1" applyBorder="1" applyAlignment="1">
      <alignment horizontal="center" vertical="center"/>
    </xf>
    <xf numFmtId="0" fontId="7" fillId="13" borderId="27" xfId="0" applyFont="1" applyFill="1" applyBorder="1" applyAlignment="1">
      <alignment horizontal="center" vertical="center"/>
    </xf>
    <xf numFmtId="0" fontId="7" fillId="13" borderId="28" xfId="0" applyFont="1" applyFill="1" applyBorder="1" applyAlignment="1">
      <alignment horizontal="center" vertical="center"/>
    </xf>
    <xf numFmtId="0" fontId="6" fillId="14" borderId="29" xfId="0" applyFont="1" applyFill="1" applyBorder="1" applyAlignment="1">
      <alignment horizontal="left" vertical="center"/>
    </xf>
    <xf numFmtId="10" fontId="6" fillId="14" borderId="30" xfId="1" applyNumberFormat="1" applyFont="1" applyFill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0" fontId="2" fillId="0" borderId="32" xfId="0" applyNumberFormat="1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10" fontId="2" fillId="0" borderId="34" xfId="0" applyNumberFormat="1" applyFont="1" applyBorder="1" applyAlignment="1">
      <alignment horizontal="center" vertical="center"/>
    </xf>
    <xf numFmtId="0" fontId="5" fillId="14" borderId="35" xfId="0" applyFont="1" applyFill="1" applyBorder="1" applyAlignment="1">
      <alignment vertical="center"/>
    </xf>
    <xf numFmtId="0" fontId="5" fillId="14" borderId="36" xfId="0" applyFont="1" applyFill="1" applyBorder="1" applyAlignment="1">
      <alignment horizontal="center" vertical="center"/>
    </xf>
    <xf numFmtId="9" fontId="5" fillId="14" borderId="36" xfId="0" applyNumberFormat="1" applyFont="1" applyFill="1" applyBorder="1" applyAlignment="1">
      <alignment horizontal="center" vertical="center"/>
    </xf>
    <xf numFmtId="164" fontId="5" fillId="14" borderId="36" xfId="0" applyNumberFormat="1" applyFont="1" applyFill="1" applyBorder="1" applyAlignment="1">
      <alignment vertical="center"/>
    </xf>
    <xf numFmtId="10" fontId="5" fillId="14" borderId="37" xfId="0" applyNumberFormat="1" applyFont="1" applyFill="1" applyBorder="1" applyAlignment="1">
      <alignment horizontal="center" vertical="center"/>
    </xf>
    <xf numFmtId="0" fontId="8" fillId="15" borderId="29" xfId="0" applyFont="1" applyFill="1" applyBorder="1" applyAlignment="1">
      <alignment horizontal="center" vertical="center"/>
    </xf>
    <xf numFmtId="0" fontId="8" fillId="15" borderId="30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9" fontId="2" fillId="0" borderId="32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9" fontId="2" fillId="0" borderId="34" xfId="0" applyNumberFormat="1" applyFont="1" applyBorder="1" applyAlignment="1">
      <alignment horizontal="center" vertical="center"/>
    </xf>
    <xf numFmtId="0" fontId="5" fillId="16" borderId="35" xfId="0" applyFont="1" applyFill="1" applyBorder="1" applyAlignment="1">
      <alignment horizontal="center" vertical="center"/>
    </xf>
    <xf numFmtId="9" fontId="5" fillId="16" borderId="36" xfId="0" applyNumberFormat="1" applyFont="1" applyFill="1" applyBorder="1" applyAlignment="1">
      <alignment horizontal="center" vertical="center"/>
    </xf>
    <xf numFmtId="164" fontId="5" fillId="16" borderId="36" xfId="0" applyNumberFormat="1" applyFont="1" applyFill="1" applyBorder="1" applyAlignment="1">
      <alignment vertical="center"/>
    </xf>
    <xf numFmtId="9" fontId="5" fillId="16" borderId="37" xfId="0" applyNumberFormat="1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7" fillId="9" borderId="27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7" fillId="9" borderId="28" xfId="0" applyFont="1" applyFill="1" applyBorder="1" applyAlignment="1">
      <alignment horizontal="center" vertical="center"/>
    </xf>
    <xf numFmtId="0" fontId="7" fillId="17" borderId="27" xfId="0" applyFont="1" applyFill="1" applyBorder="1" applyAlignment="1">
      <alignment horizontal="center" vertical="center"/>
    </xf>
    <xf numFmtId="0" fontId="7" fillId="17" borderId="23" xfId="0" applyFont="1" applyFill="1" applyBorder="1" applyAlignment="1">
      <alignment horizontal="center" vertical="center"/>
    </xf>
    <xf numFmtId="0" fontId="7" fillId="17" borderId="28" xfId="0" applyFont="1" applyFill="1" applyBorder="1" applyAlignment="1">
      <alignment horizontal="center" vertical="center"/>
    </xf>
    <xf numFmtId="0" fontId="8" fillId="17" borderId="35" xfId="0" applyFont="1" applyFill="1" applyBorder="1" applyAlignment="1">
      <alignment horizontal="center" vertical="center"/>
    </xf>
    <xf numFmtId="9" fontId="8" fillId="17" borderId="36" xfId="0" applyNumberFormat="1" applyFont="1" applyFill="1" applyBorder="1" applyAlignment="1">
      <alignment horizontal="center" vertical="center"/>
    </xf>
    <xf numFmtId="164" fontId="8" fillId="17" borderId="36" xfId="0" applyNumberFormat="1" applyFont="1" applyFill="1" applyBorder="1" applyAlignment="1">
      <alignment vertical="center"/>
    </xf>
    <xf numFmtId="9" fontId="8" fillId="17" borderId="37" xfId="0" applyNumberFormat="1" applyFont="1" applyFill="1" applyBorder="1" applyAlignment="1">
      <alignment horizontal="center" vertical="center"/>
    </xf>
    <xf numFmtId="0" fontId="16" fillId="0" borderId="1" xfId="0" applyFont="1" applyBorder="1"/>
    <xf numFmtId="0" fontId="14" fillId="0" borderId="0" xfId="0" applyFont="1"/>
    <xf numFmtId="0" fontId="0" fillId="4" borderId="0" xfId="0" applyFill="1"/>
    <xf numFmtId="0" fontId="11" fillId="2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4" borderId="9" xfId="0" applyFill="1" applyBorder="1"/>
    <xf numFmtId="164" fontId="2" fillId="0" borderId="4" xfId="0" applyNumberFormat="1" applyFont="1" applyBorder="1"/>
    <xf numFmtId="0" fontId="18" fillId="18" borderId="7" xfId="0" applyFont="1" applyFill="1" applyBorder="1"/>
    <xf numFmtId="164" fontId="19" fillId="12" borderId="38" xfId="0" applyNumberFormat="1" applyFont="1" applyFill="1" applyBorder="1"/>
    <xf numFmtId="0" fontId="19" fillId="12" borderId="9" xfId="0" applyFont="1" applyFill="1" applyBorder="1" applyAlignment="1">
      <alignment horizontal="center"/>
    </xf>
    <xf numFmtId="0" fontId="8" fillId="6" borderId="0" xfId="0" applyFont="1" applyFill="1"/>
    <xf numFmtId="0" fontId="20" fillId="0" borderId="1" xfId="0" applyFont="1" applyBorder="1"/>
    <xf numFmtId="2" fontId="2" fillId="0" borderId="4" xfId="0" applyNumberFormat="1" applyFont="1" applyBorder="1"/>
    <xf numFmtId="0" fontId="0" fillId="0" borderId="0" xfId="0" applyAlignment="1">
      <alignment shrinkToFit="1"/>
    </xf>
    <xf numFmtId="0" fontId="6" fillId="19" borderId="9" xfId="0" applyFont="1" applyFill="1" applyBorder="1" applyAlignment="1">
      <alignment horizontal="center" vertical="top"/>
    </xf>
    <xf numFmtId="0" fontId="6" fillId="19" borderId="39" xfId="0" applyFont="1" applyFill="1" applyBorder="1" applyAlignment="1">
      <alignment horizontal="center" vertical="top" wrapText="1"/>
    </xf>
    <xf numFmtId="0" fontId="6" fillId="19" borderId="18" xfId="0" applyFont="1" applyFill="1" applyBorder="1" applyAlignment="1">
      <alignment horizontal="center" vertical="top" wrapText="1"/>
    </xf>
    <xf numFmtId="0" fontId="6" fillId="19" borderId="19" xfId="0" applyFont="1" applyFill="1" applyBorder="1" applyAlignment="1">
      <alignment horizontal="center" vertical="top" wrapText="1"/>
    </xf>
    <xf numFmtId="1" fontId="8" fillId="6" borderId="0" xfId="0" applyNumberFormat="1" applyFont="1" applyFill="1"/>
    <xf numFmtId="1" fontId="2" fillId="0" borderId="0" xfId="0" quotePrefix="1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1" xfId="0" applyFont="1" applyBorder="1"/>
    <xf numFmtId="0" fontId="12" fillId="0" borderId="3" xfId="0" applyFont="1" applyBorder="1"/>
    <xf numFmtId="0" fontId="10" fillId="0" borderId="1" xfId="0" applyFont="1" applyBorder="1"/>
    <xf numFmtId="17" fontId="13" fillId="12" borderId="1" xfId="0" applyNumberFormat="1" applyFont="1" applyFill="1" applyBorder="1" applyAlignment="1">
      <alignment horizontal="center"/>
    </xf>
    <xf numFmtId="0" fontId="8" fillId="13" borderId="24" xfId="0" applyFont="1" applyFill="1" applyBorder="1" applyAlignment="1">
      <alignment horizontal="center" vertical="center"/>
    </xf>
    <xf numFmtId="0" fontId="8" fillId="13" borderId="25" xfId="0" applyFont="1" applyFill="1" applyBorder="1" applyAlignment="1">
      <alignment horizontal="center" vertical="center"/>
    </xf>
    <xf numFmtId="0" fontId="8" fillId="13" borderId="26" xfId="0" applyFont="1" applyFill="1" applyBorder="1" applyAlignment="1">
      <alignment horizontal="center" vertical="center"/>
    </xf>
    <xf numFmtId="0" fontId="8" fillId="17" borderId="24" xfId="0" applyFont="1" applyFill="1" applyBorder="1" applyAlignment="1">
      <alignment horizontal="center" vertical="center"/>
    </xf>
    <xf numFmtId="0" fontId="8" fillId="17" borderId="25" xfId="0" applyFont="1" applyFill="1" applyBorder="1" applyAlignment="1">
      <alignment horizontal="center" vertical="center"/>
    </xf>
    <xf numFmtId="0" fontId="8" fillId="17" borderId="26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/>
    </xf>
    <xf numFmtId="14" fontId="2" fillId="0" borderId="4" xfId="0" applyNumberFormat="1" applyFont="1" applyBorder="1"/>
    <xf numFmtId="0" fontId="2" fillId="5" borderId="40" xfId="0" applyNumberFormat="1" applyFont="1" applyFill="1" applyBorder="1" applyAlignment="1">
      <alignment horizontal="center"/>
    </xf>
    <xf numFmtId="0" fontId="2" fillId="5" borderId="11" xfId="0" applyNumberFormat="1" applyFont="1" applyFill="1" applyBorder="1" applyAlignment="1">
      <alignment horizontal="center"/>
    </xf>
    <xf numFmtId="0" fontId="2" fillId="5" borderId="41" xfId="0" applyFont="1" applyFill="1" applyBorder="1" applyAlignment="1">
      <alignment horizontal="center"/>
    </xf>
    <xf numFmtId="0" fontId="2" fillId="5" borderId="42" xfId="0" applyFont="1" applyFill="1" applyBorder="1" applyAlignment="1">
      <alignment horizontal="center"/>
    </xf>
    <xf numFmtId="0" fontId="2" fillId="0" borderId="41" xfId="0" applyFont="1" applyBorder="1"/>
    <xf numFmtId="14" fontId="2" fillId="0" borderId="41" xfId="0" applyNumberFormat="1" applyFont="1" applyBorder="1"/>
    <xf numFmtId="164" fontId="2" fillId="0" borderId="41" xfId="0" applyNumberFormat="1" applyFont="1" applyBorder="1"/>
    <xf numFmtId="2" fontId="2" fillId="0" borderId="41" xfId="0" applyNumberFormat="1" applyFont="1" applyBorder="1"/>
    <xf numFmtId="0" fontId="2" fillId="0" borderId="43" xfId="0" applyFont="1" applyBorder="1"/>
    <xf numFmtId="0" fontId="2" fillId="0" borderId="0" xfId="0" applyNumberFormat="1" applyFont="1" applyAlignment="1">
      <alignment horizontal="center"/>
    </xf>
  </cellXfs>
  <cellStyles count="3">
    <cellStyle name="Normal" xfId="0" builtinId="0"/>
    <cellStyle name="Normal 2" xfId="2" xr:uid="{5BD14C04-84C6-42BE-A6C5-BA530F064655}"/>
    <cellStyle name="Percent" xfId="1" builtinId="5"/>
  </cellStyles>
  <dxfs count="2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 patternType="lightDown"/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106681</xdr:colOff>
      <xdr:row>1</xdr:row>
      <xdr:rowOff>26879</xdr:rowOff>
    </xdr:from>
    <xdr:to>
      <xdr:col>4</xdr:col>
      <xdr:colOff>378037</xdr:colOff>
      <xdr:row>2</xdr:row>
      <xdr:rowOff>77045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A9A2569D-E940-4129-ACAF-968DC56CBA4B}"/>
            </a:ext>
          </a:extLst>
        </xdr:cNvPr>
        <xdr:cNvSpPr/>
      </xdr:nvSpPr>
      <xdr:spPr>
        <a:xfrm>
          <a:off x="3937848" y="280879"/>
          <a:ext cx="271356" cy="2618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F53BECC-A711-49C6-987A-DABF6F2E3940}" autoFormatId="16" applyNumberFormats="0" applyBorderFormats="0" applyFontFormats="0" applyPatternFormats="0" applyAlignmentFormats="0" applyWidthHeightFormats="0">
  <queryTableRefresh nextId="39">
    <queryTableFields count="38">
      <queryTableField id="1" name="Tier" tableColumnId="1"/>
      <queryTableField id="2" name="Type + G/L Acc" tableColumnId="2"/>
      <queryTableField id="3" name="Type + TCode + Co + Doc N" tableColumnId="3"/>
      <queryTableField id="4" name="CoCd" tableColumnId="4"/>
      <queryTableField id="5" name="Manager" tableColumnId="5"/>
      <queryTableField id="6" name="User" tableColumnId="6"/>
      <queryTableField id="7" name="TCode" tableColumnId="7"/>
      <queryTableField id="8" name="Text" tableColumnId="8"/>
      <queryTableField id="9" name="Type" tableColumnId="9"/>
      <queryTableField id="10" name="Document Descr." tableColumnId="10"/>
      <queryTableField id="11" name="DocumentNo" tableColumnId="11"/>
      <queryTableField id="12" name="Doc. Date" tableColumnId="12"/>
      <queryTableField id="13" name="Entry date" tableColumnId="13"/>
      <queryTableField id="14" name="Effect date" tableColumnId="14"/>
      <queryTableField id="15" name="Doc.Header Text" tableColumnId="15"/>
      <queryTableField id="16" name="Reference" tableColumnId="16"/>
      <queryTableField id="17" name="Sess. Name" tableColumnId="17"/>
      <queryTableField id="18" name="Total Deb./Cred." tableColumnId="18"/>
      <queryTableField id="19" name="Total Deb./Cred.(ML3" tableColumnId="19"/>
      <queryTableField id="20" name="Itm" tableColumnId="20"/>
      <queryTableField id="21" name="PK" tableColumnId="21"/>
      <queryTableField id="22" name="CME" tableColumnId="22"/>
      <queryTableField id="23" name="G/L Account" tableColumnId="23"/>
      <queryTableField id="24" name="G/L Account Descr." tableColumnId="24"/>
      <queryTableField id="25" name="   Debit amount" tableColumnId="25"/>
      <queryTableField id="26" name="Debit amount(ML3)" tableColumnId="26"/>
      <queryTableField id="27" name="  Credit amount" tableColumnId="27"/>
      <queryTableField id="28" name="Credit amount(ML3)" tableColumnId="28"/>
      <queryTableField id="29" name="Line Comment" tableColumnId="29"/>
      <queryTableField id="30" name="BARCODE" tableColumnId="30"/>
      <queryTableField id="31" name="Cost Ctr" tableColumnId="31"/>
      <queryTableField id="32" name="Profit Ctr" tableColumnId="32"/>
      <queryTableField id="33" name="Order" tableColumnId="33"/>
      <queryTableField id="34" name="Cost Ctr Desc." tableColumnId="34"/>
      <queryTableField id="35" name="Profit Ctr Desc" tableColumnId="35"/>
      <queryTableField id="36" name="Order Desc." tableColumnId="36"/>
      <queryTableField id="37" name="Supp/Cust" tableColumnId="37"/>
      <queryTableField id="38" name="Desc.S/C" tableColumnId="3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6508324-5D9E-41EC-BA31-F48FE5179E5D}" autoFormatId="16" applyNumberFormats="0" applyBorderFormats="0" applyFontFormats="0" applyPatternFormats="0" applyAlignmentFormats="0" applyWidthHeightFormats="0">
  <queryTableRefresh nextId="13">
    <queryTableFields count="12">
      <queryTableField id="1" name="Tier" tableColumnId="1"/>
      <queryTableField id="2" name="Type + TCode + Co + Doc N" tableColumnId="2"/>
      <queryTableField id="3" name="CoCd" tableColumnId="3"/>
      <queryTableField id="4" name="Manager" tableColumnId="4"/>
      <queryTableField id="5" name="User" tableColumnId="5"/>
      <queryTableField id="6" name="TCode" tableColumnId="6"/>
      <queryTableField id="7" name="Text" tableColumnId="7"/>
      <queryTableField id="8" name="Type" tableColumnId="8"/>
      <queryTableField id="9" name="DocumentNo" tableColumnId="9"/>
      <queryTableField id="10" name="Effect date" tableColumnId="10"/>
      <queryTableField id="11" name="Doc.Header Text" tableColumnId="11"/>
      <queryTableField id="12" name="Total Deb./Cred.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D84B5A77-D7B1-427D-AEBB-39F53D2A5B02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Tier" tableColumnId="1"/>
      <queryTableField id="2" name="Type + TCode + Co + Doc N" tableColumnId="2"/>
      <queryTableField id="3" name="CoCd" tableColumnId="3"/>
      <queryTableField id="4" name="Manager" tableColumnId="4"/>
      <queryTableField id="5" name="User" tableColumnId="5"/>
      <queryTableField id="6" name="TCode" tableColumnId="6"/>
      <queryTableField id="7" name="Text" tableColumnId="7"/>
      <queryTableField id="8" name="Type" tableColumnId="8"/>
      <queryTableField id="9" name="DocumentNo" tableColumnId="9"/>
      <queryTableField id="10" name="Effect date" tableColumnId="10"/>
      <queryTableField id="11" name="Doc.Header Text" tableColumnId="11"/>
      <queryTableField id="12" name="Total Deb./Cred." tableColumnId="12"/>
      <queryTableField id="13" dataBound="0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37B8A95-F1FB-4590-9FF5-C993D4125046}" autoFormatId="16" applyNumberFormats="0" applyBorderFormats="0" applyFontFormats="0" applyPatternFormats="0" applyAlignmentFormats="0" applyWidthHeightFormats="0">
  <queryTableRefresh nextId="14" unboundColumnsRight="1">
    <queryTableFields count="12">
      <queryTableField id="2" name="Type + TCode + Co + Doc N" tableColumnId="2"/>
      <queryTableField id="3" name="CoCd" tableColumnId="3"/>
      <queryTableField id="4" name="Manager" tableColumnId="4"/>
      <queryTableField id="5" name="User" tableColumnId="5"/>
      <queryTableField id="6" name="TCode" tableColumnId="6"/>
      <queryTableField id="7" name="Text" tableColumnId="7"/>
      <queryTableField id="8" name="Type" tableColumnId="8"/>
      <queryTableField id="9" name="DocumentNo" tableColumnId="9"/>
      <queryTableField id="10" name="Effect date" tableColumnId="10"/>
      <queryTableField id="11" name="Doc.Header Text" tableColumnId="11"/>
      <queryTableField id="12" name="Total Deb./Cred." tableColumnId="12"/>
      <queryTableField id="13" dataBound="0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77756A2-90E3-492B-B45B-C4C1DBB020DF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Type + TCode + Co + Doc N" tableColumnId="1"/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ext" tableColumnId="6"/>
      <queryTableField id="7" name="Type" tableColumnId="7"/>
      <queryTableField id="8" name="DocumentNo" tableColumnId="8"/>
      <queryTableField id="9" name="Effect date" tableColumnId="9"/>
      <queryTableField id="10" name="Doc.Header Text" tableColumnId="10"/>
      <queryTableField id="11" name="Total Deb./Cred." tableColumnId="11"/>
      <queryTableField id="12" dataBound="0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2F8FD17A-D6E3-4C09-9315-603856A1530D}" autoFormatId="16" applyNumberFormats="0" applyBorderFormats="0" applyFontFormats="0" applyPatternFormats="0" applyAlignmentFormats="0" applyWidthHeightFormats="0">
  <queryTableRefresh nextId="33" unboundColumnsRight="4">
    <queryTableFields count="25"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ype" tableColumnId="6"/>
      <queryTableField id="7" name="DocumentNo" tableColumnId="7"/>
      <queryTableField id="8" name="Effect date" tableColumnId="8"/>
      <queryTableField id="9" name="Doc.Header Text" tableColumnId="9"/>
      <queryTableField id="10" name="Total Deb./Cred." tableColumnId="10"/>
      <queryTableField id="11" name="G/L Account" tableColumnId="11"/>
      <queryTableField id="12" name="G/L Account Descr." tableColumnId="12"/>
      <queryTableField id="25" name="Supp/Cust" tableColumnId="1"/>
      <queryTableField id="26" name="Desc.S/C" tableColumnId="21"/>
      <queryTableField id="13" name="Cost Ctr" tableColumnId="13"/>
      <queryTableField id="16" name="Cost Ctr Desc." tableColumnId="16"/>
      <queryTableField id="14" name="Profit Ctr" tableColumnId="14"/>
      <queryTableField id="17" name="Profit Ctr Desc" tableColumnId="17"/>
      <queryTableField id="15" name="Order" tableColumnId="15"/>
      <queryTableField id="18" name="Order Desc." tableColumnId="18"/>
      <queryTableField id="19" name="   Debit amount" tableColumnId="19"/>
      <queryTableField id="20" name="  Credit amount" tableColumnId="20"/>
      <queryTableField id="29" dataBound="0" tableColumnId="22"/>
      <queryTableField id="30" dataBound="0" tableColumnId="23"/>
      <queryTableField id="31" dataBound="0" tableColumnId="24"/>
      <queryTableField id="32" dataBound="0" tableColumnId="2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E9C7CBEC-8102-427A-8854-D043DE3CE58B}" autoFormatId="16" applyNumberFormats="0" applyBorderFormats="0" applyFontFormats="0" applyPatternFormats="0" applyAlignmentFormats="0" applyWidthHeightFormats="0">
  <queryTableRefresh nextId="36" unboundColumnsRight="4">
    <queryTableFields count="25">
      <queryTableField id="1" name="CoCd" tableColumnId="1"/>
      <queryTableField id="2" name="Manager" tableColumnId="2"/>
      <queryTableField id="3" name="User" tableColumnId="3"/>
      <queryTableField id="4" name="TCode" tableColumnId="4"/>
      <queryTableField id="5" name="Type" tableColumnId="5"/>
      <queryTableField id="6" name="DocumentNo" tableColumnId="6"/>
      <queryTableField id="7" name="Effect date" tableColumnId="7"/>
      <queryTableField id="8" name="Doc.Header Text" tableColumnId="8"/>
      <queryTableField id="9" name="Total Deb./Cred." tableColumnId="9"/>
      <queryTableField id="10" name="G/L Account" tableColumnId="10"/>
      <queryTableField id="11" name="G/L Account Descr." tableColumnId="11"/>
      <queryTableField id="28" name="Supp/Cust" tableColumnId="20"/>
      <queryTableField id="29" name="Desc.S/C" tableColumnId="21"/>
      <queryTableField id="14" name="Cost Ctr" tableColumnId="14"/>
      <queryTableField id="17" name="Cost Ctr Desc." tableColumnId="17"/>
      <queryTableField id="15" name="Profit Ctr" tableColumnId="15"/>
      <queryTableField id="18" name="Profit Ctr Desc" tableColumnId="18"/>
      <queryTableField id="16" name="Order" tableColumnId="16"/>
      <queryTableField id="19" name="Order Desc." tableColumnId="19"/>
      <queryTableField id="12" name="   Debit amount" tableColumnId="12"/>
      <queryTableField id="13" name="  Credit amount" tableColumnId="13"/>
      <queryTableField id="32" dataBound="0" tableColumnId="22"/>
      <queryTableField id="33" dataBound="0" tableColumnId="23"/>
      <queryTableField id="34" dataBound="0" tableColumnId="24"/>
      <queryTableField id="35" dataBound="0" tableColumnId="2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B17BD07-3946-462F-A410-C71A7FCE0FA4}" autoFormatId="16" applyNumberFormats="0" applyBorderFormats="0" applyFontFormats="0" applyPatternFormats="0" applyAlignmentFormats="0" applyWidthHeightFormats="0">
  <queryTableRefresh nextId="13">
    <queryTableFields count="12">
      <queryTableField id="1" name="Type + TCode + Co + Doc N" tableColumnId="1"/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ext" tableColumnId="6"/>
      <queryTableField id="7" name="Type" tableColumnId="7"/>
      <queryTableField id="8" name="DocumentNo" tableColumnId="8"/>
      <queryTableField id="9" name="Effect date" tableColumnId="9"/>
      <queryTableField id="10" name="Doc.Header Text" tableColumnId="10"/>
      <queryTableField id="11" name="Total Deb./Cred." tableColumnId="11"/>
      <queryTableField id="12" name="Sampling" tableColumnId="1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4766A461-CC96-476F-B060-B17CC2A11038}" autoFormatId="16" applyNumberFormats="0" applyBorderFormats="0" applyFontFormats="0" applyPatternFormats="0" applyAlignmentFormats="0" applyWidthHeightFormats="0">
  <queryTableRefresh nextId="13">
    <queryTableFields count="12">
      <queryTableField id="1" name="Type + TCode + Co + Doc N" tableColumnId="1"/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ext" tableColumnId="6"/>
      <queryTableField id="7" name="Type" tableColumnId="7"/>
      <queryTableField id="8" name="DocumentNo" tableColumnId="8"/>
      <queryTableField id="9" name="Effect date" tableColumnId="9"/>
      <queryTableField id="10" name="Doc.Header Text" tableColumnId="10"/>
      <queryTableField id="11" name="Total Deb./Cred." tableColumnId="11"/>
      <queryTableField id="12" name="Sampling" tableColumnId="1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C41D41-3DC3-494A-B6E8-D88919E21F1C}" name="ZEUFI037" displayName="ZEUFI037" ref="B4:AM96" totalsRowShown="0" headerRowDxfId="250" dataDxfId="248" headerRowBorderDxfId="249" tableBorderDxfId="247" totalsRowBorderDxfId="246">
  <autoFilter ref="B4:AM96" xr:uid="{4EC41D41-3DC3-494A-B6E8-D88919E21F1C}"/>
  <tableColumns count="38">
    <tableColumn id="1" xr3:uid="{B35E0EEF-663E-4D78-AC94-775FC000E252}" name="Tier" dataDxfId="245">
      <calculatedColumnFormula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calculatedColumnFormula>
    </tableColumn>
    <tableColumn id="2" xr3:uid="{A5AA7E5A-9383-4169-B5EE-5841451B391D}" name="Type + G/L Acc" dataDxfId="244">
      <calculatedColumnFormula>+CONCATENATE(ZEUFI037[[#This Row],[Type]],"-",ZEUFI037[[#This Row],[G/L Account]])</calculatedColumnFormula>
    </tableColumn>
    <tableColumn id="3" xr3:uid="{51F5E16E-B9E3-4644-8E24-74ECA74A718F}" name="Type + TCode + Co + Doc N" dataDxfId="243">
      <calculatedColumnFormula>+CONCATENATE(ZEUFI037[[#This Row],[Type]],"-",ZEUFI037[[#This Row],[TCode]],"-",ZEUFI037[[#This Row],[CoCd]],"-",ZEUFI037[[#This Row],[DocumentNo]])</calculatedColumnFormula>
    </tableColumn>
    <tableColumn id="4" xr3:uid="{295238E1-BB4A-44C5-8C12-C329210131A9}" name="CoCd" dataDxfId="242"/>
    <tableColumn id="5" xr3:uid="{A3BBC8E1-AB91-4FB3-92C0-AB0A960A08AF}" name="Manager" dataDxfId="241"/>
    <tableColumn id="6" xr3:uid="{667466CC-4EAC-47C1-8BF6-765CD1B539D3}" name="User" dataDxfId="240"/>
    <tableColumn id="7" xr3:uid="{592688C7-B69D-4C78-A90A-A690C9D70EE2}" name="TCode" dataDxfId="239"/>
    <tableColumn id="8" xr3:uid="{E3813A98-1573-4229-8C96-184997E3FBEB}" name="Text" dataDxfId="238"/>
    <tableColumn id="9" xr3:uid="{EB9BC558-E1EE-4820-B0D8-9A0D3B207E06}" name="Type" dataDxfId="237"/>
    <tableColumn id="10" xr3:uid="{3B570CE3-3015-4D74-BB05-4788FD6C8D2C}" name="Document Descr." dataDxfId="236"/>
    <tableColumn id="11" xr3:uid="{5FDE1990-0F1F-4732-BDA2-3F13F50A00C9}" name="DocumentNo" dataDxfId="235"/>
    <tableColumn id="12" xr3:uid="{49F3C305-CC37-4BDD-87AE-6642532DF9A2}" name="Doc. Date" dataDxfId="234"/>
    <tableColumn id="13" xr3:uid="{612425F6-D90F-4A60-8262-9247E4182E6F}" name="Entry date" dataDxfId="233"/>
    <tableColumn id="14" xr3:uid="{FBF2F92D-F682-4860-BBB7-E493FBD1D5E8}" name="Effect date" dataDxfId="232"/>
    <tableColumn id="15" xr3:uid="{2DDEA3CA-793A-4E70-A187-EA618BCB6588}" name="Doc.Header Text" dataDxfId="231"/>
    <tableColumn id="16" xr3:uid="{A1900C58-DDEB-484B-946F-1E79F3206583}" name="Reference" dataDxfId="230"/>
    <tableColumn id="17" xr3:uid="{D990F1AA-5B48-4DC9-988B-A89AA4D8ABCC}" name="Sess. Name" dataDxfId="229"/>
    <tableColumn id="18" xr3:uid="{4390D199-3AEA-4F99-955B-63B406D6973F}" name="Total Deb./Cred." dataDxfId="228"/>
    <tableColumn id="19" xr3:uid="{5C7046DD-9F9D-4832-93E9-8B82B4760F9E}" name="Total Deb./Cred.(ML3" dataDxfId="227"/>
    <tableColumn id="20" xr3:uid="{23923C0C-ACEC-4725-A376-462C7B1D8DAC}" name="Itm" dataDxfId="226"/>
    <tableColumn id="21" xr3:uid="{CDF301A2-BDAC-4AE1-ADC8-8551EA92BC00}" name="PK" dataDxfId="225"/>
    <tableColumn id="22" xr3:uid="{095D9713-1B72-405F-AF68-23C6032669CC}" name="CME" dataDxfId="224"/>
    <tableColumn id="23" xr3:uid="{49206894-B516-4FB3-9ED4-36C0D4F93F90}" name="G/L Account" dataDxfId="223"/>
    <tableColumn id="24" xr3:uid="{1855A20B-37F6-4FC6-B10F-1A83E7459751}" name="G/L Account Descr." dataDxfId="222"/>
    <tableColumn id="25" xr3:uid="{1BB0BD0F-742C-4B29-B58F-4738E24F63F1}" name="   Debit amount" dataDxfId="221"/>
    <tableColumn id="26" xr3:uid="{AA0AC674-6DBE-4A11-B354-AB8D62951571}" name="Debit amount(ML3)" dataDxfId="220"/>
    <tableColumn id="27" xr3:uid="{B9A254B9-D354-4D47-9E6E-730BFDC22BE4}" name="  Credit amount" dataDxfId="219"/>
    <tableColumn id="28" xr3:uid="{53F5FC4B-7211-48F8-BD01-73D48C0D92D6}" name="Credit amount(ML3)" dataDxfId="218"/>
    <tableColumn id="29" xr3:uid="{AAE3316E-FB7C-4379-B545-C875702A7875}" name="Line Comment" dataDxfId="217"/>
    <tableColumn id="30" xr3:uid="{A34A42DA-B3A0-4CC2-9FE0-BAD1E607918A}" name="BARCODE" dataDxfId="216"/>
    <tableColumn id="31" xr3:uid="{AEF3C4B5-277A-44B5-83A8-F2CEB454A492}" name="Cost Ctr" dataDxfId="215"/>
    <tableColumn id="32" xr3:uid="{5CE9777E-F8BC-47FD-B56C-0289D6E3E680}" name="Profit Ctr" dataDxfId="214"/>
    <tableColumn id="33" xr3:uid="{65362C90-2109-485A-888B-0433D0993D76}" name="Order" dataDxfId="213"/>
    <tableColumn id="34" xr3:uid="{62D3D3C8-FB2B-4402-BCF7-A8289FA1C12D}" name="Cost Ctr Desc." dataDxfId="212"/>
    <tableColumn id="35" xr3:uid="{48B0BF27-F2F8-41E4-B9B9-3EF11953F1AB}" name="Profit Ctr Desc" dataDxfId="211"/>
    <tableColumn id="36" xr3:uid="{D7619687-AAEF-410E-9CEC-4EBB914C6FDB}" name="Order Desc." dataDxfId="210"/>
    <tableColumn id="37" xr3:uid="{92DFF66E-477C-43CF-BF16-9942F53A4B41}" name="Supp/Cust" dataDxfId="209"/>
    <tableColumn id="38" xr3:uid="{D9F30CF9-3E13-488F-8CCD-17F18BF655E5}" name="Desc.S/C" dataDxfId="208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34115BE-4A80-48DB-9E37-EB622EC16AC3}" name="Sample_AR" displayName="Sample_AR" ref="B5:M6" tableType="queryTable" insertRow="1" totalsRowShown="0" headerRowDxfId="174" dataDxfId="172" headerRowBorderDxfId="173" tableBorderDxfId="171">
  <autoFilter ref="B5:M6" xr:uid="{034115BE-4A80-48DB-9E37-EB622EC16AC3}"/>
  <tableColumns count="12">
    <tableColumn id="1" xr3:uid="{0FE10104-4E69-454D-BD97-6DBB0BEB8661}" uniqueName="1" name="Type + TCode + Co + Doc N" queryTableFieldId="1" dataDxfId="35"/>
    <tableColumn id="2" xr3:uid="{B5E2E48A-A950-49E4-B6F7-22578D35E593}" uniqueName="2" name="CoCd" queryTableFieldId="2" dataDxfId="34"/>
    <tableColumn id="3" xr3:uid="{068000CE-944F-4342-80A9-57DD13BEA196}" uniqueName="3" name="Manager" queryTableFieldId="3" dataDxfId="33"/>
    <tableColumn id="4" xr3:uid="{E3DE1062-6EFA-4542-96AE-47077C850654}" uniqueName="4" name="User" queryTableFieldId="4" dataDxfId="32"/>
    <tableColumn id="5" xr3:uid="{79C4BA23-6D64-4BA8-ACFC-8CC52D428A9A}" uniqueName="5" name="TCode" queryTableFieldId="5" dataDxfId="31"/>
    <tableColumn id="6" xr3:uid="{0E7EB560-2FFB-4C8D-ABE6-7D36F67213A4}" uniqueName="6" name="Text" queryTableFieldId="6" dataDxfId="30"/>
    <tableColumn id="7" xr3:uid="{B5303866-5321-4136-93CE-47907A7FF781}" uniqueName="7" name="Type" queryTableFieldId="7" dataDxfId="29"/>
    <tableColumn id="8" xr3:uid="{89A44242-5A9C-4507-AD78-632E25AC71E7}" uniqueName="8" name="DocumentNo" queryTableFieldId="8" dataDxfId="28"/>
    <tableColumn id="9" xr3:uid="{4510E1EA-2C2C-41B3-932A-007350955C04}" uniqueName="9" name="Effect date" queryTableFieldId="9" dataDxfId="27"/>
    <tableColumn id="10" xr3:uid="{1969B821-AA7D-4CAE-8E6A-BACC3A632F34}" uniqueName="10" name="Doc.Header Text" queryTableFieldId="10" dataDxfId="26"/>
    <tableColumn id="11" xr3:uid="{000CAD34-6323-41B9-8161-591B1AC0981F}" uniqueName="11" name="Total Deb./Cred." queryTableFieldId="11" dataDxfId="25"/>
    <tableColumn id="12" xr3:uid="{03065B03-9461-42C4-A375-1B3C9BD7A88E}" uniqueName="12" name="Sampling" queryTableFieldId="12" dataDxfId="24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BB4E7F-DFE9-49C2-AD41-ED0F95354F70}" name="Sample_AP" displayName="Sample_AP" ref="B5:M11" tableType="queryTable" totalsRowShown="0" headerRowDxfId="170" dataDxfId="168" headerRowBorderDxfId="169" tableBorderDxfId="167">
  <autoFilter ref="B5:M11" xr:uid="{5ABB4E7F-DFE9-49C2-AD41-ED0F95354F70}"/>
  <tableColumns count="12">
    <tableColumn id="1" xr3:uid="{4A765775-F54A-4008-9FAB-E56D607AD850}" uniqueName="1" name="Type + TCode + Co + Doc N" queryTableFieldId="1" dataDxfId="11"/>
    <tableColumn id="2" xr3:uid="{0761ECE0-996F-418A-871B-BBFC6153D7B6}" uniqueName="2" name="CoCd" queryTableFieldId="2" dataDxfId="10"/>
    <tableColumn id="3" xr3:uid="{36A8F6F3-D934-4FD7-99D0-DEE1A00F711F}" uniqueName="3" name="Manager" queryTableFieldId="3" dataDxfId="9"/>
    <tableColumn id="4" xr3:uid="{7EEF131A-84D2-4CCA-87F3-E73EE15FEE1B}" uniqueName="4" name="User" queryTableFieldId="4" dataDxfId="8"/>
    <tableColumn id="5" xr3:uid="{E4CD2EFD-A8B4-411E-AE12-727815DE529C}" uniqueName="5" name="TCode" queryTableFieldId="5" dataDxfId="7"/>
    <tableColumn id="6" xr3:uid="{BD60C0F8-6896-468D-98C9-017730CD22BD}" uniqueName="6" name="Text" queryTableFieldId="6" dataDxfId="6"/>
    <tableColumn id="7" xr3:uid="{05AE3093-3FE9-4C6C-BC22-FF02BCE53502}" uniqueName="7" name="Type" queryTableFieldId="7" dataDxfId="5"/>
    <tableColumn id="8" xr3:uid="{F96981B2-88C7-4A75-932D-B4460FB08C4B}" uniqueName="8" name="DocumentNo" queryTableFieldId="8" dataDxfId="4"/>
    <tableColumn id="9" xr3:uid="{1C4F457C-6878-46D0-B87F-2F5EF38F212F}" uniqueName="9" name="Effect date" queryTableFieldId="9" dataDxfId="3"/>
    <tableColumn id="10" xr3:uid="{8288B3DA-30B1-4F8E-9D4E-0D4B67706537}" uniqueName="10" name="Doc.Header Text" queryTableFieldId="10" dataDxfId="2"/>
    <tableColumn id="11" xr3:uid="{CB7A5201-7D0E-44FD-B483-FC646AC9072D}" uniqueName="11" name="Total Deb./Cred." queryTableFieldId="11" dataDxfId="1"/>
    <tableColumn id="12" xr3:uid="{F2F0C37E-F209-4739-A744-FC72A4A72CC3}" uniqueName="12" name="Sampling" queryTableFieldId="12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14D3BB-F78A-4141-85F7-658122C2B5F0}" name="Exclusions" displayName="Exclusions" ref="B3:E26" totalsRowShown="0" headerRowDxfId="207">
  <autoFilter ref="B3:E26" xr:uid="{1614D3BB-F78A-4141-85F7-658122C2B5F0}"/>
  <sortState xmlns:xlrd2="http://schemas.microsoft.com/office/spreadsheetml/2017/richdata2" ref="B4:E26">
    <sortCondition ref="D3:D26"/>
  </sortState>
  <tableColumns count="4">
    <tableColumn id="1" xr3:uid="{2213BD7C-7705-4F60-A14A-1E8059D725A6}" name="Doc. Type" dataDxfId="206"/>
    <tableColumn id="2" xr3:uid="{14E26966-AB79-45E6-B41E-F34AD00780B9}" name="G/L Account" dataDxfId="205"/>
    <tableColumn id="3" xr3:uid="{DADFFF52-F387-43F3-95BE-114880BB3CF7}" name="Type + G/L Acc" dataDxfId="204">
      <calculatedColumnFormula>+CONCATENATE(B4,"-",C4)</calculatedColumnFormula>
    </tableColumn>
    <tableColumn id="4" xr3:uid="{92A6B8E5-0DF1-4049-915F-F4B149E671F7}" name="Under Control" dataDxfId="203">
      <calculatedColumnFormula>+Exclusions[[#Headers],[Under Control]]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7B6FFB-6FD6-426C-85D8-5DEE3CDA53E4}" name="Clearings" displayName="Clearings" ref="B5:AM97" tableType="queryTable" totalsRowShown="0" headerRowDxfId="202" dataDxfId="200" headerRowBorderDxfId="201" tableBorderDxfId="199">
  <autoFilter ref="B5:AM97" xr:uid="{EC7B6FFB-6FD6-426C-85D8-5DEE3CDA53E4}"/>
  <tableColumns count="38">
    <tableColumn id="1" xr3:uid="{6083B86E-D5C4-40E2-9B72-74467D4C1F57}" uniqueName="1" name="Tier" queryTableFieldId="1" dataDxfId="166"/>
    <tableColumn id="2" xr3:uid="{BE7C02FE-A5D1-41DA-90D1-A1BE76CA7855}" uniqueName="2" name="Type + G/L Acc" queryTableFieldId="2" dataDxfId="165"/>
    <tableColumn id="3" xr3:uid="{140FA074-77A6-4725-B841-12B106C315A2}" uniqueName="3" name="Type + TCode + Co + Doc N" queryTableFieldId="3" dataDxfId="164"/>
    <tableColumn id="4" xr3:uid="{4EE114A8-7399-4516-8FD3-C5B841B001C5}" uniqueName="4" name="CoCd" queryTableFieldId="4" dataDxfId="163"/>
    <tableColumn id="5" xr3:uid="{600B3FDB-DC9A-4A55-87ED-1CD3AEEE2204}" uniqueName="5" name="Manager" queryTableFieldId="5" dataDxfId="162"/>
    <tableColumn id="6" xr3:uid="{85B18274-51FC-4493-A887-D14210EF765E}" uniqueName="6" name="User" queryTableFieldId="6" dataDxfId="161"/>
    <tableColumn id="7" xr3:uid="{148C64CE-5136-403B-BA82-57D6D8C78DB1}" uniqueName="7" name="TCode" queryTableFieldId="7" dataDxfId="160"/>
    <tableColumn id="8" xr3:uid="{C22E0312-1AC3-4FC1-9615-A0F8373627C0}" uniqueName="8" name="Text" queryTableFieldId="8" dataDxfId="159"/>
    <tableColumn id="9" xr3:uid="{1A859F5A-E9C9-4DF7-9D98-DA5BF66F771D}" uniqueName="9" name="Type" queryTableFieldId="9" dataDxfId="158"/>
    <tableColumn id="10" xr3:uid="{0C16A6B9-77EF-4196-89AB-C905D748E91C}" uniqueName="10" name="Document Descr." queryTableFieldId="10" dataDxfId="157"/>
    <tableColumn id="11" xr3:uid="{07387BFF-680D-4D06-85B3-93A577E7BD6A}" uniqueName="11" name="DocumentNo" queryTableFieldId="11" dataDxfId="156"/>
    <tableColumn id="12" xr3:uid="{953E660F-B95F-43CF-A918-D955CF15331C}" uniqueName="12" name="Doc. Date" queryTableFieldId="12" dataDxfId="155"/>
    <tableColumn id="13" xr3:uid="{6455015D-BF65-4B75-8475-AFE84EA7B942}" uniqueName="13" name="Entry date" queryTableFieldId="13" dataDxfId="154"/>
    <tableColumn id="14" xr3:uid="{96C653E8-0E64-4739-9905-27F86560FB45}" uniqueName="14" name="Effect date" queryTableFieldId="14" dataDxfId="153"/>
    <tableColumn id="15" xr3:uid="{9D66D605-EBD5-406D-BB32-636EA102C6CE}" uniqueName="15" name="Doc.Header Text" queryTableFieldId="15" dataDxfId="152"/>
    <tableColumn id="16" xr3:uid="{7AB97F24-365A-4F92-AF95-A4B93BA694A2}" uniqueName="16" name="Reference" queryTableFieldId="16" dataDxfId="151"/>
    <tableColumn id="17" xr3:uid="{01C74F12-4DF7-4548-9A94-482D00FF6D34}" uniqueName="17" name="Sess. Name" queryTableFieldId="17" dataDxfId="150"/>
    <tableColumn id="18" xr3:uid="{367B793C-C468-48F2-B9A7-A266875B043A}" uniqueName="18" name="Total Deb./Cred." queryTableFieldId="18" dataDxfId="149"/>
    <tableColumn id="19" xr3:uid="{E004D71C-50EE-4337-A452-62AA46111D95}" uniqueName="19" name="Total Deb./Cred.(ML3" queryTableFieldId="19" dataDxfId="148"/>
    <tableColumn id="20" xr3:uid="{B8ABA870-2972-4C57-87C2-932D990539DD}" uniqueName="20" name="Itm" queryTableFieldId="20" dataDxfId="147"/>
    <tableColumn id="21" xr3:uid="{C3F122CB-C29C-4A65-8471-BBBCDFD48E83}" uniqueName="21" name="PK" queryTableFieldId="21" dataDxfId="146"/>
    <tableColumn id="22" xr3:uid="{FAAB998E-1AE5-4134-BC6D-5365AEAB4887}" uniqueName="22" name="CME" queryTableFieldId="22" dataDxfId="145"/>
    <tableColumn id="23" xr3:uid="{787CEAF0-4551-4D4D-A4C1-8154A28981F1}" uniqueName="23" name="G/L Account" queryTableFieldId="23" dataDxfId="144"/>
    <tableColumn id="24" xr3:uid="{66B24793-E328-40C2-8448-1EBE23FA9228}" uniqueName="24" name="G/L Account Descr." queryTableFieldId="24" dataDxfId="143"/>
    <tableColumn id="25" xr3:uid="{B940B77C-96A1-4437-B11A-C3DEA0A5C49B}" uniqueName="25" name="   Debit amount" queryTableFieldId="25" dataDxfId="142"/>
    <tableColumn id="26" xr3:uid="{377192F0-D1A1-42E0-8BE2-6C4294705549}" uniqueName="26" name="Debit amount(ML3)" queryTableFieldId="26" dataDxfId="141"/>
    <tableColumn id="27" xr3:uid="{A1F4F420-EBED-4FA7-B405-1A8301C86771}" uniqueName="27" name="  Credit amount" queryTableFieldId="27" dataDxfId="140"/>
    <tableColumn id="28" xr3:uid="{607917B4-551A-4A53-87FC-89CC2D9DF34E}" uniqueName="28" name="Credit amount(ML3)" queryTableFieldId="28" dataDxfId="139"/>
    <tableColumn id="29" xr3:uid="{33FD47AB-EB01-4A70-B80E-31D2FF1DCA1C}" uniqueName="29" name="Line Comment" queryTableFieldId="29" dataDxfId="138"/>
    <tableColumn id="30" xr3:uid="{88C9430E-0491-47B0-B63C-361FB75C05E7}" uniqueName="30" name="BARCODE" queryTableFieldId="30" dataDxfId="137"/>
    <tableColumn id="31" xr3:uid="{AAF9AD49-F067-45D0-97B7-833F7CBFC6EA}" uniqueName="31" name="Cost Ctr" queryTableFieldId="31" dataDxfId="136"/>
    <tableColumn id="32" xr3:uid="{EDEAF1E1-DD01-4A68-B03D-08DD04833380}" uniqueName="32" name="Profit Ctr" queryTableFieldId="32" dataDxfId="135"/>
    <tableColumn id="33" xr3:uid="{9F399E1C-C1CF-453C-97C3-4494D18456A3}" uniqueName="33" name="Order" queryTableFieldId="33" dataDxfId="134"/>
    <tableColumn id="34" xr3:uid="{24B15250-BE6D-48AD-A01F-DF84A1E08940}" uniqueName="34" name="Cost Ctr Desc." queryTableFieldId="34" dataDxfId="133"/>
    <tableColumn id="35" xr3:uid="{1742526A-C13D-4191-836C-0B8597169DFA}" uniqueName="35" name="Profit Ctr Desc" queryTableFieldId="35" dataDxfId="132"/>
    <tableColumn id="36" xr3:uid="{916267C2-908B-407C-809B-CE09948C6EBE}" uniqueName="36" name="Order Desc." queryTableFieldId="36" dataDxfId="131"/>
    <tableColumn id="37" xr3:uid="{61BBC277-2D95-4BA5-BABF-28C404057D13}" uniqueName="37" name="Supp/Cust" queryTableFieldId="37"/>
    <tableColumn id="38" xr3:uid="{A1851007-45CE-4902-9249-BC5B0F612F40}" uniqueName="38" name="Desc.S/C" queryTableFieldId="38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8BDE0C-3B01-45F3-A9C7-EE519B8E2162}" name="To_Analyze" displayName="To_Analyze" ref="B5:M49" tableType="queryTable" totalsRowShown="0" headerRowDxfId="198" dataDxfId="196" headerRowBorderDxfId="197" tableBorderDxfId="195">
  <autoFilter ref="B5:M49" xr:uid="{958BDE0C-3B01-45F3-A9C7-EE519B8E2162}"/>
  <tableColumns count="12">
    <tableColumn id="1" xr3:uid="{691409F7-D3EE-4837-9F61-B2BE5DCC04D2}" uniqueName="1" name="Tier" queryTableFieldId="1" dataDxfId="130"/>
    <tableColumn id="2" xr3:uid="{A1DF3D26-0C17-4B53-8C01-82043FF95C1B}" uniqueName="2" name="Type + TCode + Co + Doc N" queryTableFieldId="2" dataDxfId="129"/>
    <tableColumn id="3" xr3:uid="{6970765E-153A-4F32-B7AA-269948D4A746}" uniqueName="3" name="CoCd" queryTableFieldId="3" dataDxfId="128"/>
    <tableColumn id="4" xr3:uid="{971ACAE9-4442-4F04-AAF4-2B0DFCF69861}" uniqueName="4" name="Manager" queryTableFieldId="4" dataDxfId="127"/>
    <tableColumn id="5" xr3:uid="{9275B5F8-F89C-4EDC-8163-E8AAF87767E9}" uniqueName="5" name="User" queryTableFieldId="5" dataDxfId="126"/>
    <tableColumn id="6" xr3:uid="{9594C496-4363-4040-9E43-189BDF881D7E}" uniqueName="6" name="TCode" queryTableFieldId="6" dataDxfId="125"/>
    <tableColumn id="7" xr3:uid="{1ECE3D88-71E8-4567-B005-BE91EA00FFC9}" uniqueName="7" name="Text" queryTableFieldId="7" dataDxfId="124"/>
    <tableColumn id="8" xr3:uid="{12041F88-110D-48AD-96FF-525011058C41}" uniqueName="8" name="Type" queryTableFieldId="8" dataDxfId="123"/>
    <tableColumn id="9" xr3:uid="{36AA9291-0362-4190-B996-AED6CCBEDB2C}" uniqueName="9" name="DocumentNo" queryTableFieldId="9" dataDxfId="122"/>
    <tableColumn id="10" xr3:uid="{45103D8D-FDFE-415D-BE50-35E5C3D07046}" uniqueName="10" name="Effect date" queryTableFieldId="10" dataDxfId="121"/>
    <tableColumn id="11" xr3:uid="{102F5538-D316-476B-80F1-DA41FE5CFCEC}" uniqueName="11" name="Doc.Header Text" queryTableFieldId="11" dataDxfId="120"/>
    <tableColumn id="12" xr3:uid="{82C0BB93-D2AD-4E4A-B8DA-5334DB366D42}" uniqueName="12" name="Total Deb./Cred." queryTableFieldId="12" dataDxfId="11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A33F38-3D90-4A39-99DD-296A1CA6E61F}" name="Under_Control" displayName="Under_Control" ref="B5:N6" tableType="queryTable" totalsRowShown="0" headerRowDxfId="194" dataDxfId="192" headerRowBorderDxfId="193" tableBorderDxfId="191">
  <autoFilter ref="B5:N6" xr:uid="{F1A33F38-3D90-4A39-99DD-296A1CA6E61F}"/>
  <tableColumns count="13">
    <tableColumn id="1" xr3:uid="{0CDDB4AD-8BA7-4938-B760-8B955CA121B5}" uniqueName="1" name="Tier" queryTableFieldId="1" dataDxfId="118"/>
    <tableColumn id="2" xr3:uid="{9E502843-6B82-49F6-AED7-054B33AD1F96}" uniqueName="2" name="Type + TCode + Co + Doc N" queryTableFieldId="2" dataDxfId="117"/>
    <tableColumn id="3" xr3:uid="{1EB9073B-FCF7-4A5E-947E-EB377BE753D5}" uniqueName="3" name="CoCd" queryTableFieldId="3" dataDxfId="116"/>
    <tableColumn id="4" xr3:uid="{1FECC6D8-C527-4B13-A363-F4A07A6B3645}" uniqueName="4" name="Manager" queryTableFieldId="4" dataDxfId="115"/>
    <tableColumn id="5" xr3:uid="{4A2F3FB8-C819-4504-BCF9-C97AE136D822}" uniqueName="5" name="User" queryTableFieldId="5" dataDxfId="114"/>
    <tableColumn id="6" xr3:uid="{856C87EB-F09E-4AC9-A871-10D2C9B4A571}" uniqueName="6" name="TCode" queryTableFieldId="6" dataDxfId="113"/>
    <tableColumn id="7" xr3:uid="{0A6C3490-96A0-4877-9AB5-FF9E482222DD}" uniqueName="7" name="Text" queryTableFieldId="7" dataDxfId="112"/>
    <tableColumn id="8" xr3:uid="{375AB973-8CDA-4CAC-89E8-4D97D89E2780}" uniqueName="8" name="Type" queryTableFieldId="8" dataDxfId="111"/>
    <tableColumn id="9" xr3:uid="{E7D834FF-D448-4E58-B0CE-E51115393791}" uniqueName="9" name="DocumentNo" queryTableFieldId="9" dataDxfId="110"/>
    <tableColumn id="10" xr3:uid="{3F61D304-D064-495E-A08F-7BE3FAB33F38}" uniqueName="10" name="Effect date" queryTableFieldId="10" dataDxfId="109"/>
    <tableColumn id="11" xr3:uid="{192EDD28-173B-4C13-8A7C-BE27A7D84C13}" uniqueName="11" name="Doc.Header Text" queryTableFieldId="11" dataDxfId="108"/>
    <tableColumn id="12" xr3:uid="{CBB79FB5-76E4-441D-B439-60B73E016446}" uniqueName="12" name="Total Deb./Cred." queryTableFieldId="12" dataDxfId="107"/>
    <tableColumn id="13" xr3:uid="{9CCA5F46-EC35-4349-9EB6-94DC5CA4627A}" uniqueName="13" name="Counts" queryTableFieldId="13" dataDxfId="106">
      <calculatedColumnFormula>+IFERROR(IF(INDEX(To_Analyze[#All],MATCH(Under_Control[[#This Row],[Type + TCode + Co + Doc N]],To_Analyze[[#All],[Type + TCode + Co + Doc N]],0),1)="To Analyze","Not Count","Count"),"Count")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0453726-6800-40BE-8A3B-53AFA49BCB80}" name="AR" displayName="AR" ref="B7:M8" tableType="queryTable" insertRow="1" totalsRowShown="0" headerRowDxfId="190" dataDxfId="188" headerRowBorderDxfId="189" tableBorderDxfId="187">
  <autoFilter ref="B7:M8" xr:uid="{C0453726-6800-40BE-8A3B-53AFA49BCB80}"/>
  <tableColumns count="12">
    <tableColumn id="2" xr3:uid="{8561B1C9-94E1-43AE-9912-1ED91410456E}" uniqueName="2" name="Type + TCode + Co + Doc N" queryTableFieldId="2" dataDxfId="105"/>
    <tableColumn id="3" xr3:uid="{9704A0CB-DC65-4612-889A-F518BF950D00}" uniqueName="3" name="CoCd" queryTableFieldId="3" dataDxfId="104"/>
    <tableColumn id="4" xr3:uid="{0F167627-0076-40B3-8B3F-CEAD9598EBE6}" uniqueName="4" name="Manager" queryTableFieldId="4" dataDxfId="103"/>
    <tableColumn id="5" xr3:uid="{CF658E6D-12C7-4026-BE07-70FA901AAAD5}" uniqueName="5" name="User" queryTableFieldId="5" dataDxfId="102"/>
    <tableColumn id="6" xr3:uid="{7B82FFC7-1B9D-44E1-BFC3-E4A25CCE4D47}" uniqueName="6" name="TCode" queryTableFieldId="6" dataDxfId="101"/>
    <tableColumn id="7" xr3:uid="{72A59979-8465-41D5-BC74-C307E8930C14}" uniqueName="7" name="Text" queryTableFieldId="7" dataDxfId="100"/>
    <tableColumn id="8" xr3:uid="{4B225505-FA7F-4D88-B159-371A0CCEE9E8}" uniqueName="8" name="Type" queryTableFieldId="8" dataDxfId="99"/>
    <tableColumn id="9" xr3:uid="{7B470DF4-4286-4BBF-B12C-82538CE3B4FC}" uniqueName="9" name="DocumentNo" queryTableFieldId="9" dataDxfId="98"/>
    <tableColumn id="10" xr3:uid="{FCB7F069-3BC8-4187-91D8-A816BC236A3C}" uniqueName="10" name="Effect date" queryTableFieldId="10" dataDxfId="97"/>
    <tableColumn id="11" xr3:uid="{4DDA498E-871C-4C58-B491-6B10F0427E59}" uniqueName="11" name="Doc.Header Text" queryTableFieldId="11" dataDxfId="96"/>
    <tableColumn id="12" xr3:uid="{E3190F25-2EB1-4A1F-9D88-D7A2422F1BDF}" uniqueName="12" name="Total Deb./Cred." queryTableFieldId="12" dataDxfId="95"/>
    <tableColumn id="13" xr3:uid="{5846501A-5ED7-419D-94FF-95EF4141DEE6}" uniqueName="13" name="Sampling" queryTableFieldId="13" dataDxfId="94">
      <calculatedColumnFormula>+IF(AR[[#This Row],[Total Deb./Cred.]]&gt;Summary!$C$21,"Sample","-")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CE6735-6E09-4B25-A146-5C4FFEB82CBC}" name="AP" displayName="AP" ref="B7:M51" tableType="queryTable" totalsRowShown="0" headerRowDxfId="186" dataDxfId="184" headerRowBorderDxfId="185" tableBorderDxfId="183">
  <autoFilter ref="B7:M51" xr:uid="{BCCE6735-6E09-4B25-A146-5C4FFEB82CBC}"/>
  <tableColumns count="12">
    <tableColumn id="1" xr3:uid="{24102BBA-62ED-47E8-8139-BCEA3077904E}" uniqueName="1" name="Type + TCode + Co + Doc N" queryTableFieldId="1" dataDxfId="93"/>
    <tableColumn id="2" xr3:uid="{DCE318E4-84F8-4244-AE32-46C5435570D5}" uniqueName="2" name="CoCd" queryTableFieldId="2" dataDxfId="92"/>
    <tableColumn id="3" xr3:uid="{950EDB82-F931-4D95-B498-AE39720BA3B1}" uniqueName="3" name="Manager" queryTableFieldId="3" dataDxfId="91"/>
    <tableColumn id="4" xr3:uid="{FB04AFF1-F10A-4B25-BF3A-47A2D27FAE2A}" uniqueName="4" name="User" queryTableFieldId="4" dataDxfId="90"/>
    <tableColumn id="5" xr3:uid="{69A5899F-0096-4BB6-9DCD-F793F7E52BE4}" uniqueName="5" name="TCode" queryTableFieldId="5" dataDxfId="89"/>
    <tableColumn id="6" xr3:uid="{7C02F032-F220-400A-B577-44C4ABA58729}" uniqueName="6" name="Text" queryTableFieldId="6" dataDxfId="88"/>
    <tableColumn id="7" xr3:uid="{40EAB9A0-8DF7-414A-AE9F-53380A61BD4C}" uniqueName="7" name="Type" queryTableFieldId="7" dataDxfId="87"/>
    <tableColumn id="8" xr3:uid="{78A1F9AC-657D-4DCF-81C7-B483477F6737}" uniqueName="8" name="DocumentNo" queryTableFieldId="8" dataDxfId="86"/>
    <tableColumn id="9" xr3:uid="{354AACDD-36AD-4142-924D-A65F46205B78}" uniqueName="9" name="Effect date" queryTableFieldId="9" dataDxfId="85"/>
    <tableColumn id="10" xr3:uid="{9CA15074-30ED-42A8-B58D-E2179CEA0959}" uniqueName="10" name="Doc.Header Text" queryTableFieldId="10" dataDxfId="84"/>
    <tableColumn id="11" xr3:uid="{DB5D7C1E-2038-4EB0-A0B7-64DF467094BB}" uniqueName="11" name="Total Deb./Cred." queryTableFieldId="11" dataDxfId="83"/>
    <tableColumn id="12" xr3:uid="{3F8F0941-0C22-428C-B6A9-061C24CF2FDD}" uniqueName="12" name="Sampling" queryTableFieldId="12" dataDxfId="82">
      <calculatedColumnFormula>+IF(AP[[#This Row],[Total Deb./Cred.]]&gt;Summary!$C$21,"Sample","-")</calculatedColumnFormula>
    </tableColumn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B784C26-1213-4F59-BC7B-839A2B3FA805}" name="AR_To_Analyze" displayName="AR_To_Analyze" ref="C5:AA6" tableType="queryTable" insertRow="1" totalsRowShown="0" headerRowDxfId="182" dataDxfId="180" headerRowBorderDxfId="181" tableBorderDxfId="179">
  <autoFilter ref="C5:AA6" xr:uid="{CB784C26-1213-4F59-BC7B-839A2B3FA805}"/>
  <tableColumns count="25">
    <tableColumn id="2" xr3:uid="{8CEAD4ED-5649-4591-9C6B-99D9D0A5C84F}" uniqueName="2" name="CoCd" queryTableFieldId="2" dataDxfId="81"/>
    <tableColumn id="3" xr3:uid="{1390F931-9B3C-4EC8-9AB2-084CFE68F05C}" uniqueName="3" name="Manager" queryTableFieldId="3" dataDxfId="80"/>
    <tableColumn id="4" xr3:uid="{69EAF73B-7AA3-4C35-A69D-14CB58484CA3}" uniqueName="4" name="User" queryTableFieldId="4" dataDxfId="79"/>
    <tableColumn id="5" xr3:uid="{A7383E71-F2AB-4684-AB14-3E7FEA3A76B3}" uniqueName="5" name="TCode" queryTableFieldId="5" dataDxfId="78"/>
    <tableColumn id="6" xr3:uid="{EED5117D-79F2-4824-8BEE-35B365DD79AA}" uniqueName="6" name="Type" queryTableFieldId="6" dataDxfId="77"/>
    <tableColumn id="7" xr3:uid="{A6D8EE0F-7478-43EF-B1A9-BA007962B539}" uniqueName="7" name="DocumentNo" queryTableFieldId="7" dataDxfId="76"/>
    <tableColumn id="8" xr3:uid="{26C94B9F-D710-48BC-8A82-037962BECA50}" uniqueName="8" name="Effect date" queryTableFieldId="8" dataDxfId="75"/>
    <tableColumn id="9" xr3:uid="{B8CA9D02-3934-4BB1-9BE7-BC42D9517F2E}" uniqueName="9" name="Doc.Header Text" queryTableFieldId="9" dataDxfId="74"/>
    <tableColumn id="10" xr3:uid="{162CDA7A-7BC4-49ED-ADD0-218BDEE3AFB9}" uniqueName="10" name="Total Deb./Cred." queryTableFieldId="10" dataDxfId="73"/>
    <tableColumn id="11" xr3:uid="{2C95A7CA-8710-4A58-AC37-26A86C763F9E}" uniqueName="11" name="G/L Account" queryTableFieldId="11" dataDxfId="72"/>
    <tableColumn id="12" xr3:uid="{61DB01A1-3A56-43EB-815E-E832C9B63A36}" uniqueName="12" name="G/L Account Descr." queryTableFieldId="12" dataDxfId="71"/>
    <tableColumn id="1" xr3:uid="{04FE8C5C-D696-4721-B947-3F4B219A8BF3}" uniqueName="1" name="Supp/Cust" queryTableFieldId="25"/>
    <tableColumn id="21" xr3:uid="{41656312-1A91-49B9-BD0A-612CDA7776B0}" uniqueName="21" name="Desc.S/C" queryTableFieldId="26"/>
    <tableColumn id="13" xr3:uid="{71005E0B-3FFB-4EC7-914D-DDF77CFB2B61}" uniqueName="13" name="Cost Ctr" queryTableFieldId="13" dataDxfId="70"/>
    <tableColumn id="16" xr3:uid="{37F7559B-1D27-428D-82F8-C883A2F730BB}" uniqueName="16" name="Cost Ctr Desc." queryTableFieldId="16" dataDxfId="69"/>
    <tableColumn id="14" xr3:uid="{DC6EEACE-EE4C-4FD9-A301-38476D8EFF59}" uniqueName="14" name="Profit Ctr" queryTableFieldId="14" dataDxfId="68"/>
    <tableColumn id="17" xr3:uid="{CB4744D1-6C98-4965-BC3D-0AB5CFD359C0}" uniqueName="17" name="Profit Ctr Desc" queryTableFieldId="17" dataDxfId="67"/>
    <tableColumn id="15" xr3:uid="{565C0FC6-9844-4F51-82F3-154E7E22C491}" uniqueName="15" name="Order" queryTableFieldId="15" dataDxfId="66"/>
    <tableColumn id="18" xr3:uid="{C2CC6477-1AB2-4F7B-9911-8979487CE2BF}" uniqueName="18" name="Order Desc." queryTableFieldId="18" dataDxfId="65"/>
    <tableColumn id="19" xr3:uid="{34192EED-EF79-45B6-A29E-74BAA7C9D86A}" uniqueName="19" name="   Debit amount" queryTableFieldId="19" dataDxfId="64"/>
    <tableColumn id="20" xr3:uid="{072B7A90-C691-45E8-9613-F09E0D4D60ED}" uniqueName="20" name="  Credit amount" queryTableFieldId="20" dataDxfId="63"/>
    <tableColumn id="22" xr3:uid="{C8FFD813-D91B-43F2-B7CB-0C454C683568}" uniqueName="22" name="CHECK" queryTableFieldId="29" dataDxfId="62"/>
    <tableColumn id="23" xr3:uid="{13623247-C1D1-42E6-BD5F-D3A5C02A6F20}" uniqueName="23" name="JUSTIFICATION" queryTableFieldId="30" dataDxfId="61"/>
    <tableColumn id="24" xr3:uid="{6069F203-4FBC-466C-AAD8-67743AEAB711}" uniqueName="24" name="SUPPORTING DOC." queryTableFieldId="31" dataDxfId="60"/>
    <tableColumn id="25" xr3:uid="{01C49C38-5F3C-4C95-B0F5-0B0616F07646}" uniqueName="25" name="SUPPORTING DOC. LOCATION" queryTableFieldId="32" dataDxfId="59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D7F8B62-9BA2-4298-8106-7EB434A24747}" name="AP_To_Analyze" displayName="AP_To_Analyze" ref="C5:AA19" tableType="queryTable" totalsRowShown="0" headerRowDxfId="178" dataDxfId="176" headerRowBorderDxfId="177" tableBorderDxfId="175">
  <autoFilter ref="C5:AA19" xr:uid="{CD7F8B62-9BA2-4298-8106-7EB434A24747}"/>
  <tableColumns count="25">
    <tableColumn id="1" xr3:uid="{04CF413E-6282-4AF7-BDA3-E3D8B053AE09}" uniqueName="1" name="CoCd" queryTableFieldId="1" dataDxfId="58"/>
    <tableColumn id="2" xr3:uid="{B843589C-B70F-4723-B5D3-5C4F97B07D8E}" uniqueName="2" name="Manager" queryTableFieldId="2" dataDxfId="57"/>
    <tableColumn id="3" xr3:uid="{7AA66676-D072-4BFE-B4A8-16A242997788}" uniqueName="3" name="User" queryTableFieldId="3" dataDxfId="56"/>
    <tableColumn id="4" xr3:uid="{6051C5CD-359C-4B59-9EC8-F98A3AC20317}" uniqueName="4" name="TCode" queryTableFieldId="4" dataDxfId="55"/>
    <tableColumn id="5" xr3:uid="{BD3CE50E-AC51-4E6A-8473-46323E123F28}" uniqueName="5" name="Type" queryTableFieldId="5" dataDxfId="54"/>
    <tableColumn id="6" xr3:uid="{B64D2510-AF54-4426-890F-B0CDC9200B93}" uniqueName="6" name="DocumentNo" queryTableFieldId="6" dataDxfId="53"/>
    <tableColumn id="7" xr3:uid="{F18E8B4C-9871-40CC-B07B-A126FFEE105A}" uniqueName="7" name="Effect date" queryTableFieldId="7" dataDxfId="52"/>
    <tableColumn id="8" xr3:uid="{CBD9049F-CCD1-49D0-8C41-71E5D28510C1}" uniqueName="8" name="Doc.Header Text" queryTableFieldId="8" dataDxfId="51"/>
    <tableColumn id="9" xr3:uid="{16E12A9D-F511-4D9F-865C-39E80494A976}" uniqueName="9" name="Total Deb./Cred." queryTableFieldId="9" dataDxfId="50"/>
    <tableColumn id="10" xr3:uid="{8B65DDD3-64C5-4C27-9700-18EB6C5ADEB4}" uniqueName="10" name="G/L Account" queryTableFieldId="10" dataDxfId="49"/>
    <tableColumn id="11" xr3:uid="{2AC44EFD-0BE9-4ED6-BBBE-3F61F9965E34}" uniqueName="11" name="G/L Account Descr." queryTableFieldId="11" dataDxfId="48"/>
    <tableColumn id="20" xr3:uid="{CCB40E92-3AC9-4D0E-AA62-1D9A62B11DE3}" uniqueName="20" name="Supp/Cust" queryTableFieldId="28"/>
    <tableColumn id="21" xr3:uid="{0CE5F093-C6A5-4B3E-9E18-B9F06683C1CF}" uniqueName="21" name="Desc.S/C" queryTableFieldId="29"/>
    <tableColumn id="14" xr3:uid="{6B845074-48B0-4C0B-AE20-8373202C917C}" uniqueName="14" name="Cost Ctr" queryTableFieldId="14" dataDxfId="47"/>
    <tableColumn id="17" xr3:uid="{5F951380-71E9-4AD3-B72B-8A4DDE8531A1}" uniqueName="17" name="Cost Ctr Desc." queryTableFieldId="17" dataDxfId="46"/>
    <tableColumn id="15" xr3:uid="{DD612D43-C17C-47D8-92EC-FCC2B23CBA4D}" uniqueName="15" name="Profit Ctr" queryTableFieldId="15" dataDxfId="45"/>
    <tableColumn id="18" xr3:uid="{D1D5768C-49EB-40F0-B75B-44E72DB46DB2}" uniqueName="18" name="Profit Ctr Desc" queryTableFieldId="18" dataDxfId="44"/>
    <tableColumn id="16" xr3:uid="{60AF6C15-25B0-4F76-BF3B-06727AA0CFDB}" uniqueName="16" name="Order" queryTableFieldId="16" dataDxfId="43"/>
    <tableColumn id="19" xr3:uid="{E26B1DBE-3032-4D6A-95E5-7C7D6C07FB1E}" uniqueName="19" name="Order Desc." queryTableFieldId="19" dataDxfId="42"/>
    <tableColumn id="12" xr3:uid="{D0574C7A-06D2-4DF5-B39B-FD156C1053A6}" uniqueName="12" name="   Debit amount" queryTableFieldId="12" dataDxfId="41"/>
    <tableColumn id="13" xr3:uid="{9FA2F7EE-A1CB-4F87-A3A8-C1F37C7EDEC4}" uniqueName="13" name="  Credit amount" queryTableFieldId="13" dataDxfId="40"/>
    <tableColumn id="22" xr3:uid="{C93E678F-0FF0-4829-8881-B45FBC5711E2}" uniqueName="22" name="CHECK" queryTableFieldId="32" dataDxfId="39"/>
    <tableColumn id="23" xr3:uid="{9CCB02D8-2597-4B8A-AD15-9C0CCB4719FD}" uniqueName="23" name="JUSTIFICATION" queryTableFieldId="33" dataDxfId="38"/>
    <tableColumn id="24" xr3:uid="{4FD02C60-9C4B-4FE6-9561-4C21AA05231D}" uniqueName="24" name="SUPPORTING DOC." queryTableFieldId="34" dataDxfId="37"/>
    <tableColumn id="25" xr3:uid="{E39C9F69-E3B0-438A-A25D-8C3253787403}" uniqueName="25" name="SUPPORTING DOC. LOCATION" queryTableFieldId="35" dataDxfId="3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CE7D-72B2-4DD1-9B1D-65B5D00FB6DA}">
  <dimension ref="A1"/>
  <sheetViews>
    <sheetView workbookViewId="0"/>
  </sheetViews>
  <sheetFormatPr defaultRowHeight="15" x14ac:dyDescent="0.25"/>
  <cols>
    <col min="1" max="16384" width="9.140625" style="114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BFE6-26C8-4571-8B0C-60E9819E77A6}">
  <sheetPr>
    <tabColor theme="7"/>
  </sheetPr>
  <dimension ref="C1:AA9"/>
  <sheetViews>
    <sheetView showGridLines="0" zoomScale="90" zoomScaleNormal="90" workbookViewId="0">
      <pane xSplit="11" topLeftCell="X1" activePane="topRight" state="frozen"/>
      <selection pane="topRight" activeCell="Y13" sqref="Y13"/>
    </sheetView>
  </sheetViews>
  <sheetFormatPr defaultColWidth="8.85546875" defaultRowHeight="12" x14ac:dyDescent="0.2"/>
  <cols>
    <col min="1" max="2" width="3" style="1" customWidth="1"/>
    <col min="3" max="3" width="11" style="1" bestFit="1" customWidth="1"/>
    <col min="4" max="4" width="13.85546875" style="1" bestFit="1" customWidth="1"/>
    <col min="5" max="5" width="10.28515625" style="1" bestFit="1" customWidth="1"/>
    <col min="6" max="6" width="11.85546875" style="1" bestFit="1" customWidth="1"/>
    <col min="7" max="7" width="10.42578125" style="1" bestFit="1" customWidth="1"/>
    <col min="8" max="8" width="17.28515625" style="1" bestFit="1" customWidth="1"/>
    <col min="9" max="9" width="15.42578125" style="1" bestFit="1" customWidth="1"/>
    <col min="10" max="10" width="20.42578125" style="1" bestFit="1" customWidth="1"/>
    <col min="11" max="11" width="20.140625" style="1" bestFit="1" customWidth="1"/>
    <col min="12" max="12" width="16.7109375" style="1" bestFit="1" customWidth="1"/>
    <col min="13" max="13" width="22.85546875" style="1" bestFit="1" customWidth="1"/>
    <col min="14" max="14" width="15.28515625" style="1" bestFit="1" customWidth="1"/>
    <col min="15" max="15" width="13.85546875" style="1" bestFit="1" customWidth="1"/>
    <col min="16" max="16" width="13.42578125" style="1" bestFit="1" customWidth="1"/>
    <col min="17" max="17" width="18.7109375" style="1" bestFit="1" customWidth="1"/>
    <col min="18" max="18" width="14.140625" style="1" bestFit="1" customWidth="1"/>
    <col min="19" max="19" width="18.85546875" style="1" bestFit="1" customWidth="1"/>
    <col min="20" max="20" width="11.28515625" style="1" bestFit="1" customWidth="1"/>
    <col min="21" max="21" width="16.42578125" style="1" bestFit="1" customWidth="1"/>
    <col min="22" max="22" width="19.140625" style="1" bestFit="1" customWidth="1"/>
    <col min="23" max="23" width="19.85546875" style="1" bestFit="1" customWidth="1"/>
    <col min="24" max="24" width="11.85546875" style="1" bestFit="1" customWidth="1"/>
    <col min="25" max="25" width="18.85546875" style="1" bestFit="1" customWidth="1"/>
    <col min="26" max="27" width="21.7109375" style="1" bestFit="1" customWidth="1"/>
    <col min="28" max="16384" width="8.85546875" style="1"/>
  </cols>
  <sheetData>
    <row r="1" spans="3:27" s="9" customFormat="1" ht="21.6" customHeight="1" x14ac:dyDescent="0.3">
      <c r="C1" s="10" t="s">
        <v>73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3" spans="3:27" x14ac:dyDescent="0.2">
      <c r="K3" s="29">
        <f>+SUM(AR_To_Analyze[[#All],[Total Deb./Cred.]])</f>
        <v>0</v>
      </c>
      <c r="T3" s="29">
        <f>+SUM(AR_To_Analyze[[#All],[   Debit amount]])</f>
        <v>0</v>
      </c>
      <c r="U3" s="29">
        <f>+SUM(AR_To_Analyze[[#All],[  Credit amount]])</f>
        <v>0</v>
      </c>
      <c r="V3" s="29"/>
      <c r="W3" s="29"/>
      <c r="X3" s="29"/>
      <c r="Y3" s="29"/>
    </row>
    <row r="4" spans="3:27" ht="4.1500000000000004" customHeight="1" thickBot="1" x14ac:dyDescent="0.25"/>
    <row r="5" spans="3:27" ht="24.75" thickBot="1" x14ac:dyDescent="0.25">
      <c r="C5" s="36" t="s">
        <v>3</v>
      </c>
      <c r="D5" s="37" t="s">
        <v>4</v>
      </c>
      <c r="E5" s="37" t="s">
        <v>5</v>
      </c>
      <c r="F5" s="37" t="s">
        <v>6</v>
      </c>
      <c r="G5" s="37" t="s">
        <v>8</v>
      </c>
      <c r="H5" s="37" t="s">
        <v>10</v>
      </c>
      <c r="I5" s="37" t="s">
        <v>13</v>
      </c>
      <c r="J5" s="37" t="s">
        <v>14</v>
      </c>
      <c r="K5" s="37" t="s">
        <v>17</v>
      </c>
      <c r="L5" s="38" t="s">
        <v>22</v>
      </c>
      <c r="M5" s="38" t="s">
        <v>23</v>
      </c>
      <c r="N5" s="38" t="s">
        <v>61</v>
      </c>
      <c r="O5" s="38" t="s">
        <v>62</v>
      </c>
      <c r="P5" s="38" t="s">
        <v>30</v>
      </c>
      <c r="Q5" s="38" t="s">
        <v>33</v>
      </c>
      <c r="R5" s="38" t="s">
        <v>31</v>
      </c>
      <c r="S5" s="38" t="s">
        <v>34</v>
      </c>
      <c r="T5" s="38" t="s">
        <v>32</v>
      </c>
      <c r="U5" s="38" t="s">
        <v>35</v>
      </c>
      <c r="V5" s="38" t="s">
        <v>24</v>
      </c>
      <c r="W5" s="39" t="s">
        <v>26</v>
      </c>
      <c r="X5" s="115" t="s">
        <v>97</v>
      </c>
      <c r="Y5" s="116" t="s">
        <v>98</v>
      </c>
      <c r="Z5" s="117" t="s">
        <v>99</v>
      </c>
      <c r="AA5" s="118" t="s">
        <v>100</v>
      </c>
    </row>
    <row r="6" spans="3:27" ht="15" x14ac:dyDescent="0.25">
      <c r="C6" s="4"/>
      <c r="D6" s="4"/>
      <c r="E6" s="4"/>
      <c r="F6" s="4"/>
      <c r="G6" s="4"/>
      <c r="H6" s="4"/>
      <c r="I6" s="4"/>
      <c r="K6" s="8"/>
      <c r="L6" s="4"/>
      <c r="N6"/>
      <c r="O6"/>
      <c r="V6" s="8"/>
      <c r="W6" s="8"/>
    </row>
    <row r="7" spans="3:27" x14ac:dyDescent="0.2">
      <c r="C7" s="4"/>
      <c r="D7" s="4"/>
      <c r="E7" s="4"/>
      <c r="F7" s="4"/>
      <c r="G7" s="4"/>
      <c r="H7" s="4"/>
      <c r="I7" s="4"/>
      <c r="K7" s="8"/>
      <c r="L7" s="4"/>
      <c r="V7" s="8"/>
      <c r="W7" s="8"/>
    </row>
    <row r="8" spans="3:27" x14ac:dyDescent="0.2">
      <c r="C8" s="4"/>
      <c r="D8" s="4"/>
      <c r="E8" s="4"/>
      <c r="F8" s="4"/>
      <c r="G8" s="4"/>
      <c r="H8" s="4"/>
      <c r="I8" s="4"/>
      <c r="K8" s="8"/>
      <c r="L8" s="4"/>
      <c r="V8" s="8"/>
      <c r="W8" s="8"/>
    </row>
    <row r="9" spans="3:27" x14ac:dyDescent="0.2">
      <c r="C9" s="4"/>
      <c r="D9" s="4"/>
      <c r="E9" s="4"/>
      <c r="F9" s="4"/>
      <c r="G9" s="4"/>
      <c r="H9" s="4"/>
      <c r="I9" s="4"/>
      <c r="K9" s="8"/>
      <c r="L9" s="4"/>
      <c r="V9" s="8"/>
      <c r="W9" s="8"/>
    </row>
  </sheetData>
  <phoneticPr fontId="17" type="noConversion"/>
  <conditionalFormatting sqref="X1:X1048576">
    <cfRule type="containsText" dxfId="15" priority="1" operator="containsText" text="WRONG">
      <formula>NOT(ISERROR(SEARCH("WRONG",X1)))</formula>
    </cfRule>
    <cfRule type="containsText" dxfId="14" priority="2" operator="containsText" text="CORRECT">
      <formula>NOT(ISERROR(SEARCH("CORRECT",X1)))</formula>
    </cfRule>
  </conditionalFormatting>
  <dataValidations count="1">
    <dataValidation type="list" allowBlank="1" showInputMessage="1" showErrorMessage="1" sqref="I17 X5:X6" xr:uid="{375F2592-7FB1-40E0-9794-410AFF54D270}">
      <formula1>"CORRECT,WRONG"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A887-3361-4C77-B6D9-0E29A1756929}">
  <sheetPr>
    <tabColor theme="7"/>
  </sheetPr>
  <dimension ref="C1:AA19"/>
  <sheetViews>
    <sheetView showGridLines="0" topLeftCell="A3" zoomScale="90" zoomScaleNormal="90" workbookViewId="0">
      <pane xSplit="11" topLeftCell="W1" activePane="topRight" state="frozen"/>
      <selection pane="topRight" activeCell="AA17" sqref="AA17"/>
    </sheetView>
  </sheetViews>
  <sheetFormatPr defaultColWidth="8.85546875" defaultRowHeight="12" x14ac:dyDescent="0.2"/>
  <cols>
    <col min="1" max="1" width="2.85546875" style="1" customWidth="1"/>
    <col min="2" max="2" width="2.42578125" style="1" customWidth="1"/>
    <col min="3" max="3" width="11.140625" style="1" bestFit="1" customWidth="1"/>
    <col min="4" max="4" width="14" style="1" bestFit="1" customWidth="1"/>
    <col min="5" max="5" width="12.28515625" style="1" bestFit="1" customWidth="1"/>
    <col min="6" max="6" width="12" style="1" bestFit="1" customWidth="1"/>
    <col min="7" max="7" width="10.5703125" style="1" bestFit="1" customWidth="1"/>
    <col min="8" max="8" width="17.42578125" style="1" bestFit="1" customWidth="1"/>
    <col min="9" max="9" width="15.5703125" style="1" bestFit="1" customWidth="1"/>
    <col min="10" max="10" width="20.5703125" style="1" bestFit="1" customWidth="1"/>
    <col min="11" max="11" width="20.28515625" style="1" bestFit="1" customWidth="1"/>
    <col min="12" max="12" width="16.85546875" style="1" bestFit="1" customWidth="1"/>
    <col min="13" max="13" width="23" style="1" bestFit="1" customWidth="1"/>
    <col min="14" max="14" width="15.42578125" style="1" bestFit="1" customWidth="1"/>
    <col min="15" max="15" width="29.140625" style="1" bestFit="1" customWidth="1"/>
    <col min="16" max="16" width="13.5703125" style="1" bestFit="1" customWidth="1"/>
    <col min="17" max="17" width="18.85546875" style="1" bestFit="1" customWidth="1"/>
    <col min="18" max="18" width="14.28515625" style="1" bestFit="1" customWidth="1"/>
    <col min="19" max="19" width="19" style="1" bestFit="1" customWidth="1"/>
    <col min="20" max="20" width="11.42578125" style="1" bestFit="1" customWidth="1"/>
    <col min="21" max="21" width="16.5703125" style="1" bestFit="1" customWidth="1"/>
    <col min="22" max="22" width="19.28515625" style="1" bestFit="1" customWidth="1"/>
    <col min="23" max="23" width="20" style="1" bestFit="1" customWidth="1"/>
    <col min="24" max="24" width="12" style="1" bestFit="1" customWidth="1"/>
    <col min="25" max="25" width="19" style="1" bestFit="1" customWidth="1"/>
    <col min="26" max="27" width="21.7109375" style="1" bestFit="1" customWidth="1"/>
    <col min="28" max="16384" width="8.85546875" style="1"/>
  </cols>
  <sheetData>
    <row r="1" spans="3:27" s="9" customFormat="1" ht="21.6" customHeight="1" x14ac:dyDescent="0.3">
      <c r="C1" s="10" t="s">
        <v>74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3" spans="3:27" x14ac:dyDescent="0.2">
      <c r="K3" s="29">
        <f>+SUM(AP_To_Analyze[[#All],[Total Deb./Cred.]])</f>
        <v>85250036.640000001</v>
      </c>
      <c r="T3" s="29">
        <f>+SUM(AP_To_Analyze[[#All],[   Debit amount]])</f>
        <v>41931357.120000005</v>
      </c>
      <c r="U3" s="29">
        <f>+SUM(AP_To_Analyze[[#All],[  Credit amount]])</f>
        <v>41931357.120000005</v>
      </c>
      <c r="V3" s="29"/>
      <c r="W3" s="29"/>
      <c r="X3" s="29"/>
      <c r="Y3" s="29"/>
    </row>
    <row r="4" spans="3:27" ht="12.75" thickBot="1" x14ac:dyDescent="0.25"/>
    <row r="5" spans="3:27" ht="24.75" thickBot="1" x14ac:dyDescent="0.25">
      <c r="C5" s="40" t="s">
        <v>3</v>
      </c>
      <c r="D5" s="40" t="s">
        <v>4</v>
      </c>
      <c r="E5" s="40" t="s">
        <v>5</v>
      </c>
      <c r="F5" s="40" t="s">
        <v>6</v>
      </c>
      <c r="G5" s="40" t="s">
        <v>8</v>
      </c>
      <c r="H5" s="40" t="s">
        <v>10</v>
      </c>
      <c r="I5" s="40" t="s">
        <v>13</v>
      </c>
      <c r="J5" s="40" t="s">
        <v>14</v>
      </c>
      <c r="K5" s="40" t="s">
        <v>17</v>
      </c>
      <c r="L5" s="41" t="s">
        <v>22</v>
      </c>
      <c r="M5" s="41" t="s">
        <v>23</v>
      </c>
      <c r="N5" s="41" t="s">
        <v>61</v>
      </c>
      <c r="O5" s="41" t="s">
        <v>62</v>
      </c>
      <c r="P5" s="41" t="s">
        <v>30</v>
      </c>
      <c r="Q5" s="41" t="s">
        <v>33</v>
      </c>
      <c r="R5" s="41" t="s">
        <v>31</v>
      </c>
      <c r="S5" s="41" t="s">
        <v>34</v>
      </c>
      <c r="T5" s="41" t="s">
        <v>32</v>
      </c>
      <c r="U5" s="41" t="s">
        <v>35</v>
      </c>
      <c r="V5" s="41" t="s">
        <v>24</v>
      </c>
      <c r="W5" s="41" t="s">
        <v>26</v>
      </c>
      <c r="X5" s="115" t="s">
        <v>97</v>
      </c>
      <c r="Y5" s="116" t="s">
        <v>98</v>
      </c>
      <c r="Z5" s="117" t="s">
        <v>99</v>
      </c>
      <c r="AA5" s="118" t="s">
        <v>100</v>
      </c>
    </row>
    <row r="6" spans="3:27" ht="15" x14ac:dyDescent="0.25">
      <c r="C6" s="4" t="s">
        <v>101</v>
      </c>
      <c r="D6" s="4" t="s">
        <v>102</v>
      </c>
      <c r="E6" s="4" t="s">
        <v>103</v>
      </c>
      <c r="F6" s="4" t="s">
        <v>104</v>
      </c>
      <c r="G6" s="4" t="s">
        <v>64</v>
      </c>
      <c r="H6" s="4">
        <v>100037113</v>
      </c>
      <c r="I6" s="4">
        <v>45580</v>
      </c>
      <c r="K6" s="8">
        <v>382878</v>
      </c>
      <c r="L6" s="4">
        <v>44810000</v>
      </c>
      <c r="M6" s="1" t="s">
        <v>107</v>
      </c>
      <c r="N6">
        <v>100276</v>
      </c>
      <c r="O6" t="s">
        <v>108</v>
      </c>
      <c r="V6" s="8">
        <v>382878</v>
      </c>
      <c r="W6" s="8">
        <v>0</v>
      </c>
    </row>
    <row r="7" spans="3:27" ht="15" x14ac:dyDescent="0.25">
      <c r="C7" s="4" t="s">
        <v>101</v>
      </c>
      <c r="D7" s="4" t="s">
        <v>102</v>
      </c>
      <c r="E7" s="4" t="s">
        <v>103</v>
      </c>
      <c r="F7" s="4" t="s">
        <v>104</v>
      </c>
      <c r="G7" s="4" t="s">
        <v>64</v>
      </c>
      <c r="H7" s="4">
        <v>100037113</v>
      </c>
      <c r="I7" s="4">
        <v>45580</v>
      </c>
      <c r="K7" s="8">
        <v>382878</v>
      </c>
      <c r="L7" s="4">
        <v>23970000</v>
      </c>
      <c r="N7">
        <v>100276</v>
      </c>
      <c r="O7" t="s">
        <v>108</v>
      </c>
      <c r="R7" s="1" t="s">
        <v>109</v>
      </c>
      <c r="V7" s="8">
        <v>0</v>
      </c>
      <c r="W7" s="8">
        <v>382878</v>
      </c>
    </row>
    <row r="8" spans="3:27" ht="15" x14ac:dyDescent="0.25">
      <c r="C8" s="4" t="s">
        <v>101</v>
      </c>
      <c r="D8" s="4" t="s">
        <v>110</v>
      </c>
      <c r="E8" s="4" t="s">
        <v>111</v>
      </c>
      <c r="F8" s="4" t="s">
        <v>112</v>
      </c>
      <c r="G8" s="4" t="s">
        <v>64</v>
      </c>
      <c r="H8" s="4">
        <v>100037211</v>
      </c>
      <c r="I8" s="4">
        <v>45590</v>
      </c>
      <c r="K8" s="8">
        <v>1179755.95</v>
      </c>
      <c r="L8" s="4">
        <v>61742100</v>
      </c>
      <c r="M8" s="1" t="s">
        <v>114</v>
      </c>
      <c r="N8"/>
      <c r="O8"/>
      <c r="P8" s="1" t="s">
        <v>115</v>
      </c>
      <c r="R8" s="1" t="s">
        <v>115</v>
      </c>
      <c r="V8" s="8">
        <v>551341.46</v>
      </c>
      <c r="W8" s="8">
        <v>0</v>
      </c>
    </row>
    <row r="9" spans="3:27" ht="15" x14ac:dyDescent="0.25">
      <c r="C9" s="4" t="s">
        <v>101</v>
      </c>
      <c r="D9" s="4" t="s">
        <v>110</v>
      </c>
      <c r="E9" s="4" t="s">
        <v>111</v>
      </c>
      <c r="F9" s="4" t="s">
        <v>112</v>
      </c>
      <c r="G9" s="4" t="s">
        <v>64</v>
      </c>
      <c r="H9" s="4">
        <v>100037211</v>
      </c>
      <c r="I9" s="4">
        <v>45590</v>
      </c>
      <c r="K9" s="8">
        <v>1179755.95</v>
      </c>
      <c r="L9" s="4">
        <v>44433000</v>
      </c>
      <c r="M9" s="1" t="s">
        <v>116</v>
      </c>
      <c r="N9"/>
      <c r="O9"/>
      <c r="V9" s="8">
        <v>0</v>
      </c>
      <c r="W9" s="8">
        <v>1179755.95</v>
      </c>
    </row>
    <row r="10" spans="3:27" ht="15" x14ac:dyDescent="0.25">
      <c r="C10" s="4" t="s">
        <v>101</v>
      </c>
      <c r="D10" s="4" t="s">
        <v>110</v>
      </c>
      <c r="E10" s="4" t="s">
        <v>111</v>
      </c>
      <c r="F10" s="4" t="s">
        <v>112</v>
      </c>
      <c r="G10" s="4" t="s">
        <v>64</v>
      </c>
      <c r="H10" s="4">
        <v>100037211</v>
      </c>
      <c r="I10" s="4">
        <v>45590</v>
      </c>
      <c r="K10" s="8">
        <v>1179755.95</v>
      </c>
      <c r="L10" s="4">
        <v>44433000</v>
      </c>
      <c r="M10" s="1" t="s">
        <v>116</v>
      </c>
      <c r="N10"/>
      <c r="O10"/>
      <c r="V10" s="8">
        <v>628414.49</v>
      </c>
      <c r="W10" s="8">
        <v>0</v>
      </c>
    </row>
    <row r="11" spans="3:27" ht="15" x14ac:dyDescent="0.25">
      <c r="C11" s="4" t="s">
        <v>101</v>
      </c>
      <c r="D11" s="4" t="s">
        <v>110</v>
      </c>
      <c r="E11" s="4" t="s">
        <v>102</v>
      </c>
      <c r="F11" s="4" t="s">
        <v>112</v>
      </c>
      <c r="G11" s="4" t="s">
        <v>64</v>
      </c>
      <c r="H11" s="4">
        <v>100037339</v>
      </c>
      <c r="I11" s="4">
        <v>45595</v>
      </c>
      <c r="K11" s="8">
        <v>37000000</v>
      </c>
      <c r="L11" s="4">
        <v>51414009</v>
      </c>
      <c r="M11" s="1" t="s">
        <v>117</v>
      </c>
      <c r="N11"/>
      <c r="O11"/>
      <c r="V11" s="8">
        <v>37000000</v>
      </c>
      <c r="W11" s="8">
        <v>0</v>
      </c>
    </row>
    <row r="12" spans="3:27" ht="15" x14ac:dyDescent="0.25">
      <c r="C12" s="4" t="s">
        <v>101</v>
      </c>
      <c r="D12" s="4" t="s">
        <v>110</v>
      </c>
      <c r="E12" s="4" t="s">
        <v>102</v>
      </c>
      <c r="F12" s="4" t="s">
        <v>112</v>
      </c>
      <c r="G12" s="4" t="s">
        <v>64</v>
      </c>
      <c r="H12" s="4">
        <v>100037339</v>
      </c>
      <c r="I12" s="4">
        <v>45595</v>
      </c>
      <c r="K12" s="8">
        <v>37000000</v>
      </c>
      <c r="L12" s="4">
        <v>51414003</v>
      </c>
      <c r="N12"/>
      <c r="O12"/>
      <c r="V12" s="8">
        <v>0</v>
      </c>
      <c r="W12" s="8">
        <v>37000000</v>
      </c>
    </row>
    <row r="13" spans="3:27" ht="15" x14ac:dyDescent="0.25">
      <c r="C13" s="4" t="s">
        <v>101</v>
      </c>
      <c r="D13" s="4" t="s">
        <v>110</v>
      </c>
      <c r="E13" s="4" t="s">
        <v>102</v>
      </c>
      <c r="F13" s="4" t="s">
        <v>112</v>
      </c>
      <c r="G13" s="4" t="s">
        <v>64</v>
      </c>
      <c r="H13" s="4">
        <v>100037353</v>
      </c>
      <c r="I13" s="4">
        <v>45596</v>
      </c>
      <c r="K13" s="8">
        <v>2947322.86</v>
      </c>
      <c r="L13" s="4">
        <v>51414002</v>
      </c>
      <c r="N13"/>
      <c r="O13"/>
      <c r="V13" s="8">
        <v>2947322.86</v>
      </c>
      <c r="W13" s="8">
        <v>0</v>
      </c>
    </row>
    <row r="14" spans="3:27" ht="15" x14ac:dyDescent="0.25">
      <c r="C14" s="4" t="s">
        <v>101</v>
      </c>
      <c r="D14" s="4" t="s">
        <v>110</v>
      </c>
      <c r="E14" s="4" t="s">
        <v>102</v>
      </c>
      <c r="F14" s="4" t="s">
        <v>112</v>
      </c>
      <c r="G14" s="4" t="s">
        <v>64</v>
      </c>
      <c r="H14" s="4">
        <v>100037353</v>
      </c>
      <c r="I14" s="4">
        <v>45596</v>
      </c>
      <c r="K14" s="8">
        <v>2947322.86</v>
      </c>
      <c r="L14" s="4">
        <v>51414009</v>
      </c>
      <c r="M14" s="1" t="s">
        <v>117</v>
      </c>
      <c r="N14"/>
      <c r="O14"/>
      <c r="V14" s="8">
        <v>0</v>
      </c>
      <c r="W14" s="8">
        <v>2947322.86</v>
      </c>
    </row>
    <row r="15" spans="3:27" ht="15" x14ac:dyDescent="0.25">
      <c r="C15" s="4" t="s">
        <v>101</v>
      </c>
      <c r="D15" s="4" t="s">
        <v>110</v>
      </c>
      <c r="E15" s="4" t="s">
        <v>102</v>
      </c>
      <c r="F15" s="4" t="s">
        <v>112</v>
      </c>
      <c r="G15" s="4" t="s">
        <v>64</v>
      </c>
      <c r="H15" s="4">
        <v>100037356</v>
      </c>
      <c r="I15" s="4">
        <v>45596</v>
      </c>
      <c r="K15" s="8">
        <v>213833.86</v>
      </c>
      <c r="L15" s="4">
        <v>51414002</v>
      </c>
      <c r="N15"/>
      <c r="O15"/>
      <c r="V15" s="8">
        <v>213833.86</v>
      </c>
      <c r="W15" s="8">
        <v>0</v>
      </c>
    </row>
    <row r="16" spans="3:27" ht="15" x14ac:dyDescent="0.25">
      <c r="C16" s="4" t="s">
        <v>101</v>
      </c>
      <c r="D16" s="4" t="s">
        <v>110</v>
      </c>
      <c r="E16" s="4" t="s">
        <v>102</v>
      </c>
      <c r="F16" s="4" t="s">
        <v>112</v>
      </c>
      <c r="G16" s="4" t="s">
        <v>64</v>
      </c>
      <c r="H16" s="4">
        <v>100037356</v>
      </c>
      <c r="I16" s="4">
        <v>45596</v>
      </c>
      <c r="K16" s="8">
        <v>213833.86</v>
      </c>
      <c r="L16" s="4">
        <v>51414009</v>
      </c>
      <c r="M16" s="1" t="s">
        <v>117</v>
      </c>
      <c r="N16"/>
      <c r="O16"/>
      <c r="V16" s="8">
        <v>0</v>
      </c>
      <c r="W16" s="8">
        <v>213833.86</v>
      </c>
    </row>
    <row r="17" spans="3:23" ht="15" x14ac:dyDescent="0.25">
      <c r="C17" s="4" t="s">
        <v>160</v>
      </c>
      <c r="D17" s="4" t="s">
        <v>102</v>
      </c>
      <c r="E17" s="4" t="s">
        <v>103</v>
      </c>
      <c r="F17" s="4" t="s">
        <v>119</v>
      </c>
      <c r="G17" s="4" t="s">
        <v>121</v>
      </c>
      <c r="H17" s="4">
        <v>2000001075</v>
      </c>
      <c r="I17" s="4">
        <v>45574</v>
      </c>
      <c r="K17" s="8">
        <v>207566.45</v>
      </c>
      <c r="L17" s="4">
        <v>34210000</v>
      </c>
      <c r="M17" s="1" t="s">
        <v>161</v>
      </c>
      <c r="N17">
        <v>104951</v>
      </c>
      <c r="O17" t="s">
        <v>162</v>
      </c>
      <c r="V17" s="8">
        <v>183364.25</v>
      </c>
      <c r="W17" s="8">
        <v>0</v>
      </c>
    </row>
    <row r="18" spans="3:23" ht="15" x14ac:dyDescent="0.25">
      <c r="C18" s="4" t="s">
        <v>160</v>
      </c>
      <c r="D18" s="4" t="s">
        <v>102</v>
      </c>
      <c r="E18" s="4" t="s">
        <v>103</v>
      </c>
      <c r="F18" s="4" t="s">
        <v>119</v>
      </c>
      <c r="G18" s="4" t="s">
        <v>121</v>
      </c>
      <c r="H18" s="4">
        <v>2000001075</v>
      </c>
      <c r="I18" s="4">
        <v>45574</v>
      </c>
      <c r="K18" s="8">
        <v>207566.45</v>
      </c>
      <c r="L18" s="4">
        <v>34210000</v>
      </c>
      <c r="M18" s="1" t="s">
        <v>161</v>
      </c>
      <c r="N18">
        <v>104951</v>
      </c>
      <c r="O18" t="s">
        <v>162</v>
      </c>
      <c r="V18" s="8">
        <v>0</v>
      </c>
      <c r="W18" s="8">
        <v>207566.45</v>
      </c>
    </row>
    <row r="19" spans="3:23" ht="15" x14ac:dyDescent="0.25">
      <c r="C19" s="4" t="s">
        <v>160</v>
      </c>
      <c r="D19" s="4" t="s">
        <v>102</v>
      </c>
      <c r="E19" s="4" t="s">
        <v>103</v>
      </c>
      <c r="F19" s="4" t="s">
        <v>119</v>
      </c>
      <c r="G19" s="4" t="s">
        <v>121</v>
      </c>
      <c r="H19" s="4">
        <v>2000001075</v>
      </c>
      <c r="I19" s="4">
        <v>45574</v>
      </c>
      <c r="K19" s="8">
        <v>207566.45</v>
      </c>
      <c r="L19" s="4">
        <v>44110000</v>
      </c>
      <c r="M19" s="1" t="s">
        <v>124</v>
      </c>
      <c r="N19">
        <v>102454</v>
      </c>
      <c r="O19" t="s">
        <v>163</v>
      </c>
      <c r="V19" s="8">
        <v>24202.2</v>
      </c>
      <c r="W19" s="8">
        <v>0</v>
      </c>
    </row>
  </sheetData>
  <phoneticPr fontId="17" type="noConversion"/>
  <conditionalFormatting sqref="X5:X19">
    <cfRule type="containsText" dxfId="13" priority="1" operator="containsText" text="WRONG">
      <formula>NOT(ISERROR(SEARCH("WRONG",X5)))</formula>
    </cfRule>
    <cfRule type="containsText" dxfId="12" priority="2" operator="containsText" text="CORRECT">
      <formula>NOT(ISERROR(SEARCH("CORRECT",X5)))</formula>
    </cfRule>
  </conditionalFormatting>
  <dataValidations count="1">
    <dataValidation type="list" allowBlank="1" showInputMessage="1" showErrorMessage="1" sqref="X5:X19" xr:uid="{44515F11-31D8-4F72-89AE-C284B7B8CAB3}">
      <formula1>"CORRECT,WRONG"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B4009-18FF-494C-A06D-1F7DC02D9460}">
  <sheetPr>
    <tabColor rgb="FFFFFFCC"/>
  </sheetPr>
  <dimension ref="B1:T6"/>
  <sheetViews>
    <sheetView showGridLines="0" workbookViewId="0">
      <pane ySplit="5" topLeftCell="A6" activePane="bottomLeft" state="frozen"/>
      <selection pane="bottomLeft" activeCell="H6" sqref="H6"/>
    </sheetView>
  </sheetViews>
  <sheetFormatPr defaultColWidth="8.85546875" defaultRowHeight="12" x14ac:dyDescent="0.2"/>
  <cols>
    <col min="1" max="1" width="3.2851562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9.42578125" style="1" bestFit="1" customWidth="1"/>
    <col min="6" max="6" width="10.7109375" style="1" bestFit="1" customWidth="1"/>
    <col min="7" max="7" width="9.140625" style="1" bestFit="1" customWidth="1"/>
    <col min="8" max="8" width="9.42578125" style="1" bestFit="1" customWidth="1"/>
    <col min="9" max="9" width="16" style="1" bestFit="1" customWidth="1"/>
    <col min="10" max="10" width="14.28515625" style="1" bestFit="1" customWidth="1"/>
    <col min="11" max="11" width="19.140625" style="1" bestFit="1" customWidth="1"/>
    <col min="12" max="12" width="18.42578125" style="1" bestFit="1" customWidth="1"/>
    <col min="13" max="13" width="13.140625" style="1" bestFit="1" customWidth="1"/>
    <col min="14" max="16384" width="8.85546875" style="1"/>
  </cols>
  <sheetData>
    <row r="1" spans="2:20" s="9" customFormat="1" ht="21.6" customHeight="1" x14ac:dyDescent="0.3">
      <c r="B1" s="10" t="s">
        <v>59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3" spans="2:20" x14ac:dyDescent="0.2">
      <c r="B3" s="35">
        <f>+COUNTA(Sample_AR[[#All],[Type + TCode + Co + Doc N]])-1</f>
        <v>0</v>
      </c>
      <c r="L3" s="29">
        <f>+SUM(Sample_AR[[#All],[Total Deb./Cred.]])</f>
        <v>0</v>
      </c>
    </row>
    <row r="4" spans="2:20" ht="6" customHeight="1" x14ac:dyDescent="0.2"/>
    <row r="5" spans="2:20" ht="12.75" thickBot="1" x14ac:dyDescent="0.25">
      <c r="B5" s="13" t="s">
        <v>2</v>
      </c>
      <c r="C5" s="12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2" t="s">
        <v>10</v>
      </c>
      <c r="J5" s="12" t="s">
        <v>13</v>
      </c>
      <c r="K5" s="12" t="s">
        <v>14</v>
      </c>
      <c r="L5" s="12" t="s">
        <v>17</v>
      </c>
      <c r="M5" s="18" t="s">
        <v>43</v>
      </c>
    </row>
    <row r="6" spans="2:20" x14ac:dyDescent="0.2">
      <c r="B6" s="4"/>
      <c r="C6" s="4"/>
      <c r="D6" s="4"/>
      <c r="E6" s="4"/>
      <c r="F6" s="4"/>
      <c r="H6" s="4"/>
      <c r="I6" s="4"/>
      <c r="J6" s="4"/>
      <c r="L6" s="8"/>
      <c r="M6" s="4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3D96-D99C-40FF-A59C-6C757F93EFC5}">
  <sheetPr>
    <tabColor rgb="FFFFFFCC"/>
  </sheetPr>
  <dimension ref="B1:T11"/>
  <sheetViews>
    <sheetView showGridLines="0" workbookViewId="0">
      <pane ySplit="5" topLeftCell="A6" activePane="bottomLeft" state="frozen"/>
      <selection pane="bottomLeft" activeCell="F6" sqref="F6"/>
    </sheetView>
  </sheetViews>
  <sheetFormatPr defaultColWidth="8.85546875" defaultRowHeight="12" x14ac:dyDescent="0.2"/>
  <cols>
    <col min="1" max="1" width="2.710937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12.140625" style="1" bestFit="1" customWidth="1"/>
    <col min="6" max="6" width="10.7109375" style="1" bestFit="1" customWidth="1"/>
    <col min="7" max="7" width="15.42578125" style="1" bestFit="1" customWidth="1"/>
    <col min="8" max="8" width="9.42578125" style="1" bestFit="1" customWidth="1"/>
    <col min="9" max="9" width="16" style="1" bestFit="1" customWidth="1"/>
    <col min="10" max="10" width="14.28515625" style="1" bestFit="1" customWidth="1"/>
    <col min="11" max="11" width="19.140625" style="1" bestFit="1" customWidth="1"/>
    <col min="12" max="12" width="18.42578125" style="1" bestFit="1" customWidth="1"/>
    <col min="13" max="13" width="13.140625" style="1" bestFit="1" customWidth="1"/>
    <col min="14" max="16384" width="8.85546875" style="1"/>
  </cols>
  <sheetData>
    <row r="1" spans="2:20" s="9" customFormat="1" ht="21.6" customHeight="1" x14ac:dyDescent="0.3">
      <c r="B1" s="10" t="s">
        <v>58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3" spans="2:20" x14ac:dyDescent="0.2">
      <c r="B3" s="35">
        <f>+COUNTA(Sample_AP[[#All],[Type + TCode + Co + Doc N]])-1</f>
        <v>6</v>
      </c>
      <c r="L3" s="29">
        <f>+SUM(Sample_AP[[#All],[Total Deb./Cred.]])</f>
        <v>41931357.120000005</v>
      </c>
    </row>
    <row r="4" spans="2:20" ht="6" customHeight="1" x14ac:dyDescent="0.2"/>
    <row r="5" spans="2:20" ht="12.75" thickBot="1" x14ac:dyDescent="0.25">
      <c r="B5" s="13" t="s">
        <v>2</v>
      </c>
      <c r="C5" s="12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2" t="s">
        <v>10</v>
      </c>
      <c r="J5" s="12" t="s">
        <v>13</v>
      </c>
      <c r="K5" s="12" t="s">
        <v>14</v>
      </c>
      <c r="L5" s="12" t="s">
        <v>17</v>
      </c>
      <c r="M5" s="18" t="s">
        <v>43</v>
      </c>
    </row>
    <row r="6" spans="2:20" x14ac:dyDescent="0.2">
      <c r="B6" s="4" t="s">
        <v>175</v>
      </c>
      <c r="C6" s="4" t="s">
        <v>101</v>
      </c>
      <c r="D6" s="4" t="s">
        <v>110</v>
      </c>
      <c r="E6" s="4" t="s">
        <v>102</v>
      </c>
      <c r="F6" s="4" t="s">
        <v>112</v>
      </c>
      <c r="G6" s="1" t="s">
        <v>113</v>
      </c>
      <c r="H6" s="4" t="s">
        <v>64</v>
      </c>
      <c r="I6" s="4">
        <v>100037339</v>
      </c>
      <c r="J6" s="4">
        <v>45595</v>
      </c>
      <c r="L6" s="8">
        <v>37000000</v>
      </c>
      <c r="M6" s="4" t="s">
        <v>41</v>
      </c>
    </row>
    <row r="7" spans="2:20" x14ac:dyDescent="0.2">
      <c r="B7" s="4" t="s">
        <v>178</v>
      </c>
      <c r="C7" s="4" t="s">
        <v>101</v>
      </c>
      <c r="D7" s="4" t="s">
        <v>110</v>
      </c>
      <c r="E7" s="4" t="s">
        <v>102</v>
      </c>
      <c r="F7" s="4" t="s">
        <v>112</v>
      </c>
      <c r="G7" s="1" t="s">
        <v>113</v>
      </c>
      <c r="H7" s="4" t="s">
        <v>64</v>
      </c>
      <c r="I7" s="4">
        <v>100037353</v>
      </c>
      <c r="J7" s="4">
        <v>45596</v>
      </c>
      <c r="L7" s="8">
        <v>2947322.86</v>
      </c>
      <c r="M7" s="4" t="s">
        <v>41</v>
      </c>
    </row>
    <row r="8" spans="2:20" x14ac:dyDescent="0.2">
      <c r="B8" s="4" t="s">
        <v>172</v>
      </c>
      <c r="C8" s="4" t="s">
        <v>101</v>
      </c>
      <c r="D8" s="4" t="s">
        <v>110</v>
      </c>
      <c r="E8" s="4" t="s">
        <v>111</v>
      </c>
      <c r="F8" s="4" t="s">
        <v>112</v>
      </c>
      <c r="G8" s="1" t="s">
        <v>113</v>
      </c>
      <c r="H8" s="4" t="s">
        <v>64</v>
      </c>
      <c r="I8" s="4">
        <v>100037211</v>
      </c>
      <c r="J8" s="4">
        <v>45590</v>
      </c>
      <c r="L8" s="8">
        <v>1179755.95</v>
      </c>
      <c r="M8" s="4" t="s">
        <v>41</v>
      </c>
    </row>
    <row r="9" spans="2:20" x14ac:dyDescent="0.2">
      <c r="B9" s="4" t="s">
        <v>169</v>
      </c>
      <c r="C9" s="4" t="s">
        <v>101</v>
      </c>
      <c r="D9" s="4" t="s">
        <v>102</v>
      </c>
      <c r="E9" s="4" t="s">
        <v>103</v>
      </c>
      <c r="F9" s="4" t="s">
        <v>104</v>
      </c>
      <c r="G9" s="1" t="s">
        <v>105</v>
      </c>
      <c r="H9" s="4" t="s">
        <v>64</v>
      </c>
      <c r="I9" s="4">
        <v>100037113</v>
      </c>
      <c r="J9" s="4">
        <v>45580</v>
      </c>
      <c r="L9" s="8">
        <v>382878</v>
      </c>
      <c r="M9" s="4" t="s">
        <v>41</v>
      </c>
    </row>
    <row r="10" spans="2:20" x14ac:dyDescent="0.2">
      <c r="B10" s="4" t="s">
        <v>179</v>
      </c>
      <c r="C10" s="4" t="s">
        <v>101</v>
      </c>
      <c r="D10" s="4" t="s">
        <v>110</v>
      </c>
      <c r="E10" s="4" t="s">
        <v>102</v>
      </c>
      <c r="F10" s="4" t="s">
        <v>112</v>
      </c>
      <c r="G10" s="1" t="s">
        <v>113</v>
      </c>
      <c r="H10" s="4" t="s">
        <v>64</v>
      </c>
      <c r="I10" s="4">
        <v>100037356</v>
      </c>
      <c r="J10" s="4">
        <v>45596</v>
      </c>
      <c r="L10" s="8">
        <v>213833.86</v>
      </c>
      <c r="M10" s="4" t="s">
        <v>41</v>
      </c>
    </row>
    <row r="11" spans="2:20" x14ac:dyDescent="0.2">
      <c r="B11" s="4" t="s">
        <v>218</v>
      </c>
      <c r="C11" s="4" t="s">
        <v>160</v>
      </c>
      <c r="D11" s="4" t="s">
        <v>102</v>
      </c>
      <c r="E11" s="4" t="s">
        <v>103</v>
      </c>
      <c r="F11" s="4" t="s">
        <v>119</v>
      </c>
      <c r="G11" s="1" t="s">
        <v>120</v>
      </c>
      <c r="H11" s="4" t="s">
        <v>121</v>
      </c>
      <c r="I11" s="4">
        <v>2000001075</v>
      </c>
      <c r="J11" s="4">
        <v>45574</v>
      </c>
      <c r="L11" s="8">
        <v>207566.45</v>
      </c>
      <c r="M11" s="4" t="s">
        <v>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32A6-92F5-4BEA-B9A5-20C1722F6AD7}">
  <sheetPr>
    <tabColor rgb="FF0070C0"/>
  </sheetPr>
  <dimension ref="B1:AM96"/>
  <sheetViews>
    <sheetView showGridLines="0" tabSelected="1" topLeftCell="I1" zoomScale="90" zoomScaleNormal="90" workbookViewId="0">
      <pane ySplit="4" topLeftCell="A5" activePane="bottomLeft" state="frozen"/>
      <selection pane="bottomLeft" activeCell="S27" sqref="S27"/>
    </sheetView>
  </sheetViews>
  <sheetFormatPr defaultColWidth="8.85546875" defaultRowHeight="12" x14ac:dyDescent="0.2"/>
  <cols>
    <col min="1" max="1" width="2.42578125" style="1" customWidth="1"/>
    <col min="2" max="2" width="11.28515625" style="1" bestFit="1" customWidth="1"/>
    <col min="3" max="3" width="15.7109375" style="1" bestFit="1" customWidth="1"/>
    <col min="4" max="4" width="26.28515625" style="1" bestFit="1" customWidth="1"/>
    <col min="5" max="5" width="8.28515625" style="1" bestFit="1" customWidth="1"/>
    <col min="6" max="6" width="11.7109375" style="1" bestFit="1" customWidth="1"/>
    <col min="7" max="7" width="12.85546875" style="1" bestFit="1" customWidth="1"/>
    <col min="8" max="8" width="9" style="1" bestFit="1" customWidth="1"/>
    <col min="9" max="9" width="15" style="1" bestFit="1" customWidth="1"/>
    <col min="10" max="10" width="7.7109375" style="1" bestFit="1" customWidth="1"/>
    <col min="11" max="11" width="18.28515625" style="1" bestFit="1" customWidth="1"/>
    <col min="12" max="12" width="14.28515625" style="1" bestFit="1" customWidth="1"/>
    <col min="13" max="13" width="11.28515625" style="1" bestFit="1" customWidth="1"/>
    <col min="14" max="14" width="12.140625" style="1" bestFit="1" customWidth="1"/>
    <col min="15" max="15" width="12.42578125" style="1" bestFit="1" customWidth="1"/>
    <col min="16" max="16" width="21.28515625" style="1" bestFit="1" customWidth="1"/>
    <col min="17" max="17" width="12.28515625" style="1" bestFit="1" customWidth="1"/>
    <col min="18" max="18" width="13.5703125" style="1" bestFit="1" customWidth="1"/>
    <col min="19" max="20" width="20.85546875" style="1" customWidth="1"/>
    <col min="21" max="21" width="6.42578125" style="1" bestFit="1" customWidth="1"/>
    <col min="22" max="22" width="6.28515625" style="1" bestFit="1" customWidth="1"/>
    <col min="23" max="23" width="5.7109375" style="1" bestFit="1" customWidth="1"/>
    <col min="24" max="24" width="7.28515625" style="1" bestFit="1" customWidth="1"/>
    <col min="25" max="25" width="13.7109375" style="1" bestFit="1" customWidth="1"/>
    <col min="26" max="26" width="19.7109375" style="1" bestFit="1" customWidth="1"/>
    <col min="27" max="27" width="16.28515625" style="1" bestFit="1" customWidth="1"/>
    <col min="28" max="28" width="19.7109375" style="1" bestFit="1" customWidth="1"/>
    <col min="29" max="29" width="16.7109375" style="1" bestFit="1" customWidth="1"/>
    <col min="30" max="30" width="20.7109375" style="1" bestFit="1" customWidth="1"/>
    <col min="31" max="31" width="40.7109375" style="1" bestFit="1" customWidth="1"/>
    <col min="32" max="32" width="11.28515625" style="1" bestFit="1" customWidth="1"/>
    <col min="33" max="33" width="10.7109375" style="1" bestFit="1" customWidth="1"/>
    <col min="34" max="35" width="11.28515625" style="1" bestFit="1" customWidth="1"/>
    <col min="36" max="36" width="21.7109375" style="1" bestFit="1" customWidth="1"/>
    <col min="37" max="37" width="22" style="1" bestFit="1" customWidth="1"/>
    <col min="38" max="38" width="15.28515625" style="1" bestFit="1" customWidth="1"/>
    <col min="39" max="39" width="12.28515625" style="1" bestFit="1" customWidth="1"/>
    <col min="40" max="40" width="11" style="1" bestFit="1" customWidth="1"/>
    <col min="41" max="16384" width="8.85546875" style="1"/>
  </cols>
  <sheetData>
    <row r="1" spans="2:39" s="2" customFormat="1" ht="20.25" x14ac:dyDescent="0.3">
      <c r="B1" s="122" t="s">
        <v>71</v>
      </c>
      <c r="C1" s="122"/>
      <c r="D1" s="122"/>
      <c r="E1" s="122"/>
      <c r="F1" s="122"/>
      <c r="G1" s="122"/>
      <c r="H1" s="122"/>
    </row>
    <row r="2" spans="2:39" ht="16.899999999999999" customHeight="1" x14ac:dyDescent="0.25">
      <c r="F2" s="123" t="s">
        <v>72</v>
      </c>
      <c r="G2" s="123"/>
      <c r="H2" s="123"/>
      <c r="I2" s="123"/>
      <c r="J2" s="123"/>
      <c r="T2"/>
    </row>
    <row r="3" spans="2:39" ht="15.75" thickBot="1" x14ac:dyDescent="0.3">
      <c r="T3"/>
    </row>
    <row r="4" spans="2:39" ht="12.75" thickBot="1" x14ac:dyDescent="0.25">
      <c r="B4" s="21" t="s">
        <v>0</v>
      </c>
      <c r="C4" s="22" t="s">
        <v>1</v>
      </c>
      <c r="D4" s="23" t="s">
        <v>2</v>
      </c>
      <c r="E4" s="26" t="s">
        <v>3</v>
      </c>
      <c r="F4" s="27" t="s">
        <v>4</v>
      </c>
      <c r="G4" s="27" t="s">
        <v>5</v>
      </c>
      <c r="H4" s="27" t="s">
        <v>6</v>
      </c>
      <c r="I4" s="27" t="s">
        <v>7</v>
      </c>
      <c r="J4" s="27" t="s">
        <v>8</v>
      </c>
      <c r="K4" s="27" t="s">
        <v>9</v>
      </c>
      <c r="L4" s="27" t="s">
        <v>10</v>
      </c>
      <c r="M4" s="27" t="s">
        <v>11</v>
      </c>
      <c r="N4" s="27" t="s">
        <v>12</v>
      </c>
      <c r="O4" s="27" t="s">
        <v>13</v>
      </c>
      <c r="P4" s="27" t="s">
        <v>14</v>
      </c>
      <c r="Q4" s="27" t="s">
        <v>15</v>
      </c>
      <c r="R4" s="27" t="s">
        <v>16</v>
      </c>
      <c r="S4" s="27" t="s">
        <v>17</v>
      </c>
      <c r="T4" s="27" t="s">
        <v>18</v>
      </c>
      <c r="U4" s="27" t="s">
        <v>19</v>
      </c>
      <c r="V4" s="27" t="s">
        <v>20</v>
      </c>
      <c r="W4" s="27" t="s">
        <v>21</v>
      </c>
      <c r="X4" s="27" t="s">
        <v>22</v>
      </c>
      <c r="Y4" s="27" t="s">
        <v>23</v>
      </c>
      <c r="Z4" s="27" t="s">
        <v>24</v>
      </c>
      <c r="AA4" s="27" t="s">
        <v>25</v>
      </c>
      <c r="AB4" s="27" t="s">
        <v>26</v>
      </c>
      <c r="AC4" s="27" t="s">
        <v>27</v>
      </c>
      <c r="AD4" s="27" t="s">
        <v>28</v>
      </c>
      <c r="AE4" s="27" t="s">
        <v>29</v>
      </c>
      <c r="AF4" s="27" t="s">
        <v>30</v>
      </c>
      <c r="AG4" s="27" t="s">
        <v>31</v>
      </c>
      <c r="AH4" s="27" t="s">
        <v>32</v>
      </c>
      <c r="AI4" s="27" t="s">
        <v>33</v>
      </c>
      <c r="AJ4" s="27" t="s">
        <v>34</v>
      </c>
      <c r="AK4" s="28" t="s">
        <v>35</v>
      </c>
      <c r="AL4" s="28" t="s">
        <v>61</v>
      </c>
      <c r="AM4" s="28" t="s">
        <v>62</v>
      </c>
    </row>
    <row r="5" spans="2:39" x14ac:dyDescent="0.2">
      <c r="B5" s="24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5" s="5" t="str">
        <f>+CONCATENATE(ZEUFI037[[#This Row],[Type]],"-",ZEUFI037[[#This Row],[G/L Account]])</f>
        <v>AB-44810000</v>
      </c>
      <c r="D5" s="25" t="str">
        <f>+CONCATENATE(ZEUFI037[[#This Row],[Type]],"-",ZEUFI037[[#This Row],[TCode]],"-",ZEUFI037[[#This Row],[CoCd]],"-",ZEUFI037[[#This Row],[DocumentNo]])</f>
        <v>AB-FB1K-AT01-100037026</v>
      </c>
      <c r="E5" s="11" t="s">
        <v>101</v>
      </c>
      <c r="F5" s="6" t="s">
        <v>102</v>
      </c>
      <c r="G5" s="6" t="s">
        <v>103</v>
      </c>
      <c r="H5" s="6" t="s">
        <v>104</v>
      </c>
      <c r="I5" s="6" t="s">
        <v>105</v>
      </c>
      <c r="J5" s="6" t="s">
        <v>64</v>
      </c>
      <c r="K5" s="6" t="s">
        <v>106</v>
      </c>
      <c r="L5" s="6">
        <v>100037026</v>
      </c>
      <c r="M5" s="135">
        <v>45568</v>
      </c>
      <c r="N5" s="135">
        <v>45568</v>
      </c>
      <c r="O5" s="135">
        <v>45568</v>
      </c>
      <c r="P5" s="6"/>
      <c r="Q5" s="6"/>
      <c r="R5" s="6"/>
      <c r="S5" s="107">
        <v>61790</v>
      </c>
      <c r="T5" s="6">
        <v>0</v>
      </c>
      <c r="U5" s="6">
        <v>2</v>
      </c>
      <c r="V5" s="6">
        <v>29</v>
      </c>
      <c r="W5" s="6">
        <v>2</v>
      </c>
      <c r="X5" s="113">
        <v>44810000</v>
      </c>
      <c r="Y5" s="6" t="s">
        <v>107</v>
      </c>
      <c r="Z5" s="6">
        <v>61790</v>
      </c>
      <c r="AA5" s="6">
        <v>0</v>
      </c>
      <c r="AB5" s="6">
        <v>0</v>
      </c>
      <c r="AC5" s="6">
        <v>0</v>
      </c>
      <c r="AD5" s="6"/>
      <c r="AE5" s="6"/>
      <c r="AF5" s="6"/>
      <c r="AG5" s="6"/>
      <c r="AH5" s="6"/>
      <c r="AI5" s="6"/>
      <c r="AJ5" s="6"/>
      <c r="AK5" s="7"/>
      <c r="AL5" s="6">
        <v>100276</v>
      </c>
      <c r="AM5" s="6" t="s">
        <v>108</v>
      </c>
    </row>
    <row r="6" spans="2:39" x14ac:dyDescent="0.2">
      <c r="B6" s="136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6" s="138" t="str">
        <f>+CONCATENATE(ZEUFI037[[#This Row],[Type]],"-",ZEUFI037[[#This Row],[G/L Account]])</f>
        <v>AB-23970000</v>
      </c>
      <c r="D6" s="139" t="str">
        <f>+CONCATENATE(ZEUFI037[[#This Row],[Type]],"-",ZEUFI037[[#This Row],[TCode]],"-",ZEUFI037[[#This Row],[CoCd]],"-",ZEUFI037[[#This Row],[DocumentNo]])</f>
        <v>AB-FB1K-AT01-100037026</v>
      </c>
      <c r="E6" s="140" t="s">
        <v>101</v>
      </c>
      <c r="F6" s="140" t="s">
        <v>102</v>
      </c>
      <c r="G6" s="140" t="s">
        <v>103</v>
      </c>
      <c r="H6" s="140" t="s">
        <v>104</v>
      </c>
      <c r="I6" s="140" t="s">
        <v>105</v>
      </c>
      <c r="J6" s="140" t="s">
        <v>64</v>
      </c>
      <c r="K6" s="140" t="s">
        <v>106</v>
      </c>
      <c r="L6" s="140">
        <v>100037026</v>
      </c>
      <c r="M6" s="141">
        <v>45568</v>
      </c>
      <c r="N6" s="141">
        <v>45568</v>
      </c>
      <c r="O6" s="141">
        <v>45568</v>
      </c>
      <c r="P6" s="140"/>
      <c r="Q6" s="140"/>
      <c r="R6" s="140"/>
      <c r="S6" s="142">
        <v>61790</v>
      </c>
      <c r="T6" s="107">
        <v>0</v>
      </c>
      <c r="U6" s="140">
        <v>1</v>
      </c>
      <c r="V6" s="140">
        <v>39</v>
      </c>
      <c r="W6" s="140">
        <v>3</v>
      </c>
      <c r="X6" s="143">
        <v>23970000</v>
      </c>
      <c r="Y6" s="140"/>
      <c r="Z6" s="140">
        <v>0</v>
      </c>
      <c r="AA6" s="140">
        <v>0</v>
      </c>
      <c r="AB6" s="140">
        <v>61790</v>
      </c>
      <c r="AC6" s="140">
        <v>0</v>
      </c>
      <c r="AD6" s="140"/>
      <c r="AE6" s="140"/>
      <c r="AF6" s="140"/>
      <c r="AG6" s="140" t="s">
        <v>109</v>
      </c>
      <c r="AH6" s="140"/>
      <c r="AI6" s="140"/>
      <c r="AJ6" s="140"/>
      <c r="AK6" s="144"/>
      <c r="AL6" s="140">
        <v>100276</v>
      </c>
      <c r="AM6" s="140" t="s">
        <v>108</v>
      </c>
    </row>
    <row r="7" spans="2:39" x14ac:dyDescent="0.2">
      <c r="B7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7" s="138" t="str">
        <f>+CONCATENATE(ZEUFI037[[#This Row],[Type]],"-",ZEUFI037[[#This Row],[G/L Account]])</f>
        <v>AB-23970000</v>
      </c>
      <c r="D7" s="139" t="str">
        <f>+CONCATENATE(ZEUFI037[[#This Row],[Type]],"-",ZEUFI037[[#This Row],[TCode]],"-",ZEUFI037[[#This Row],[CoCd]],"-",ZEUFI037[[#This Row],[DocumentNo]])</f>
        <v>AB-FB1K-AT01-100037100</v>
      </c>
      <c r="E7" s="6" t="s">
        <v>101</v>
      </c>
      <c r="F7" s="6" t="s">
        <v>102</v>
      </c>
      <c r="G7" s="6" t="s">
        <v>103</v>
      </c>
      <c r="H7" s="6" t="s">
        <v>104</v>
      </c>
      <c r="I7" s="6" t="s">
        <v>105</v>
      </c>
      <c r="J7" s="6" t="s">
        <v>64</v>
      </c>
      <c r="K7" s="6" t="s">
        <v>106</v>
      </c>
      <c r="L7" s="6">
        <v>100037100</v>
      </c>
      <c r="M7" s="135">
        <v>45579</v>
      </c>
      <c r="N7" s="135">
        <v>45579</v>
      </c>
      <c r="O7" s="135">
        <v>45579</v>
      </c>
      <c r="P7" s="6"/>
      <c r="Q7" s="6"/>
      <c r="R7" s="140"/>
      <c r="S7" s="142">
        <v>77987</v>
      </c>
      <c r="T7" s="107">
        <v>0</v>
      </c>
      <c r="U7" s="6">
        <v>1</v>
      </c>
      <c r="V7" s="6">
        <v>39</v>
      </c>
      <c r="W7" s="140">
        <v>3</v>
      </c>
      <c r="X7" s="143">
        <v>23970000</v>
      </c>
      <c r="Y7" s="140"/>
      <c r="Z7" s="6">
        <v>0</v>
      </c>
      <c r="AA7" s="6">
        <v>0</v>
      </c>
      <c r="AB7" s="6">
        <v>77987</v>
      </c>
      <c r="AC7" s="6">
        <v>0</v>
      </c>
      <c r="AD7" s="6"/>
      <c r="AE7" s="6"/>
      <c r="AF7" s="6"/>
      <c r="AG7" s="6" t="s">
        <v>109</v>
      </c>
      <c r="AH7" s="6"/>
      <c r="AI7" s="6"/>
      <c r="AJ7" s="6"/>
      <c r="AK7" s="7"/>
      <c r="AL7" s="6">
        <v>100276</v>
      </c>
      <c r="AM7" s="6" t="s">
        <v>108</v>
      </c>
    </row>
    <row r="8" spans="2:39" x14ac:dyDescent="0.2">
      <c r="B8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8" s="138" t="str">
        <f>+CONCATENATE(ZEUFI037[[#This Row],[Type]],"-",ZEUFI037[[#This Row],[G/L Account]])</f>
        <v>AB-44810000</v>
      </c>
      <c r="D8" s="139" t="str">
        <f>+CONCATENATE(ZEUFI037[[#This Row],[Type]],"-",ZEUFI037[[#This Row],[TCode]],"-",ZEUFI037[[#This Row],[CoCd]],"-",ZEUFI037[[#This Row],[DocumentNo]])</f>
        <v>AB-FB1K-AT01-100037100</v>
      </c>
      <c r="E8" s="6" t="s">
        <v>101</v>
      </c>
      <c r="F8" s="6" t="s">
        <v>102</v>
      </c>
      <c r="G8" s="6" t="s">
        <v>103</v>
      </c>
      <c r="H8" s="6" t="s">
        <v>104</v>
      </c>
      <c r="I8" s="6" t="s">
        <v>105</v>
      </c>
      <c r="J8" s="6" t="s">
        <v>64</v>
      </c>
      <c r="K8" s="6" t="s">
        <v>106</v>
      </c>
      <c r="L8" s="6">
        <v>100037100</v>
      </c>
      <c r="M8" s="135">
        <v>45579</v>
      </c>
      <c r="N8" s="135">
        <v>45579</v>
      </c>
      <c r="O8" s="135">
        <v>45579</v>
      </c>
      <c r="P8" s="6"/>
      <c r="Q8" s="6"/>
      <c r="R8" s="140"/>
      <c r="S8" s="142">
        <v>77987</v>
      </c>
      <c r="T8" s="107">
        <v>0</v>
      </c>
      <c r="U8" s="6">
        <v>2</v>
      </c>
      <c r="V8" s="6">
        <v>29</v>
      </c>
      <c r="W8" s="140">
        <v>2</v>
      </c>
      <c r="X8" s="143">
        <v>44810000</v>
      </c>
      <c r="Y8" s="140" t="s">
        <v>107</v>
      </c>
      <c r="Z8" s="6">
        <v>77987</v>
      </c>
      <c r="AA8" s="6">
        <v>0</v>
      </c>
      <c r="AB8" s="6">
        <v>0</v>
      </c>
      <c r="AC8" s="6">
        <v>0</v>
      </c>
      <c r="AD8" s="6"/>
      <c r="AE8" s="6"/>
      <c r="AF8" s="6"/>
      <c r="AG8" s="6"/>
      <c r="AH8" s="6"/>
      <c r="AI8" s="6"/>
      <c r="AJ8" s="6"/>
      <c r="AK8" s="7"/>
      <c r="AL8" s="6">
        <v>100276</v>
      </c>
      <c r="AM8" s="6" t="s">
        <v>108</v>
      </c>
    </row>
    <row r="9" spans="2:39" x14ac:dyDescent="0.2">
      <c r="B9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9" s="138" t="str">
        <f>+CONCATENATE(ZEUFI037[[#This Row],[Type]],"-",ZEUFI037[[#This Row],[G/L Account]])</f>
        <v>AB-44810000</v>
      </c>
      <c r="D9" s="139" t="str">
        <f>+CONCATENATE(ZEUFI037[[#This Row],[Type]],"-",ZEUFI037[[#This Row],[TCode]],"-",ZEUFI037[[#This Row],[CoCd]],"-",ZEUFI037[[#This Row],[DocumentNo]])</f>
        <v>AB-FB1K-AT01-100037113</v>
      </c>
      <c r="E9" s="6" t="s">
        <v>101</v>
      </c>
      <c r="F9" s="6" t="s">
        <v>102</v>
      </c>
      <c r="G9" s="6" t="s">
        <v>103</v>
      </c>
      <c r="H9" s="6" t="s">
        <v>104</v>
      </c>
      <c r="I9" s="6" t="s">
        <v>105</v>
      </c>
      <c r="J9" s="6" t="s">
        <v>64</v>
      </c>
      <c r="K9" s="6" t="s">
        <v>106</v>
      </c>
      <c r="L9" s="6">
        <v>100037113</v>
      </c>
      <c r="M9" s="135">
        <v>45580</v>
      </c>
      <c r="N9" s="135">
        <v>45580</v>
      </c>
      <c r="O9" s="135">
        <v>45580</v>
      </c>
      <c r="P9" s="6"/>
      <c r="Q9" s="6"/>
      <c r="R9" s="140"/>
      <c r="S9" s="142">
        <v>382878</v>
      </c>
      <c r="T9" s="107">
        <v>0</v>
      </c>
      <c r="U9" s="6">
        <v>2</v>
      </c>
      <c r="V9" s="6">
        <v>29</v>
      </c>
      <c r="W9" s="140">
        <v>2</v>
      </c>
      <c r="X9" s="143">
        <v>44810000</v>
      </c>
      <c r="Y9" s="140" t="s">
        <v>107</v>
      </c>
      <c r="Z9" s="6">
        <v>382878</v>
      </c>
      <c r="AA9" s="6">
        <v>0</v>
      </c>
      <c r="AB9" s="6">
        <v>0</v>
      </c>
      <c r="AC9" s="6">
        <v>0</v>
      </c>
      <c r="AD9" s="6"/>
      <c r="AE9" s="6"/>
      <c r="AF9" s="6"/>
      <c r="AG9" s="6"/>
      <c r="AH9" s="6"/>
      <c r="AI9" s="6"/>
      <c r="AJ9" s="6"/>
      <c r="AK9" s="7"/>
      <c r="AL9" s="6">
        <v>100276</v>
      </c>
      <c r="AM9" s="6" t="s">
        <v>108</v>
      </c>
    </row>
    <row r="10" spans="2:39" x14ac:dyDescent="0.2">
      <c r="B10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10" s="138" t="str">
        <f>+CONCATENATE(ZEUFI037[[#This Row],[Type]],"-",ZEUFI037[[#This Row],[G/L Account]])</f>
        <v>AB-23970000</v>
      </c>
      <c r="D10" s="139" t="str">
        <f>+CONCATENATE(ZEUFI037[[#This Row],[Type]],"-",ZEUFI037[[#This Row],[TCode]],"-",ZEUFI037[[#This Row],[CoCd]],"-",ZEUFI037[[#This Row],[DocumentNo]])</f>
        <v>AB-FB1K-AT01-100037113</v>
      </c>
      <c r="E10" s="6" t="s">
        <v>101</v>
      </c>
      <c r="F10" s="6" t="s">
        <v>102</v>
      </c>
      <c r="G10" s="6" t="s">
        <v>103</v>
      </c>
      <c r="H10" s="6" t="s">
        <v>104</v>
      </c>
      <c r="I10" s="6" t="s">
        <v>105</v>
      </c>
      <c r="J10" s="6" t="s">
        <v>64</v>
      </c>
      <c r="K10" s="6" t="s">
        <v>106</v>
      </c>
      <c r="L10" s="6">
        <v>100037113</v>
      </c>
      <c r="M10" s="135">
        <v>45580</v>
      </c>
      <c r="N10" s="135">
        <v>45580</v>
      </c>
      <c r="O10" s="135">
        <v>45580</v>
      </c>
      <c r="P10" s="6"/>
      <c r="Q10" s="6"/>
      <c r="R10" s="140"/>
      <c r="S10" s="142">
        <v>382878</v>
      </c>
      <c r="T10" s="107">
        <v>0</v>
      </c>
      <c r="U10" s="6">
        <v>1</v>
      </c>
      <c r="V10" s="6">
        <v>39</v>
      </c>
      <c r="W10" s="140">
        <v>3</v>
      </c>
      <c r="X10" s="143">
        <v>23970000</v>
      </c>
      <c r="Y10" s="140"/>
      <c r="Z10" s="6">
        <v>0</v>
      </c>
      <c r="AA10" s="6">
        <v>0</v>
      </c>
      <c r="AB10" s="6">
        <v>382878</v>
      </c>
      <c r="AC10" s="6">
        <v>0</v>
      </c>
      <c r="AD10" s="6"/>
      <c r="AE10" s="6"/>
      <c r="AF10" s="6"/>
      <c r="AG10" s="6" t="s">
        <v>109</v>
      </c>
      <c r="AH10" s="6"/>
      <c r="AI10" s="6"/>
      <c r="AJ10" s="6"/>
      <c r="AK10" s="7"/>
      <c r="AL10" s="6">
        <v>100276</v>
      </c>
      <c r="AM10" s="6" t="s">
        <v>108</v>
      </c>
    </row>
    <row r="11" spans="2:39" x14ac:dyDescent="0.2">
      <c r="B11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11" s="138" t="str">
        <f>+CONCATENATE(ZEUFI037[[#This Row],[Type]],"-",ZEUFI037[[#This Row],[G/L Account]])</f>
        <v>AB-23970000</v>
      </c>
      <c r="D11" s="139" t="str">
        <f>+CONCATENATE(ZEUFI037[[#This Row],[Type]],"-",ZEUFI037[[#This Row],[TCode]],"-",ZEUFI037[[#This Row],[CoCd]],"-",ZEUFI037[[#This Row],[DocumentNo]])</f>
        <v>AB-FB1K-AT01-100037119</v>
      </c>
      <c r="E11" s="6" t="s">
        <v>101</v>
      </c>
      <c r="F11" s="6" t="s">
        <v>102</v>
      </c>
      <c r="G11" s="6" t="s">
        <v>103</v>
      </c>
      <c r="H11" s="6" t="s">
        <v>104</v>
      </c>
      <c r="I11" s="6" t="s">
        <v>105</v>
      </c>
      <c r="J11" s="6" t="s">
        <v>64</v>
      </c>
      <c r="K11" s="6" t="s">
        <v>106</v>
      </c>
      <c r="L11" s="6">
        <v>100037119</v>
      </c>
      <c r="M11" s="135">
        <v>45581</v>
      </c>
      <c r="N11" s="135">
        <v>45581</v>
      </c>
      <c r="O11" s="135">
        <v>45581</v>
      </c>
      <c r="P11" s="6"/>
      <c r="Q11" s="6"/>
      <c r="R11" s="140"/>
      <c r="S11" s="142">
        <v>53692</v>
      </c>
      <c r="T11" s="107">
        <v>0</v>
      </c>
      <c r="U11" s="6">
        <v>1</v>
      </c>
      <c r="V11" s="6">
        <v>39</v>
      </c>
      <c r="W11" s="140">
        <v>3</v>
      </c>
      <c r="X11" s="143">
        <v>23970000</v>
      </c>
      <c r="Y11" s="140"/>
      <c r="Z11" s="6">
        <v>0</v>
      </c>
      <c r="AA11" s="6">
        <v>0</v>
      </c>
      <c r="AB11" s="6">
        <v>53692</v>
      </c>
      <c r="AC11" s="6">
        <v>0</v>
      </c>
      <c r="AD11" s="6"/>
      <c r="AE11" s="6"/>
      <c r="AF11" s="6"/>
      <c r="AG11" s="6" t="s">
        <v>109</v>
      </c>
      <c r="AH11" s="6"/>
      <c r="AI11" s="6"/>
      <c r="AJ11" s="6"/>
      <c r="AK11" s="7"/>
      <c r="AL11" s="6">
        <v>100276</v>
      </c>
      <c r="AM11" s="6" t="s">
        <v>108</v>
      </c>
    </row>
    <row r="12" spans="2:39" x14ac:dyDescent="0.2">
      <c r="B12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12" s="138" t="str">
        <f>+CONCATENATE(ZEUFI037[[#This Row],[Type]],"-",ZEUFI037[[#This Row],[G/L Account]])</f>
        <v>AB-44810000</v>
      </c>
      <c r="D12" s="139" t="str">
        <f>+CONCATENATE(ZEUFI037[[#This Row],[Type]],"-",ZEUFI037[[#This Row],[TCode]],"-",ZEUFI037[[#This Row],[CoCd]],"-",ZEUFI037[[#This Row],[DocumentNo]])</f>
        <v>AB-FB1K-AT01-100037119</v>
      </c>
      <c r="E12" s="6" t="s">
        <v>101</v>
      </c>
      <c r="F12" s="6" t="s">
        <v>102</v>
      </c>
      <c r="G12" s="6" t="s">
        <v>103</v>
      </c>
      <c r="H12" s="6" t="s">
        <v>104</v>
      </c>
      <c r="I12" s="6" t="s">
        <v>105</v>
      </c>
      <c r="J12" s="6" t="s">
        <v>64</v>
      </c>
      <c r="K12" s="6" t="s">
        <v>106</v>
      </c>
      <c r="L12" s="6">
        <v>100037119</v>
      </c>
      <c r="M12" s="135">
        <v>45581</v>
      </c>
      <c r="N12" s="135">
        <v>45581</v>
      </c>
      <c r="O12" s="135">
        <v>45581</v>
      </c>
      <c r="P12" s="6"/>
      <c r="Q12" s="6"/>
      <c r="R12" s="140"/>
      <c r="S12" s="142">
        <v>53692</v>
      </c>
      <c r="T12" s="107">
        <v>0</v>
      </c>
      <c r="U12" s="6">
        <v>2</v>
      </c>
      <c r="V12" s="6">
        <v>29</v>
      </c>
      <c r="W12" s="140">
        <v>2</v>
      </c>
      <c r="X12" s="143">
        <v>44810000</v>
      </c>
      <c r="Y12" s="140" t="s">
        <v>107</v>
      </c>
      <c r="Z12" s="6">
        <v>53692</v>
      </c>
      <c r="AA12" s="6">
        <v>0</v>
      </c>
      <c r="AB12" s="6">
        <v>0</v>
      </c>
      <c r="AC12" s="6">
        <v>0</v>
      </c>
      <c r="AD12" s="6"/>
      <c r="AE12" s="6"/>
      <c r="AF12" s="6"/>
      <c r="AG12" s="6"/>
      <c r="AH12" s="6"/>
      <c r="AI12" s="6"/>
      <c r="AJ12" s="6"/>
      <c r="AK12" s="7"/>
      <c r="AL12" s="6">
        <v>100276</v>
      </c>
      <c r="AM12" s="6" t="s">
        <v>108</v>
      </c>
    </row>
    <row r="13" spans="2:39" x14ac:dyDescent="0.2">
      <c r="B13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13" s="138" t="str">
        <f>+CONCATENATE(ZEUFI037[[#This Row],[Type]],"-",ZEUFI037[[#This Row],[G/L Account]])</f>
        <v>AB-61742100</v>
      </c>
      <c r="D13" s="139" t="str">
        <f>+CONCATENATE(ZEUFI037[[#This Row],[Type]],"-",ZEUFI037[[#This Row],[TCode]],"-",ZEUFI037[[#This Row],[CoCd]],"-",ZEUFI037[[#This Row],[DocumentNo]])</f>
        <v>AB-FB1S-AT01-100037211</v>
      </c>
      <c r="E13" s="6" t="s">
        <v>101</v>
      </c>
      <c r="F13" s="6" t="s">
        <v>110</v>
      </c>
      <c r="G13" s="6" t="s">
        <v>111</v>
      </c>
      <c r="H13" s="6" t="s">
        <v>112</v>
      </c>
      <c r="I13" s="6" t="s">
        <v>113</v>
      </c>
      <c r="J13" s="6" t="s">
        <v>64</v>
      </c>
      <c r="K13" s="6" t="s">
        <v>106</v>
      </c>
      <c r="L13" s="6">
        <v>100037211</v>
      </c>
      <c r="M13" s="135">
        <v>45590</v>
      </c>
      <c r="N13" s="135">
        <v>45590</v>
      </c>
      <c r="O13" s="135">
        <v>45590</v>
      </c>
      <c r="P13" s="6"/>
      <c r="Q13" s="6"/>
      <c r="R13" s="140"/>
      <c r="S13" s="142">
        <v>1179755.95</v>
      </c>
      <c r="T13" s="107">
        <v>0</v>
      </c>
      <c r="U13" s="6">
        <v>1</v>
      </c>
      <c r="V13" s="6">
        <v>40</v>
      </c>
      <c r="W13" s="140">
        <v>4</v>
      </c>
      <c r="X13" s="143">
        <v>61742100</v>
      </c>
      <c r="Y13" s="140" t="s">
        <v>114</v>
      </c>
      <c r="Z13" s="6">
        <v>551341.46</v>
      </c>
      <c r="AA13" s="6">
        <v>0</v>
      </c>
      <c r="AB13" s="6">
        <v>0</v>
      </c>
      <c r="AC13" s="6">
        <v>0</v>
      </c>
      <c r="AD13" s="6"/>
      <c r="AE13" s="6"/>
      <c r="AF13" s="6" t="s">
        <v>115</v>
      </c>
      <c r="AG13" s="6" t="s">
        <v>115</v>
      </c>
      <c r="AH13" s="6"/>
      <c r="AI13" s="6"/>
      <c r="AJ13" s="6"/>
      <c r="AK13" s="7"/>
      <c r="AL13" s="6"/>
      <c r="AM13" s="6"/>
    </row>
    <row r="14" spans="2:39" x14ac:dyDescent="0.2">
      <c r="B14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14" s="138" t="str">
        <f>+CONCATENATE(ZEUFI037[[#This Row],[Type]],"-",ZEUFI037[[#This Row],[G/L Account]])</f>
        <v>AB-44433000</v>
      </c>
      <c r="D14" s="139" t="str">
        <f>+CONCATENATE(ZEUFI037[[#This Row],[Type]],"-",ZEUFI037[[#This Row],[TCode]],"-",ZEUFI037[[#This Row],[CoCd]],"-",ZEUFI037[[#This Row],[DocumentNo]])</f>
        <v>AB-FB1S-AT01-100037211</v>
      </c>
      <c r="E14" s="6" t="s">
        <v>101</v>
      </c>
      <c r="F14" s="6" t="s">
        <v>110</v>
      </c>
      <c r="G14" s="6" t="s">
        <v>111</v>
      </c>
      <c r="H14" s="6" t="s">
        <v>112</v>
      </c>
      <c r="I14" s="6" t="s">
        <v>113</v>
      </c>
      <c r="J14" s="6" t="s">
        <v>64</v>
      </c>
      <c r="K14" s="6" t="s">
        <v>106</v>
      </c>
      <c r="L14" s="6">
        <v>100037211</v>
      </c>
      <c r="M14" s="135">
        <v>45590</v>
      </c>
      <c r="N14" s="135">
        <v>45590</v>
      </c>
      <c r="O14" s="135">
        <v>45590</v>
      </c>
      <c r="P14" s="6"/>
      <c r="Q14" s="6"/>
      <c r="R14" s="140"/>
      <c r="S14" s="142">
        <v>1179755.95</v>
      </c>
      <c r="T14" s="107">
        <v>0</v>
      </c>
      <c r="U14" s="6">
        <v>3</v>
      </c>
      <c r="V14" s="6">
        <v>50</v>
      </c>
      <c r="W14" s="140">
        <v>5</v>
      </c>
      <c r="X14" s="143">
        <v>44433000</v>
      </c>
      <c r="Y14" s="140" t="s">
        <v>116</v>
      </c>
      <c r="Z14" s="6">
        <v>0</v>
      </c>
      <c r="AA14" s="6">
        <v>0</v>
      </c>
      <c r="AB14" s="6">
        <v>1179755.95</v>
      </c>
      <c r="AC14" s="6">
        <v>0</v>
      </c>
      <c r="AD14" s="6"/>
      <c r="AE14" s="6"/>
      <c r="AF14" s="6"/>
      <c r="AG14" s="6"/>
      <c r="AH14" s="6"/>
      <c r="AI14" s="6"/>
      <c r="AJ14" s="6"/>
      <c r="AK14" s="7"/>
      <c r="AL14" s="6"/>
      <c r="AM14" s="6"/>
    </row>
    <row r="15" spans="2:39" x14ac:dyDescent="0.2">
      <c r="B15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15" s="138" t="str">
        <f>+CONCATENATE(ZEUFI037[[#This Row],[Type]],"-",ZEUFI037[[#This Row],[G/L Account]])</f>
        <v>AB-44433000</v>
      </c>
      <c r="D15" s="139" t="str">
        <f>+CONCATENATE(ZEUFI037[[#This Row],[Type]],"-",ZEUFI037[[#This Row],[TCode]],"-",ZEUFI037[[#This Row],[CoCd]],"-",ZEUFI037[[#This Row],[DocumentNo]])</f>
        <v>AB-FB1S-AT01-100037211</v>
      </c>
      <c r="E15" s="6" t="s">
        <v>101</v>
      </c>
      <c r="F15" s="6" t="s">
        <v>110</v>
      </c>
      <c r="G15" s="6" t="s">
        <v>111</v>
      </c>
      <c r="H15" s="6" t="s">
        <v>112</v>
      </c>
      <c r="I15" s="6" t="s">
        <v>113</v>
      </c>
      <c r="J15" s="6" t="s">
        <v>64</v>
      </c>
      <c r="K15" s="6" t="s">
        <v>106</v>
      </c>
      <c r="L15" s="6">
        <v>100037211</v>
      </c>
      <c r="M15" s="135">
        <v>45590</v>
      </c>
      <c r="N15" s="135">
        <v>45590</v>
      </c>
      <c r="O15" s="135">
        <v>45590</v>
      </c>
      <c r="P15" s="6"/>
      <c r="Q15" s="6"/>
      <c r="R15" s="140"/>
      <c r="S15" s="142">
        <v>1179755.95</v>
      </c>
      <c r="T15" s="107">
        <v>0</v>
      </c>
      <c r="U15" s="6">
        <v>2</v>
      </c>
      <c r="V15" s="6">
        <v>40</v>
      </c>
      <c r="W15" s="140">
        <v>4</v>
      </c>
      <c r="X15" s="143">
        <v>44433000</v>
      </c>
      <c r="Y15" s="140" t="s">
        <v>116</v>
      </c>
      <c r="Z15" s="6">
        <v>628414.49</v>
      </c>
      <c r="AA15" s="6">
        <v>0</v>
      </c>
      <c r="AB15" s="6">
        <v>0</v>
      </c>
      <c r="AC15" s="6">
        <v>0</v>
      </c>
      <c r="AD15" s="6"/>
      <c r="AE15" s="6"/>
      <c r="AF15" s="6"/>
      <c r="AG15" s="6"/>
      <c r="AH15" s="6"/>
      <c r="AI15" s="6"/>
      <c r="AJ15" s="6"/>
      <c r="AK15" s="7"/>
      <c r="AL15" s="6"/>
      <c r="AM15" s="6"/>
    </row>
    <row r="16" spans="2:39" x14ac:dyDescent="0.2">
      <c r="B16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16" s="138" t="str">
        <f>+CONCATENATE(ZEUFI037[[#This Row],[Type]],"-",ZEUFI037[[#This Row],[G/L Account]])</f>
        <v>AB-51414009</v>
      </c>
      <c r="D16" s="139" t="str">
        <f>+CONCATENATE(ZEUFI037[[#This Row],[Type]],"-",ZEUFI037[[#This Row],[TCode]],"-",ZEUFI037[[#This Row],[CoCd]],"-",ZEUFI037[[#This Row],[DocumentNo]])</f>
        <v>AB-FB1S-AT01-100037339</v>
      </c>
      <c r="E16" s="6" t="s">
        <v>101</v>
      </c>
      <c r="F16" s="6" t="s">
        <v>110</v>
      </c>
      <c r="G16" s="6" t="s">
        <v>102</v>
      </c>
      <c r="H16" s="6" t="s">
        <v>112</v>
      </c>
      <c r="I16" s="6" t="s">
        <v>113</v>
      </c>
      <c r="J16" s="6" t="s">
        <v>64</v>
      </c>
      <c r="K16" s="6" t="s">
        <v>106</v>
      </c>
      <c r="L16" s="6">
        <v>100037339</v>
      </c>
      <c r="M16" s="135">
        <v>45595</v>
      </c>
      <c r="N16" s="135">
        <v>45597</v>
      </c>
      <c r="O16" s="135">
        <v>45595</v>
      </c>
      <c r="P16" s="6"/>
      <c r="Q16" s="6"/>
      <c r="R16" s="140"/>
      <c r="S16" s="142">
        <v>37000000</v>
      </c>
      <c r="T16" s="107">
        <v>0</v>
      </c>
      <c r="U16" s="6">
        <v>2</v>
      </c>
      <c r="V16" s="6">
        <v>40</v>
      </c>
      <c r="W16" s="140">
        <v>4</v>
      </c>
      <c r="X16" s="143">
        <v>51414009</v>
      </c>
      <c r="Y16" s="140" t="s">
        <v>117</v>
      </c>
      <c r="Z16" s="6">
        <v>37000000</v>
      </c>
      <c r="AA16" s="6">
        <v>0</v>
      </c>
      <c r="AB16" s="6">
        <v>0</v>
      </c>
      <c r="AC16" s="6">
        <v>0</v>
      </c>
      <c r="AD16" s="6"/>
      <c r="AE16" s="6"/>
      <c r="AF16" s="6"/>
      <c r="AG16" s="6"/>
      <c r="AH16" s="6"/>
      <c r="AI16" s="6"/>
      <c r="AJ16" s="6"/>
      <c r="AK16" s="7"/>
      <c r="AL16" s="6"/>
      <c r="AM16" s="6"/>
    </row>
    <row r="17" spans="2:39" x14ac:dyDescent="0.2">
      <c r="B17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17" s="138" t="str">
        <f>+CONCATENATE(ZEUFI037[[#This Row],[Type]],"-",ZEUFI037[[#This Row],[G/L Account]])</f>
        <v>AB-51414003</v>
      </c>
      <c r="D17" s="139" t="str">
        <f>+CONCATENATE(ZEUFI037[[#This Row],[Type]],"-",ZEUFI037[[#This Row],[TCode]],"-",ZEUFI037[[#This Row],[CoCd]],"-",ZEUFI037[[#This Row],[DocumentNo]])</f>
        <v>AB-FB1S-AT01-100037339</v>
      </c>
      <c r="E17" s="6" t="s">
        <v>101</v>
      </c>
      <c r="F17" s="6" t="s">
        <v>110</v>
      </c>
      <c r="G17" s="6" t="s">
        <v>102</v>
      </c>
      <c r="H17" s="6" t="s">
        <v>112</v>
      </c>
      <c r="I17" s="6" t="s">
        <v>113</v>
      </c>
      <c r="J17" s="6" t="s">
        <v>64</v>
      </c>
      <c r="K17" s="6" t="s">
        <v>106</v>
      </c>
      <c r="L17" s="6">
        <v>100037339</v>
      </c>
      <c r="M17" s="135">
        <v>45595</v>
      </c>
      <c r="N17" s="135">
        <v>45597</v>
      </c>
      <c r="O17" s="135">
        <v>45595</v>
      </c>
      <c r="P17" s="6"/>
      <c r="Q17" s="6"/>
      <c r="R17" s="140"/>
      <c r="S17" s="142">
        <v>37000000</v>
      </c>
      <c r="T17" s="107">
        <v>0</v>
      </c>
      <c r="U17" s="6">
        <v>1</v>
      </c>
      <c r="V17" s="6">
        <v>50</v>
      </c>
      <c r="W17" s="140">
        <v>5</v>
      </c>
      <c r="X17" s="143">
        <v>51414003</v>
      </c>
      <c r="Y17" s="140"/>
      <c r="Z17" s="6">
        <v>0</v>
      </c>
      <c r="AA17" s="6">
        <v>0</v>
      </c>
      <c r="AB17" s="6">
        <v>37000000</v>
      </c>
      <c r="AC17" s="6">
        <v>0</v>
      </c>
      <c r="AD17" s="6"/>
      <c r="AE17" s="6"/>
      <c r="AF17" s="6"/>
      <c r="AG17" s="6"/>
      <c r="AH17" s="6"/>
      <c r="AI17" s="6"/>
      <c r="AJ17" s="6"/>
      <c r="AK17" s="7"/>
      <c r="AL17" s="6"/>
      <c r="AM17" s="6"/>
    </row>
    <row r="18" spans="2:39" x14ac:dyDescent="0.2">
      <c r="B18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18" s="138" t="str">
        <f>+CONCATENATE(ZEUFI037[[#This Row],[Type]],"-",ZEUFI037[[#This Row],[G/L Account]])</f>
        <v>AB-51414002</v>
      </c>
      <c r="D18" s="139" t="str">
        <f>+CONCATENATE(ZEUFI037[[#This Row],[Type]],"-",ZEUFI037[[#This Row],[TCode]],"-",ZEUFI037[[#This Row],[CoCd]],"-",ZEUFI037[[#This Row],[DocumentNo]])</f>
        <v>AB-FB1S-AT01-100037353</v>
      </c>
      <c r="E18" s="6" t="s">
        <v>101</v>
      </c>
      <c r="F18" s="6" t="s">
        <v>110</v>
      </c>
      <c r="G18" s="6" t="s">
        <v>102</v>
      </c>
      <c r="H18" s="6" t="s">
        <v>112</v>
      </c>
      <c r="I18" s="6" t="s">
        <v>113</v>
      </c>
      <c r="J18" s="6" t="s">
        <v>64</v>
      </c>
      <c r="K18" s="6" t="s">
        <v>106</v>
      </c>
      <c r="L18" s="6">
        <v>100037353</v>
      </c>
      <c r="M18" s="135">
        <v>45596</v>
      </c>
      <c r="N18" s="135">
        <v>45597</v>
      </c>
      <c r="O18" s="135">
        <v>45596</v>
      </c>
      <c r="P18" s="6"/>
      <c r="Q18" s="6"/>
      <c r="R18" s="140"/>
      <c r="S18" s="142">
        <v>2947322.86</v>
      </c>
      <c r="T18" s="107">
        <v>0</v>
      </c>
      <c r="U18" s="6">
        <v>1</v>
      </c>
      <c r="V18" s="6">
        <v>40</v>
      </c>
      <c r="W18" s="140">
        <v>4</v>
      </c>
      <c r="X18" s="143">
        <v>51414002</v>
      </c>
      <c r="Y18" s="140"/>
      <c r="Z18" s="6">
        <v>2947322.86</v>
      </c>
      <c r="AA18" s="6">
        <v>0</v>
      </c>
      <c r="AB18" s="6">
        <v>0</v>
      </c>
      <c r="AC18" s="6">
        <v>0</v>
      </c>
      <c r="AD18" s="6"/>
      <c r="AE18" s="6"/>
      <c r="AF18" s="6"/>
      <c r="AG18" s="6"/>
      <c r="AH18" s="6"/>
      <c r="AI18" s="6"/>
      <c r="AJ18" s="6"/>
      <c r="AK18" s="7"/>
      <c r="AL18" s="6"/>
      <c r="AM18" s="6"/>
    </row>
    <row r="19" spans="2:39" x14ac:dyDescent="0.2">
      <c r="B19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19" s="138" t="str">
        <f>+CONCATENATE(ZEUFI037[[#This Row],[Type]],"-",ZEUFI037[[#This Row],[G/L Account]])</f>
        <v>AB-51414009</v>
      </c>
      <c r="D19" s="139" t="str">
        <f>+CONCATENATE(ZEUFI037[[#This Row],[Type]],"-",ZEUFI037[[#This Row],[TCode]],"-",ZEUFI037[[#This Row],[CoCd]],"-",ZEUFI037[[#This Row],[DocumentNo]])</f>
        <v>AB-FB1S-AT01-100037353</v>
      </c>
      <c r="E19" s="6" t="s">
        <v>101</v>
      </c>
      <c r="F19" s="6" t="s">
        <v>110</v>
      </c>
      <c r="G19" s="6" t="s">
        <v>102</v>
      </c>
      <c r="H19" s="6" t="s">
        <v>112</v>
      </c>
      <c r="I19" s="6" t="s">
        <v>113</v>
      </c>
      <c r="J19" s="6" t="s">
        <v>64</v>
      </c>
      <c r="K19" s="6" t="s">
        <v>106</v>
      </c>
      <c r="L19" s="6">
        <v>100037353</v>
      </c>
      <c r="M19" s="135">
        <v>45596</v>
      </c>
      <c r="N19" s="135">
        <v>45597</v>
      </c>
      <c r="O19" s="135">
        <v>45596</v>
      </c>
      <c r="P19" s="6"/>
      <c r="Q19" s="6"/>
      <c r="R19" s="140"/>
      <c r="S19" s="142">
        <v>2947322.86</v>
      </c>
      <c r="T19" s="107">
        <v>0</v>
      </c>
      <c r="U19" s="6">
        <v>2</v>
      </c>
      <c r="V19" s="6">
        <v>50</v>
      </c>
      <c r="W19" s="140">
        <v>5</v>
      </c>
      <c r="X19" s="143">
        <v>51414009</v>
      </c>
      <c r="Y19" s="140" t="s">
        <v>117</v>
      </c>
      <c r="Z19" s="6">
        <v>0</v>
      </c>
      <c r="AA19" s="6">
        <v>0</v>
      </c>
      <c r="AB19" s="6">
        <v>2947322.86</v>
      </c>
      <c r="AC19" s="6">
        <v>0</v>
      </c>
      <c r="AD19" s="6"/>
      <c r="AE19" s="6"/>
      <c r="AF19" s="6"/>
      <c r="AG19" s="6"/>
      <c r="AH19" s="6"/>
      <c r="AI19" s="6"/>
      <c r="AJ19" s="6"/>
      <c r="AK19" s="7"/>
      <c r="AL19" s="6"/>
      <c r="AM19" s="6"/>
    </row>
    <row r="20" spans="2:39" x14ac:dyDescent="0.2">
      <c r="B20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20" s="138" t="str">
        <f>+CONCATENATE(ZEUFI037[[#This Row],[Type]],"-",ZEUFI037[[#This Row],[G/L Account]])</f>
        <v>AB-51414002</v>
      </c>
      <c r="D20" s="139" t="str">
        <f>+CONCATENATE(ZEUFI037[[#This Row],[Type]],"-",ZEUFI037[[#This Row],[TCode]],"-",ZEUFI037[[#This Row],[CoCd]],"-",ZEUFI037[[#This Row],[DocumentNo]])</f>
        <v>AB-FB1S-AT01-100037356</v>
      </c>
      <c r="E20" s="6" t="s">
        <v>101</v>
      </c>
      <c r="F20" s="6" t="s">
        <v>110</v>
      </c>
      <c r="G20" s="6" t="s">
        <v>102</v>
      </c>
      <c r="H20" s="6" t="s">
        <v>112</v>
      </c>
      <c r="I20" s="6" t="s">
        <v>113</v>
      </c>
      <c r="J20" s="6" t="s">
        <v>64</v>
      </c>
      <c r="K20" s="6" t="s">
        <v>106</v>
      </c>
      <c r="L20" s="6">
        <v>100037356</v>
      </c>
      <c r="M20" s="135">
        <v>45596</v>
      </c>
      <c r="N20" s="135">
        <v>45597</v>
      </c>
      <c r="O20" s="135">
        <v>45596</v>
      </c>
      <c r="P20" s="6"/>
      <c r="Q20" s="6"/>
      <c r="R20" s="140"/>
      <c r="S20" s="142">
        <v>213833.86</v>
      </c>
      <c r="T20" s="107">
        <v>0</v>
      </c>
      <c r="U20" s="6">
        <v>1</v>
      </c>
      <c r="V20" s="6">
        <v>40</v>
      </c>
      <c r="W20" s="140">
        <v>4</v>
      </c>
      <c r="X20" s="143">
        <v>51414002</v>
      </c>
      <c r="Y20" s="140"/>
      <c r="Z20" s="6">
        <v>213833.86</v>
      </c>
      <c r="AA20" s="6">
        <v>0</v>
      </c>
      <c r="AB20" s="6">
        <v>0</v>
      </c>
      <c r="AC20" s="6">
        <v>0</v>
      </c>
      <c r="AD20" s="6"/>
      <c r="AE20" s="6"/>
      <c r="AF20" s="6"/>
      <c r="AG20" s="6"/>
      <c r="AH20" s="6"/>
      <c r="AI20" s="6"/>
      <c r="AJ20" s="6"/>
      <c r="AK20" s="7"/>
      <c r="AL20" s="6"/>
      <c r="AM20" s="6"/>
    </row>
    <row r="21" spans="2:39" x14ac:dyDescent="0.2">
      <c r="B21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21" s="138" t="str">
        <f>+CONCATENATE(ZEUFI037[[#This Row],[Type]],"-",ZEUFI037[[#This Row],[G/L Account]])</f>
        <v>AB-51414009</v>
      </c>
      <c r="D21" s="139" t="str">
        <f>+CONCATENATE(ZEUFI037[[#This Row],[Type]],"-",ZEUFI037[[#This Row],[TCode]],"-",ZEUFI037[[#This Row],[CoCd]],"-",ZEUFI037[[#This Row],[DocumentNo]])</f>
        <v>AB-FB1S-AT01-100037356</v>
      </c>
      <c r="E21" s="6" t="s">
        <v>101</v>
      </c>
      <c r="F21" s="6" t="s">
        <v>110</v>
      </c>
      <c r="G21" s="6" t="s">
        <v>102</v>
      </c>
      <c r="H21" s="6" t="s">
        <v>112</v>
      </c>
      <c r="I21" s="6" t="s">
        <v>113</v>
      </c>
      <c r="J21" s="6" t="s">
        <v>64</v>
      </c>
      <c r="K21" s="6" t="s">
        <v>106</v>
      </c>
      <c r="L21" s="6">
        <v>100037356</v>
      </c>
      <c r="M21" s="135">
        <v>45596</v>
      </c>
      <c r="N21" s="135">
        <v>45597</v>
      </c>
      <c r="O21" s="135">
        <v>45596</v>
      </c>
      <c r="P21" s="6"/>
      <c r="Q21" s="6"/>
      <c r="R21" s="140"/>
      <c r="S21" s="142">
        <v>213833.86</v>
      </c>
      <c r="T21" s="107">
        <v>0</v>
      </c>
      <c r="U21" s="6">
        <v>2</v>
      </c>
      <c r="V21" s="6">
        <v>50</v>
      </c>
      <c r="W21" s="140">
        <v>5</v>
      </c>
      <c r="X21" s="143">
        <v>51414009</v>
      </c>
      <c r="Y21" s="140" t="s">
        <v>117</v>
      </c>
      <c r="Z21" s="6">
        <v>0</v>
      </c>
      <c r="AA21" s="6">
        <v>0</v>
      </c>
      <c r="AB21" s="6">
        <v>213833.86</v>
      </c>
      <c r="AC21" s="6">
        <v>0</v>
      </c>
      <c r="AD21" s="6"/>
      <c r="AE21" s="6"/>
      <c r="AF21" s="6"/>
      <c r="AG21" s="6"/>
      <c r="AH21" s="6"/>
      <c r="AI21" s="6"/>
      <c r="AJ21" s="6"/>
      <c r="AK21" s="7"/>
      <c r="AL21" s="6"/>
      <c r="AM21" s="6"/>
    </row>
    <row r="22" spans="2:39" x14ac:dyDescent="0.2">
      <c r="B22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22" s="138" t="str">
        <f>+CONCATENATE(ZEUFI037[[#This Row],[Type]],"-",ZEUFI037[[#This Row],[G/L Account]])</f>
        <v>AB-51414009</v>
      </c>
      <c r="D22" s="139" t="str">
        <f>+CONCATENATE(ZEUFI037[[#This Row],[Type]],"-",ZEUFI037[[#This Row],[TCode]],"-",ZEUFI037[[#This Row],[CoCd]],"-",ZEUFI037[[#This Row],[DocumentNo]])</f>
        <v>AB-FB1S-AT01-100037365</v>
      </c>
      <c r="E22" s="6" t="s">
        <v>101</v>
      </c>
      <c r="F22" s="6" t="s">
        <v>110</v>
      </c>
      <c r="G22" s="6" t="s">
        <v>102</v>
      </c>
      <c r="H22" s="6" t="s">
        <v>112</v>
      </c>
      <c r="I22" s="6" t="s">
        <v>113</v>
      </c>
      <c r="J22" s="6" t="s">
        <v>64</v>
      </c>
      <c r="K22" s="6" t="s">
        <v>106</v>
      </c>
      <c r="L22" s="6">
        <v>100037365</v>
      </c>
      <c r="M22" s="135">
        <v>45596</v>
      </c>
      <c r="N22" s="135">
        <v>45597</v>
      </c>
      <c r="O22" s="135">
        <v>45596</v>
      </c>
      <c r="P22" s="6"/>
      <c r="Q22" s="6"/>
      <c r="R22" s="140"/>
      <c r="S22" s="142">
        <v>755</v>
      </c>
      <c r="T22" s="107">
        <v>0</v>
      </c>
      <c r="U22" s="6">
        <v>2</v>
      </c>
      <c r="V22" s="6">
        <v>50</v>
      </c>
      <c r="W22" s="140">
        <v>5</v>
      </c>
      <c r="X22" s="143">
        <v>51414009</v>
      </c>
      <c r="Y22" s="140" t="s">
        <v>117</v>
      </c>
      <c r="Z22" s="6">
        <v>0</v>
      </c>
      <c r="AA22" s="6">
        <v>0</v>
      </c>
      <c r="AB22" s="6">
        <v>755</v>
      </c>
      <c r="AC22" s="6">
        <v>0</v>
      </c>
      <c r="AD22" s="6"/>
      <c r="AE22" s="6"/>
      <c r="AF22" s="6"/>
      <c r="AG22" s="6"/>
      <c r="AH22" s="6"/>
      <c r="AI22" s="6"/>
      <c r="AJ22" s="6"/>
      <c r="AK22" s="7"/>
      <c r="AL22" s="6"/>
      <c r="AM22" s="6"/>
    </row>
    <row r="23" spans="2:39" x14ac:dyDescent="0.2">
      <c r="B23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23" s="138" t="str">
        <f>+CONCATENATE(ZEUFI037[[#This Row],[Type]],"-",ZEUFI037[[#This Row],[G/L Account]])</f>
        <v>AB-51414002</v>
      </c>
      <c r="D23" s="139" t="str">
        <f>+CONCATENATE(ZEUFI037[[#This Row],[Type]],"-",ZEUFI037[[#This Row],[TCode]],"-",ZEUFI037[[#This Row],[CoCd]],"-",ZEUFI037[[#This Row],[DocumentNo]])</f>
        <v>AB-FB1S-AT01-100037365</v>
      </c>
      <c r="E23" s="6" t="s">
        <v>101</v>
      </c>
      <c r="F23" s="6" t="s">
        <v>110</v>
      </c>
      <c r="G23" s="6" t="s">
        <v>102</v>
      </c>
      <c r="H23" s="6" t="s">
        <v>112</v>
      </c>
      <c r="I23" s="6" t="s">
        <v>113</v>
      </c>
      <c r="J23" s="6" t="s">
        <v>64</v>
      </c>
      <c r="K23" s="6" t="s">
        <v>106</v>
      </c>
      <c r="L23" s="6">
        <v>100037365</v>
      </c>
      <c r="M23" s="135">
        <v>45596</v>
      </c>
      <c r="N23" s="135">
        <v>45597</v>
      </c>
      <c r="O23" s="135">
        <v>45596</v>
      </c>
      <c r="P23" s="6"/>
      <c r="Q23" s="6"/>
      <c r="R23" s="140"/>
      <c r="S23" s="142">
        <v>755</v>
      </c>
      <c r="T23" s="107">
        <v>0</v>
      </c>
      <c r="U23" s="6">
        <v>1</v>
      </c>
      <c r="V23" s="6">
        <v>40</v>
      </c>
      <c r="W23" s="140">
        <v>4</v>
      </c>
      <c r="X23" s="143">
        <v>51414002</v>
      </c>
      <c r="Y23" s="140"/>
      <c r="Z23" s="6">
        <v>755</v>
      </c>
      <c r="AA23" s="6">
        <v>0</v>
      </c>
      <c r="AB23" s="6">
        <v>0</v>
      </c>
      <c r="AC23" s="6">
        <v>0</v>
      </c>
      <c r="AD23" s="6"/>
      <c r="AE23" s="6"/>
      <c r="AF23" s="6"/>
      <c r="AG23" s="6"/>
      <c r="AH23" s="6"/>
      <c r="AI23" s="6"/>
      <c r="AJ23" s="6"/>
      <c r="AK23" s="7"/>
      <c r="AL23" s="6"/>
      <c r="AM23" s="6"/>
    </row>
    <row r="24" spans="2:39" x14ac:dyDescent="0.2">
      <c r="B24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24" s="138" t="str">
        <f>+CONCATENATE(ZEUFI037[[#This Row],[Type]],"-",ZEUFI037[[#This Row],[G/L Account]])</f>
        <v>AB-51414002</v>
      </c>
      <c r="D24" s="139" t="str">
        <f>+CONCATENATE(ZEUFI037[[#This Row],[Type]],"-",ZEUFI037[[#This Row],[TCode]],"-",ZEUFI037[[#This Row],[CoCd]],"-",ZEUFI037[[#This Row],[DocumentNo]])</f>
        <v>AB-FB1S-AT01-100037367</v>
      </c>
      <c r="E24" s="6" t="s">
        <v>101</v>
      </c>
      <c r="F24" s="6" t="s">
        <v>110</v>
      </c>
      <c r="G24" s="6" t="s">
        <v>102</v>
      </c>
      <c r="H24" s="6" t="s">
        <v>112</v>
      </c>
      <c r="I24" s="6" t="s">
        <v>113</v>
      </c>
      <c r="J24" s="6" t="s">
        <v>64</v>
      </c>
      <c r="K24" s="6" t="s">
        <v>106</v>
      </c>
      <c r="L24" s="6">
        <v>100037367</v>
      </c>
      <c r="M24" s="135">
        <v>45596</v>
      </c>
      <c r="N24" s="135">
        <v>45597</v>
      </c>
      <c r="O24" s="135">
        <v>45596</v>
      </c>
      <c r="P24" s="6"/>
      <c r="Q24" s="6"/>
      <c r="R24" s="140"/>
      <c r="S24" s="142">
        <v>8069.46</v>
      </c>
      <c r="T24" s="107">
        <v>0</v>
      </c>
      <c r="U24" s="6">
        <v>1</v>
      </c>
      <c r="V24" s="6">
        <v>40</v>
      </c>
      <c r="W24" s="140">
        <v>4</v>
      </c>
      <c r="X24" s="143">
        <v>51414002</v>
      </c>
      <c r="Y24" s="140"/>
      <c r="Z24" s="6">
        <v>8069.46</v>
      </c>
      <c r="AA24" s="6">
        <v>0</v>
      </c>
      <c r="AB24" s="6">
        <v>0</v>
      </c>
      <c r="AC24" s="6">
        <v>0</v>
      </c>
      <c r="AD24" s="6"/>
      <c r="AE24" s="6"/>
      <c r="AF24" s="6"/>
      <c r="AG24" s="6"/>
      <c r="AH24" s="6"/>
      <c r="AI24" s="6"/>
      <c r="AJ24" s="6"/>
      <c r="AK24" s="7"/>
      <c r="AL24" s="6"/>
      <c r="AM24" s="6"/>
    </row>
    <row r="25" spans="2:39" x14ac:dyDescent="0.2">
      <c r="B25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25" s="138" t="str">
        <f>+CONCATENATE(ZEUFI037[[#This Row],[Type]],"-",ZEUFI037[[#This Row],[G/L Account]])</f>
        <v>AB-51414009</v>
      </c>
      <c r="D25" s="139" t="str">
        <f>+CONCATENATE(ZEUFI037[[#This Row],[Type]],"-",ZEUFI037[[#This Row],[TCode]],"-",ZEUFI037[[#This Row],[CoCd]],"-",ZEUFI037[[#This Row],[DocumentNo]])</f>
        <v>AB-FB1S-AT01-100037367</v>
      </c>
      <c r="E25" s="6" t="s">
        <v>101</v>
      </c>
      <c r="F25" s="6" t="s">
        <v>110</v>
      </c>
      <c r="G25" s="6" t="s">
        <v>102</v>
      </c>
      <c r="H25" s="6" t="s">
        <v>112</v>
      </c>
      <c r="I25" s="6" t="s">
        <v>113</v>
      </c>
      <c r="J25" s="6" t="s">
        <v>64</v>
      </c>
      <c r="K25" s="6" t="s">
        <v>106</v>
      </c>
      <c r="L25" s="6">
        <v>100037367</v>
      </c>
      <c r="M25" s="135">
        <v>45596</v>
      </c>
      <c r="N25" s="135">
        <v>45597</v>
      </c>
      <c r="O25" s="135">
        <v>45596</v>
      </c>
      <c r="P25" s="6"/>
      <c r="Q25" s="6"/>
      <c r="R25" s="140"/>
      <c r="S25" s="142">
        <v>8069.46</v>
      </c>
      <c r="T25" s="107">
        <v>0</v>
      </c>
      <c r="U25" s="6">
        <v>2</v>
      </c>
      <c r="V25" s="6">
        <v>50</v>
      </c>
      <c r="W25" s="140">
        <v>5</v>
      </c>
      <c r="X25" s="143">
        <v>51414009</v>
      </c>
      <c r="Y25" s="140" t="s">
        <v>117</v>
      </c>
      <c r="Z25" s="6">
        <v>0</v>
      </c>
      <c r="AA25" s="6">
        <v>0</v>
      </c>
      <c r="AB25" s="6">
        <v>8069.46</v>
      </c>
      <c r="AC25" s="6">
        <v>0</v>
      </c>
      <c r="AD25" s="6"/>
      <c r="AE25" s="6"/>
      <c r="AF25" s="6"/>
      <c r="AG25" s="6"/>
      <c r="AH25" s="6"/>
      <c r="AI25" s="6"/>
      <c r="AJ25" s="6"/>
      <c r="AK25" s="7"/>
      <c r="AL25" s="6"/>
      <c r="AM25" s="6"/>
    </row>
    <row r="26" spans="2:39" x14ac:dyDescent="0.2">
      <c r="B26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26" s="138" t="str">
        <f>+CONCATENATE(ZEUFI037[[#This Row],[Type]],"-",ZEUFI037[[#This Row],[G/L Account]])</f>
        <v>ZV-44110000</v>
      </c>
      <c r="D26" s="139" t="str">
        <f>+CONCATENATE(ZEUFI037[[#This Row],[Type]],"-",ZEUFI037[[#This Row],[TCode]],"-",ZEUFI037[[#This Row],[CoCd]],"-",ZEUFI037[[#This Row],[DocumentNo]])</f>
        <v>ZV-FB05-AT01-2000016905</v>
      </c>
      <c r="E26" s="6" t="s">
        <v>101</v>
      </c>
      <c r="F26" s="6" t="s">
        <v>102</v>
      </c>
      <c r="G26" s="6" t="s">
        <v>118</v>
      </c>
      <c r="H26" s="6" t="s">
        <v>119</v>
      </c>
      <c r="I26" s="6" t="s">
        <v>120</v>
      </c>
      <c r="J26" s="6" t="s">
        <v>121</v>
      </c>
      <c r="K26" s="6" t="s">
        <v>122</v>
      </c>
      <c r="L26" s="6">
        <v>2000016905</v>
      </c>
      <c r="M26" s="135">
        <v>45572</v>
      </c>
      <c r="N26" s="135">
        <v>45572</v>
      </c>
      <c r="O26" s="135">
        <v>45572</v>
      </c>
      <c r="P26" s="6" t="s">
        <v>123</v>
      </c>
      <c r="Q26" s="6" t="s">
        <v>123</v>
      </c>
      <c r="R26" s="140"/>
      <c r="S26" s="142">
        <v>53288.42</v>
      </c>
      <c r="T26" s="107">
        <v>0</v>
      </c>
      <c r="U26" s="6">
        <v>1</v>
      </c>
      <c r="V26" s="6">
        <v>25</v>
      </c>
      <c r="W26" s="140">
        <v>2</v>
      </c>
      <c r="X26" s="143">
        <v>44110000</v>
      </c>
      <c r="Y26" s="140" t="s">
        <v>124</v>
      </c>
      <c r="Z26" s="6">
        <v>53288.42</v>
      </c>
      <c r="AA26" s="6">
        <v>0</v>
      </c>
      <c r="AB26" s="6">
        <v>0</v>
      </c>
      <c r="AC26" s="6">
        <v>0</v>
      </c>
      <c r="AD26" s="6"/>
      <c r="AE26" s="6"/>
      <c r="AF26" s="6"/>
      <c r="AG26" s="6"/>
      <c r="AH26" s="6"/>
      <c r="AI26" s="6"/>
      <c r="AJ26" s="6"/>
      <c r="AK26" s="7"/>
      <c r="AL26" s="6">
        <v>102414</v>
      </c>
      <c r="AM26" s="6" t="s">
        <v>125</v>
      </c>
    </row>
    <row r="27" spans="2:39" x14ac:dyDescent="0.2">
      <c r="B27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27" s="138" t="str">
        <f>+CONCATENATE(ZEUFI037[[#This Row],[Type]],"-",ZEUFI037[[#This Row],[G/L Account]])</f>
        <v>ZV-34880000</v>
      </c>
      <c r="D27" s="139" t="str">
        <f>+CONCATENATE(ZEUFI037[[#This Row],[Type]],"-",ZEUFI037[[#This Row],[TCode]],"-",ZEUFI037[[#This Row],[CoCd]],"-",ZEUFI037[[#This Row],[DocumentNo]])</f>
        <v>ZV-FB05-AT01-2000016905</v>
      </c>
      <c r="E27" s="6" t="s">
        <v>101</v>
      </c>
      <c r="F27" s="6" t="s">
        <v>102</v>
      </c>
      <c r="G27" s="6" t="s">
        <v>118</v>
      </c>
      <c r="H27" s="6" t="s">
        <v>119</v>
      </c>
      <c r="I27" s="6" t="s">
        <v>120</v>
      </c>
      <c r="J27" s="6" t="s">
        <v>121</v>
      </c>
      <c r="K27" s="6" t="s">
        <v>122</v>
      </c>
      <c r="L27" s="6">
        <v>2000016905</v>
      </c>
      <c r="M27" s="135">
        <v>45572</v>
      </c>
      <c r="N27" s="135">
        <v>45572</v>
      </c>
      <c r="O27" s="135">
        <v>45572</v>
      </c>
      <c r="P27" s="6" t="s">
        <v>123</v>
      </c>
      <c r="Q27" s="6" t="s">
        <v>123</v>
      </c>
      <c r="R27" s="140"/>
      <c r="S27" s="142">
        <v>53288.42</v>
      </c>
      <c r="T27" s="107">
        <v>0</v>
      </c>
      <c r="U27" s="6">
        <v>2</v>
      </c>
      <c r="V27" s="6">
        <v>18</v>
      </c>
      <c r="W27" s="140">
        <v>1</v>
      </c>
      <c r="X27" s="143">
        <v>34880000</v>
      </c>
      <c r="Y27" s="140" t="s">
        <v>126</v>
      </c>
      <c r="Z27" s="6">
        <v>0</v>
      </c>
      <c r="AA27" s="6">
        <v>0</v>
      </c>
      <c r="AB27" s="6">
        <v>53288.42</v>
      </c>
      <c r="AC27" s="6">
        <v>0</v>
      </c>
      <c r="AD27" s="6" t="s">
        <v>123</v>
      </c>
      <c r="AE27" s="6"/>
      <c r="AF27" s="6"/>
      <c r="AG27" s="6"/>
      <c r="AH27" s="6"/>
      <c r="AI27" s="6"/>
      <c r="AJ27" s="6"/>
      <c r="AK27" s="7"/>
      <c r="AL27" s="6">
        <v>105091</v>
      </c>
      <c r="AM27" s="6" t="s">
        <v>125</v>
      </c>
    </row>
    <row r="28" spans="2:39" x14ac:dyDescent="0.2">
      <c r="B28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28" s="138" t="str">
        <f>+CONCATENATE(ZEUFI037[[#This Row],[Type]],"-",ZEUFI037[[#This Row],[G/L Account]])</f>
        <v>ZV-44110000</v>
      </c>
      <c r="D28" s="139" t="str">
        <f>+CONCATENATE(ZEUFI037[[#This Row],[Type]],"-",ZEUFI037[[#This Row],[TCode]],"-",ZEUFI037[[#This Row],[CoCd]],"-",ZEUFI037[[#This Row],[DocumentNo]])</f>
        <v>ZV-FB05-AT01-2000017300</v>
      </c>
      <c r="E28" s="6" t="s">
        <v>101</v>
      </c>
      <c r="F28" s="6" t="s">
        <v>102</v>
      </c>
      <c r="G28" s="6" t="s">
        <v>118</v>
      </c>
      <c r="H28" s="6" t="s">
        <v>119</v>
      </c>
      <c r="I28" s="6" t="s">
        <v>120</v>
      </c>
      <c r="J28" s="6" t="s">
        <v>121</v>
      </c>
      <c r="K28" s="6" t="s">
        <v>122</v>
      </c>
      <c r="L28" s="6">
        <v>2000017300</v>
      </c>
      <c r="M28" s="135">
        <v>45574</v>
      </c>
      <c r="N28" s="135">
        <v>45574</v>
      </c>
      <c r="O28" s="135">
        <v>45574</v>
      </c>
      <c r="P28" s="6" t="s">
        <v>123</v>
      </c>
      <c r="Q28" s="6" t="s">
        <v>123</v>
      </c>
      <c r="R28" s="140"/>
      <c r="S28" s="142">
        <v>14307.74</v>
      </c>
      <c r="T28" s="107">
        <v>0</v>
      </c>
      <c r="U28" s="6">
        <v>1</v>
      </c>
      <c r="V28" s="6">
        <v>25</v>
      </c>
      <c r="W28" s="140">
        <v>2</v>
      </c>
      <c r="X28" s="143">
        <v>44110000</v>
      </c>
      <c r="Y28" s="140" t="s">
        <v>124</v>
      </c>
      <c r="Z28" s="6">
        <v>14307.74</v>
      </c>
      <c r="AA28" s="6">
        <v>0</v>
      </c>
      <c r="AB28" s="6">
        <v>0</v>
      </c>
      <c r="AC28" s="6">
        <v>0</v>
      </c>
      <c r="AD28" s="6"/>
      <c r="AE28" s="6"/>
      <c r="AF28" s="6"/>
      <c r="AG28" s="6"/>
      <c r="AH28" s="6"/>
      <c r="AI28" s="6"/>
      <c r="AJ28" s="6"/>
      <c r="AK28" s="7"/>
      <c r="AL28" s="6">
        <v>102383</v>
      </c>
      <c r="AM28" s="6" t="s">
        <v>127</v>
      </c>
    </row>
    <row r="29" spans="2:39" x14ac:dyDescent="0.2">
      <c r="B29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29" s="138" t="str">
        <f>+CONCATENATE(ZEUFI037[[#This Row],[Type]],"-",ZEUFI037[[#This Row],[G/L Account]])</f>
        <v>ZV-34880000</v>
      </c>
      <c r="D29" s="139" t="str">
        <f>+CONCATENATE(ZEUFI037[[#This Row],[Type]],"-",ZEUFI037[[#This Row],[TCode]],"-",ZEUFI037[[#This Row],[CoCd]],"-",ZEUFI037[[#This Row],[DocumentNo]])</f>
        <v>ZV-FB05-AT01-2000017300</v>
      </c>
      <c r="E29" s="6" t="s">
        <v>101</v>
      </c>
      <c r="F29" s="6" t="s">
        <v>102</v>
      </c>
      <c r="G29" s="6" t="s">
        <v>118</v>
      </c>
      <c r="H29" s="6" t="s">
        <v>119</v>
      </c>
      <c r="I29" s="6" t="s">
        <v>120</v>
      </c>
      <c r="J29" s="6" t="s">
        <v>121</v>
      </c>
      <c r="K29" s="6" t="s">
        <v>122</v>
      </c>
      <c r="L29" s="6">
        <v>2000017300</v>
      </c>
      <c r="M29" s="135">
        <v>45574</v>
      </c>
      <c r="N29" s="135">
        <v>45574</v>
      </c>
      <c r="O29" s="135">
        <v>45574</v>
      </c>
      <c r="P29" s="6" t="s">
        <v>123</v>
      </c>
      <c r="Q29" s="6" t="s">
        <v>123</v>
      </c>
      <c r="R29" s="140"/>
      <c r="S29" s="142">
        <v>14307.74</v>
      </c>
      <c r="T29" s="107">
        <v>0</v>
      </c>
      <c r="U29" s="6">
        <v>2</v>
      </c>
      <c r="V29" s="6">
        <v>18</v>
      </c>
      <c r="W29" s="140">
        <v>1</v>
      </c>
      <c r="X29" s="143">
        <v>34880000</v>
      </c>
      <c r="Y29" s="140" t="s">
        <v>126</v>
      </c>
      <c r="Z29" s="6">
        <v>0</v>
      </c>
      <c r="AA29" s="6">
        <v>0</v>
      </c>
      <c r="AB29" s="6">
        <v>14307.74</v>
      </c>
      <c r="AC29" s="6">
        <v>0</v>
      </c>
      <c r="AD29" s="6" t="s">
        <v>123</v>
      </c>
      <c r="AE29" s="6"/>
      <c r="AF29" s="6"/>
      <c r="AG29" s="6"/>
      <c r="AH29" s="6"/>
      <c r="AI29" s="6"/>
      <c r="AJ29" s="6"/>
      <c r="AK29" s="7"/>
      <c r="AL29" s="6">
        <v>104693</v>
      </c>
      <c r="AM29" s="6" t="s">
        <v>127</v>
      </c>
    </row>
    <row r="30" spans="2:39" x14ac:dyDescent="0.2">
      <c r="B30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30" s="138" t="str">
        <f>+CONCATENATE(ZEUFI037[[#This Row],[Type]],"-",ZEUFI037[[#This Row],[G/L Account]])</f>
        <v>ZV-44110000</v>
      </c>
      <c r="D30" s="139" t="str">
        <f>+CONCATENATE(ZEUFI037[[#This Row],[Type]],"-",ZEUFI037[[#This Row],[TCode]],"-",ZEUFI037[[#This Row],[CoCd]],"-",ZEUFI037[[#This Row],[DocumentNo]])</f>
        <v>ZV-FB05-AT01-2000017301</v>
      </c>
      <c r="E30" s="6" t="s">
        <v>101</v>
      </c>
      <c r="F30" s="6" t="s">
        <v>102</v>
      </c>
      <c r="G30" s="6" t="s">
        <v>118</v>
      </c>
      <c r="H30" s="6" t="s">
        <v>119</v>
      </c>
      <c r="I30" s="6" t="s">
        <v>120</v>
      </c>
      <c r="J30" s="6" t="s">
        <v>121</v>
      </c>
      <c r="K30" s="6" t="s">
        <v>122</v>
      </c>
      <c r="L30" s="6">
        <v>2000017301</v>
      </c>
      <c r="M30" s="135">
        <v>45574</v>
      </c>
      <c r="N30" s="135">
        <v>45574</v>
      </c>
      <c r="O30" s="135">
        <v>45574</v>
      </c>
      <c r="P30" s="6" t="s">
        <v>123</v>
      </c>
      <c r="Q30" s="6" t="s">
        <v>123</v>
      </c>
      <c r="R30" s="140"/>
      <c r="S30" s="142">
        <v>14721.56</v>
      </c>
      <c r="T30" s="107">
        <v>0</v>
      </c>
      <c r="U30" s="6">
        <v>1</v>
      </c>
      <c r="V30" s="6">
        <v>25</v>
      </c>
      <c r="W30" s="140">
        <v>2</v>
      </c>
      <c r="X30" s="143">
        <v>44110000</v>
      </c>
      <c r="Y30" s="140" t="s">
        <v>124</v>
      </c>
      <c r="Z30" s="6">
        <v>14721.56</v>
      </c>
      <c r="AA30" s="6">
        <v>0</v>
      </c>
      <c r="AB30" s="6">
        <v>0</v>
      </c>
      <c r="AC30" s="6">
        <v>0</v>
      </c>
      <c r="AD30" s="6"/>
      <c r="AE30" s="6"/>
      <c r="AF30" s="6"/>
      <c r="AG30" s="6"/>
      <c r="AH30" s="6"/>
      <c r="AI30" s="6"/>
      <c r="AJ30" s="6"/>
      <c r="AK30" s="7"/>
      <c r="AL30" s="6">
        <v>102383</v>
      </c>
      <c r="AM30" s="6" t="s">
        <v>127</v>
      </c>
    </row>
    <row r="31" spans="2:39" x14ac:dyDescent="0.2">
      <c r="B31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31" s="138" t="str">
        <f>+CONCATENATE(ZEUFI037[[#This Row],[Type]],"-",ZEUFI037[[#This Row],[G/L Account]])</f>
        <v>ZV-34880000</v>
      </c>
      <c r="D31" s="139" t="str">
        <f>+CONCATENATE(ZEUFI037[[#This Row],[Type]],"-",ZEUFI037[[#This Row],[TCode]],"-",ZEUFI037[[#This Row],[CoCd]],"-",ZEUFI037[[#This Row],[DocumentNo]])</f>
        <v>ZV-FB05-AT01-2000017301</v>
      </c>
      <c r="E31" s="6" t="s">
        <v>101</v>
      </c>
      <c r="F31" s="6" t="s">
        <v>102</v>
      </c>
      <c r="G31" s="6" t="s">
        <v>118</v>
      </c>
      <c r="H31" s="6" t="s">
        <v>119</v>
      </c>
      <c r="I31" s="6" t="s">
        <v>120</v>
      </c>
      <c r="J31" s="6" t="s">
        <v>121</v>
      </c>
      <c r="K31" s="6" t="s">
        <v>122</v>
      </c>
      <c r="L31" s="6">
        <v>2000017301</v>
      </c>
      <c r="M31" s="135">
        <v>45574</v>
      </c>
      <c r="N31" s="135">
        <v>45574</v>
      </c>
      <c r="O31" s="135">
        <v>45574</v>
      </c>
      <c r="P31" s="6" t="s">
        <v>123</v>
      </c>
      <c r="Q31" s="6" t="s">
        <v>123</v>
      </c>
      <c r="R31" s="140"/>
      <c r="S31" s="142">
        <v>14721.56</v>
      </c>
      <c r="T31" s="107">
        <v>0</v>
      </c>
      <c r="U31" s="6">
        <v>2</v>
      </c>
      <c r="V31" s="6">
        <v>18</v>
      </c>
      <c r="W31" s="140">
        <v>1</v>
      </c>
      <c r="X31" s="143">
        <v>34880000</v>
      </c>
      <c r="Y31" s="140" t="s">
        <v>126</v>
      </c>
      <c r="Z31" s="6">
        <v>0</v>
      </c>
      <c r="AA31" s="6">
        <v>0</v>
      </c>
      <c r="AB31" s="6">
        <v>14721.56</v>
      </c>
      <c r="AC31" s="6">
        <v>0</v>
      </c>
      <c r="AD31" s="6" t="s">
        <v>123</v>
      </c>
      <c r="AE31" s="6"/>
      <c r="AF31" s="6"/>
      <c r="AG31" s="6"/>
      <c r="AH31" s="6"/>
      <c r="AI31" s="6"/>
      <c r="AJ31" s="6"/>
      <c r="AK31" s="7"/>
      <c r="AL31" s="6">
        <v>104693</v>
      </c>
      <c r="AM31" s="6" t="s">
        <v>127</v>
      </c>
    </row>
    <row r="32" spans="2:39" x14ac:dyDescent="0.2">
      <c r="B32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32" s="138" t="str">
        <f>+CONCATENATE(ZEUFI037[[#This Row],[Type]],"-",ZEUFI037[[#This Row],[G/L Account]])</f>
        <v>ZV-44110000</v>
      </c>
      <c r="D32" s="139" t="str">
        <f>+CONCATENATE(ZEUFI037[[#This Row],[Type]],"-",ZEUFI037[[#This Row],[TCode]],"-",ZEUFI037[[#This Row],[CoCd]],"-",ZEUFI037[[#This Row],[DocumentNo]])</f>
        <v>ZV-FB05-AT01-2000017302</v>
      </c>
      <c r="E32" s="6" t="s">
        <v>101</v>
      </c>
      <c r="F32" s="6" t="s">
        <v>102</v>
      </c>
      <c r="G32" s="6" t="s">
        <v>118</v>
      </c>
      <c r="H32" s="6" t="s">
        <v>119</v>
      </c>
      <c r="I32" s="6" t="s">
        <v>120</v>
      </c>
      <c r="J32" s="6" t="s">
        <v>121</v>
      </c>
      <c r="K32" s="6" t="s">
        <v>122</v>
      </c>
      <c r="L32" s="6">
        <v>2000017302</v>
      </c>
      <c r="M32" s="135">
        <v>45574</v>
      </c>
      <c r="N32" s="135">
        <v>45574</v>
      </c>
      <c r="O32" s="135">
        <v>45574</v>
      </c>
      <c r="P32" s="6" t="s">
        <v>123</v>
      </c>
      <c r="Q32" s="6" t="s">
        <v>123</v>
      </c>
      <c r="R32" s="140"/>
      <c r="S32" s="142">
        <v>9291.49</v>
      </c>
      <c r="T32" s="107">
        <v>0</v>
      </c>
      <c r="U32" s="6">
        <v>1</v>
      </c>
      <c r="V32" s="6">
        <v>25</v>
      </c>
      <c r="W32" s="140">
        <v>2</v>
      </c>
      <c r="X32" s="143">
        <v>44110000</v>
      </c>
      <c r="Y32" s="140" t="s">
        <v>124</v>
      </c>
      <c r="Z32" s="6">
        <v>9291.49</v>
      </c>
      <c r="AA32" s="6">
        <v>0</v>
      </c>
      <c r="AB32" s="6">
        <v>0</v>
      </c>
      <c r="AC32" s="6">
        <v>0</v>
      </c>
      <c r="AD32" s="6"/>
      <c r="AE32" s="6"/>
      <c r="AF32" s="6"/>
      <c r="AG32" s="6"/>
      <c r="AH32" s="6"/>
      <c r="AI32" s="6"/>
      <c r="AJ32" s="6"/>
      <c r="AK32" s="7"/>
      <c r="AL32" s="6">
        <v>102075</v>
      </c>
      <c r="AM32" s="6" t="s">
        <v>128</v>
      </c>
    </row>
    <row r="33" spans="2:39" x14ac:dyDescent="0.2">
      <c r="B33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33" s="138" t="str">
        <f>+CONCATENATE(ZEUFI037[[#This Row],[Type]],"-",ZEUFI037[[#This Row],[G/L Account]])</f>
        <v>ZV-34880000</v>
      </c>
      <c r="D33" s="139" t="str">
        <f>+CONCATENATE(ZEUFI037[[#This Row],[Type]],"-",ZEUFI037[[#This Row],[TCode]],"-",ZEUFI037[[#This Row],[CoCd]],"-",ZEUFI037[[#This Row],[DocumentNo]])</f>
        <v>ZV-FB05-AT01-2000017302</v>
      </c>
      <c r="E33" s="6" t="s">
        <v>101</v>
      </c>
      <c r="F33" s="6" t="s">
        <v>102</v>
      </c>
      <c r="G33" s="6" t="s">
        <v>118</v>
      </c>
      <c r="H33" s="6" t="s">
        <v>119</v>
      </c>
      <c r="I33" s="6" t="s">
        <v>120</v>
      </c>
      <c r="J33" s="6" t="s">
        <v>121</v>
      </c>
      <c r="K33" s="6" t="s">
        <v>122</v>
      </c>
      <c r="L33" s="6">
        <v>2000017302</v>
      </c>
      <c r="M33" s="135">
        <v>45574</v>
      </c>
      <c r="N33" s="135">
        <v>45574</v>
      </c>
      <c r="O33" s="135">
        <v>45574</v>
      </c>
      <c r="P33" s="6" t="s">
        <v>123</v>
      </c>
      <c r="Q33" s="6" t="s">
        <v>123</v>
      </c>
      <c r="R33" s="140"/>
      <c r="S33" s="142">
        <v>9291.49</v>
      </c>
      <c r="T33" s="107">
        <v>0</v>
      </c>
      <c r="U33" s="6">
        <v>2</v>
      </c>
      <c r="V33" s="6">
        <v>18</v>
      </c>
      <c r="W33" s="140">
        <v>1</v>
      </c>
      <c r="X33" s="143">
        <v>34880000</v>
      </c>
      <c r="Y33" s="140" t="s">
        <v>126</v>
      </c>
      <c r="Z33" s="6">
        <v>0</v>
      </c>
      <c r="AA33" s="6">
        <v>0</v>
      </c>
      <c r="AB33" s="6">
        <v>9291.49</v>
      </c>
      <c r="AC33" s="6">
        <v>0</v>
      </c>
      <c r="AD33" s="6" t="s">
        <v>123</v>
      </c>
      <c r="AE33" s="6"/>
      <c r="AF33" s="6"/>
      <c r="AG33" s="6"/>
      <c r="AH33" s="6"/>
      <c r="AI33" s="6"/>
      <c r="AJ33" s="6"/>
      <c r="AK33" s="7"/>
      <c r="AL33" s="6">
        <v>104041</v>
      </c>
      <c r="AM33" s="6" t="s">
        <v>128</v>
      </c>
    </row>
    <row r="34" spans="2:39" x14ac:dyDescent="0.2">
      <c r="B34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34" s="138" t="str">
        <f>+CONCATENATE(ZEUFI037[[#This Row],[Type]],"-",ZEUFI037[[#This Row],[G/L Account]])</f>
        <v>ZV-44110000</v>
      </c>
      <c r="D34" s="139" t="str">
        <f>+CONCATENATE(ZEUFI037[[#This Row],[Type]],"-",ZEUFI037[[#This Row],[TCode]],"-",ZEUFI037[[#This Row],[CoCd]],"-",ZEUFI037[[#This Row],[DocumentNo]])</f>
        <v>ZV-FB05-AT01-2000017303</v>
      </c>
      <c r="E34" s="6" t="s">
        <v>101</v>
      </c>
      <c r="F34" s="6" t="s">
        <v>102</v>
      </c>
      <c r="G34" s="6" t="s">
        <v>118</v>
      </c>
      <c r="H34" s="6" t="s">
        <v>119</v>
      </c>
      <c r="I34" s="6" t="s">
        <v>120</v>
      </c>
      <c r="J34" s="6" t="s">
        <v>121</v>
      </c>
      <c r="K34" s="6" t="s">
        <v>122</v>
      </c>
      <c r="L34" s="6">
        <v>2000017303</v>
      </c>
      <c r="M34" s="135">
        <v>45574</v>
      </c>
      <c r="N34" s="135">
        <v>45574</v>
      </c>
      <c r="O34" s="135">
        <v>45574</v>
      </c>
      <c r="P34" s="6" t="s">
        <v>123</v>
      </c>
      <c r="Q34" s="6" t="s">
        <v>123</v>
      </c>
      <c r="R34" s="140"/>
      <c r="S34" s="142">
        <v>8056.99</v>
      </c>
      <c r="T34" s="107">
        <v>0</v>
      </c>
      <c r="U34" s="6">
        <v>1</v>
      </c>
      <c r="V34" s="6">
        <v>25</v>
      </c>
      <c r="W34" s="140">
        <v>2</v>
      </c>
      <c r="X34" s="143">
        <v>44110000</v>
      </c>
      <c r="Y34" s="140" t="s">
        <v>124</v>
      </c>
      <c r="Z34" s="6">
        <v>8056.99</v>
      </c>
      <c r="AA34" s="6">
        <v>0</v>
      </c>
      <c r="AB34" s="6">
        <v>0</v>
      </c>
      <c r="AC34" s="6">
        <v>0</v>
      </c>
      <c r="AD34" s="6"/>
      <c r="AE34" s="6"/>
      <c r="AF34" s="6"/>
      <c r="AG34" s="6"/>
      <c r="AH34" s="6"/>
      <c r="AI34" s="6"/>
      <c r="AJ34" s="6"/>
      <c r="AK34" s="7"/>
      <c r="AL34" s="6">
        <v>102075</v>
      </c>
      <c r="AM34" s="6" t="s">
        <v>128</v>
      </c>
    </row>
    <row r="35" spans="2:39" x14ac:dyDescent="0.2">
      <c r="B35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35" s="138" t="str">
        <f>+CONCATENATE(ZEUFI037[[#This Row],[Type]],"-",ZEUFI037[[#This Row],[G/L Account]])</f>
        <v>ZV-34880000</v>
      </c>
      <c r="D35" s="139" t="str">
        <f>+CONCATENATE(ZEUFI037[[#This Row],[Type]],"-",ZEUFI037[[#This Row],[TCode]],"-",ZEUFI037[[#This Row],[CoCd]],"-",ZEUFI037[[#This Row],[DocumentNo]])</f>
        <v>ZV-FB05-AT01-2000017303</v>
      </c>
      <c r="E35" s="6" t="s">
        <v>101</v>
      </c>
      <c r="F35" s="6" t="s">
        <v>102</v>
      </c>
      <c r="G35" s="6" t="s">
        <v>118</v>
      </c>
      <c r="H35" s="6" t="s">
        <v>119</v>
      </c>
      <c r="I35" s="6" t="s">
        <v>120</v>
      </c>
      <c r="J35" s="6" t="s">
        <v>121</v>
      </c>
      <c r="K35" s="6" t="s">
        <v>122</v>
      </c>
      <c r="L35" s="6">
        <v>2000017303</v>
      </c>
      <c r="M35" s="135">
        <v>45574</v>
      </c>
      <c r="N35" s="135">
        <v>45574</v>
      </c>
      <c r="O35" s="135">
        <v>45574</v>
      </c>
      <c r="P35" s="6" t="s">
        <v>123</v>
      </c>
      <c r="Q35" s="6" t="s">
        <v>123</v>
      </c>
      <c r="R35" s="140"/>
      <c r="S35" s="142">
        <v>8056.99</v>
      </c>
      <c r="T35" s="107">
        <v>0</v>
      </c>
      <c r="U35" s="6">
        <v>2</v>
      </c>
      <c r="V35" s="6">
        <v>18</v>
      </c>
      <c r="W35" s="140">
        <v>1</v>
      </c>
      <c r="X35" s="143">
        <v>34880000</v>
      </c>
      <c r="Y35" s="140" t="s">
        <v>126</v>
      </c>
      <c r="Z35" s="6">
        <v>0</v>
      </c>
      <c r="AA35" s="6">
        <v>0</v>
      </c>
      <c r="AB35" s="6">
        <v>8056.99</v>
      </c>
      <c r="AC35" s="6">
        <v>0</v>
      </c>
      <c r="AD35" s="6" t="s">
        <v>123</v>
      </c>
      <c r="AE35" s="6"/>
      <c r="AF35" s="6"/>
      <c r="AG35" s="6"/>
      <c r="AH35" s="6"/>
      <c r="AI35" s="6"/>
      <c r="AJ35" s="6"/>
      <c r="AK35" s="7"/>
      <c r="AL35" s="6">
        <v>104041</v>
      </c>
      <c r="AM35" s="6" t="s">
        <v>128</v>
      </c>
    </row>
    <row r="36" spans="2:39" x14ac:dyDescent="0.2">
      <c r="B36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36" s="138" t="str">
        <f>+CONCATENATE(ZEUFI037[[#This Row],[Type]],"-",ZEUFI037[[#This Row],[G/L Account]])</f>
        <v>ZV-44110000</v>
      </c>
      <c r="D36" s="139" t="str">
        <f>+CONCATENATE(ZEUFI037[[#This Row],[Type]],"-",ZEUFI037[[#This Row],[TCode]],"-",ZEUFI037[[#This Row],[CoCd]],"-",ZEUFI037[[#This Row],[DocumentNo]])</f>
        <v>ZV-FB05-AT01-2000017304</v>
      </c>
      <c r="E36" s="6" t="s">
        <v>101</v>
      </c>
      <c r="F36" s="6" t="s">
        <v>102</v>
      </c>
      <c r="G36" s="6" t="s">
        <v>118</v>
      </c>
      <c r="H36" s="6" t="s">
        <v>119</v>
      </c>
      <c r="I36" s="6" t="s">
        <v>120</v>
      </c>
      <c r="J36" s="6" t="s">
        <v>121</v>
      </c>
      <c r="K36" s="6" t="s">
        <v>122</v>
      </c>
      <c r="L36" s="6">
        <v>2000017304</v>
      </c>
      <c r="M36" s="135">
        <v>45574</v>
      </c>
      <c r="N36" s="135">
        <v>45574</v>
      </c>
      <c r="O36" s="135">
        <v>45574</v>
      </c>
      <c r="P36" s="6" t="s">
        <v>123</v>
      </c>
      <c r="Q36" s="6" t="s">
        <v>123</v>
      </c>
      <c r="R36" s="140"/>
      <c r="S36" s="142">
        <v>17551.580000000002</v>
      </c>
      <c r="T36" s="107">
        <v>0</v>
      </c>
      <c r="U36" s="6">
        <v>1</v>
      </c>
      <c r="V36" s="6">
        <v>25</v>
      </c>
      <c r="W36" s="140">
        <v>2</v>
      </c>
      <c r="X36" s="143">
        <v>44110000</v>
      </c>
      <c r="Y36" s="140" t="s">
        <v>124</v>
      </c>
      <c r="Z36" s="6">
        <v>17551.580000000002</v>
      </c>
      <c r="AA36" s="6">
        <v>0</v>
      </c>
      <c r="AB36" s="6">
        <v>0</v>
      </c>
      <c r="AC36" s="6">
        <v>0</v>
      </c>
      <c r="AD36" s="6"/>
      <c r="AE36" s="6"/>
      <c r="AF36" s="6"/>
      <c r="AG36" s="6"/>
      <c r="AH36" s="6"/>
      <c r="AI36" s="6"/>
      <c r="AJ36" s="6"/>
      <c r="AK36" s="7"/>
      <c r="AL36" s="6">
        <v>102383</v>
      </c>
      <c r="AM36" s="6" t="s">
        <v>127</v>
      </c>
    </row>
    <row r="37" spans="2:39" x14ac:dyDescent="0.2">
      <c r="B37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37" s="138" t="str">
        <f>+CONCATENATE(ZEUFI037[[#This Row],[Type]],"-",ZEUFI037[[#This Row],[G/L Account]])</f>
        <v>ZV-34880000</v>
      </c>
      <c r="D37" s="139" t="str">
        <f>+CONCATENATE(ZEUFI037[[#This Row],[Type]],"-",ZEUFI037[[#This Row],[TCode]],"-",ZEUFI037[[#This Row],[CoCd]],"-",ZEUFI037[[#This Row],[DocumentNo]])</f>
        <v>ZV-FB05-AT01-2000017304</v>
      </c>
      <c r="E37" s="6" t="s">
        <v>101</v>
      </c>
      <c r="F37" s="6" t="s">
        <v>102</v>
      </c>
      <c r="G37" s="6" t="s">
        <v>118</v>
      </c>
      <c r="H37" s="6" t="s">
        <v>119</v>
      </c>
      <c r="I37" s="6" t="s">
        <v>120</v>
      </c>
      <c r="J37" s="6" t="s">
        <v>121</v>
      </c>
      <c r="K37" s="6" t="s">
        <v>122</v>
      </c>
      <c r="L37" s="6">
        <v>2000017304</v>
      </c>
      <c r="M37" s="135">
        <v>45574</v>
      </c>
      <c r="N37" s="135">
        <v>45574</v>
      </c>
      <c r="O37" s="135">
        <v>45574</v>
      </c>
      <c r="P37" s="6" t="s">
        <v>123</v>
      </c>
      <c r="Q37" s="6" t="s">
        <v>123</v>
      </c>
      <c r="R37" s="140"/>
      <c r="S37" s="142">
        <v>17551.580000000002</v>
      </c>
      <c r="T37" s="107">
        <v>0</v>
      </c>
      <c r="U37" s="6">
        <v>2</v>
      </c>
      <c r="V37" s="6">
        <v>18</v>
      </c>
      <c r="W37" s="140">
        <v>1</v>
      </c>
      <c r="X37" s="143">
        <v>34880000</v>
      </c>
      <c r="Y37" s="140" t="s">
        <v>126</v>
      </c>
      <c r="Z37" s="6">
        <v>0</v>
      </c>
      <c r="AA37" s="6">
        <v>0</v>
      </c>
      <c r="AB37" s="6">
        <v>17551.580000000002</v>
      </c>
      <c r="AC37" s="6">
        <v>0</v>
      </c>
      <c r="AD37" s="6" t="s">
        <v>123</v>
      </c>
      <c r="AE37" s="6"/>
      <c r="AF37" s="6"/>
      <c r="AG37" s="6"/>
      <c r="AH37" s="6"/>
      <c r="AI37" s="6"/>
      <c r="AJ37" s="6"/>
      <c r="AK37" s="7"/>
      <c r="AL37" s="6">
        <v>104693</v>
      </c>
      <c r="AM37" s="6" t="s">
        <v>127</v>
      </c>
    </row>
    <row r="38" spans="2:39" x14ac:dyDescent="0.2">
      <c r="B38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38" s="138" t="str">
        <f>+CONCATENATE(ZEUFI037[[#This Row],[Type]],"-",ZEUFI037[[#This Row],[G/L Account]])</f>
        <v>ZV-34880000</v>
      </c>
      <c r="D38" s="139" t="str">
        <f>+CONCATENATE(ZEUFI037[[#This Row],[Type]],"-",ZEUFI037[[#This Row],[TCode]],"-",ZEUFI037[[#This Row],[CoCd]],"-",ZEUFI037[[#This Row],[DocumentNo]])</f>
        <v>ZV-FB05-AT01-2000017305</v>
      </c>
      <c r="E38" s="6" t="s">
        <v>101</v>
      </c>
      <c r="F38" s="6" t="s">
        <v>102</v>
      </c>
      <c r="G38" s="6" t="s">
        <v>118</v>
      </c>
      <c r="H38" s="6" t="s">
        <v>119</v>
      </c>
      <c r="I38" s="6" t="s">
        <v>120</v>
      </c>
      <c r="J38" s="6" t="s">
        <v>121</v>
      </c>
      <c r="K38" s="6" t="s">
        <v>122</v>
      </c>
      <c r="L38" s="6">
        <v>2000017305</v>
      </c>
      <c r="M38" s="135">
        <v>45574</v>
      </c>
      <c r="N38" s="135">
        <v>45574</v>
      </c>
      <c r="O38" s="135">
        <v>45574</v>
      </c>
      <c r="P38" s="6" t="s">
        <v>123</v>
      </c>
      <c r="Q38" s="6" t="s">
        <v>123</v>
      </c>
      <c r="R38" s="140"/>
      <c r="S38" s="142">
        <v>11772.65</v>
      </c>
      <c r="T38" s="107">
        <v>0</v>
      </c>
      <c r="U38" s="6">
        <v>2</v>
      </c>
      <c r="V38" s="6">
        <v>18</v>
      </c>
      <c r="W38" s="140">
        <v>1</v>
      </c>
      <c r="X38" s="143">
        <v>34880000</v>
      </c>
      <c r="Y38" s="140" t="s">
        <v>126</v>
      </c>
      <c r="Z38" s="6">
        <v>0</v>
      </c>
      <c r="AA38" s="6">
        <v>0</v>
      </c>
      <c r="AB38" s="6">
        <v>11772.65</v>
      </c>
      <c r="AC38" s="6">
        <v>0</v>
      </c>
      <c r="AD38" s="6" t="s">
        <v>123</v>
      </c>
      <c r="AE38" s="6"/>
      <c r="AF38" s="6"/>
      <c r="AG38" s="6"/>
      <c r="AH38" s="6"/>
      <c r="AI38" s="6"/>
      <c r="AJ38" s="6"/>
      <c r="AK38" s="7"/>
      <c r="AL38" s="6">
        <v>104828</v>
      </c>
      <c r="AM38" s="6" t="s">
        <v>129</v>
      </c>
    </row>
    <row r="39" spans="2:39" x14ac:dyDescent="0.2">
      <c r="B39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39" s="138" t="str">
        <f>+CONCATENATE(ZEUFI037[[#This Row],[Type]],"-",ZEUFI037[[#This Row],[G/L Account]])</f>
        <v>ZV-44110000</v>
      </c>
      <c r="D39" s="139" t="str">
        <f>+CONCATENATE(ZEUFI037[[#This Row],[Type]],"-",ZEUFI037[[#This Row],[TCode]],"-",ZEUFI037[[#This Row],[CoCd]],"-",ZEUFI037[[#This Row],[DocumentNo]])</f>
        <v>ZV-FB05-AT01-2000017305</v>
      </c>
      <c r="E39" s="6" t="s">
        <v>101</v>
      </c>
      <c r="F39" s="6" t="s">
        <v>102</v>
      </c>
      <c r="G39" s="6" t="s">
        <v>118</v>
      </c>
      <c r="H39" s="6" t="s">
        <v>119</v>
      </c>
      <c r="I39" s="6" t="s">
        <v>120</v>
      </c>
      <c r="J39" s="6" t="s">
        <v>121</v>
      </c>
      <c r="K39" s="6" t="s">
        <v>122</v>
      </c>
      <c r="L39" s="6">
        <v>2000017305</v>
      </c>
      <c r="M39" s="135">
        <v>45574</v>
      </c>
      <c r="N39" s="135">
        <v>45574</v>
      </c>
      <c r="O39" s="135">
        <v>45574</v>
      </c>
      <c r="P39" s="6" t="s">
        <v>123</v>
      </c>
      <c r="Q39" s="6" t="s">
        <v>123</v>
      </c>
      <c r="R39" s="140"/>
      <c r="S39" s="142">
        <v>11772.65</v>
      </c>
      <c r="T39" s="107">
        <v>0</v>
      </c>
      <c r="U39" s="6">
        <v>1</v>
      </c>
      <c r="V39" s="6">
        <v>25</v>
      </c>
      <c r="W39" s="140">
        <v>2</v>
      </c>
      <c r="X39" s="143">
        <v>44110000</v>
      </c>
      <c r="Y39" s="140" t="s">
        <v>124</v>
      </c>
      <c r="Z39" s="6">
        <v>11772.65</v>
      </c>
      <c r="AA39" s="6">
        <v>0</v>
      </c>
      <c r="AB39" s="6">
        <v>0</v>
      </c>
      <c r="AC39" s="6">
        <v>0</v>
      </c>
      <c r="AD39" s="6"/>
      <c r="AE39" s="6"/>
      <c r="AF39" s="6"/>
      <c r="AG39" s="6"/>
      <c r="AH39" s="6"/>
      <c r="AI39" s="6"/>
      <c r="AJ39" s="6"/>
      <c r="AK39" s="7"/>
      <c r="AL39" s="6">
        <v>102459</v>
      </c>
      <c r="AM39" s="6" t="s">
        <v>130</v>
      </c>
    </row>
    <row r="40" spans="2:39" x14ac:dyDescent="0.2">
      <c r="B40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40" s="138" t="str">
        <f>+CONCATENATE(ZEUFI037[[#This Row],[Type]],"-",ZEUFI037[[#This Row],[G/L Account]])</f>
        <v>ZV-34880000</v>
      </c>
      <c r="D40" s="139" t="str">
        <f>+CONCATENATE(ZEUFI037[[#This Row],[Type]],"-",ZEUFI037[[#This Row],[TCode]],"-",ZEUFI037[[#This Row],[CoCd]],"-",ZEUFI037[[#This Row],[DocumentNo]])</f>
        <v>ZV-FB05-AT01-2000017312</v>
      </c>
      <c r="E40" s="6" t="s">
        <v>101</v>
      </c>
      <c r="F40" s="6" t="s">
        <v>102</v>
      </c>
      <c r="G40" s="6" t="s">
        <v>118</v>
      </c>
      <c r="H40" s="6" t="s">
        <v>119</v>
      </c>
      <c r="I40" s="6" t="s">
        <v>120</v>
      </c>
      <c r="J40" s="6" t="s">
        <v>121</v>
      </c>
      <c r="K40" s="6" t="s">
        <v>122</v>
      </c>
      <c r="L40" s="6">
        <v>2000017312</v>
      </c>
      <c r="M40" s="135">
        <v>45574</v>
      </c>
      <c r="N40" s="135">
        <v>45574</v>
      </c>
      <c r="O40" s="135">
        <v>45574</v>
      </c>
      <c r="P40" s="6" t="s">
        <v>123</v>
      </c>
      <c r="Q40" s="6" t="s">
        <v>123</v>
      </c>
      <c r="R40" s="140"/>
      <c r="S40" s="142">
        <v>9144.26</v>
      </c>
      <c r="T40" s="107">
        <v>0</v>
      </c>
      <c r="U40" s="6">
        <v>2</v>
      </c>
      <c r="V40" s="6">
        <v>18</v>
      </c>
      <c r="W40" s="140">
        <v>1</v>
      </c>
      <c r="X40" s="143">
        <v>34880000</v>
      </c>
      <c r="Y40" s="140" t="s">
        <v>126</v>
      </c>
      <c r="Z40" s="6">
        <v>0</v>
      </c>
      <c r="AA40" s="6">
        <v>0</v>
      </c>
      <c r="AB40" s="6">
        <v>9144.26</v>
      </c>
      <c r="AC40" s="6">
        <v>0</v>
      </c>
      <c r="AD40" s="6" t="s">
        <v>123</v>
      </c>
      <c r="AE40" s="6"/>
      <c r="AF40" s="6"/>
      <c r="AG40" s="6"/>
      <c r="AH40" s="6"/>
      <c r="AI40" s="6"/>
      <c r="AJ40" s="6"/>
      <c r="AK40" s="7"/>
      <c r="AL40" s="6">
        <v>104695</v>
      </c>
      <c r="AM40" s="6" t="s">
        <v>131</v>
      </c>
    </row>
    <row r="41" spans="2:39" x14ac:dyDescent="0.2">
      <c r="B41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41" s="138" t="str">
        <f>+CONCATENATE(ZEUFI037[[#This Row],[Type]],"-",ZEUFI037[[#This Row],[G/L Account]])</f>
        <v>ZV-44110000</v>
      </c>
      <c r="D41" s="139" t="str">
        <f>+CONCATENATE(ZEUFI037[[#This Row],[Type]],"-",ZEUFI037[[#This Row],[TCode]],"-",ZEUFI037[[#This Row],[CoCd]],"-",ZEUFI037[[#This Row],[DocumentNo]])</f>
        <v>ZV-FB05-AT01-2000017312</v>
      </c>
      <c r="E41" s="6" t="s">
        <v>101</v>
      </c>
      <c r="F41" s="6" t="s">
        <v>102</v>
      </c>
      <c r="G41" s="6" t="s">
        <v>118</v>
      </c>
      <c r="H41" s="6" t="s">
        <v>119</v>
      </c>
      <c r="I41" s="6" t="s">
        <v>120</v>
      </c>
      <c r="J41" s="6" t="s">
        <v>121</v>
      </c>
      <c r="K41" s="6" t="s">
        <v>122</v>
      </c>
      <c r="L41" s="6">
        <v>2000017312</v>
      </c>
      <c r="M41" s="135">
        <v>45574</v>
      </c>
      <c r="N41" s="135">
        <v>45574</v>
      </c>
      <c r="O41" s="135">
        <v>45574</v>
      </c>
      <c r="P41" s="6" t="s">
        <v>123</v>
      </c>
      <c r="Q41" s="6" t="s">
        <v>123</v>
      </c>
      <c r="R41" s="140"/>
      <c r="S41" s="142">
        <v>9144.26</v>
      </c>
      <c r="T41" s="107">
        <v>0</v>
      </c>
      <c r="U41" s="6">
        <v>1</v>
      </c>
      <c r="V41" s="6">
        <v>25</v>
      </c>
      <c r="W41" s="140">
        <v>2</v>
      </c>
      <c r="X41" s="143">
        <v>44110000</v>
      </c>
      <c r="Y41" s="140" t="s">
        <v>124</v>
      </c>
      <c r="Z41" s="6">
        <v>9144.26</v>
      </c>
      <c r="AA41" s="6">
        <v>0</v>
      </c>
      <c r="AB41" s="6">
        <v>0</v>
      </c>
      <c r="AC41" s="6">
        <v>0</v>
      </c>
      <c r="AD41" s="6"/>
      <c r="AE41" s="6"/>
      <c r="AF41" s="6"/>
      <c r="AG41" s="6"/>
      <c r="AH41" s="6"/>
      <c r="AI41" s="6"/>
      <c r="AJ41" s="6"/>
      <c r="AK41" s="7"/>
      <c r="AL41" s="6">
        <v>102382</v>
      </c>
      <c r="AM41" s="6" t="s">
        <v>132</v>
      </c>
    </row>
    <row r="42" spans="2:39" x14ac:dyDescent="0.2">
      <c r="B42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42" s="138" t="str">
        <f>+CONCATENATE(ZEUFI037[[#This Row],[Type]],"-",ZEUFI037[[#This Row],[G/L Account]])</f>
        <v>ZV-44110000</v>
      </c>
      <c r="D42" s="139" t="str">
        <f>+CONCATENATE(ZEUFI037[[#This Row],[Type]],"-",ZEUFI037[[#This Row],[TCode]],"-",ZEUFI037[[#This Row],[CoCd]],"-",ZEUFI037[[#This Row],[DocumentNo]])</f>
        <v>ZV-FB05-AT01-2000017313</v>
      </c>
      <c r="E42" s="6" t="s">
        <v>101</v>
      </c>
      <c r="F42" s="6" t="s">
        <v>102</v>
      </c>
      <c r="G42" s="6" t="s">
        <v>118</v>
      </c>
      <c r="H42" s="6" t="s">
        <v>119</v>
      </c>
      <c r="I42" s="6" t="s">
        <v>120</v>
      </c>
      <c r="J42" s="6" t="s">
        <v>121</v>
      </c>
      <c r="K42" s="6" t="s">
        <v>122</v>
      </c>
      <c r="L42" s="6">
        <v>2000017313</v>
      </c>
      <c r="M42" s="135">
        <v>45574</v>
      </c>
      <c r="N42" s="135">
        <v>45574</v>
      </c>
      <c r="O42" s="135">
        <v>45574</v>
      </c>
      <c r="P42" s="6" t="s">
        <v>123</v>
      </c>
      <c r="Q42" s="6" t="s">
        <v>123</v>
      </c>
      <c r="R42" s="140"/>
      <c r="S42" s="142">
        <v>14313.6</v>
      </c>
      <c r="T42" s="107">
        <v>0</v>
      </c>
      <c r="U42" s="6">
        <v>1</v>
      </c>
      <c r="V42" s="6">
        <v>25</v>
      </c>
      <c r="W42" s="140">
        <v>2</v>
      </c>
      <c r="X42" s="143">
        <v>44110000</v>
      </c>
      <c r="Y42" s="140" t="s">
        <v>124</v>
      </c>
      <c r="Z42" s="6">
        <v>14313.6</v>
      </c>
      <c r="AA42" s="6">
        <v>0</v>
      </c>
      <c r="AB42" s="6">
        <v>0</v>
      </c>
      <c r="AC42" s="6">
        <v>0</v>
      </c>
      <c r="AD42" s="6"/>
      <c r="AE42" s="6"/>
      <c r="AF42" s="6"/>
      <c r="AG42" s="6"/>
      <c r="AH42" s="6"/>
      <c r="AI42" s="6"/>
      <c r="AJ42" s="6"/>
      <c r="AK42" s="7"/>
      <c r="AL42" s="6">
        <v>102190</v>
      </c>
      <c r="AM42" s="6" t="s">
        <v>133</v>
      </c>
    </row>
    <row r="43" spans="2:39" x14ac:dyDescent="0.2">
      <c r="B43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43" s="138" t="str">
        <f>+CONCATENATE(ZEUFI037[[#This Row],[Type]],"-",ZEUFI037[[#This Row],[G/L Account]])</f>
        <v>ZV-34880000</v>
      </c>
      <c r="D43" s="139" t="str">
        <f>+CONCATENATE(ZEUFI037[[#This Row],[Type]],"-",ZEUFI037[[#This Row],[TCode]],"-",ZEUFI037[[#This Row],[CoCd]],"-",ZEUFI037[[#This Row],[DocumentNo]])</f>
        <v>ZV-FB05-AT01-2000017313</v>
      </c>
      <c r="E43" s="6" t="s">
        <v>101</v>
      </c>
      <c r="F43" s="6" t="s">
        <v>102</v>
      </c>
      <c r="G43" s="6" t="s">
        <v>118</v>
      </c>
      <c r="H43" s="6" t="s">
        <v>119</v>
      </c>
      <c r="I43" s="6" t="s">
        <v>120</v>
      </c>
      <c r="J43" s="6" t="s">
        <v>121</v>
      </c>
      <c r="K43" s="6" t="s">
        <v>122</v>
      </c>
      <c r="L43" s="6">
        <v>2000017313</v>
      </c>
      <c r="M43" s="135">
        <v>45574</v>
      </c>
      <c r="N43" s="135">
        <v>45574</v>
      </c>
      <c r="O43" s="135">
        <v>45574</v>
      </c>
      <c r="P43" s="6" t="s">
        <v>123</v>
      </c>
      <c r="Q43" s="6" t="s">
        <v>123</v>
      </c>
      <c r="R43" s="140"/>
      <c r="S43" s="142">
        <v>14313.6</v>
      </c>
      <c r="T43" s="107">
        <v>0</v>
      </c>
      <c r="U43" s="6">
        <v>2</v>
      </c>
      <c r="V43" s="6">
        <v>18</v>
      </c>
      <c r="W43" s="140">
        <v>1</v>
      </c>
      <c r="X43" s="143">
        <v>34880000</v>
      </c>
      <c r="Y43" s="140" t="s">
        <v>126</v>
      </c>
      <c r="Z43" s="6">
        <v>0</v>
      </c>
      <c r="AA43" s="6">
        <v>0</v>
      </c>
      <c r="AB43" s="6">
        <v>14313.6</v>
      </c>
      <c r="AC43" s="6">
        <v>0</v>
      </c>
      <c r="AD43" s="6" t="s">
        <v>123</v>
      </c>
      <c r="AE43" s="6"/>
      <c r="AF43" s="6"/>
      <c r="AG43" s="6"/>
      <c r="AH43" s="6"/>
      <c r="AI43" s="6"/>
      <c r="AJ43" s="6"/>
      <c r="AK43" s="7"/>
      <c r="AL43" s="6">
        <v>104296</v>
      </c>
      <c r="AM43" s="6" t="s">
        <v>134</v>
      </c>
    </row>
    <row r="44" spans="2:39" x14ac:dyDescent="0.2">
      <c r="B44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44" s="138" t="str">
        <f>+CONCATENATE(ZEUFI037[[#This Row],[Type]],"-",ZEUFI037[[#This Row],[G/L Account]])</f>
        <v>ZV-44110000</v>
      </c>
      <c r="D44" s="139" t="str">
        <f>+CONCATENATE(ZEUFI037[[#This Row],[Type]],"-",ZEUFI037[[#This Row],[TCode]],"-",ZEUFI037[[#This Row],[CoCd]],"-",ZEUFI037[[#This Row],[DocumentNo]])</f>
        <v>ZV-FB05-AT01-2000017326</v>
      </c>
      <c r="E44" s="6" t="s">
        <v>101</v>
      </c>
      <c r="F44" s="6" t="s">
        <v>102</v>
      </c>
      <c r="G44" s="6" t="s">
        <v>118</v>
      </c>
      <c r="H44" s="6" t="s">
        <v>119</v>
      </c>
      <c r="I44" s="6" t="s">
        <v>120</v>
      </c>
      <c r="J44" s="6" t="s">
        <v>121</v>
      </c>
      <c r="K44" s="6" t="s">
        <v>122</v>
      </c>
      <c r="L44" s="6">
        <v>2000017326</v>
      </c>
      <c r="M44" s="135">
        <v>45575</v>
      </c>
      <c r="N44" s="135">
        <v>45575</v>
      </c>
      <c r="O44" s="135">
        <v>45575</v>
      </c>
      <c r="P44" s="6" t="s">
        <v>123</v>
      </c>
      <c r="Q44" s="6" t="s">
        <v>123</v>
      </c>
      <c r="R44" s="140"/>
      <c r="S44" s="142">
        <v>10247.35</v>
      </c>
      <c r="T44" s="107">
        <v>0</v>
      </c>
      <c r="U44" s="6">
        <v>1</v>
      </c>
      <c r="V44" s="6">
        <v>25</v>
      </c>
      <c r="W44" s="140">
        <v>2</v>
      </c>
      <c r="X44" s="143">
        <v>44110000</v>
      </c>
      <c r="Y44" s="140" t="s">
        <v>124</v>
      </c>
      <c r="Z44" s="6">
        <v>10247.35</v>
      </c>
      <c r="AA44" s="6">
        <v>0</v>
      </c>
      <c r="AB44" s="6">
        <v>0</v>
      </c>
      <c r="AC44" s="6">
        <v>0</v>
      </c>
      <c r="AD44" s="6"/>
      <c r="AE44" s="6"/>
      <c r="AF44" s="6"/>
      <c r="AG44" s="6"/>
      <c r="AH44" s="6"/>
      <c r="AI44" s="6"/>
      <c r="AJ44" s="6"/>
      <c r="AK44" s="7"/>
      <c r="AL44" s="6">
        <v>101964</v>
      </c>
      <c r="AM44" s="6" t="s">
        <v>135</v>
      </c>
    </row>
    <row r="45" spans="2:39" x14ac:dyDescent="0.2">
      <c r="B45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45" s="138" t="str">
        <f>+CONCATENATE(ZEUFI037[[#This Row],[Type]],"-",ZEUFI037[[#This Row],[G/L Account]])</f>
        <v>ZV-34880000</v>
      </c>
      <c r="D45" s="139" t="str">
        <f>+CONCATENATE(ZEUFI037[[#This Row],[Type]],"-",ZEUFI037[[#This Row],[TCode]],"-",ZEUFI037[[#This Row],[CoCd]],"-",ZEUFI037[[#This Row],[DocumentNo]])</f>
        <v>ZV-FB05-AT01-2000017326</v>
      </c>
      <c r="E45" s="6" t="s">
        <v>101</v>
      </c>
      <c r="F45" s="6" t="s">
        <v>102</v>
      </c>
      <c r="G45" s="6" t="s">
        <v>118</v>
      </c>
      <c r="H45" s="6" t="s">
        <v>119</v>
      </c>
      <c r="I45" s="6" t="s">
        <v>120</v>
      </c>
      <c r="J45" s="6" t="s">
        <v>121</v>
      </c>
      <c r="K45" s="6" t="s">
        <v>122</v>
      </c>
      <c r="L45" s="6">
        <v>2000017326</v>
      </c>
      <c r="M45" s="135">
        <v>45575</v>
      </c>
      <c r="N45" s="135">
        <v>45575</v>
      </c>
      <c r="O45" s="135">
        <v>45575</v>
      </c>
      <c r="P45" s="6" t="s">
        <v>123</v>
      </c>
      <c r="Q45" s="6" t="s">
        <v>123</v>
      </c>
      <c r="R45" s="140"/>
      <c r="S45" s="142">
        <v>10247.35</v>
      </c>
      <c r="T45" s="107">
        <v>0</v>
      </c>
      <c r="U45" s="6">
        <v>2</v>
      </c>
      <c r="V45" s="6">
        <v>18</v>
      </c>
      <c r="W45" s="140">
        <v>1</v>
      </c>
      <c r="X45" s="143">
        <v>34880000</v>
      </c>
      <c r="Y45" s="140" t="s">
        <v>126</v>
      </c>
      <c r="Z45" s="6">
        <v>0</v>
      </c>
      <c r="AA45" s="6">
        <v>0</v>
      </c>
      <c r="AB45" s="6">
        <v>10247.35</v>
      </c>
      <c r="AC45" s="6">
        <v>0</v>
      </c>
      <c r="AD45" s="6" t="s">
        <v>123</v>
      </c>
      <c r="AE45" s="6"/>
      <c r="AF45" s="6"/>
      <c r="AG45" s="6"/>
      <c r="AH45" s="6"/>
      <c r="AI45" s="6"/>
      <c r="AJ45" s="6"/>
      <c r="AK45" s="7"/>
      <c r="AL45" s="6">
        <v>103733</v>
      </c>
      <c r="AM45" s="6" t="s">
        <v>135</v>
      </c>
    </row>
    <row r="46" spans="2:39" x14ac:dyDescent="0.2">
      <c r="B46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46" s="138" t="str">
        <f>+CONCATENATE(ZEUFI037[[#This Row],[Type]],"-",ZEUFI037[[#This Row],[G/L Account]])</f>
        <v>ZV-44110000</v>
      </c>
      <c r="D46" s="139" t="str">
        <f>+CONCATENATE(ZEUFI037[[#This Row],[Type]],"-",ZEUFI037[[#This Row],[TCode]],"-",ZEUFI037[[#This Row],[CoCd]],"-",ZEUFI037[[#This Row],[DocumentNo]])</f>
        <v>ZV-FB05-AT01-2000017327</v>
      </c>
      <c r="E46" s="6" t="s">
        <v>101</v>
      </c>
      <c r="F46" s="6" t="s">
        <v>102</v>
      </c>
      <c r="G46" s="6" t="s">
        <v>118</v>
      </c>
      <c r="H46" s="6" t="s">
        <v>119</v>
      </c>
      <c r="I46" s="6" t="s">
        <v>120</v>
      </c>
      <c r="J46" s="6" t="s">
        <v>121</v>
      </c>
      <c r="K46" s="6" t="s">
        <v>122</v>
      </c>
      <c r="L46" s="6">
        <v>2000017327</v>
      </c>
      <c r="M46" s="135">
        <v>45575</v>
      </c>
      <c r="N46" s="135">
        <v>45575</v>
      </c>
      <c r="O46" s="135">
        <v>45575</v>
      </c>
      <c r="P46" s="6" t="s">
        <v>123</v>
      </c>
      <c r="Q46" s="6" t="s">
        <v>123</v>
      </c>
      <c r="R46" s="140"/>
      <c r="S46" s="142">
        <v>6184.02</v>
      </c>
      <c r="T46" s="107">
        <v>0</v>
      </c>
      <c r="U46" s="6">
        <v>1</v>
      </c>
      <c r="V46" s="6">
        <v>25</v>
      </c>
      <c r="W46" s="140">
        <v>2</v>
      </c>
      <c r="X46" s="143">
        <v>44110000</v>
      </c>
      <c r="Y46" s="140" t="s">
        <v>124</v>
      </c>
      <c r="Z46" s="6">
        <v>6184.02</v>
      </c>
      <c r="AA46" s="6">
        <v>0</v>
      </c>
      <c r="AB46" s="6">
        <v>0</v>
      </c>
      <c r="AC46" s="6">
        <v>0</v>
      </c>
      <c r="AD46" s="6"/>
      <c r="AE46" s="6"/>
      <c r="AF46" s="6"/>
      <c r="AG46" s="6"/>
      <c r="AH46" s="6"/>
      <c r="AI46" s="6"/>
      <c r="AJ46" s="6"/>
      <c r="AK46" s="7"/>
      <c r="AL46" s="6">
        <v>101978</v>
      </c>
      <c r="AM46" s="6" t="s">
        <v>136</v>
      </c>
    </row>
    <row r="47" spans="2:39" x14ac:dyDescent="0.2">
      <c r="B47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47" s="138" t="str">
        <f>+CONCATENATE(ZEUFI037[[#This Row],[Type]],"-",ZEUFI037[[#This Row],[G/L Account]])</f>
        <v>ZV-34880000</v>
      </c>
      <c r="D47" s="139" t="str">
        <f>+CONCATENATE(ZEUFI037[[#This Row],[Type]],"-",ZEUFI037[[#This Row],[TCode]],"-",ZEUFI037[[#This Row],[CoCd]],"-",ZEUFI037[[#This Row],[DocumentNo]])</f>
        <v>ZV-FB05-AT01-2000017327</v>
      </c>
      <c r="E47" s="6" t="s">
        <v>101</v>
      </c>
      <c r="F47" s="6" t="s">
        <v>102</v>
      </c>
      <c r="G47" s="6" t="s">
        <v>118</v>
      </c>
      <c r="H47" s="6" t="s">
        <v>119</v>
      </c>
      <c r="I47" s="6" t="s">
        <v>120</v>
      </c>
      <c r="J47" s="6" t="s">
        <v>121</v>
      </c>
      <c r="K47" s="6" t="s">
        <v>122</v>
      </c>
      <c r="L47" s="6">
        <v>2000017327</v>
      </c>
      <c r="M47" s="135">
        <v>45575</v>
      </c>
      <c r="N47" s="135">
        <v>45575</v>
      </c>
      <c r="O47" s="135">
        <v>45575</v>
      </c>
      <c r="P47" s="6" t="s">
        <v>123</v>
      </c>
      <c r="Q47" s="6" t="s">
        <v>123</v>
      </c>
      <c r="R47" s="140"/>
      <c r="S47" s="142">
        <v>6184.02</v>
      </c>
      <c r="T47" s="107">
        <v>0</v>
      </c>
      <c r="U47" s="6">
        <v>2</v>
      </c>
      <c r="V47" s="6">
        <v>18</v>
      </c>
      <c r="W47" s="140">
        <v>1</v>
      </c>
      <c r="X47" s="143">
        <v>34880000</v>
      </c>
      <c r="Y47" s="140" t="s">
        <v>126</v>
      </c>
      <c r="Z47" s="6">
        <v>0</v>
      </c>
      <c r="AA47" s="6">
        <v>0</v>
      </c>
      <c r="AB47" s="6">
        <v>6184.02</v>
      </c>
      <c r="AC47" s="6">
        <v>0</v>
      </c>
      <c r="AD47" s="6" t="s">
        <v>123</v>
      </c>
      <c r="AE47" s="6"/>
      <c r="AF47" s="6"/>
      <c r="AG47" s="6"/>
      <c r="AH47" s="6"/>
      <c r="AI47" s="6"/>
      <c r="AJ47" s="6"/>
      <c r="AK47" s="7"/>
      <c r="AL47" s="6">
        <v>103791</v>
      </c>
      <c r="AM47" s="6" t="s">
        <v>136</v>
      </c>
    </row>
    <row r="48" spans="2:39" x14ac:dyDescent="0.2">
      <c r="B48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48" s="138" t="str">
        <f>+CONCATENATE(ZEUFI037[[#This Row],[Type]],"-",ZEUFI037[[#This Row],[G/L Account]])</f>
        <v>ZV-34880000</v>
      </c>
      <c r="D48" s="139" t="str">
        <f>+CONCATENATE(ZEUFI037[[#This Row],[Type]],"-",ZEUFI037[[#This Row],[TCode]],"-",ZEUFI037[[#This Row],[CoCd]],"-",ZEUFI037[[#This Row],[DocumentNo]])</f>
        <v>ZV-FB05-AT01-2000017328</v>
      </c>
      <c r="E48" s="6" t="s">
        <v>101</v>
      </c>
      <c r="F48" s="6" t="s">
        <v>102</v>
      </c>
      <c r="G48" s="6" t="s">
        <v>118</v>
      </c>
      <c r="H48" s="6" t="s">
        <v>119</v>
      </c>
      <c r="I48" s="6" t="s">
        <v>120</v>
      </c>
      <c r="J48" s="6" t="s">
        <v>121</v>
      </c>
      <c r="K48" s="6" t="s">
        <v>122</v>
      </c>
      <c r="L48" s="6">
        <v>2000017328</v>
      </c>
      <c r="M48" s="135">
        <v>45575</v>
      </c>
      <c r="N48" s="135">
        <v>45575</v>
      </c>
      <c r="O48" s="135">
        <v>45575</v>
      </c>
      <c r="P48" s="6" t="s">
        <v>123</v>
      </c>
      <c r="Q48" s="6" t="s">
        <v>123</v>
      </c>
      <c r="R48" s="140"/>
      <c r="S48" s="142">
        <v>8881.4</v>
      </c>
      <c r="T48" s="107">
        <v>0</v>
      </c>
      <c r="U48" s="6">
        <v>2</v>
      </c>
      <c r="V48" s="6">
        <v>18</v>
      </c>
      <c r="W48" s="140">
        <v>1</v>
      </c>
      <c r="X48" s="143">
        <v>34880000</v>
      </c>
      <c r="Y48" s="140" t="s">
        <v>126</v>
      </c>
      <c r="Z48" s="6">
        <v>0</v>
      </c>
      <c r="AA48" s="6">
        <v>0</v>
      </c>
      <c r="AB48" s="6">
        <v>8881.4</v>
      </c>
      <c r="AC48" s="6">
        <v>0</v>
      </c>
      <c r="AD48" s="6" t="s">
        <v>123</v>
      </c>
      <c r="AE48" s="6"/>
      <c r="AF48" s="6"/>
      <c r="AG48" s="6"/>
      <c r="AH48" s="6"/>
      <c r="AI48" s="6"/>
      <c r="AJ48" s="6"/>
      <c r="AK48" s="7"/>
      <c r="AL48" s="6">
        <v>104060</v>
      </c>
      <c r="AM48" s="6" t="s">
        <v>137</v>
      </c>
    </row>
    <row r="49" spans="2:39" x14ac:dyDescent="0.2">
      <c r="B49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49" s="138" t="str">
        <f>+CONCATENATE(ZEUFI037[[#This Row],[Type]],"-",ZEUFI037[[#This Row],[G/L Account]])</f>
        <v>ZV-44110000</v>
      </c>
      <c r="D49" s="139" t="str">
        <f>+CONCATENATE(ZEUFI037[[#This Row],[Type]],"-",ZEUFI037[[#This Row],[TCode]],"-",ZEUFI037[[#This Row],[CoCd]],"-",ZEUFI037[[#This Row],[DocumentNo]])</f>
        <v>ZV-FB05-AT01-2000017328</v>
      </c>
      <c r="E49" s="6" t="s">
        <v>101</v>
      </c>
      <c r="F49" s="6" t="s">
        <v>102</v>
      </c>
      <c r="G49" s="6" t="s">
        <v>118</v>
      </c>
      <c r="H49" s="6" t="s">
        <v>119</v>
      </c>
      <c r="I49" s="6" t="s">
        <v>120</v>
      </c>
      <c r="J49" s="6" t="s">
        <v>121</v>
      </c>
      <c r="K49" s="6" t="s">
        <v>122</v>
      </c>
      <c r="L49" s="6">
        <v>2000017328</v>
      </c>
      <c r="M49" s="135">
        <v>45575</v>
      </c>
      <c r="N49" s="135">
        <v>45575</v>
      </c>
      <c r="O49" s="135">
        <v>45575</v>
      </c>
      <c r="P49" s="6" t="s">
        <v>123</v>
      </c>
      <c r="Q49" s="6" t="s">
        <v>123</v>
      </c>
      <c r="R49" s="140"/>
      <c r="S49" s="142">
        <v>8881.4</v>
      </c>
      <c r="T49" s="107">
        <v>0</v>
      </c>
      <c r="U49" s="6">
        <v>1</v>
      </c>
      <c r="V49" s="6">
        <v>25</v>
      </c>
      <c r="W49" s="140">
        <v>2</v>
      </c>
      <c r="X49" s="143">
        <v>44110000</v>
      </c>
      <c r="Y49" s="140" t="s">
        <v>124</v>
      </c>
      <c r="Z49" s="6">
        <v>8881.4</v>
      </c>
      <c r="AA49" s="6">
        <v>0</v>
      </c>
      <c r="AB49" s="6">
        <v>0</v>
      </c>
      <c r="AC49" s="6">
        <v>0</v>
      </c>
      <c r="AD49" s="6"/>
      <c r="AE49" s="6"/>
      <c r="AF49" s="6"/>
      <c r="AG49" s="6"/>
      <c r="AH49" s="6"/>
      <c r="AI49" s="6"/>
      <c r="AJ49" s="6"/>
      <c r="AK49" s="7"/>
      <c r="AL49" s="6">
        <v>102068</v>
      </c>
      <c r="AM49" s="6" t="s">
        <v>138</v>
      </c>
    </row>
    <row r="50" spans="2:39" x14ac:dyDescent="0.2">
      <c r="B50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50" s="138" t="str">
        <f>+CONCATENATE(ZEUFI037[[#This Row],[Type]],"-",ZEUFI037[[#This Row],[G/L Account]])</f>
        <v>ZV-34880000</v>
      </c>
      <c r="D50" s="139" t="str">
        <f>+CONCATENATE(ZEUFI037[[#This Row],[Type]],"-",ZEUFI037[[#This Row],[TCode]],"-",ZEUFI037[[#This Row],[CoCd]],"-",ZEUFI037[[#This Row],[DocumentNo]])</f>
        <v>ZV-FB05-AT01-2000017329</v>
      </c>
      <c r="E50" s="6" t="s">
        <v>101</v>
      </c>
      <c r="F50" s="6" t="s">
        <v>102</v>
      </c>
      <c r="G50" s="6" t="s">
        <v>118</v>
      </c>
      <c r="H50" s="6" t="s">
        <v>119</v>
      </c>
      <c r="I50" s="6" t="s">
        <v>120</v>
      </c>
      <c r="J50" s="6" t="s">
        <v>121</v>
      </c>
      <c r="K50" s="6" t="s">
        <v>122</v>
      </c>
      <c r="L50" s="6">
        <v>2000017329</v>
      </c>
      <c r="M50" s="135">
        <v>45575</v>
      </c>
      <c r="N50" s="135">
        <v>45575</v>
      </c>
      <c r="O50" s="135">
        <v>45575</v>
      </c>
      <c r="P50" s="6" t="s">
        <v>123</v>
      </c>
      <c r="Q50" s="6" t="s">
        <v>123</v>
      </c>
      <c r="R50" s="140"/>
      <c r="S50" s="142">
        <v>9004.75</v>
      </c>
      <c r="T50" s="107">
        <v>0</v>
      </c>
      <c r="U50" s="6">
        <v>2</v>
      </c>
      <c r="V50" s="6">
        <v>18</v>
      </c>
      <c r="W50" s="140">
        <v>1</v>
      </c>
      <c r="X50" s="143">
        <v>34880000</v>
      </c>
      <c r="Y50" s="140" t="s">
        <v>126</v>
      </c>
      <c r="Z50" s="6">
        <v>0</v>
      </c>
      <c r="AA50" s="6">
        <v>0</v>
      </c>
      <c r="AB50" s="6">
        <v>9004.75</v>
      </c>
      <c r="AC50" s="6">
        <v>0</v>
      </c>
      <c r="AD50" s="6" t="s">
        <v>123</v>
      </c>
      <c r="AE50" s="6"/>
      <c r="AF50" s="6"/>
      <c r="AG50" s="6"/>
      <c r="AH50" s="6"/>
      <c r="AI50" s="6"/>
      <c r="AJ50" s="6"/>
      <c r="AK50" s="7"/>
      <c r="AL50" s="6">
        <v>103079</v>
      </c>
      <c r="AM50" s="6" t="s">
        <v>139</v>
      </c>
    </row>
    <row r="51" spans="2:39" x14ac:dyDescent="0.2">
      <c r="B51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51" s="138" t="str">
        <f>+CONCATENATE(ZEUFI037[[#This Row],[Type]],"-",ZEUFI037[[#This Row],[G/L Account]])</f>
        <v>ZV-44110000</v>
      </c>
      <c r="D51" s="139" t="str">
        <f>+CONCATENATE(ZEUFI037[[#This Row],[Type]],"-",ZEUFI037[[#This Row],[TCode]],"-",ZEUFI037[[#This Row],[CoCd]],"-",ZEUFI037[[#This Row],[DocumentNo]])</f>
        <v>ZV-FB05-AT01-2000017329</v>
      </c>
      <c r="E51" s="6" t="s">
        <v>101</v>
      </c>
      <c r="F51" s="6" t="s">
        <v>102</v>
      </c>
      <c r="G51" s="6" t="s">
        <v>118</v>
      </c>
      <c r="H51" s="6" t="s">
        <v>119</v>
      </c>
      <c r="I51" s="6" t="s">
        <v>120</v>
      </c>
      <c r="J51" s="6" t="s">
        <v>121</v>
      </c>
      <c r="K51" s="6" t="s">
        <v>122</v>
      </c>
      <c r="L51" s="6">
        <v>2000017329</v>
      </c>
      <c r="M51" s="135">
        <v>45575</v>
      </c>
      <c r="N51" s="135">
        <v>45575</v>
      </c>
      <c r="O51" s="135">
        <v>45575</v>
      </c>
      <c r="P51" s="6" t="s">
        <v>123</v>
      </c>
      <c r="Q51" s="6" t="s">
        <v>123</v>
      </c>
      <c r="R51" s="140"/>
      <c r="S51" s="142">
        <v>9004.75</v>
      </c>
      <c r="T51" s="107">
        <v>0</v>
      </c>
      <c r="U51" s="6">
        <v>1</v>
      </c>
      <c r="V51" s="6">
        <v>25</v>
      </c>
      <c r="W51" s="140">
        <v>2</v>
      </c>
      <c r="X51" s="143">
        <v>44110000</v>
      </c>
      <c r="Y51" s="140" t="s">
        <v>124</v>
      </c>
      <c r="Z51" s="6">
        <v>9004.75</v>
      </c>
      <c r="AA51" s="6">
        <v>0</v>
      </c>
      <c r="AB51" s="6">
        <v>0</v>
      </c>
      <c r="AC51" s="6">
        <v>0</v>
      </c>
      <c r="AD51" s="6"/>
      <c r="AE51" s="6"/>
      <c r="AF51" s="6"/>
      <c r="AG51" s="6"/>
      <c r="AH51" s="6"/>
      <c r="AI51" s="6"/>
      <c r="AJ51" s="6"/>
      <c r="AK51" s="7"/>
      <c r="AL51" s="6">
        <v>101647</v>
      </c>
      <c r="AM51" s="6" t="s">
        <v>139</v>
      </c>
    </row>
    <row r="52" spans="2:39" x14ac:dyDescent="0.2">
      <c r="B52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52" s="138" t="str">
        <f>+CONCATENATE(ZEUFI037[[#This Row],[Type]],"-",ZEUFI037[[#This Row],[G/L Account]])</f>
        <v>ZV-44110000</v>
      </c>
      <c r="D52" s="139" t="str">
        <f>+CONCATENATE(ZEUFI037[[#This Row],[Type]],"-",ZEUFI037[[#This Row],[TCode]],"-",ZEUFI037[[#This Row],[CoCd]],"-",ZEUFI037[[#This Row],[DocumentNo]])</f>
        <v>ZV-FB05-AT01-2000017330</v>
      </c>
      <c r="E52" s="6" t="s">
        <v>101</v>
      </c>
      <c r="F52" s="6" t="s">
        <v>102</v>
      </c>
      <c r="G52" s="6" t="s">
        <v>118</v>
      </c>
      <c r="H52" s="6" t="s">
        <v>119</v>
      </c>
      <c r="I52" s="6" t="s">
        <v>120</v>
      </c>
      <c r="J52" s="6" t="s">
        <v>121</v>
      </c>
      <c r="K52" s="6" t="s">
        <v>122</v>
      </c>
      <c r="L52" s="6">
        <v>2000017330</v>
      </c>
      <c r="M52" s="135">
        <v>45575</v>
      </c>
      <c r="N52" s="135">
        <v>45575</v>
      </c>
      <c r="O52" s="135">
        <v>45575</v>
      </c>
      <c r="P52" s="6" t="s">
        <v>123</v>
      </c>
      <c r="Q52" s="6" t="s">
        <v>123</v>
      </c>
      <c r="R52" s="140"/>
      <c r="S52" s="142">
        <v>13604.84</v>
      </c>
      <c r="T52" s="107">
        <v>0</v>
      </c>
      <c r="U52" s="6">
        <v>1</v>
      </c>
      <c r="V52" s="6">
        <v>25</v>
      </c>
      <c r="W52" s="140">
        <v>2</v>
      </c>
      <c r="X52" s="143">
        <v>44110000</v>
      </c>
      <c r="Y52" s="140" t="s">
        <v>124</v>
      </c>
      <c r="Z52" s="6">
        <v>13604.84</v>
      </c>
      <c r="AA52" s="6">
        <v>0</v>
      </c>
      <c r="AB52" s="6">
        <v>0</v>
      </c>
      <c r="AC52" s="6">
        <v>0</v>
      </c>
      <c r="AD52" s="6"/>
      <c r="AE52" s="6"/>
      <c r="AF52" s="6"/>
      <c r="AG52" s="6"/>
      <c r="AH52" s="6"/>
      <c r="AI52" s="6"/>
      <c r="AJ52" s="6"/>
      <c r="AK52" s="7"/>
      <c r="AL52" s="6">
        <v>102383</v>
      </c>
      <c r="AM52" s="6" t="s">
        <v>127</v>
      </c>
    </row>
    <row r="53" spans="2:39" x14ac:dyDescent="0.2">
      <c r="B53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53" s="138" t="str">
        <f>+CONCATENATE(ZEUFI037[[#This Row],[Type]],"-",ZEUFI037[[#This Row],[G/L Account]])</f>
        <v>ZV-34880000</v>
      </c>
      <c r="D53" s="139" t="str">
        <f>+CONCATENATE(ZEUFI037[[#This Row],[Type]],"-",ZEUFI037[[#This Row],[TCode]],"-",ZEUFI037[[#This Row],[CoCd]],"-",ZEUFI037[[#This Row],[DocumentNo]])</f>
        <v>ZV-FB05-AT01-2000017330</v>
      </c>
      <c r="E53" s="6" t="s">
        <v>101</v>
      </c>
      <c r="F53" s="6" t="s">
        <v>102</v>
      </c>
      <c r="G53" s="6" t="s">
        <v>118</v>
      </c>
      <c r="H53" s="6" t="s">
        <v>119</v>
      </c>
      <c r="I53" s="6" t="s">
        <v>120</v>
      </c>
      <c r="J53" s="6" t="s">
        <v>121</v>
      </c>
      <c r="K53" s="6" t="s">
        <v>122</v>
      </c>
      <c r="L53" s="6">
        <v>2000017330</v>
      </c>
      <c r="M53" s="135">
        <v>45575</v>
      </c>
      <c r="N53" s="135">
        <v>45575</v>
      </c>
      <c r="O53" s="135">
        <v>45575</v>
      </c>
      <c r="P53" s="6" t="s">
        <v>123</v>
      </c>
      <c r="Q53" s="6" t="s">
        <v>123</v>
      </c>
      <c r="R53" s="140"/>
      <c r="S53" s="142">
        <v>13604.84</v>
      </c>
      <c r="T53" s="107">
        <v>0</v>
      </c>
      <c r="U53" s="6">
        <v>2</v>
      </c>
      <c r="V53" s="6">
        <v>18</v>
      </c>
      <c r="W53" s="140">
        <v>1</v>
      </c>
      <c r="X53" s="143">
        <v>34880000</v>
      </c>
      <c r="Y53" s="140" t="s">
        <v>126</v>
      </c>
      <c r="Z53" s="6">
        <v>0</v>
      </c>
      <c r="AA53" s="6">
        <v>0</v>
      </c>
      <c r="AB53" s="6">
        <v>13604.84</v>
      </c>
      <c r="AC53" s="6">
        <v>0</v>
      </c>
      <c r="AD53" s="6" t="s">
        <v>123</v>
      </c>
      <c r="AE53" s="6"/>
      <c r="AF53" s="6"/>
      <c r="AG53" s="6"/>
      <c r="AH53" s="6"/>
      <c r="AI53" s="6"/>
      <c r="AJ53" s="6"/>
      <c r="AK53" s="7"/>
      <c r="AL53" s="6">
        <v>104693</v>
      </c>
      <c r="AM53" s="6" t="s">
        <v>127</v>
      </c>
    </row>
    <row r="54" spans="2:39" x14ac:dyDescent="0.2">
      <c r="B54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54" s="138" t="str">
        <f>+CONCATENATE(ZEUFI037[[#This Row],[Type]],"-",ZEUFI037[[#This Row],[G/L Account]])</f>
        <v>ZV-44110000</v>
      </c>
      <c r="D54" s="139" t="str">
        <f>+CONCATENATE(ZEUFI037[[#This Row],[Type]],"-",ZEUFI037[[#This Row],[TCode]],"-",ZEUFI037[[#This Row],[CoCd]],"-",ZEUFI037[[#This Row],[DocumentNo]])</f>
        <v>ZV-FB05-AT01-2000017337</v>
      </c>
      <c r="E54" s="6" t="s">
        <v>101</v>
      </c>
      <c r="F54" s="6" t="s">
        <v>102</v>
      </c>
      <c r="G54" s="6" t="s">
        <v>118</v>
      </c>
      <c r="H54" s="6" t="s">
        <v>119</v>
      </c>
      <c r="I54" s="6" t="s">
        <v>120</v>
      </c>
      <c r="J54" s="6" t="s">
        <v>121</v>
      </c>
      <c r="K54" s="6" t="s">
        <v>122</v>
      </c>
      <c r="L54" s="6">
        <v>2000017337</v>
      </c>
      <c r="M54" s="135">
        <v>45576</v>
      </c>
      <c r="N54" s="135">
        <v>45576</v>
      </c>
      <c r="O54" s="135">
        <v>45576</v>
      </c>
      <c r="P54" s="6" t="s">
        <v>123</v>
      </c>
      <c r="Q54" s="6" t="s">
        <v>123</v>
      </c>
      <c r="R54" s="140"/>
      <c r="S54" s="142">
        <v>9436.49</v>
      </c>
      <c r="T54" s="107">
        <v>0</v>
      </c>
      <c r="U54" s="6">
        <v>1</v>
      </c>
      <c r="V54" s="6">
        <v>25</v>
      </c>
      <c r="W54" s="140">
        <v>2</v>
      </c>
      <c r="X54" s="143">
        <v>44110000</v>
      </c>
      <c r="Y54" s="140" t="s">
        <v>124</v>
      </c>
      <c r="Z54" s="6">
        <v>9436.49</v>
      </c>
      <c r="AA54" s="6">
        <v>0</v>
      </c>
      <c r="AB54" s="6">
        <v>0</v>
      </c>
      <c r="AC54" s="6">
        <v>0</v>
      </c>
      <c r="AD54" s="6"/>
      <c r="AE54" s="6"/>
      <c r="AF54" s="6"/>
      <c r="AG54" s="6"/>
      <c r="AH54" s="6"/>
      <c r="AI54" s="6"/>
      <c r="AJ54" s="6"/>
      <c r="AK54" s="7"/>
      <c r="AL54" s="6">
        <v>102610</v>
      </c>
      <c r="AM54" s="6" t="s">
        <v>140</v>
      </c>
    </row>
    <row r="55" spans="2:39" x14ac:dyDescent="0.2">
      <c r="B55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55" s="138" t="str">
        <f>+CONCATENATE(ZEUFI037[[#This Row],[Type]],"-",ZEUFI037[[#This Row],[G/L Account]])</f>
        <v>ZV-34880000</v>
      </c>
      <c r="D55" s="139" t="str">
        <f>+CONCATENATE(ZEUFI037[[#This Row],[Type]],"-",ZEUFI037[[#This Row],[TCode]],"-",ZEUFI037[[#This Row],[CoCd]],"-",ZEUFI037[[#This Row],[DocumentNo]])</f>
        <v>ZV-FB05-AT01-2000017337</v>
      </c>
      <c r="E55" s="6" t="s">
        <v>101</v>
      </c>
      <c r="F55" s="6" t="s">
        <v>102</v>
      </c>
      <c r="G55" s="6" t="s">
        <v>118</v>
      </c>
      <c r="H55" s="6" t="s">
        <v>119</v>
      </c>
      <c r="I55" s="6" t="s">
        <v>120</v>
      </c>
      <c r="J55" s="6" t="s">
        <v>121</v>
      </c>
      <c r="K55" s="6" t="s">
        <v>122</v>
      </c>
      <c r="L55" s="6">
        <v>2000017337</v>
      </c>
      <c r="M55" s="135">
        <v>45576</v>
      </c>
      <c r="N55" s="135">
        <v>45576</v>
      </c>
      <c r="O55" s="135">
        <v>45576</v>
      </c>
      <c r="P55" s="6" t="s">
        <v>123</v>
      </c>
      <c r="Q55" s="6" t="s">
        <v>123</v>
      </c>
      <c r="R55" s="140"/>
      <c r="S55" s="142">
        <v>9436.49</v>
      </c>
      <c r="T55" s="107">
        <v>0</v>
      </c>
      <c r="U55" s="6">
        <v>2</v>
      </c>
      <c r="V55" s="6">
        <v>18</v>
      </c>
      <c r="W55" s="140">
        <v>1</v>
      </c>
      <c r="X55" s="143">
        <v>34880000</v>
      </c>
      <c r="Y55" s="140" t="s">
        <v>126</v>
      </c>
      <c r="Z55" s="6">
        <v>0</v>
      </c>
      <c r="AA55" s="6">
        <v>0</v>
      </c>
      <c r="AB55" s="6">
        <v>9436.49</v>
      </c>
      <c r="AC55" s="6">
        <v>0</v>
      </c>
      <c r="AD55" s="6" t="s">
        <v>123</v>
      </c>
      <c r="AE55" s="6"/>
      <c r="AF55" s="6"/>
      <c r="AG55" s="6"/>
      <c r="AH55" s="6"/>
      <c r="AI55" s="6"/>
      <c r="AJ55" s="6"/>
      <c r="AK55" s="7"/>
      <c r="AL55" s="6">
        <v>105116</v>
      </c>
      <c r="AM55" s="6" t="s">
        <v>141</v>
      </c>
    </row>
    <row r="56" spans="2:39" x14ac:dyDescent="0.2">
      <c r="B56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56" s="138" t="str">
        <f>+CONCATENATE(ZEUFI037[[#This Row],[Type]],"-",ZEUFI037[[#This Row],[G/L Account]])</f>
        <v>ZV-34880000</v>
      </c>
      <c r="D56" s="139" t="str">
        <f>+CONCATENATE(ZEUFI037[[#This Row],[Type]],"-",ZEUFI037[[#This Row],[TCode]],"-",ZEUFI037[[#This Row],[CoCd]],"-",ZEUFI037[[#This Row],[DocumentNo]])</f>
        <v>ZV-FB05-AT01-2000017338</v>
      </c>
      <c r="E56" s="6" t="s">
        <v>101</v>
      </c>
      <c r="F56" s="6" t="s">
        <v>102</v>
      </c>
      <c r="G56" s="6" t="s">
        <v>118</v>
      </c>
      <c r="H56" s="6" t="s">
        <v>119</v>
      </c>
      <c r="I56" s="6" t="s">
        <v>120</v>
      </c>
      <c r="J56" s="6" t="s">
        <v>121</v>
      </c>
      <c r="K56" s="6" t="s">
        <v>122</v>
      </c>
      <c r="L56" s="6">
        <v>2000017338</v>
      </c>
      <c r="M56" s="135">
        <v>45576</v>
      </c>
      <c r="N56" s="135">
        <v>45576</v>
      </c>
      <c r="O56" s="135">
        <v>45576</v>
      </c>
      <c r="P56" s="6" t="s">
        <v>123</v>
      </c>
      <c r="Q56" s="6" t="s">
        <v>123</v>
      </c>
      <c r="R56" s="140"/>
      <c r="S56" s="142">
        <v>11101.75</v>
      </c>
      <c r="T56" s="107">
        <v>0</v>
      </c>
      <c r="U56" s="6">
        <v>2</v>
      </c>
      <c r="V56" s="6">
        <v>18</v>
      </c>
      <c r="W56" s="140">
        <v>1</v>
      </c>
      <c r="X56" s="143">
        <v>34880000</v>
      </c>
      <c r="Y56" s="140" t="s">
        <v>126</v>
      </c>
      <c r="Z56" s="6">
        <v>0</v>
      </c>
      <c r="AA56" s="6">
        <v>0</v>
      </c>
      <c r="AB56" s="6">
        <v>11101.75</v>
      </c>
      <c r="AC56" s="6">
        <v>0</v>
      </c>
      <c r="AD56" s="6" t="s">
        <v>123</v>
      </c>
      <c r="AE56" s="6"/>
      <c r="AF56" s="6"/>
      <c r="AG56" s="6"/>
      <c r="AH56" s="6"/>
      <c r="AI56" s="6"/>
      <c r="AJ56" s="6"/>
      <c r="AK56" s="7"/>
      <c r="AL56" s="6">
        <v>104689</v>
      </c>
      <c r="AM56" s="6" t="s">
        <v>142</v>
      </c>
    </row>
    <row r="57" spans="2:39" x14ac:dyDescent="0.2">
      <c r="B57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57" s="138" t="str">
        <f>+CONCATENATE(ZEUFI037[[#This Row],[Type]],"-",ZEUFI037[[#This Row],[G/L Account]])</f>
        <v>ZV-44110000</v>
      </c>
      <c r="D57" s="139" t="str">
        <f>+CONCATENATE(ZEUFI037[[#This Row],[Type]],"-",ZEUFI037[[#This Row],[TCode]],"-",ZEUFI037[[#This Row],[CoCd]],"-",ZEUFI037[[#This Row],[DocumentNo]])</f>
        <v>ZV-FB05-AT01-2000017338</v>
      </c>
      <c r="E57" s="6" t="s">
        <v>101</v>
      </c>
      <c r="F57" s="6" t="s">
        <v>102</v>
      </c>
      <c r="G57" s="6" t="s">
        <v>118</v>
      </c>
      <c r="H57" s="6" t="s">
        <v>119</v>
      </c>
      <c r="I57" s="6" t="s">
        <v>120</v>
      </c>
      <c r="J57" s="6" t="s">
        <v>121</v>
      </c>
      <c r="K57" s="6" t="s">
        <v>122</v>
      </c>
      <c r="L57" s="6">
        <v>2000017338</v>
      </c>
      <c r="M57" s="135">
        <v>45576</v>
      </c>
      <c r="N57" s="135">
        <v>45576</v>
      </c>
      <c r="O57" s="135">
        <v>45576</v>
      </c>
      <c r="P57" s="6" t="s">
        <v>123</v>
      </c>
      <c r="Q57" s="6" t="s">
        <v>123</v>
      </c>
      <c r="R57" s="140"/>
      <c r="S57" s="142">
        <v>11101.75</v>
      </c>
      <c r="T57" s="107">
        <v>0</v>
      </c>
      <c r="U57" s="6">
        <v>1</v>
      </c>
      <c r="V57" s="6">
        <v>25</v>
      </c>
      <c r="W57" s="140">
        <v>2</v>
      </c>
      <c r="X57" s="143">
        <v>44110000</v>
      </c>
      <c r="Y57" s="140" t="s">
        <v>124</v>
      </c>
      <c r="Z57" s="6">
        <v>11101.75</v>
      </c>
      <c r="AA57" s="6">
        <v>0</v>
      </c>
      <c r="AB57" s="6">
        <v>0</v>
      </c>
      <c r="AC57" s="6">
        <v>0</v>
      </c>
      <c r="AD57" s="6"/>
      <c r="AE57" s="6"/>
      <c r="AF57" s="6"/>
      <c r="AG57" s="6"/>
      <c r="AH57" s="6"/>
      <c r="AI57" s="6"/>
      <c r="AJ57" s="6"/>
      <c r="AK57" s="7"/>
      <c r="AL57" s="6">
        <v>102379</v>
      </c>
      <c r="AM57" s="6" t="s">
        <v>142</v>
      </c>
    </row>
    <row r="58" spans="2:39" x14ac:dyDescent="0.2">
      <c r="B58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58" s="138" t="str">
        <f>+CONCATENATE(ZEUFI037[[#This Row],[Type]],"-",ZEUFI037[[#This Row],[G/L Account]])</f>
        <v>ZV-34880000</v>
      </c>
      <c r="D58" s="139" t="str">
        <f>+CONCATENATE(ZEUFI037[[#This Row],[Type]],"-",ZEUFI037[[#This Row],[TCode]],"-",ZEUFI037[[#This Row],[CoCd]],"-",ZEUFI037[[#This Row],[DocumentNo]])</f>
        <v>ZV-FB05-AT01-2000017409</v>
      </c>
      <c r="E58" s="6" t="s">
        <v>101</v>
      </c>
      <c r="F58" s="6" t="s">
        <v>102</v>
      </c>
      <c r="G58" s="6" t="s">
        <v>118</v>
      </c>
      <c r="H58" s="6" t="s">
        <v>119</v>
      </c>
      <c r="I58" s="6" t="s">
        <v>120</v>
      </c>
      <c r="J58" s="6" t="s">
        <v>121</v>
      </c>
      <c r="K58" s="6" t="s">
        <v>122</v>
      </c>
      <c r="L58" s="6">
        <v>2000017409</v>
      </c>
      <c r="M58" s="135">
        <v>45579</v>
      </c>
      <c r="N58" s="135">
        <v>45579</v>
      </c>
      <c r="O58" s="135">
        <v>45579</v>
      </c>
      <c r="P58" s="6" t="s">
        <v>123</v>
      </c>
      <c r="Q58" s="6" t="s">
        <v>123</v>
      </c>
      <c r="R58" s="140"/>
      <c r="S58" s="142">
        <v>13864.69</v>
      </c>
      <c r="T58" s="107">
        <v>0</v>
      </c>
      <c r="U58" s="6">
        <v>2</v>
      </c>
      <c r="V58" s="6">
        <v>18</v>
      </c>
      <c r="W58" s="140">
        <v>1</v>
      </c>
      <c r="X58" s="143">
        <v>34880000</v>
      </c>
      <c r="Y58" s="140" t="s">
        <v>126</v>
      </c>
      <c r="Z58" s="6">
        <v>0</v>
      </c>
      <c r="AA58" s="6">
        <v>0</v>
      </c>
      <c r="AB58" s="6">
        <v>13864.69</v>
      </c>
      <c r="AC58" s="6">
        <v>0</v>
      </c>
      <c r="AD58" s="6" t="s">
        <v>123</v>
      </c>
      <c r="AE58" s="6"/>
      <c r="AF58" s="6"/>
      <c r="AG58" s="6"/>
      <c r="AH58" s="6"/>
      <c r="AI58" s="6"/>
      <c r="AJ58" s="6"/>
      <c r="AK58" s="7"/>
      <c r="AL58" s="6">
        <v>105025</v>
      </c>
      <c r="AM58" s="6" t="s">
        <v>143</v>
      </c>
    </row>
    <row r="59" spans="2:39" x14ac:dyDescent="0.2">
      <c r="B59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59" s="138" t="str">
        <f>+CONCATENATE(ZEUFI037[[#This Row],[Type]],"-",ZEUFI037[[#This Row],[G/L Account]])</f>
        <v>ZV-44110000</v>
      </c>
      <c r="D59" s="139" t="str">
        <f>+CONCATENATE(ZEUFI037[[#This Row],[Type]],"-",ZEUFI037[[#This Row],[TCode]],"-",ZEUFI037[[#This Row],[CoCd]],"-",ZEUFI037[[#This Row],[DocumentNo]])</f>
        <v>ZV-FB05-AT01-2000017409</v>
      </c>
      <c r="E59" s="6" t="s">
        <v>101</v>
      </c>
      <c r="F59" s="6" t="s">
        <v>102</v>
      </c>
      <c r="G59" s="6" t="s">
        <v>118</v>
      </c>
      <c r="H59" s="6" t="s">
        <v>119</v>
      </c>
      <c r="I59" s="6" t="s">
        <v>120</v>
      </c>
      <c r="J59" s="6" t="s">
        <v>121</v>
      </c>
      <c r="K59" s="6" t="s">
        <v>122</v>
      </c>
      <c r="L59" s="6">
        <v>2000017409</v>
      </c>
      <c r="M59" s="135">
        <v>45579</v>
      </c>
      <c r="N59" s="135">
        <v>45579</v>
      </c>
      <c r="O59" s="135">
        <v>45579</v>
      </c>
      <c r="P59" s="6" t="s">
        <v>123</v>
      </c>
      <c r="Q59" s="6" t="s">
        <v>123</v>
      </c>
      <c r="R59" s="140"/>
      <c r="S59" s="142">
        <v>13864.69</v>
      </c>
      <c r="T59" s="107">
        <v>0</v>
      </c>
      <c r="U59" s="6">
        <v>1</v>
      </c>
      <c r="V59" s="6">
        <v>25</v>
      </c>
      <c r="W59" s="140">
        <v>2</v>
      </c>
      <c r="X59" s="143">
        <v>44110000</v>
      </c>
      <c r="Y59" s="140" t="s">
        <v>124</v>
      </c>
      <c r="Z59" s="6">
        <v>13864.69</v>
      </c>
      <c r="AA59" s="6">
        <v>0</v>
      </c>
      <c r="AB59" s="6">
        <v>0</v>
      </c>
      <c r="AC59" s="6">
        <v>0</v>
      </c>
      <c r="AD59" s="6"/>
      <c r="AE59" s="6"/>
      <c r="AF59" s="6"/>
      <c r="AG59" s="6"/>
      <c r="AH59" s="6"/>
      <c r="AI59" s="6"/>
      <c r="AJ59" s="6"/>
      <c r="AK59" s="7"/>
      <c r="AL59" s="6">
        <v>102564</v>
      </c>
      <c r="AM59" s="6" t="s">
        <v>143</v>
      </c>
    </row>
    <row r="60" spans="2:39" x14ac:dyDescent="0.2">
      <c r="B60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60" s="138" t="str">
        <f>+CONCATENATE(ZEUFI037[[#This Row],[Type]],"-",ZEUFI037[[#This Row],[G/L Account]])</f>
        <v>ZV-44110000</v>
      </c>
      <c r="D60" s="139" t="str">
        <f>+CONCATENATE(ZEUFI037[[#This Row],[Type]],"-",ZEUFI037[[#This Row],[TCode]],"-",ZEUFI037[[#This Row],[CoCd]],"-",ZEUFI037[[#This Row],[DocumentNo]])</f>
        <v>ZV-FB05-AT01-2000017410</v>
      </c>
      <c r="E60" s="6" t="s">
        <v>101</v>
      </c>
      <c r="F60" s="6" t="s">
        <v>102</v>
      </c>
      <c r="G60" s="6" t="s">
        <v>118</v>
      </c>
      <c r="H60" s="6" t="s">
        <v>119</v>
      </c>
      <c r="I60" s="6" t="s">
        <v>120</v>
      </c>
      <c r="J60" s="6" t="s">
        <v>121</v>
      </c>
      <c r="K60" s="6" t="s">
        <v>122</v>
      </c>
      <c r="L60" s="6">
        <v>2000017410</v>
      </c>
      <c r="M60" s="135">
        <v>45580</v>
      </c>
      <c r="N60" s="135">
        <v>45580</v>
      </c>
      <c r="O60" s="135">
        <v>45580</v>
      </c>
      <c r="P60" s="6" t="s">
        <v>123</v>
      </c>
      <c r="Q60" s="6" t="s">
        <v>123</v>
      </c>
      <c r="R60" s="140"/>
      <c r="S60" s="142">
        <v>13011.18</v>
      </c>
      <c r="T60" s="107">
        <v>0</v>
      </c>
      <c r="U60" s="6">
        <v>1</v>
      </c>
      <c r="V60" s="6">
        <v>25</v>
      </c>
      <c r="W60" s="140">
        <v>2</v>
      </c>
      <c r="X60" s="143">
        <v>44110000</v>
      </c>
      <c r="Y60" s="140" t="s">
        <v>124</v>
      </c>
      <c r="Z60" s="6">
        <v>13011.18</v>
      </c>
      <c r="AA60" s="6">
        <v>0</v>
      </c>
      <c r="AB60" s="6">
        <v>0</v>
      </c>
      <c r="AC60" s="6">
        <v>0</v>
      </c>
      <c r="AD60" s="6"/>
      <c r="AE60" s="6"/>
      <c r="AF60" s="6"/>
      <c r="AG60" s="6"/>
      <c r="AH60" s="6"/>
      <c r="AI60" s="6"/>
      <c r="AJ60" s="6"/>
      <c r="AK60" s="7"/>
      <c r="AL60" s="6">
        <v>102498</v>
      </c>
      <c r="AM60" s="6" t="s">
        <v>144</v>
      </c>
    </row>
    <row r="61" spans="2:39" x14ac:dyDescent="0.2">
      <c r="B61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61" s="138" t="str">
        <f>+CONCATENATE(ZEUFI037[[#This Row],[Type]],"-",ZEUFI037[[#This Row],[G/L Account]])</f>
        <v>ZV-34880000</v>
      </c>
      <c r="D61" s="139" t="str">
        <f>+CONCATENATE(ZEUFI037[[#This Row],[Type]],"-",ZEUFI037[[#This Row],[TCode]],"-",ZEUFI037[[#This Row],[CoCd]],"-",ZEUFI037[[#This Row],[DocumentNo]])</f>
        <v>ZV-FB05-AT01-2000017410</v>
      </c>
      <c r="E61" s="6" t="s">
        <v>101</v>
      </c>
      <c r="F61" s="6" t="s">
        <v>102</v>
      </c>
      <c r="G61" s="6" t="s">
        <v>118</v>
      </c>
      <c r="H61" s="6" t="s">
        <v>119</v>
      </c>
      <c r="I61" s="6" t="s">
        <v>120</v>
      </c>
      <c r="J61" s="6" t="s">
        <v>121</v>
      </c>
      <c r="K61" s="6" t="s">
        <v>122</v>
      </c>
      <c r="L61" s="6">
        <v>2000017410</v>
      </c>
      <c r="M61" s="135">
        <v>45580</v>
      </c>
      <c r="N61" s="135">
        <v>45580</v>
      </c>
      <c r="O61" s="135">
        <v>45580</v>
      </c>
      <c r="P61" s="6" t="s">
        <v>123</v>
      </c>
      <c r="Q61" s="6" t="s">
        <v>123</v>
      </c>
      <c r="R61" s="140"/>
      <c r="S61" s="142">
        <v>13011.18</v>
      </c>
      <c r="T61" s="107">
        <v>0</v>
      </c>
      <c r="U61" s="6">
        <v>2</v>
      </c>
      <c r="V61" s="6">
        <v>18</v>
      </c>
      <c r="W61" s="140">
        <v>1</v>
      </c>
      <c r="X61" s="143">
        <v>34880000</v>
      </c>
      <c r="Y61" s="140" t="s">
        <v>126</v>
      </c>
      <c r="Z61" s="6">
        <v>0</v>
      </c>
      <c r="AA61" s="6">
        <v>0</v>
      </c>
      <c r="AB61" s="6">
        <v>13011.18</v>
      </c>
      <c r="AC61" s="6">
        <v>0</v>
      </c>
      <c r="AD61" s="6" t="s">
        <v>123</v>
      </c>
      <c r="AE61" s="6"/>
      <c r="AF61" s="6"/>
      <c r="AG61" s="6"/>
      <c r="AH61" s="6"/>
      <c r="AI61" s="6"/>
      <c r="AJ61" s="6"/>
      <c r="AK61" s="7"/>
      <c r="AL61" s="6">
        <v>104900</v>
      </c>
      <c r="AM61" s="6" t="s">
        <v>144</v>
      </c>
    </row>
    <row r="62" spans="2:39" x14ac:dyDescent="0.2">
      <c r="B62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62" s="138" t="str">
        <f>+CONCATENATE(ZEUFI037[[#This Row],[Type]],"-",ZEUFI037[[#This Row],[G/L Account]])</f>
        <v>ZV-34880000</v>
      </c>
      <c r="D62" s="139" t="str">
        <f>+CONCATENATE(ZEUFI037[[#This Row],[Type]],"-",ZEUFI037[[#This Row],[TCode]],"-",ZEUFI037[[#This Row],[CoCd]],"-",ZEUFI037[[#This Row],[DocumentNo]])</f>
        <v>ZV-FB05-AT01-2000017422</v>
      </c>
      <c r="E62" s="6" t="s">
        <v>101</v>
      </c>
      <c r="F62" s="6" t="s">
        <v>102</v>
      </c>
      <c r="G62" s="6" t="s">
        <v>118</v>
      </c>
      <c r="H62" s="6" t="s">
        <v>119</v>
      </c>
      <c r="I62" s="6" t="s">
        <v>120</v>
      </c>
      <c r="J62" s="6" t="s">
        <v>121</v>
      </c>
      <c r="K62" s="6" t="s">
        <v>122</v>
      </c>
      <c r="L62" s="6">
        <v>2000017422</v>
      </c>
      <c r="M62" s="135">
        <v>45580</v>
      </c>
      <c r="N62" s="135">
        <v>45580</v>
      </c>
      <c r="O62" s="135">
        <v>45580</v>
      </c>
      <c r="P62" s="6" t="s">
        <v>123</v>
      </c>
      <c r="Q62" s="6" t="s">
        <v>123</v>
      </c>
      <c r="R62" s="140"/>
      <c r="S62" s="142">
        <v>14903.48</v>
      </c>
      <c r="T62" s="107">
        <v>0</v>
      </c>
      <c r="U62" s="6">
        <v>2</v>
      </c>
      <c r="V62" s="6">
        <v>18</v>
      </c>
      <c r="W62" s="140">
        <v>1</v>
      </c>
      <c r="X62" s="143">
        <v>34880000</v>
      </c>
      <c r="Y62" s="140" t="s">
        <v>126</v>
      </c>
      <c r="Z62" s="6">
        <v>0</v>
      </c>
      <c r="AA62" s="6">
        <v>0</v>
      </c>
      <c r="AB62" s="6">
        <v>14903.48</v>
      </c>
      <c r="AC62" s="6">
        <v>0</v>
      </c>
      <c r="AD62" s="6" t="s">
        <v>123</v>
      </c>
      <c r="AE62" s="6"/>
      <c r="AF62" s="6"/>
      <c r="AG62" s="6"/>
      <c r="AH62" s="6"/>
      <c r="AI62" s="6"/>
      <c r="AJ62" s="6"/>
      <c r="AK62" s="7"/>
      <c r="AL62" s="6">
        <v>103360</v>
      </c>
      <c r="AM62" s="6" t="s">
        <v>145</v>
      </c>
    </row>
    <row r="63" spans="2:39" x14ac:dyDescent="0.2">
      <c r="B63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63" s="138" t="str">
        <f>+CONCATENATE(ZEUFI037[[#This Row],[Type]],"-",ZEUFI037[[#This Row],[G/L Account]])</f>
        <v>ZV-44110000</v>
      </c>
      <c r="D63" s="139" t="str">
        <f>+CONCATENATE(ZEUFI037[[#This Row],[Type]],"-",ZEUFI037[[#This Row],[TCode]],"-",ZEUFI037[[#This Row],[CoCd]],"-",ZEUFI037[[#This Row],[DocumentNo]])</f>
        <v>ZV-FB05-AT01-2000017422</v>
      </c>
      <c r="E63" s="6" t="s">
        <v>101</v>
      </c>
      <c r="F63" s="6" t="s">
        <v>102</v>
      </c>
      <c r="G63" s="6" t="s">
        <v>118</v>
      </c>
      <c r="H63" s="6" t="s">
        <v>119</v>
      </c>
      <c r="I63" s="6" t="s">
        <v>120</v>
      </c>
      <c r="J63" s="6" t="s">
        <v>121</v>
      </c>
      <c r="K63" s="6" t="s">
        <v>122</v>
      </c>
      <c r="L63" s="6">
        <v>2000017422</v>
      </c>
      <c r="M63" s="135">
        <v>45580</v>
      </c>
      <c r="N63" s="135">
        <v>45580</v>
      </c>
      <c r="O63" s="135">
        <v>45580</v>
      </c>
      <c r="P63" s="6" t="s">
        <v>123</v>
      </c>
      <c r="Q63" s="6" t="s">
        <v>123</v>
      </c>
      <c r="R63" s="140"/>
      <c r="S63" s="142">
        <v>14903.48</v>
      </c>
      <c r="T63" s="107">
        <v>0</v>
      </c>
      <c r="U63" s="6">
        <v>1</v>
      </c>
      <c r="V63" s="6">
        <v>25</v>
      </c>
      <c r="W63" s="140">
        <v>2</v>
      </c>
      <c r="X63" s="143">
        <v>44110000</v>
      </c>
      <c r="Y63" s="140" t="s">
        <v>124</v>
      </c>
      <c r="Z63" s="6">
        <v>14903.48</v>
      </c>
      <c r="AA63" s="6">
        <v>0</v>
      </c>
      <c r="AB63" s="6">
        <v>0</v>
      </c>
      <c r="AC63" s="6">
        <v>0</v>
      </c>
      <c r="AD63" s="6"/>
      <c r="AE63" s="6"/>
      <c r="AF63" s="6"/>
      <c r="AG63" s="6"/>
      <c r="AH63" s="6"/>
      <c r="AI63" s="6"/>
      <c r="AJ63" s="6"/>
      <c r="AK63" s="7"/>
      <c r="AL63" s="6">
        <v>101785</v>
      </c>
      <c r="AM63" s="6" t="s">
        <v>146</v>
      </c>
    </row>
    <row r="64" spans="2:39" x14ac:dyDescent="0.2">
      <c r="B64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64" s="138" t="str">
        <f>+CONCATENATE(ZEUFI037[[#This Row],[Type]],"-",ZEUFI037[[#This Row],[G/L Account]])</f>
        <v>ZV-34880000</v>
      </c>
      <c r="D64" s="139" t="str">
        <f>+CONCATENATE(ZEUFI037[[#This Row],[Type]],"-",ZEUFI037[[#This Row],[TCode]],"-",ZEUFI037[[#This Row],[CoCd]],"-",ZEUFI037[[#This Row],[DocumentNo]])</f>
        <v>ZV-FB05-AT01-2000017423</v>
      </c>
      <c r="E64" s="6" t="s">
        <v>101</v>
      </c>
      <c r="F64" s="6" t="s">
        <v>102</v>
      </c>
      <c r="G64" s="6" t="s">
        <v>118</v>
      </c>
      <c r="H64" s="6" t="s">
        <v>119</v>
      </c>
      <c r="I64" s="6" t="s">
        <v>120</v>
      </c>
      <c r="J64" s="6" t="s">
        <v>121</v>
      </c>
      <c r="K64" s="6" t="s">
        <v>122</v>
      </c>
      <c r="L64" s="6">
        <v>2000017423</v>
      </c>
      <c r="M64" s="135">
        <v>45580</v>
      </c>
      <c r="N64" s="135">
        <v>45580</v>
      </c>
      <c r="O64" s="135">
        <v>45580</v>
      </c>
      <c r="P64" s="6" t="s">
        <v>123</v>
      </c>
      <c r="Q64" s="6" t="s">
        <v>123</v>
      </c>
      <c r="R64" s="140"/>
      <c r="S64" s="142">
        <v>11131.24</v>
      </c>
      <c r="T64" s="107">
        <v>0</v>
      </c>
      <c r="U64" s="6">
        <v>2</v>
      </c>
      <c r="V64" s="6">
        <v>18</v>
      </c>
      <c r="W64" s="140">
        <v>1</v>
      </c>
      <c r="X64" s="143">
        <v>34880000</v>
      </c>
      <c r="Y64" s="140" t="s">
        <v>126</v>
      </c>
      <c r="Z64" s="6">
        <v>0</v>
      </c>
      <c r="AA64" s="6">
        <v>0</v>
      </c>
      <c r="AB64" s="6">
        <v>11131.24</v>
      </c>
      <c r="AC64" s="6">
        <v>0</v>
      </c>
      <c r="AD64" s="6" t="s">
        <v>123</v>
      </c>
      <c r="AE64" s="6"/>
      <c r="AF64" s="6"/>
      <c r="AG64" s="6"/>
      <c r="AH64" s="6"/>
      <c r="AI64" s="6"/>
      <c r="AJ64" s="6"/>
      <c r="AK64" s="7"/>
      <c r="AL64" s="6">
        <v>104619</v>
      </c>
      <c r="AM64" s="6" t="s">
        <v>147</v>
      </c>
    </row>
    <row r="65" spans="2:39" x14ac:dyDescent="0.2">
      <c r="B65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65" s="138" t="str">
        <f>+CONCATENATE(ZEUFI037[[#This Row],[Type]],"-",ZEUFI037[[#This Row],[G/L Account]])</f>
        <v>ZV-44110000</v>
      </c>
      <c r="D65" s="139" t="str">
        <f>+CONCATENATE(ZEUFI037[[#This Row],[Type]],"-",ZEUFI037[[#This Row],[TCode]],"-",ZEUFI037[[#This Row],[CoCd]],"-",ZEUFI037[[#This Row],[DocumentNo]])</f>
        <v>ZV-FB05-AT01-2000017423</v>
      </c>
      <c r="E65" s="6" t="s">
        <v>101</v>
      </c>
      <c r="F65" s="6" t="s">
        <v>102</v>
      </c>
      <c r="G65" s="6" t="s">
        <v>118</v>
      </c>
      <c r="H65" s="6" t="s">
        <v>119</v>
      </c>
      <c r="I65" s="6" t="s">
        <v>120</v>
      </c>
      <c r="J65" s="6" t="s">
        <v>121</v>
      </c>
      <c r="K65" s="6" t="s">
        <v>122</v>
      </c>
      <c r="L65" s="6">
        <v>2000017423</v>
      </c>
      <c r="M65" s="135">
        <v>45580</v>
      </c>
      <c r="N65" s="135">
        <v>45580</v>
      </c>
      <c r="O65" s="135">
        <v>45580</v>
      </c>
      <c r="P65" s="6" t="s">
        <v>123</v>
      </c>
      <c r="Q65" s="6" t="s">
        <v>123</v>
      </c>
      <c r="R65" s="140"/>
      <c r="S65" s="142">
        <v>11131.24</v>
      </c>
      <c r="T65" s="107">
        <v>0</v>
      </c>
      <c r="U65" s="6">
        <v>1</v>
      </c>
      <c r="V65" s="6">
        <v>25</v>
      </c>
      <c r="W65" s="140">
        <v>2</v>
      </c>
      <c r="X65" s="143">
        <v>44110000</v>
      </c>
      <c r="Y65" s="140" t="s">
        <v>124</v>
      </c>
      <c r="Z65" s="6">
        <v>11131.24</v>
      </c>
      <c r="AA65" s="6">
        <v>0</v>
      </c>
      <c r="AB65" s="6">
        <v>0</v>
      </c>
      <c r="AC65" s="6">
        <v>0</v>
      </c>
      <c r="AD65" s="6"/>
      <c r="AE65" s="6"/>
      <c r="AF65" s="6"/>
      <c r="AG65" s="6"/>
      <c r="AH65" s="6"/>
      <c r="AI65" s="6"/>
      <c r="AJ65" s="6"/>
      <c r="AK65" s="7"/>
      <c r="AL65" s="6">
        <v>102346</v>
      </c>
      <c r="AM65" s="6" t="s">
        <v>147</v>
      </c>
    </row>
    <row r="66" spans="2:39" x14ac:dyDescent="0.2">
      <c r="B66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66" s="138" t="str">
        <f>+CONCATENATE(ZEUFI037[[#This Row],[Type]],"-",ZEUFI037[[#This Row],[G/L Account]])</f>
        <v>ZV-34880000</v>
      </c>
      <c r="D66" s="139" t="str">
        <f>+CONCATENATE(ZEUFI037[[#This Row],[Type]],"-",ZEUFI037[[#This Row],[TCode]],"-",ZEUFI037[[#This Row],[CoCd]],"-",ZEUFI037[[#This Row],[DocumentNo]])</f>
        <v>ZV-FB05-AT01-2000017424</v>
      </c>
      <c r="E66" s="6" t="s">
        <v>101</v>
      </c>
      <c r="F66" s="6" t="s">
        <v>102</v>
      </c>
      <c r="G66" s="6" t="s">
        <v>118</v>
      </c>
      <c r="H66" s="6" t="s">
        <v>119</v>
      </c>
      <c r="I66" s="6" t="s">
        <v>120</v>
      </c>
      <c r="J66" s="6" t="s">
        <v>121</v>
      </c>
      <c r="K66" s="6" t="s">
        <v>122</v>
      </c>
      <c r="L66" s="6">
        <v>2000017424</v>
      </c>
      <c r="M66" s="135">
        <v>45581</v>
      </c>
      <c r="N66" s="135">
        <v>45581</v>
      </c>
      <c r="O66" s="135">
        <v>45581</v>
      </c>
      <c r="P66" s="6" t="s">
        <v>123</v>
      </c>
      <c r="Q66" s="6" t="s">
        <v>123</v>
      </c>
      <c r="R66" s="140"/>
      <c r="S66" s="142">
        <v>25008.18</v>
      </c>
      <c r="T66" s="107">
        <v>0</v>
      </c>
      <c r="U66" s="6">
        <v>2</v>
      </c>
      <c r="V66" s="6">
        <v>17</v>
      </c>
      <c r="W66" s="140">
        <v>1</v>
      </c>
      <c r="X66" s="143">
        <v>34880000</v>
      </c>
      <c r="Y66" s="140" t="s">
        <v>126</v>
      </c>
      <c r="Z66" s="6">
        <v>0</v>
      </c>
      <c r="AA66" s="6">
        <v>0</v>
      </c>
      <c r="AB66" s="6">
        <v>25008.18</v>
      </c>
      <c r="AC66" s="6">
        <v>0</v>
      </c>
      <c r="AD66" s="6"/>
      <c r="AE66" s="6"/>
      <c r="AF66" s="6"/>
      <c r="AG66" s="6"/>
      <c r="AH66" s="6"/>
      <c r="AI66" s="6"/>
      <c r="AJ66" s="6"/>
      <c r="AK66" s="7"/>
      <c r="AL66" s="6">
        <v>103844</v>
      </c>
      <c r="AM66" s="6" t="s">
        <v>148</v>
      </c>
    </row>
    <row r="67" spans="2:39" x14ac:dyDescent="0.2">
      <c r="B67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67" s="138" t="str">
        <f>+CONCATENATE(ZEUFI037[[#This Row],[Type]],"-",ZEUFI037[[#This Row],[G/L Account]])</f>
        <v>ZV-44110000</v>
      </c>
      <c r="D67" s="139" t="str">
        <f>+CONCATENATE(ZEUFI037[[#This Row],[Type]],"-",ZEUFI037[[#This Row],[TCode]],"-",ZEUFI037[[#This Row],[CoCd]],"-",ZEUFI037[[#This Row],[DocumentNo]])</f>
        <v>ZV-FB05-AT01-2000017424</v>
      </c>
      <c r="E67" s="6" t="s">
        <v>101</v>
      </c>
      <c r="F67" s="6" t="s">
        <v>102</v>
      </c>
      <c r="G67" s="6" t="s">
        <v>118</v>
      </c>
      <c r="H67" s="6" t="s">
        <v>119</v>
      </c>
      <c r="I67" s="6" t="s">
        <v>120</v>
      </c>
      <c r="J67" s="6" t="s">
        <v>121</v>
      </c>
      <c r="K67" s="6" t="s">
        <v>122</v>
      </c>
      <c r="L67" s="6">
        <v>2000017424</v>
      </c>
      <c r="M67" s="135">
        <v>45581</v>
      </c>
      <c r="N67" s="135">
        <v>45581</v>
      </c>
      <c r="O67" s="135">
        <v>45581</v>
      </c>
      <c r="P67" s="6" t="s">
        <v>123</v>
      </c>
      <c r="Q67" s="6" t="s">
        <v>123</v>
      </c>
      <c r="R67" s="140"/>
      <c r="S67" s="142">
        <v>25008.18</v>
      </c>
      <c r="T67" s="107">
        <v>0</v>
      </c>
      <c r="U67" s="6">
        <v>1</v>
      </c>
      <c r="V67" s="6">
        <v>27</v>
      </c>
      <c r="W67" s="140">
        <v>2</v>
      </c>
      <c r="X67" s="143">
        <v>44110000</v>
      </c>
      <c r="Y67" s="140" t="s">
        <v>124</v>
      </c>
      <c r="Z67" s="6">
        <v>25008.18</v>
      </c>
      <c r="AA67" s="6">
        <v>0</v>
      </c>
      <c r="AB67" s="6">
        <v>0</v>
      </c>
      <c r="AC67" s="6">
        <v>0</v>
      </c>
      <c r="AD67" s="6"/>
      <c r="AE67" s="6"/>
      <c r="AF67" s="6"/>
      <c r="AG67" s="6"/>
      <c r="AH67" s="6"/>
      <c r="AI67" s="6"/>
      <c r="AJ67" s="6"/>
      <c r="AK67" s="7"/>
      <c r="AL67" s="6">
        <v>102008</v>
      </c>
      <c r="AM67" s="6" t="s">
        <v>148</v>
      </c>
    </row>
    <row r="68" spans="2:39" x14ac:dyDescent="0.2">
      <c r="B68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68" s="138" t="str">
        <f>+CONCATENATE(ZEUFI037[[#This Row],[Type]],"-",ZEUFI037[[#This Row],[G/L Account]])</f>
        <v>ZV-44110000</v>
      </c>
      <c r="D68" s="139" t="str">
        <f>+CONCATENATE(ZEUFI037[[#This Row],[Type]],"-",ZEUFI037[[#This Row],[TCode]],"-",ZEUFI037[[#This Row],[CoCd]],"-",ZEUFI037[[#This Row],[DocumentNo]])</f>
        <v>ZV-FB05-AT01-2000017430</v>
      </c>
      <c r="E68" s="6" t="s">
        <v>101</v>
      </c>
      <c r="F68" s="6" t="s">
        <v>102</v>
      </c>
      <c r="G68" s="6" t="s">
        <v>118</v>
      </c>
      <c r="H68" s="6" t="s">
        <v>119</v>
      </c>
      <c r="I68" s="6" t="s">
        <v>120</v>
      </c>
      <c r="J68" s="6" t="s">
        <v>121</v>
      </c>
      <c r="K68" s="6" t="s">
        <v>122</v>
      </c>
      <c r="L68" s="6">
        <v>2000017430</v>
      </c>
      <c r="M68" s="135">
        <v>45581</v>
      </c>
      <c r="N68" s="135">
        <v>45581</v>
      </c>
      <c r="O68" s="135">
        <v>45581</v>
      </c>
      <c r="P68" s="6" t="s">
        <v>123</v>
      </c>
      <c r="Q68" s="6" t="s">
        <v>123</v>
      </c>
      <c r="R68" s="140"/>
      <c r="S68" s="142">
        <v>10799.34</v>
      </c>
      <c r="T68" s="107">
        <v>0</v>
      </c>
      <c r="U68" s="6">
        <v>1</v>
      </c>
      <c r="V68" s="6">
        <v>25</v>
      </c>
      <c r="W68" s="140">
        <v>2</v>
      </c>
      <c r="X68" s="143">
        <v>44110000</v>
      </c>
      <c r="Y68" s="140" t="s">
        <v>124</v>
      </c>
      <c r="Z68" s="6">
        <v>10799.34</v>
      </c>
      <c r="AA68" s="6">
        <v>0</v>
      </c>
      <c r="AB68" s="6">
        <v>0</v>
      </c>
      <c r="AC68" s="6">
        <v>0</v>
      </c>
      <c r="AD68" s="6"/>
      <c r="AE68" s="6"/>
      <c r="AF68" s="6"/>
      <c r="AG68" s="6"/>
      <c r="AH68" s="6"/>
      <c r="AI68" s="6"/>
      <c r="AJ68" s="6"/>
      <c r="AK68" s="7"/>
      <c r="AL68" s="6">
        <v>102191</v>
      </c>
      <c r="AM68" s="6" t="s">
        <v>149</v>
      </c>
    </row>
    <row r="69" spans="2:39" x14ac:dyDescent="0.2">
      <c r="B69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69" s="138" t="str">
        <f>+CONCATENATE(ZEUFI037[[#This Row],[Type]],"-",ZEUFI037[[#This Row],[G/L Account]])</f>
        <v>ZV-34880000</v>
      </c>
      <c r="D69" s="139" t="str">
        <f>+CONCATENATE(ZEUFI037[[#This Row],[Type]],"-",ZEUFI037[[#This Row],[TCode]],"-",ZEUFI037[[#This Row],[CoCd]],"-",ZEUFI037[[#This Row],[DocumentNo]])</f>
        <v>ZV-FB05-AT01-2000017430</v>
      </c>
      <c r="E69" s="6" t="s">
        <v>101</v>
      </c>
      <c r="F69" s="6" t="s">
        <v>102</v>
      </c>
      <c r="G69" s="6" t="s">
        <v>118</v>
      </c>
      <c r="H69" s="6" t="s">
        <v>119</v>
      </c>
      <c r="I69" s="6" t="s">
        <v>120</v>
      </c>
      <c r="J69" s="6" t="s">
        <v>121</v>
      </c>
      <c r="K69" s="6" t="s">
        <v>122</v>
      </c>
      <c r="L69" s="6">
        <v>2000017430</v>
      </c>
      <c r="M69" s="135">
        <v>45581</v>
      </c>
      <c r="N69" s="135">
        <v>45581</v>
      </c>
      <c r="O69" s="135">
        <v>45581</v>
      </c>
      <c r="P69" s="6" t="s">
        <v>123</v>
      </c>
      <c r="Q69" s="6" t="s">
        <v>123</v>
      </c>
      <c r="R69" s="140"/>
      <c r="S69" s="142">
        <v>10799.34</v>
      </c>
      <c r="T69" s="107">
        <v>0</v>
      </c>
      <c r="U69" s="6">
        <v>2</v>
      </c>
      <c r="V69" s="6">
        <v>18</v>
      </c>
      <c r="W69" s="140">
        <v>1</v>
      </c>
      <c r="X69" s="143">
        <v>34880000</v>
      </c>
      <c r="Y69" s="140" t="s">
        <v>126</v>
      </c>
      <c r="Z69" s="6">
        <v>0</v>
      </c>
      <c r="AA69" s="6">
        <v>0</v>
      </c>
      <c r="AB69" s="6">
        <v>10799.34</v>
      </c>
      <c r="AC69" s="6">
        <v>0</v>
      </c>
      <c r="AD69" s="6" t="s">
        <v>123</v>
      </c>
      <c r="AE69" s="6"/>
      <c r="AF69" s="6"/>
      <c r="AG69" s="6"/>
      <c r="AH69" s="6"/>
      <c r="AI69" s="6"/>
      <c r="AJ69" s="6"/>
      <c r="AK69" s="7"/>
      <c r="AL69" s="6">
        <v>104309</v>
      </c>
      <c r="AM69" s="6" t="s">
        <v>149</v>
      </c>
    </row>
    <row r="70" spans="2:39" x14ac:dyDescent="0.2">
      <c r="B70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70" s="138" t="str">
        <f>+CONCATENATE(ZEUFI037[[#This Row],[Type]],"-",ZEUFI037[[#This Row],[G/L Account]])</f>
        <v>ZV-34880000</v>
      </c>
      <c r="D70" s="139" t="str">
        <f>+CONCATENATE(ZEUFI037[[#This Row],[Type]],"-",ZEUFI037[[#This Row],[TCode]],"-",ZEUFI037[[#This Row],[CoCd]],"-",ZEUFI037[[#This Row],[DocumentNo]])</f>
        <v>ZV-FB05-AT01-2000017431</v>
      </c>
      <c r="E70" s="6" t="s">
        <v>101</v>
      </c>
      <c r="F70" s="6" t="s">
        <v>102</v>
      </c>
      <c r="G70" s="6" t="s">
        <v>118</v>
      </c>
      <c r="H70" s="6" t="s">
        <v>119</v>
      </c>
      <c r="I70" s="6" t="s">
        <v>120</v>
      </c>
      <c r="J70" s="6" t="s">
        <v>121</v>
      </c>
      <c r="K70" s="6" t="s">
        <v>122</v>
      </c>
      <c r="L70" s="6">
        <v>2000017431</v>
      </c>
      <c r="M70" s="135">
        <v>45581</v>
      </c>
      <c r="N70" s="135">
        <v>45581</v>
      </c>
      <c r="O70" s="135">
        <v>45581</v>
      </c>
      <c r="P70" s="6" t="s">
        <v>123</v>
      </c>
      <c r="Q70" s="6" t="s">
        <v>123</v>
      </c>
      <c r="R70" s="140"/>
      <c r="S70" s="142">
        <v>21241.360000000001</v>
      </c>
      <c r="T70" s="107">
        <v>0</v>
      </c>
      <c r="U70" s="6">
        <v>2</v>
      </c>
      <c r="V70" s="6">
        <v>18</v>
      </c>
      <c r="W70" s="140">
        <v>1</v>
      </c>
      <c r="X70" s="143">
        <v>34880000</v>
      </c>
      <c r="Y70" s="140" t="s">
        <v>126</v>
      </c>
      <c r="Z70" s="6">
        <v>0</v>
      </c>
      <c r="AA70" s="6">
        <v>0</v>
      </c>
      <c r="AB70" s="6">
        <v>21241.360000000001</v>
      </c>
      <c r="AC70" s="6">
        <v>0</v>
      </c>
      <c r="AD70" s="6" t="s">
        <v>123</v>
      </c>
      <c r="AE70" s="6"/>
      <c r="AF70" s="6"/>
      <c r="AG70" s="6"/>
      <c r="AH70" s="6"/>
      <c r="AI70" s="6"/>
      <c r="AJ70" s="6"/>
      <c r="AK70" s="7"/>
      <c r="AL70" s="6">
        <v>102645</v>
      </c>
      <c r="AM70" s="6" t="s">
        <v>150</v>
      </c>
    </row>
    <row r="71" spans="2:39" x14ac:dyDescent="0.2">
      <c r="B71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71" s="138" t="str">
        <f>+CONCATENATE(ZEUFI037[[#This Row],[Type]],"-",ZEUFI037[[#This Row],[G/L Account]])</f>
        <v>ZV-44110000</v>
      </c>
      <c r="D71" s="139" t="str">
        <f>+CONCATENATE(ZEUFI037[[#This Row],[Type]],"-",ZEUFI037[[#This Row],[TCode]],"-",ZEUFI037[[#This Row],[CoCd]],"-",ZEUFI037[[#This Row],[DocumentNo]])</f>
        <v>ZV-FB05-AT01-2000017431</v>
      </c>
      <c r="E71" s="6" t="s">
        <v>101</v>
      </c>
      <c r="F71" s="6" t="s">
        <v>102</v>
      </c>
      <c r="G71" s="6" t="s">
        <v>118</v>
      </c>
      <c r="H71" s="6" t="s">
        <v>119</v>
      </c>
      <c r="I71" s="6" t="s">
        <v>120</v>
      </c>
      <c r="J71" s="6" t="s">
        <v>121</v>
      </c>
      <c r="K71" s="6" t="s">
        <v>122</v>
      </c>
      <c r="L71" s="6">
        <v>2000017431</v>
      </c>
      <c r="M71" s="135">
        <v>45581</v>
      </c>
      <c r="N71" s="135">
        <v>45581</v>
      </c>
      <c r="O71" s="135">
        <v>45581</v>
      </c>
      <c r="P71" s="6" t="s">
        <v>123</v>
      </c>
      <c r="Q71" s="6" t="s">
        <v>123</v>
      </c>
      <c r="R71" s="140"/>
      <c r="S71" s="142">
        <v>21241.360000000001</v>
      </c>
      <c r="T71" s="107">
        <v>0</v>
      </c>
      <c r="U71" s="6">
        <v>1</v>
      </c>
      <c r="V71" s="6">
        <v>25</v>
      </c>
      <c r="W71" s="140">
        <v>2</v>
      </c>
      <c r="X71" s="143">
        <v>44110000</v>
      </c>
      <c r="Y71" s="140" t="s">
        <v>124</v>
      </c>
      <c r="Z71" s="6">
        <v>21241.360000000001</v>
      </c>
      <c r="AA71" s="6">
        <v>0</v>
      </c>
      <c r="AB71" s="6">
        <v>0</v>
      </c>
      <c r="AC71" s="6">
        <v>0</v>
      </c>
      <c r="AD71" s="6"/>
      <c r="AE71" s="6"/>
      <c r="AF71" s="6"/>
      <c r="AG71" s="6"/>
      <c r="AH71" s="6"/>
      <c r="AI71" s="6"/>
      <c r="AJ71" s="6"/>
      <c r="AK71" s="7"/>
      <c r="AL71" s="6">
        <v>101421</v>
      </c>
      <c r="AM71" s="6" t="s">
        <v>150</v>
      </c>
    </row>
    <row r="72" spans="2:39" x14ac:dyDescent="0.2">
      <c r="B72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72" s="138" t="str">
        <f>+CONCATENATE(ZEUFI037[[#This Row],[Type]],"-",ZEUFI037[[#This Row],[G/L Account]])</f>
        <v>ZV-34880000</v>
      </c>
      <c r="D72" s="139" t="str">
        <f>+CONCATENATE(ZEUFI037[[#This Row],[Type]],"-",ZEUFI037[[#This Row],[TCode]],"-",ZEUFI037[[#This Row],[CoCd]],"-",ZEUFI037[[#This Row],[DocumentNo]])</f>
        <v>ZV-FB05-AT01-2000017543</v>
      </c>
      <c r="E72" s="6" t="s">
        <v>101</v>
      </c>
      <c r="F72" s="6" t="s">
        <v>102</v>
      </c>
      <c r="G72" s="6" t="s">
        <v>118</v>
      </c>
      <c r="H72" s="6" t="s">
        <v>119</v>
      </c>
      <c r="I72" s="6" t="s">
        <v>120</v>
      </c>
      <c r="J72" s="6" t="s">
        <v>121</v>
      </c>
      <c r="K72" s="6" t="s">
        <v>122</v>
      </c>
      <c r="L72" s="6">
        <v>2000017543</v>
      </c>
      <c r="M72" s="135">
        <v>45582</v>
      </c>
      <c r="N72" s="135">
        <v>45582</v>
      </c>
      <c r="O72" s="135">
        <v>45582</v>
      </c>
      <c r="P72" s="6" t="s">
        <v>123</v>
      </c>
      <c r="Q72" s="6" t="s">
        <v>123</v>
      </c>
      <c r="R72" s="140"/>
      <c r="S72" s="142">
        <v>54187.09</v>
      </c>
      <c r="T72" s="107">
        <v>0</v>
      </c>
      <c r="U72" s="6">
        <v>2</v>
      </c>
      <c r="V72" s="6">
        <v>18</v>
      </c>
      <c r="W72" s="140">
        <v>1</v>
      </c>
      <c r="X72" s="143">
        <v>34880000</v>
      </c>
      <c r="Y72" s="140" t="s">
        <v>126</v>
      </c>
      <c r="Z72" s="6">
        <v>0</v>
      </c>
      <c r="AA72" s="6">
        <v>0</v>
      </c>
      <c r="AB72" s="6">
        <v>54187.09</v>
      </c>
      <c r="AC72" s="6">
        <v>0</v>
      </c>
      <c r="AD72" s="6" t="s">
        <v>123</v>
      </c>
      <c r="AE72" s="6"/>
      <c r="AF72" s="6"/>
      <c r="AG72" s="6"/>
      <c r="AH72" s="6"/>
      <c r="AI72" s="6"/>
      <c r="AJ72" s="6"/>
      <c r="AK72" s="7"/>
      <c r="AL72" s="6">
        <v>100325</v>
      </c>
      <c r="AM72" s="6" t="s">
        <v>151</v>
      </c>
    </row>
    <row r="73" spans="2:39" x14ac:dyDescent="0.2">
      <c r="B73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73" s="138" t="str">
        <f>+CONCATENATE(ZEUFI037[[#This Row],[Type]],"-",ZEUFI037[[#This Row],[G/L Account]])</f>
        <v>ZV-44110000</v>
      </c>
      <c r="D73" s="139" t="str">
        <f>+CONCATENATE(ZEUFI037[[#This Row],[Type]],"-",ZEUFI037[[#This Row],[TCode]],"-",ZEUFI037[[#This Row],[CoCd]],"-",ZEUFI037[[#This Row],[DocumentNo]])</f>
        <v>ZV-FB05-AT01-2000017543</v>
      </c>
      <c r="E73" s="6" t="s">
        <v>101</v>
      </c>
      <c r="F73" s="6" t="s">
        <v>102</v>
      </c>
      <c r="G73" s="6" t="s">
        <v>118</v>
      </c>
      <c r="H73" s="6" t="s">
        <v>119</v>
      </c>
      <c r="I73" s="6" t="s">
        <v>120</v>
      </c>
      <c r="J73" s="6" t="s">
        <v>121</v>
      </c>
      <c r="K73" s="6" t="s">
        <v>122</v>
      </c>
      <c r="L73" s="6">
        <v>2000017543</v>
      </c>
      <c r="M73" s="135">
        <v>45582</v>
      </c>
      <c r="N73" s="135">
        <v>45582</v>
      </c>
      <c r="O73" s="135">
        <v>45582</v>
      </c>
      <c r="P73" s="6" t="s">
        <v>123</v>
      </c>
      <c r="Q73" s="6" t="s">
        <v>123</v>
      </c>
      <c r="R73" s="140"/>
      <c r="S73" s="142">
        <v>54187.09</v>
      </c>
      <c r="T73" s="107">
        <v>0</v>
      </c>
      <c r="U73" s="6">
        <v>1</v>
      </c>
      <c r="V73" s="6">
        <v>25</v>
      </c>
      <c r="W73" s="140">
        <v>2</v>
      </c>
      <c r="X73" s="143">
        <v>44110000</v>
      </c>
      <c r="Y73" s="140" t="s">
        <v>124</v>
      </c>
      <c r="Z73" s="6">
        <v>54187.09</v>
      </c>
      <c r="AA73" s="6">
        <v>0</v>
      </c>
      <c r="AB73" s="6">
        <v>0</v>
      </c>
      <c r="AC73" s="6">
        <v>0</v>
      </c>
      <c r="AD73" s="6"/>
      <c r="AE73" s="6"/>
      <c r="AF73" s="6"/>
      <c r="AG73" s="6"/>
      <c r="AH73" s="6"/>
      <c r="AI73" s="6"/>
      <c r="AJ73" s="6"/>
      <c r="AK73" s="7"/>
      <c r="AL73" s="6">
        <v>100467</v>
      </c>
      <c r="AM73" s="6" t="s">
        <v>151</v>
      </c>
    </row>
    <row r="74" spans="2:39" x14ac:dyDescent="0.2">
      <c r="B74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74" s="138" t="str">
        <f>+CONCATENATE(ZEUFI037[[#This Row],[Type]],"-",ZEUFI037[[#This Row],[G/L Account]])</f>
        <v>ZV-34880000</v>
      </c>
      <c r="D74" s="139" t="str">
        <f>+CONCATENATE(ZEUFI037[[#This Row],[Type]],"-",ZEUFI037[[#This Row],[TCode]],"-",ZEUFI037[[#This Row],[CoCd]],"-",ZEUFI037[[#This Row],[DocumentNo]])</f>
        <v>ZV-FB05-AT01-2000017867</v>
      </c>
      <c r="E74" s="6" t="s">
        <v>101</v>
      </c>
      <c r="F74" s="6" t="s">
        <v>102</v>
      </c>
      <c r="G74" s="6" t="s">
        <v>118</v>
      </c>
      <c r="H74" s="6" t="s">
        <v>119</v>
      </c>
      <c r="I74" s="6" t="s">
        <v>120</v>
      </c>
      <c r="J74" s="6" t="s">
        <v>121</v>
      </c>
      <c r="K74" s="6" t="s">
        <v>122</v>
      </c>
      <c r="L74" s="6">
        <v>2000017867</v>
      </c>
      <c r="M74" s="135">
        <v>45582</v>
      </c>
      <c r="N74" s="135">
        <v>45582</v>
      </c>
      <c r="O74" s="135">
        <v>45582</v>
      </c>
      <c r="P74" s="6" t="s">
        <v>123</v>
      </c>
      <c r="Q74" s="6" t="s">
        <v>123</v>
      </c>
      <c r="R74" s="140"/>
      <c r="S74" s="142">
        <v>8425</v>
      </c>
      <c r="T74" s="107">
        <v>0</v>
      </c>
      <c r="U74" s="6">
        <v>2</v>
      </c>
      <c r="V74" s="6">
        <v>18</v>
      </c>
      <c r="W74" s="140">
        <v>1</v>
      </c>
      <c r="X74" s="143">
        <v>34880000</v>
      </c>
      <c r="Y74" s="140" t="s">
        <v>126</v>
      </c>
      <c r="Z74" s="6">
        <v>0</v>
      </c>
      <c r="AA74" s="6">
        <v>0</v>
      </c>
      <c r="AB74" s="6">
        <v>8425</v>
      </c>
      <c r="AC74" s="6">
        <v>0</v>
      </c>
      <c r="AD74" s="6" t="s">
        <v>123</v>
      </c>
      <c r="AE74" s="6"/>
      <c r="AF74" s="6"/>
      <c r="AG74" s="6"/>
      <c r="AH74" s="6"/>
      <c r="AI74" s="6"/>
      <c r="AJ74" s="6"/>
      <c r="AK74" s="7"/>
      <c r="AL74" s="6">
        <v>104828</v>
      </c>
      <c r="AM74" s="6" t="s">
        <v>129</v>
      </c>
    </row>
    <row r="75" spans="2:39" x14ac:dyDescent="0.2">
      <c r="B75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75" s="138" t="str">
        <f>+CONCATENATE(ZEUFI037[[#This Row],[Type]],"-",ZEUFI037[[#This Row],[G/L Account]])</f>
        <v>ZV-44110000</v>
      </c>
      <c r="D75" s="139" t="str">
        <f>+CONCATENATE(ZEUFI037[[#This Row],[Type]],"-",ZEUFI037[[#This Row],[TCode]],"-",ZEUFI037[[#This Row],[CoCd]],"-",ZEUFI037[[#This Row],[DocumentNo]])</f>
        <v>ZV-FB05-AT01-2000017867</v>
      </c>
      <c r="E75" s="6" t="s">
        <v>101</v>
      </c>
      <c r="F75" s="6" t="s">
        <v>102</v>
      </c>
      <c r="G75" s="6" t="s">
        <v>118</v>
      </c>
      <c r="H75" s="6" t="s">
        <v>119</v>
      </c>
      <c r="I75" s="6" t="s">
        <v>120</v>
      </c>
      <c r="J75" s="6" t="s">
        <v>121</v>
      </c>
      <c r="K75" s="6" t="s">
        <v>122</v>
      </c>
      <c r="L75" s="6">
        <v>2000017867</v>
      </c>
      <c r="M75" s="135">
        <v>45582</v>
      </c>
      <c r="N75" s="135">
        <v>45582</v>
      </c>
      <c r="O75" s="135">
        <v>45582</v>
      </c>
      <c r="P75" s="6" t="s">
        <v>123</v>
      </c>
      <c r="Q75" s="6" t="s">
        <v>123</v>
      </c>
      <c r="R75" s="140"/>
      <c r="S75" s="142">
        <v>8425</v>
      </c>
      <c r="T75" s="107">
        <v>0</v>
      </c>
      <c r="U75" s="6">
        <v>1</v>
      </c>
      <c r="V75" s="6">
        <v>25</v>
      </c>
      <c r="W75" s="140">
        <v>2</v>
      </c>
      <c r="X75" s="143">
        <v>44110000</v>
      </c>
      <c r="Y75" s="140" t="s">
        <v>124</v>
      </c>
      <c r="Z75" s="6">
        <v>8425</v>
      </c>
      <c r="AA75" s="6">
        <v>0</v>
      </c>
      <c r="AB75" s="6">
        <v>0</v>
      </c>
      <c r="AC75" s="6">
        <v>0</v>
      </c>
      <c r="AD75" s="6"/>
      <c r="AE75" s="6"/>
      <c r="AF75" s="6"/>
      <c r="AG75" s="6"/>
      <c r="AH75" s="6"/>
      <c r="AI75" s="6"/>
      <c r="AJ75" s="6"/>
      <c r="AK75" s="7"/>
      <c r="AL75" s="6">
        <v>102459</v>
      </c>
      <c r="AM75" s="6" t="s">
        <v>130</v>
      </c>
    </row>
    <row r="76" spans="2:39" x14ac:dyDescent="0.2">
      <c r="B76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76" s="138" t="str">
        <f>+CONCATENATE(ZEUFI037[[#This Row],[Type]],"-",ZEUFI037[[#This Row],[G/L Account]])</f>
        <v>ZV-34880000</v>
      </c>
      <c r="D76" s="139" t="str">
        <f>+CONCATENATE(ZEUFI037[[#This Row],[Type]],"-",ZEUFI037[[#This Row],[TCode]],"-",ZEUFI037[[#This Row],[CoCd]],"-",ZEUFI037[[#This Row],[DocumentNo]])</f>
        <v>ZV-FB05-AT01-2000017868</v>
      </c>
      <c r="E76" s="6" t="s">
        <v>101</v>
      </c>
      <c r="F76" s="6" t="s">
        <v>102</v>
      </c>
      <c r="G76" s="6" t="s">
        <v>118</v>
      </c>
      <c r="H76" s="6" t="s">
        <v>119</v>
      </c>
      <c r="I76" s="6" t="s">
        <v>120</v>
      </c>
      <c r="J76" s="6" t="s">
        <v>121</v>
      </c>
      <c r="K76" s="6" t="s">
        <v>122</v>
      </c>
      <c r="L76" s="6">
        <v>2000017868</v>
      </c>
      <c r="M76" s="135">
        <v>45582</v>
      </c>
      <c r="N76" s="135">
        <v>45582</v>
      </c>
      <c r="O76" s="135">
        <v>45582</v>
      </c>
      <c r="P76" s="6" t="s">
        <v>123</v>
      </c>
      <c r="Q76" s="6" t="s">
        <v>123</v>
      </c>
      <c r="R76" s="140"/>
      <c r="S76" s="142">
        <v>10685.99</v>
      </c>
      <c r="T76" s="107">
        <v>0</v>
      </c>
      <c r="U76" s="6">
        <v>2</v>
      </c>
      <c r="V76" s="6">
        <v>18</v>
      </c>
      <c r="W76" s="140">
        <v>1</v>
      </c>
      <c r="X76" s="143">
        <v>34880000</v>
      </c>
      <c r="Y76" s="140" t="s">
        <v>126</v>
      </c>
      <c r="Z76" s="6">
        <v>0</v>
      </c>
      <c r="AA76" s="6">
        <v>0</v>
      </c>
      <c r="AB76" s="6">
        <v>10685.99</v>
      </c>
      <c r="AC76" s="6">
        <v>0</v>
      </c>
      <c r="AD76" s="6" t="s">
        <v>123</v>
      </c>
      <c r="AE76" s="6"/>
      <c r="AF76" s="6"/>
      <c r="AG76" s="6"/>
      <c r="AH76" s="6"/>
      <c r="AI76" s="6"/>
      <c r="AJ76" s="6"/>
      <c r="AK76" s="7"/>
      <c r="AL76" s="6">
        <v>104309</v>
      </c>
      <c r="AM76" s="6" t="s">
        <v>149</v>
      </c>
    </row>
    <row r="77" spans="2:39" x14ac:dyDescent="0.2">
      <c r="B77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77" s="138" t="str">
        <f>+CONCATENATE(ZEUFI037[[#This Row],[Type]],"-",ZEUFI037[[#This Row],[G/L Account]])</f>
        <v>ZV-44110000</v>
      </c>
      <c r="D77" s="139" t="str">
        <f>+CONCATENATE(ZEUFI037[[#This Row],[Type]],"-",ZEUFI037[[#This Row],[TCode]],"-",ZEUFI037[[#This Row],[CoCd]],"-",ZEUFI037[[#This Row],[DocumentNo]])</f>
        <v>ZV-FB05-AT01-2000017868</v>
      </c>
      <c r="E77" s="6" t="s">
        <v>101</v>
      </c>
      <c r="F77" s="6" t="s">
        <v>102</v>
      </c>
      <c r="G77" s="6" t="s">
        <v>118</v>
      </c>
      <c r="H77" s="6" t="s">
        <v>119</v>
      </c>
      <c r="I77" s="6" t="s">
        <v>120</v>
      </c>
      <c r="J77" s="6" t="s">
        <v>121</v>
      </c>
      <c r="K77" s="6" t="s">
        <v>122</v>
      </c>
      <c r="L77" s="6">
        <v>2000017868</v>
      </c>
      <c r="M77" s="135">
        <v>45582</v>
      </c>
      <c r="N77" s="135">
        <v>45582</v>
      </c>
      <c r="O77" s="135">
        <v>45582</v>
      </c>
      <c r="P77" s="6" t="s">
        <v>123</v>
      </c>
      <c r="Q77" s="6" t="s">
        <v>123</v>
      </c>
      <c r="R77" s="140"/>
      <c r="S77" s="142">
        <v>10685.99</v>
      </c>
      <c r="T77" s="107">
        <v>0</v>
      </c>
      <c r="U77" s="6">
        <v>1</v>
      </c>
      <c r="V77" s="6">
        <v>25</v>
      </c>
      <c r="W77" s="140">
        <v>2</v>
      </c>
      <c r="X77" s="143">
        <v>44110000</v>
      </c>
      <c r="Y77" s="140" t="s">
        <v>124</v>
      </c>
      <c r="Z77" s="6">
        <v>10685.99</v>
      </c>
      <c r="AA77" s="6">
        <v>0</v>
      </c>
      <c r="AB77" s="6">
        <v>0</v>
      </c>
      <c r="AC77" s="6">
        <v>0</v>
      </c>
      <c r="AD77" s="6"/>
      <c r="AE77" s="6"/>
      <c r="AF77" s="6"/>
      <c r="AG77" s="6"/>
      <c r="AH77" s="6"/>
      <c r="AI77" s="6"/>
      <c r="AJ77" s="6"/>
      <c r="AK77" s="7"/>
      <c r="AL77" s="6">
        <v>102191</v>
      </c>
      <c r="AM77" s="6" t="s">
        <v>149</v>
      </c>
    </row>
    <row r="78" spans="2:39" x14ac:dyDescent="0.2">
      <c r="B78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78" s="138" t="str">
        <f>+CONCATENATE(ZEUFI037[[#This Row],[Type]],"-",ZEUFI037[[#This Row],[G/L Account]])</f>
        <v>ZV-34880000</v>
      </c>
      <c r="D78" s="139" t="str">
        <f>+CONCATENATE(ZEUFI037[[#This Row],[Type]],"-",ZEUFI037[[#This Row],[TCode]],"-",ZEUFI037[[#This Row],[CoCd]],"-",ZEUFI037[[#This Row],[DocumentNo]])</f>
        <v>ZV-FB05-AT01-2000017963</v>
      </c>
      <c r="E78" s="6" t="s">
        <v>101</v>
      </c>
      <c r="F78" s="6" t="s">
        <v>102</v>
      </c>
      <c r="G78" s="6" t="s">
        <v>118</v>
      </c>
      <c r="H78" s="6" t="s">
        <v>119</v>
      </c>
      <c r="I78" s="6" t="s">
        <v>120</v>
      </c>
      <c r="J78" s="6" t="s">
        <v>121</v>
      </c>
      <c r="K78" s="6" t="s">
        <v>122</v>
      </c>
      <c r="L78" s="6">
        <v>2000017963</v>
      </c>
      <c r="M78" s="135">
        <v>45583</v>
      </c>
      <c r="N78" s="135">
        <v>45583</v>
      </c>
      <c r="O78" s="135">
        <v>45583</v>
      </c>
      <c r="P78" s="6" t="s">
        <v>123</v>
      </c>
      <c r="Q78" s="6" t="s">
        <v>123</v>
      </c>
      <c r="R78" s="140"/>
      <c r="S78" s="142">
        <v>7544.51</v>
      </c>
      <c r="T78" s="107">
        <v>0</v>
      </c>
      <c r="U78" s="6">
        <v>2</v>
      </c>
      <c r="V78" s="6">
        <v>18</v>
      </c>
      <c r="W78" s="140">
        <v>1</v>
      </c>
      <c r="X78" s="143">
        <v>34880000</v>
      </c>
      <c r="Y78" s="140" t="s">
        <v>126</v>
      </c>
      <c r="Z78" s="6">
        <v>0</v>
      </c>
      <c r="AA78" s="6">
        <v>0</v>
      </c>
      <c r="AB78" s="6">
        <v>7544.51</v>
      </c>
      <c r="AC78" s="6">
        <v>0</v>
      </c>
      <c r="AD78" s="6" t="s">
        <v>123</v>
      </c>
      <c r="AE78" s="6"/>
      <c r="AF78" s="6"/>
      <c r="AG78" s="6"/>
      <c r="AH78" s="6"/>
      <c r="AI78" s="6"/>
      <c r="AJ78" s="6"/>
      <c r="AK78" s="7"/>
      <c r="AL78" s="6">
        <v>105050</v>
      </c>
      <c r="AM78" s="6" t="s">
        <v>152</v>
      </c>
    </row>
    <row r="79" spans="2:39" x14ac:dyDescent="0.2">
      <c r="B79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79" s="138" t="str">
        <f>+CONCATENATE(ZEUFI037[[#This Row],[Type]],"-",ZEUFI037[[#This Row],[G/L Account]])</f>
        <v>ZV-44110000</v>
      </c>
      <c r="D79" s="139" t="str">
        <f>+CONCATENATE(ZEUFI037[[#This Row],[Type]],"-",ZEUFI037[[#This Row],[TCode]],"-",ZEUFI037[[#This Row],[CoCd]],"-",ZEUFI037[[#This Row],[DocumentNo]])</f>
        <v>ZV-FB05-AT01-2000017963</v>
      </c>
      <c r="E79" s="6" t="s">
        <v>101</v>
      </c>
      <c r="F79" s="6" t="s">
        <v>102</v>
      </c>
      <c r="G79" s="6" t="s">
        <v>118</v>
      </c>
      <c r="H79" s="6" t="s">
        <v>119</v>
      </c>
      <c r="I79" s="6" t="s">
        <v>120</v>
      </c>
      <c r="J79" s="6" t="s">
        <v>121</v>
      </c>
      <c r="K79" s="6" t="s">
        <v>122</v>
      </c>
      <c r="L79" s="6">
        <v>2000017963</v>
      </c>
      <c r="M79" s="135">
        <v>45583</v>
      </c>
      <c r="N79" s="135">
        <v>45583</v>
      </c>
      <c r="O79" s="135">
        <v>45583</v>
      </c>
      <c r="P79" s="6" t="s">
        <v>123</v>
      </c>
      <c r="Q79" s="6" t="s">
        <v>123</v>
      </c>
      <c r="R79" s="140"/>
      <c r="S79" s="142">
        <v>7544.51</v>
      </c>
      <c r="T79" s="107">
        <v>0</v>
      </c>
      <c r="U79" s="6">
        <v>1</v>
      </c>
      <c r="V79" s="6">
        <v>25</v>
      </c>
      <c r="W79" s="140">
        <v>2</v>
      </c>
      <c r="X79" s="143">
        <v>44110000</v>
      </c>
      <c r="Y79" s="140" t="s">
        <v>124</v>
      </c>
      <c r="Z79" s="6">
        <v>7544.51</v>
      </c>
      <c r="AA79" s="6">
        <v>0</v>
      </c>
      <c r="AB79" s="6">
        <v>0</v>
      </c>
      <c r="AC79" s="6">
        <v>0</v>
      </c>
      <c r="AD79" s="6"/>
      <c r="AE79" s="6"/>
      <c r="AF79" s="6"/>
      <c r="AG79" s="6"/>
      <c r="AH79" s="6"/>
      <c r="AI79" s="6"/>
      <c r="AJ79" s="6"/>
      <c r="AK79" s="7"/>
      <c r="AL79" s="6">
        <v>102575</v>
      </c>
      <c r="AM79" s="6" t="s">
        <v>153</v>
      </c>
    </row>
    <row r="80" spans="2:39" x14ac:dyDescent="0.2">
      <c r="B80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80" s="138" t="str">
        <f>+CONCATENATE(ZEUFI037[[#This Row],[Type]],"-",ZEUFI037[[#This Row],[G/L Account]])</f>
        <v>ZV-44110000</v>
      </c>
      <c r="D80" s="139" t="str">
        <f>+CONCATENATE(ZEUFI037[[#This Row],[Type]],"-",ZEUFI037[[#This Row],[TCode]],"-",ZEUFI037[[#This Row],[CoCd]],"-",ZEUFI037[[#This Row],[DocumentNo]])</f>
        <v>ZV-FB05-AT01-2000018434</v>
      </c>
      <c r="E80" s="6" t="s">
        <v>101</v>
      </c>
      <c r="F80" s="6" t="s">
        <v>102</v>
      </c>
      <c r="G80" s="6" t="s">
        <v>118</v>
      </c>
      <c r="H80" s="6" t="s">
        <v>119</v>
      </c>
      <c r="I80" s="6" t="s">
        <v>120</v>
      </c>
      <c r="J80" s="6" t="s">
        <v>121</v>
      </c>
      <c r="K80" s="6" t="s">
        <v>122</v>
      </c>
      <c r="L80" s="6">
        <v>2000018434</v>
      </c>
      <c r="M80" s="135">
        <v>45589</v>
      </c>
      <c r="N80" s="135">
        <v>45589</v>
      </c>
      <c r="O80" s="135">
        <v>45589</v>
      </c>
      <c r="P80" s="6" t="s">
        <v>123</v>
      </c>
      <c r="Q80" s="6" t="s">
        <v>123</v>
      </c>
      <c r="R80" s="140"/>
      <c r="S80" s="142">
        <v>35530.080000000002</v>
      </c>
      <c r="T80" s="107">
        <v>0</v>
      </c>
      <c r="U80" s="6">
        <v>1</v>
      </c>
      <c r="V80" s="6">
        <v>25</v>
      </c>
      <c r="W80" s="140">
        <v>2</v>
      </c>
      <c r="X80" s="143">
        <v>44110000</v>
      </c>
      <c r="Y80" s="140" t="s">
        <v>124</v>
      </c>
      <c r="Z80" s="6">
        <v>35530.080000000002</v>
      </c>
      <c r="AA80" s="6">
        <v>0</v>
      </c>
      <c r="AB80" s="6">
        <v>0</v>
      </c>
      <c r="AC80" s="6">
        <v>0</v>
      </c>
      <c r="AD80" s="6"/>
      <c r="AE80" s="6"/>
      <c r="AF80" s="6"/>
      <c r="AG80" s="6"/>
      <c r="AH80" s="6"/>
      <c r="AI80" s="6"/>
      <c r="AJ80" s="6"/>
      <c r="AK80" s="7"/>
      <c r="AL80" s="6">
        <v>101575</v>
      </c>
      <c r="AM80" s="6" t="s">
        <v>154</v>
      </c>
    </row>
    <row r="81" spans="2:39" x14ac:dyDescent="0.2">
      <c r="B81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81" s="138" t="str">
        <f>+CONCATENATE(ZEUFI037[[#This Row],[Type]],"-",ZEUFI037[[#This Row],[G/L Account]])</f>
        <v>ZV-34880000</v>
      </c>
      <c r="D81" s="139" t="str">
        <f>+CONCATENATE(ZEUFI037[[#This Row],[Type]],"-",ZEUFI037[[#This Row],[TCode]],"-",ZEUFI037[[#This Row],[CoCd]],"-",ZEUFI037[[#This Row],[DocumentNo]])</f>
        <v>ZV-FB05-AT01-2000018434</v>
      </c>
      <c r="E81" s="6" t="s">
        <v>101</v>
      </c>
      <c r="F81" s="6" t="s">
        <v>102</v>
      </c>
      <c r="G81" s="6" t="s">
        <v>118</v>
      </c>
      <c r="H81" s="6" t="s">
        <v>119</v>
      </c>
      <c r="I81" s="6" t="s">
        <v>120</v>
      </c>
      <c r="J81" s="6" t="s">
        <v>121</v>
      </c>
      <c r="K81" s="6" t="s">
        <v>122</v>
      </c>
      <c r="L81" s="6">
        <v>2000018434</v>
      </c>
      <c r="M81" s="135">
        <v>45589</v>
      </c>
      <c r="N81" s="135">
        <v>45589</v>
      </c>
      <c r="O81" s="135">
        <v>45589</v>
      </c>
      <c r="P81" s="6" t="s">
        <v>123</v>
      </c>
      <c r="Q81" s="6" t="s">
        <v>123</v>
      </c>
      <c r="R81" s="140"/>
      <c r="S81" s="142">
        <v>35530.080000000002</v>
      </c>
      <c r="T81" s="107">
        <v>0</v>
      </c>
      <c r="U81" s="6">
        <v>2</v>
      </c>
      <c r="V81" s="6">
        <v>18</v>
      </c>
      <c r="W81" s="140">
        <v>1</v>
      </c>
      <c r="X81" s="143">
        <v>34880000</v>
      </c>
      <c r="Y81" s="140" t="s">
        <v>126</v>
      </c>
      <c r="Z81" s="6">
        <v>0</v>
      </c>
      <c r="AA81" s="6">
        <v>0</v>
      </c>
      <c r="AB81" s="6">
        <v>35530.080000000002</v>
      </c>
      <c r="AC81" s="6">
        <v>0</v>
      </c>
      <c r="AD81" s="6" t="s">
        <v>123</v>
      </c>
      <c r="AE81" s="6"/>
      <c r="AF81" s="6"/>
      <c r="AG81" s="6"/>
      <c r="AH81" s="6"/>
      <c r="AI81" s="6"/>
      <c r="AJ81" s="6"/>
      <c r="AK81" s="7"/>
      <c r="AL81" s="6">
        <v>102957</v>
      </c>
      <c r="AM81" s="6" t="s">
        <v>155</v>
      </c>
    </row>
    <row r="82" spans="2:39" x14ac:dyDescent="0.2">
      <c r="B82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82" s="138" t="str">
        <f>+CONCATENATE(ZEUFI037[[#This Row],[Type]],"-",ZEUFI037[[#This Row],[G/L Account]])</f>
        <v>ZV-44110000</v>
      </c>
      <c r="D82" s="139" t="str">
        <f>+CONCATENATE(ZEUFI037[[#This Row],[Type]],"-",ZEUFI037[[#This Row],[TCode]],"-",ZEUFI037[[#This Row],[CoCd]],"-",ZEUFI037[[#This Row],[DocumentNo]])</f>
        <v>ZV-FB05-AT01-2000018567</v>
      </c>
      <c r="E82" s="6" t="s">
        <v>101</v>
      </c>
      <c r="F82" s="6" t="s">
        <v>102</v>
      </c>
      <c r="G82" s="6" t="s">
        <v>118</v>
      </c>
      <c r="H82" s="6" t="s">
        <v>119</v>
      </c>
      <c r="I82" s="6" t="s">
        <v>120</v>
      </c>
      <c r="J82" s="6" t="s">
        <v>121</v>
      </c>
      <c r="K82" s="6" t="s">
        <v>122</v>
      </c>
      <c r="L82" s="6">
        <v>2000018567</v>
      </c>
      <c r="M82" s="135">
        <v>45594</v>
      </c>
      <c r="N82" s="135">
        <v>45594</v>
      </c>
      <c r="O82" s="135">
        <v>45594</v>
      </c>
      <c r="P82" s="6" t="s">
        <v>123</v>
      </c>
      <c r="Q82" s="6" t="s">
        <v>123</v>
      </c>
      <c r="R82" s="140"/>
      <c r="S82" s="142">
        <v>8441.69</v>
      </c>
      <c r="T82" s="107">
        <v>0</v>
      </c>
      <c r="U82" s="6">
        <v>1</v>
      </c>
      <c r="V82" s="6">
        <v>25</v>
      </c>
      <c r="W82" s="140">
        <v>2</v>
      </c>
      <c r="X82" s="143">
        <v>44110000</v>
      </c>
      <c r="Y82" s="140" t="s">
        <v>124</v>
      </c>
      <c r="Z82" s="6">
        <v>8441.69</v>
      </c>
      <c r="AA82" s="6">
        <v>0</v>
      </c>
      <c r="AB82" s="6">
        <v>0</v>
      </c>
      <c r="AC82" s="6">
        <v>0</v>
      </c>
      <c r="AD82" s="6"/>
      <c r="AE82" s="6"/>
      <c r="AF82" s="6"/>
      <c r="AG82" s="6"/>
      <c r="AH82" s="6"/>
      <c r="AI82" s="6"/>
      <c r="AJ82" s="6"/>
      <c r="AK82" s="7"/>
      <c r="AL82" s="6">
        <v>102326</v>
      </c>
      <c r="AM82" s="6" t="s">
        <v>156</v>
      </c>
    </row>
    <row r="83" spans="2:39" x14ac:dyDescent="0.2">
      <c r="B83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83" s="138" t="str">
        <f>+CONCATENATE(ZEUFI037[[#This Row],[Type]],"-",ZEUFI037[[#This Row],[G/L Account]])</f>
        <v>ZV-34880000</v>
      </c>
      <c r="D83" s="139" t="str">
        <f>+CONCATENATE(ZEUFI037[[#This Row],[Type]],"-",ZEUFI037[[#This Row],[TCode]],"-",ZEUFI037[[#This Row],[CoCd]],"-",ZEUFI037[[#This Row],[DocumentNo]])</f>
        <v>ZV-FB05-AT01-2000018567</v>
      </c>
      <c r="E83" s="6" t="s">
        <v>101</v>
      </c>
      <c r="F83" s="6" t="s">
        <v>102</v>
      </c>
      <c r="G83" s="6" t="s">
        <v>118</v>
      </c>
      <c r="H83" s="6" t="s">
        <v>119</v>
      </c>
      <c r="I83" s="6" t="s">
        <v>120</v>
      </c>
      <c r="J83" s="6" t="s">
        <v>121</v>
      </c>
      <c r="K83" s="6" t="s">
        <v>122</v>
      </c>
      <c r="L83" s="6">
        <v>2000018567</v>
      </c>
      <c r="M83" s="135">
        <v>45594</v>
      </c>
      <c r="N83" s="135">
        <v>45594</v>
      </c>
      <c r="O83" s="135">
        <v>45594</v>
      </c>
      <c r="P83" s="6" t="s">
        <v>123</v>
      </c>
      <c r="Q83" s="6" t="s">
        <v>123</v>
      </c>
      <c r="R83" s="140"/>
      <c r="S83" s="142">
        <v>8441.69</v>
      </c>
      <c r="T83" s="107">
        <v>0</v>
      </c>
      <c r="U83" s="6">
        <v>2</v>
      </c>
      <c r="V83" s="6">
        <v>18</v>
      </c>
      <c r="W83" s="140">
        <v>1</v>
      </c>
      <c r="X83" s="143">
        <v>34880000</v>
      </c>
      <c r="Y83" s="140" t="s">
        <v>126</v>
      </c>
      <c r="Z83" s="6">
        <v>0</v>
      </c>
      <c r="AA83" s="6">
        <v>0</v>
      </c>
      <c r="AB83" s="6">
        <v>8441.69</v>
      </c>
      <c r="AC83" s="6">
        <v>0</v>
      </c>
      <c r="AD83" s="6" t="s">
        <v>123</v>
      </c>
      <c r="AE83" s="6"/>
      <c r="AF83" s="6"/>
      <c r="AG83" s="6"/>
      <c r="AH83" s="6"/>
      <c r="AI83" s="6"/>
      <c r="AJ83" s="6"/>
      <c r="AK83" s="7"/>
      <c r="AL83" s="6">
        <v>104565</v>
      </c>
      <c r="AM83" s="6" t="s">
        <v>157</v>
      </c>
    </row>
    <row r="84" spans="2:39" x14ac:dyDescent="0.2">
      <c r="B84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84" s="138" t="str">
        <f>+CONCATENATE(ZEUFI037[[#This Row],[Type]],"-",ZEUFI037[[#This Row],[G/L Account]])</f>
        <v>ZV-44110000</v>
      </c>
      <c r="D84" s="139" t="str">
        <f>+CONCATENATE(ZEUFI037[[#This Row],[Type]],"-",ZEUFI037[[#This Row],[TCode]],"-",ZEUFI037[[#This Row],[CoCd]],"-",ZEUFI037[[#This Row],[DocumentNo]])</f>
        <v>ZV-FB05-AT01-2000018568</v>
      </c>
      <c r="E84" s="6" t="s">
        <v>101</v>
      </c>
      <c r="F84" s="6" t="s">
        <v>102</v>
      </c>
      <c r="G84" s="6" t="s">
        <v>118</v>
      </c>
      <c r="H84" s="6" t="s">
        <v>119</v>
      </c>
      <c r="I84" s="6" t="s">
        <v>120</v>
      </c>
      <c r="J84" s="6" t="s">
        <v>121</v>
      </c>
      <c r="K84" s="6" t="s">
        <v>122</v>
      </c>
      <c r="L84" s="6">
        <v>2000018568</v>
      </c>
      <c r="M84" s="135">
        <v>45594</v>
      </c>
      <c r="N84" s="135">
        <v>45594</v>
      </c>
      <c r="O84" s="135">
        <v>45594</v>
      </c>
      <c r="P84" s="6" t="s">
        <v>123</v>
      </c>
      <c r="Q84" s="6" t="s">
        <v>123</v>
      </c>
      <c r="R84" s="140"/>
      <c r="S84" s="142">
        <v>8155.7</v>
      </c>
      <c r="T84" s="107">
        <v>0</v>
      </c>
      <c r="U84" s="6">
        <v>1</v>
      </c>
      <c r="V84" s="6">
        <v>25</v>
      </c>
      <c r="W84" s="140">
        <v>2</v>
      </c>
      <c r="X84" s="143">
        <v>44110000</v>
      </c>
      <c r="Y84" s="140" t="s">
        <v>124</v>
      </c>
      <c r="Z84" s="6">
        <v>8155.7</v>
      </c>
      <c r="AA84" s="6">
        <v>0</v>
      </c>
      <c r="AB84" s="6">
        <v>0</v>
      </c>
      <c r="AC84" s="6">
        <v>0</v>
      </c>
      <c r="AD84" s="6"/>
      <c r="AE84" s="6"/>
      <c r="AF84" s="6"/>
      <c r="AG84" s="6"/>
      <c r="AH84" s="6"/>
      <c r="AI84" s="6"/>
      <c r="AJ84" s="6"/>
      <c r="AK84" s="7"/>
      <c r="AL84" s="6">
        <v>102326</v>
      </c>
      <c r="AM84" s="6" t="s">
        <v>156</v>
      </c>
    </row>
    <row r="85" spans="2:39" x14ac:dyDescent="0.2">
      <c r="B85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85" s="138" t="str">
        <f>+CONCATENATE(ZEUFI037[[#This Row],[Type]],"-",ZEUFI037[[#This Row],[G/L Account]])</f>
        <v>ZV-34880000</v>
      </c>
      <c r="D85" s="139" t="str">
        <f>+CONCATENATE(ZEUFI037[[#This Row],[Type]],"-",ZEUFI037[[#This Row],[TCode]],"-",ZEUFI037[[#This Row],[CoCd]],"-",ZEUFI037[[#This Row],[DocumentNo]])</f>
        <v>ZV-FB05-AT01-2000018568</v>
      </c>
      <c r="E85" s="6" t="s">
        <v>101</v>
      </c>
      <c r="F85" s="6" t="s">
        <v>102</v>
      </c>
      <c r="G85" s="6" t="s">
        <v>118</v>
      </c>
      <c r="H85" s="6" t="s">
        <v>119</v>
      </c>
      <c r="I85" s="6" t="s">
        <v>120</v>
      </c>
      <c r="J85" s="6" t="s">
        <v>121</v>
      </c>
      <c r="K85" s="6" t="s">
        <v>122</v>
      </c>
      <c r="L85" s="6">
        <v>2000018568</v>
      </c>
      <c r="M85" s="135">
        <v>45594</v>
      </c>
      <c r="N85" s="135">
        <v>45594</v>
      </c>
      <c r="O85" s="135">
        <v>45594</v>
      </c>
      <c r="P85" s="6" t="s">
        <v>123</v>
      </c>
      <c r="Q85" s="6" t="s">
        <v>123</v>
      </c>
      <c r="R85" s="140"/>
      <c r="S85" s="142">
        <v>8155.7</v>
      </c>
      <c r="T85" s="107">
        <v>0</v>
      </c>
      <c r="U85" s="6">
        <v>2</v>
      </c>
      <c r="V85" s="6">
        <v>18</v>
      </c>
      <c r="W85" s="140">
        <v>1</v>
      </c>
      <c r="X85" s="143">
        <v>34880000</v>
      </c>
      <c r="Y85" s="140" t="s">
        <v>126</v>
      </c>
      <c r="Z85" s="6">
        <v>0</v>
      </c>
      <c r="AA85" s="6">
        <v>0</v>
      </c>
      <c r="AB85" s="6">
        <v>8155.7</v>
      </c>
      <c r="AC85" s="6">
        <v>0</v>
      </c>
      <c r="AD85" s="6" t="s">
        <v>123</v>
      </c>
      <c r="AE85" s="6"/>
      <c r="AF85" s="6"/>
      <c r="AG85" s="6"/>
      <c r="AH85" s="6"/>
      <c r="AI85" s="6"/>
      <c r="AJ85" s="6"/>
      <c r="AK85" s="7"/>
      <c r="AL85" s="6">
        <v>104565</v>
      </c>
      <c r="AM85" s="6" t="s">
        <v>157</v>
      </c>
    </row>
    <row r="86" spans="2:39" x14ac:dyDescent="0.2">
      <c r="B86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86" s="138" t="str">
        <f>+CONCATENATE(ZEUFI037[[#This Row],[Type]],"-",ZEUFI037[[#This Row],[G/L Account]])</f>
        <v>ZV-44110000</v>
      </c>
      <c r="D86" s="139" t="str">
        <f>+CONCATENATE(ZEUFI037[[#This Row],[Type]],"-",ZEUFI037[[#This Row],[TCode]],"-",ZEUFI037[[#This Row],[CoCd]],"-",ZEUFI037[[#This Row],[DocumentNo]])</f>
        <v>ZV-FB05-AT01-2000018574</v>
      </c>
      <c r="E86" s="6" t="s">
        <v>101</v>
      </c>
      <c r="F86" s="6" t="s">
        <v>102</v>
      </c>
      <c r="G86" s="6" t="s">
        <v>118</v>
      </c>
      <c r="H86" s="6" t="s">
        <v>119</v>
      </c>
      <c r="I86" s="6" t="s">
        <v>120</v>
      </c>
      <c r="J86" s="6" t="s">
        <v>121</v>
      </c>
      <c r="K86" s="6" t="s">
        <v>122</v>
      </c>
      <c r="L86" s="6">
        <v>2000018574</v>
      </c>
      <c r="M86" s="135">
        <v>45594</v>
      </c>
      <c r="N86" s="135">
        <v>45594</v>
      </c>
      <c r="O86" s="135">
        <v>45594</v>
      </c>
      <c r="P86" s="6" t="s">
        <v>123</v>
      </c>
      <c r="Q86" s="6" t="s">
        <v>123</v>
      </c>
      <c r="R86" s="140"/>
      <c r="S86" s="142">
        <v>55268.69</v>
      </c>
      <c r="T86" s="107">
        <v>0</v>
      </c>
      <c r="U86" s="6">
        <v>1</v>
      </c>
      <c r="V86" s="6">
        <v>25</v>
      </c>
      <c r="W86" s="140">
        <v>2</v>
      </c>
      <c r="X86" s="143">
        <v>44110000</v>
      </c>
      <c r="Y86" s="140" t="s">
        <v>124</v>
      </c>
      <c r="Z86" s="6">
        <v>55268.69</v>
      </c>
      <c r="AA86" s="6">
        <v>0</v>
      </c>
      <c r="AB86" s="6">
        <v>0</v>
      </c>
      <c r="AC86" s="6">
        <v>0</v>
      </c>
      <c r="AD86" s="6"/>
      <c r="AE86" s="6"/>
      <c r="AF86" s="6"/>
      <c r="AG86" s="6"/>
      <c r="AH86" s="6"/>
      <c r="AI86" s="6"/>
      <c r="AJ86" s="6"/>
      <c r="AK86" s="7"/>
      <c r="AL86" s="6">
        <v>102223</v>
      </c>
      <c r="AM86" s="6" t="s">
        <v>158</v>
      </c>
    </row>
    <row r="87" spans="2:39" x14ac:dyDescent="0.2">
      <c r="B87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87" s="138" t="str">
        <f>+CONCATENATE(ZEUFI037[[#This Row],[Type]],"-",ZEUFI037[[#This Row],[G/L Account]])</f>
        <v>ZV-34880000</v>
      </c>
      <c r="D87" s="139" t="str">
        <f>+CONCATENATE(ZEUFI037[[#This Row],[Type]],"-",ZEUFI037[[#This Row],[TCode]],"-",ZEUFI037[[#This Row],[CoCd]],"-",ZEUFI037[[#This Row],[DocumentNo]])</f>
        <v>ZV-FB05-AT01-2000018574</v>
      </c>
      <c r="E87" s="6" t="s">
        <v>101</v>
      </c>
      <c r="F87" s="6" t="s">
        <v>102</v>
      </c>
      <c r="G87" s="6" t="s">
        <v>118</v>
      </c>
      <c r="H87" s="6" t="s">
        <v>119</v>
      </c>
      <c r="I87" s="6" t="s">
        <v>120</v>
      </c>
      <c r="J87" s="6" t="s">
        <v>121</v>
      </c>
      <c r="K87" s="6" t="s">
        <v>122</v>
      </c>
      <c r="L87" s="6">
        <v>2000018574</v>
      </c>
      <c r="M87" s="135">
        <v>45594</v>
      </c>
      <c r="N87" s="135">
        <v>45594</v>
      </c>
      <c r="O87" s="135">
        <v>45594</v>
      </c>
      <c r="P87" s="6" t="s">
        <v>123</v>
      </c>
      <c r="Q87" s="6" t="s">
        <v>123</v>
      </c>
      <c r="R87" s="140"/>
      <c r="S87" s="142">
        <v>55268.69</v>
      </c>
      <c r="T87" s="107">
        <v>0</v>
      </c>
      <c r="U87" s="6">
        <v>2</v>
      </c>
      <c r="V87" s="6">
        <v>18</v>
      </c>
      <c r="W87" s="140">
        <v>1</v>
      </c>
      <c r="X87" s="143">
        <v>34880000</v>
      </c>
      <c r="Y87" s="140" t="s">
        <v>126</v>
      </c>
      <c r="Z87" s="6">
        <v>0</v>
      </c>
      <c r="AA87" s="6">
        <v>0</v>
      </c>
      <c r="AB87" s="6">
        <v>55268.69</v>
      </c>
      <c r="AC87" s="6">
        <v>0</v>
      </c>
      <c r="AD87" s="6" t="s">
        <v>123</v>
      </c>
      <c r="AE87" s="6"/>
      <c r="AF87" s="6"/>
      <c r="AG87" s="6"/>
      <c r="AH87" s="6"/>
      <c r="AI87" s="6"/>
      <c r="AJ87" s="6"/>
      <c r="AK87" s="7"/>
      <c r="AL87" s="6">
        <v>104367</v>
      </c>
      <c r="AM87" s="6" t="s">
        <v>159</v>
      </c>
    </row>
    <row r="88" spans="2:39" x14ac:dyDescent="0.2">
      <c r="B88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88" s="138" t="str">
        <f>+CONCATENATE(ZEUFI037[[#This Row],[Type]],"-",ZEUFI037[[#This Row],[G/L Account]])</f>
        <v>ZV-44110000</v>
      </c>
      <c r="D88" s="139" t="str">
        <f>+CONCATENATE(ZEUFI037[[#This Row],[Type]],"-",ZEUFI037[[#This Row],[TCode]],"-",ZEUFI037[[#This Row],[CoCd]],"-",ZEUFI037[[#This Row],[DocumentNo]])</f>
        <v>ZV-FB05-AT01-2000018575</v>
      </c>
      <c r="E88" s="6" t="s">
        <v>101</v>
      </c>
      <c r="F88" s="6" t="s">
        <v>102</v>
      </c>
      <c r="G88" s="6" t="s">
        <v>118</v>
      </c>
      <c r="H88" s="6" t="s">
        <v>119</v>
      </c>
      <c r="I88" s="6" t="s">
        <v>120</v>
      </c>
      <c r="J88" s="6" t="s">
        <v>121</v>
      </c>
      <c r="K88" s="6" t="s">
        <v>122</v>
      </c>
      <c r="L88" s="6">
        <v>2000018575</v>
      </c>
      <c r="M88" s="135">
        <v>45594</v>
      </c>
      <c r="N88" s="135">
        <v>45594</v>
      </c>
      <c r="O88" s="135">
        <v>45594</v>
      </c>
      <c r="P88" s="6" t="s">
        <v>123</v>
      </c>
      <c r="Q88" s="6" t="s">
        <v>123</v>
      </c>
      <c r="R88" s="140"/>
      <c r="S88" s="142">
        <v>63868.51</v>
      </c>
      <c r="T88" s="107">
        <v>0</v>
      </c>
      <c r="U88" s="6">
        <v>1</v>
      </c>
      <c r="V88" s="6">
        <v>25</v>
      </c>
      <c r="W88" s="140">
        <v>2</v>
      </c>
      <c r="X88" s="143">
        <v>44110000</v>
      </c>
      <c r="Y88" s="140" t="s">
        <v>124</v>
      </c>
      <c r="Z88" s="6">
        <v>22386</v>
      </c>
      <c r="AA88" s="6">
        <v>0</v>
      </c>
      <c r="AB88" s="6">
        <v>0</v>
      </c>
      <c r="AC88" s="6">
        <v>0</v>
      </c>
      <c r="AD88" s="6"/>
      <c r="AE88" s="6"/>
      <c r="AF88" s="6"/>
      <c r="AG88" s="6"/>
      <c r="AH88" s="6"/>
      <c r="AI88" s="6"/>
      <c r="AJ88" s="6"/>
      <c r="AK88" s="7"/>
      <c r="AL88" s="6">
        <v>102223</v>
      </c>
      <c r="AM88" s="6" t="s">
        <v>158</v>
      </c>
    </row>
    <row r="89" spans="2:39" x14ac:dyDescent="0.2">
      <c r="B89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89" s="138" t="str">
        <f>+CONCATENATE(ZEUFI037[[#This Row],[Type]],"-",ZEUFI037[[#This Row],[G/L Account]])</f>
        <v>ZV-34880000</v>
      </c>
      <c r="D89" s="139" t="str">
        <f>+CONCATENATE(ZEUFI037[[#This Row],[Type]],"-",ZEUFI037[[#This Row],[TCode]],"-",ZEUFI037[[#This Row],[CoCd]],"-",ZEUFI037[[#This Row],[DocumentNo]])</f>
        <v>ZV-FB05-AT01-2000018575</v>
      </c>
      <c r="E89" s="6" t="s">
        <v>101</v>
      </c>
      <c r="F89" s="6" t="s">
        <v>102</v>
      </c>
      <c r="G89" s="6" t="s">
        <v>118</v>
      </c>
      <c r="H89" s="6" t="s">
        <v>119</v>
      </c>
      <c r="I89" s="6" t="s">
        <v>120</v>
      </c>
      <c r="J89" s="6" t="s">
        <v>121</v>
      </c>
      <c r="K89" s="6" t="s">
        <v>122</v>
      </c>
      <c r="L89" s="6">
        <v>2000018575</v>
      </c>
      <c r="M89" s="135">
        <v>45594</v>
      </c>
      <c r="N89" s="135">
        <v>45594</v>
      </c>
      <c r="O89" s="135">
        <v>45594</v>
      </c>
      <c r="P89" s="6" t="s">
        <v>123</v>
      </c>
      <c r="Q89" s="6" t="s">
        <v>123</v>
      </c>
      <c r="R89" s="140"/>
      <c r="S89" s="142">
        <v>63868.51</v>
      </c>
      <c r="T89" s="107">
        <v>0</v>
      </c>
      <c r="U89" s="6">
        <v>2</v>
      </c>
      <c r="V89" s="6">
        <v>18</v>
      </c>
      <c r="W89" s="140">
        <v>1</v>
      </c>
      <c r="X89" s="143">
        <v>34880000</v>
      </c>
      <c r="Y89" s="140" t="s">
        <v>126</v>
      </c>
      <c r="Z89" s="6">
        <v>0</v>
      </c>
      <c r="AA89" s="6">
        <v>0</v>
      </c>
      <c r="AB89" s="6">
        <v>63868.51</v>
      </c>
      <c r="AC89" s="6">
        <v>0</v>
      </c>
      <c r="AD89" s="6" t="s">
        <v>123</v>
      </c>
      <c r="AE89" s="6"/>
      <c r="AF89" s="6"/>
      <c r="AG89" s="6"/>
      <c r="AH89" s="6"/>
      <c r="AI89" s="6"/>
      <c r="AJ89" s="6"/>
      <c r="AK89" s="7"/>
      <c r="AL89" s="6">
        <v>104367</v>
      </c>
      <c r="AM89" s="6" t="s">
        <v>159</v>
      </c>
    </row>
    <row r="90" spans="2:39" x14ac:dyDescent="0.2">
      <c r="B90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90" s="138" t="str">
        <f>+CONCATENATE(ZEUFI037[[#This Row],[Type]],"-",ZEUFI037[[#This Row],[G/L Account]])</f>
        <v>ZV-44110000</v>
      </c>
      <c r="D90" s="139" t="str">
        <f>+CONCATENATE(ZEUFI037[[#This Row],[Type]],"-",ZEUFI037[[#This Row],[TCode]],"-",ZEUFI037[[#This Row],[CoCd]],"-",ZEUFI037[[#This Row],[DocumentNo]])</f>
        <v>ZV-FB05-AT01-2000018575</v>
      </c>
      <c r="E90" s="6" t="s">
        <v>101</v>
      </c>
      <c r="F90" s="6" t="s">
        <v>102</v>
      </c>
      <c r="G90" s="6" t="s">
        <v>118</v>
      </c>
      <c r="H90" s="6" t="s">
        <v>119</v>
      </c>
      <c r="I90" s="6" t="s">
        <v>120</v>
      </c>
      <c r="J90" s="6" t="s">
        <v>121</v>
      </c>
      <c r="K90" s="6" t="s">
        <v>122</v>
      </c>
      <c r="L90" s="6">
        <v>2000018575</v>
      </c>
      <c r="M90" s="135">
        <v>45594</v>
      </c>
      <c r="N90" s="135">
        <v>45594</v>
      </c>
      <c r="O90" s="135">
        <v>45594</v>
      </c>
      <c r="P90" s="6" t="s">
        <v>123</v>
      </c>
      <c r="Q90" s="6" t="s">
        <v>123</v>
      </c>
      <c r="R90" s="140"/>
      <c r="S90" s="142">
        <v>63868.51</v>
      </c>
      <c r="T90" s="107">
        <v>0</v>
      </c>
      <c r="U90" s="6">
        <v>3</v>
      </c>
      <c r="V90" s="6">
        <v>25</v>
      </c>
      <c r="W90" s="140">
        <v>2</v>
      </c>
      <c r="X90" s="143">
        <v>44110000</v>
      </c>
      <c r="Y90" s="140" t="s">
        <v>124</v>
      </c>
      <c r="Z90" s="6">
        <v>41482.51</v>
      </c>
      <c r="AA90" s="6">
        <v>0</v>
      </c>
      <c r="AB90" s="6">
        <v>0</v>
      </c>
      <c r="AC90" s="6">
        <v>0</v>
      </c>
      <c r="AD90" s="6" t="s">
        <v>123</v>
      </c>
      <c r="AE90" s="6"/>
      <c r="AF90" s="6"/>
      <c r="AG90" s="6"/>
      <c r="AH90" s="6"/>
      <c r="AI90" s="6"/>
      <c r="AJ90" s="6"/>
      <c r="AK90" s="7"/>
      <c r="AL90" s="6">
        <v>102223</v>
      </c>
      <c r="AM90" s="6" t="s">
        <v>158</v>
      </c>
    </row>
    <row r="91" spans="2:39" x14ac:dyDescent="0.2">
      <c r="B91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91" s="138" t="str">
        <f>+CONCATENATE(ZEUFI037[[#This Row],[Type]],"-",ZEUFI037[[#This Row],[G/L Account]])</f>
        <v>ZV-34880000</v>
      </c>
      <c r="D91" s="139" t="str">
        <f>+CONCATENATE(ZEUFI037[[#This Row],[Type]],"-",ZEUFI037[[#This Row],[TCode]],"-",ZEUFI037[[#This Row],[CoCd]],"-",ZEUFI037[[#This Row],[DocumentNo]])</f>
        <v>ZV-FB05-AT01-2000018634</v>
      </c>
      <c r="E91" s="6" t="s">
        <v>101</v>
      </c>
      <c r="F91" s="6" t="s">
        <v>102</v>
      </c>
      <c r="G91" s="6" t="s">
        <v>118</v>
      </c>
      <c r="H91" s="6" t="s">
        <v>119</v>
      </c>
      <c r="I91" s="6" t="s">
        <v>120</v>
      </c>
      <c r="J91" s="6" t="s">
        <v>121</v>
      </c>
      <c r="K91" s="6" t="s">
        <v>122</v>
      </c>
      <c r="L91" s="6">
        <v>2000018634</v>
      </c>
      <c r="M91" s="135">
        <v>45594</v>
      </c>
      <c r="N91" s="135">
        <v>45594</v>
      </c>
      <c r="O91" s="135">
        <v>45594</v>
      </c>
      <c r="P91" s="6" t="s">
        <v>123</v>
      </c>
      <c r="Q91" s="6" t="s">
        <v>123</v>
      </c>
      <c r="R91" s="140"/>
      <c r="S91" s="142">
        <v>12251.94</v>
      </c>
      <c r="T91" s="107">
        <v>0</v>
      </c>
      <c r="U91" s="6">
        <v>2</v>
      </c>
      <c r="V91" s="6">
        <v>18</v>
      </c>
      <c r="W91" s="140">
        <v>1</v>
      </c>
      <c r="X91" s="143">
        <v>34880000</v>
      </c>
      <c r="Y91" s="140" t="s">
        <v>126</v>
      </c>
      <c r="Z91" s="6">
        <v>0</v>
      </c>
      <c r="AA91" s="6">
        <v>0</v>
      </c>
      <c r="AB91" s="6">
        <v>12251.94</v>
      </c>
      <c r="AC91" s="6">
        <v>0</v>
      </c>
      <c r="AD91" s="6" t="s">
        <v>123</v>
      </c>
      <c r="AE91" s="6"/>
      <c r="AF91" s="6"/>
      <c r="AG91" s="6"/>
      <c r="AH91" s="6"/>
      <c r="AI91" s="6"/>
      <c r="AJ91" s="6"/>
      <c r="AK91" s="7"/>
      <c r="AL91" s="6">
        <v>104565</v>
      </c>
      <c r="AM91" s="6" t="s">
        <v>157</v>
      </c>
    </row>
    <row r="92" spans="2:39" x14ac:dyDescent="0.2">
      <c r="B92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92" s="138" t="str">
        <f>+CONCATENATE(ZEUFI037[[#This Row],[Type]],"-",ZEUFI037[[#This Row],[G/L Account]])</f>
        <v>ZV-44110000</v>
      </c>
      <c r="D92" s="139" t="str">
        <f>+CONCATENATE(ZEUFI037[[#This Row],[Type]],"-",ZEUFI037[[#This Row],[TCode]],"-",ZEUFI037[[#This Row],[CoCd]],"-",ZEUFI037[[#This Row],[DocumentNo]])</f>
        <v>ZV-FB05-AT01-2000018634</v>
      </c>
      <c r="E92" s="6" t="s">
        <v>101</v>
      </c>
      <c r="F92" s="6" t="s">
        <v>102</v>
      </c>
      <c r="G92" s="6" t="s">
        <v>118</v>
      </c>
      <c r="H92" s="6" t="s">
        <v>119</v>
      </c>
      <c r="I92" s="6" t="s">
        <v>120</v>
      </c>
      <c r="J92" s="6" t="s">
        <v>121</v>
      </c>
      <c r="K92" s="6" t="s">
        <v>122</v>
      </c>
      <c r="L92" s="6">
        <v>2000018634</v>
      </c>
      <c r="M92" s="135">
        <v>45594</v>
      </c>
      <c r="N92" s="135">
        <v>45594</v>
      </c>
      <c r="O92" s="135">
        <v>45594</v>
      </c>
      <c r="P92" s="6" t="s">
        <v>123</v>
      </c>
      <c r="Q92" s="6" t="s">
        <v>123</v>
      </c>
      <c r="R92" s="140"/>
      <c r="S92" s="142">
        <v>12251.94</v>
      </c>
      <c r="T92" s="107">
        <v>0</v>
      </c>
      <c r="U92" s="6">
        <v>1</v>
      </c>
      <c r="V92" s="6">
        <v>25</v>
      </c>
      <c r="W92" s="140">
        <v>2</v>
      </c>
      <c r="X92" s="143">
        <v>44110000</v>
      </c>
      <c r="Y92" s="140" t="s">
        <v>124</v>
      </c>
      <c r="Z92" s="6">
        <v>12251.94</v>
      </c>
      <c r="AA92" s="6">
        <v>0</v>
      </c>
      <c r="AB92" s="6">
        <v>0</v>
      </c>
      <c r="AC92" s="6">
        <v>0</v>
      </c>
      <c r="AD92" s="6"/>
      <c r="AE92" s="6"/>
      <c r="AF92" s="6"/>
      <c r="AG92" s="6"/>
      <c r="AH92" s="6"/>
      <c r="AI92" s="6"/>
      <c r="AJ92" s="6"/>
      <c r="AK92" s="7"/>
      <c r="AL92" s="6">
        <v>102326</v>
      </c>
      <c r="AM92" s="6" t="s">
        <v>156</v>
      </c>
    </row>
    <row r="93" spans="2:39" x14ac:dyDescent="0.2">
      <c r="B93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93" s="138" t="str">
        <f>+CONCATENATE(ZEUFI037[[#This Row],[Type]],"-",ZEUFI037[[#This Row],[G/L Account]])</f>
        <v>ZV-34210000</v>
      </c>
      <c r="D93" s="139" t="str">
        <f>+CONCATENATE(ZEUFI037[[#This Row],[Type]],"-",ZEUFI037[[#This Row],[TCode]],"-",ZEUFI037[[#This Row],[CoCd]],"-",ZEUFI037[[#This Row],[DocumentNo]])</f>
        <v>ZV-FB05-AT02-2000001075</v>
      </c>
      <c r="E93" s="6" t="s">
        <v>160</v>
      </c>
      <c r="F93" s="6" t="s">
        <v>102</v>
      </c>
      <c r="G93" s="6" t="s">
        <v>103</v>
      </c>
      <c r="H93" s="6" t="s">
        <v>119</v>
      </c>
      <c r="I93" s="6" t="s">
        <v>120</v>
      </c>
      <c r="J93" s="6" t="s">
        <v>121</v>
      </c>
      <c r="K93" s="6" t="s">
        <v>122</v>
      </c>
      <c r="L93" s="6">
        <v>2000001075</v>
      </c>
      <c r="M93" s="135">
        <v>45574</v>
      </c>
      <c r="N93" s="135">
        <v>45574</v>
      </c>
      <c r="O93" s="135">
        <v>45574</v>
      </c>
      <c r="P93" s="6"/>
      <c r="Q93" s="6"/>
      <c r="R93" s="140"/>
      <c r="S93" s="142">
        <v>207566.45</v>
      </c>
      <c r="T93" s="107">
        <v>0</v>
      </c>
      <c r="U93" s="6">
        <v>1</v>
      </c>
      <c r="V93" s="6">
        <v>5</v>
      </c>
      <c r="W93" s="140">
        <v>0</v>
      </c>
      <c r="X93" s="143">
        <v>34210000</v>
      </c>
      <c r="Y93" s="140" t="s">
        <v>161</v>
      </c>
      <c r="Z93" s="6">
        <v>183364.25</v>
      </c>
      <c r="AA93" s="6">
        <v>0</v>
      </c>
      <c r="AB93" s="6">
        <v>0</v>
      </c>
      <c r="AC93" s="6">
        <v>0</v>
      </c>
      <c r="AD93" s="6"/>
      <c r="AE93" s="6"/>
      <c r="AF93" s="6"/>
      <c r="AG93" s="6"/>
      <c r="AH93" s="6"/>
      <c r="AI93" s="6"/>
      <c r="AJ93" s="6"/>
      <c r="AK93" s="7"/>
      <c r="AL93" s="6">
        <v>104951</v>
      </c>
      <c r="AM93" s="6" t="s">
        <v>162</v>
      </c>
    </row>
    <row r="94" spans="2:39" x14ac:dyDescent="0.2">
      <c r="B94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94" s="138" t="str">
        <f>+CONCATENATE(ZEUFI037[[#This Row],[Type]],"-",ZEUFI037[[#This Row],[G/L Account]])</f>
        <v>ZV-34210000</v>
      </c>
      <c r="D94" s="139" t="str">
        <f>+CONCATENATE(ZEUFI037[[#This Row],[Type]],"-",ZEUFI037[[#This Row],[TCode]],"-",ZEUFI037[[#This Row],[CoCd]],"-",ZEUFI037[[#This Row],[DocumentNo]])</f>
        <v>ZV-FB05-AT02-2000001075</v>
      </c>
      <c r="E94" s="6" t="s">
        <v>160</v>
      </c>
      <c r="F94" s="6" t="s">
        <v>102</v>
      </c>
      <c r="G94" s="6" t="s">
        <v>103</v>
      </c>
      <c r="H94" s="6" t="s">
        <v>119</v>
      </c>
      <c r="I94" s="6" t="s">
        <v>120</v>
      </c>
      <c r="J94" s="6" t="s">
        <v>121</v>
      </c>
      <c r="K94" s="6" t="s">
        <v>122</v>
      </c>
      <c r="L94" s="6">
        <v>2000001075</v>
      </c>
      <c r="M94" s="135">
        <v>45574</v>
      </c>
      <c r="N94" s="135">
        <v>45574</v>
      </c>
      <c r="O94" s="135">
        <v>45574</v>
      </c>
      <c r="P94" s="6"/>
      <c r="Q94" s="6"/>
      <c r="R94" s="140"/>
      <c r="S94" s="142">
        <v>207566.45</v>
      </c>
      <c r="T94" s="107">
        <v>0</v>
      </c>
      <c r="U94" s="6">
        <v>2</v>
      </c>
      <c r="V94" s="6">
        <v>18</v>
      </c>
      <c r="W94" s="140">
        <v>1</v>
      </c>
      <c r="X94" s="143">
        <v>34210000</v>
      </c>
      <c r="Y94" s="140" t="s">
        <v>161</v>
      </c>
      <c r="Z94" s="6">
        <v>0</v>
      </c>
      <c r="AA94" s="6">
        <v>0</v>
      </c>
      <c r="AB94" s="6">
        <v>207566.45</v>
      </c>
      <c r="AC94" s="6">
        <v>0</v>
      </c>
      <c r="AD94" s="6"/>
      <c r="AE94" s="6"/>
      <c r="AF94" s="6"/>
      <c r="AG94" s="6"/>
      <c r="AH94" s="6"/>
      <c r="AI94" s="6"/>
      <c r="AJ94" s="6"/>
      <c r="AK94" s="7"/>
      <c r="AL94" s="6">
        <v>104951</v>
      </c>
      <c r="AM94" s="6" t="s">
        <v>162</v>
      </c>
    </row>
    <row r="95" spans="2:39" x14ac:dyDescent="0.2">
      <c r="B95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To Analyze</v>
      </c>
      <c r="C95" s="138" t="str">
        <f>+CONCATENATE(ZEUFI037[[#This Row],[Type]],"-",ZEUFI037[[#This Row],[G/L Account]])</f>
        <v>ZV-44110000</v>
      </c>
      <c r="D95" s="139" t="str">
        <f>+CONCATENATE(ZEUFI037[[#This Row],[Type]],"-",ZEUFI037[[#This Row],[TCode]],"-",ZEUFI037[[#This Row],[CoCd]],"-",ZEUFI037[[#This Row],[DocumentNo]])</f>
        <v>ZV-FB05-AT02-2000001075</v>
      </c>
      <c r="E95" s="6" t="s">
        <v>160</v>
      </c>
      <c r="F95" s="6" t="s">
        <v>102</v>
      </c>
      <c r="G95" s="6" t="s">
        <v>103</v>
      </c>
      <c r="H95" s="6" t="s">
        <v>119</v>
      </c>
      <c r="I95" s="6" t="s">
        <v>120</v>
      </c>
      <c r="J95" s="6" t="s">
        <v>121</v>
      </c>
      <c r="K95" s="6" t="s">
        <v>122</v>
      </c>
      <c r="L95" s="6">
        <v>2000001075</v>
      </c>
      <c r="M95" s="135">
        <v>45574</v>
      </c>
      <c r="N95" s="135">
        <v>45574</v>
      </c>
      <c r="O95" s="135">
        <v>45574</v>
      </c>
      <c r="P95" s="6"/>
      <c r="Q95" s="6"/>
      <c r="R95" s="140"/>
      <c r="S95" s="142">
        <v>207566.45</v>
      </c>
      <c r="T95" s="107">
        <v>0</v>
      </c>
      <c r="U95" s="6">
        <v>3</v>
      </c>
      <c r="V95" s="6">
        <v>25</v>
      </c>
      <c r="W95" s="140">
        <v>2</v>
      </c>
      <c r="X95" s="143">
        <v>44110000</v>
      </c>
      <c r="Y95" s="140" t="s">
        <v>124</v>
      </c>
      <c r="Z95" s="6">
        <v>24202.2</v>
      </c>
      <c r="AA95" s="6">
        <v>0</v>
      </c>
      <c r="AB95" s="6">
        <v>0</v>
      </c>
      <c r="AC95" s="6">
        <v>0</v>
      </c>
      <c r="AD95" s="6"/>
      <c r="AE95" s="6"/>
      <c r="AF95" s="6"/>
      <c r="AG95" s="6"/>
      <c r="AH95" s="6"/>
      <c r="AI95" s="6"/>
      <c r="AJ95" s="6"/>
      <c r="AK95" s="7"/>
      <c r="AL95" s="6">
        <v>102454</v>
      </c>
      <c r="AM95" s="6" t="s">
        <v>163</v>
      </c>
    </row>
    <row r="96" spans="2:39" x14ac:dyDescent="0.2">
      <c r="B96" s="137" t="str">
        <f>+IF(COUNTIF(Exclusions[[#All],[Type + G/L Acc]],ZEUFI037[[#This Row],[Type + G/L Acc]])&gt;0,"Under Control",IF(OR(AND(LEFT(ZEUFI037[[#This Row],[G/L Account]],3)="007",(ZEUFI037[[#This Row],[   Debit amount]]+ZEUFI037[[#This Row],[  Credit amount]])&lt;10),LEFT(ZEUFI037[[#This Row],[G/L Account]],3)="006",(ZEUFI037[[#This Row],[   Debit amount]]+ZEUFI037[[#This Row],[  Credit amount]])&lt;10),"Under Control","To Analyze"))</f>
        <v>Under Control</v>
      </c>
      <c r="C96" s="138" t="str">
        <f>+CONCATENATE(ZEUFI037[[#This Row],[Type]],"-",ZEUFI037[[#This Row],[G/L Account]])</f>
        <v>-</v>
      </c>
      <c r="D96" s="139" t="str">
        <f>+CONCATENATE(ZEUFI037[[#This Row],[Type]],"-",ZEUFI037[[#This Row],[TCode]],"-",ZEUFI037[[#This Row],[CoCd]],"-",ZEUFI037[[#This Row],[DocumentNo]])</f>
        <v>---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140"/>
      <c r="S96" s="142">
        <v>86908947.189999998</v>
      </c>
      <c r="T96" s="107"/>
      <c r="U96" s="6"/>
      <c r="V96" s="6"/>
      <c r="W96" s="140"/>
      <c r="X96" s="143"/>
      <c r="Y96" s="140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7"/>
      <c r="AL96" s="6"/>
      <c r="AM96" s="6"/>
    </row>
  </sheetData>
  <mergeCells count="2">
    <mergeCell ref="B1:H1"/>
    <mergeCell ref="F2:J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8FD7F-70AE-410B-A6E9-6B51C454AF76}">
  <sheetPr>
    <tabColor theme="1"/>
  </sheetPr>
  <dimension ref="B1:L26"/>
  <sheetViews>
    <sheetView showGridLines="0" workbookViewId="0">
      <pane ySplit="3" topLeftCell="A4" activePane="bottomLeft" state="frozen"/>
      <selection pane="bottomLeft" activeCell="C3" sqref="C3:C26"/>
    </sheetView>
  </sheetViews>
  <sheetFormatPr defaultColWidth="8.85546875" defaultRowHeight="12" x14ac:dyDescent="0.2"/>
  <cols>
    <col min="1" max="1" width="2.28515625" style="1" customWidth="1"/>
    <col min="2" max="2" width="13" style="1" customWidth="1"/>
    <col min="3" max="3" width="17" style="1" customWidth="1"/>
    <col min="4" max="4" width="16.7109375" style="1" customWidth="1"/>
    <col min="5" max="5" width="16.140625" style="1" customWidth="1"/>
    <col min="6" max="16384" width="8.85546875" style="1"/>
  </cols>
  <sheetData>
    <row r="1" spans="2:12" s="9" customFormat="1" ht="19.149999999999999" customHeight="1" x14ac:dyDescent="0.3">
      <c r="B1" s="124" t="s">
        <v>37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3" spans="2:12" x14ac:dyDescent="0.2">
      <c r="B3" s="111" t="s">
        <v>38</v>
      </c>
      <c r="C3" s="119" t="s">
        <v>22</v>
      </c>
      <c r="D3" s="111" t="s">
        <v>1</v>
      </c>
      <c r="E3" s="111" t="s">
        <v>39</v>
      </c>
    </row>
    <row r="4" spans="2:12" x14ac:dyDescent="0.2">
      <c r="B4" s="4">
        <v>4</v>
      </c>
      <c r="C4" s="120" t="s">
        <v>79</v>
      </c>
      <c r="D4" s="4" t="str">
        <f t="shared" ref="D4:D26" si="0">+CONCATENATE(B4,"-",C4)</f>
        <v>4-0034210000</v>
      </c>
      <c r="E4" s="4" t="str">
        <f>+Exclusions[[#Headers],[Under Control]]</f>
        <v>Under Control</v>
      </c>
    </row>
    <row r="5" spans="2:12" x14ac:dyDescent="0.2">
      <c r="B5" s="4">
        <v>4</v>
      </c>
      <c r="C5" s="120" t="s">
        <v>81</v>
      </c>
      <c r="D5" s="4" t="str">
        <f t="shared" si="0"/>
        <v>4-0034211000</v>
      </c>
      <c r="E5" s="4" t="str">
        <f>+Exclusions[[#Headers],[Under Control]]</f>
        <v>Under Control</v>
      </c>
    </row>
    <row r="6" spans="2:12" x14ac:dyDescent="0.2">
      <c r="B6" s="4">
        <v>4</v>
      </c>
      <c r="C6" s="120" t="s">
        <v>80</v>
      </c>
      <c r="D6" s="4" t="str">
        <f t="shared" si="0"/>
        <v>4-0034240000</v>
      </c>
      <c r="E6" s="4" t="str">
        <f>+Exclusions[[#Headers],[Under Control]]</f>
        <v>Under Control</v>
      </c>
    </row>
    <row r="7" spans="2:12" x14ac:dyDescent="0.2">
      <c r="B7" s="4">
        <v>4</v>
      </c>
      <c r="C7" s="120" t="s">
        <v>78</v>
      </c>
      <c r="D7" s="4" t="str">
        <f t="shared" si="0"/>
        <v>4-0034880000</v>
      </c>
      <c r="E7" s="4" t="str">
        <f>+Exclusions[[#Headers],[Under Control]]</f>
        <v>Under Control</v>
      </c>
    </row>
    <row r="8" spans="2:12" x14ac:dyDescent="0.2">
      <c r="B8" s="4">
        <v>4</v>
      </c>
      <c r="C8" s="120" t="s">
        <v>82</v>
      </c>
      <c r="D8" s="4" t="str">
        <f t="shared" si="0"/>
        <v>4-0044210000</v>
      </c>
      <c r="E8" s="4" t="str">
        <f>+Exclusions[[#Headers],[Under Control]]</f>
        <v>Under Control</v>
      </c>
    </row>
    <row r="9" spans="2:12" x14ac:dyDescent="0.2">
      <c r="B9" s="4" t="s">
        <v>64</v>
      </c>
      <c r="C9" s="120" t="s">
        <v>83</v>
      </c>
      <c r="D9" s="4" t="str">
        <f t="shared" si="0"/>
        <v>AB-0034110000</v>
      </c>
      <c r="E9" s="4" t="str">
        <f>+Exclusions[[#Headers],[Under Control]]</f>
        <v>Under Control</v>
      </c>
    </row>
    <row r="10" spans="2:12" x14ac:dyDescent="0.2">
      <c r="B10" s="4" t="s">
        <v>64</v>
      </c>
      <c r="C10" s="120" t="s">
        <v>79</v>
      </c>
      <c r="D10" s="4" t="str">
        <f t="shared" si="0"/>
        <v>AB-0034210000</v>
      </c>
      <c r="E10" s="4" t="str">
        <f>+Exclusions[[#Headers],[Under Control]]</f>
        <v>Under Control</v>
      </c>
    </row>
    <row r="11" spans="2:12" x14ac:dyDescent="0.2">
      <c r="B11" s="4" t="s">
        <v>64</v>
      </c>
      <c r="C11" s="120" t="s">
        <v>77</v>
      </c>
      <c r="D11" s="4" t="str">
        <f t="shared" si="0"/>
        <v>AB-0044110000</v>
      </c>
      <c r="E11" s="4" t="str">
        <f>+Exclusions[[#Headers],[Under Control]]</f>
        <v>Under Control</v>
      </c>
    </row>
    <row r="12" spans="2:12" x14ac:dyDescent="0.2">
      <c r="B12" s="4" t="s">
        <v>64</v>
      </c>
      <c r="C12" s="120" t="s">
        <v>84</v>
      </c>
      <c r="D12" s="4" t="str">
        <f t="shared" si="0"/>
        <v>AB-0044150000</v>
      </c>
      <c r="E12" s="4" t="str">
        <f>+Exclusions[[#Headers],[Under Control]]</f>
        <v>Under Control</v>
      </c>
    </row>
    <row r="13" spans="2:12" x14ac:dyDescent="0.2">
      <c r="B13" s="4" t="s">
        <v>64</v>
      </c>
      <c r="C13" s="120" t="s">
        <v>85</v>
      </c>
      <c r="D13" s="4" t="str">
        <f t="shared" si="0"/>
        <v>AB-0044151000</v>
      </c>
      <c r="E13" s="4" t="str">
        <f>+Exclusions[[#Headers],[Under Control]]</f>
        <v>Under Control</v>
      </c>
    </row>
    <row r="14" spans="2:12" x14ac:dyDescent="0.2">
      <c r="B14" s="4" t="s">
        <v>64</v>
      </c>
      <c r="C14" s="120" t="s">
        <v>86</v>
      </c>
      <c r="D14" s="4" t="str">
        <f t="shared" si="0"/>
        <v>AB-0051410409</v>
      </c>
      <c r="E14" s="4" t="str">
        <f>+Exclusions[[#Headers],[Under Control]]</f>
        <v>Under Control</v>
      </c>
    </row>
    <row r="15" spans="2:12" x14ac:dyDescent="0.2">
      <c r="B15" s="4" t="s">
        <v>64</v>
      </c>
      <c r="C15" s="120" t="s">
        <v>87</v>
      </c>
      <c r="D15" s="4" t="str">
        <f t="shared" si="0"/>
        <v>AB-0051411002</v>
      </c>
      <c r="E15" s="4" t="str">
        <f>+Exclusions[[#Headers],[Under Control]]</f>
        <v>Under Control</v>
      </c>
    </row>
    <row r="16" spans="2:12" x14ac:dyDescent="0.2">
      <c r="B16" s="4" t="s">
        <v>64</v>
      </c>
      <c r="C16" s="120" t="s">
        <v>88</v>
      </c>
      <c r="D16" s="4" t="str">
        <f t="shared" si="0"/>
        <v>AB-0051411003</v>
      </c>
      <c r="E16" s="4" t="str">
        <f>+Exclusions[[#Headers],[Under Control]]</f>
        <v>Under Control</v>
      </c>
    </row>
    <row r="17" spans="2:5" x14ac:dyDescent="0.2">
      <c r="B17" s="4" t="s">
        <v>64</v>
      </c>
      <c r="C17" s="121" t="s">
        <v>96</v>
      </c>
      <c r="D17" s="4" t="str">
        <f t="shared" si="0"/>
        <v>AB-0051411009</v>
      </c>
      <c r="E17" s="4" t="str">
        <f>+Exclusions[[#Headers],[Under Control]]</f>
        <v>Under Control</v>
      </c>
    </row>
    <row r="18" spans="2:5" x14ac:dyDescent="0.2">
      <c r="B18" s="4" t="s">
        <v>64</v>
      </c>
      <c r="C18" s="120" t="s">
        <v>89</v>
      </c>
      <c r="D18" s="4" t="str">
        <f t="shared" si="0"/>
        <v>AB-0051412009</v>
      </c>
      <c r="E18" s="4" t="str">
        <f>+Exclusions[[#Headers],[Under Control]]</f>
        <v>Under Control</v>
      </c>
    </row>
    <row r="19" spans="2:5" x14ac:dyDescent="0.2">
      <c r="B19" s="4" t="s">
        <v>64</v>
      </c>
      <c r="C19" s="120" t="s">
        <v>90</v>
      </c>
      <c r="D19" s="4" t="str">
        <f t="shared" si="0"/>
        <v>AB-0051412019</v>
      </c>
      <c r="E19" s="4" t="str">
        <f>+Exclusions[[#Headers],[Under Control]]</f>
        <v>Under Control</v>
      </c>
    </row>
    <row r="20" spans="2:5" x14ac:dyDescent="0.2">
      <c r="B20" s="4" t="s">
        <v>64</v>
      </c>
      <c r="C20" s="120" t="s">
        <v>76</v>
      </c>
      <c r="D20" s="4" t="str">
        <f t="shared" si="0"/>
        <v>AB-0051414002</v>
      </c>
      <c r="E20" s="4" t="str">
        <f>+Exclusions[[#Headers],[Under Control]]</f>
        <v>Under Control</v>
      </c>
    </row>
    <row r="21" spans="2:5" x14ac:dyDescent="0.2">
      <c r="B21" s="4" t="s">
        <v>64</v>
      </c>
      <c r="C21" s="120" t="s">
        <v>91</v>
      </c>
      <c r="D21" s="4" t="str">
        <f t="shared" si="0"/>
        <v>AB-0051414003</v>
      </c>
      <c r="E21" s="4" t="str">
        <f>+Exclusions[[#Headers],[Under Control]]</f>
        <v>Under Control</v>
      </c>
    </row>
    <row r="22" spans="2:5" x14ac:dyDescent="0.2">
      <c r="B22" s="4" t="s">
        <v>64</v>
      </c>
      <c r="C22" s="121" t="s">
        <v>75</v>
      </c>
      <c r="D22" s="4" t="str">
        <f t="shared" si="0"/>
        <v>AB-0051414009</v>
      </c>
      <c r="E22" s="4" t="str">
        <f>+Exclusions[[#Headers],[Under Control]]</f>
        <v>Under Control</v>
      </c>
    </row>
    <row r="23" spans="2:5" x14ac:dyDescent="0.2">
      <c r="B23" s="4" t="s">
        <v>64</v>
      </c>
      <c r="C23" s="120" t="s">
        <v>92</v>
      </c>
      <c r="D23" s="4" t="str">
        <f t="shared" si="0"/>
        <v>AB-0090199999</v>
      </c>
      <c r="E23" s="4" t="str">
        <f>+Exclusions[[#Headers],[Under Control]]</f>
        <v>Under Control</v>
      </c>
    </row>
    <row r="24" spans="2:5" x14ac:dyDescent="0.2">
      <c r="B24" s="4" t="s">
        <v>64</v>
      </c>
      <c r="C24" s="120" t="s">
        <v>93</v>
      </c>
      <c r="D24" s="4" t="str">
        <f t="shared" si="0"/>
        <v>AB-0090299999</v>
      </c>
      <c r="E24" s="4" t="str">
        <f>+Exclusions[[#Headers],[Under Control]]</f>
        <v>Under Control</v>
      </c>
    </row>
    <row r="25" spans="2:5" x14ac:dyDescent="0.2">
      <c r="B25" s="4" t="s">
        <v>64</v>
      </c>
      <c r="C25" s="120" t="s">
        <v>94</v>
      </c>
      <c r="D25" s="4" t="str">
        <f t="shared" si="0"/>
        <v>AB-0090599999</v>
      </c>
      <c r="E25" s="4" t="str">
        <f>+Exclusions[[#Headers],[Under Control]]</f>
        <v>Under Control</v>
      </c>
    </row>
    <row r="26" spans="2:5" x14ac:dyDescent="0.2">
      <c r="B26" s="4" t="s">
        <v>64</v>
      </c>
      <c r="C26" s="120" t="s">
        <v>95</v>
      </c>
      <c r="D26" s="4" t="str">
        <f t="shared" si="0"/>
        <v>AB-0090699999</v>
      </c>
      <c r="E26" s="4" t="str">
        <f>+Exclusions[[#Headers],[Under Control]]</f>
        <v>Under Control</v>
      </c>
    </row>
  </sheetData>
  <mergeCells count="1">
    <mergeCell ref="B1:L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4E46-3232-4E5C-87D0-EAE7EC98CBA5}">
  <sheetPr>
    <tabColor theme="9" tint="-0.249977111117893"/>
  </sheetPr>
  <dimension ref="B1:AM97"/>
  <sheetViews>
    <sheetView showGridLines="0" workbookViewId="0">
      <pane ySplit="5" topLeftCell="A6" activePane="bottomLeft" state="frozen"/>
      <selection pane="bottomLeft" activeCell="B6" sqref="B6"/>
    </sheetView>
  </sheetViews>
  <sheetFormatPr defaultColWidth="8.85546875" defaultRowHeight="12" x14ac:dyDescent="0.2"/>
  <cols>
    <col min="1" max="1" width="2.28515625" style="1" customWidth="1"/>
    <col min="2" max="2" width="12" style="1" bestFit="1" customWidth="1"/>
    <col min="3" max="3" width="17.42578125" style="1" bestFit="1" customWidth="1"/>
    <col min="4" max="4" width="27.42578125" style="1" bestFit="1" customWidth="1"/>
    <col min="5" max="5" width="9.85546875" style="1" bestFit="1" customWidth="1"/>
    <col min="6" max="6" width="12.7109375" style="1" bestFit="1" customWidth="1"/>
    <col min="7" max="7" width="12.140625" style="1" bestFit="1" customWidth="1"/>
    <col min="8" max="8" width="10.7109375" style="1" bestFit="1" customWidth="1"/>
    <col min="9" max="9" width="15.42578125" style="1" bestFit="1" customWidth="1"/>
    <col min="10" max="10" width="9.42578125" style="1" bestFit="1" customWidth="1"/>
    <col min="11" max="11" width="19.7109375" style="1" bestFit="1" customWidth="1"/>
    <col min="12" max="12" width="16" style="1" bestFit="1" customWidth="1"/>
    <col min="13" max="13" width="13.28515625" style="1" bestFit="1" customWidth="1"/>
    <col min="14" max="14" width="13.7109375" style="1" bestFit="1" customWidth="1"/>
    <col min="15" max="15" width="14.28515625" style="1" bestFit="1" customWidth="1"/>
    <col min="16" max="16" width="19.140625" style="1" bestFit="1" customWidth="1"/>
    <col min="17" max="17" width="14.7109375" style="1" bestFit="1" customWidth="1"/>
    <col min="18" max="18" width="15.28515625" style="1" bestFit="1" customWidth="1"/>
    <col min="19" max="19" width="18.42578125" style="1" bestFit="1" customWidth="1"/>
    <col min="20" max="20" width="22.5703125" style="1" bestFit="1" customWidth="1"/>
    <col min="21" max="21" width="8.140625" style="1" bestFit="1" customWidth="1"/>
    <col min="22" max="22" width="7.85546875" style="1" bestFit="1" customWidth="1"/>
    <col min="23" max="23" width="9.140625" style="1" bestFit="1" customWidth="1"/>
    <col min="24" max="24" width="15.28515625" style="1" bestFit="1" customWidth="1"/>
    <col min="25" max="25" width="21.140625" style="1" bestFit="1" customWidth="1"/>
    <col min="26" max="26" width="17.7109375" style="1" bestFit="1" customWidth="1"/>
    <col min="27" max="27" width="21" style="1" bestFit="1" customWidth="1"/>
    <col min="28" max="28" width="18" style="1" bestFit="1" customWidth="1"/>
    <col min="29" max="29" width="21.85546875" style="1" bestFit="1" customWidth="1"/>
    <col min="30" max="30" width="17.28515625" style="1" bestFit="1" customWidth="1"/>
    <col min="31" max="31" width="13.5703125" style="1" bestFit="1" customWidth="1"/>
    <col min="32" max="32" width="12.140625" style="1" bestFit="1" customWidth="1"/>
    <col min="33" max="33" width="12.85546875" style="1" bestFit="1" customWidth="1"/>
    <col min="34" max="34" width="10.28515625" style="1" bestFit="1" customWidth="1"/>
    <col min="35" max="35" width="17.140625" style="1" bestFit="1" customWidth="1"/>
    <col min="36" max="36" width="17.42578125" style="1" bestFit="1" customWidth="1"/>
    <col min="37" max="37" width="15.28515625" style="1" bestFit="1" customWidth="1"/>
    <col min="38" max="38" width="12.42578125" style="1" bestFit="1" customWidth="1"/>
    <col min="39" max="39" width="40.7109375" style="1" bestFit="1" customWidth="1"/>
    <col min="40" max="16384" width="8.85546875" style="1"/>
  </cols>
  <sheetData>
    <row r="1" spans="2:39" s="101" customFormat="1" ht="19.149999999999999" customHeight="1" x14ac:dyDescent="0.2">
      <c r="B1" s="47" t="s">
        <v>53</v>
      </c>
    </row>
    <row r="2" spans="2:39" x14ac:dyDescent="0.2">
      <c r="B2" s="102"/>
    </row>
    <row r="3" spans="2:39" x14ac:dyDescent="0.2">
      <c r="S3" s="29">
        <f>+SUM(Clearings[[#All],[Total Deb./Cred.]])</f>
        <v>173817894.38</v>
      </c>
      <c r="Z3" s="29">
        <f>+SUM(Clearings[[#All],[   Debit amount]])</f>
        <v>42728878.140000015</v>
      </c>
      <c r="AB3" s="29">
        <f>+SUM(Clearings[[#All],[   Debit amount]])</f>
        <v>42728878.140000015</v>
      </c>
    </row>
    <row r="4" spans="2:39" ht="3.6" customHeight="1" thickBot="1" x14ac:dyDescent="0.25"/>
    <row r="5" spans="2:39" ht="15.75" thickBot="1" x14ac:dyDescent="0.3">
      <c r="B5" s="104" t="s">
        <v>0</v>
      </c>
      <c r="C5" s="16" t="s">
        <v>1</v>
      </c>
      <c r="D5" s="16" t="s">
        <v>2</v>
      </c>
      <c r="E5" s="17" t="s">
        <v>3</v>
      </c>
      <c r="F5" s="17" t="s">
        <v>4</v>
      </c>
      <c r="G5" s="17" t="s">
        <v>5</v>
      </c>
      <c r="H5" s="17" t="s">
        <v>6</v>
      </c>
      <c r="I5" s="17" t="s">
        <v>7</v>
      </c>
      <c r="J5" s="17" t="s">
        <v>8</v>
      </c>
      <c r="K5" s="17" t="s">
        <v>9</v>
      </c>
      <c r="L5" s="17" t="s">
        <v>10</v>
      </c>
      <c r="M5" s="17" t="s">
        <v>11</v>
      </c>
      <c r="N5" s="17" t="s">
        <v>12</v>
      </c>
      <c r="O5" s="17" t="s">
        <v>13</v>
      </c>
      <c r="P5" s="17" t="s">
        <v>14</v>
      </c>
      <c r="Q5" s="17" t="s">
        <v>15</v>
      </c>
      <c r="R5" s="17" t="s">
        <v>16</v>
      </c>
      <c r="S5" s="17" t="s">
        <v>17</v>
      </c>
      <c r="T5" s="17" t="s">
        <v>18</v>
      </c>
      <c r="U5" s="17" t="s">
        <v>19</v>
      </c>
      <c r="V5" s="17" t="s">
        <v>20</v>
      </c>
      <c r="W5" s="17" t="s">
        <v>21</v>
      </c>
      <c r="X5" s="17" t="s">
        <v>22</v>
      </c>
      <c r="Y5" s="17" t="s">
        <v>23</v>
      </c>
      <c r="Z5" s="17" t="s">
        <v>24</v>
      </c>
      <c r="AA5" s="17" t="s">
        <v>25</v>
      </c>
      <c r="AB5" s="17" t="s">
        <v>26</v>
      </c>
      <c r="AC5" s="17" t="s">
        <v>27</v>
      </c>
      <c r="AD5" s="17" t="s">
        <v>28</v>
      </c>
      <c r="AE5" s="17" t="s">
        <v>29</v>
      </c>
      <c r="AF5" s="105" t="s">
        <v>30</v>
      </c>
      <c r="AG5" s="105" t="s">
        <v>31</v>
      </c>
      <c r="AH5" s="105" t="s">
        <v>32</v>
      </c>
      <c r="AI5" s="105" t="s">
        <v>33</v>
      </c>
      <c r="AJ5" s="105" t="s">
        <v>34</v>
      </c>
      <c r="AK5" s="105" t="s">
        <v>35</v>
      </c>
      <c r="AL5" s="106" t="s">
        <v>61</v>
      </c>
      <c r="AM5" s="103" t="s">
        <v>62</v>
      </c>
    </row>
    <row r="6" spans="2:39" ht="15" x14ac:dyDescent="0.25">
      <c r="B6" s="4" t="s">
        <v>164</v>
      </c>
      <c r="C6" s="4" t="s">
        <v>165</v>
      </c>
      <c r="D6" s="4" t="s">
        <v>166</v>
      </c>
      <c r="E6" s="4" t="s">
        <v>101</v>
      </c>
      <c r="F6" s="4" t="s">
        <v>102</v>
      </c>
      <c r="G6" s="4" t="s">
        <v>103</v>
      </c>
      <c r="H6" s="4" t="s">
        <v>104</v>
      </c>
      <c r="I6" s="1" t="s">
        <v>105</v>
      </c>
      <c r="J6" s="4" t="s">
        <v>64</v>
      </c>
      <c r="K6" s="1" t="s">
        <v>106</v>
      </c>
      <c r="L6" s="4">
        <v>100037026</v>
      </c>
      <c r="M6" s="4">
        <v>45568</v>
      </c>
      <c r="N6" s="4">
        <v>45568</v>
      </c>
      <c r="O6" s="4">
        <v>45568</v>
      </c>
      <c r="S6" s="8">
        <v>61790</v>
      </c>
      <c r="T6" s="20">
        <v>0</v>
      </c>
      <c r="U6" s="4">
        <v>2</v>
      </c>
      <c r="V6" s="4">
        <v>29</v>
      </c>
      <c r="W6" s="4">
        <v>2</v>
      </c>
      <c r="X6" s="4">
        <v>44810000</v>
      </c>
      <c r="Y6" s="1" t="s">
        <v>107</v>
      </c>
      <c r="Z6" s="8">
        <v>61790</v>
      </c>
      <c r="AA6" s="8">
        <v>0</v>
      </c>
      <c r="AB6" s="8">
        <v>0</v>
      </c>
      <c r="AC6" s="8">
        <v>0</v>
      </c>
      <c r="AL6">
        <v>100276</v>
      </c>
      <c r="AM6" t="s">
        <v>108</v>
      </c>
    </row>
    <row r="7" spans="2:39" ht="15" x14ac:dyDescent="0.25">
      <c r="B7" s="4" t="s">
        <v>164</v>
      </c>
      <c r="C7" s="4" t="s">
        <v>167</v>
      </c>
      <c r="D7" s="4" t="s">
        <v>166</v>
      </c>
      <c r="E7" s="4" t="s">
        <v>101</v>
      </c>
      <c r="F7" s="4" t="s">
        <v>102</v>
      </c>
      <c r="G7" s="4" t="s">
        <v>103</v>
      </c>
      <c r="H7" s="4" t="s">
        <v>104</v>
      </c>
      <c r="I7" s="1" t="s">
        <v>105</v>
      </c>
      <c r="J7" s="4" t="s">
        <v>64</v>
      </c>
      <c r="K7" s="1" t="s">
        <v>106</v>
      </c>
      <c r="L7" s="4">
        <v>100037026</v>
      </c>
      <c r="M7" s="4">
        <v>45568</v>
      </c>
      <c r="N7" s="4">
        <v>45568</v>
      </c>
      <c r="O7" s="4">
        <v>45568</v>
      </c>
      <c r="S7" s="8">
        <v>61790</v>
      </c>
      <c r="T7" s="20">
        <v>0</v>
      </c>
      <c r="U7" s="4">
        <v>1</v>
      </c>
      <c r="V7" s="4">
        <v>39</v>
      </c>
      <c r="W7" s="4">
        <v>3</v>
      </c>
      <c r="X7" s="4">
        <v>23970000</v>
      </c>
      <c r="Z7" s="8">
        <v>0</v>
      </c>
      <c r="AA7" s="8">
        <v>0</v>
      </c>
      <c r="AB7" s="8">
        <v>61790</v>
      </c>
      <c r="AC7" s="8">
        <v>0</v>
      </c>
      <c r="AG7" s="1" t="s">
        <v>109</v>
      </c>
      <c r="AL7">
        <v>100276</v>
      </c>
      <c r="AM7" t="s">
        <v>108</v>
      </c>
    </row>
    <row r="8" spans="2:39" ht="15" x14ac:dyDescent="0.25">
      <c r="B8" s="4" t="s">
        <v>164</v>
      </c>
      <c r="C8" s="4" t="s">
        <v>167</v>
      </c>
      <c r="D8" s="4" t="s">
        <v>168</v>
      </c>
      <c r="E8" s="4" t="s">
        <v>101</v>
      </c>
      <c r="F8" s="4" t="s">
        <v>102</v>
      </c>
      <c r="G8" s="4" t="s">
        <v>103</v>
      </c>
      <c r="H8" s="4" t="s">
        <v>104</v>
      </c>
      <c r="I8" s="1" t="s">
        <v>105</v>
      </c>
      <c r="J8" s="4" t="s">
        <v>64</v>
      </c>
      <c r="K8" s="1" t="s">
        <v>106</v>
      </c>
      <c r="L8" s="4">
        <v>100037100</v>
      </c>
      <c r="M8" s="4">
        <v>45579</v>
      </c>
      <c r="N8" s="4">
        <v>45579</v>
      </c>
      <c r="O8" s="4">
        <v>45579</v>
      </c>
      <c r="S8" s="8">
        <v>77987</v>
      </c>
      <c r="T8" s="20">
        <v>0</v>
      </c>
      <c r="U8" s="4">
        <v>1</v>
      </c>
      <c r="V8" s="4">
        <v>39</v>
      </c>
      <c r="W8" s="4">
        <v>3</v>
      </c>
      <c r="X8" s="4">
        <v>23970000</v>
      </c>
      <c r="Z8" s="8">
        <v>0</v>
      </c>
      <c r="AA8" s="8">
        <v>0</v>
      </c>
      <c r="AB8" s="8">
        <v>77987</v>
      </c>
      <c r="AC8" s="8">
        <v>0</v>
      </c>
      <c r="AG8" s="1" t="s">
        <v>109</v>
      </c>
      <c r="AL8">
        <v>100276</v>
      </c>
      <c r="AM8" t="s">
        <v>108</v>
      </c>
    </row>
    <row r="9" spans="2:39" ht="15" x14ac:dyDescent="0.25">
      <c r="B9" s="4" t="s">
        <v>164</v>
      </c>
      <c r="C9" s="4" t="s">
        <v>165</v>
      </c>
      <c r="D9" s="4" t="s">
        <v>168</v>
      </c>
      <c r="E9" s="4" t="s">
        <v>101</v>
      </c>
      <c r="F9" s="4" t="s">
        <v>102</v>
      </c>
      <c r="G9" s="4" t="s">
        <v>103</v>
      </c>
      <c r="H9" s="4" t="s">
        <v>104</v>
      </c>
      <c r="I9" s="1" t="s">
        <v>105</v>
      </c>
      <c r="J9" s="4" t="s">
        <v>64</v>
      </c>
      <c r="K9" s="1" t="s">
        <v>106</v>
      </c>
      <c r="L9" s="4">
        <v>100037100</v>
      </c>
      <c r="M9" s="4">
        <v>45579</v>
      </c>
      <c r="N9" s="4">
        <v>45579</v>
      </c>
      <c r="O9" s="4">
        <v>45579</v>
      </c>
      <c r="S9" s="8">
        <v>77987</v>
      </c>
      <c r="T9" s="20">
        <v>0</v>
      </c>
      <c r="U9" s="4">
        <v>2</v>
      </c>
      <c r="V9" s="4">
        <v>29</v>
      </c>
      <c r="W9" s="4">
        <v>2</v>
      </c>
      <c r="X9" s="4">
        <v>44810000</v>
      </c>
      <c r="Y9" s="1" t="s">
        <v>107</v>
      </c>
      <c r="Z9" s="8">
        <v>77987</v>
      </c>
      <c r="AA9" s="8">
        <v>0</v>
      </c>
      <c r="AB9" s="8">
        <v>0</v>
      </c>
      <c r="AC9" s="8">
        <v>0</v>
      </c>
      <c r="AL9">
        <v>100276</v>
      </c>
      <c r="AM9" t="s">
        <v>108</v>
      </c>
    </row>
    <row r="10" spans="2:39" ht="15" x14ac:dyDescent="0.25">
      <c r="B10" s="4" t="s">
        <v>164</v>
      </c>
      <c r="C10" s="4" t="s">
        <v>165</v>
      </c>
      <c r="D10" s="4" t="s">
        <v>169</v>
      </c>
      <c r="E10" s="4" t="s">
        <v>101</v>
      </c>
      <c r="F10" s="4" t="s">
        <v>102</v>
      </c>
      <c r="G10" s="4" t="s">
        <v>103</v>
      </c>
      <c r="H10" s="4" t="s">
        <v>104</v>
      </c>
      <c r="I10" s="1" t="s">
        <v>105</v>
      </c>
      <c r="J10" s="4" t="s">
        <v>64</v>
      </c>
      <c r="K10" s="1" t="s">
        <v>106</v>
      </c>
      <c r="L10" s="4">
        <v>100037113</v>
      </c>
      <c r="M10" s="4">
        <v>45580</v>
      </c>
      <c r="N10" s="4">
        <v>45580</v>
      </c>
      <c r="O10" s="4">
        <v>45580</v>
      </c>
      <c r="S10" s="8">
        <v>382878</v>
      </c>
      <c r="T10" s="20">
        <v>0</v>
      </c>
      <c r="U10" s="4">
        <v>2</v>
      </c>
      <c r="V10" s="4">
        <v>29</v>
      </c>
      <c r="W10" s="4">
        <v>2</v>
      </c>
      <c r="X10" s="4">
        <v>44810000</v>
      </c>
      <c r="Y10" s="1" t="s">
        <v>107</v>
      </c>
      <c r="Z10" s="8">
        <v>382878</v>
      </c>
      <c r="AA10" s="8">
        <v>0</v>
      </c>
      <c r="AB10" s="8">
        <v>0</v>
      </c>
      <c r="AC10" s="8">
        <v>0</v>
      </c>
      <c r="AL10">
        <v>100276</v>
      </c>
      <c r="AM10" t="s">
        <v>108</v>
      </c>
    </row>
    <row r="11" spans="2:39" ht="15" x14ac:dyDescent="0.25">
      <c r="B11" s="4" t="s">
        <v>164</v>
      </c>
      <c r="C11" s="4" t="s">
        <v>167</v>
      </c>
      <c r="D11" s="4" t="s">
        <v>169</v>
      </c>
      <c r="E11" s="4" t="s">
        <v>101</v>
      </c>
      <c r="F11" s="4" t="s">
        <v>102</v>
      </c>
      <c r="G11" s="4" t="s">
        <v>103</v>
      </c>
      <c r="H11" s="4" t="s">
        <v>104</v>
      </c>
      <c r="I11" s="1" t="s">
        <v>105</v>
      </c>
      <c r="J11" s="4" t="s">
        <v>64</v>
      </c>
      <c r="K11" s="1" t="s">
        <v>106</v>
      </c>
      <c r="L11" s="4">
        <v>100037113</v>
      </c>
      <c r="M11" s="4">
        <v>45580</v>
      </c>
      <c r="N11" s="4">
        <v>45580</v>
      </c>
      <c r="O11" s="4">
        <v>45580</v>
      </c>
      <c r="S11" s="8">
        <v>382878</v>
      </c>
      <c r="T11" s="20">
        <v>0</v>
      </c>
      <c r="U11" s="4">
        <v>1</v>
      </c>
      <c r="V11" s="4">
        <v>39</v>
      </c>
      <c r="W11" s="4">
        <v>3</v>
      </c>
      <c r="X11" s="4">
        <v>23970000</v>
      </c>
      <c r="Z11" s="8">
        <v>0</v>
      </c>
      <c r="AA11" s="8">
        <v>0</v>
      </c>
      <c r="AB11" s="8">
        <v>382878</v>
      </c>
      <c r="AC11" s="8">
        <v>0</v>
      </c>
      <c r="AG11" s="1" t="s">
        <v>109</v>
      </c>
      <c r="AL11">
        <v>100276</v>
      </c>
      <c r="AM11" t="s">
        <v>108</v>
      </c>
    </row>
    <row r="12" spans="2:39" ht="15" x14ac:dyDescent="0.25">
      <c r="B12" s="4" t="s">
        <v>164</v>
      </c>
      <c r="C12" s="4" t="s">
        <v>167</v>
      </c>
      <c r="D12" s="4" t="s">
        <v>170</v>
      </c>
      <c r="E12" s="4" t="s">
        <v>101</v>
      </c>
      <c r="F12" s="4" t="s">
        <v>102</v>
      </c>
      <c r="G12" s="4" t="s">
        <v>103</v>
      </c>
      <c r="H12" s="4" t="s">
        <v>104</v>
      </c>
      <c r="I12" s="1" t="s">
        <v>105</v>
      </c>
      <c r="J12" s="4" t="s">
        <v>64</v>
      </c>
      <c r="K12" s="1" t="s">
        <v>106</v>
      </c>
      <c r="L12" s="4">
        <v>100037119</v>
      </c>
      <c r="M12" s="4">
        <v>45581</v>
      </c>
      <c r="N12" s="4">
        <v>45581</v>
      </c>
      <c r="O12" s="4">
        <v>45581</v>
      </c>
      <c r="S12" s="8">
        <v>53692</v>
      </c>
      <c r="T12" s="20">
        <v>0</v>
      </c>
      <c r="U12" s="4">
        <v>1</v>
      </c>
      <c r="V12" s="4">
        <v>39</v>
      </c>
      <c r="W12" s="4">
        <v>3</v>
      </c>
      <c r="X12" s="4">
        <v>23970000</v>
      </c>
      <c r="Z12" s="8">
        <v>0</v>
      </c>
      <c r="AA12" s="8">
        <v>0</v>
      </c>
      <c r="AB12" s="8">
        <v>53692</v>
      </c>
      <c r="AC12" s="8">
        <v>0</v>
      </c>
      <c r="AG12" s="1" t="s">
        <v>109</v>
      </c>
      <c r="AL12">
        <v>100276</v>
      </c>
      <c r="AM12" t="s">
        <v>108</v>
      </c>
    </row>
    <row r="13" spans="2:39" ht="15" x14ac:dyDescent="0.25">
      <c r="B13" s="4" t="s">
        <v>164</v>
      </c>
      <c r="C13" s="4" t="s">
        <v>165</v>
      </c>
      <c r="D13" s="4" t="s">
        <v>170</v>
      </c>
      <c r="E13" s="4" t="s">
        <v>101</v>
      </c>
      <c r="F13" s="4" t="s">
        <v>102</v>
      </c>
      <c r="G13" s="4" t="s">
        <v>103</v>
      </c>
      <c r="H13" s="4" t="s">
        <v>104</v>
      </c>
      <c r="I13" s="1" t="s">
        <v>105</v>
      </c>
      <c r="J13" s="4" t="s">
        <v>64</v>
      </c>
      <c r="K13" s="1" t="s">
        <v>106</v>
      </c>
      <c r="L13" s="4">
        <v>100037119</v>
      </c>
      <c r="M13" s="4">
        <v>45581</v>
      </c>
      <c r="N13" s="4">
        <v>45581</v>
      </c>
      <c r="O13" s="4">
        <v>45581</v>
      </c>
      <c r="S13" s="8">
        <v>53692</v>
      </c>
      <c r="T13" s="20">
        <v>0</v>
      </c>
      <c r="U13" s="4">
        <v>2</v>
      </c>
      <c r="V13" s="4">
        <v>29</v>
      </c>
      <c r="W13" s="4">
        <v>2</v>
      </c>
      <c r="X13" s="4">
        <v>44810000</v>
      </c>
      <c r="Y13" s="1" t="s">
        <v>107</v>
      </c>
      <c r="Z13" s="8">
        <v>53692</v>
      </c>
      <c r="AA13" s="8">
        <v>0</v>
      </c>
      <c r="AB13" s="8">
        <v>0</v>
      </c>
      <c r="AC13" s="8">
        <v>0</v>
      </c>
      <c r="AL13">
        <v>100276</v>
      </c>
      <c r="AM13" t="s">
        <v>108</v>
      </c>
    </row>
    <row r="14" spans="2:39" ht="15" x14ac:dyDescent="0.25">
      <c r="B14" s="4" t="s">
        <v>164</v>
      </c>
      <c r="C14" s="4" t="s">
        <v>171</v>
      </c>
      <c r="D14" s="4" t="s">
        <v>172</v>
      </c>
      <c r="E14" s="4" t="s">
        <v>101</v>
      </c>
      <c r="F14" s="4" t="s">
        <v>110</v>
      </c>
      <c r="G14" s="4" t="s">
        <v>111</v>
      </c>
      <c r="H14" s="4" t="s">
        <v>112</v>
      </c>
      <c r="I14" s="1" t="s">
        <v>113</v>
      </c>
      <c r="J14" s="4" t="s">
        <v>64</v>
      </c>
      <c r="K14" s="1" t="s">
        <v>106</v>
      </c>
      <c r="L14" s="4">
        <v>100037211</v>
      </c>
      <c r="M14" s="4">
        <v>45590</v>
      </c>
      <c r="N14" s="4">
        <v>45590</v>
      </c>
      <c r="O14" s="4">
        <v>45590</v>
      </c>
      <c r="S14" s="8">
        <v>1179755.95</v>
      </c>
      <c r="T14" s="20">
        <v>0</v>
      </c>
      <c r="U14" s="4">
        <v>1</v>
      </c>
      <c r="V14" s="4">
        <v>40</v>
      </c>
      <c r="W14" s="4">
        <v>4</v>
      </c>
      <c r="X14" s="4">
        <v>61742100</v>
      </c>
      <c r="Y14" s="1" t="s">
        <v>114</v>
      </c>
      <c r="Z14" s="8">
        <v>551341.46</v>
      </c>
      <c r="AA14" s="8">
        <v>0</v>
      </c>
      <c r="AB14" s="8">
        <v>0</v>
      </c>
      <c r="AC14" s="8">
        <v>0</v>
      </c>
      <c r="AF14" s="1" t="s">
        <v>115</v>
      </c>
      <c r="AG14" s="1" t="s">
        <v>115</v>
      </c>
      <c r="AL14"/>
      <c r="AM14"/>
    </row>
    <row r="15" spans="2:39" ht="15" x14ac:dyDescent="0.25">
      <c r="B15" s="4" t="s">
        <v>164</v>
      </c>
      <c r="C15" s="4" t="s">
        <v>173</v>
      </c>
      <c r="D15" s="4" t="s">
        <v>172</v>
      </c>
      <c r="E15" s="4" t="s">
        <v>101</v>
      </c>
      <c r="F15" s="4" t="s">
        <v>110</v>
      </c>
      <c r="G15" s="4" t="s">
        <v>111</v>
      </c>
      <c r="H15" s="4" t="s">
        <v>112</v>
      </c>
      <c r="I15" s="1" t="s">
        <v>113</v>
      </c>
      <c r="J15" s="4" t="s">
        <v>64</v>
      </c>
      <c r="K15" s="1" t="s">
        <v>106</v>
      </c>
      <c r="L15" s="4">
        <v>100037211</v>
      </c>
      <c r="M15" s="4">
        <v>45590</v>
      </c>
      <c r="N15" s="4">
        <v>45590</v>
      </c>
      <c r="O15" s="4">
        <v>45590</v>
      </c>
      <c r="S15" s="8">
        <v>1179755.95</v>
      </c>
      <c r="T15" s="20">
        <v>0</v>
      </c>
      <c r="U15" s="4">
        <v>3</v>
      </c>
      <c r="V15" s="4">
        <v>50</v>
      </c>
      <c r="W15" s="4">
        <v>5</v>
      </c>
      <c r="X15" s="4">
        <v>44433000</v>
      </c>
      <c r="Y15" s="1" t="s">
        <v>116</v>
      </c>
      <c r="Z15" s="8">
        <v>0</v>
      </c>
      <c r="AA15" s="8">
        <v>0</v>
      </c>
      <c r="AB15" s="8">
        <v>1179755.95</v>
      </c>
      <c r="AC15" s="8">
        <v>0</v>
      </c>
      <c r="AL15"/>
      <c r="AM15"/>
    </row>
    <row r="16" spans="2:39" ht="15" x14ac:dyDescent="0.25">
      <c r="B16" s="4" t="s">
        <v>164</v>
      </c>
      <c r="C16" s="4" t="s">
        <v>173</v>
      </c>
      <c r="D16" s="4" t="s">
        <v>172</v>
      </c>
      <c r="E16" s="4" t="s">
        <v>101</v>
      </c>
      <c r="F16" s="4" t="s">
        <v>110</v>
      </c>
      <c r="G16" s="4" t="s">
        <v>111</v>
      </c>
      <c r="H16" s="4" t="s">
        <v>112</v>
      </c>
      <c r="I16" s="1" t="s">
        <v>113</v>
      </c>
      <c r="J16" s="4" t="s">
        <v>64</v>
      </c>
      <c r="K16" s="1" t="s">
        <v>106</v>
      </c>
      <c r="L16" s="4">
        <v>100037211</v>
      </c>
      <c r="M16" s="4">
        <v>45590</v>
      </c>
      <c r="N16" s="4">
        <v>45590</v>
      </c>
      <c r="O16" s="4">
        <v>45590</v>
      </c>
      <c r="S16" s="8">
        <v>1179755.95</v>
      </c>
      <c r="T16" s="20">
        <v>0</v>
      </c>
      <c r="U16" s="4">
        <v>2</v>
      </c>
      <c r="V16" s="4">
        <v>40</v>
      </c>
      <c r="W16" s="4">
        <v>4</v>
      </c>
      <c r="X16" s="4">
        <v>44433000</v>
      </c>
      <c r="Y16" s="1" t="s">
        <v>116</v>
      </c>
      <c r="Z16" s="8">
        <v>628414.49</v>
      </c>
      <c r="AA16" s="8">
        <v>0</v>
      </c>
      <c r="AB16" s="8">
        <v>0</v>
      </c>
      <c r="AC16" s="8">
        <v>0</v>
      </c>
      <c r="AL16"/>
      <c r="AM16"/>
    </row>
    <row r="17" spans="2:39" ht="15" x14ac:dyDescent="0.25">
      <c r="B17" s="4" t="s">
        <v>164</v>
      </c>
      <c r="C17" s="4" t="s">
        <v>174</v>
      </c>
      <c r="D17" s="4" t="s">
        <v>175</v>
      </c>
      <c r="E17" s="4" t="s">
        <v>101</v>
      </c>
      <c r="F17" s="4" t="s">
        <v>110</v>
      </c>
      <c r="G17" s="4" t="s">
        <v>102</v>
      </c>
      <c r="H17" s="4" t="s">
        <v>112</v>
      </c>
      <c r="I17" s="1" t="s">
        <v>113</v>
      </c>
      <c r="J17" s="4" t="s">
        <v>64</v>
      </c>
      <c r="K17" s="1" t="s">
        <v>106</v>
      </c>
      <c r="L17" s="4">
        <v>100037339</v>
      </c>
      <c r="M17" s="4">
        <v>45595</v>
      </c>
      <c r="N17" s="4">
        <v>45597</v>
      </c>
      <c r="O17" s="4">
        <v>45595</v>
      </c>
      <c r="S17" s="8">
        <v>37000000</v>
      </c>
      <c r="T17" s="20">
        <v>0</v>
      </c>
      <c r="U17" s="4">
        <v>2</v>
      </c>
      <c r="V17" s="4">
        <v>40</v>
      </c>
      <c r="W17" s="4">
        <v>4</v>
      </c>
      <c r="X17" s="4">
        <v>51414009</v>
      </c>
      <c r="Y17" s="1" t="s">
        <v>117</v>
      </c>
      <c r="Z17" s="8">
        <v>37000000</v>
      </c>
      <c r="AA17" s="8">
        <v>0</v>
      </c>
      <c r="AB17" s="8">
        <v>0</v>
      </c>
      <c r="AC17" s="8">
        <v>0</v>
      </c>
      <c r="AL17"/>
      <c r="AM17"/>
    </row>
    <row r="18" spans="2:39" ht="15" x14ac:dyDescent="0.25">
      <c r="B18" s="4" t="s">
        <v>164</v>
      </c>
      <c r="C18" s="4" t="s">
        <v>176</v>
      </c>
      <c r="D18" s="4" t="s">
        <v>175</v>
      </c>
      <c r="E18" s="4" t="s">
        <v>101</v>
      </c>
      <c r="F18" s="4" t="s">
        <v>110</v>
      </c>
      <c r="G18" s="4" t="s">
        <v>102</v>
      </c>
      <c r="H18" s="4" t="s">
        <v>112</v>
      </c>
      <c r="I18" s="1" t="s">
        <v>113</v>
      </c>
      <c r="J18" s="4" t="s">
        <v>64</v>
      </c>
      <c r="K18" s="1" t="s">
        <v>106</v>
      </c>
      <c r="L18" s="4">
        <v>100037339</v>
      </c>
      <c r="M18" s="4">
        <v>45595</v>
      </c>
      <c r="N18" s="4">
        <v>45597</v>
      </c>
      <c r="O18" s="4">
        <v>45595</v>
      </c>
      <c r="S18" s="8">
        <v>37000000</v>
      </c>
      <c r="T18" s="20">
        <v>0</v>
      </c>
      <c r="U18" s="4">
        <v>1</v>
      </c>
      <c r="V18" s="4">
        <v>50</v>
      </c>
      <c r="W18" s="4">
        <v>5</v>
      </c>
      <c r="X18" s="4">
        <v>51414003</v>
      </c>
      <c r="Z18" s="8">
        <v>0</v>
      </c>
      <c r="AA18" s="8">
        <v>0</v>
      </c>
      <c r="AB18" s="8">
        <v>37000000</v>
      </c>
      <c r="AC18" s="8">
        <v>0</v>
      </c>
      <c r="AL18"/>
      <c r="AM18"/>
    </row>
    <row r="19" spans="2:39" ht="15" x14ac:dyDescent="0.25">
      <c r="B19" s="4" t="s">
        <v>164</v>
      </c>
      <c r="C19" s="4" t="s">
        <v>177</v>
      </c>
      <c r="D19" s="4" t="s">
        <v>178</v>
      </c>
      <c r="E19" s="4" t="s">
        <v>101</v>
      </c>
      <c r="F19" s="4" t="s">
        <v>110</v>
      </c>
      <c r="G19" s="4" t="s">
        <v>102</v>
      </c>
      <c r="H19" s="4" t="s">
        <v>112</v>
      </c>
      <c r="I19" s="1" t="s">
        <v>113</v>
      </c>
      <c r="J19" s="4" t="s">
        <v>64</v>
      </c>
      <c r="K19" s="1" t="s">
        <v>106</v>
      </c>
      <c r="L19" s="4">
        <v>100037353</v>
      </c>
      <c r="M19" s="4">
        <v>45596</v>
      </c>
      <c r="N19" s="4">
        <v>45597</v>
      </c>
      <c r="O19" s="4">
        <v>45596</v>
      </c>
      <c r="S19" s="8">
        <v>2947322.86</v>
      </c>
      <c r="T19" s="20">
        <v>0</v>
      </c>
      <c r="U19" s="4">
        <v>1</v>
      </c>
      <c r="V19" s="4">
        <v>40</v>
      </c>
      <c r="W19" s="4">
        <v>4</v>
      </c>
      <c r="X19" s="4">
        <v>51414002</v>
      </c>
      <c r="Z19" s="8">
        <v>2947322.86</v>
      </c>
      <c r="AA19" s="8">
        <v>0</v>
      </c>
      <c r="AB19" s="8">
        <v>0</v>
      </c>
      <c r="AC19" s="8">
        <v>0</v>
      </c>
      <c r="AL19"/>
      <c r="AM19"/>
    </row>
    <row r="20" spans="2:39" ht="15" x14ac:dyDescent="0.25">
      <c r="B20" s="4" t="s">
        <v>164</v>
      </c>
      <c r="C20" s="4" t="s">
        <v>174</v>
      </c>
      <c r="D20" s="4" t="s">
        <v>178</v>
      </c>
      <c r="E20" s="4" t="s">
        <v>101</v>
      </c>
      <c r="F20" s="4" t="s">
        <v>110</v>
      </c>
      <c r="G20" s="4" t="s">
        <v>102</v>
      </c>
      <c r="H20" s="4" t="s">
        <v>112</v>
      </c>
      <c r="I20" s="1" t="s">
        <v>113</v>
      </c>
      <c r="J20" s="4" t="s">
        <v>64</v>
      </c>
      <c r="K20" s="1" t="s">
        <v>106</v>
      </c>
      <c r="L20" s="4">
        <v>100037353</v>
      </c>
      <c r="M20" s="4">
        <v>45596</v>
      </c>
      <c r="N20" s="4">
        <v>45597</v>
      </c>
      <c r="O20" s="4">
        <v>45596</v>
      </c>
      <c r="S20" s="8">
        <v>2947322.86</v>
      </c>
      <c r="T20" s="20">
        <v>0</v>
      </c>
      <c r="U20" s="4">
        <v>2</v>
      </c>
      <c r="V20" s="4">
        <v>50</v>
      </c>
      <c r="W20" s="4">
        <v>5</v>
      </c>
      <c r="X20" s="4">
        <v>51414009</v>
      </c>
      <c r="Y20" s="1" t="s">
        <v>117</v>
      </c>
      <c r="Z20" s="8">
        <v>0</v>
      </c>
      <c r="AA20" s="8">
        <v>0</v>
      </c>
      <c r="AB20" s="8">
        <v>2947322.86</v>
      </c>
      <c r="AC20" s="8">
        <v>0</v>
      </c>
      <c r="AL20"/>
      <c r="AM20"/>
    </row>
    <row r="21" spans="2:39" ht="15" x14ac:dyDescent="0.25">
      <c r="B21" s="4" t="s">
        <v>164</v>
      </c>
      <c r="C21" s="4" t="s">
        <v>177</v>
      </c>
      <c r="D21" s="4" t="s">
        <v>179</v>
      </c>
      <c r="E21" s="4" t="s">
        <v>101</v>
      </c>
      <c r="F21" s="4" t="s">
        <v>110</v>
      </c>
      <c r="G21" s="4" t="s">
        <v>102</v>
      </c>
      <c r="H21" s="4" t="s">
        <v>112</v>
      </c>
      <c r="I21" s="1" t="s">
        <v>113</v>
      </c>
      <c r="J21" s="4" t="s">
        <v>64</v>
      </c>
      <c r="K21" s="1" t="s">
        <v>106</v>
      </c>
      <c r="L21" s="4">
        <v>100037356</v>
      </c>
      <c r="M21" s="4">
        <v>45596</v>
      </c>
      <c r="N21" s="4">
        <v>45597</v>
      </c>
      <c r="O21" s="4">
        <v>45596</v>
      </c>
      <c r="S21" s="8">
        <v>213833.86</v>
      </c>
      <c r="T21" s="20">
        <v>0</v>
      </c>
      <c r="U21" s="4">
        <v>1</v>
      </c>
      <c r="V21" s="4">
        <v>40</v>
      </c>
      <c r="W21" s="4">
        <v>4</v>
      </c>
      <c r="X21" s="4">
        <v>51414002</v>
      </c>
      <c r="Z21" s="8">
        <v>213833.86</v>
      </c>
      <c r="AA21" s="8">
        <v>0</v>
      </c>
      <c r="AB21" s="8">
        <v>0</v>
      </c>
      <c r="AC21" s="8">
        <v>0</v>
      </c>
      <c r="AL21"/>
      <c r="AM21"/>
    </row>
    <row r="22" spans="2:39" ht="15" x14ac:dyDescent="0.25">
      <c r="B22" s="4" t="s">
        <v>164</v>
      </c>
      <c r="C22" s="4" t="s">
        <v>174</v>
      </c>
      <c r="D22" s="4" t="s">
        <v>179</v>
      </c>
      <c r="E22" s="4" t="s">
        <v>101</v>
      </c>
      <c r="F22" s="4" t="s">
        <v>110</v>
      </c>
      <c r="G22" s="4" t="s">
        <v>102</v>
      </c>
      <c r="H22" s="4" t="s">
        <v>112</v>
      </c>
      <c r="I22" s="1" t="s">
        <v>113</v>
      </c>
      <c r="J22" s="4" t="s">
        <v>64</v>
      </c>
      <c r="K22" s="1" t="s">
        <v>106</v>
      </c>
      <c r="L22" s="4">
        <v>100037356</v>
      </c>
      <c r="M22" s="4">
        <v>45596</v>
      </c>
      <c r="N22" s="4">
        <v>45597</v>
      </c>
      <c r="O22" s="4">
        <v>45596</v>
      </c>
      <c r="S22" s="8">
        <v>213833.86</v>
      </c>
      <c r="T22" s="20">
        <v>0</v>
      </c>
      <c r="U22" s="4">
        <v>2</v>
      </c>
      <c r="V22" s="4">
        <v>50</v>
      </c>
      <c r="W22" s="4">
        <v>5</v>
      </c>
      <c r="X22" s="4">
        <v>51414009</v>
      </c>
      <c r="Y22" s="1" t="s">
        <v>117</v>
      </c>
      <c r="Z22" s="8">
        <v>0</v>
      </c>
      <c r="AA22" s="8">
        <v>0</v>
      </c>
      <c r="AB22" s="8">
        <v>213833.86</v>
      </c>
      <c r="AC22" s="8">
        <v>0</v>
      </c>
      <c r="AL22"/>
      <c r="AM22"/>
    </row>
    <row r="23" spans="2:39" ht="15" x14ac:dyDescent="0.25">
      <c r="B23" s="4" t="s">
        <v>164</v>
      </c>
      <c r="C23" s="4" t="s">
        <v>174</v>
      </c>
      <c r="D23" s="4" t="s">
        <v>180</v>
      </c>
      <c r="E23" s="4" t="s">
        <v>101</v>
      </c>
      <c r="F23" s="4" t="s">
        <v>110</v>
      </c>
      <c r="G23" s="4" t="s">
        <v>102</v>
      </c>
      <c r="H23" s="4" t="s">
        <v>112</v>
      </c>
      <c r="I23" s="1" t="s">
        <v>113</v>
      </c>
      <c r="J23" s="4" t="s">
        <v>64</v>
      </c>
      <c r="K23" s="1" t="s">
        <v>106</v>
      </c>
      <c r="L23" s="4">
        <v>100037365</v>
      </c>
      <c r="M23" s="4">
        <v>45596</v>
      </c>
      <c r="N23" s="4">
        <v>45597</v>
      </c>
      <c r="O23" s="4">
        <v>45596</v>
      </c>
      <c r="S23" s="8">
        <v>755</v>
      </c>
      <c r="T23" s="20">
        <v>0</v>
      </c>
      <c r="U23" s="4">
        <v>2</v>
      </c>
      <c r="V23" s="4">
        <v>50</v>
      </c>
      <c r="W23" s="4">
        <v>5</v>
      </c>
      <c r="X23" s="4">
        <v>51414009</v>
      </c>
      <c r="Y23" s="1" t="s">
        <v>117</v>
      </c>
      <c r="Z23" s="8">
        <v>0</v>
      </c>
      <c r="AA23" s="8">
        <v>0</v>
      </c>
      <c r="AB23" s="8">
        <v>755</v>
      </c>
      <c r="AC23" s="8">
        <v>0</v>
      </c>
      <c r="AL23"/>
      <c r="AM23"/>
    </row>
    <row r="24" spans="2:39" ht="15" x14ac:dyDescent="0.25">
      <c r="B24" s="4" t="s">
        <v>164</v>
      </c>
      <c r="C24" s="4" t="s">
        <v>177</v>
      </c>
      <c r="D24" s="4" t="s">
        <v>180</v>
      </c>
      <c r="E24" s="4" t="s">
        <v>101</v>
      </c>
      <c r="F24" s="4" t="s">
        <v>110</v>
      </c>
      <c r="G24" s="4" t="s">
        <v>102</v>
      </c>
      <c r="H24" s="4" t="s">
        <v>112</v>
      </c>
      <c r="I24" s="1" t="s">
        <v>113</v>
      </c>
      <c r="J24" s="4" t="s">
        <v>64</v>
      </c>
      <c r="K24" s="1" t="s">
        <v>106</v>
      </c>
      <c r="L24" s="4">
        <v>100037365</v>
      </c>
      <c r="M24" s="4">
        <v>45596</v>
      </c>
      <c r="N24" s="4">
        <v>45597</v>
      </c>
      <c r="O24" s="4">
        <v>45596</v>
      </c>
      <c r="S24" s="8">
        <v>755</v>
      </c>
      <c r="T24" s="20">
        <v>0</v>
      </c>
      <c r="U24" s="4">
        <v>1</v>
      </c>
      <c r="V24" s="4">
        <v>40</v>
      </c>
      <c r="W24" s="4">
        <v>4</v>
      </c>
      <c r="X24" s="4">
        <v>51414002</v>
      </c>
      <c r="Z24" s="8">
        <v>755</v>
      </c>
      <c r="AA24" s="8">
        <v>0</v>
      </c>
      <c r="AB24" s="8">
        <v>0</v>
      </c>
      <c r="AC24" s="8">
        <v>0</v>
      </c>
      <c r="AL24"/>
      <c r="AM24"/>
    </row>
    <row r="25" spans="2:39" ht="15" x14ac:dyDescent="0.25">
      <c r="B25" s="4" t="s">
        <v>164</v>
      </c>
      <c r="C25" s="4" t="s">
        <v>177</v>
      </c>
      <c r="D25" s="4" t="s">
        <v>181</v>
      </c>
      <c r="E25" s="4" t="s">
        <v>101</v>
      </c>
      <c r="F25" s="4" t="s">
        <v>110</v>
      </c>
      <c r="G25" s="4" t="s">
        <v>102</v>
      </c>
      <c r="H25" s="4" t="s">
        <v>112</v>
      </c>
      <c r="I25" s="1" t="s">
        <v>113</v>
      </c>
      <c r="J25" s="4" t="s">
        <v>64</v>
      </c>
      <c r="K25" s="1" t="s">
        <v>106</v>
      </c>
      <c r="L25" s="4">
        <v>100037367</v>
      </c>
      <c r="M25" s="4">
        <v>45596</v>
      </c>
      <c r="N25" s="4">
        <v>45597</v>
      </c>
      <c r="O25" s="4">
        <v>45596</v>
      </c>
      <c r="S25" s="8">
        <v>8069.46</v>
      </c>
      <c r="T25" s="20">
        <v>0</v>
      </c>
      <c r="U25" s="4">
        <v>1</v>
      </c>
      <c r="V25" s="4">
        <v>40</v>
      </c>
      <c r="W25" s="4">
        <v>4</v>
      </c>
      <c r="X25" s="4">
        <v>51414002</v>
      </c>
      <c r="Z25" s="8">
        <v>8069.46</v>
      </c>
      <c r="AA25" s="8">
        <v>0</v>
      </c>
      <c r="AB25" s="8">
        <v>0</v>
      </c>
      <c r="AC25" s="8">
        <v>0</v>
      </c>
      <c r="AL25"/>
      <c r="AM25"/>
    </row>
    <row r="26" spans="2:39" ht="15" x14ac:dyDescent="0.25">
      <c r="B26" s="4" t="s">
        <v>164</v>
      </c>
      <c r="C26" s="4" t="s">
        <v>174</v>
      </c>
      <c r="D26" s="4" t="s">
        <v>181</v>
      </c>
      <c r="E26" s="4" t="s">
        <v>101</v>
      </c>
      <c r="F26" s="4" t="s">
        <v>110</v>
      </c>
      <c r="G26" s="4" t="s">
        <v>102</v>
      </c>
      <c r="H26" s="4" t="s">
        <v>112</v>
      </c>
      <c r="I26" s="1" t="s">
        <v>113</v>
      </c>
      <c r="J26" s="4" t="s">
        <v>64</v>
      </c>
      <c r="K26" s="1" t="s">
        <v>106</v>
      </c>
      <c r="L26" s="4">
        <v>100037367</v>
      </c>
      <c r="M26" s="4">
        <v>45596</v>
      </c>
      <c r="N26" s="4">
        <v>45597</v>
      </c>
      <c r="O26" s="4">
        <v>45596</v>
      </c>
      <c r="S26" s="8">
        <v>8069.46</v>
      </c>
      <c r="T26" s="20">
        <v>0</v>
      </c>
      <c r="U26" s="4">
        <v>2</v>
      </c>
      <c r="V26" s="4">
        <v>50</v>
      </c>
      <c r="W26" s="4">
        <v>5</v>
      </c>
      <c r="X26" s="4">
        <v>51414009</v>
      </c>
      <c r="Y26" s="1" t="s">
        <v>117</v>
      </c>
      <c r="Z26" s="8">
        <v>0</v>
      </c>
      <c r="AA26" s="8">
        <v>0</v>
      </c>
      <c r="AB26" s="8">
        <v>8069.46</v>
      </c>
      <c r="AC26" s="8">
        <v>0</v>
      </c>
      <c r="AL26"/>
      <c r="AM26"/>
    </row>
    <row r="27" spans="2:39" ht="15" x14ac:dyDescent="0.25">
      <c r="B27" s="4" t="s">
        <v>164</v>
      </c>
      <c r="C27" s="4" t="s">
        <v>182</v>
      </c>
      <c r="D27" s="4" t="s">
        <v>183</v>
      </c>
      <c r="E27" s="4" t="s">
        <v>101</v>
      </c>
      <c r="F27" s="4" t="s">
        <v>102</v>
      </c>
      <c r="G27" s="4" t="s">
        <v>118</v>
      </c>
      <c r="H27" s="4" t="s">
        <v>119</v>
      </c>
      <c r="I27" s="1" t="s">
        <v>120</v>
      </c>
      <c r="J27" s="4" t="s">
        <v>121</v>
      </c>
      <c r="K27" s="1" t="s">
        <v>122</v>
      </c>
      <c r="L27" s="4">
        <v>2000016905</v>
      </c>
      <c r="M27" s="4">
        <v>45572</v>
      </c>
      <c r="N27" s="4">
        <v>45572</v>
      </c>
      <c r="O27" s="4">
        <v>45572</v>
      </c>
      <c r="P27" s="1" t="s">
        <v>123</v>
      </c>
      <c r="Q27" s="1" t="s">
        <v>123</v>
      </c>
      <c r="S27" s="8">
        <v>53288.42</v>
      </c>
      <c r="T27" s="20">
        <v>0</v>
      </c>
      <c r="U27" s="4">
        <v>1</v>
      </c>
      <c r="V27" s="4">
        <v>25</v>
      </c>
      <c r="W27" s="4">
        <v>2</v>
      </c>
      <c r="X27" s="4">
        <v>44110000</v>
      </c>
      <c r="Y27" s="1" t="s">
        <v>124</v>
      </c>
      <c r="Z27" s="8">
        <v>53288.42</v>
      </c>
      <c r="AA27" s="8">
        <v>0</v>
      </c>
      <c r="AB27" s="8">
        <v>0</v>
      </c>
      <c r="AC27" s="8">
        <v>0</v>
      </c>
      <c r="AL27">
        <v>102414</v>
      </c>
      <c r="AM27" t="s">
        <v>125</v>
      </c>
    </row>
    <row r="28" spans="2:39" ht="15" x14ac:dyDescent="0.25">
      <c r="B28" s="4" t="s">
        <v>164</v>
      </c>
      <c r="C28" s="4" t="s">
        <v>184</v>
      </c>
      <c r="D28" s="4" t="s">
        <v>183</v>
      </c>
      <c r="E28" s="4" t="s">
        <v>101</v>
      </c>
      <c r="F28" s="4" t="s">
        <v>102</v>
      </c>
      <c r="G28" s="4" t="s">
        <v>118</v>
      </c>
      <c r="H28" s="4" t="s">
        <v>119</v>
      </c>
      <c r="I28" s="1" t="s">
        <v>120</v>
      </c>
      <c r="J28" s="4" t="s">
        <v>121</v>
      </c>
      <c r="K28" s="1" t="s">
        <v>122</v>
      </c>
      <c r="L28" s="4">
        <v>2000016905</v>
      </c>
      <c r="M28" s="4">
        <v>45572</v>
      </c>
      <c r="N28" s="4">
        <v>45572</v>
      </c>
      <c r="O28" s="4">
        <v>45572</v>
      </c>
      <c r="P28" s="1" t="s">
        <v>123</v>
      </c>
      <c r="Q28" s="1" t="s">
        <v>123</v>
      </c>
      <c r="S28" s="8">
        <v>53288.42</v>
      </c>
      <c r="T28" s="20">
        <v>0</v>
      </c>
      <c r="U28" s="4">
        <v>2</v>
      </c>
      <c r="V28" s="4">
        <v>18</v>
      </c>
      <c r="W28" s="4">
        <v>1</v>
      </c>
      <c r="X28" s="4">
        <v>34880000</v>
      </c>
      <c r="Y28" s="1" t="s">
        <v>126</v>
      </c>
      <c r="Z28" s="8">
        <v>0</v>
      </c>
      <c r="AA28" s="8">
        <v>0</v>
      </c>
      <c r="AB28" s="8">
        <v>53288.42</v>
      </c>
      <c r="AC28" s="8">
        <v>0</v>
      </c>
      <c r="AD28" s="1" t="s">
        <v>123</v>
      </c>
      <c r="AL28">
        <v>105091</v>
      </c>
      <c r="AM28" t="s">
        <v>125</v>
      </c>
    </row>
    <row r="29" spans="2:39" ht="15" x14ac:dyDescent="0.25">
      <c r="B29" s="4" t="s">
        <v>164</v>
      </c>
      <c r="C29" s="4" t="s">
        <v>182</v>
      </c>
      <c r="D29" s="4" t="s">
        <v>185</v>
      </c>
      <c r="E29" s="4" t="s">
        <v>101</v>
      </c>
      <c r="F29" s="4" t="s">
        <v>102</v>
      </c>
      <c r="G29" s="4" t="s">
        <v>118</v>
      </c>
      <c r="H29" s="4" t="s">
        <v>119</v>
      </c>
      <c r="I29" s="1" t="s">
        <v>120</v>
      </c>
      <c r="J29" s="4" t="s">
        <v>121</v>
      </c>
      <c r="K29" s="1" t="s">
        <v>122</v>
      </c>
      <c r="L29" s="4">
        <v>2000017300</v>
      </c>
      <c r="M29" s="4">
        <v>45574</v>
      </c>
      <c r="N29" s="4">
        <v>45574</v>
      </c>
      <c r="O29" s="4">
        <v>45574</v>
      </c>
      <c r="P29" s="1" t="s">
        <v>123</v>
      </c>
      <c r="Q29" s="1" t="s">
        <v>123</v>
      </c>
      <c r="S29" s="8">
        <v>14307.74</v>
      </c>
      <c r="T29" s="20">
        <v>0</v>
      </c>
      <c r="U29" s="4">
        <v>1</v>
      </c>
      <c r="V29" s="4">
        <v>25</v>
      </c>
      <c r="W29" s="4">
        <v>2</v>
      </c>
      <c r="X29" s="4">
        <v>44110000</v>
      </c>
      <c r="Y29" s="1" t="s">
        <v>124</v>
      </c>
      <c r="Z29" s="8">
        <v>14307.74</v>
      </c>
      <c r="AA29" s="8">
        <v>0</v>
      </c>
      <c r="AB29" s="8">
        <v>0</v>
      </c>
      <c r="AC29" s="8">
        <v>0</v>
      </c>
      <c r="AL29">
        <v>102383</v>
      </c>
      <c r="AM29" t="s">
        <v>127</v>
      </c>
    </row>
    <row r="30" spans="2:39" ht="15" x14ac:dyDescent="0.25">
      <c r="B30" s="4" t="s">
        <v>164</v>
      </c>
      <c r="C30" s="4" t="s">
        <v>184</v>
      </c>
      <c r="D30" s="4" t="s">
        <v>185</v>
      </c>
      <c r="E30" s="4" t="s">
        <v>101</v>
      </c>
      <c r="F30" s="4" t="s">
        <v>102</v>
      </c>
      <c r="G30" s="4" t="s">
        <v>118</v>
      </c>
      <c r="H30" s="4" t="s">
        <v>119</v>
      </c>
      <c r="I30" s="1" t="s">
        <v>120</v>
      </c>
      <c r="J30" s="4" t="s">
        <v>121</v>
      </c>
      <c r="K30" s="1" t="s">
        <v>122</v>
      </c>
      <c r="L30" s="4">
        <v>2000017300</v>
      </c>
      <c r="M30" s="4">
        <v>45574</v>
      </c>
      <c r="N30" s="4">
        <v>45574</v>
      </c>
      <c r="O30" s="4">
        <v>45574</v>
      </c>
      <c r="P30" s="1" t="s">
        <v>123</v>
      </c>
      <c r="Q30" s="1" t="s">
        <v>123</v>
      </c>
      <c r="S30" s="8">
        <v>14307.74</v>
      </c>
      <c r="T30" s="20">
        <v>0</v>
      </c>
      <c r="U30" s="4">
        <v>2</v>
      </c>
      <c r="V30" s="4">
        <v>18</v>
      </c>
      <c r="W30" s="4">
        <v>1</v>
      </c>
      <c r="X30" s="4">
        <v>34880000</v>
      </c>
      <c r="Y30" s="1" t="s">
        <v>126</v>
      </c>
      <c r="Z30" s="8">
        <v>0</v>
      </c>
      <c r="AA30" s="8">
        <v>0</v>
      </c>
      <c r="AB30" s="8">
        <v>14307.74</v>
      </c>
      <c r="AC30" s="8">
        <v>0</v>
      </c>
      <c r="AD30" s="1" t="s">
        <v>123</v>
      </c>
      <c r="AL30">
        <v>104693</v>
      </c>
      <c r="AM30" t="s">
        <v>127</v>
      </c>
    </row>
    <row r="31" spans="2:39" ht="15" x14ac:dyDescent="0.25">
      <c r="B31" s="4" t="s">
        <v>164</v>
      </c>
      <c r="C31" s="4" t="s">
        <v>182</v>
      </c>
      <c r="D31" s="4" t="s">
        <v>186</v>
      </c>
      <c r="E31" s="4" t="s">
        <v>101</v>
      </c>
      <c r="F31" s="4" t="s">
        <v>102</v>
      </c>
      <c r="G31" s="4" t="s">
        <v>118</v>
      </c>
      <c r="H31" s="4" t="s">
        <v>119</v>
      </c>
      <c r="I31" s="1" t="s">
        <v>120</v>
      </c>
      <c r="J31" s="4" t="s">
        <v>121</v>
      </c>
      <c r="K31" s="1" t="s">
        <v>122</v>
      </c>
      <c r="L31" s="4">
        <v>2000017301</v>
      </c>
      <c r="M31" s="4">
        <v>45574</v>
      </c>
      <c r="N31" s="4">
        <v>45574</v>
      </c>
      <c r="O31" s="4">
        <v>45574</v>
      </c>
      <c r="P31" s="1" t="s">
        <v>123</v>
      </c>
      <c r="Q31" s="1" t="s">
        <v>123</v>
      </c>
      <c r="S31" s="8">
        <v>14721.56</v>
      </c>
      <c r="T31" s="20">
        <v>0</v>
      </c>
      <c r="U31" s="4">
        <v>1</v>
      </c>
      <c r="V31" s="4">
        <v>25</v>
      </c>
      <c r="W31" s="4">
        <v>2</v>
      </c>
      <c r="X31" s="4">
        <v>44110000</v>
      </c>
      <c r="Y31" s="1" t="s">
        <v>124</v>
      </c>
      <c r="Z31" s="8">
        <v>14721.56</v>
      </c>
      <c r="AA31" s="8">
        <v>0</v>
      </c>
      <c r="AB31" s="8">
        <v>0</v>
      </c>
      <c r="AC31" s="8">
        <v>0</v>
      </c>
      <c r="AL31">
        <v>102383</v>
      </c>
      <c r="AM31" t="s">
        <v>127</v>
      </c>
    </row>
    <row r="32" spans="2:39" ht="15" x14ac:dyDescent="0.25">
      <c r="B32" s="4" t="s">
        <v>164</v>
      </c>
      <c r="C32" s="4" t="s">
        <v>184</v>
      </c>
      <c r="D32" s="4" t="s">
        <v>186</v>
      </c>
      <c r="E32" s="4" t="s">
        <v>101</v>
      </c>
      <c r="F32" s="4" t="s">
        <v>102</v>
      </c>
      <c r="G32" s="4" t="s">
        <v>118</v>
      </c>
      <c r="H32" s="4" t="s">
        <v>119</v>
      </c>
      <c r="I32" s="1" t="s">
        <v>120</v>
      </c>
      <c r="J32" s="4" t="s">
        <v>121</v>
      </c>
      <c r="K32" s="1" t="s">
        <v>122</v>
      </c>
      <c r="L32" s="4">
        <v>2000017301</v>
      </c>
      <c r="M32" s="4">
        <v>45574</v>
      </c>
      <c r="N32" s="4">
        <v>45574</v>
      </c>
      <c r="O32" s="4">
        <v>45574</v>
      </c>
      <c r="P32" s="1" t="s">
        <v>123</v>
      </c>
      <c r="Q32" s="1" t="s">
        <v>123</v>
      </c>
      <c r="S32" s="8">
        <v>14721.56</v>
      </c>
      <c r="T32" s="20">
        <v>0</v>
      </c>
      <c r="U32" s="4">
        <v>2</v>
      </c>
      <c r="V32" s="4">
        <v>18</v>
      </c>
      <c r="W32" s="4">
        <v>1</v>
      </c>
      <c r="X32" s="4">
        <v>34880000</v>
      </c>
      <c r="Y32" s="1" t="s">
        <v>126</v>
      </c>
      <c r="Z32" s="8">
        <v>0</v>
      </c>
      <c r="AA32" s="8">
        <v>0</v>
      </c>
      <c r="AB32" s="8">
        <v>14721.56</v>
      </c>
      <c r="AC32" s="8">
        <v>0</v>
      </c>
      <c r="AD32" s="1" t="s">
        <v>123</v>
      </c>
      <c r="AL32">
        <v>104693</v>
      </c>
      <c r="AM32" t="s">
        <v>127</v>
      </c>
    </row>
    <row r="33" spans="2:39" ht="15" x14ac:dyDescent="0.25">
      <c r="B33" s="4" t="s">
        <v>164</v>
      </c>
      <c r="C33" s="4" t="s">
        <v>182</v>
      </c>
      <c r="D33" s="4" t="s">
        <v>187</v>
      </c>
      <c r="E33" s="4" t="s">
        <v>101</v>
      </c>
      <c r="F33" s="4" t="s">
        <v>102</v>
      </c>
      <c r="G33" s="4" t="s">
        <v>118</v>
      </c>
      <c r="H33" s="4" t="s">
        <v>119</v>
      </c>
      <c r="I33" s="1" t="s">
        <v>120</v>
      </c>
      <c r="J33" s="4" t="s">
        <v>121</v>
      </c>
      <c r="K33" s="1" t="s">
        <v>122</v>
      </c>
      <c r="L33" s="4">
        <v>2000017302</v>
      </c>
      <c r="M33" s="4">
        <v>45574</v>
      </c>
      <c r="N33" s="4">
        <v>45574</v>
      </c>
      <c r="O33" s="4">
        <v>45574</v>
      </c>
      <c r="P33" s="1" t="s">
        <v>123</v>
      </c>
      <c r="Q33" s="1" t="s">
        <v>123</v>
      </c>
      <c r="S33" s="8">
        <v>9291.49</v>
      </c>
      <c r="T33" s="20">
        <v>0</v>
      </c>
      <c r="U33" s="4">
        <v>1</v>
      </c>
      <c r="V33" s="4">
        <v>25</v>
      </c>
      <c r="W33" s="4">
        <v>2</v>
      </c>
      <c r="X33" s="4">
        <v>44110000</v>
      </c>
      <c r="Y33" s="1" t="s">
        <v>124</v>
      </c>
      <c r="Z33" s="8">
        <v>9291.49</v>
      </c>
      <c r="AA33" s="8">
        <v>0</v>
      </c>
      <c r="AB33" s="8">
        <v>0</v>
      </c>
      <c r="AC33" s="8">
        <v>0</v>
      </c>
      <c r="AL33">
        <v>102075</v>
      </c>
      <c r="AM33" t="s">
        <v>128</v>
      </c>
    </row>
    <row r="34" spans="2:39" ht="15" x14ac:dyDescent="0.25">
      <c r="B34" s="4" t="s">
        <v>164</v>
      </c>
      <c r="C34" s="4" t="s">
        <v>184</v>
      </c>
      <c r="D34" s="4" t="s">
        <v>187</v>
      </c>
      <c r="E34" s="4" t="s">
        <v>101</v>
      </c>
      <c r="F34" s="4" t="s">
        <v>102</v>
      </c>
      <c r="G34" s="4" t="s">
        <v>118</v>
      </c>
      <c r="H34" s="4" t="s">
        <v>119</v>
      </c>
      <c r="I34" s="1" t="s">
        <v>120</v>
      </c>
      <c r="J34" s="4" t="s">
        <v>121</v>
      </c>
      <c r="K34" s="1" t="s">
        <v>122</v>
      </c>
      <c r="L34" s="4">
        <v>2000017302</v>
      </c>
      <c r="M34" s="4">
        <v>45574</v>
      </c>
      <c r="N34" s="4">
        <v>45574</v>
      </c>
      <c r="O34" s="4">
        <v>45574</v>
      </c>
      <c r="P34" s="1" t="s">
        <v>123</v>
      </c>
      <c r="Q34" s="1" t="s">
        <v>123</v>
      </c>
      <c r="S34" s="8">
        <v>9291.49</v>
      </c>
      <c r="T34" s="20">
        <v>0</v>
      </c>
      <c r="U34" s="4">
        <v>2</v>
      </c>
      <c r="V34" s="4">
        <v>18</v>
      </c>
      <c r="W34" s="4">
        <v>1</v>
      </c>
      <c r="X34" s="4">
        <v>34880000</v>
      </c>
      <c r="Y34" s="1" t="s">
        <v>126</v>
      </c>
      <c r="Z34" s="8">
        <v>0</v>
      </c>
      <c r="AA34" s="8">
        <v>0</v>
      </c>
      <c r="AB34" s="8">
        <v>9291.49</v>
      </c>
      <c r="AC34" s="8">
        <v>0</v>
      </c>
      <c r="AD34" s="1" t="s">
        <v>123</v>
      </c>
      <c r="AL34">
        <v>104041</v>
      </c>
      <c r="AM34" t="s">
        <v>128</v>
      </c>
    </row>
    <row r="35" spans="2:39" ht="15" x14ac:dyDescent="0.25">
      <c r="B35" s="4" t="s">
        <v>164</v>
      </c>
      <c r="C35" s="4" t="s">
        <v>182</v>
      </c>
      <c r="D35" s="4" t="s">
        <v>188</v>
      </c>
      <c r="E35" s="4" t="s">
        <v>101</v>
      </c>
      <c r="F35" s="4" t="s">
        <v>102</v>
      </c>
      <c r="G35" s="4" t="s">
        <v>118</v>
      </c>
      <c r="H35" s="4" t="s">
        <v>119</v>
      </c>
      <c r="I35" s="1" t="s">
        <v>120</v>
      </c>
      <c r="J35" s="4" t="s">
        <v>121</v>
      </c>
      <c r="K35" s="1" t="s">
        <v>122</v>
      </c>
      <c r="L35" s="4">
        <v>2000017303</v>
      </c>
      <c r="M35" s="4">
        <v>45574</v>
      </c>
      <c r="N35" s="4">
        <v>45574</v>
      </c>
      <c r="O35" s="4">
        <v>45574</v>
      </c>
      <c r="P35" s="1" t="s">
        <v>123</v>
      </c>
      <c r="Q35" s="1" t="s">
        <v>123</v>
      </c>
      <c r="S35" s="8">
        <v>8056.99</v>
      </c>
      <c r="T35" s="20">
        <v>0</v>
      </c>
      <c r="U35" s="4">
        <v>1</v>
      </c>
      <c r="V35" s="4">
        <v>25</v>
      </c>
      <c r="W35" s="4">
        <v>2</v>
      </c>
      <c r="X35" s="4">
        <v>44110000</v>
      </c>
      <c r="Y35" s="1" t="s">
        <v>124</v>
      </c>
      <c r="Z35" s="8">
        <v>8056.99</v>
      </c>
      <c r="AA35" s="8">
        <v>0</v>
      </c>
      <c r="AB35" s="8">
        <v>0</v>
      </c>
      <c r="AC35" s="8">
        <v>0</v>
      </c>
      <c r="AL35">
        <v>102075</v>
      </c>
      <c r="AM35" t="s">
        <v>128</v>
      </c>
    </row>
    <row r="36" spans="2:39" ht="15" x14ac:dyDescent="0.25">
      <c r="B36" s="4" t="s">
        <v>164</v>
      </c>
      <c r="C36" s="4" t="s">
        <v>184</v>
      </c>
      <c r="D36" s="4" t="s">
        <v>188</v>
      </c>
      <c r="E36" s="4" t="s">
        <v>101</v>
      </c>
      <c r="F36" s="4" t="s">
        <v>102</v>
      </c>
      <c r="G36" s="4" t="s">
        <v>118</v>
      </c>
      <c r="H36" s="4" t="s">
        <v>119</v>
      </c>
      <c r="I36" s="1" t="s">
        <v>120</v>
      </c>
      <c r="J36" s="4" t="s">
        <v>121</v>
      </c>
      <c r="K36" s="1" t="s">
        <v>122</v>
      </c>
      <c r="L36" s="4">
        <v>2000017303</v>
      </c>
      <c r="M36" s="4">
        <v>45574</v>
      </c>
      <c r="N36" s="4">
        <v>45574</v>
      </c>
      <c r="O36" s="4">
        <v>45574</v>
      </c>
      <c r="P36" s="1" t="s">
        <v>123</v>
      </c>
      <c r="Q36" s="1" t="s">
        <v>123</v>
      </c>
      <c r="S36" s="8">
        <v>8056.99</v>
      </c>
      <c r="T36" s="20">
        <v>0</v>
      </c>
      <c r="U36" s="4">
        <v>2</v>
      </c>
      <c r="V36" s="4">
        <v>18</v>
      </c>
      <c r="W36" s="4">
        <v>1</v>
      </c>
      <c r="X36" s="4">
        <v>34880000</v>
      </c>
      <c r="Y36" s="1" t="s">
        <v>126</v>
      </c>
      <c r="Z36" s="8">
        <v>0</v>
      </c>
      <c r="AA36" s="8">
        <v>0</v>
      </c>
      <c r="AB36" s="8">
        <v>8056.99</v>
      </c>
      <c r="AC36" s="8">
        <v>0</v>
      </c>
      <c r="AD36" s="1" t="s">
        <v>123</v>
      </c>
      <c r="AL36">
        <v>104041</v>
      </c>
      <c r="AM36" t="s">
        <v>128</v>
      </c>
    </row>
    <row r="37" spans="2:39" ht="15" x14ac:dyDescent="0.25">
      <c r="B37" s="4" t="s">
        <v>164</v>
      </c>
      <c r="C37" s="4" t="s">
        <v>182</v>
      </c>
      <c r="D37" s="4" t="s">
        <v>189</v>
      </c>
      <c r="E37" s="4" t="s">
        <v>101</v>
      </c>
      <c r="F37" s="4" t="s">
        <v>102</v>
      </c>
      <c r="G37" s="4" t="s">
        <v>118</v>
      </c>
      <c r="H37" s="4" t="s">
        <v>119</v>
      </c>
      <c r="I37" s="1" t="s">
        <v>120</v>
      </c>
      <c r="J37" s="4" t="s">
        <v>121</v>
      </c>
      <c r="K37" s="1" t="s">
        <v>122</v>
      </c>
      <c r="L37" s="4">
        <v>2000017304</v>
      </c>
      <c r="M37" s="4">
        <v>45574</v>
      </c>
      <c r="N37" s="4">
        <v>45574</v>
      </c>
      <c r="O37" s="4">
        <v>45574</v>
      </c>
      <c r="P37" s="1" t="s">
        <v>123</v>
      </c>
      <c r="Q37" s="1" t="s">
        <v>123</v>
      </c>
      <c r="S37" s="8">
        <v>17551.580000000002</v>
      </c>
      <c r="T37" s="20">
        <v>0</v>
      </c>
      <c r="U37" s="4">
        <v>1</v>
      </c>
      <c r="V37" s="4">
        <v>25</v>
      </c>
      <c r="W37" s="4">
        <v>2</v>
      </c>
      <c r="X37" s="4">
        <v>44110000</v>
      </c>
      <c r="Y37" s="1" t="s">
        <v>124</v>
      </c>
      <c r="Z37" s="8">
        <v>17551.580000000002</v>
      </c>
      <c r="AA37" s="8">
        <v>0</v>
      </c>
      <c r="AB37" s="8">
        <v>0</v>
      </c>
      <c r="AC37" s="8">
        <v>0</v>
      </c>
      <c r="AL37">
        <v>102383</v>
      </c>
      <c r="AM37" t="s">
        <v>127</v>
      </c>
    </row>
    <row r="38" spans="2:39" ht="15" x14ac:dyDescent="0.25">
      <c r="B38" s="4" t="s">
        <v>164</v>
      </c>
      <c r="C38" s="4" t="s">
        <v>184</v>
      </c>
      <c r="D38" s="4" t="s">
        <v>189</v>
      </c>
      <c r="E38" s="4" t="s">
        <v>101</v>
      </c>
      <c r="F38" s="4" t="s">
        <v>102</v>
      </c>
      <c r="G38" s="4" t="s">
        <v>118</v>
      </c>
      <c r="H38" s="4" t="s">
        <v>119</v>
      </c>
      <c r="I38" s="1" t="s">
        <v>120</v>
      </c>
      <c r="J38" s="4" t="s">
        <v>121</v>
      </c>
      <c r="K38" s="1" t="s">
        <v>122</v>
      </c>
      <c r="L38" s="4">
        <v>2000017304</v>
      </c>
      <c r="M38" s="4">
        <v>45574</v>
      </c>
      <c r="N38" s="4">
        <v>45574</v>
      </c>
      <c r="O38" s="4">
        <v>45574</v>
      </c>
      <c r="P38" s="1" t="s">
        <v>123</v>
      </c>
      <c r="Q38" s="1" t="s">
        <v>123</v>
      </c>
      <c r="S38" s="8">
        <v>17551.580000000002</v>
      </c>
      <c r="T38" s="20">
        <v>0</v>
      </c>
      <c r="U38" s="4">
        <v>2</v>
      </c>
      <c r="V38" s="4">
        <v>18</v>
      </c>
      <c r="W38" s="4">
        <v>1</v>
      </c>
      <c r="X38" s="4">
        <v>34880000</v>
      </c>
      <c r="Y38" s="1" t="s">
        <v>126</v>
      </c>
      <c r="Z38" s="8">
        <v>0</v>
      </c>
      <c r="AA38" s="8">
        <v>0</v>
      </c>
      <c r="AB38" s="8">
        <v>17551.580000000002</v>
      </c>
      <c r="AC38" s="8">
        <v>0</v>
      </c>
      <c r="AD38" s="1" t="s">
        <v>123</v>
      </c>
      <c r="AL38">
        <v>104693</v>
      </c>
      <c r="AM38" t="s">
        <v>127</v>
      </c>
    </row>
    <row r="39" spans="2:39" ht="15" x14ac:dyDescent="0.25">
      <c r="B39" s="4" t="s">
        <v>164</v>
      </c>
      <c r="C39" s="4" t="s">
        <v>184</v>
      </c>
      <c r="D39" s="4" t="s">
        <v>190</v>
      </c>
      <c r="E39" s="4" t="s">
        <v>101</v>
      </c>
      <c r="F39" s="4" t="s">
        <v>102</v>
      </c>
      <c r="G39" s="4" t="s">
        <v>118</v>
      </c>
      <c r="H39" s="4" t="s">
        <v>119</v>
      </c>
      <c r="I39" s="1" t="s">
        <v>120</v>
      </c>
      <c r="J39" s="4" t="s">
        <v>121</v>
      </c>
      <c r="K39" s="1" t="s">
        <v>122</v>
      </c>
      <c r="L39" s="4">
        <v>2000017305</v>
      </c>
      <c r="M39" s="4">
        <v>45574</v>
      </c>
      <c r="N39" s="4">
        <v>45574</v>
      </c>
      <c r="O39" s="4">
        <v>45574</v>
      </c>
      <c r="P39" s="1" t="s">
        <v>123</v>
      </c>
      <c r="Q39" s="1" t="s">
        <v>123</v>
      </c>
      <c r="S39" s="8">
        <v>11772.65</v>
      </c>
      <c r="T39" s="20">
        <v>0</v>
      </c>
      <c r="U39" s="4">
        <v>2</v>
      </c>
      <c r="V39" s="4">
        <v>18</v>
      </c>
      <c r="W39" s="4">
        <v>1</v>
      </c>
      <c r="X39" s="4">
        <v>34880000</v>
      </c>
      <c r="Y39" s="1" t="s">
        <v>126</v>
      </c>
      <c r="Z39" s="8">
        <v>0</v>
      </c>
      <c r="AA39" s="8">
        <v>0</v>
      </c>
      <c r="AB39" s="8">
        <v>11772.65</v>
      </c>
      <c r="AC39" s="8">
        <v>0</v>
      </c>
      <c r="AD39" s="1" t="s">
        <v>123</v>
      </c>
      <c r="AL39">
        <v>104828</v>
      </c>
      <c r="AM39" t="s">
        <v>129</v>
      </c>
    </row>
    <row r="40" spans="2:39" ht="15" x14ac:dyDescent="0.25">
      <c r="B40" s="4" t="s">
        <v>164</v>
      </c>
      <c r="C40" s="4" t="s">
        <v>182</v>
      </c>
      <c r="D40" s="4" t="s">
        <v>190</v>
      </c>
      <c r="E40" s="4" t="s">
        <v>101</v>
      </c>
      <c r="F40" s="4" t="s">
        <v>102</v>
      </c>
      <c r="G40" s="4" t="s">
        <v>118</v>
      </c>
      <c r="H40" s="4" t="s">
        <v>119</v>
      </c>
      <c r="I40" s="1" t="s">
        <v>120</v>
      </c>
      <c r="J40" s="4" t="s">
        <v>121</v>
      </c>
      <c r="K40" s="1" t="s">
        <v>122</v>
      </c>
      <c r="L40" s="4">
        <v>2000017305</v>
      </c>
      <c r="M40" s="4">
        <v>45574</v>
      </c>
      <c r="N40" s="4">
        <v>45574</v>
      </c>
      <c r="O40" s="4">
        <v>45574</v>
      </c>
      <c r="P40" s="1" t="s">
        <v>123</v>
      </c>
      <c r="Q40" s="1" t="s">
        <v>123</v>
      </c>
      <c r="S40" s="8">
        <v>11772.65</v>
      </c>
      <c r="T40" s="20">
        <v>0</v>
      </c>
      <c r="U40" s="4">
        <v>1</v>
      </c>
      <c r="V40" s="4">
        <v>25</v>
      </c>
      <c r="W40" s="4">
        <v>2</v>
      </c>
      <c r="X40" s="4">
        <v>44110000</v>
      </c>
      <c r="Y40" s="1" t="s">
        <v>124</v>
      </c>
      <c r="Z40" s="8">
        <v>11772.65</v>
      </c>
      <c r="AA40" s="8">
        <v>0</v>
      </c>
      <c r="AB40" s="8">
        <v>0</v>
      </c>
      <c r="AC40" s="8">
        <v>0</v>
      </c>
      <c r="AL40">
        <v>102459</v>
      </c>
      <c r="AM40" t="s">
        <v>130</v>
      </c>
    </row>
    <row r="41" spans="2:39" ht="15" x14ac:dyDescent="0.25">
      <c r="B41" s="4" t="s">
        <v>164</v>
      </c>
      <c r="C41" s="4" t="s">
        <v>184</v>
      </c>
      <c r="D41" s="4" t="s">
        <v>191</v>
      </c>
      <c r="E41" s="4" t="s">
        <v>101</v>
      </c>
      <c r="F41" s="4" t="s">
        <v>102</v>
      </c>
      <c r="G41" s="4" t="s">
        <v>118</v>
      </c>
      <c r="H41" s="4" t="s">
        <v>119</v>
      </c>
      <c r="I41" s="1" t="s">
        <v>120</v>
      </c>
      <c r="J41" s="4" t="s">
        <v>121</v>
      </c>
      <c r="K41" s="1" t="s">
        <v>122</v>
      </c>
      <c r="L41" s="4">
        <v>2000017312</v>
      </c>
      <c r="M41" s="4">
        <v>45574</v>
      </c>
      <c r="N41" s="4">
        <v>45574</v>
      </c>
      <c r="O41" s="4">
        <v>45574</v>
      </c>
      <c r="P41" s="1" t="s">
        <v>123</v>
      </c>
      <c r="Q41" s="1" t="s">
        <v>123</v>
      </c>
      <c r="S41" s="8">
        <v>9144.26</v>
      </c>
      <c r="T41" s="20">
        <v>0</v>
      </c>
      <c r="U41" s="4">
        <v>2</v>
      </c>
      <c r="V41" s="4">
        <v>18</v>
      </c>
      <c r="W41" s="4">
        <v>1</v>
      </c>
      <c r="X41" s="4">
        <v>34880000</v>
      </c>
      <c r="Y41" s="1" t="s">
        <v>126</v>
      </c>
      <c r="Z41" s="8">
        <v>0</v>
      </c>
      <c r="AA41" s="8">
        <v>0</v>
      </c>
      <c r="AB41" s="8">
        <v>9144.26</v>
      </c>
      <c r="AC41" s="8">
        <v>0</v>
      </c>
      <c r="AD41" s="1" t="s">
        <v>123</v>
      </c>
      <c r="AL41">
        <v>104695</v>
      </c>
      <c r="AM41" t="s">
        <v>131</v>
      </c>
    </row>
    <row r="42" spans="2:39" ht="15" x14ac:dyDescent="0.25">
      <c r="B42" s="4" t="s">
        <v>164</v>
      </c>
      <c r="C42" s="4" t="s">
        <v>182</v>
      </c>
      <c r="D42" s="4" t="s">
        <v>191</v>
      </c>
      <c r="E42" s="4" t="s">
        <v>101</v>
      </c>
      <c r="F42" s="4" t="s">
        <v>102</v>
      </c>
      <c r="G42" s="4" t="s">
        <v>118</v>
      </c>
      <c r="H42" s="4" t="s">
        <v>119</v>
      </c>
      <c r="I42" s="1" t="s">
        <v>120</v>
      </c>
      <c r="J42" s="4" t="s">
        <v>121</v>
      </c>
      <c r="K42" s="1" t="s">
        <v>122</v>
      </c>
      <c r="L42" s="4">
        <v>2000017312</v>
      </c>
      <c r="M42" s="4">
        <v>45574</v>
      </c>
      <c r="N42" s="4">
        <v>45574</v>
      </c>
      <c r="O42" s="4">
        <v>45574</v>
      </c>
      <c r="P42" s="1" t="s">
        <v>123</v>
      </c>
      <c r="Q42" s="1" t="s">
        <v>123</v>
      </c>
      <c r="S42" s="8">
        <v>9144.26</v>
      </c>
      <c r="T42" s="20">
        <v>0</v>
      </c>
      <c r="U42" s="4">
        <v>1</v>
      </c>
      <c r="V42" s="4">
        <v>25</v>
      </c>
      <c r="W42" s="4">
        <v>2</v>
      </c>
      <c r="X42" s="4">
        <v>44110000</v>
      </c>
      <c r="Y42" s="1" t="s">
        <v>124</v>
      </c>
      <c r="Z42" s="8">
        <v>9144.26</v>
      </c>
      <c r="AA42" s="8">
        <v>0</v>
      </c>
      <c r="AB42" s="8">
        <v>0</v>
      </c>
      <c r="AC42" s="8">
        <v>0</v>
      </c>
      <c r="AL42">
        <v>102382</v>
      </c>
      <c r="AM42" t="s">
        <v>132</v>
      </c>
    </row>
    <row r="43" spans="2:39" ht="15" x14ac:dyDescent="0.25">
      <c r="B43" s="4" t="s">
        <v>164</v>
      </c>
      <c r="C43" s="4" t="s">
        <v>182</v>
      </c>
      <c r="D43" s="4" t="s">
        <v>192</v>
      </c>
      <c r="E43" s="4" t="s">
        <v>101</v>
      </c>
      <c r="F43" s="4" t="s">
        <v>102</v>
      </c>
      <c r="G43" s="4" t="s">
        <v>118</v>
      </c>
      <c r="H43" s="4" t="s">
        <v>119</v>
      </c>
      <c r="I43" s="1" t="s">
        <v>120</v>
      </c>
      <c r="J43" s="4" t="s">
        <v>121</v>
      </c>
      <c r="K43" s="1" t="s">
        <v>122</v>
      </c>
      <c r="L43" s="4">
        <v>2000017313</v>
      </c>
      <c r="M43" s="4">
        <v>45574</v>
      </c>
      <c r="N43" s="4">
        <v>45574</v>
      </c>
      <c r="O43" s="4">
        <v>45574</v>
      </c>
      <c r="P43" s="1" t="s">
        <v>123</v>
      </c>
      <c r="Q43" s="1" t="s">
        <v>123</v>
      </c>
      <c r="S43" s="8">
        <v>14313.6</v>
      </c>
      <c r="T43" s="20">
        <v>0</v>
      </c>
      <c r="U43" s="4">
        <v>1</v>
      </c>
      <c r="V43" s="4">
        <v>25</v>
      </c>
      <c r="W43" s="4">
        <v>2</v>
      </c>
      <c r="X43" s="4">
        <v>44110000</v>
      </c>
      <c r="Y43" s="1" t="s">
        <v>124</v>
      </c>
      <c r="Z43" s="8">
        <v>14313.6</v>
      </c>
      <c r="AA43" s="8">
        <v>0</v>
      </c>
      <c r="AB43" s="8">
        <v>0</v>
      </c>
      <c r="AC43" s="8">
        <v>0</v>
      </c>
      <c r="AL43">
        <v>102190</v>
      </c>
      <c r="AM43" t="s">
        <v>133</v>
      </c>
    </row>
    <row r="44" spans="2:39" ht="15" x14ac:dyDescent="0.25">
      <c r="B44" s="4" t="s">
        <v>164</v>
      </c>
      <c r="C44" s="4" t="s">
        <v>184</v>
      </c>
      <c r="D44" s="4" t="s">
        <v>192</v>
      </c>
      <c r="E44" s="4" t="s">
        <v>101</v>
      </c>
      <c r="F44" s="4" t="s">
        <v>102</v>
      </c>
      <c r="G44" s="4" t="s">
        <v>118</v>
      </c>
      <c r="H44" s="4" t="s">
        <v>119</v>
      </c>
      <c r="I44" s="1" t="s">
        <v>120</v>
      </c>
      <c r="J44" s="4" t="s">
        <v>121</v>
      </c>
      <c r="K44" s="1" t="s">
        <v>122</v>
      </c>
      <c r="L44" s="4">
        <v>2000017313</v>
      </c>
      <c r="M44" s="4">
        <v>45574</v>
      </c>
      <c r="N44" s="4">
        <v>45574</v>
      </c>
      <c r="O44" s="4">
        <v>45574</v>
      </c>
      <c r="P44" s="1" t="s">
        <v>123</v>
      </c>
      <c r="Q44" s="1" t="s">
        <v>123</v>
      </c>
      <c r="S44" s="8">
        <v>14313.6</v>
      </c>
      <c r="T44" s="20">
        <v>0</v>
      </c>
      <c r="U44" s="4">
        <v>2</v>
      </c>
      <c r="V44" s="4">
        <v>18</v>
      </c>
      <c r="W44" s="4">
        <v>1</v>
      </c>
      <c r="X44" s="4">
        <v>34880000</v>
      </c>
      <c r="Y44" s="1" t="s">
        <v>126</v>
      </c>
      <c r="Z44" s="8">
        <v>0</v>
      </c>
      <c r="AA44" s="8">
        <v>0</v>
      </c>
      <c r="AB44" s="8">
        <v>14313.6</v>
      </c>
      <c r="AC44" s="8">
        <v>0</v>
      </c>
      <c r="AD44" s="1" t="s">
        <v>123</v>
      </c>
      <c r="AL44">
        <v>104296</v>
      </c>
      <c r="AM44" t="s">
        <v>134</v>
      </c>
    </row>
    <row r="45" spans="2:39" ht="15" x14ac:dyDescent="0.25">
      <c r="B45" s="4" t="s">
        <v>164</v>
      </c>
      <c r="C45" s="4" t="s">
        <v>182</v>
      </c>
      <c r="D45" s="4" t="s">
        <v>193</v>
      </c>
      <c r="E45" s="4" t="s">
        <v>101</v>
      </c>
      <c r="F45" s="4" t="s">
        <v>102</v>
      </c>
      <c r="G45" s="4" t="s">
        <v>118</v>
      </c>
      <c r="H45" s="4" t="s">
        <v>119</v>
      </c>
      <c r="I45" s="1" t="s">
        <v>120</v>
      </c>
      <c r="J45" s="4" t="s">
        <v>121</v>
      </c>
      <c r="K45" s="1" t="s">
        <v>122</v>
      </c>
      <c r="L45" s="4">
        <v>2000017326</v>
      </c>
      <c r="M45" s="4">
        <v>45575</v>
      </c>
      <c r="N45" s="4">
        <v>45575</v>
      </c>
      <c r="O45" s="4">
        <v>45575</v>
      </c>
      <c r="P45" s="1" t="s">
        <v>123</v>
      </c>
      <c r="Q45" s="1" t="s">
        <v>123</v>
      </c>
      <c r="S45" s="8">
        <v>10247.35</v>
      </c>
      <c r="T45" s="20">
        <v>0</v>
      </c>
      <c r="U45" s="4">
        <v>1</v>
      </c>
      <c r="V45" s="4">
        <v>25</v>
      </c>
      <c r="W45" s="4">
        <v>2</v>
      </c>
      <c r="X45" s="4">
        <v>44110000</v>
      </c>
      <c r="Y45" s="1" t="s">
        <v>124</v>
      </c>
      <c r="Z45" s="8">
        <v>10247.35</v>
      </c>
      <c r="AA45" s="8">
        <v>0</v>
      </c>
      <c r="AB45" s="8">
        <v>0</v>
      </c>
      <c r="AC45" s="8">
        <v>0</v>
      </c>
      <c r="AL45">
        <v>101964</v>
      </c>
      <c r="AM45" t="s">
        <v>135</v>
      </c>
    </row>
    <row r="46" spans="2:39" ht="15" x14ac:dyDescent="0.25">
      <c r="B46" s="4" t="s">
        <v>164</v>
      </c>
      <c r="C46" s="4" t="s">
        <v>184</v>
      </c>
      <c r="D46" s="4" t="s">
        <v>193</v>
      </c>
      <c r="E46" s="4" t="s">
        <v>101</v>
      </c>
      <c r="F46" s="4" t="s">
        <v>102</v>
      </c>
      <c r="G46" s="4" t="s">
        <v>118</v>
      </c>
      <c r="H46" s="4" t="s">
        <v>119</v>
      </c>
      <c r="I46" s="1" t="s">
        <v>120</v>
      </c>
      <c r="J46" s="4" t="s">
        <v>121</v>
      </c>
      <c r="K46" s="1" t="s">
        <v>122</v>
      </c>
      <c r="L46" s="4">
        <v>2000017326</v>
      </c>
      <c r="M46" s="4">
        <v>45575</v>
      </c>
      <c r="N46" s="4">
        <v>45575</v>
      </c>
      <c r="O46" s="4">
        <v>45575</v>
      </c>
      <c r="P46" s="1" t="s">
        <v>123</v>
      </c>
      <c r="Q46" s="1" t="s">
        <v>123</v>
      </c>
      <c r="S46" s="8">
        <v>10247.35</v>
      </c>
      <c r="T46" s="20">
        <v>0</v>
      </c>
      <c r="U46" s="4">
        <v>2</v>
      </c>
      <c r="V46" s="4">
        <v>18</v>
      </c>
      <c r="W46" s="4">
        <v>1</v>
      </c>
      <c r="X46" s="4">
        <v>34880000</v>
      </c>
      <c r="Y46" s="1" t="s">
        <v>126</v>
      </c>
      <c r="Z46" s="8">
        <v>0</v>
      </c>
      <c r="AA46" s="8">
        <v>0</v>
      </c>
      <c r="AB46" s="8">
        <v>10247.35</v>
      </c>
      <c r="AC46" s="8">
        <v>0</v>
      </c>
      <c r="AD46" s="1" t="s">
        <v>123</v>
      </c>
      <c r="AL46">
        <v>103733</v>
      </c>
      <c r="AM46" t="s">
        <v>135</v>
      </c>
    </row>
    <row r="47" spans="2:39" ht="15" x14ac:dyDescent="0.25">
      <c r="B47" s="4" t="s">
        <v>164</v>
      </c>
      <c r="C47" s="4" t="s">
        <v>182</v>
      </c>
      <c r="D47" s="4" t="s">
        <v>194</v>
      </c>
      <c r="E47" s="4" t="s">
        <v>101</v>
      </c>
      <c r="F47" s="4" t="s">
        <v>102</v>
      </c>
      <c r="G47" s="4" t="s">
        <v>118</v>
      </c>
      <c r="H47" s="4" t="s">
        <v>119</v>
      </c>
      <c r="I47" s="1" t="s">
        <v>120</v>
      </c>
      <c r="J47" s="4" t="s">
        <v>121</v>
      </c>
      <c r="K47" s="1" t="s">
        <v>122</v>
      </c>
      <c r="L47" s="4">
        <v>2000017327</v>
      </c>
      <c r="M47" s="4">
        <v>45575</v>
      </c>
      <c r="N47" s="4">
        <v>45575</v>
      </c>
      <c r="O47" s="4">
        <v>45575</v>
      </c>
      <c r="P47" s="1" t="s">
        <v>123</v>
      </c>
      <c r="Q47" s="1" t="s">
        <v>123</v>
      </c>
      <c r="S47" s="8">
        <v>6184.02</v>
      </c>
      <c r="T47" s="20">
        <v>0</v>
      </c>
      <c r="U47" s="4">
        <v>1</v>
      </c>
      <c r="V47" s="4">
        <v>25</v>
      </c>
      <c r="W47" s="4">
        <v>2</v>
      </c>
      <c r="X47" s="4">
        <v>44110000</v>
      </c>
      <c r="Y47" s="1" t="s">
        <v>124</v>
      </c>
      <c r="Z47" s="8">
        <v>6184.02</v>
      </c>
      <c r="AA47" s="8">
        <v>0</v>
      </c>
      <c r="AB47" s="8">
        <v>0</v>
      </c>
      <c r="AC47" s="8">
        <v>0</v>
      </c>
      <c r="AL47">
        <v>101978</v>
      </c>
      <c r="AM47" t="s">
        <v>136</v>
      </c>
    </row>
    <row r="48" spans="2:39" ht="15" x14ac:dyDescent="0.25">
      <c r="B48" s="4" t="s">
        <v>164</v>
      </c>
      <c r="C48" s="4" t="s">
        <v>184</v>
      </c>
      <c r="D48" s="4" t="s">
        <v>194</v>
      </c>
      <c r="E48" s="4" t="s">
        <v>101</v>
      </c>
      <c r="F48" s="4" t="s">
        <v>102</v>
      </c>
      <c r="G48" s="4" t="s">
        <v>118</v>
      </c>
      <c r="H48" s="4" t="s">
        <v>119</v>
      </c>
      <c r="I48" s="1" t="s">
        <v>120</v>
      </c>
      <c r="J48" s="4" t="s">
        <v>121</v>
      </c>
      <c r="K48" s="1" t="s">
        <v>122</v>
      </c>
      <c r="L48" s="4">
        <v>2000017327</v>
      </c>
      <c r="M48" s="4">
        <v>45575</v>
      </c>
      <c r="N48" s="4">
        <v>45575</v>
      </c>
      <c r="O48" s="4">
        <v>45575</v>
      </c>
      <c r="P48" s="1" t="s">
        <v>123</v>
      </c>
      <c r="Q48" s="1" t="s">
        <v>123</v>
      </c>
      <c r="S48" s="8">
        <v>6184.02</v>
      </c>
      <c r="T48" s="20">
        <v>0</v>
      </c>
      <c r="U48" s="4">
        <v>2</v>
      </c>
      <c r="V48" s="4">
        <v>18</v>
      </c>
      <c r="W48" s="4">
        <v>1</v>
      </c>
      <c r="X48" s="4">
        <v>34880000</v>
      </c>
      <c r="Y48" s="1" t="s">
        <v>126</v>
      </c>
      <c r="Z48" s="8">
        <v>0</v>
      </c>
      <c r="AA48" s="8">
        <v>0</v>
      </c>
      <c r="AB48" s="8">
        <v>6184.02</v>
      </c>
      <c r="AC48" s="8">
        <v>0</v>
      </c>
      <c r="AD48" s="1" t="s">
        <v>123</v>
      </c>
      <c r="AL48">
        <v>103791</v>
      </c>
      <c r="AM48" t="s">
        <v>136</v>
      </c>
    </row>
    <row r="49" spans="2:39" ht="15" x14ac:dyDescent="0.25">
      <c r="B49" s="4" t="s">
        <v>164</v>
      </c>
      <c r="C49" s="4" t="s">
        <v>184</v>
      </c>
      <c r="D49" s="4" t="s">
        <v>195</v>
      </c>
      <c r="E49" s="4" t="s">
        <v>101</v>
      </c>
      <c r="F49" s="4" t="s">
        <v>102</v>
      </c>
      <c r="G49" s="4" t="s">
        <v>118</v>
      </c>
      <c r="H49" s="4" t="s">
        <v>119</v>
      </c>
      <c r="I49" s="1" t="s">
        <v>120</v>
      </c>
      <c r="J49" s="4" t="s">
        <v>121</v>
      </c>
      <c r="K49" s="1" t="s">
        <v>122</v>
      </c>
      <c r="L49" s="4">
        <v>2000017328</v>
      </c>
      <c r="M49" s="4">
        <v>45575</v>
      </c>
      <c r="N49" s="4">
        <v>45575</v>
      </c>
      <c r="O49" s="4">
        <v>45575</v>
      </c>
      <c r="P49" s="1" t="s">
        <v>123</v>
      </c>
      <c r="Q49" s="1" t="s">
        <v>123</v>
      </c>
      <c r="S49" s="8">
        <v>8881.4</v>
      </c>
      <c r="T49" s="20">
        <v>0</v>
      </c>
      <c r="U49" s="4">
        <v>2</v>
      </c>
      <c r="V49" s="4">
        <v>18</v>
      </c>
      <c r="W49" s="4">
        <v>1</v>
      </c>
      <c r="X49" s="4">
        <v>34880000</v>
      </c>
      <c r="Y49" s="1" t="s">
        <v>126</v>
      </c>
      <c r="Z49" s="8">
        <v>0</v>
      </c>
      <c r="AA49" s="8">
        <v>0</v>
      </c>
      <c r="AB49" s="8">
        <v>8881.4</v>
      </c>
      <c r="AC49" s="8">
        <v>0</v>
      </c>
      <c r="AD49" s="1" t="s">
        <v>123</v>
      </c>
      <c r="AL49">
        <v>104060</v>
      </c>
      <c r="AM49" t="s">
        <v>137</v>
      </c>
    </row>
    <row r="50" spans="2:39" ht="15" x14ac:dyDescent="0.25">
      <c r="B50" s="4" t="s">
        <v>164</v>
      </c>
      <c r="C50" s="4" t="s">
        <v>182</v>
      </c>
      <c r="D50" s="4" t="s">
        <v>195</v>
      </c>
      <c r="E50" s="4" t="s">
        <v>101</v>
      </c>
      <c r="F50" s="4" t="s">
        <v>102</v>
      </c>
      <c r="G50" s="4" t="s">
        <v>118</v>
      </c>
      <c r="H50" s="4" t="s">
        <v>119</v>
      </c>
      <c r="I50" s="1" t="s">
        <v>120</v>
      </c>
      <c r="J50" s="4" t="s">
        <v>121</v>
      </c>
      <c r="K50" s="1" t="s">
        <v>122</v>
      </c>
      <c r="L50" s="4">
        <v>2000017328</v>
      </c>
      <c r="M50" s="4">
        <v>45575</v>
      </c>
      <c r="N50" s="4">
        <v>45575</v>
      </c>
      <c r="O50" s="4">
        <v>45575</v>
      </c>
      <c r="P50" s="1" t="s">
        <v>123</v>
      </c>
      <c r="Q50" s="1" t="s">
        <v>123</v>
      </c>
      <c r="S50" s="8">
        <v>8881.4</v>
      </c>
      <c r="T50" s="20">
        <v>0</v>
      </c>
      <c r="U50" s="4">
        <v>1</v>
      </c>
      <c r="V50" s="4">
        <v>25</v>
      </c>
      <c r="W50" s="4">
        <v>2</v>
      </c>
      <c r="X50" s="4">
        <v>44110000</v>
      </c>
      <c r="Y50" s="1" t="s">
        <v>124</v>
      </c>
      <c r="Z50" s="8">
        <v>8881.4</v>
      </c>
      <c r="AA50" s="8">
        <v>0</v>
      </c>
      <c r="AB50" s="8">
        <v>0</v>
      </c>
      <c r="AC50" s="8">
        <v>0</v>
      </c>
      <c r="AL50">
        <v>102068</v>
      </c>
      <c r="AM50" t="s">
        <v>138</v>
      </c>
    </row>
    <row r="51" spans="2:39" ht="15" x14ac:dyDescent="0.25">
      <c r="B51" s="4" t="s">
        <v>164</v>
      </c>
      <c r="C51" s="4" t="s">
        <v>184</v>
      </c>
      <c r="D51" s="4" t="s">
        <v>196</v>
      </c>
      <c r="E51" s="4" t="s">
        <v>101</v>
      </c>
      <c r="F51" s="4" t="s">
        <v>102</v>
      </c>
      <c r="G51" s="4" t="s">
        <v>118</v>
      </c>
      <c r="H51" s="4" t="s">
        <v>119</v>
      </c>
      <c r="I51" s="1" t="s">
        <v>120</v>
      </c>
      <c r="J51" s="4" t="s">
        <v>121</v>
      </c>
      <c r="K51" s="1" t="s">
        <v>122</v>
      </c>
      <c r="L51" s="4">
        <v>2000017329</v>
      </c>
      <c r="M51" s="4">
        <v>45575</v>
      </c>
      <c r="N51" s="4">
        <v>45575</v>
      </c>
      <c r="O51" s="4">
        <v>45575</v>
      </c>
      <c r="P51" s="1" t="s">
        <v>123</v>
      </c>
      <c r="Q51" s="1" t="s">
        <v>123</v>
      </c>
      <c r="S51" s="8">
        <v>9004.75</v>
      </c>
      <c r="T51" s="20">
        <v>0</v>
      </c>
      <c r="U51" s="4">
        <v>2</v>
      </c>
      <c r="V51" s="4">
        <v>18</v>
      </c>
      <c r="W51" s="4">
        <v>1</v>
      </c>
      <c r="X51" s="4">
        <v>34880000</v>
      </c>
      <c r="Y51" s="1" t="s">
        <v>126</v>
      </c>
      <c r="Z51" s="8">
        <v>0</v>
      </c>
      <c r="AA51" s="8">
        <v>0</v>
      </c>
      <c r="AB51" s="8">
        <v>9004.75</v>
      </c>
      <c r="AC51" s="8">
        <v>0</v>
      </c>
      <c r="AD51" s="1" t="s">
        <v>123</v>
      </c>
      <c r="AL51">
        <v>103079</v>
      </c>
      <c r="AM51" t="s">
        <v>139</v>
      </c>
    </row>
    <row r="52" spans="2:39" ht="15" x14ac:dyDescent="0.25">
      <c r="B52" s="4" t="s">
        <v>164</v>
      </c>
      <c r="C52" s="4" t="s">
        <v>182</v>
      </c>
      <c r="D52" s="4" t="s">
        <v>196</v>
      </c>
      <c r="E52" s="4" t="s">
        <v>101</v>
      </c>
      <c r="F52" s="4" t="s">
        <v>102</v>
      </c>
      <c r="G52" s="4" t="s">
        <v>118</v>
      </c>
      <c r="H52" s="4" t="s">
        <v>119</v>
      </c>
      <c r="I52" s="1" t="s">
        <v>120</v>
      </c>
      <c r="J52" s="4" t="s">
        <v>121</v>
      </c>
      <c r="K52" s="1" t="s">
        <v>122</v>
      </c>
      <c r="L52" s="4">
        <v>2000017329</v>
      </c>
      <c r="M52" s="4">
        <v>45575</v>
      </c>
      <c r="N52" s="4">
        <v>45575</v>
      </c>
      <c r="O52" s="4">
        <v>45575</v>
      </c>
      <c r="P52" s="1" t="s">
        <v>123</v>
      </c>
      <c r="Q52" s="1" t="s">
        <v>123</v>
      </c>
      <c r="S52" s="8">
        <v>9004.75</v>
      </c>
      <c r="T52" s="20">
        <v>0</v>
      </c>
      <c r="U52" s="4">
        <v>1</v>
      </c>
      <c r="V52" s="4">
        <v>25</v>
      </c>
      <c r="W52" s="4">
        <v>2</v>
      </c>
      <c r="X52" s="4">
        <v>44110000</v>
      </c>
      <c r="Y52" s="1" t="s">
        <v>124</v>
      </c>
      <c r="Z52" s="8">
        <v>9004.75</v>
      </c>
      <c r="AA52" s="8">
        <v>0</v>
      </c>
      <c r="AB52" s="8">
        <v>0</v>
      </c>
      <c r="AC52" s="8">
        <v>0</v>
      </c>
      <c r="AL52">
        <v>101647</v>
      </c>
      <c r="AM52" t="s">
        <v>139</v>
      </c>
    </row>
    <row r="53" spans="2:39" ht="15" x14ac:dyDescent="0.25">
      <c r="B53" s="4" t="s">
        <v>164</v>
      </c>
      <c r="C53" s="4" t="s">
        <v>182</v>
      </c>
      <c r="D53" s="4" t="s">
        <v>197</v>
      </c>
      <c r="E53" s="4" t="s">
        <v>101</v>
      </c>
      <c r="F53" s="4" t="s">
        <v>102</v>
      </c>
      <c r="G53" s="4" t="s">
        <v>118</v>
      </c>
      <c r="H53" s="4" t="s">
        <v>119</v>
      </c>
      <c r="I53" s="1" t="s">
        <v>120</v>
      </c>
      <c r="J53" s="4" t="s">
        <v>121</v>
      </c>
      <c r="K53" s="1" t="s">
        <v>122</v>
      </c>
      <c r="L53" s="4">
        <v>2000017330</v>
      </c>
      <c r="M53" s="4">
        <v>45575</v>
      </c>
      <c r="N53" s="4">
        <v>45575</v>
      </c>
      <c r="O53" s="4">
        <v>45575</v>
      </c>
      <c r="P53" s="1" t="s">
        <v>123</v>
      </c>
      <c r="Q53" s="1" t="s">
        <v>123</v>
      </c>
      <c r="S53" s="8">
        <v>13604.84</v>
      </c>
      <c r="T53" s="20">
        <v>0</v>
      </c>
      <c r="U53" s="4">
        <v>1</v>
      </c>
      <c r="V53" s="4">
        <v>25</v>
      </c>
      <c r="W53" s="4">
        <v>2</v>
      </c>
      <c r="X53" s="4">
        <v>44110000</v>
      </c>
      <c r="Y53" s="1" t="s">
        <v>124</v>
      </c>
      <c r="Z53" s="8">
        <v>13604.84</v>
      </c>
      <c r="AA53" s="8">
        <v>0</v>
      </c>
      <c r="AB53" s="8">
        <v>0</v>
      </c>
      <c r="AC53" s="8">
        <v>0</v>
      </c>
      <c r="AL53">
        <v>102383</v>
      </c>
      <c r="AM53" t="s">
        <v>127</v>
      </c>
    </row>
    <row r="54" spans="2:39" ht="15" x14ac:dyDescent="0.25">
      <c r="B54" s="4" t="s">
        <v>164</v>
      </c>
      <c r="C54" s="4" t="s">
        <v>184</v>
      </c>
      <c r="D54" s="4" t="s">
        <v>197</v>
      </c>
      <c r="E54" s="4" t="s">
        <v>101</v>
      </c>
      <c r="F54" s="4" t="s">
        <v>102</v>
      </c>
      <c r="G54" s="4" t="s">
        <v>118</v>
      </c>
      <c r="H54" s="4" t="s">
        <v>119</v>
      </c>
      <c r="I54" s="1" t="s">
        <v>120</v>
      </c>
      <c r="J54" s="4" t="s">
        <v>121</v>
      </c>
      <c r="K54" s="1" t="s">
        <v>122</v>
      </c>
      <c r="L54" s="4">
        <v>2000017330</v>
      </c>
      <c r="M54" s="4">
        <v>45575</v>
      </c>
      <c r="N54" s="4">
        <v>45575</v>
      </c>
      <c r="O54" s="4">
        <v>45575</v>
      </c>
      <c r="P54" s="1" t="s">
        <v>123</v>
      </c>
      <c r="Q54" s="1" t="s">
        <v>123</v>
      </c>
      <c r="S54" s="8">
        <v>13604.84</v>
      </c>
      <c r="T54" s="20">
        <v>0</v>
      </c>
      <c r="U54" s="4">
        <v>2</v>
      </c>
      <c r="V54" s="4">
        <v>18</v>
      </c>
      <c r="W54" s="4">
        <v>1</v>
      </c>
      <c r="X54" s="4">
        <v>34880000</v>
      </c>
      <c r="Y54" s="1" t="s">
        <v>126</v>
      </c>
      <c r="Z54" s="8">
        <v>0</v>
      </c>
      <c r="AA54" s="8">
        <v>0</v>
      </c>
      <c r="AB54" s="8">
        <v>13604.84</v>
      </c>
      <c r="AC54" s="8">
        <v>0</v>
      </c>
      <c r="AD54" s="1" t="s">
        <v>123</v>
      </c>
      <c r="AL54">
        <v>104693</v>
      </c>
      <c r="AM54" t="s">
        <v>127</v>
      </c>
    </row>
    <row r="55" spans="2:39" ht="15" x14ac:dyDescent="0.25">
      <c r="B55" s="4" t="s">
        <v>164</v>
      </c>
      <c r="C55" s="4" t="s">
        <v>182</v>
      </c>
      <c r="D55" s="4" t="s">
        <v>198</v>
      </c>
      <c r="E55" s="4" t="s">
        <v>101</v>
      </c>
      <c r="F55" s="4" t="s">
        <v>102</v>
      </c>
      <c r="G55" s="4" t="s">
        <v>118</v>
      </c>
      <c r="H55" s="4" t="s">
        <v>119</v>
      </c>
      <c r="I55" s="1" t="s">
        <v>120</v>
      </c>
      <c r="J55" s="4" t="s">
        <v>121</v>
      </c>
      <c r="K55" s="1" t="s">
        <v>122</v>
      </c>
      <c r="L55" s="4">
        <v>2000017337</v>
      </c>
      <c r="M55" s="4">
        <v>45576</v>
      </c>
      <c r="N55" s="4">
        <v>45576</v>
      </c>
      <c r="O55" s="4">
        <v>45576</v>
      </c>
      <c r="P55" s="1" t="s">
        <v>123</v>
      </c>
      <c r="Q55" s="1" t="s">
        <v>123</v>
      </c>
      <c r="S55" s="8">
        <v>9436.49</v>
      </c>
      <c r="T55" s="20">
        <v>0</v>
      </c>
      <c r="U55" s="4">
        <v>1</v>
      </c>
      <c r="V55" s="4">
        <v>25</v>
      </c>
      <c r="W55" s="4">
        <v>2</v>
      </c>
      <c r="X55" s="4">
        <v>44110000</v>
      </c>
      <c r="Y55" s="1" t="s">
        <v>124</v>
      </c>
      <c r="Z55" s="8">
        <v>9436.49</v>
      </c>
      <c r="AA55" s="8">
        <v>0</v>
      </c>
      <c r="AB55" s="8">
        <v>0</v>
      </c>
      <c r="AC55" s="8">
        <v>0</v>
      </c>
      <c r="AL55">
        <v>102610</v>
      </c>
      <c r="AM55" t="s">
        <v>140</v>
      </c>
    </row>
    <row r="56" spans="2:39" ht="15" x14ac:dyDescent="0.25">
      <c r="B56" s="4" t="s">
        <v>164</v>
      </c>
      <c r="C56" s="4" t="s">
        <v>184</v>
      </c>
      <c r="D56" s="4" t="s">
        <v>198</v>
      </c>
      <c r="E56" s="4" t="s">
        <v>101</v>
      </c>
      <c r="F56" s="4" t="s">
        <v>102</v>
      </c>
      <c r="G56" s="4" t="s">
        <v>118</v>
      </c>
      <c r="H56" s="4" t="s">
        <v>119</v>
      </c>
      <c r="I56" s="1" t="s">
        <v>120</v>
      </c>
      <c r="J56" s="4" t="s">
        <v>121</v>
      </c>
      <c r="K56" s="1" t="s">
        <v>122</v>
      </c>
      <c r="L56" s="4">
        <v>2000017337</v>
      </c>
      <c r="M56" s="4">
        <v>45576</v>
      </c>
      <c r="N56" s="4">
        <v>45576</v>
      </c>
      <c r="O56" s="4">
        <v>45576</v>
      </c>
      <c r="P56" s="1" t="s">
        <v>123</v>
      </c>
      <c r="Q56" s="1" t="s">
        <v>123</v>
      </c>
      <c r="S56" s="8">
        <v>9436.49</v>
      </c>
      <c r="T56" s="20">
        <v>0</v>
      </c>
      <c r="U56" s="4">
        <v>2</v>
      </c>
      <c r="V56" s="4">
        <v>18</v>
      </c>
      <c r="W56" s="4">
        <v>1</v>
      </c>
      <c r="X56" s="4">
        <v>34880000</v>
      </c>
      <c r="Y56" s="1" t="s">
        <v>126</v>
      </c>
      <c r="Z56" s="8">
        <v>0</v>
      </c>
      <c r="AA56" s="8">
        <v>0</v>
      </c>
      <c r="AB56" s="8">
        <v>9436.49</v>
      </c>
      <c r="AC56" s="8">
        <v>0</v>
      </c>
      <c r="AD56" s="1" t="s">
        <v>123</v>
      </c>
      <c r="AL56">
        <v>105116</v>
      </c>
      <c r="AM56" t="s">
        <v>141</v>
      </c>
    </row>
    <row r="57" spans="2:39" ht="15" x14ac:dyDescent="0.25">
      <c r="B57" s="4" t="s">
        <v>164</v>
      </c>
      <c r="C57" s="4" t="s">
        <v>184</v>
      </c>
      <c r="D57" s="4" t="s">
        <v>199</v>
      </c>
      <c r="E57" s="4" t="s">
        <v>101</v>
      </c>
      <c r="F57" s="4" t="s">
        <v>102</v>
      </c>
      <c r="G57" s="4" t="s">
        <v>118</v>
      </c>
      <c r="H57" s="4" t="s">
        <v>119</v>
      </c>
      <c r="I57" s="1" t="s">
        <v>120</v>
      </c>
      <c r="J57" s="4" t="s">
        <v>121</v>
      </c>
      <c r="K57" s="1" t="s">
        <v>122</v>
      </c>
      <c r="L57" s="4">
        <v>2000017338</v>
      </c>
      <c r="M57" s="4">
        <v>45576</v>
      </c>
      <c r="N57" s="4">
        <v>45576</v>
      </c>
      <c r="O57" s="4">
        <v>45576</v>
      </c>
      <c r="P57" s="1" t="s">
        <v>123</v>
      </c>
      <c r="Q57" s="1" t="s">
        <v>123</v>
      </c>
      <c r="S57" s="8">
        <v>11101.75</v>
      </c>
      <c r="T57" s="20">
        <v>0</v>
      </c>
      <c r="U57" s="4">
        <v>2</v>
      </c>
      <c r="V57" s="4">
        <v>18</v>
      </c>
      <c r="W57" s="4">
        <v>1</v>
      </c>
      <c r="X57" s="4">
        <v>34880000</v>
      </c>
      <c r="Y57" s="1" t="s">
        <v>126</v>
      </c>
      <c r="Z57" s="8">
        <v>0</v>
      </c>
      <c r="AA57" s="8">
        <v>0</v>
      </c>
      <c r="AB57" s="8">
        <v>11101.75</v>
      </c>
      <c r="AC57" s="8">
        <v>0</v>
      </c>
      <c r="AD57" s="1" t="s">
        <v>123</v>
      </c>
      <c r="AL57">
        <v>104689</v>
      </c>
      <c r="AM57" t="s">
        <v>142</v>
      </c>
    </row>
    <row r="58" spans="2:39" ht="15" x14ac:dyDescent="0.25">
      <c r="B58" s="4" t="s">
        <v>164</v>
      </c>
      <c r="C58" s="4" t="s">
        <v>182</v>
      </c>
      <c r="D58" s="4" t="s">
        <v>199</v>
      </c>
      <c r="E58" s="4" t="s">
        <v>101</v>
      </c>
      <c r="F58" s="4" t="s">
        <v>102</v>
      </c>
      <c r="G58" s="4" t="s">
        <v>118</v>
      </c>
      <c r="H58" s="4" t="s">
        <v>119</v>
      </c>
      <c r="I58" s="1" t="s">
        <v>120</v>
      </c>
      <c r="J58" s="4" t="s">
        <v>121</v>
      </c>
      <c r="K58" s="1" t="s">
        <v>122</v>
      </c>
      <c r="L58" s="4">
        <v>2000017338</v>
      </c>
      <c r="M58" s="4">
        <v>45576</v>
      </c>
      <c r="N58" s="4">
        <v>45576</v>
      </c>
      <c r="O58" s="4">
        <v>45576</v>
      </c>
      <c r="P58" s="1" t="s">
        <v>123</v>
      </c>
      <c r="Q58" s="1" t="s">
        <v>123</v>
      </c>
      <c r="S58" s="8">
        <v>11101.75</v>
      </c>
      <c r="T58" s="20">
        <v>0</v>
      </c>
      <c r="U58" s="4">
        <v>1</v>
      </c>
      <c r="V58" s="4">
        <v>25</v>
      </c>
      <c r="W58" s="4">
        <v>2</v>
      </c>
      <c r="X58" s="4">
        <v>44110000</v>
      </c>
      <c r="Y58" s="1" t="s">
        <v>124</v>
      </c>
      <c r="Z58" s="8">
        <v>11101.75</v>
      </c>
      <c r="AA58" s="8">
        <v>0</v>
      </c>
      <c r="AB58" s="8">
        <v>0</v>
      </c>
      <c r="AC58" s="8">
        <v>0</v>
      </c>
      <c r="AL58">
        <v>102379</v>
      </c>
      <c r="AM58" t="s">
        <v>142</v>
      </c>
    </row>
    <row r="59" spans="2:39" ht="15" x14ac:dyDescent="0.25">
      <c r="B59" s="4" t="s">
        <v>164</v>
      </c>
      <c r="C59" s="4" t="s">
        <v>184</v>
      </c>
      <c r="D59" s="4" t="s">
        <v>200</v>
      </c>
      <c r="E59" s="4" t="s">
        <v>101</v>
      </c>
      <c r="F59" s="4" t="s">
        <v>102</v>
      </c>
      <c r="G59" s="4" t="s">
        <v>118</v>
      </c>
      <c r="H59" s="4" t="s">
        <v>119</v>
      </c>
      <c r="I59" s="1" t="s">
        <v>120</v>
      </c>
      <c r="J59" s="4" t="s">
        <v>121</v>
      </c>
      <c r="K59" s="1" t="s">
        <v>122</v>
      </c>
      <c r="L59" s="4">
        <v>2000017409</v>
      </c>
      <c r="M59" s="4">
        <v>45579</v>
      </c>
      <c r="N59" s="4">
        <v>45579</v>
      </c>
      <c r="O59" s="4">
        <v>45579</v>
      </c>
      <c r="P59" s="1" t="s">
        <v>123</v>
      </c>
      <c r="Q59" s="1" t="s">
        <v>123</v>
      </c>
      <c r="S59" s="8">
        <v>13864.69</v>
      </c>
      <c r="T59" s="20">
        <v>0</v>
      </c>
      <c r="U59" s="4">
        <v>2</v>
      </c>
      <c r="V59" s="4">
        <v>18</v>
      </c>
      <c r="W59" s="4">
        <v>1</v>
      </c>
      <c r="X59" s="4">
        <v>34880000</v>
      </c>
      <c r="Y59" s="1" t="s">
        <v>126</v>
      </c>
      <c r="Z59" s="8">
        <v>0</v>
      </c>
      <c r="AA59" s="8">
        <v>0</v>
      </c>
      <c r="AB59" s="8">
        <v>13864.69</v>
      </c>
      <c r="AC59" s="8">
        <v>0</v>
      </c>
      <c r="AD59" s="1" t="s">
        <v>123</v>
      </c>
      <c r="AL59">
        <v>105025</v>
      </c>
      <c r="AM59" t="s">
        <v>143</v>
      </c>
    </row>
    <row r="60" spans="2:39" ht="15" x14ac:dyDescent="0.25">
      <c r="B60" s="4" t="s">
        <v>164</v>
      </c>
      <c r="C60" s="4" t="s">
        <v>182</v>
      </c>
      <c r="D60" s="4" t="s">
        <v>200</v>
      </c>
      <c r="E60" s="4" t="s">
        <v>101</v>
      </c>
      <c r="F60" s="4" t="s">
        <v>102</v>
      </c>
      <c r="G60" s="4" t="s">
        <v>118</v>
      </c>
      <c r="H60" s="4" t="s">
        <v>119</v>
      </c>
      <c r="I60" s="1" t="s">
        <v>120</v>
      </c>
      <c r="J60" s="4" t="s">
        <v>121</v>
      </c>
      <c r="K60" s="1" t="s">
        <v>122</v>
      </c>
      <c r="L60" s="4">
        <v>2000017409</v>
      </c>
      <c r="M60" s="4">
        <v>45579</v>
      </c>
      <c r="N60" s="4">
        <v>45579</v>
      </c>
      <c r="O60" s="4">
        <v>45579</v>
      </c>
      <c r="P60" s="1" t="s">
        <v>123</v>
      </c>
      <c r="Q60" s="1" t="s">
        <v>123</v>
      </c>
      <c r="S60" s="8">
        <v>13864.69</v>
      </c>
      <c r="T60" s="20">
        <v>0</v>
      </c>
      <c r="U60" s="4">
        <v>1</v>
      </c>
      <c r="V60" s="4">
        <v>25</v>
      </c>
      <c r="W60" s="4">
        <v>2</v>
      </c>
      <c r="X60" s="4">
        <v>44110000</v>
      </c>
      <c r="Y60" s="1" t="s">
        <v>124</v>
      </c>
      <c r="Z60" s="8">
        <v>13864.69</v>
      </c>
      <c r="AA60" s="8">
        <v>0</v>
      </c>
      <c r="AB60" s="8">
        <v>0</v>
      </c>
      <c r="AC60" s="8">
        <v>0</v>
      </c>
      <c r="AL60">
        <v>102564</v>
      </c>
      <c r="AM60" t="s">
        <v>143</v>
      </c>
    </row>
    <row r="61" spans="2:39" ht="15" x14ac:dyDescent="0.25">
      <c r="B61" s="4" t="s">
        <v>164</v>
      </c>
      <c r="C61" s="4" t="s">
        <v>182</v>
      </c>
      <c r="D61" s="4" t="s">
        <v>201</v>
      </c>
      <c r="E61" s="4" t="s">
        <v>101</v>
      </c>
      <c r="F61" s="4" t="s">
        <v>102</v>
      </c>
      <c r="G61" s="4" t="s">
        <v>118</v>
      </c>
      <c r="H61" s="4" t="s">
        <v>119</v>
      </c>
      <c r="I61" s="1" t="s">
        <v>120</v>
      </c>
      <c r="J61" s="4" t="s">
        <v>121</v>
      </c>
      <c r="K61" s="1" t="s">
        <v>122</v>
      </c>
      <c r="L61" s="4">
        <v>2000017410</v>
      </c>
      <c r="M61" s="4">
        <v>45580</v>
      </c>
      <c r="N61" s="4">
        <v>45580</v>
      </c>
      <c r="O61" s="4">
        <v>45580</v>
      </c>
      <c r="P61" s="1" t="s">
        <v>123</v>
      </c>
      <c r="Q61" s="1" t="s">
        <v>123</v>
      </c>
      <c r="S61" s="8">
        <v>13011.18</v>
      </c>
      <c r="T61" s="20">
        <v>0</v>
      </c>
      <c r="U61" s="4">
        <v>1</v>
      </c>
      <c r="V61" s="4">
        <v>25</v>
      </c>
      <c r="W61" s="4">
        <v>2</v>
      </c>
      <c r="X61" s="4">
        <v>44110000</v>
      </c>
      <c r="Y61" s="1" t="s">
        <v>124</v>
      </c>
      <c r="Z61" s="8">
        <v>13011.18</v>
      </c>
      <c r="AA61" s="8">
        <v>0</v>
      </c>
      <c r="AB61" s="8">
        <v>0</v>
      </c>
      <c r="AC61" s="8">
        <v>0</v>
      </c>
      <c r="AL61">
        <v>102498</v>
      </c>
      <c r="AM61" t="s">
        <v>144</v>
      </c>
    </row>
    <row r="62" spans="2:39" ht="15" x14ac:dyDescent="0.25">
      <c r="B62" s="4" t="s">
        <v>164</v>
      </c>
      <c r="C62" s="4" t="s">
        <v>184</v>
      </c>
      <c r="D62" s="4" t="s">
        <v>201</v>
      </c>
      <c r="E62" s="4" t="s">
        <v>101</v>
      </c>
      <c r="F62" s="4" t="s">
        <v>102</v>
      </c>
      <c r="G62" s="4" t="s">
        <v>118</v>
      </c>
      <c r="H62" s="4" t="s">
        <v>119</v>
      </c>
      <c r="I62" s="1" t="s">
        <v>120</v>
      </c>
      <c r="J62" s="4" t="s">
        <v>121</v>
      </c>
      <c r="K62" s="1" t="s">
        <v>122</v>
      </c>
      <c r="L62" s="4">
        <v>2000017410</v>
      </c>
      <c r="M62" s="4">
        <v>45580</v>
      </c>
      <c r="N62" s="4">
        <v>45580</v>
      </c>
      <c r="O62" s="4">
        <v>45580</v>
      </c>
      <c r="P62" s="1" t="s">
        <v>123</v>
      </c>
      <c r="Q62" s="1" t="s">
        <v>123</v>
      </c>
      <c r="S62" s="8">
        <v>13011.18</v>
      </c>
      <c r="T62" s="20">
        <v>0</v>
      </c>
      <c r="U62" s="4">
        <v>2</v>
      </c>
      <c r="V62" s="4">
        <v>18</v>
      </c>
      <c r="W62" s="4">
        <v>1</v>
      </c>
      <c r="X62" s="4">
        <v>34880000</v>
      </c>
      <c r="Y62" s="1" t="s">
        <v>126</v>
      </c>
      <c r="Z62" s="8">
        <v>0</v>
      </c>
      <c r="AA62" s="8">
        <v>0</v>
      </c>
      <c r="AB62" s="8">
        <v>13011.18</v>
      </c>
      <c r="AC62" s="8">
        <v>0</v>
      </c>
      <c r="AD62" s="1" t="s">
        <v>123</v>
      </c>
      <c r="AL62">
        <v>104900</v>
      </c>
      <c r="AM62" t="s">
        <v>144</v>
      </c>
    </row>
    <row r="63" spans="2:39" ht="15" x14ac:dyDescent="0.25">
      <c r="B63" s="4" t="s">
        <v>164</v>
      </c>
      <c r="C63" s="4" t="s">
        <v>184</v>
      </c>
      <c r="D63" s="4" t="s">
        <v>202</v>
      </c>
      <c r="E63" s="4" t="s">
        <v>101</v>
      </c>
      <c r="F63" s="4" t="s">
        <v>102</v>
      </c>
      <c r="G63" s="4" t="s">
        <v>118</v>
      </c>
      <c r="H63" s="4" t="s">
        <v>119</v>
      </c>
      <c r="I63" s="1" t="s">
        <v>120</v>
      </c>
      <c r="J63" s="4" t="s">
        <v>121</v>
      </c>
      <c r="K63" s="1" t="s">
        <v>122</v>
      </c>
      <c r="L63" s="4">
        <v>2000017422</v>
      </c>
      <c r="M63" s="4">
        <v>45580</v>
      </c>
      <c r="N63" s="4">
        <v>45580</v>
      </c>
      <c r="O63" s="4">
        <v>45580</v>
      </c>
      <c r="P63" s="1" t="s">
        <v>123</v>
      </c>
      <c r="Q63" s="1" t="s">
        <v>123</v>
      </c>
      <c r="S63" s="8">
        <v>14903.48</v>
      </c>
      <c r="T63" s="20">
        <v>0</v>
      </c>
      <c r="U63" s="4">
        <v>2</v>
      </c>
      <c r="V63" s="4">
        <v>18</v>
      </c>
      <c r="W63" s="4">
        <v>1</v>
      </c>
      <c r="X63" s="4">
        <v>34880000</v>
      </c>
      <c r="Y63" s="1" t="s">
        <v>126</v>
      </c>
      <c r="Z63" s="8">
        <v>0</v>
      </c>
      <c r="AA63" s="8">
        <v>0</v>
      </c>
      <c r="AB63" s="8">
        <v>14903.48</v>
      </c>
      <c r="AC63" s="8">
        <v>0</v>
      </c>
      <c r="AD63" s="1" t="s">
        <v>123</v>
      </c>
      <c r="AL63">
        <v>103360</v>
      </c>
      <c r="AM63" t="s">
        <v>145</v>
      </c>
    </row>
    <row r="64" spans="2:39" ht="15" x14ac:dyDescent="0.25">
      <c r="B64" s="4" t="s">
        <v>164</v>
      </c>
      <c r="C64" s="4" t="s">
        <v>182</v>
      </c>
      <c r="D64" s="4" t="s">
        <v>202</v>
      </c>
      <c r="E64" s="4" t="s">
        <v>101</v>
      </c>
      <c r="F64" s="4" t="s">
        <v>102</v>
      </c>
      <c r="G64" s="4" t="s">
        <v>118</v>
      </c>
      <c r="H64" s="4" t="s">
        <v>119</v>
      </c>
      <c r="I64" s="1" t="s">
        <v>120</v>
      </c>
      <c r="J64" s="4" t="s">
        <v>121</v>
      </c>
      <c r="K64" s="1" t="s">
        <v>122</v>
      </c>
      <c r="L64" s="4">
        <v>2000017422</v>
      </c>
      <c r="M64" s="4">
        <v>45580</v>
      </c>
      <c r="N64" s="4">
        <v>45580</v>
      </c>
      <c r="O64" s="4">
        <v>45580</v>
      </c>
      <c r="P64" s="1" t="s">
        <v>123</v>
      </c>
      <c r="Q64" s="1" t="s">
        <v>123</v>
      </c>
      <c r="S64" s="8">
        <v>14903.48</v>
      </c>
      <c r="T64" s="20">
        <v>0</v>
      </c>
      <c r="U64" s="4">
        <v>1</v>
      </c>
      <c r="V64" s="4">
        <v>25</v>
      </c>
      <c r="W64" s="4">
        <v>2</v>
      </c>
      <c r="X64" s="4">
        <v>44110000</v>
      </c>
      <c r="Y64" s="1" t="s">
        <v>124</v>
      </c>
      <c r="Z64" s="8">
        <v>14903.48</v>
      </c>
      <c r="AA64" s="8">
        <v>0</v>
      </c>
      <c r="AB64" s="8">
        <v>0</v>
      </c>
      <c r="AC64" s="8">
        <v>0</v>
      </c>
      <c r="AL64">
        <v>101785</v>
      </c>
      <c r="AM64" t="s">
        <v>146</v>
      </c>
    </row>
    <row r="65" spans="2:39" ht="15" x14ac:dyDescent="0.25">
      <c r="B65" s="4" t="s">
        <v>164</v>
      </c>
      <c r="C65" s="4" t="s">
        <v>184</v>
      </c>
      <c r="D65" s="4" t="s">
        <v>203</v>
      </c>
      <c r="E65" s="4" t="s">
        <v>101</v>
      </c>
      <c r="F65" s="4" t="s">
        <v>102</v>
      </c>
      <c r="G65" s="4" t="s">
        <v>118</v>
      </c>
      <c r="H65" s="4" t="s">
        <v>119</v>
      </c>
      <c r="I65" s="1" t="s">
        <v>120</v>
      </c>
      <c r="J65" s="4" t="s">
        <v>121</v>
      </c>
      <c r="K65" s="1" t="s">
        <v>122</v>
      </c>
      <c r="L65" s="4">
        <v>2000017423</v>
      </c>
      <c r="M65" s="4">
        <v>45580</v>
      </c>
      <c r="N65" s="4">
        <v>45580</v>
      </c>
      <c r="O65" s="4">
        <v>45580</v>
      </c>
      <c r="P65" s="1" t="s">
        <v>123</v>
      </c>
      <c r="Q65" s="1" t="s">
        <v>123</v>
      </c>
      <c r="S65" s="8">
        <v>11131.24</v>
      </c>
      <c r="T65" s="20">
        <v>0</v>
      </c>
      <c r="U65" s="4">
        <v>2</v>
      </c>
      <c r="V65" s="4">
        <v>18</v>
      </c>
      <c r="W65" s="4">
        <v>1</v>
      </c>
      <c r="X65" s="4">
        <v>34880000</v>
      </c>
      <c r="Y65" s="1" t="s">
        <v>126</v>
      </c>
      <c r="Z65" s="8">
        <v>0</v>
      </c>
      <c r="AA65" s="8">
        <v>0</v>
      </c>
      <c r="AB65" s="8">
        <v>11131.24</v>
      </c>
      <c r="AC65" s="8">
        <v>0</v>
      </c>
      <c r="AD65" s="1" t="s">
        <v>123</v>
      </c>
      <c r="AL65">
        <v>104619</v>
      </c>
      <c r="AM65" t="s">
        <v>147</v>
      </c>
    </row>
    <row r="66" spans="2:39" ht="15" x14ac:dyDescent="0.25">
      <c r="B66" s="4" t="s">
        <v>164</v>
      </c>
      <c r="C66" s="4" t="s">
        <v>182</v>
      </c>
      <c r="D66" s="4" t="s">
        <v>203</v>
      </c>
      <c r="E66" s="4" t="s">
        <v>101</v>
      </c>
      <c r="F66" s="4" t="s">
        <v>102</v>
      </c>
      <c r="G66" s="4" t="s">
        <v>118</v>
      </c>
      <c r="H66" s="4" t="s">
        <v>119</v>
      </c>
      <c r="I66" s="1" t="s">
        <v>120</v>
      </c>
      <c r="J66" s="4" t="s">
        <v>121</v>
      </c>
      <c r="K66" s="1" t="s">
        <v>122</v>
      </c>
      <c r="L66" s="4">
        <v>2000017423</v>
      </c>
      <c r="M66" s="4">
        <v>45580</v>
      </c>
      <c r="N66" s="4">
        <v>45580</v>
      </c>
      <c r="O66" s="4">
        <v>45580</v>
      </c>
      <c r="P66" s="1" t="s">
        <v>123</v>
      </c>
      <c r="Q66" s="1" t="s">
        <v>123</v>
      </c>
      <c r="S66" s="8">
        <v>11131.24</v>
      </c>
      <c r="T66" s="20">
        <v>0</v>
      </c>
      <c r="U66" s="4">
        <v>1</v>
      </c>
      <c r="V66" s="4">
        <v>25</v>
      </c>
      <c r="W66" s="4">
        <v>2</v>
      </c>
      <c r="X66" s="4">
        <v>44110000</v>
      </c>
      <c r="Y66" s="1" t="s">
        <v>124</v>
      </c>
      <c r="Z66" s="8">
        <v>11131.24</v>
      </c>
      <c r="AA66" s="8">
        <v>0</v>
      </c>
      <c r="AB66" s="8">
        <v>0</v>
      </c>
      <c r="AC66" s="8">
        <v>0</v>
      </c>
      <c r="AL66">
        <v>102346</v>
      </c>
      <c r="AM66" t="s">
        <v>147</v>
      </c>
    </row>
    <row r="67" spans="2:39" ht="15" x14ac:dyDescent="0.25">
      <c r="B67" s="4" t="s">
        <v>164</v>
      </c>
      <c r="C67" s="4" t="s">
        <v>184</v>
      </c>
      <c r="D67" s="4" t="s">
        <v>204</v>
      </c>
      <c r="E67" s="4" t="s">
        <v>101</v>
      </c>
      <c r="F67" s="4" t="s">
        <v>102</v>
      </c>
      <c r="G67" s="4" t="s">
        <v>118</v>
      </c>
      <c r="H67" s="4" t="s">
        <v>119</v>
      </c>
      <c r="I67" s="1" t="s">
        <v>120</v>
      </c>
      <c r="J67" s="4" t="s">
        <v>121</v>
      </c>
      <c r="K67" s="1" t="s">
        <v>122</v>
      </c>
      <c r="L67" s="4">
        <v>2000017424</v>
      </c>
      <c r="M67" s="4">
        <v>45581</v>
      </c>
      <c r="N67" s="4">
        <v>45581</v>
      </c>
      <c r="O67" s="4">
        <v>45581</v>
      </c>
      <c r="P67" s="1" t="s">
        <v>123</v>
      </c>
      <c r="Q67" s="1" t="s">
        <v>123</v>
      </c>
      <c r="S67" s="8">
        <v>25008.18</v>
      </c>
      <c r="T67" s="20">
        <v>0</v>
      </c>
      <c r="U67" s="4">
        <v>2</v>
      </c>
      <c r="V67" s="4">
        <v>17</v>
      </c>
      <c r="W67" s="4">
        <v>1</v>
      </c>
      <c r="X67" s="4">
        <v>34880000</v>
      </c>
      <c r="Y67" s="1" t="s">
        <v>126</v>
      </c>
      <c r="Z67" s="8">
        <v>0</v>
      </c>
      <c r="AA67" s="8">
        <v>0</v>
      </c>
      <c r="AB67" s="8">
        <v>25008.18</v>
      </c>
      <c r="AC67" s="8">
        <v>0</v>
      </c>
      <c r="AL67">
        <v>103844</v>
      </c>
      <c r="AM67" t="s">
        <v>148</v>
      </c>
    </row>
    <row r="68" spans="2:39" ht="15" x14ac:dyDescent="0.25">
      <c r="B68" s="4" t="s">
        <v>164</v>
      </c>
      <c r="C68" s="4" t="s">
        <v>182</v>
      </c>
      <c r="D68" s="4" t="s">
        <v>204</v>
      </c>
      <c r="E68" s="4" t="s">
        <v>101</v>
      </c>
      <c r="F68" s="4" t="s">
        <v>102</v>
      </c>
      <c r="G68" s="4" t="s">
        <v>118</v>
      </c>
      <c r="H68" s="4" t="s">
        <v>119</v>
      </c>
      <c r="I68" s="1" t="s">
        <v>120</v>
      </c>
      <c r="J68" s="4" t="s">
        <v>121</v>
      </c>
      <c r="K68" s="1" t="s">
        <v>122</v>
      </c>
      <c r="L68" s="4">
        <v>2000017424</v>
      </c>
      <c r="M68" s="4">
        <v>45581</v>
      </c>
      <c r="N68" s="4">
        <v>45581</v>
      </c>
      <c r="O68" s="4">
        <v>45581</v>
      </c>
      <c r="P68" s="1" t="s">
        <v>123</v>
      </c>
      <c r="Q68" s="1" t="s">
        <v>123</v>
      </c>
      <c r="S68" s="8">
        <v>25008.18</v>
      </c>
      <c r="T68" s="20">
        <v>0</v>
      </c>
      <c r="U68" s="4">
        <v>1</v>
      </c>
      <c r="V68" s="4">
        <v>27</v>
      </c>
      <c r="W68" s="4">
        <v>2</v>
      </c>
      <c r="X68" s="4">
        <v>44110000</v>
      </c>
      <c r="Y68" s="1" t="s">
        <v>124</v>
      </c>
      <c r="Z68" s="8">
        <v>25008.18</v>
      </c>
      <c r="AA68" s="8">
        <v>0</v>
      </c>
      <c r="AB68" s="8">
        <v>0</v>
      </c>
      <c r="AC68" s="8">
        <v>0</v>
      </c>
      <c r="AL68">
        <v>102008</v>
      </c>
      <c r="AM68" t="s">
        <v>148</v>
      </c>
    </row>
    <row r="69" spans="2:39" ht="15" x14ac:dyDescent="0.25">
      <c r="B69" s="4" t="s">
        <v>164</v>
      </c>
      <c r="C69" s="4" t="s">
        <v>182</v>
      </c>
      <c r="D69" s="4" t="s">
        <v>205</v>
      </c>
      <c r="E69" s="4" t="s">
        <v>101</v>
      </c>
      <c r="F69" s="4" t="s">
        <v>102</v>
      </c>
      <c r="G69" s="4" t="s">
        <v>118</v>
      </c>
      <c r="H69" s="4" t="s">
        <v>119</v>
      </c>
      <c r="I69" s="1" t="s">
        <v>120</v>
      </c>
      <c r="J69" s="4" t="s">
        <v>121</v>
      </c>
      <c r="K69" s="1" t="s">
        <v>122</v>
      </c>
      <c r="L69" s="4">
        <v>2000017430</v>
      </c>
      <c r="M69" s="4">
        <v>45581</v>
      </c>
      <c r="N69" s="4">
        <v>45581</v>
      </c>
      <c r="O69" s="4">
        <v>45581</v>
      </c>
      <c r="P69" s="1" t="s">
        <v>123</v>
      </c>
      <c r="Q69" s="1" t="s">
        <v>123</v>
      </c>
      <c r="S69" s="8">
        <v>10799.34</v>
      </c>
      <c r="T69" s="20">
        <v>0</v>
      </c>
      <c r="U69" s="4">
        <v>1</v>
      </c>
      <c r="V69" s="4">
        <v>25</v>
      </c>
      <c r="W69" s="4">
        <v>2</v>
      </c>
      <c r="X69" s="4">
        <v>44110000</v>
      </c>
      <c r="Y69" s="1" t="s">
        <v>124</v>
      </c>
      <c r="Z69" s="8">
        <v>10799.34</v>
      </c>
      <c r="AA69" s="8">
        <v>0</v>
      </c>
      <c r="AB69" s="8">
        <v>0</v>
      </c>
      <c r="AC69" s="8">
        <v>0</v>
      </c>
      <c r="AL69">
        <v>102191</v>
      </c>
      <c r="AM69" t="s">
        <v>149</v>
      </c>
    </row>
    <row r="70" spans="2:39" ht="15" x14ac:dyDescent="0.25">
      <c r="B70" s="4" t="s">
        <v>164</v>
      </c>
      <c r="C70" s="4" t="s">
        <v>184</v>
      </c>
      <c r="D70" s="4" t="s">
        <v>205</v>
      </c>
      <c r="E70" s="4" t="s">
        <v>101</v>
      </c>
      <c r="F70" s="4" t="s">
        <v>102</v>
      </c>
      <c r="G70" s="4" t="s">
        <v>118</v>
      </c>
      <c r="H70" s="4" t="s">
        <v>119</v>
      </c>
      <c r="I70" s="1" t="s">
        <v>120</v>
      </c>
      <c r="J70" s="4" t="s">
        <v>121</v>
      </c>
      <c r="K70" s="1" t="s">
        <v>122</v>
      </c>
      <c r="L70" s="4">
        <v>2000017430</v>
      </c>
      <c r="M70" s="4">
        <v>45581</v>
      </c>
      <c r="N70" s="4">
        <v>45581</v>
      </c>
      <c r="O70" s="4">
        <v>45581</v>
      </c>
      <c r="P70" s="1" t="s">
        <v>123</v>
      </c>
      <c r="Q70" s="1" t="s">
        <v>123</v>
      </c>
      <c r="S70" s="8">
        <v>10799.34</v>
      </c>
      <c r="T70" s="20">
        <v>0</v>
      </c>
      <c r="U70" s="4">
        <v>2</v>
      </c>
      <c r="V70" s="4">
        <v>18</v>
      </c>
      <c r="W70" s="4">
        <v>1</v>
      </c>
      <c r="X70" s="4">
        <v>34880000</v>
      </c>
      <c r="Y70" s="1" t="s">
        <v>126</v>
      </c>
      <c r="Z70" s="8">
        <v>0</v>
      </c>
      <c r="AA70" s="8">
        <v>0</v>
      </c>
      <c r="AB70" s="8">
        <v>10799.34</v>
      </c>
      <c r="AC70" s="8">
        <v>0</v>
      </c>
      <c r="AD70" s="1" t="s">
        <v>123</v>
      </c>
      <c r="AL70">
        <v>104309</v>
      </c>
      <c r="AM70" t="s">
        <v>149</v>
      </c>
    </row>
    <row r="71" spans="2:39" ht="15" x14ac:dyDescent="0.25">
      <c r="B71" s="4" t="s">
        <v>164</v>
      </c>
      <c r="C71" s="4" t="s">
        <v>184</v>
      </c>
      <c r="D71" s="4" t="s">
        <v>206</v>
      </c>
      <c r="E71" s="4" t="s">
        <v>101</v>
      </c>
      <c r="F71" s="4" t="s">
        <v>102</v>
      </c>
      <c r="G71" s="4" t="s">
        <v>118</v>
      </c>
      <c r="H71" s="4" t="s">
        <v>119</v>
      </c>
      <c r="I71" s="1" t="s">
        <v>120</v>
      </c>
      <c r="J71" s="4" t="s">
        <v>121</v>
      </c>
      <c r="K71" s="1" t="s">
        <v>122</v>
      </c>
      <c r="L71" s="4">
        <v>2000017431</v>
      </c>
      <c r="M71" s="4">
        <v>45581</v>
      </c>
      <c r="N71" s="4">
        <v>45581</v>
      </c>
      <c r="O71" s="4">
        <v>45581</v>
      </c>
      <c r="P71" s="1" t="s">
        <v>123</v>
      </c>
      <c r="Q71" s="1" t="s">
        <v>123</v>
      </c>
      <c r="S71" s="8">
        <v>21241.360000000001</v>
      </c>
      <c r="T71" s="20">
        <v>0</v>
      </c>
      <c r="U71" s="4">
        <v>2</v>
      </c>
      <c r="V71" s="4">
        <v>18</v>
      </c>
      <c r="W71" s="4">
        <v>1</v>
      </c>
      <c r="X71" s="4">
        <v>34880000</v>
      </c>
      <c r="Y71" s="1" t="s">
        <v>126</v>
      </c>
      <c r="Z71" s="8">
        <v>0</v>
      </c>
      <c r="AA71" s="8">
        <v>0</v>
      </c>
      <c r="AB71" s="8">
        <v>21241.360000000001</v>
      </c>
      <c r="AC71" s="8">
        <v>0</v>
      </c>
      <c r="AD71" s="1" t="s">
        <v>123</v>
      </c>
      <c r="AL71">
        <v>102645</v>
      </c>
      <c r="AM71" t="s">
        <v>150</v>
      </c>
    </row>
    <row r="72" spans="2:39" ht="15" x14ac:dyDescent="0.25">
      <c r="B72" s="4" t="s">
        <v>164</v>
      </c>
      <c r="C72" s="4" t="s">
        <v>182</v>
      </c>
      <c r="D72" s="4" t="s">
        <v>206</v>
      </c>
      <c r="E72" s="4" t="s">
        <v>101</v>
      </c>
      <c r="F72" s="4" t="s">
        <v>102</v>
      </c>
      <c r="G72" s="4" t="s">
        <v>118</v>
      </c>
      <c r="H72" s="4" t="s">
        <v>119</v>
      </c>
      <c r="I72" s="1" t="s">
        <v>120</v>
      </c>
      <c r="J72" s="4" t="s">
        <v>121</v>
      </c>
      <c r="K72" s="1" t="s">
        <v>122</v>
      </c>
      <c r="L72" s="4">
        <v>2000017431</v>
      </c>
      <c r="M72" s="4">
        <v>45581</v>
      </c>
      <c r="N72" s="4">
        <v>45581</v>
      </c>
      <c r="O72" s="4">
        <v>45581</v>
      </c>
      <c r="P72" s="1" t="s">
        <v>123</v>
      </c>
      <c r="Q72" s="1" t="s">
        <v>123</v>
      </c>
      <c r="S72" s="8">
        <v>21241.360000000001</v>
      </c>
      <c r="T72" s="20">
        <v>0</v>
      </c>
      <c r="U72" s="4">
        <v>1</v>
      </c>
      <c r="V72" s="4">
        <v>25</v>
      </c>
      <c r="W72" s="4">
        <v>2</v>
      </c>
      <c r="X72" s="4">
        <v>44110000</v>
      </c>
      <c r="Y72" s="1" t="s">
        <v>124</v>
      </c>
      <c r="Z72" s="8">
        <v>21241.360000000001</v>
      </c>
      <c r="AA72" s="8">
        <v>0</v>
      </c>
      <c r="AB72" s="8">
        <v>0</v>
      </c>
      <c r="AC72" s="8">
        <v>0</v>
      </c>
      <c r="AL72">
        <v>101421</v>
      </c>
      <c r="AM72" t="s">
        <v>150</v>
      </c>
    </row>
    <row r="73" spans="2:39" ht="15" x14ac:dyDescent="0.25">
      <c r="B73" s="4" t="s">
        <v>164</v>
      </c>
      <c r="C73" s="4" t="s">
        <v>184</v>
      </c>
      <c r="D73" s="4" t="s">
        <v>207</v>
      </c>
      <c r="E73" s="4" t="s">
        <v>101</v>
      </c>
      <c r="F73" s="4" t="s">
        <v>102</v>
      </c>
      <c r="G73" s="4" t="s">
        <v>118</v>
      </c>
      <c r="H73" s="4" t="s">
        <v>119</v>
      </c>
      <c r="I73" s="1" t="s">
        <v>120</v>
      </c>
      <c r="J73" s="4" t="s">
        <v>121</v>
      </c>
      <c r="K73" s="1" t="s">
        <v>122</v>
      </c>
      <c r="L73" s="4">
        <v>2000017543</v>
      </c>
      <c r="M73" s="4">
        <v>45582</v>
      </c>
      <c r="N73" s="4">
        <v>45582</v>
      </c>
      <c r="O73" s="4">
        <v>45582</v>
      </c>
      <c r="P73" s="1" t="s">
        <v>123</v>
      </c>
      <c r="Q73" s="1" t="s">
        <v>123</v>
      </c>
      <c r="S73" s="8">
        <v>54187.09</v>
      </c>
      <c r="T73" s="20">
        <v>0</v>
      </c>
      <c r="U73" s="4">
        <v>2</v>
      </c>
      <c r="V73" s="4">
        <v>18</v>
      </c>
      <c r="W73" s="4">
        <v>1</v>
      </c>
      <c r="X73" s="4">
        <v>34880000</v>
      </c>
      <c r="Y73" s="1" t="s">
        <v>126</v>
      </c>
      <c r="Z73" s="8">
        <v>0</v>
      </c>
      <c r="AA73" s="8">
        <v>0</v>
      </c>
      <c r="AB73" s="8">
        <v>54187.09</v>
      </c>
      <c r="AC73" s="8">
        <v>0</v>
      </c>
      <c r="AD73" s="1" t="s">
        <v>123</v>
      </c>
      <c r="AL73">
        <v>100325</v>
      </c>
      <c r="AM73" t="s">
        <v>151</v>
      </c>
    </row>
    <row r="74" spans="2:39" ht="15" x14ac:dyDescent="0.25">
      <c r="B74" s="4" t="s">
        <v>164</v>
      </c>
      <c r="C74" s="4" t="s">
        <v>182</v>
      </c>
      <c r="D74" s="4" t="s">
        <v>207</v>
      </c>
      <c r="E74" s="4" t="s">
        <v>101</v>
      </c>
      <c r="F74" s="4" t="s">
        <v>102</v>
      </c>
      <c r="G74" s="4" t="s">
        <v>118</v>
      </c>
      <c r="H74" s="4" t="s">
        <v>119</v>
      </c>
      <c r="I74" s="1" t="s">
        <v>120</v>
      </c>
      <c r="J74" s="4" t="s">
        <v>121</v>
      </c>
      <c r="K74" s="1" t="s">
        <v>122</v>
      </c>
      <c r="L74" s="4">
        <v>2000017543</v>
      </c>
      <c r="M74" s="4">
        <v>45582</v>
      </c>
      <c r="N74" s="4">
        <v>45582</v>
      </c>
      <c r="O74" s="4">
        <v>45582</v>
      </c>
      <c r="P74" s="1" t="s">
        <v>123</v>
      </c>
      <c r="Q74" s="1" t="s">
        <v>123</v>
      </c>
      <c r="S74" s="8">
        <v>54187.09</v>
      </c>
      <c r="T74" s="20">
        <v>0</v>
      </c>
      <c r="U74" s="4">
        <v>1</v>
      </c>
      <c r="V74" s="4">
        <v>25</v>
      </c>
      <c r="W74" s="4">
        <v>2</v>
      </c>
      <c r="X74" s="4">
        <v>44110000</v>
      </c>
      <c r="Y74" s="1" t="s">
        <v>124</v>
      </c>
      <c r="Z74" s="8">
        <v>54187.09</v>
      </c>
      <c r="AA74" s="8">
        <v>0</v>
      </c>
      <c r="AB74" s="8">
        <v>0</v>
      </c>
      <c r="AC74" s="8">
        <v>0</v>
      </c>
      <c r="AL74">
        <v>100467</v>
      </c>
      <c r="AM74" t="s">
        <v>151</v>
      </c>
    </row>
    <row r="75" spans="2:39" ht="15" x14ac:dyDescent="0.25">
      <c r="B75" s="4" t="s">
        <v>164</v>
      </c>
      <c r="C75" s="4" t="s">
        <v>184</v>
      </c>
      <c r="D75" s="4" t="s">
        <v>208</v>
      </c>
      <c r="E75" s="4" t="s">
        <v>101</v>
      </c>
      <c r="F75" s="4" t="s">
        <v>102</v>
      </c>
      <c r="G75" s="4" t="s">
        <v>118</v>
      </c>
      <c r="H75" s="4" t="s">
        <v>119</v>
      </c>
      <c r="I75" s="1" t="s">
        <v>120</v>
      </c>
      <c r="J75" s="4" t="s">
        <v>121</v>
      </c>
      <c r="K75" s="1" t="s">
        <v>122</v>
      </c>
      <c r="L75" s="4">
        <v>2000017867</v>
      </c>
      <c r="M75" s="4">
        <v>45582</v>
      </c>
      <c r="N75" s="4">
        <v>45582</v>
      </c>
      <c r="O75" s="4">
        <v>45582</v>
      </c>
      <c r="P75" s="1" t="s">
        <v>123</v>
      </c>
      <c r="Q75" s="1" t="s">
        <v>123</v>
      </c>
      <c r="S75" s="8">
        <v>8425</v>
      </c>
      <c r="T75" s="20">
        <v>0</v>
      </c>
      <c r="U75" s="4">
        <v>2</v>
      </c>
      <c r="V75" s="4">
        <v>18</v>
      </c>
      <c r="W75" s="4">
        <v>1</v>
      </c>
      <c r="X75" s="4">
        <v>34880000</v>
      </c>
      <c r="Y75" s="1" t="s">
        <v>126</v>
      </c>
      <c r="Z75" s="8">
        <v>0</v>
      </c>
      <c r="AA75" s="8">
        <v>0</v>
      </c>
      <c r="AB75" s="8">
        <v>8425</v>
      </c>
      <c r="AC75" s="8">
        <v>0</v>
      </c>
      <c r="AD75" s="1" t="s">
        <v>123</v>
      </c>
      <c r="AL75">
        <v>104828</v>
      </c>
      <c r="AM75" t="s">
        <v>129</v>
      </c>
    </row>
    <row r="76" spans="2:39" ht="15" x14ac:dyDescent="0.25">
      <c r="B76" s="4" t="s">
        <v>164</v>
      </c>
      <c r="C76" s="4" t="s">
        <v>182</v>
      </c>
      <c r="D76" s="4" t="s">
        <v>208</v>
      </c>
      <c r="E76" s="4" t="s">
        <v>101</v>
      </c>
      <c r="F76" s="4" t="s">
        <v>102</v>
      </c>
      <c r="G76" s="4" t="s">
        <v>118</v>
      </c>
      <c r="H76" s="4" t="s">
        <v>119</v>
      </c>
      <c r="I76" s="1" t="s">
        <v>120</v>
      </c>
      <c r="J76" s="4" t="s">
        <v>121</v>
      </c>
      <c r="K76" s="1" t="s">
        <v>122</v>
      </c>
      <c r="L76" s="4">
        <v>2000017867</v>
      </c>
      <c r="M76" s="4">
        <v>45582</v>
      </c>
      <c r="N76" s="4">
        <v>45582</v>
      </c>
      <c r="O76" s="4">
        <v>45582</v>
      </c>
      <c r="P76" s="1" t="s">
        <v>123</v>
      </c>
      <c r="Q76" s="1" t="s">
        <v>123</v>
      </c>
      <c r="S76" s="8">
        <v>8425</v>
      </c>
      <c r="T76" s="20">
        <v>0</v>
      </c>
      <c r="U76" s="4">
        <v>1</v>
      </c>
      <c r="V76" s="4">
        <v>25</v>
      </c>
      <c r="W76" s="4">
        <v>2</v>
      </c>
      <c r="X76" s="4">
        <v>44110000</v>
      </c>
      <c r="Y76" s="1" t="s">
        <v>124</v>
      </c>
      <c r="Z76" s="8">
        <v>8425</v>
      </c>
      <c r="AA76" s="8">
        <v>0</v>
      </c>
      <c r="AB76" s="8">
        <v>0</v>
      </c>
      <c r="AC76" s="8">
        <v>0</v>
      </c>
      <c r="AL76">
        <v>102459</v>
      </c>
      <c r="AM76" t="s">
        <v>130</v>
      </c>
    </row>
    <row r="77" spans="2:39" ht="15" x14ac:dyDescent="0.25">
      <c r="B77" s="4" t="s">
        <v>164</v>
      </c>
      <c r="C77" s="4" t="s">
        <v>184</v>
      </c>
      <c r="D77" s="4" t="s">
        <v>209</v>
      </c>
      <c r="E77" s="4" t="s">
        <v>101</v>
      </c>
      <c r="F77" s="4" t="s">
        <v>102</v>
      </c>
      <c r="G77" s="4" t="s">
        <v>118</v>
      </c>
      <c r="H77" s="4" t="s">
        <v>119</v>
      </c>
      <c r="I77" s="1" t="s">
        <v>120</v>
      </c>
      <c r="J77" s="4" t="s">
        <v>121</v>
      </c>
      <c r="K77" s="1" t="s">
        <v>122</v>
      </c>
      <c r="L77" s="4">
        <v>2000017868</v>
      </c>
      <c r="M77" s="4">
        <v>45582</v>
      </c>
      <c r="N77" s="4">
        <v>45582</v>
      </c>
      <c r="O77" s="4">
        <v>45582</v>
      </c>
      <c r="P77" s="1" t="s">
        <v>123</v>
      </c>
      <c r="Q77" s="1" t="s">
        <v>123</v>
      </c>
      <c r="S77" s="8">
        <v>10685.99</v>
      </c>
      <c r="T77" s="20">
        <v>0</v>
      </c>
      <c r="U77" s="4">
        <v>2</v>
      </c>
      <c r="V77" s="4">
        <v>18</v>
      </c>
      <c r="W77" s="4">
        <v>1</v>
      </c>
      <c r="X77" s="4">
        <v>34880000</v>
      </c>
      <c r="Y77" s="1" t="s">
        <v>126</v>
      </c>
      <c r="Z77" s="8">
        <v>0</v>
      </c>
      <c r="AA77" s="8">
        <v>0</v>
      </c>
      <c r="AB77" s="8">
        <v>10685.99</v>
      </c>
      <c r="AC77" s="8">
        <v>0</v>
      </c>
      <c r="AD77" s="1" t="s">
        <v>123</v>
      </c>
      <c r="AL77">
        <v>104309</v>
      </c>
      <c r="AM77" t="s">
        <v>149</v>
      </c>
    </row>
    <row r="78" spans="2:39" ht="15" x14ac:dyDescent="0.25">
      <c r="B78" s="4" t="s">
        <v>164</v>
      </c>
      <c r="C78" s="4" t="s">
        <v>182</v>
      </c>
      <c r="D78" s="4" t="s">
        <v>209</v>
      </c>
      <c r="E78" s="4" t="s">
        <v>101</v>
      </c>
      <c r="F78" s="4" t="s">
        <v>102</v>
      </c>
      <c r="G78" s="4" t="s">
        <v>118</v>
      </c>
      <c r="H78" s="4" t="s">
        <v>119</v>
      </c>
      <c r="I78" s="1" t="s">
        <v>120</v>
      </c>
      <c r="J78" s="4" t="s">
        <v>121</v>
      </c>
      <c r="K78" s="1" t="s">
        <v>122</v>
      </c>
      <c r="L78" s="4">
        <v>2000017868</v>
      </c>
      <c r="M78" s="4">
        <v>45582</v>
      </c>
      <c r="N78" s="4">
        <v>45582</v>
      </c>
      <c r="O78" s="4">
        <v>45582</v>
      </c>
      <c r="P78" s="1" t="s">
        <v>123</v>
      </c>
      <c r="Q78" s="1" t="s">
        <v>123</v>
      </c>
      <c r="S78" s="8">
        <v>10685.99</v>
      </c>
      <c r="T78" s="20">
        <v>0</v>
      </c>
      <c r="U78" s="4">
        <v>1</v>
      </c>
      <c r="V78" s="4">
        <v>25</v>
      </c>
      <c r="W78" s="4">
        <v>2</v>
      </c>
      <c r="X78" s="4">
        <v>44110000</v>
      </c>
      <c r="Y78" s="1" t="s">
        <v>124</v>
      </c>
      <c r="Z78" s="8">
        <v>10685.99</v>
      </c>
      <c r="AA78" s="8">
        <v>0</v>
      </c>
      <c r="AB78" s="8">
        <v>0</v>
      </c>
      <c r="AC78" s="8">
        <v>0</v>
      </c>
      <c r="AL78">
        <v>102191</v>
      </c>
      <c r="AM78" t="s">
        <v>149</v>
      </c>
    </row>
    <row r="79" spans="2:39" ht="15" x14ac:dyDescent="0.25">
      <c r="B79" s="4" t="s">
        <v>164</v>
      </c>
      <c r="C79" s="4" t="s">
        <v>184</v>
      </c>
      <c r="D79" s="4" t="s">
        <v>210</v>
      </c>
      <c r="E79" s="4" t="s">
        <v>101</v>
      </c>
      <c r="F79" s="4" t="s">
        <v>102</v>
      </c>
      <c r="G79" s="4" t="s">
        <v>118</v>
      </c>
      <c r="H79" s="4" t="s">
        <v>119</v>
      </c>
      <c r="I79" s="1" t="s">
        <v>120</v>
      </c>
      <c r="J79" s="4" t="s">
        <v>121</v>
      </c>
      <c r="K79" s="1" t="s">
        <v>122</v>
      </c>
      <c r="L79" s="4">
        <v>2000017963</v>
      </c>
      <c r="M79" s="4">
        <v>45583</v>
      </c>
      <c r="N79" s="4">
        <v>45583</v>
      </c>
      <c r="O79" s="4">
        <v>45583</v>
      </c>
      <c r="P79" s="1" t="s">
        <v>123</v>
      </c>
      <c r="Q79" s="1" t="s">
        <v>123</v>
      </c>
      <c r="S79" s="8">
        <v>7544.51</v>
      </c>
      <c r="T79" s="20">
        <v>0</v>
      </c>
      <c r="U79" s="4">
        <v>2</v>
      </c>
      <c r="V79" s="4">
        <v>18</v>
      </c>
      <c r="W79" s="4">
        <v>1</v>
      </c>
      <c r="X79" s="4">
        <v>34880000</v>
      </c>
      <c r="Y79" s="1" t="s">
        <v>126</v>
      </c>
      <c r="Z79" s="8">
        <v>0</v>
      </c>
      <c r="AA79" s="8">
        <v>0</v>
      </c>
      <c r="AB79" s="8">
        <v>7544.51</v>
      </c>
      <c r="AC79" s="8">
        <v>0</v>
      </c>
      <c r="AD79" s="1" t="s">
        <v>123</v>
      </c>
      <c r="AL79">
        <v>105050</v>
      </c>
      <c r="AM79" t="s">
        <v>152</v>
      </c>
    </row>
    <row r="80" spans="2:39" ht="15" x14ac:dyDescent="0.25">
      <c r="B80" s="4" t="s">
        <v>164</v>
      </c>
      <c r="C80" s="4" t="s">
        <v>182</v>
      </c>
      <c r="D80" s="4" t="s">
        <v>210</v>
      </c>
      <c r="E80" s="4" t="s">
        <v>101</v>
      </c>
      <c r="F80" s="4" t="s">
        <v>102</v>
      </c>
      <c r="G80" s="4" t="s">
        <v>118</v>
      </c>
      <c r="H80" s="4" t="s">
        <v>119</v>
      </c>
      <c r="I80" s="1" t="s">
        <v>120</v>
      </c>
      <c r="J80" s="4" t="s">
        <v>121</v>
      </c>
      <c r="K80" s="1" t="s">
        <v>122</v>
      </c>
      <c r="L80" s="4">
        <v>2000017963</v>
      </c>
      <c r="M80" s="4">
        <v>45583</v>
      </c>
      <c r="N80" s="4">
        <v>45583</v>
      </c>
      <c r="O80" s="4">
        <v>45583</v>
      </c>
      <c r="P80" s="1" t="s">
        <v>123</v>
      </c>
      <c r="Q80" s="1" t="s">
        <v>123</v>
      </c>
      <c r="S80" s="8">
        <v>7544.51</v>
      </c>
      <c r="T80" s="20">
        <v>0</v>
      </c>
      <c r="U80" s="4">
        <v>1</v>
      </c>
      <c r="V80" s="4">
        <v>25</v>
      </c>
      <c r="W80" s="4">
        <v>2</v>
      </c>
      <c r="X80" s="4">
        <v>44110000</v>
      </c>
      <c r="Y80" s="1" t="s">
        <v>124</v>
      </c>
      <c r="Z80" s="8">
        <v>7544.51</v>
      </c>
      <c r="AA80" s="8">
        <v>0</v>
      </c>
      <c r="AB80" s="8">
        <v>0</v>
      </c>
      <c r="AC80" s="8">
        <v>0</v>
      </c>
      <c r="AL80">
        <v>102575</v>
      </c>
      <c r="AM80" t="s">
        <v>153</v>
      </c>
    </row>
    <row r="81" spans="2:39" ht="15" x14ac:dyDescent="0.25">
      <c r="B81" s="4" t="s">
        <v>164</v>
      </c>
      <c r="C81" s="4" t="s">
        <v>182</v>
      </c>
      <c r="D81" s="4" t="s">
        <v>211</v>
      </c>
      <c r="E81" s="4" t="s">
        <v>101</v>
      </c>
      <c r="F81" s="4" t="s">
        <v>102</v>
      </c>
      <c r="G81" s="4" t="s">
        <v>118</v>
      </c>
      <c r="H81" s="4" t="s">
        <v>119</v>
      </c>
      <c r="I81" s="1" t="s">
        <v>120</v>
      </c>
      <c r="J81" s="4" t="s">
        <v>121</v>
      </c>
      <c r="K81" s="1" t="s">
        <v>122</v>
      </c>
      <c r="L81" s="4">
        <v>2000018434</v>
      </c>
      <c r="M81" s="4">
        <v>45589</v>
      </c>
      <c r="N81" s="4">
        <v>45589</v>
      </c>
      <c r="O81" s="4">
        <v>45589</v>
      </c>
      <c r="P81" s="1" t="s">
        <v>123</v>
      </c>
      <c r="Q81" s="1" t="s">
        <v>123</v>
      </c>
      <c r="S81" s="8">
        <v>35530.080000000002</v>
      </c>
      <c r="T81" s="20">
        <v>0</v>
      </c>
      <c r="U81" s="4">
        <v>1</v>
      </c>
      <c r="V81" s="4">
        <v>25</v>
      </c>
      <c r="W81" s="4">
        <v>2</v>
      </c>
      <c r="X81" s="4">
        <v>44110000</v>
      </c>
      <c r="Y81" s="1" t="s">
        <v>124</v>
      </c>
      <c r="Z81" s="8">
        <v>35530.080000000002</v>
      </c>
      <c r="AA81" s="8">
        <v>0</v>
      </c>
      <c r="AB81" s="8">
        <v>0</v>
      </c>
      <c r="AC81" s="8">
        <v>0</v>
      </c>
      <c r="AL81">
        <v>101575</v>
      </c>
      <c r="AM81" t="s">
        <v>154</v>
      </c>
    </row>
    <row r="82" spans="2:39" ht="15" x14ac:dyDescent="0.25">
      <c r="B82" s="4" t="s">
        <v>164</v>
      </c>
      <c r="C82" s="4" t="s">
        <v>184</v>
      </c>
      <c r="D82" s="4" t="s">
        <v>211</v>
      </c>
      <c r="E82" s="4" t="s">
        <v>101</v>
      </c>
      <c r="F82" s="4" t="s">
        <v>102</v>
      </c>
      <c r="G82" s="4" t="s">
        <v>118</v>
      </c>
      <c r="H82" s="4" t="s">
        <v>119</v>
      </c>
      <c r="I82" s="1" t="s">
        <v>120</v>
      </c>
      <c r="J82" s="4" t="s">
        <v>121</v>
      </c>
      <c r="K82" s="1" t="s">
        <v>122</v>
      </c>
      <c r="L82" s="4">
        <v>2000018434</v>
      </c>
      <c r="M82" s="4">
        <v>45589</v>
      </c>
      <c r="N82" s="4">
        <v>45589</v>
      </c>
      <c r="O82" s="4">
        <v>45589</v>
      </c>
      <c r="P82" s="1" t="s">
        <v>123</v>
      </c>
      <c r="Q82" s="1" t="s">
        <v>123</v>
      </c>
      <c r="S82" s="8">
        <v>35530.080000000002</v>
      </c>
      <c r="T82" s="20">
        <v>0</v>
      </c>
      <c r="U82" s="4">
        <v>2</v>
      </c>
      <c r="V82" s="4">
        <v>18</v>
      </c>
      <c r="W82" s="4">
        <v>1</v>
      </c>
      <c r="X82" s="4">
        <v>34880000</v>
      </c>
      <c r="Y82" s="1" t="s">
        <v>126</v>
      </c>
      <c r="Z82" s="8">
        <v>0</v>
      </c>
      <c r="AA82" s="8">
        <v>0</v>
      </c>
      <c r="AB82" s="8">
        <v>35530.080000000002</v>
      </c>
      <c r="AC82" s="8">
        <v>0</v>
      </c>
      <c r="AD82" s="1" t="s">
        <v>123</v>
      </c>
      <c r="AL82">
        <v>102957</v>
      </c>
      <c r="AM82" t="s">
        <v>155</v>
      </c>
    </row>
    <row r="83" spans="2:39" ht="15" x14ac:dyDescent="0.25">
      <c r="B83" s="4" t="s">
        <v>164</v>
      </c>
      <c r="C83" s="4" t="s">
        <v>182</v>
      </c>
      <c r="D83" s="4" t="s">
        <v>212</v>
      </c>
      <c r="E83" s="4" t="s">
        <v>101</v>
      </c>
      <c r="F83" s="4" t="s">
        <v>102</v>
      </c>
      <c r="G83" s="4" t="s">
        <v>118</v>
      </c>
      <c r="H83" s="4" t="s">
        <v>119</v>
      </c>
      <c r="I83" s="1" t="s">
        <v>120</v>
      </c>
      <c r="J83" s="4" t="s">
        <v>121</v>
      </c>
      <c r="K83" s="1" t="s">
        <v>122</v>
      </c>
      <c r="L83" s="4">
        <v>2000018567</v>
      </c>
      <c r="M83" s="4">
        <v>45594</v>
      </c>
      <c r="N83" s="4">
        <v>45594</v>
      </c>
      <c r="O83" s="4">
        <v>45594</v>
      </c>
      <c r="P83" s="1" t="s">
        <v>123</v>
      </c>
      <c r="Q83" s="1" t="s">
        <v>123</v>
      </c>
      <c r="S83" s="8">
        <v>8441.69</v>
      </c>
      <c r="T83" s="20">
        <v>0</v>
      </c>
      <c r="U83" s="4">
        <v>1</v>
      </c>
      <c r="V83" s="4">
        <v>25</v>
      </c>
      <c r="W83" s="4">
        <v>2</v>
      </c>
      <c r="X83" s="4">
        <v>44110000</v>
      </c>
      <c r="Y83" s="1" t="s">
        <v>124</v>
      </c>
      <c r="Z83" s="8">
        <v>8441.69</v>
      </c>
      <c r="AA83" s="8">
        <v>0</v>
      </c>
      <c r="AB83" s="8">
        <v>0</v>
      </c>
      <c r="AC83" s="8">
        <v>0</v>
      </c>
      <c r="AL83">
        <v>102326</v>
      </c>
      <c r="AM83" t="s">
        <v>156</v>
      </c>
    </row>
    <row r="84" spans="2:39" ht="15" x14ac:dyDescent="0.25">
      <c r="B84" s="4" t="s">
        <v>164</v>
      </c>
      <c r="C84" s="4" t="s">
        <v>184</v>
      </c>
      <c r="D84" s="4" t="s">
        <v>212</v>
      </c>
      <c r="E84" s="4" t="s">
        <v>101</v>
      </c>
      <c r="F84" s="4" t="s">
        <v>102</v>
      </c>
      <c r="G84" s="4" t="s">
        <v>118</v>
      </c>
      <c r="H84" s="4" t="s">
        <v>119</v>
      </c>
      <c r="I84" s="1" t="s">
        <v>120</v>
      </c>
      <c r="J84" s="4" t="s">
        <v>121</v>
      </c>
      <c r="K84" s="1" t="s">
        <v>122</v>
      </c>
      <c r="L84" s="4">
        <v>2000018567</v>
      </c>
      <c r="M84" s="4">
        <v>45594</v>
      </c>
      <c r="N84" s="4">
        <v>45594</v>
      </c>
      <c r="O84" s="4">
        <v>45594</v>
      </c>
      <c r="P84" s="1" t="s">
        <v>123</v>
      </c>
      <c r="Q84" s="1" t="s">
        <v>123</v>
      </c>
      <c r="S84" s="8">
        <v>8441.69</v>
      </c>
      <c r="T84" s="20">
        <v>0</v>
      </c>
      <c r="U84" s="4">
        <v>2</v>
      </c>
      <c r="V84" s="4">
        <v>18</v>
      </c>
      <c r="W84" s="4">
        <v>1</v>
      </c>
      <c r="X84" s="4">
        <v>34880000</v>
      </c>
      <c r="Y84" s="1" t="s">
        <v>126</v>
      </c>
      <c r="Z84" s="8">
        <v>0</v>
      </c>
      <c r="AA84" s="8">
        <v>0</v>
      </c>
      <c r="AB84" s="8">
        <v>8441.69</v>
      </c>
      <c r="AC84" s="8">
        <v>0</v>
      </c>
      <c r="AD84" s="1" t="s">
        <v>123</v>
      </c>
      <c r="AL84">
        <v>104565</v>
      </c>
      <c r="AM84" t="s">
        <v>157</v>
      </c>
    </row>
    <row r="85" spans="2:39" ht="15" x14ac:dyDescent="0.25">
      <c r="B85" s="4" t="s">
        <v>164</v>
      </c>
      <c r="C85" s="4" t="s">
        <v>182</v>
      </c>
      <c r="D85" s="4" t="s">
        <v>213</v>
      </c>
      <c r="E85" s="4" t="s">
        <v>101</v>
      </c>
      <c r="F85" s="4" t="s">
        <v>102</v>
      </c>
      <c r="G85" s="4" t="s">
        <v>118</v>
      </c>
      <c r="H85" s="4" t="s">
        <v>119</v>
      </c>
      <c r="I85" s="1" t="s">
        <v>120</v>
      </c>
      <c r="J85" s="4" t="s">
        <v>121</v>
      </c>
      <c r="K85" s="1" t="s">
        <v>122</v>
      </c>
      <c r="L85" s="4">
        <v>2000018568</v>
      </c>
      <c r="M85" s="4">
        <v>45594</v>
      </c>
      <c r="N85" s="4">
        <v>45594</v>
      </c>
      <c r="O85" s="4">
        <v>45594</v>
      </c>
      <c r="P85" s="1" t="s">
        <v>123</v>
      </c>
      <c r="Q85" s="1" t="s">
        <v>123</v>
      </c>
      <c r="S85" s="8">
        <v>8155.7</v>
      </c>
      <c r="T85" s="20">
        <v>0</v>
      </c>
      <c r="U85" s="4">
        <v>1</v>
      </c>
      <c r="V85" s="4">
        <v>25</v>
      </c>
      <c r="W85" s="4">
        <v>2</v>
      </c>
      <c r="X85" s="4">
        <v>44110000</v>
      </c>
      <c r="Y85" s="1" t="s">
        <v>124</v>
      </c>
      <c r="Z85" s="8">
        <v>8155.7</v>
      </c>
      <c r="AA85" s="8">
        <v>0</v>
      </c>
      <c r="AB85" s="8">
        <v>0</v>
      </c>
      <c r="AC85" s="8">
        <v>0</v>
      </c>
      <c r="AL85">
        <v>102326</v>
      </c>
      <c r="AM85" t="s">
        <v>156</v>
      </c>
    </row>
    <row r="86" spans="2:39" ht="15" x14ac:dyDescent="0.25">
      <c r="B86" s="4" t="s">
        <v>164</v>
      </c>
      <c r="C86" s="4" t="s">
        <v>184</v>
      </c>
      <c r="D86" s="4" t="s">
        <v>213</v>
      </c>
      <c r="E86" s="4" t="s">
        <v>101</v>
      </c>
      <c r="F86" s="4" t="s">
        <v>102</v>
      </c>
      <c r="G86" s="4" t="s">
        <v>118</v>
      </c>
      <c r="H86" s="4" t="s">
        <v>119</v>
      </c>
      <c r="I86" s="1" t="s">
        <v>120</v>
      </c>
      <c r="J86" s="4" t="s">
        <v>121</v>
      </c>
      <c r="K86" s="1" t="s">
        <v>122</v>
      </c>
      <c r="L86" s="4">
        <v>2000018568</v>
      </c>
      <c r="M86" s="4">
        <v>45594</v>
      </c>
      <c r="N86" s="4">
        <v>45594</v>
      </c>
      <c r="O86" s="4">
        <v>45594</v>
      </c>
      <c r="P86" s="1" t="s">
        <v>123</v>
      </c>
      <c r="Q86" s="1" t="s">
        <v>123</v>
      </c>
      <c r="S86" s="8">
        <v>8155.7</v>
      </c>
      <c r="T86" s="20">
        <v>0</v>
      </c>
      <c r="U86" s="4">
        <v>2</v>
      </c>
      <c r="V86" s="4">
        <v>18</v>
      </c>
      <c r="W86" s="4">
        <v>1</v>
      </c>
      <c r="X86" s="4">
        <v>34880000</v>
      </c>
      <c r="Y86" s="1" t="s">
        <v>126</v>
      </c>
      <c r="Z86" s="8">
        <v>0</v>
      </c>
      <c r="AA86" s="8">
        <v>0</v>
      </c>
      <c r="AB86" s="8">
        <v>8155.7</v>
      </c>
      <c r="AC86" s="8">
        <v>0</v>
      </c>
      <c r="AD86" s="1" t="s">
        <v>123</v>
      </c>
      <c r="AL86">
        <v>104565</v>
      </c>
      <c r="AM86" t="s">
        <v>157</v>
      </c>
    </row>
    <row r="87" spans="2:39" ht="15" x14ac:dyDescent="0.25">
      <c r="B87" s="4" t="s">
        <v>164</v>
      </c>
      <c r="C87" s="4" t="s">
        <v>182</v>
      </c>
      <c r="D87" s="4" t="s">
        <v>214</v>
      </c>
      <c r="E87" s="4" t="s">
        <v>101</v>
      </c>
      <c r="F87" s="4" t="s">
        <v>102</v>
      </c>
      <c r="G87" s="4" t="s">
        <v>118</v>
      </c>
      <c r="H87" s="4" t="s">
        <v>119</v>
      </c>
      <c r="I87" s="1" t="s">
        <v>120</v>
      </c>
      <c r="J87" s="4" t="s">
        <v>121</v>
      </c>
      <c r="K87" s="1" t="s">
        <v>122</v>
      </c>
      <c r="L87" s="4">
        <v>2000018574</v>
      </c>
      <c r="M87" s="4">
        <v>45594</v>
      </c>
      <c r="N87" s="4">
        <v>45594</v>
      </c>
      <c r="O87" s="4">
        <v>45594</v>
      </c>
      <c r="P87" s="1" t="s">
        <v>123</v>
      </c>
      <c r="Q87" s="1" t="s">
        <v>123</v>
      </c>
      <c r="S87" s="8">
        <v>55268.69</v>
      </c>
      <c r="T87" s="20">
        <v>0</v>
      </c>
      <c r="U87" s="4">
        <v>1</v>
      </c>
      <c r="V87" s="4">
        <v>25</v>
      </c>
      <c r="W87" s="4">
        <v>2</v>
      </c>
      <c r="X87" s="4">
        <v>44110000</v>
      </c>
      <c r="Y87" s="1" t="s">
        <v>124</v>
      </c>
      <c r="Z87" s="8">
        <v>55268.69</v>
      </c>
      <c r="AA87" s="8">
        <v>0</v>
      </c>
      <c r="AB87" s="8">
        <v>0</v>
      </c>
      <c r="AC87" s="8">
        <v>0</v>
      </c>
      <c r="AL87">
        <v>102223</v>
      </c>
      <c r="AM87" t="s">
        <v>158</v>
      </c>
    </row>
    <row r="88" spans="2:39" ht="15" x14ac:dyDescent="0.25">
      <c r="B88" s="4" t="s">
        <v>164</v>
      </c>
      <c r="C88" s="4" t="s">
        <v>184</v>
      </c>
      <c r="D88" s="4" t="s">
        <v>214</v>
      </c>
      <c r="E88" s="4" t="s">
        <v>101</v>
      </c>
      <c r="F88" s="4" t="s">
        <v>102</v>
      </c>
      <c r="G88" s="4" t="s">
        <v>118</v>
      </c>
      <c r="H88" s="4" t="s">
        <v>119</v>
      </c>
      <c r="I88" s="1" t="s">
        <v>120</v>
      </c>
      <c r="J88" s="4" t="s">
        <v>121</v>
      </c>
      <c r="K88" s="1" t="s">
        <v>122</v>
      </c>
      <c r="L88" s="4">
        <v>2000018574</v>
      </c>
      <c r="M88" s="4">
        <v>45594</v>
      </c>
      <c r="N88" s="4">
        <v>45594</v>
      </c>
      <c r="O88" s="4">
        <v>45594</v>
      </c>
      <c r="P88" s="1" t="s">
        <v>123</v>
      </c>
      <c r="Q88" s="1" t="s">
        <v>123</v>
      </c>
      <c r="S88" s="8">
        <v>55268.69</v>
      </c>
      <c r="T88" s="20">
        <v>0</v>
      </c>
      <c r="U88" s="4">
        <v>2</v>
      </c>
      <c r="V88" s="4">
        <v>18</v>
      </c>
      <c r="W88" s="4">
        <v>1</v>
      </c>
      <c r="X88" s="4">
        <v>34880000</v>
      </c>
      <c r="Y88" s="1" t="s">
        <v>126</v>
      </c>
      <c r="Z88" s="8">
        <v>0</v>
      </c>
      <c r="AA88" s="8">
        <v>0</v>
      </c>
      <c r="AB88" s="8">
        <v>55268.69</v>
      </c>
      <c r="AC88" s="8">
        <v>0</v>
      </c>
      <c r="AD88" s="1" t="s">
        <v>123</v>
      </c>
      <c r="AL88">
        <v>104367</v>
      </c>
      <c r="AM88" t="s">
        <v>159</v>
      </c>
    </row>
    <row r="89" spans="2:39" ht="15" x14ac:dyDescent="0.25">
      <c r="B89" s="4" t="s">
        <v>164</v>
      </c>
      <c r="C89" s="4" t="s">
        <v>182</v>
      </c>
      <c r="D89" s="4" t="s">
        <v>215</v>
      </c>
      <c r="E89" s="4" t="s">
        <v>101</v>
      </c>
      <c r="F89" s="4" t="s">
        <v>102</v>
      </c>
      <c r="G89" s="4" t="s">
        <v>118</v>
      </c>
      <c r="H89" s="4" t="s">
        <v>119</v>
      </c>
      <c r="I89" s="1" t="s">
        <v>120</v>
      </c>
      <c r="J89" s="4" t="s">
        <v>121</v>
      </c>
      <c r="K89" s="1" t="s">
        <v>122</v>
      </c>
      <c r="L89" s="4">
        <v>2000018575</v>
      </c>
      <c r="M89" s="4">
        <v>45594</v>
      </c>
      <c r="N89" s="4">
        <v>45594</v>
      </c>
      <c r="O89" s="4">
        <v>45594</v>
      </c>
      <c r="P89" s="1" t="s">
        <v>123</v>
      </c>
      <c r="Q89" s="1" t="s">
        <v>123</v>
      </c>
      <c r="S89" s="8">
        <v>63868.51</v>
      </c>
      <c r="T89" s="20">
        <v>0</v>
      </c>
      <c r="U89" s="4">
        <v>1</v>
      </c>
      <c r="V89" s="4">
        <v>25</v>
      </c>
      <c r="W89" s="4">
        <v>2</v>
      </c>
      <c r="X89" s="4">
        <v>44110000</v>
      </c>
      <c r="Y89" s="1" t="s">
        <v>124</v>
      </c>
      <c r="Z89" s="8">
        <v>22386</v>
      </c>
      <c r="AA89" s="8">
        <v>0</v>
      </c>
      <c r="AB89" s="8">
        <v>0</v>
      </c>
      <c r="AC89" s="8">
        <v>0</v>
      </c>
      <c r="AL89">
        <v>102223</v>
      </c>
      <c r="AM89" t="s">
        <v>158</v>
      </c>
    </row>
    <row r="90" spans="2:39" ht="15" x14ac:dyDescent="0.25">
      <c r="B90" s="4" t="s">
        <v>164</v>
      </c>
      <c r="C90" s="4" t="s">
        <v>184</v>
      </c>
      <c r="D90" s="4" t="s">
        <v>215</v>
      </c>
      <c r="E90" s="4" t="s">
        <v>101</v>
      </c>
      <c r="F90" s="4" t="s">
        <v>102</v>
      </c>
      <c r="G90" s="4" t="s">
        <v>118</v>
      </c>
      <c r="H90" s="4" t="s">
        <v>119</v>
      </c>
      <c r="I90" s="1" t="s">
        <v>120</v>
      </c>
      <c r="J90" s="4" t="s">
        <v>121</v>
      </c>
      <c r="K90" s="1" t="s">
        <v>122</v>
      </c>
      <c r="L90" s="4">
        <v>2000018575</v>
      </c>
      <c r="M90" s="4">
        <v>45594</v>
      </c>
      <c r="N90" s="4">
        <v>45594</v>
      </c>
      <c r="O90" s="4">
        <v>45594</v>
      </c>
      <c r="P90" s="1" t="s">
        <v>123</v>
      </c>
      <c r="Q90" s="1" t="s">
        <v>123</v>
      </c>
      <c r="S90" s="8">
        <v>63868.51</v>
      </c>
      <c r="T90" s="20">
        <v>0</v>
      </c>
      <c r="U90" s="4">
        <v>2</v>
      </c>
      <c r="V90" s="4">
        <v>18</v>
      </c>
      <c r="W90" s="4">
        <v>1</v>
      </c>
      <c r="X90" s="4">
        <v>34880000</v>
      </c>
      <c r="Y90" s="1" t="s">
        <v>126</v>
      </c>
      <c r="Z90" s="8">
        <v>0</v>
      </c>
      <c r="AA90" s="8">
        <v>0</v>
      </c>
      <c r="AB90" s="8">
        <v>63868.51</v>
      </c>
      <c r="AC90" s="8">
        <v>0</v>
      </c>
      <c r="AD90" s="1" t="s">
        <v>123</v>
      </c>
      <c r="AL90">
        <v>104367</v>
      </c>
      <c r="AM90" t="s">
        <v>159</v>
      </c>
    </row>
    <row r="91" spans="2:39" ht="15" x14ac:dyDescent="0.25">
      <c r="B91" s="4" t="s">
        <v>164</v>
      </c>
      <c r="C91" s="4" t="s">
        <v>182</v>
      </c>
      <c r="D91" s="4" t="s">
        <v>215</v>
      </c>
      <c r="E91" s="4" t="s">
        <v>101</v>
      </c>
      <c r="F91" s="4" t="s">
        <v>102</v>
      </c>
      <c r="G91" s="4" t="s">
        <v>118</v>
      </c>
      <c r="H91" s="4" t="s">
        <v>119</v>
      </c>
      <c r="I91" s="1" t="s">
        <v>120</v>
      </c>
      <c r="J91" s="4" t="s">
        <v>121</v>
      </c>
      <c r="K91" s="1" t="s">
        <v>122</v>
      </c>
      <c r="L91" s="4">
        <v>2000018575</v>
      </c>
      <c r="M91" s="4">
        <v>45594</v>
      </c>
      <c r="N91" s="4">
        <v>45594</v>
      </c>
      <c r="O91" s="4">
        <v>45594</v>
      </c>
      <c r="P91" s="1" t="s">
        <v>123</v>
      </c>
      <c r="Q91" s="1" t="s">
        <v>123</v>
      </c>
      <c r="S91" s="8">
        <v>63868.51</v>
      </c>
      <c r="T91" s="20">
        <v>0</v>
      </c>
      <c r="U91" s="4">
        <v>3</v>
      </c>
      <c r="V91" s="4">
        <v>25</v>
      </c>
      <c r="W91" s="4">
        <v>2</v>
      </c>
      <c r="X91" s="4">
        <v>44110000</v>
      </c>
      <c r="Y91" s="1" t="s">
        <v>124</v>
      </c>
      <c r="Z91" s="8">
        <v>41482.51</v>
      </c>
      <c r="AA91" s="8">
        <v>0</v>
      </c>
      <c r="AB91" s="8">
        <v>0</v>
      </c>
      <c r="AC91" s="8">
        <v>0</v>
      </c>
      <c r="AD91" s="1" t="s">
        <v>123</v>
      </c>
      <c r="AL91">
        <v>102223</v>
      </c>
      <c r="AM91" t="s">
        <v>158</v>
      </c>
    </row>
    <row r="92" spans="2:39" ht="15" x14ac:dyDescent="0.25">
      <c r="B92" s="4" t="s">
        <v>164</v>
      </c>
      <c r="C92" s="4" t="s">
        <v>184</v>
      </c>
      <c r="D92" s="4" t="s">
        <v>216</v>
      </c>
      <c r="E92" s="4" t="s">
        <v>101</v>
      </c>
      <c r="F92" s="4" t="s">
        <v>102</v>
      </c>
      <c r="G92" s="4" t="s">
        <v>118</v>
      </c>
      <c r="H92" s="4" t="s">
        <v>119</v>
      </c>
      <c r="I92" s="1" t="s">
        <v>120</v>
      </c>
      <c r="J92" s="4" t="s">
        <v>121</v>
      </c>
      <c r="K92" s="1" t="s">
        <v>122</v>
      </c>
      <c r="L92" s="4">
        <v>2000018634</v>
      </c>
      <c r="M92" s="4">
        <v>45594</v>
      </c>
      <c r="N92" s="4">
        <v>45594</v>
      </c>
      <c r="O92" s="4">
        <v>45594</v>
      </c>
      <c r="P92" s="1" t="s">
        <v>123</v>
      </c>
      <c r="Q92" s="1" t="s">
        <v>123</v>
      </c>
      <c r="S92" s="8">
        <v>12251.94</v>
      </c>
      <c r="T92" s="20">
        <v>0</v>
      </c>
      <c r="U92" s="4">
        <v>2</v>
      </c>
      <c r="V92" s="4">
        <v>18</v>
      </c>
      <c r="W92" s="4">
        <v>1</v>
      </c>
      <c r="X92" s="4">
        <v>34880000</v>
      </c>
      <c r="Y92" s="1" t="s">
        <v>126</v>
      </c>
      <c r="Z92" s="8">
        <v>0</v>
      </c>
      <c r="AA92" s="8">
        <v>0</v>
      </c>
      <c r="AB92" s="8">
        <v>12251.94</v>
      </c>
      <c r="AC92" s="8">
        <v>0</v>
      </c>
      <c r="AD92" s="1" t="s">
        <v>123</v>
      </c>
      <c r="AL92">
        <v>104565</v>
      </c>
      <c r="AM92" t="s">
        <v>157</v>
      </c>
    </row>
    <row r="93" spans="2:39" ht="15" x14ac:dyDescent="0.25">
      <c r="B93" s="4" t="s">
        <v>164</v>
      </c>
      <c r="C93" s="4" t="s">
        <v>182</v>
      </c>
      <c r="D93" s="4" t="s">
        <v>216</v>
      </c>
      <c r="E93" s="4" t="s">
        <v>101</v>
      </c>
      <c r="F93" s="4" t="s">
        <v>102</v>
      </c>
      <c r="G93" s="4" t="s">
        <v>118</v>
      </c>
      <c r="H93" s="4" t="s">
        <v>119</v>
      </c>
      <c r="I93" s="1" t="s">
        <v>120</v>
      </c>
      <c r="J93" s="4" t="s">
        <v>121</v>
      </c>
      <c r="K93" s="1" t="s">
        <v>122</v>
      </c>
      <c r="L93" s="4">
        <v>2000018634</v>
      </c>
      <c r="M93" s="4">
        <v>45594</v>
      </c>
      <c r="N93" s="4">
        <v>45594</v>
      </c>
      <c r="O93" s="4">
        <v>45594</v>
      </c>
      <c r="P93" s="1" t="s">
        <v>123</v>
      </c>
      <c r="Q93" s="1" t="s">
        <v>123</v>
      </c>
      <c r="S93" s="8">
        <v>12251.94</v>
      </c>
      <c r="T93" s="20">
        <v>0</v>
      </c>
      <c r="U93" s="4">
        <v>1</v>
      </c>
      <c r="V93" s="4">
        <v>25</v>
      </c>
      <c r="W93" s="4">
        <v>2</v>
      </c>
      <c r="X93" s="4">
        <v>44110000</v>
      </c>
      <c r="Y93" s="1" t="s">
        <v>124</v>
      </c>
      <c r="Z93" s="8">
        <v>12251.94</v>
      </c>
      <c r="AA93" s="8">
        <v>0</v>
      </c>
      <c r="AB93" s="8">
        <v>0</v>
      </c>
      <c r="AC93" s="8">
        <v>0</v>
      </c>
      <c r="AL93">
        <v>102326</v>
      </c>
      <c r="AM93" t="s">
        <v>156</v>
      </c>
    </row>
    <row r="94" spans="2:39" ht="15" x14ac:dyDescent="0.25">
      <c r="B94" s="4" t="s">
        <v>164</v>
      </c>
      <c r="C94" s="4" t="s">
        <v>217</v>
      </c>
      <c r="D94" s="4" t="s">
        <v>218</v>
      </c>
      <c r="E94" s="4" t="s">
        <v>160</v>
      </c>
      <c r="F94" s="4" t="s">
        <v>102</v>
      </c>
      <c r="G94" s="4" t="s">
        <v>103</v>
      </c>
      <c r="H94" s="4" t="s">
        <v>119</v>
      </c>
      <c r="I94" s="1" t="s">
        <v>120</v>
      </c>
      <c r="J94" s="4" t="s">
        <v>121</v>
      </c>
      <c r="K94" s="1" t="s">
        <v>122</v>
      </c>
      <c r="L94" s="4">
        <v>2000001075</v>
      </c>
      <c r="M94" s="4">
        <v>45574</v>
      </c>
      <c r="N94" s="4">
        <v>45574</v>
      </c>
      <c r="O94" s="4">
        <v>45574</v>
      </c>
      <c r="S94" s="8">
        <v>207566.45</v>
      </c>
      <c r="T94" s="20">
        <v>0</v>
      </c>
      <c r="U94" s="4">
        <v>1</v>
      </c>
      <c r="V94" s="4">
        <v>5</v>
      </c>
      <c r="W94" s="4">
        <v>0</v>
      </c>
      <c r="X94" s="4">
        <v>34210000</v>
      </c>
      <c r="Y94" s="1" t="s">
        <v>161</v>
      </c>
      <c r="Z94" s="8">
        <v>183364.25</v>
      </c>
      <c r="AA94" s="8">
        <v>0</v>
      </c>
      <c r="AB94" s="8">
        <v>0</v>
      </c>
      <c r="AC94" s="8">
        <v>0</v>
      </c>
      <c r="AL94">
        <v>104951</v>
      </c>
      <c r="AM94" t="s">
        <v>162</v>
      </c>
    </row>
    <row r="95" spans="2:39" ht="15" x14ac:dyDescent="0.25">
      <c r="B95" s="4" t="s">
        <v>164</v>
      </c>
      <c r="C95" s="4" t="s">
        <v>217</v>
      </c>
      <c r="D95" s="4" t="s">
        <v>218</v>
      </c>
      <c r="E95" s="4" t="s">
        <v>160</v>
      </c>
      <c r="F95" s="4" t="s">
        <v>102</v>
      </c>
      <c r="G95" s="4" t="s">
        <v>103</v>
      </c>
      <c r="H95" s="4" t="s">
        <v>119</v>
      </c>
      <c r="I95" s="1" t="s">
        <v>120</v>
      </c>
      <c r="J95" s="4" t="s">
        <v>121</v>
      </c>
      <c r="K95" s="1" t="s">
        <v>122</v>
      </c>
      <c r="L95" s="4">
        <v>2000001075</v>
      </c>
      <c r="M95" s="4">
        <v>45574</v>
      </c>
      <c r="N95" s="4">
        <v>45574</v>
      </c>
      <c r="O95" s="4">
        <v>45574</v>
      </c>
      <c r="S95" s="8">
        <v>207566.45</v>
      </c>
      <c r="T95" s="20">
        <v>0</v>
      </c>
      <c r="U95" s="4">
        <v>2</v>
      </c>
      <c r="V95" s="4">
        <v>18</v>
      </c>
      <c r="W95" s="4">
        <v>1</v>
      </c>
      <c r="X95" s="4">
        <v>34210000</v>
      </c>
      <c r="Y95" s="1" t="s">
        <v>161</v>
      </c>
      <c r="Z95" s="8">
        <v>0</v>
      </c>
      <c r="AA95" s="8">
        <v>0</v>
      </c>
      <c r="AB95" s="8">
        <v>207566.45</v>
      </c>
      <c r="AC95" s="8">
        <v>0</v>
      </c>
      <c r="AL95">
        <v>104951</v>
      </c>
      <c r="AM95" t="s">
        <v>162</v>
      </c>
    </row>
    <row r="96" spans="2:39" ht="15" x14ac:dyDescent="0.25">
      <c r="B96" s="4" t="s">
        <v>164</v>
      </c>
      <c r="C96" s="4" t="s">
        <v>182</v>
      </c>
      <c r="D96" s="4" t="s">
        <v>218</v>
      </c>
      <c r="E96" s="4" t="s">
        <v>160</v>
      </c>
      <c r="F96" s="4" t="s">
        <v>102</v>
      </c>
      <c r="G96" s="4" t="s">
        <v>103</v>
      </c>
      <c r="H96" s="4" t="s">
        <v>119</v>
      </c>
      <c r="I96" s="1" t="s">
        <v>120</v>
      </c>
      <c r="J96" s="4" t="s">
        <v>121</v>
      </c>
      <c r="K96" s="1" t="s">
        <v>122</v>
      </c>
      <c r="L96" s="4">
        <v>2000001075</v>
      </c>
      <c r="M96" s="4">
        <v>45574</v>
      </c>
      <c r="N96" s="4">
        <v>45574</v>
      </c>
      <c r="O96" s="4">
        <v>45574</v>
      </c>
      <c r="S96" s="8">
        <v>207566.45</v>
      </c>
      <c r="T96" s="20">
        <v>0</v>
      </c>
      <c r="U96" s="4">
        <v>3</v>
      </c>
      <c r="V96" s="4">
        <v>25</v>
      </c>
      <c r="W96" s="4">
        <v>2</v>
      </c>
      <c r="X96" s="4">
        <v>44110000</v>
      </c>
      <c r="Y96" s="1" t="s">
        <v>124</v>
      </c>
      <c r="Z96" s="8">
        <v>24202.2</v>
      </c>
      <c r="AA96" s="8">
        <v>0</v>
      </c>
      <c r="AB96" s="8">
        <v>0</v>
      </c>
      <c r="AC96" s="8">
        <v>0</v>
      </c>
      <c r="AL96">
        <v>102454</v>
      </c>
      <c r="AM96" t="s">
        <v>163</v>
      </c>
    </row>
    <row r="97" spans="2:39" ht="15" x14ac:dyDescent="0.25">
      <c r="B97" s="4" t="s">
        <v>39</v>
      </c>
      <c r="C97" s="4" t="s">
        <v>36</v>
      </c>
      <c r="D97" s="4" t="s">
        <v>65</v>
      </c>
      <c r="E97" s="4"/>
      <c r="F97" s="4"/>
      <c r="G97" s="4"/>
      <c r="H97" s="4"/>
      <c r="J97" s="4"/>
      <c r="L97" s="4"/>
      <c r="M97" s="4"/>
      <c r="N97" s="4"/>
      <c r="O97" s="4"/>
      <c r="S97" s="8">
        <v>86908947.189999998</v>
      </c>
      <c r="T97" s="20"/>
      <c r="U97" s="4"/>
      <c r="V97" s="4"/>
      <c r="W97" s="4"/>
      <c r="X97" s="4"/>
      <c r="Z97" s="8"/>
      <c r="AA97" s="8"/>
      <c r="AB97" s="8"/>
      <c r="AC97" s="8"/>
      <c r="AL97"/>
      <c r="AM97"/>
    </row>
  </sheetData>
  <phoneticPr fontId="1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8DE7-F0C6-4CCE-A8A8-5CCA7B4853F1}">
  <sheetPr>
    <tabColor theme="4" tint="-0.249977111117893"/>
  </sheetPr>
  <dimension ref="B1:M49"/>
  <sheetViews>
    <sheetView showGridLines="0" workbookViewId="0">
      <pane ySplit="5" topLeftCell="A6" activePane="bottomLeft" state="frozen"/>
      <selection pane="bottomLeft" activeCell="A6" sqref="A6"/>
    </sheetView>
  </sheetViews>
  <sheetFormatPr defaultColWidth="8.85546875" defaultRowHeight="12" x14ac:dyDescent="0.2"/>
  <cols>
    <col min="1" max="1" width="3.28515625" style="1" customWidth="1"/>
    <col min="2" max="2" width="9.28515625" style="1" bestFit="1" customWidth="1"/>
    <col min="3" max="3" width="27.42578125" style="1" bestFit="1" customWidth="1"/>
    <col min="4" max="4" width="9.85546875" style="1" bestFit="1" customWidth="1"/>
    <col min="5" max="5" width="12.7109375" style="1" bestFit="1" customWidth="1"/>
    <col min="6" max="6" width="12.140625" style="1" bestFit="1" customWidth="1"/>
    <col min="7" max="7" width="10.7109375" style="1" bestFit="1" customWidth="1"/>
    <col min="8" max="8" width="15.42578125" style="1" bestFit="1" customWidth="1"/>
    <col min="9" max="9" width="9.42578125" style="1" bestFit="1" customWidth="1"/>
    <col min="10" max="10" width="16" style="1" bestFit="1" customWidth="1"/>
    <col min="11" max="11" width="14.28515625" style="1" bestFit="1" customWidth="1"/>
    <col min="12" max="12" width="19.140625" style="1" bestFit="1" customWidth="1"/>
    <col min="13" max="13" width="18.42578125" style="1" bestFit="1" customWidth="1"/>
    <col min="14" max="16384" width="8.85546875" style="1"/>
  </cols>
  <sheetData>
    <row r="1" spans="2:13" s="9" customFormat="1" ht="18.75" x14ac:dyDescent="0.3">
      <c r="B1" s="10" t="s">
        <v>54</v>
      </c>
    </row>
    <row r="3" spans="2:13" x14ac:dyDescent="0.2">
      <c r="C3" s="35">
        <f>+COUNTA(To_Analyze[[#All],[Type + TCode + Co + Doc N]])-1</f>
        <v>44</v>
      </c>
      <c r="M3" s="29">
        <f>+SUM(To_Analyze[[#All],[Total Deb./Cred.]])</f>
        <v>42728878.140000015</v>
      </c>
    </row>
    <row r="4" spans="2:13" ht="5.45" customHeight="1" x14ac:dyDescent="0.2"/>
    <row r="5" spans="2:13" ht="12.75" thickBot="1" x14ac:dyDescent="0.25">
      <c r="B5" s="18" t="s">
        <v>0</v>
      </c>
      <c r="C5" s="13" t="s">
        <v>2</v>
      </c>
      <c r="D5" s="19" t="s">
        <v>3</v>
      </c>
      <c r="E5" s="19" t="s">
        <v>4</v>
      </c>
      <c r="F5" s="19" t="s">
        <v>5</v>
      </c>
      <c r="G5" s="19" t="s">
        <v>6</v>
      </c>
      <c r="H5" s="19" t="s">
        <v>7</v>
      </c>
      <c r="I5" s="19" t="s">
        <v>8</v>
      </c>
      <c r="J5" s="19" t="s">
        <v>10</v>
      </c>
      <c r="K5" s="19" t="s">
        <v>13</v>
      </c>
      <c r="L5" s="19" t="s">
        <v>14</v>
      </c>
      <c r="M5" s="19" t="s">
        <v>17</v>
      </c>
    </row>
    <row r="6" spans="2:13" x14ac:dyDescent="0.2">
      <c r="B6" s="4" t="s">
        <v>164</v>
      </c>
      <c r="C6" s="4" t="s">
        <v>175</v>
      </c>
      <c r="D6" s="4" t="s">
        <v>101</v>
      </c>
      <c r="E6" s="4" t="s">
        <v>110</v>
      </c>
      <c r="F6" s="4" t="s">
        <v>102</v>
      </c>
      <c r="G6" s="4" t="s">
        <v>112</v>
      </c>
      <c r="H6" s="1" t="s">
        <v>113</v>
      </c>
      <c r="I6" s="4" t="s">
        <v>64</v>
      </c>
      <c r="J6" s="4">
        <v>100037339</v>
      </c>
      <c r="K6" s="4">
        <v>45595</v>
      </c>
      <c r="M6" s="8">
        <v>37000000</v>
      </c>
    </row>
    <row r="7" spans="2:13" x14ac:dyDescent="0.2">
      <c r="B7" s="4" t="s">
        <v>164</v>
      </c>
      <c r="C7" s="4" t="s">
        <v>178</v>
      </c>
      <c r="D7" s="4" t="s">
        <v>101</v>
      </c>
      <c r="E7" s="4" t="s">
        <v>110</v>
      </c>
      <c r="F7" s="4" t="s">
        <v>102</v>
      </c>
      <c r="G7" s="4" t="s">
        <v>112</v>
      </c>
      <c r="H7" s="1" t="s">
        <v>113</v>
      </c>
      <c r="I7" s="4" t="s">
        <v>64</v>
      </c>
      <c r="J7" s="4">
        <v>100037353</v>
      </c>
      <c r="K7" s="4">
        <v>45596</v>
      </c>
      <c r="M7" s="8">
        <v>2947322.86</v>
      </c>
    </row>
    <row r="8" spans="2:13" x14ac:dyDescent="0.2">
      <c r="B8" s="4" t="s">
        <v>164</v>
      </c>
      <c r="C8" s="4" t="s">
        <v>172</v>
      </c>
      <c r="D8" s="4" t="s">
        <v>101</v>
      </c>
      <c r="E8" s="4" t="s">
        <v>110</v>
      </c>
      <c r="F8" s="4" t="s">
        <v>111</v>
      </c>
      <c r="G8" s="4" t="s">
        <v>112</v>
      </c>
      <c r="H8" s="1" t="s">
        <v>113</v>
      </c>
      <c r="I8" s="4" t="s">
        <v>64</v>
      </c>
      <c r="J8" s="4">
        <v>100037211</v>
      </c>
      <c r="K8" s="4">
        <v>45590</v>
      </c>
      <c r="M8" s="8">
        <v>1179755.95</v>
      </c>
    </row>
    <row r="9" spans="2:13" x14ac:dyDescent="0.2">
      <c r="B9" s="4" t="s">
        <v>164</v>
      </c>
      <c r="C9" s="4" t="s">
        <v>169</v>
      </c>
      <c r="D9" s="4" t="s">
        <v>101</v>
      </c>
      <c r="E9" s="4" t="s">
        <v>102</v>
      </c>
      <c r="F9" s="4" t="s">
        <v>103</v>
      </c>
      <c r="G9" s="4" t="s">
        <v>104</v>
      </c>
      <c r="H9" s="1" t="s">
        <v>105</v>
      </c>
      <c r="I9" s="4" t="s">
        <v>64</v>
      </c>
      <c r="J9" s="4">
        <v>100037113</v>
      </c>
      <c r="K9" s="4">
        <v>45580</v>
      </c>
      <c r="M9" s="8">
        <v>382878</v>
      </c>
    </row>
    <row r="10" spans="2:13" x14ac:dyDescent="0.2">
      <c r="B10" s="4" t="s">
        <v>164</v>
      </c>
      <c r="C10" s="4" t="s">
        <v>179</v>
      </c>
      <c r="D10" s="4" t="s">
        <v>101</v>
      </c>
      <c r="E10" s="4" t="s">
        <v>110</v>
      </c>
      <c r="F10" s="4" t="s">
        <v>102</v>
      </c>
      <c r="G10" s="4" t="s">
        <v>112</v>
      </c>
      <c r="H10" s="1" t="s">
        <v>113</v>
      </c>
      <c r="I10" s="4" t="s">
        <v>64</v>
      </c>
      <c r="J10" s="4">
        <v>100037356</v>
      </c>
      <c r="K10" s="4">
        <v>45596</v>
      </c>
      <c r="M10" s="8">
        <v>213833.86</v>
      </c>
    </row>
    <row r="11" spans="2:13" x14ac:dyDescent="0.2">
      <c r="B11" s="4" t="s">
        <v>164</v>
      </c>
      <c r="C11" s="4" t="s">
        <v>218</v>
      </c>
      <c r="D11" s="4" t="s">
        <v>160</v>
      </c>
      <c r="E11" s="4" t="s">
        <v>102</v>
      </c>
      <c r="F11" s="4" t="s">
        <v>103</v>
      </c>
      <c r="G11" s="4" t="s">
        <v>119</v>
      </c>
      <c r="H11" s="1" t="s">
        <v>120</v>
      </c>
      <c r="I11" s="4" t="s">
        <v>121</v>
      </c>
      <c r="J11" s="4">
        <v>2000001075</v>
      </c>
      <c r="K11" s="4">
        <v>45574</v>
      </c>
      <c r="M11" s="8">
        <v>207566.45</v>
      </c>
    </row>
    <row r="12" spans="2:13" x14ac:dyDescent="0.2">
      <c r="B12" s="4" t="s">
        <v>164</v>
      </c>
      <c r="C12" s="4" t="s">
        <v>168</v>
      </c>
      <c r="D12" s="4" t="s">
        <v>101</v>
      </c>
      <c r="E12" s="4" t="s">
        <v>102</v>
      </c>
      <c r="F12" s="4" t="s">
        <v>103</v>
      </c>
      <c r="G12" s="4" t="s">
        <v>104</v>
      </c>
      <c r="H12" s="1" t="s">
        <v>105</v>
      </c>
      <c r="I12" s="4" t="s">
        <v>64</v>
      </c>
      <c r="J12" s="4">
        <v>100037100</v>
      </c>
      <c r="K12" s="4">
        <v>45579</v>
      </c>
      <c r="M12" s="8">
        <v>77987</v>
      </c>
    </row>
    <row r="13" spans="2:13" x14ac:dyDescent="0.2">
      <c r="B13" s="4" t="s">
        <v>164</v>
      </c>
      <c r="C13" s="4" t="s">
        <v>215</v>
      </c>
      <c r="D13" s="4" t="s">
        <v>101</v>
      </c>
      <c r="E13" s="4" t="s">
        <v>102</v>
      </c>
      <c r="F13" s="4" t="s">
        <v>118</v>
      </c>
      <c r="G13" s="4" t="s">
        <v>119</v>
      </c>
      <c r="H13" s="1" t="s">
        <v>120</v>
      </c>
      <c r="I13" s="4" t="s">
        <v>121</v>
      </c>
      <c r="J13" s="4">
        <v>2000018575</v>
      </c>
      <c r="K13" s="4">
        <v>45594</v>
      </c>
      <c r="L13" s="1" t="s">
        <v>123</v>
      </c>
      <c r="M13" s="8">
        <v>63868.51</v>
      </c>
    </row>
    <row r="14" spans="2:13" x14ac:dyDescent="0.2">
      <c r="B14" s="4" t="s">
        <v>164</v>
      </c>
      <c r="C14" s="4" t="s">
        <v>166</v>
      </c>
      <c r="D14" s="4" t="s">
        <v>101</v>
      </c>
      <c r="E14" s="4" t="s">
        <v>102</v>
      </c>
      <c r="F14" s="4" t="s">
        <v>103</v>
      </c>
      <c r="G14" s="4" t="s">
        <v>104</v>
      </c>
      <c r="H14" s="1" t="s">
        <v>105</v>
      </c>
      <c r="I14" s="4" t="s">
        <v>64</v>
      </c>
      <c r="J14" s="4">
        <v>100037026</v>
      </c>
      <c r="K14" s="4">
        <v>45568</v>
      </c>
      <c r="M14" s="8">
        <v>61790</v>
      </c>
    </row>
    <row r="15" spans="2:13" x14ac:dyDescent="0.2">
      <c r="B15" s="4" t="s">
        <v>164</v>
      </c>
      <c r="C15" s="4" t="s">
        <v>214</v>
      </c>
      <c r="D15" s="4" t="s">
        <v>101</v>
      </c>
      <c r="E15" s="4" t="s">
        <v>102</v>
      </c>
      <c r="F15" s="4" t="s">
        <v>118</v>
      </c>
      <c r="G15" s="4" t="s">
        <v>119</v>
      </c>
      <c r="H15" s="1" t="s">
        <v>120</v>
      </c>
      <c r="I15" s="4" t="s">
        <v>121</v>
      </c>
      <c r="J15" s="4">
        <v>2000018574</v>
      </c>
      <c r="K15" s="4">
        <v>45594</v>
      </c>
      <c r="L15" s="1" t="s">
        <v>123</v>
      </c>
      <c r="M15" s="8">
        <v>55268.69</v>
      </c>
    </row>
    <row r="16" spans="2:13" x14ac:dyDescent="0.2">
      <c r="B16" s="4" t="s">
        <v>164</v>
      </c>
      <c r="C16" s="4" t="s">
        <v>207</v>
      </c>
      <c r="D16" s="4" t="s">
        <v>101</v>
      </c>
      <c r="E16" s="4" t="s">
        <v>102</v>
      </c>
      <c r="F16" s="4" t="s">
        <v>118</v>
      </c>
      <c r="G16" s="4" t="s">
        <v>119</v>
      </c>
      <c r="H16" s="1" t="s">
        <v>120</v>
      </c>
      <c r="I16" s="4" t="s">
        <v>121</v>
      </c>
      <c r="J16" s="4">
        <v>2000017543</v>
      </c>
      <c r="K16" s="4">
        <v>45582</v>
      </c>
      <c r="L16" s="1" t="s">
        <v>123</v>
      </c>
      <c r="M16" s="8">
        <v>54187.09</v>
      </c>
    </row>
    <row r="17" spans="2:13" x14ac:dyDescent="0.2">
      <c r="B17" s="4" t="s">
        <v>164</v>
      </c>
      <c r="C17" s="4" t="s">
        <v>170</v>
      </c>
      <c r="D17" s="4" t="s">
        <v>101</v>
      </c>
      <c r="E17" s="4" t="s">
        <v>102</v>
      </c>
      <c r="F17" s="4" t="s">
        <v>103</v>
      </c>
      <c r="G17" s="4" t="s">
        <v>104</v>
      </c>
      <c r="H17" s="1" t="s">
        <v>105</v>
      </c>
      <c r="I17" s="4" t="s">
        <v>64</v>
      </c>
      <c r="J17" s="4">
        <v>100037119</v>
      </c>
      <c r="K17" s="4">
        <v>45581</v>
      </c>
      <c r="M17" s="8">
        <v>53692</v>
      </c>
    </row>
    <row r="18" spans="2:13" x14ac:dyDescent="0.2">
      <c r="B18" s="4" t="s">
        <v>164</v>
      </c>
      <c r="C18" s="4" t="s">
        <v>183</v>
      </c>
      <c r="D18" s="4" t="s">
        <v>101</v>
      </c>
      <c r="E18" s="4" t="s">
        <v>102</v>
      </c>
      <c r="F18" s="4" t="s">
        <v>118</v>
      </c>
      <c r="G18" s="4" t="s">
        <v>119</v>
      </c>
      <c r="H18" s="1" t="s">
        <v>120</v>
      </c>
      <c r="I18" s="4" t="s">
        <v>121</v>
      </c>
      <c r="J18" s="4">
        <v>2000016905</v>
      </c>
      <c r="K18" s="4">
        <v>45572</v>
      </c>
      <c r="L18" s="1" t="s">
        <v>123</v>
      </c>
      <c r="M18" s="8">
        <v>53288.42</v>
      </c>
    </row>
    <row r="19" spans="2:13" x14ac:dyDescent="0.2">
      <c r="B19" s="4" t="s">
        <v>164</v>
      </c>
      <c r="C19" s="4" t="s">
        <v>211</v>
      </c>
      <c r="D19" s="4" t="s">
        <v>101</v>
      </c>
      <c r="E19" s="4" t="s">
        <v>102</v>
      </c>
      <c r="F19" s="4" t="s">
        <v>118</v>
      </c>
      <c r="G19" s="4" t="s">
        <v>119</v>
      </c>
      <c r="H19" s="1" t="s">
        <v>120</v>
      </c>
      <c r="I19" s="4" t="s">
        <v>121</v>
      </c>
      <c r="J19" s="4">
        <v>2000018434</v>
      </c>
      <c r="K19" s="4">
        <v>45589</v>
      </c>
      <c r="L19" s="1" t="s">
        <v>123</v>
      </c>
      <c r="M19" s="8">
        <v>35530.080000000002</v>
      </c>
    </row>
    <row r="20" spans="2:13" x14ac:dyDescent="0.2">
      <c r="B20" s="4" t="s">
        <v>164</v>
      </c>
      <c r="C20" s="4" t="s">
        <v>204</v>
      </c>
      <c r="D20" s="4" t="s">
        <v>101</v>
      </c>
      <c r="E20" s="4" t="s">
        <v>102</v>
      </c>
      <c r="F20" s="4" t="s">
        <v>118</v>
      </c>
      <c r="G20" s="4" t="s">
        <v>119</v>
      </c>
      <c r="H20" s="1" t="s">
        <v>120</v>
      </c>
      <c r="I20" s="4" t="s">
        <v>121</v>
      </c>
      <c r="J20" s="4">
        <v>2000017424</v>
      </c>
      <c r="K20" s="4">
        <v>45581</v>
      </c>
      <c r="L20" s="1" t="s">
        <v>123</v>
      </c>
      <c r="M20" s="8">
        <v>25008.18</v>
      </c>
    </row>
    <row r="21" spans="2:13" x14ac:dyDescent="0.2">
      <c r="B21" s="4" t="s">
        <v>164</v>
      </c>
      <c r="C21" s="4" t="s">
        <v>206</v>
      </c>
      <c r="D21" s="4" t="s">
        <v>101</v>
      </c>
      <c r="E21" s="4" t="s">
        <v>102</v>
      </c>
      <c r="F21" s="4" t="s">
        <v>118</v>
      </c>
      <c r="G21" s="4" t="s">
        <v>119</v>
      </c>
      <c r="H21" s="1" t="s">
        <v>120</v>
      </c>
      <c r="I21" s="4" t="s">
        <v>121</v>
      </c>
      <c r="J21" s="4">
        <v>2000017431</v>
      </c>
      <c r="K21" s="4">
        <v>45581</v>
      </c>
      <c r="L21" s="1" t="s">
        <v>123</v>
      </c>
      <c r="M21" s="8">
        <v>21241.360000000001</v>
      </c>
    </row>
    <row r="22" spans="2:13" x14ac:dyDescent="0.2">
      <c r="B22" s="4" t="s">
        <v>164</v>
      </c>
      <c r="C22" s="4" t="s">
        <v>189</v>
      </c>
      <c r="D22" s="4" t="s">
        <v>101</v>
      </c>
      <c r="E22" s="4" t="s">
        <v>102</v>
      </c>
      <c r="F22" s="4" t="s">
        <v>118</v>
      </c>
      <c r="G22" s="4" t="s">
        <v>119</v>
      </c>
      <c r="H22" s="1" t="s">
        <v>120</v>
      </c>
      <c r="I22" s="4" t="s">
        <v>121</v>
      </c>
      <c r="J22" s="4">
        <v>2000017304</v>
      </c>
      <c r="K22" s="4">
        <v>45574</v>
      </c>
      <c r="L22" s="1" t="s">
        <v>123</v>
      </c>
      <c r="M22" s="8">
        <v>17551.580000000002</v>
      </c>
    </row>
    <row r="23" spans="2:13" x14ac:dyDescent="0.2">
      <c r="B23" s="4" t="s">
        <v>164</v>
      </c>
      <c r="C23" s="4" t="s">
        <v>202</v>
      </c>
      <c r="D23" s="4" t="s">
        <v>101</v>
      </c>
      <c r="E23" s="4" t="s">
        <v>102</v>
      </c>
      <c r="F23" s="4" t="s">
        <v>118</v>
      </c>
      <c r="G23" s="4" t="s">
        <v>119</v>
      </c>
      <c r="H23" s="1" t="s">
        <v>120</v>
      </c>
      <c r="I23" s="4" t="s">
        <v>121</v>
      </c>
      <c r="J23" s="4">
        <v>2000017422</v>
      </c>
      <c r="K23" s="4">
        <v>45580</v>
      </c>
      <c r="L23" s="1" t="s">
        <v>123</v>
      </c>
      <c r="M23" s="8">
        <v>14903.48</v>
      </c>
    </row>
    <row r="24" spans="2:13" x14ac:dyDescent="0.2">
      <c r="B24" s="4" t="s">
        <v>164</v>
      </c>
      <c r="C24" s="4" t="s">
        <v>186</v>
      </c>
      <c r="D24" s="4" t="s">
        <v>101</v>
      </c>
      <c r="E24" s="4" t="s">
        <v>102</v>
      </c>
      <c r="F24" s="4" t="s">
        <v>118</v>
      </c>
      <c r="G24" s="4" t="s">
        <v>119</v>
      </c>
      <c r="H24" s="1" t="s">
        <v>120</v>
      </c>
      <c r="I24" s="4" t="s">
        <v>121</v>
      </c>
      <c r="J24" s="4">
        <v>2000017301</v>
      </c>
      <c r="K24" s="4">
        <v>45574</v>
      </c>
      <c r="L24" s="1" t="s">
        <v>123</v>
      </c>
      <c r="M24" s="8">
        <v>14721.56</v>
      </c>
    </row>
    <row r="25" spans="2:13" x14ac:dyDescent="0.2">
      <c r="B25" s="4" t="s">
        <v>164</v>
      </c>
      <c r="C25" s="4" t="s">
        <v>192</v>
      </c>
      <c r="D25" s="4" t="s">
        <v>101</v>
      </c>
      <c r="E25" s="4" t="s">
        <v>102</v>
      </c>
      <c r="F25" s="4" t="s">
        <v>118</v>
      </c>
      <c r="G25" s="4" t="s">
        <v>119</v>
      </c>
      <c r="H25" s="1" t="s">
        <v>120</v>
      </c>
      <c r="I25" s="4" t="s">
        <v>121</v>
      </c>
      <c r="J25" s="4">
        <v>2000017313</v>
      </c>
      <c r="K25" s="4">
        <v>45574</v>
      </c>
      <c r="L25" s="1" t="s">
        <v>123</v>
      </c>
      <c r="M25" s="8">
        <v>14313.6</v>
      </c>
    </row>
    <row r="26" spans="2:13" x14ac:dyDescent="0.2">
      <c r="B26" s="4" t="s">
        <v>164</v>
      </c>
      <c r="C26" s="4" t="s">
        <v>185</v>
      </c>
      <c r="D26" s="4" t="s">
        <v>101</v>
      </c>
      <c r="E26" s="4" t="s">
        <v>102</v>
      </c>
      <c r="F26" s="4" t="s">
        <v>118</v>
      </c>
      <c r="G26" s="4" t="s">
        <v>119</v>
      </c>
      <c r="H26" s="1" t="s">
        <v>120</v>
      </c>
      <c r="I26" s="4" t="s">
        <v>121</v>
      </c>
      <c r="J26" s="4">
        <v>2000017300</v>
      </c>
      <c r="K26" s="4">
        <v>45574</v>
      </c>
      <c r="L26" s="1" t="s">
        <v>123</v>
      </c>
      <c r="M26" s="8">
        <v>14307.74</v>
      </c>
    </row>
    <row r="27" spans="2:13" x14ac:dyDescent="0.2">
      <c r="B27" s="4" t="s">
        <v>164</v>
      </c>
      <c r="C27" s="4" t="s">
        <v>200</v>
      </c>
      <c r="D27" s="4" t="s">
        <v>101</v>
      </c>
      <c r="E27" s="4" t="s">
        <v>102</v>
      </c>
      <c r="F27" s="4" t="s">
        <v>118</v>
      </c>
      <c r="G27" s="4" t="s">
        <v>119</v>
      </c>
      <c r="H27" s="1" t="s">
        <v>120</v>
      </c>
      <c r="I27" s="4" t="s">
        <v>121</v>
      </c>
      <c r="J27" s="4">
        <v>2000017409</v>
      </c>
      <c r="K27" s="4">
        <v>45579</v>
      </c>
      <c r="L27" s="1" t="s">
        <v>123</v>
      </c>
      <c r="M27" s="8">
        <v>13864.69</v>
      </c>
    </row>
    <row r="28" spans="2:13" x14ac:dyDescent="0.2">
      <c r="B28" s="4" t="s">
        <v>164</v>
      </c>
      <c r="C28" s="4" t="s">
        <v>197</v>
      </c>
      <c r="D28" s="4" t="s">
        <v>101</v>
      </c>
      <c r="E28" s="4" t="s">
        <v>102</v>
      </c>
      <c r="F28" s="4" t="s">
        <v>118</v>
      </c>
      <c r="G28" s="4" t="s">
        <v>119</v>
      </c>
      <c r="H28" s="1" t="s">
        <v>120</v>
      </c>
      <c r="I28" s="4" t="s">
        <v>121</v>
      </c>
      <c r="J28" s="4">
        <v>2000017330</v>
      </c>
      <c r="K28" s="4">
        <v>45575</v>
      </c>
      <c r="L28" s="1" t="s">
        <v>123</v>
      </c>
      <c r="M28" s="8">
        <v>13604.84</v>
      </c>
    </row>
    <row r="29" spans="2:13" x14ac:dyDescent="0.2">
      <c r="B29" s="4" t="s">
        <v>164</v>
      </c>
      <c r="C29" s="4" t="s">
        <v>201</v>
      </c>
      <c r="D29" s="4" t="s">
        <v>101</v>
      </c>
      <c r="E29" s="4" t="s">
        <v>102</v>
      </c>
      <c r="F29" s="4" t="s">
        <v>118</v>
      </c>
      <c r="G29" s="4" t="s">
        <v>119</v>
      </c>
      <c r="H29" s="1" t="s">
        <v>120</v>
      </c>
      <c r="I29" s="4" t="s">
        <v>121</v>
      </c>
      <c r="J29" s="4">
        <v>2000017410</v>
      </c>
      <c r="K29" s="4">
        <v>45580</v>
      </c>
      <c r="L29" s="1" t="s">
        <v>123</v>
      </c>
      <c r="M29" s="8">
        <v>13011.18</v>
      </c>
    </row>
    <row r="30" spans="2:13" x14ac:dyDescent="0.2">
      <c r="B30" s="4" t="s">
        <v>164</v>
      </c>
      <c r="C30" s="4" t="s">
        <v>216</v>
      </c>
      <c r="D30" s="4" t="s">
        <v>101</v>
      </c>
      <c r="E30" s="4" t="s">
        <v>102</v>
      </c>
      <c r="F30" s="4" t="s">
        <v>118</v>
      </c>
      <c r="G30" s="4" t="s">
        <v>119</v>
      </c>
      <c r="H30" s="1" t="s">
        <v>120</v>
      </c>
      <c r="I30" s="4" t="s">
        <v>121</v>
      </c>
      <c r="J30" s="4">
        <v>2000018634</v>
      </c>
      <c r="K30" s="4">
        <v>45594</v>
      </c>
      <c r="L30" s="1" t="s">
        <v>123</v>
      </c>
      <c r="M30" s="8">
        <v>12251.94</v>
      </c>
    </row>
    <row r="31" spans="2:13" x14ac:dyDescent="0.2">
      <c r="B31" s="4" t="s">
        <v>164</v>
      </c>
      <c r="C31" s="4" t="s">
        <v>190</v>
      </c>
      <c r="D31" s="4" t="s">
        <v>101</v>
      </c>
      <c r="E31" s="4" t="s">
        <v>102</v>
      </c>
      <c r="F31" s="4" t="s">
        <v>118</v>
      </c>
      <c r="G31" s="4" t="s">
        <v>119</v>
      </c>
      <c r="H31" s="1" t="s">
        <v>120</v>
      </c>
      <c r="I31" s="4" t="s">
        <v>121</v>
      </c>
      <c r="J31" s="4">
        <v>2000017305</v>
      </c>
      <c r="K31" s="4">
        <v>45574</v>
      </c>
      <c r="L31" s="1" t="s">
        <v>123</v>
      </c>
      <c r="M31" s="8">
        <v>11772.65</v>
      </c>
    </row>
    <row r="32" spans="2:13" x14ac:dyDescent="0.2">
      <c r="B32" s="4" t="s">
        <v>164</v>
      </c>
      <c r="C32" s="4" t="s">
        <v>203</v>
      </c>
      <c r="D32" s="4" t="s">
        <v>101</v>
      </c>
      <c r="E32" s="4" t="s">
        <v>102</v>
      </c>
      <c r="F32" s="4" t="s">
        <v>118</v>
      </c>
      <c r="G32" s="4" t="s">
        <v>119</v>
      </c>
      <c r="H32" s="1" t="s">
        <v>120</v>
      </c>
      <c r="I32" s="4" t="s">
        <v>121</v>
      </c>
      <c r="J32" s="4">
        <v>2000017423</v>
      </c>
      <c r="K32" s="4">
        <v>45580</v>
      </c>
      <c r="L32" s="1" t="s">
        <v>123</v>
      </c>
      <c r="M32" s="8">
        <v>11131.24</v>
      </c>
    </row>
    <row r="33" spans="2:13" x14ac:dyDescent="0.2">
      <c r="B33" s="4" t="s">
        <v>164</v>
      </c>
      <c r="C33" s="4" t="s">
        <v>199</v>
      </c>
      <c r="D33" s="4" t="s">
        <v>101</v>
      </c>
      <c r="E33" s="4" t="s">
        <v>102</v>
      </c>
      <c r="F33" s="4" t="s">
        <v>118</v>
      </c>
      <c r="G33" s="4" t="s">
        <v>119</v>
      </c>
      <c r="H33" s="1" t="s">
        <v>120</v>
      </c>
      <c r="I33" s="4" t="s">
        <v>121</v>
      </c>
      <c r="J33" s="4">
        <v>2000017338</v>
      </c>
      <c r="K33" s="4">
        <v>45576</v>
      </c>
      <c r="L33" s="1" t="s">
        <v>123</v>
      </c>
      <c r="M33" s="8">
        <v>11101.75</v>
      </c>
    </row>
    <row r="34" spans="2:13" x14ac:dyDescent="0.2">
      <c r="B34" s="4" t="s">
        <v>164</v>
      </c>
      <c r="C34" s="4" t="s">
        <v>205</v>
      </c>
      <c r="D34" s="4" t="s">
        <v>101</v>
      </c>
      <c r="E34" s="4" t="s">
        <v>102</v>
      </c>
      <c r="F34" s="4" t="s">
        <v>118</v>
      </c>
      <c r="G34" s="4" t="s">
        <v>119</v>
      </c>
      <c r="H34" s="1" t="s">
        <v>120</v>
      </c>
      <c r="I34" s="4" t="s">
        <v>121</v>
      </c>
      <c r="J34" s="4">
        <v>2000017430</v>
      </c>
      <c r="K34" s="4">
        <v>45581</v>
      </c>
      <c r="L34" s="1" t="s">
        <v>123</v>
      </c>
      <c r="M34" s="8">
        <v>10799.34</v>
      </c>
    </row>
    <row r="35" spans="2:13" x14ac:dyDescent="0.2">
      <c r="B35" s="4" t="s">
        <v>164</v>
      </c>
      <c r="C35" s="4" t="s">
        <v>209</v>
      </c>
      <c r="D35" s="4" t="s">
        <v>101</v>
      </c>
      <c r="E35" s="4" t="s">
        <v>102</v>
      </c>
      <c r="F35" s="4" t="s">
        <v>118</v>
      </c>
      <c r="G35" s="4" t="s">
        <v>119</v>
      </c>
      <c r="H35" s="1" t="s">
        <v>120</v>
      </c>
      <c r="I35" s="4" t="s">
        <v>121</v>
      </c>
      <c r="J35" s="4">
        <v>2000017868</v>
      </c>
      <c r="K35" s="4">
        <v>45582</v>
      </c>
      <c r="L35" s="1" t="s">
        <v>123</v>
      </c>
      <c r="M35" s="8">
        <v>10685.99</v>
      </c>
    </row>
    <row r="36" spans="2:13" x14ac:dyDescent="0.2">
      <c r="B36" s="4" t="s">
        <v>164</v>
      </c>
      <c r="C36" s="4" t="s">
        <v>193</v>
      </c>
      <c r="D36" s="4" t="s">
        <v>101</v>
      </c>
      <c r="E36" s="4" t="s">
        <v>102</v>
      </c>
      <c r="F36" s="4" t="s">
        <v>118</v>
      </c>
      <c r="G36" s="4" t="s">
        <v>119</v>
      </c>
      <c r="H36" s="1" t="s">
        <v>120</v>
      </c>
      <c r="I36" s="4" t="s">
        <v>121</v>
      </c>
      <c r="J36" s="4">
        <v>2000017326</v>
      </c>
      <c r="K36" s="4">
        <v>45575</v>
      </c>
      <c r="L36" s="1" t="s">
        <v>123</v>
      </c>
      <c r="M36" s="8">
        <v>10247.35</v>
      </c>
    </row>
    <row r="37" spans="2:13" x14ac:dyDescent="0.2">
      <c r="B37" s="4" t="s">
        <v>164</v>
      </c>
      <c r="C37" s="4" t="s">
        <v>198</v>
      </c>
      <c r="D37" s="4" t="s">
        <v>101</v>
      </c>
      <c r="E37" s="4" t="s">
        <v>102</v>
      </c>
      <c r="F37" s="4" t="s">
        <v>118</v>
      </c>
      <c r="G37" s="4" t="s">
        <v>119</v>
      </c>
      <c r="H37" s="1" t="s">
        <v>120</v>
      </c>
      <c r="I37" s="4" t="s">
        <v>121</v>
      </c>
      <c r="J37" s="4">
        <v>2000017337</v>
      </c>
      <c r="K37" s="4">
        <v>45576</v>
      </c>
      <c r="L37" s="1" t="s">
        <v>123</v>
      </c>
      <c r="M37" s="8">
        <v>9436.49</v>
      </c>
    </row>
    <row r="38" spans="2:13" x14ac:dyDescent="0.2">
      <c r="B38" s="4" t="s">
        <v>164</v>
      </c>
      <c r="C38" s="4" t="s">
        <v>187</v>
      </c>
      <c r="D38" s="4" t="s">
        <v>101</v>
      </c>
      <c r="E38" s="4" t="s">
        <v>102</v>
      </c>
      <c r="F38" s="4" t="s">
        <v>118</v>
      </c>
      <c r="G38" s="4" t="s">
        <v>119</v>
      </c>
      <c r="H38" s="1" t="s">
        <v>120</v>
      </c>
      <c r="I38" s="4" t="s">
        <v>121</v>
      </c>
      <c r="J38" s="4">
        <v>2000017302</v>
      </c>
      <c r="K38" s="4">
        <v>45574</v>
      </c>
      <c r="L38" s="1" t="s">
        <v>123</v>
      </c>
      <c r="M38" s="8">
        <v>9291.49</v>
      </c>
    </row>
    <row r="39" spans="2:13" x14ac:dyDescent="0.2">
      <c r="B39" s="4" t="s">
        <v>164</v>
      </c>
      <c r="C39" s="4" t="s">
        <v>191</v>
      </c>
      <c r="D39" s="4" t="s">
        <v>101</v>
      </c>
      <c r="E39" s="4" t="s">
        <v>102</v>
      </c>
      <c r="F39" s="4" t="s">
        <v>118</v>
      </c>
      <c r="G39" s="4" t="s">
        <v>119</v>
      </c>
      <c r="H39" s="1" t="s">
        <v>120</v>
      </c>
      <c r="I39" s="4" t="s">
        <v>121</v>
      </c>
      <c r="J39" s="4">
        <v>2000017312</v>
      </c>
      <c r="K39" s="4">
        <v>45574</v>
      </c>
      <c r="L39" s="1" t="s">
        <v>123</v>
      </c>
      <c r="M39" s="8">
        <v>9144.26</v>
      </c>
    </row>
    <row r="40" spans="2:13" x14ac:dyDescent="0.2">
      <c r="B40" s="4" t="s">
        <v>164</v>
      </c>
      <c r="C40" s="4" t="s">
        <v>196</v>
      </c>
      <c r="D40" s="4" t="s">
        <v>101</v>
      </c>
      <c r="E40" s="4" t="s">
        <v>102</v>
      </c>
      <c r="F40" s="4" t="s">
        <v>118</v>
      </c>
      <c r="G40" s="4" t="s">
        <v>119</v>
      </c>
      <c r="H40" s="1" t="s">
        <v>120</v>
      </c>
      <c r="I40" s="4" t="s">
        <v>121</v>
      </c>
      <c r="J40" s="4">
        <v>2000017329</v>
      </c>
      <c r="K40" s="4">
        <v>45575</v>
      </c>
      <c r="L40" s="1" t="s">
        <v>123</v>
      </c>
      <c r="M40" s="8">
        <v>9004.75</v>
      </c>
    </row>
    <row r="41" spans="2:13" x14ac:dyDescent="0.2">
      <c r="B41" s="4" t="s">
        <v>164</v>
      </c>
      <c r="C41" s="4" t="s">
        <v>195</v>
      </c>
      <c r="D41" s="4" t="s">
        <v>101</v>
      </c>
      <c r="E41" s="4" t="s">
        <v>102</v>
      </c>
      <c r="F41" s="4" t="s">
        <v>118</v>
      </c>
      <c r="G41" s="4" t="s">
        <v>119</v>
      </c>
      <c r="H41" s="1" t="s">
        <v>120</v>
      </c>
      <c r="I41" s="4" t="s">
        <v>121</v>
      </c>
      <c r="J41" s="4">
        <v>2000017328</v>
      </c>
      <c r="K41" s="4">
        <v>45575</v>
      </c>
      <c r="L41" s="1" t="s">
        <v>123</v>
      </c>
      <c r="M41" s="8">
        <v>8881.4</v>
      </c>
    </row>
    <row r="42" spans="2:13" x14ac:dyDescent="0.2">
      <c r="B42" s="4" t="s">
        <v>164</v>
      </c>
      <c r="C42" s="4" t="s">
        <v>212</v>
      </c>
      <c r="D42" s="4" t="s">
        <v>101</v>
      </c>
      <c r="E42" s="4" t="s">
        <v>102</v>
      </c>
      <c r="F42" s="4" t="s">
        <v>118</v>
      </c>
      <c r="G42" s="4" t="s">
        <v>119</v>
      </c>
      <c r="H42" s="1" t="s">
        <v>120</v>
      </c>
      <c r="I42" s="4" t="s">
        <v>121</v>
      </c>
      <c r="J42" s="4">
        <v>2000018567</v>
      </c>
      <c r="K42" s="4">
        <v>45594</v>
      </c>
      <c r="L42" s="1" t="s">
        <v>123</v>
      </c>
      <c r="M42" s="8">
        <v>8441.69</v>
      </c>
    </row>
    <row r="43" spans="2:13" x14ac:dyDescent="0.2">
      <c r="B43" s="4" t="s">
        <v>164</v>
      </c>
      <c r="C43" s="4" t="s">
        <v>208</v>
      </c>
      <c r="D43" s="4" t="s">
        <v>101</v>
      </c>
      <c r="E43" s="4" t="s">
        <v>102</v>
      </c>
      <c r="F43" s="4" t="s">
        <v>118</v>
      </c>
      <c r="G43" s="4" t="s">
        <v>119</v>
      </c>
      <c r="H43" s="1" t="s">
        <v>120</v>
      </c>
      <c r="I43" s="4" t="s">
        <v>121</v>
      </c>
      <c r="J43" s="4">
        <v>2000017867</v>
      </c>
      <c r="K43" s="4">
        <v>45582</v>
      </c>
      <c r="L43" s="1" t="s">
        <v>123</v>
      </c>
      <c r="M43" s="8">
        <v>8425</v>
      </c>
    </row>
    <row r="44" spans="2:13" x14ac:dyDescent="0.2">
      <c r="B44" s="4" t="s">
        <v>164</v>
      </c>
      <c r="C44" s="4" t="s">
        <v>213</v>
      </c>
      <c r="D44" s="4" t="s">
        <v>101</v>
      </c>
      <c r="E44" s="4" t="s">
        <v>102</v>
      </c>
      <c r="F44" s="4" t="s">
        <v>118</v>
      </c>
      <c r="G44" s="4" t="s">
        <v>119</v>
      </c>
      <c r="H44" s="1" t="s">
        <v>120</v>
      </c>
      <c r="I44" s="4" t="s">
        <v>121</v>
      </c>
      <c r="J44" s="4">
        <v>2000018568</v>
      </c>
      <c r="K44" s="4">
        <v>45594</v>
      </c>
      <c r="L44" s="1" t="s">
        <v>123</v>
      </c>
      <c r="M44" s="8">
        <v>8155.7</v>
      </c>
    </row>
    <row r="45" spans="2:13" x14ac:dyDescent="0.2">
      <c r="B45" s="4" t="s">
        <v>164</v>
      </c>
      <c r="C45" s="4" t="s">
        <v>181</v>
      </c>
      <c r="D45" s="4" t="s">
        <v>101</v>
      </c>
      <c r="E45" s="4" t="s">
        <v>110</v>
      </c>
      <c r="F45" s="4" t="s">
        <v>102</v>
      </c>
      <c r="G45" s="4" t="s">
        <v>112</v>
      </c>
      <c r="H45" s="1" t="s">
        <v>113</v>
      </c>
      <c r="I45" s="4" t="s">
        <v>64</v>
      </c>
      <c r="J45" s="4">
        <v>100037367</v>
      </c>
      <c r="K45" s="4">
        <v>45596</v>
      </c>
      <c r="M45" s="8">
        <v>8069.46</v>
      </c>
    </row>
    <row r="46" spans="2:13" x14ac:dyDescent="0.2">
      <c r="B46" s="4" t="s">
        <v>164</v>
      </c>
      <c r="C46" s="4" t="s">
        <v>188</v>
      </c>
      <c r="D46" s="4" t="s">
        <v>101</v>
      </c>
      <c r="E46" s="4" t="s">
        <v>102</v>
      </c>
      <c r="F46" s="4" t="s">
        <v>118</v>
      </c>
      <c r="G46" s="4" t="s">
        <v>119</v>
      </c>
      <c r="H46" s="1" t="s">
        <v>120</v>
      </c>
      <c r="I46" s="4" t="s">
        <v>121</v>
      </c>
      <c r="J46" s="4">
        <v>2000017303</v>
      </c>
      <c r="K46" s="4">
        <v>45574</v>
      </c>
      <c r="L46" s="1" t="s">
        <v>123</v>
      </c>
      <c r="M46" s="8">
        <v>8056.99</v>
      </c>
    </row>
    <row r="47" spans="2:13" x14ac:dyDescent="0.2">
      <c r="B47" s="4" t="s">
        <v>164</v>
      </c>
      <c r="C47" s="4" t="s">
        <v>210</v>
      </c>
      <c r="D47" s="4" t="s">
        <v>101</v>
      </c>
      <c r="E47" s="4" t="s">
        <v>102</v>
      </c>
      <c r="F47" s="4" t="s">
        <v>118</v>
      </c>
      <c r="G47" s="4" t="s">
        <v>119</v>
      </c>
      <c r="H47" s="1" t="s">
        <v>120</v>
      </c>
      <c r="I47" s="4" t="s">
        <v>121</v>
      </c>
      <c r="J47" s="4">
        <v>2000017963</v>
      </c>
      <c r="K47" s="4">
        <v>45583</v>
      </c>
      <c r="L47" s="1" t="s">
        <v>123</v>
      </c>
      <c r="M47" s="8">
        <v>7544.51</v>
      </c>
    </row>
    <row r="48" spans="2:13" x14ac:dyDescent="0.2">
      <c r="B48" s="4" t="s">
        <v>164</v>
      </c>
      <c r="C48" s="4" t="s">
        <v>194</v>
      </c>
      <c r="D48" s="4" t="s">
        <v>101</v>
      </c>
      <c r="E48" s="4" t="s">
        <v>102</v>
      </c>
      <c r="F48" s="4" t="s">
        <v>118</v>
      </c>
      <c r="G48" s="4" t="s">
        <v>119</v>
      </c>
      <c r="H48" s="1" t="s">
        <v>120</v>
      </c>
      <c r="I48" s="4" t="s">
        <v>121</v>
      </c>
      <c r="J48" s="4">
        <v>2000017327</v>
      </c>
      <c r="K48" s="4">
        <v>45575</v>
      </c>
      <c r="L48" s="1" t="s">
        <v>123</v>
      </c>
      <c r="M48" s="8">
        <v>6184.02</v>
      </c>
    </row>
    <row r="49" spans="2:13" x14ac:dyDescent="0.2">
      <c r="B49" s="4" t="s">
        <v>164</v>
      </c>
      <c r="C49" s="4" t="s">
        <v>180</v>
      </c>
      <c r="D49" s="4" t="s">
        <v>101</v>
      </c>
      <c r="E49" s="4" t="s">
        <v>110</v>
      </c>
      <c r="F49" s="4" t="s">
        <v>102</v>
      </c>
      <c r="G49" s="4" t="s">
        <v>112</v>
      </c>
      <c r="H49" s="1" t="s">
        <v>113</v>
      </c>
      <c r="I49" s="4" t="s">
        <v>64</v>
      </c>
      <c r="J49" s="4">
        <v>100037365</v>
      </c>
      <c r="K49" s="4">
        <v>45596</v>
      </c>
      <c r="M49" s="8">
        <v>755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16FB-0216-4964-8619-F0593B843BCA}">
  <sheetPr>
    <tabColor theme="4" tint="-0.249977111117893"/>
  </sheetPr>
  <dimension ref="B1:N6"/>
  <sheetViews>
    <sheetView showGridLines="0" workbookViewId="0">
      <pane ySplit="5" topLeftCell="A6" activePane="bottomLeft" state="frozen"/>
      <selection pane="bottomLeft" activeCell="C9" sqref="C9"/>
    </sheetView>
  </sheetViews>
  <sheetFormatPr defaultColWidth="8.85546875" defaultRowHeight="12" x14ac:dyDescent="0.2"/>
  <cols>
    <col min="1" max="1" width="2.140625" style="1" customWidth="1"/>
    <col min="2" max="2" width="12" style="1" bestFit="1" customWidth="1"/>
    <col min="3" max="3" width="27.42578125" style="1" bestFit="1" customWidth="1"/>
    <col min="4" max="4" width="9.85546875" style="1" bestFit="1" customWidth="1"/>
    <col min="5" max="5" width="12.7109375" style="1" bestFit="1" customWidth="1"/>
    <col min="6" max="6" width="9.42578125" style="1" bestFit="1" customWidth="1"/>
    <col min="7" max="7" width="10.7109375" style="1" bestFit="1" customWidth="1"/>
    <col min="8" max="8" width="9.140625" style="1" bestFit="1" customWidth="1"/>
    <col min="9" max="9" width="9.42578125" style="1" bestFit="1" customWidth="1"/>
    <col min="10" max="10" width="16" style="1" bestFit="1" customWidth="1"/>
    <col min="11" max="11" width="14.28515625" style="1" bestFit="1" customWidth="1"/>
    <col min="12" max="12" width="19.140625" style="1" bestFit="1" customWidth="1"/>
    <col min="13" max="13" width="18.42578125" style="1" bestFit="1" customWidth="1"/>
    <col min="14" max="14" width="11.28515625" style="1" bestFit="1" customWidth="1"/>
    <col min="15" max="16384" width="8.85546875" style="1"/>
  </cols>
  <sheetData>
    <row r="1" spans="2:14" s="101" customFormat="1" ht="15" x14ac:dyDescent="0.2">
      <c r="B1" s="47" t="s">
        <v>55</v>
      </c>
    </row>
    <row r="3" spans="2:14" x14ac:dyDescent="0.2">
      <c r="C3" s="35">
        <f>+COUNTIF(Under_Control[[#All],[Counts]],"Count")</f>
        <v>1</v>
      </c>
      <c r="M3" s="29">
        <f>+SUMIF(Under_Control[[#All],[Counts]],"Count",Under_Control[[#All],[Total Deb./Cred.]])</f>
        <v>86908947.189999998</v>
      </c>
    </row>
    <row r="4" spans="2:14" ht="4.1500000000000004" customHeight="1" thickBot="1" x14ac:dyDescent="0.25"/>
    <row r="5" spans="2:14" ht="12.75" thickBot="1" x14ac:dyDescent="0.25">
      <c r="B5" s="15" t="s">
        <v>0</v>
      </c>
      <c r="C5" s="16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10</v>
      </c>
      <c r="K5" s="17" t="s">
        <v>13</v>
      </c>
      <c r="L5" s="17" t="s">
        <v>14</v>
      </c>
      <c r="M5" s="17" t="s">
        <v>17</v>
      </c>
      <c r="N5" s="14" t="s">
        <v>60</v>
      </c>
    </row>
    <row r="6" spans="2:14" x14ac:dyDescent="0.2">
      <c r="B6" s="4" t="s">
        <v>39</v>
      </c>
      <c r="C6" s="4" t="s">
        <v>65</v>
      </c>
      <c r="D6" s="4"/>
      <c r="E6" s="4"/>
      <c r="F6" s="4"/>
      <c r="G6" s="4"/>
      <c r="I6" s="4"/>
      <c r="J6" s="4"/>
      <c r="K6" s="4"/>
      <c r="M6" s="8">
        <v>86908947.189999998</v>
      </c>
      <c r="N6" s="4" t="str">
        <f>+IFERROR(IF(INDEX(To_Analyze[#All],MATCH(Under_Control[[#This Row],[Type + TCode + Co + Doc N]],To_Analyze[[#All],[Type + TCode + Co + Doc N]],0),1)="To Analyze","Not Count","Count"),"Count")</f>
        <v>Count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DF31-DD02-483A-8535-C4C519061A64}">
  <sheetPr>
    <tabColor rgb="FF00B0F0"/>
  </sheetPr>
  <dimension ref="B1:N8"/>
  <sheetViews>
    <sheetView showGridLines="0" workbookViewId="0">
      <pane ySplit="7" topLeftCell="A8" activePane="bottomLeft" state="frozen"/>
      <selection pane="bottomLeft" activeCell="G8" sqref="G8"/>
    </sheetView>
  </sheetViews>
  <sheetFormatPr defaultColWidth="8.85546875" defaultRowHeight="12" x14ac:dyDescent="0.2"/>
  <cols>
    <col min="1" max="1" width="3.4257812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9.42578125" style="1" bestFit="1" customWidth="1"/>
    <col min="6" max="6" width="10.7109375" style="1" bestFit="1" customWidth="1"/>
    <col min="7" max="7" width="9.140625" style="1" bestFit="1" customWidth="1"/>
    <col min="8" max="8" width="9.42578125" style="1" bestFit="1" customWidth="1"/>
    <col min="9" max="9" width="16" style="1" bestFit="1" customWidth="1"/>
    <col min="10" max="10" width="14.28515625" style="1" bestFit="1" customWidth="1"/>
    <col min="11" max="11" width="19.140625" style="1" bestFit="1" customWidth="1"/>
    <col min="12" max="12" width="18.42578125" style="1" bestFit="1" customWidth="1"/>
    <col min="13" max="13" width="13.140625" style="1" bestFit="1" customWidth="1"/>
    <col min="14" max="14" width="10.7109375" style="1" customWidth="1"/>
    <col min="15" max="16384" width="8.85546875" style="1"/>
  </cols>
  <sheetData>
    <row r="1" spans="2:14" s="9" customFormat="1" ht="19.149999999999999" customHeight="1" x14ac:dyDescent="0.3">
      <c r="B1" s="124" t="s">
        <v>57</v>
      </c>
      <c r="C1" s="124"/>
      <c r="D1" s="124"/>
      <c r="E1" s="124"/>
      <c r="F1" s="124"/>
      <c r="G1" s="124"/>
      <c r="H1" s="124"/>
      <c r="I1" s="124"/>
      <c r="J1" s="124"/>
    </row>
    <row r="3" spans="2:14" x14ac:dyDescent="0.2">
      <c r="L3" s="35">
        <f>+COUNTA(AR[[#All],[Type + TCode + Co + Doc N]])-1</f>
        <v>0</v>
      </c>
      <c r="M3" s="35">
        <f>+COUNTIF(AR[[#All],[Sampling]],"Sample")</f>
        <v>0</v>
      </c>
    </row>
    <row r="4" spans="2:14" x14ac:dyDescent="0.2">
      <c r="L4" s="31" t="s">
        <v>40</v>
      </c>
      <c r="M4" s="34" t="s">
        <v>41</v>
      </c>
      <c r="N4" s="32" t="s">
        <v>42</v>
      </c>
    </row>
    <row r="5" spans="2:14" x14ac:dyDescent="0.2">
      <c r="L5" s="30">
        <f>+SUM(AR[[#All],[Total Deb./Cred.]])</f>
        <v>0</v>
      </c>
      <c r="M5" s="30">
        <f>+SUMIF(AR[[#All],[Sampling]],"Sample",AR[[#All],[Total Deb./Cred.]])</f>
        <v>0</v>
      </c>
      <c r="N5" s="33">
        <f>+L5-M5</f>
        <v>0</v>
      </c>
    </row>
    <row r="6" spans="2:14" ht="6" customHeight="1" x14ac:dyDescent="0.2"/>
    <row r="7" spans="2:14" ht="12.75" thickBot="1" x14ac:dyDescent="0.25">
      <c r="B7" s="13" t="s">
        <v>2</v>
      </c>
      <c r="C7" s="12" t="s">
        <v>3</v>
      </c>
      <c r="D7" s="12" t="s">
        <v>4</v>
      </c>
      <c r="E7" s="12" t="s">
        <v>5</v>
      </c>
      <c r="F7" s="12" t="s">
        <v>6</v>
      </c>
      <c r="G7" s="12" t="s">
        <v>7</v>
      </c>
      <c r="H7" s="12" t="s">
        <v>8</v>
      </c>
      <c r="I7" s="12" t="s">
        <v>10</v>
      </c>
      <c r="J7" s="12" t="s">
        <v>13</v>
      </c>
      <c r="K7" s="12" t="s">
        <v>14</v>
      </c>
      <c r="L7" s="12" t="s">
        <v>17</v>
      </c>
      <c r="M7" s="18" t="s">
        <v>43</v>
      </c>
    </row>
    <row r="8" spans="2:14" x14ac:dyDescent="0.2">
      <c r="B8" s="4"/>
      <c r="C8" s="4"/>
      <c r="D8" s="4"/>
      <c r="E8" s="4"/>
      <c r="F8" s="4"/>
      <c r="H8" s="4"/>
      <c r="I8" s="4"/>
      <c r="J8" s="4"/>
      <c r="L8" s="8"/>
      <c r="M8" s="4"/>
    </row>
  </sheetData>
  <mergeCells count="1">
    <mergeCell ref="B1:J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BED3-4C02-4969-B729-85060764B3C3}">
  <sheetPr>
    <tabColor rgb="FF00B0F0"/>
  </sheetPr>
  <dimension ref="B1:N51"/>
  <sheetViews>
    <sheetView showGridLines="0" workbookViewId="0">
      <pane ySplit="7" topLeftCell="A8" activePane="bottomLeft" state="frozen"/>
      <selection pane="bottomLeft" activeCell="L8" sqref="L8"/>
    </sheetView>
  </sheetViews>
  <sheetFormatPr defaultColWidth="8.85546875" defaultRowHeight="12" x14ac:dyDescent="0.2"/>
  <cols>
    <col min="1" max="1" width="3.2851562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12.140625" style="1" bestFit="1" customWidth="1"/>
    <col min="6" max="6" width="10.7109375" style="1" bestFit="1" customWidth="1"/>
    <col min="7" max="7" width="15.42578125" style="1" bestFit="1" customWidth="1"/>
    <col min="8" max="8" width="9.42578125" style="1" bestFit="1" customWidth="1"/>
    <col min="9" max="9" width="16" style="1" bestFit="1" customWidth="1"/>
    <col min="10" max="10" width="14.28515625" style="1" bestFit="1" customWidth="1"/>
    <col min="11" max="11" width="19.140625" style="1" bestFit="1" customWidth="1"/>
    <col min="12" max="12" width="18.42578125" style="1" bestFit="1" customWidth="1"/>
    <col min="13" max="13" width="13.140625" style="1" bestFit="1" customWidth="1"/>
    <col min="14" max="14" width="13.28515625" style="1" customWidth="1"/>
    <col min="15" max="16384" width="8.85546875" style="1"/>
  </cols>
  <sheetData>
    <row r="1" spans="2:14" s="101" customFormat="1" ht="19.149999999999999" customHeight="1" x14ac:dyDescent="0.3">
      <c r="B1" s="10" t="s">
        <v>56</v>
      </c>
    </row>
    <row r="3" spans="2:14" x14ac:dyDescent="0.2">
      <c r="L3" s="35">
        <f>+COUNTA(AP[[#All],[Type + TCode + Co + Doc N]])-1</f>
        <v>44</v>
      </c>
      <c r="M3" s="35">
        <f>+COUNTIF(AP[[#All],[Sampling]],"Sample")</f>
        <v>6</v>
      </c>
    </row>
    <row r="4" spans="2:14" x14ac:dyDescent="0.2">
      <c r="L4" s="31" t="s">
        <v>40</v>
      </c>
      <c r="M4" s="34" t="s">
        <v>41</v>
      </c>
      <c r="N4" s="32" t="s">
        <v>42</v>
      </c>
    </row>
    <row r="5" spans="2:14" x14ac:dyDescent="0.2">
      <c r="L5" s="30">
        <f>+SUM(AP[[#All],[Total Deb./Cred.]])</f>
        <v>42728878.140000015</v>
      </c>
      <c r="M5" s="30">
        <f>+SUMIF(AP[[#All],[Sampling]],"Sample",AP[[#All],[Total Deb./Cred.]])</f>
        <v>41931357.120000005</v>
      </c>
      <c r="N5" s="33">
        <f>+L5-M5</f>
        <v>797521.02000001073</v>
      </c>
    </row>
    <row r="6" spans="2:14" ht="4.9000000000000004" customHeight="1" x14ac:dyDescent="0.2">
      <c r="L6" s="8"/>
      <c r="M6" s="8"/>
    </row>
    <row r="7" spans="2:14" ht="12.75" thickBot="1" x14ac:dyDescent="0.25">
      <c r="B7" s="13" t="s">
        <v>2</v>
      </c>
      <c r="C7" s="12" t="s">
        <v>3</v>
      </c>
      <c r="D7" s="12" t="s">
        <v>4</v>
      </c>
      <c r="E7" s="12" t="s">
        <v>5</v>
      </c>
      <c r="F7" s="12" t="s">
        <v>6</v>
      </c>
      <c r="G7" s="12" t="s">
        <v>7</v>
      </c>
      <c r="H7" s="12" t="s">
        <v>8</v>
      </c>
      <c r="I7" s="12" t="s">
        <v>10</v>
      </c>
      <c r="J7" s="12" t="s">
        <v>13</v>
      </c>
      <c r="K7" s="12" t="s">
        <v>14</v>
      </c>
      <c r="L7" s="12" t="s">
        <v>17</v>
      </c>
      <c r="M7" s="18" t="s">
        <v>43</v>
      </c>
    </row>
    <row r="8" spans="2:14" x14ac:dyDescent="0.2">
      <c r="B8" s="4" t="s">
        <v>175</v>
      </c>
      <c r="C8" s="4" t="s">
        <v>101</v>
      </c>
      <c r="D8" s="4" t="s">
        <v>110</v>
      </c>
      <c r="E8" s="4" t="s">
        <v>102</v>
      </c>
      <c r="F8" s="4" t="s">
        <v>112</v>
      </c>
      <c r="G8" s="1" t="s">
        <v>113</v>
      </c>
      <c r="H8" s="4" t="s">
        <v>64</v>
      </c>
      <c r="I8" s="4">
        <v>100037339</v>
      </c>
      <c r="J8" s="4">
        <v>45595</v>
      </c>
      <c r="L8" s="8">
        <v>37000000</v>
      </c>
      <c r="M8" s="145" t="str">
        <f>+IF(AP[[#This Row],[Total Deb./Cred.]]&gt;Summary!$C$21,"Sample","-")</f>
        <v>Sample</v>
      </c>
    </row>
    <row r="9" spans="2:14" x14ac:dyDescent="0.2">
      <c r="B9" s="4" t="s">
        <v>178</v>
      </c>
      <c r="C9" s="4" t="s">
        <v>101</v>
      </c>
      <c r="D9" s="4" t="s">
        <v>110</v>
      </c>
      <c r="E9" s="4" t="s">
        <v>102</v>
      </c>
      <c r="F9" s="4" t="s">
        <v>112</v>
      </c>
      <c r="G9" s="1" t="s">
        <v>113</v>
      </c>
      <c r="H9" s="4" t="s">
        <v>64</v>
      </c>
      <c r="I9" s="4">
        <v>100037353</v>
      </c>
      <c r="J9" s="4">
        <v>45596</v>
      </c>
      <c r="L9" s="8">
        <v>2947322.86</v>
      </c>
      <c r="M9" s="145" t="str">
        <f>+IF(AP[[#This Row],[Total Deb./Cred.]]&gt;Summary!$C$21,"Sample","-")</f>
        <v>Sample</v>
      </c>
    </row>
    <row r="10" spans="2:14" x14ac:dyDescent="0.2">
      <c r="B10" s="4" t="s">
        <v>172</v>
      </c>
      <c r="C10" s="4" t="s">
        <v>101</v>
      </c>
      <c r="D10" s="4" t="s">
        <v>110</v>
      </c>
      <c r="E10" s="4" t="s">
        <v>111</v>
      </c>
      <c r="F10" s="4" t="s">
        <v>112</v>
      </c>
      <c r="G10" s="1" t="s">
        <v>113</v>
      </c>
      <c r="H10" s="4" t="s">
        <v>64</v>
      </c>
      <c r="I10" s="4">
        <v>100037211</v>
      </c>
      <c r="J10" s="4">
        <v>45590</v>
      </c>
      <c r="L10" s="8">
        <v>1179755.95</v>
      </c>
      <c r="M10" s="145" t="str">
        <f>+IF(AP[[#This Row],[Total Deb./Cred.]]&gt;Summary!$C$21,"Sample","-")</f>
        <v>Sample</v>
      </c>
    </row>
    <row r="11" spans="2:14" x14ac:dyDescent="0.2">
      <c r="B11" s="4" t="s">
        <v>169</v>
      </c>
      <c r="C11" s="4" t="s">
        <v>101</v>
      </c>
      <c r="D11" s="4" t="s">
        <v>102</v>
      </c>
      <c r="E11" s="4" t="s">
        <v>103</v>
      </c>
      <c r="F11" s="4" t="s">
        <v>104</v>
      </c>
      <c r="G11" s="1" t="s">
        <v>105</v>
      </c>
      <c r="H11" s="4" t="s">
        <v>64</v>
      </c>
      <c r="I11" s="4">
        <v>100037113</v>
      </c>
      <c r="J11" s="4">
        <v>45580</v>
      </c>
      <c r="L11" s="8">
        <v>382878</v>
      </c>
      <c r="M11" s="145" t="str">
        <f>+IF(AP[[#This Row],[Total Deb./Cred.]]&gt;Summary!$C$21,"Sample","-")</f>
        <v>Sample</v>
      </c>
    </row>
    <row r="12" spans="2:14" x14ac:dyDescent="0.2">
      <c r="B12" s="4" t="s">
        <v>179</v>
      </c>
      <c r="C12" s="4" t="s">
        <v>101</v>
      </c>
      <c r="D12" s="4" t="s">
        <v>110</v>
      </c>
      <c r="E12" s="4" t="s">
        <v>102</v>
      </c>
      <c r="F12" s="4" t="s">
        <v>112</v>
      </c>
      <c r="G12" s="1" t="s">
        <v>113</v>
      </c>
      <c r="H12" s="4" t="s">
        <v>64</v>
      </c>
      <c r="I12" s="4">
        <v>100037356</v>
      </c>
      <c r="J12" s="4">
        <v>45596</v>
      </c>
      <c r="L12" s="8">
        <v>213833.86</v>
      </c>
      <c r="M12" s="145" t="str">
        <f>+IF(AP[[#This Row],[Total Deb./Cred.]]&gt;Summary!$C$21,"Sample","-")</f>
        <v>Sample</v>
      </c>
    </row>
    <row r="13" spans="2:14" x14ac:dyDescent="0.2">
      <c r="B13" s="4" t="s">
        <v>218</v>
      </c>
      <c r="C13" s="4" t="s">
        <v>160</v>
      </c>
      <c r="D13" s="4" t="s">
        <v>102</v>
      </c>
      <c r="E13" s="4" t="s">
        <v>103</v>
      </c>
      <c r="F13" s="4" t="s">
        <v>119</v>
      </c>
      <c r="G13" s="1" t="s">
        <v>120</v>
      </c>
      <c r="H13" s="4" t="s">
        <v>121</v>
      </c>
      <c r="I13" s="4">
        <v>2000001075</v>
      </c>
      <c r="J13" s="4">
        <v>45574</v>
      </c>
      <c r="L13" s="8">
        <v>207566.45</v>
      </c>
      <c r="M13" s="145" t="str">
        <f>+IF(AP[[#This Row],[Total Deb./Cred.]]&gt;Summary!$C$21,"Sample","-")</f>
        <v>Sample</v>
      </c>
    </row>
    <row r="14" spans="2:14" x14ac:dyDescent="0.2">
      <c r="B14" s="4" t="s">
        <v>168</v>
      </c>
      <c r="C14" s="4" t="s">
        <v>101</v>
      </c>
      <c r="D14" s="4" t="s">
        <v>102</v>
      </c>
      <c r="E14" s="4" t="s">
        <v>103</v>
      </c>
      <c r="F14" s="4" t="s">
        <v>104</v>
      </c>
      <c r="G14" s="1" t="s">
        <v>105</v>
      </c>
      <c r="H14" s="4" t="s">
        <v>64</v>
      </c>
      <c r="I14" s="4">
        <v>100037100</v>
      </c>
      <c r="J14" s="4">
        <v>45579</v>
      </c>
      <c r="L14" s="8">
        <v>77987</v>
      </c>
      <c r="M14" s="145" t="str">
        <f>+IF(AP[[#This Row],[Total Deb./Cred.]]&gt;Summary!$C$21,"Sample","-")</f>
        <v>-</v>
      </c>
    </row>
    <row r="15" spans="2:14" x14ac:dyDescent="0.2">
      <c r="B15" s="4" t="s">
        <v>215</v>
      </c>
      <c r="C15" s="4" t="s">
        <v>101</v>
      </c>
      <c r="D15" s="4" t="s">
        <v>102</v>
      </c>
      <c r="E15" s="4" t="s">
        <v>118</v>
      </c>
      <c r="F15" s="4" t="s">
        <v>119</v>
      </c>
      <c r="G15" s="1" t="s">
        <v>120</v>
      </c>
      <c r="H15" s="4" t="s">
        <v>121</v>
      </c>
      <c r="I15" s="4">
        <v>2000018575</v>
      </c>
      <c r="J15" s="4">
        <v>45594</v>
      </c>
      <c r="K15" s="1" t="s">
        <v>123</v>
      </c>
      <c r="L15" s="8">
        <v>63868.51</v>
      </c>
      <c r="M15" s="145" t="str">
        <f>+IF(AP[[#This Row],[Total Deb./Cred.]]&gt;Summary!$C$21,"Sample","-")</f>
        <v>-</v>
      </c>
    </row>
    <row r="16" spans="2:14" x14ac:dyDescent="0.2">
      <c r="B16" s="4" t="s">
        <v>166</v>
      </c>
      <c r="C16" s="4" t="s">
        <v>101</v>
      </c>
      <c r="D16" s="4" t="s">
        <v>102</v>
      </c>
      <c r="E16" s="4" t="s">
        <v>103</v>
      </c>
      <c r="F16" s="4" t="s">
        <v>104</v>
      </c>
      <c r="G16" s="1" t="s">
        <v>105</v>
      </c>
      <c r="H16" s="4" t="s">
        <v>64</v>
      </c>
      <c r="I16" s="4">
        <v>100037026</v>
      </c>
      <c r="J16" s="4">
        <v>45568</v>
      </c>
      <c r="L16" s="8">
        <v>61790</v>
      </c>
      <c r="M16" s="145" t="str">
        <f>+IF(AP[[#This Row],[Total Deb./Cred.]]&gt;Summary!$C$21,"Sample","-")</f>
        <v>-</v>
      </c>
    </row>
    <row r="17" spans="2:13" x14ac:dyDescent="0.2">
      <c r="B17" s="4" t="s">
        <v>214</v>
      </c>
      <c r="C17" s="4" t="s">
        <v>101</v>
      </c>
      <c r="D17" s="4" t="s">
        <v>102</v>
      </c>
      <c r="E17" s="4" t="s">
        <v>118</v>
      </c>
      <c r="F17" s="4" t="s">
        <v>119</v>
      </c>
      <c r="G17" s="1" t="s">
        <v>120</v>
      </c>
      <c r="H17" s="4" t="s">
        <v>121</v>
      </c>
      <c r="I17" s="4">
        <v>2000018574</v>
      </c>
      <c r="J17" s="4">
        <v>45594</v>
      </c>
      <c r="K17" s="1" t="s">
        <v>123</v>
      </c>
      <c r="L17" s="8">
        <v>55268.69</v>
      </c>
      <c r="M17" s="145" t="str">
        <f>+IF(AP[[#This Row],[Total Deb./Cred.]]&gt;Summary!$C$21,"Sample","-")</f>
        <v>-</v>
      </c>
    </row>
    <row r="18" spans="2:13" x14ac:dyDescent="0.2">
      <c r="B18" s="4" t="s">
        <v>207</v>
      </c>
      <c r="C18" s="4" t="s">
        <v>101</v>
      </c>
      <c r="D18" s="4" t="s">
        <v>102</v>
      </c>
      <c r="E18" s="4" t="s">
        <v>118</v>
      </c>
      <c r="F18" s="4" t="s">
        <v>119</v>
      </c>
      <c r="G18" s="1" t="s">
        <v>120</v>
      </c>
      <c r="H18" s="4" t="s">
        <v>121</v>
      </c>
      <c r="I18" s="4">
        <v>2000017543</v>
      </c>
      <c r="J18" s="4">
        <v>45582</v>
      </c>
      <c r="K18" s="1" t="s">
        <v>123</v>
      </c>
      <c r="L18" s="8">
        <v>54187.09</v>
      </c>
      <c r="M18" s="145" t="str">
        <f>+IF(AP[[#This Row],[Total Deb./Cred.]]&gt;Summary!$C$21,"Sample","-")</f>
        <v>-</v>
      </c>
    </row>
    <row r="19" spans="2:13" x14ac:dyDescent="0.2">
      <c r="B19" s="4" t="s">
        <v>170</v>
      </c>
      <c r="C19" s="4" t="s">
        <v>101</v>
      </c>
      <c r="D19" s="4" t="s">
        <v>102</v>
      </c>
      <c r="E19" s="4" t="s">
        <v>103</v>
      </c>
      <c r="F19" s="4" t="s">
        <v>104</v>
      </c>
      <c r="G19" s="1" t="s">
        <v>105</v>
      </c>
      <c r="H19" s="4" t="s">
        <v>64</v>
      </c>
      <c r="I19" s="4">
        <v>100037119</v>
      </c>
      <c r="J19" s="4">
        <v>45581</v>
      </c>
      <c r="L19" s="8">
        <v>53692</v>
      </c>
      <c r="M19" s="145" t="str">
        <f>+IF(AP[[#This Row],[Total Deb./Cred.]]&gt;Summary!$C$21,"Sample","-")</f>
        <v>-</v>
      </c>
    </row>
    <row r="20" spans="2:13" x14ac:dyDescent="0.2">
      <c r="B20" s="4" t="s">
        <v>183</v>
      </c>
      <c r="C20" s="4" t="s">
        <v>101</v>
      </c>
      <c r="D20" s="4" t="s">
        <v>102</v>
      </c>
      <c r="E20" s="4" t="s">
        <v>118</v>
      </c>
      <c r="F20" s="4" t="s">
        <v>119</v>
      </c>
      <c r="G20" s="1" t="s">
        <v>120</v>
      </c>
      <c r="H20" s="4" t="s">
        <v>121</v>
      </c>
      <c r="I20" s="4">
        <v>2000016905</v>
      </c>
      <c r="J20" s="4">
        <v>45572</v>
      </c>
      <c r="K20" s="1" t="s">
        <v>123</v>
      </c>
      <c r="L20" s="8">
        <v>53288.42</v>
      </c>
      <c r="M20" s="145" t="str">
        <f>+IF(AP[[#This Row],[Total Deb./Cred.]]&gt;Summary!$C$21,"Sample","-")</f>
        <v>-</v>
      </c>
    </row>
    <row r="21" spans="2:13" x14ac:dyDescent="0.2">
      <c r="B21" s="4" t="s">
        <v>211</v>
      </c>
      <c r="C21" s="4" t="s">
        <v>101</v>
      </c>
      <c r="D21" s="4" t="s">
        <v>102</v>
      </c>
      <c r="E21" s="4" t="s">
        <v>118</v>
      </c>
      <c r="F21" s="4" t="s">
        <v>119</v>
      </c>
      <c r="G21" s="1" t="s">
        <v>120</v>
      </c>
      <c r="H21" s="4" t="s">
        <v>121</v>
      </c>
      <c r="I21" s="4">
        <v>2000018434</v>
      </c>
      <c r="J21" s="4">
        <v>45589</v>
      </c>
      <c r="K21" s="1" t="s">
        <v>123</v>
      </c>
      <c r="L21" s="8">
        <v>35530.080000000002</v>
      </c>
      <c r="M21" s="145" t="str">
        <f>+IF(AP[[#This Row],[Total Deb./Cred.]]&gt;Summary!$C$21,"Sample","-")</f>
        <v>-</v>
      </c>
    </row>
    <row r="22" spans="2:13" x14ac:dyDescent="0.2">
      <c r="B22" s="4" t="s">
        <v>204</v>
      </c>
      <c r="C22" s="4" t="s">
        <v>101</v>
      </c>
      <c r="D22" s="4" t="s">
        <v>102</v>
      </c>
      <c r="E22" s="4" t="s">
        <v>118</v>
      </c>
      <c r="F22" s="4" t="s">
        <v>119</v>
      </c>
      <c r="G22" s="1" t="s">
        <v>120</v>
      </c>
      <c r="H22" s="4" t="s">
        <v>121</v>
      </c>
      <c r="I22" s="4">
        <v>2000017424</v>
      </c>
      <c r="J22" s="4">
        <v>45581</v>
      </c>
      <c r="K22" s="1" t="s">
        <v>123</v>
      </c>
      <c r="L22" s="8">
        <v>25008.18</v>
      </c>
      <c r="M22" s="145" t="str">
        <f>+IF(AP[[#This Row],[Total Deb./Cred.]]&gt;Summary!$C$21,"Sample","-")</f>
        <v>-</v>
      </c>
    </row>
    <row r="23" spans="2:13" x14ac:dyDescent="0.2">
      <c r="B23" s="4" t="s">
        <v>206</v>
      </c>
      <c r="C23" s="4" t="s">
        <v>101</v>
      </c>
      <c r="D23" s="4" t="s">
        <v>102</v>
      </c>
      <c r="E23" s="4" t="s">
        <v>118</v>
      </c>
      <c r="F23" s="4" t="s">
        <v>119</v>
      </c>
      <c r="G23" s="1" t="s">
        <v>120</v>
      </c>
      <c r="H23" s="4" t="s">
        <v>121</v>
      </c>
      <c r="I23" s="4">
        <v>2000017431</v>
      </c>
      <c r="J23" s="4">
        <v>45581</v>
      </c>
      <c r="K23" s="1" t="s">
        <v>123</v>
      </c>
      <c r="L23" s="8">
        <v>21241.360000000001</v>
      </c>
      <c r="M23" s="145" t="str">
        <f>+IF(AP[[#This Row],[Total Deb./Cred.]]&gt;Summary!$C$21,"Sample","-")</f>
        <v>-</v>
      </c>
    </row>
    <row r="24" spans="2:13" x14ac:dyDescent="0.2">
      <c r="B24" s="4" t="s">
        <v>189</v>
      </c>
      <c r="C24" s="4" t="s">
        <v>101</v>
      </c>
      <c r="D24" s="4" t="s">
        <v>102</v>
      </c>
      <c r="E24" s="4" t="s">
        <v>118</v>
      </c>
      <c r="F24" s="4" t="s">
        <v>119</v>
      </c>
      <c r="G24" s="1" t="s">
        <v>120</v>
      </c>
      <c r="H24" s="4" t="s">
        <v>121</v>
      </c>
      <c r="I24" s="4">
        <v>2000017304</v>
      </c>
      <c r="J24" s="4">
        <v>45574</v>
      </c>
      <c r="K24" s="1" t="s">
        <v>123</v>
      </c>
      <c r="L24" s="8">
        <v>17551.580000000002</v>
      </c>
      <c r="M24" s="145" t="str">
        <f>+IF(AP[[#This Row],[Total Deb./Cred.]]&gt;Summary!$C$21,"Sample","-")</f>
        <v>-</v>
      </c>
    </row>
    <row r="25" spans="2:13" x14ac:dyDescent="0.2">
      <c r="B25" s="4" t="s">
        <v>202</v>
      </c>
      <c r="C25" s="4" t="s">
        <v>101</v>
      </c>
      <c r="D25" s="4" t="s">
        <v>102</v>
      </c>
      <c r="E25" s="4" t="s">
        <v>118</v>
      </c>
      <c r="F25" s="4" t="s">
        <v>119</v>
      </c>
      <c r="G25" s="1" t="s">
        <v>120</v>
      </c>
      <c r="H25" s="4" t="s">
        <v>121</v>
      </c>
      <c r="I25" s="4">
        <v>2000017422</v>
      </c>
      <c r="J25" s="4">
        <v>45580</v>
      </c>
      <c r="K25" s="1" t="s">
        <v>123</v>
      </c>
      <c r="L25" s="8">
        <v>14903.48</v>
      </c>
      <c r="M25" s="145" t="str">
        <f>+IF(AP[[#This Row],[Total Deb./Cred.]]&gt;Summary!$C$21,"Sample","-")</f>
        <v>-</v>
      </c>
    </row>
    <row r="26" spans="2:13" x14ac:dyDescent="0.2">
      <c r="B26" s="4" t="s">
        <v>186</v>
      </c>
      <c r="C26" s="4" t="s">
        <v>101</v>
      </c>
      <c r="D26" s="4" t="s">
        <v>102</v>
      </c>
      <c r="E26" s="4" t="s">
        <v>118</v>
      </c>
      <c r="F26" s="4" t="s">
        <v>119</v>
      </c>
      <c r="G26" s="1" t="s">
        <v>120</v>
      </c>
      <c r="H26" s="4" t="s">
        <v>121</v>
      </c>
      <c r="I26" s="4">
        <v>2000017301</v>
      </c>
      <c r="J26" s="4">
        <v>45574</v>
      </c>
      <c r="K26" s="1" t="s">
        <v>123</v>
      </c>
      <c r="L26" s="8">
        <v>14721.56</v>
      </c>
      <c r="M26" s="145" t="str">
        <f>+IF(AP[[#This Row],[Total Deb./Cred.]]&gt;Summary!$C$21,"Sample","-")</f>
        <v>-</v>
      </c>
    </row>
    <row r="27" spans="2:13" x14ac:dyDescent="0.2">
      <c r="B27" s="4" t="s">
        <v>192</v>
      </c>
      <c r="C27" s="4" t="s">
        <v>101</v>
      </c>
      <c r="D27" s="4" t="s">
        <v>102</v>
      </c>
      <c r="E27" s="4" t="s">
        <v>118</v>
      </c>
      <c r="F27" s="4" t="s">
        <v>119</v>
      </c>
      <c r="G27" s="1" t="s">
        <v>120</v>
      </c>
      <c r="H27" s="4" t="s">
        <v>121</v>
      </c>
      <c r="I27" s="4">
        <v>2000017313</v>
      </c>
      <c r="J27" s="4">
        <v>45574</v>
      </c>
      <c r="K27" s="1" t="s">
        <v>123</v>
      </c>
      <c r="L27" s="8">
        <v>14313.6</v>
      </c>
      <c r="M27" s="145" t="str">
        <f>+IF(AP[[#This Row],[Total Deb./Cred.]]&gt;Summary!$C$21,"Sample","-")</f>
        <v>-</v>
      </c>
    </row>
    <row r="28" spans="2:13" x14ac:dyDescent="0.2">
      <c r="B28" s="4" t="s">
        <v>185</v>
      </c>
      <c r="C28" s="4" t="s">
        <v>101</v>
      </c>
      <c r="D28" s="4" t="s">
        <v>102</v>
      </c>
      <c r="E28" s="4" t="s">
        <v>118</v>
      </c>
      <c r="F28" s="4" t="s">
        <v>119</v>
      </c>
      <c r="G28" s="1" t="s">
        <v>120</v>
      </c>
      <c r="H28" s="4" t="s">
        <v>121</v>
      </c>
      <c r="I28" s="4">
        <v>2000017300</v>
      </c>
      <c r="J28" s="4">
        <v>45574</v>
      </c>
      <c r="K28" s="1" t="s">
        <v>123</v>
      </c>
      <c r="L28" s="8">
        <v>14307.74</v>
      </c>
      <c r="M28" s="145" t="str">
        <f>+IF(AP[[#This Row],[Total Deb./Cred.]]&gt;Summary!$C$21,"Sample","-")</f>
        <v>-</v>
      </c>
    </row>
    <row r="29" spans="2:13" x14ac:dyDescent="0.2">
      <c r="B29" s="4" t="s">
        <v>200</v>
      </c>
      <c r="C29" s="4" t="s">
        <v>101</v>
      </c>
      <c r="D29" s="4" t="s">
        <v>102</v>
      </c>
      <c r="E29" s="4" t="s">
        <v>118</v>
      </c>
      <c r="F29" s="4" t="s">
        <v>119</v>
      </c>
      <c r="G29" s="1" t="s">
        <v>120</v>
      </c>
      <c r="H29" s="4" t="s">
        <v>121</v>
      </c>
      <c r="I29" s="4">
        <v>2000017409</v>
      </c>
      <c r="J29" s="4">
        <v>45579</v>
      </c>
      <c r="K29" s="1" t="s">
        <v>123</v>
      </c>
      <c r="L29" s="8">
        <v>13864.69</v>
      </c>
      <c r="M29" s="145" t="str">
        <f>+IF(AP[[#This Row],[Total Deb./Cred.]]&gt;Summary!$C$21,"Sample","-")</f>
        <v>-</v>
      </c>
    </row>
    <row r="30" spans="2:13" x14ac:dyDescent="0.2">
      <c r="B30" s="4" t="s">
        <v>197</v>
      </c>
      <c r="C30" s="4" t="s">
        <v>101</v>
      </c>
      <c r="D30" s="4" t="s">
        <v>102</v>
      </c>
      <c r="E30" s="4" t="s">
        <v>118</v>
      </c>
      <c r="F30" s="4" t="s">
        <v>119</v>
      </c>
      <c r="G30" s="1" t="s">
        <v>120</v>
      </c>
      <c r="H30" s="4" t="s">
        <v>121</v>
      </c>
      <c r="I30" s="4">
        <v>2000017330</v>
      </c>
      <c r="J30" s="4">
        <v>45575</v>
      </c>
      <c r="K30" s="1" t="s">
        <v>123</v>
      </c>
      <c r="L30" s="8">
        <v>13604.84</v>
      </c>
      <c r="M30" s="145" t="str">
        <f>+IF(AP[[#This Row],[Total Deb./Cred.]]&gt;Summary!$C$21,"Sample","-")</f>
        <v>-</v>
      </c>
    </row>
    <row r="31" spans="2:13" x14ac:dyDescent="0.2">
      <c r="B31" s="4" t="s">
        <v>201</v>
      </c>
      <c r="C31" s="4" t="s">
        <v>101</v>
      </c>
      <c r="D31" s="4" t="s">
        <v>102</v>
      </c>
      <c r="E31" s="4" t="s">
        <v>118</v>
      </c>
      <c r="F31" s="4" t="s">
        <v>119</v>
      </c>
      <c r="G31" s="1" t="s">
        <v>120</v>
      </c>
      <c r="H31" s="4" t="s">
        <v>121</v>
      </c>
      <c r="I31" s="4">
        <v>2000017410</v>
      </c>
      <c r="J31" s="4">
        <v>45580</v>
      </c>
      <c r="K31" s="1" t="s">
        <v>123</v>
      </c>
      <c r="L31" s="8">
        <v>13011.18</v>
      </c>
      <c r="M31" s="145" t="str">
        <f>+IF(AP[[#This Row],[Total Deb./Cred.]]&gt;Summary!$C$21,"Sample","-")</f>
        <v>-</v>
      </c>
    </row>
    <row r="32" spans="2:13" x14ac:dyDescent="0.2">
      <c r="B32" s="4" t="s">
        <v>216</v>
      </c>
      <c r="C32" s="4" t="s">
        <v>101</v>
      </c>
      <c r="D32" s="4" t="s">
        <v>102</v>
      </c>
      <c r="E32" s="4" t="s">
        <v>118</v>
      </c>
      <c r="F32" s="4" t="s">
        <v>119</v>
      </c>
      <c r="G32" s="1" t="s">
        <v>120</v>
      </c>
      <c r="H32" s="4" t="s">
        <v>121</v>
      </c>
      <c r="I32" s="4">
        <v>2000018634</v>
      </c>
      <c r="J32" s="4">
        <v>45594</v>
      </c>
      <c r="K32" s="1" t="s">
        <v>123</v>
      </c>
      <c r="L32" s="8">
        <v>12251.94</v>
      </c>
      <c r="M32" s="145" t="str">
        <f>+IF(AP[[#This Row],[Total Deb./Cred.]]&gt;Summary!$C$21,"Sample","-")</f>
        <v>-</v>
      </c>
    </row>
    <row r="33" spans="2:13" x14ac:dyDescent="0.2">
      <c r="B33" s="4" t="s">
        <v>190</v>
      </c>
      <c r="C33" s="4" t="s">
        <v>101</v>
      </c>
      <c r="D33" s="4" t="s">
        <v>102</v>
      </c>
      <c r="E33" s="4" t="s">
        <v>118</v>
      </c>
      <c r="F33" s="4" t="s">
        <v>119</v>
      </c>
      <c r="G33" s="1" t="s">
        <v>120</v>
      </c>
      <c r="H33" s="4" t="s">
        <v>121</v>
      </c>
      <c r="I33" s="4">
        <v>2000017305</v>
      </c>
      <c r="J33" s="4">
        <v>45574</v>
      </c>
      <c r="K33" s="1" t="s">
        <v>123</v>
      </c>
      <c r="L33" s="8">
        <v>11772.65</v>
      </c>
      <c r="M33" s="145" t="str">
        <f>+IF(AP[[#This Row],[Total Deb./Cred.]]&gt;Summary!$C$21,"Sample","-")</f>
        <v>-</v>
      </c>
    </row>
    <row r="34" spans="2:13" x14ac:dyDescent="0.2">
      <c r="B34" s="4" t="s">
        <v>203</v>
      </c>
      <c r="C34" s="4" t="s">
        <v>101</v>
      </c>
      <c r="D34" s="4" t="s">
        <v>102</v>
      </c>
      <c r="E34" s="4" t="s">
        <v>118</v>
      </c>
      <c r="F34" s="4" t="s">
        <v>119</v>
      </c>
      <c r="G34" s="1" t="s">
        <v>120</v>
      </c>
      <c r="H34" s="4" t="s">
        <v>121</v>
      </c>
      <c r="I34" s="4">
        <v>2000017423</v>
      </c>
      <c r="J34" s="4">
        <v>45580</v>
      </c>
      <c r="K34" s="1" t="s">
        <v>123</v>
      </c>
      <c r="L34" s="8">
        <v>11131.24</v>
      </c>
      <c r="M34" s="145" t="str">
        <f>+IF(AP[[#This Row],[Total Deb./Cred.]]&gt;Summary!$C$21,"Sample","-")</f>
        <v>-</v>
      </c>
    </row>
    <row r="35" spans="2:13" x14ac:dyDescent="0.2">
      <c r="B35" s="4" t="s">
        <v>199</v>
      </c>
      <c r="C35" s="4" t="s">
        <v>101</v>
      </c>
      <c r="D35" s="4" t="s">
        <v>102</v>
      </c>
      <c r="E35" s="4" t="s">
        <v>118</v>
      </c>
      <c r="F35" s="4" t="s">
        <v>119</v>
      </c>
      <c r="G35" s="1" t="s">
        <v>120</v>
      </c>
      <c r="H35" s="4" t="s">
        <v>121</v>
      </c>
      <c r="I35" s="4">
        <v>2000017338</v>
      </c>
      <c r="J35" s="4">
        <v>45576</v>
      </c>
      <c r="K35" s="1" t="s">
        <v>123</v>
      </c>
      <c r="L35" s="8">
        <v>11101.75</v>
      </c>
      <c r="M35" s="145" t="str">
        <f>+IF(AP[[#This Row],[Total Deb./Cred.]]&gt;Summary!$C$21,"Sample","-")</f>
        <v>-</v>
      </c>
    </row>
    <row r="36" spans="2:13" x14ac:dyDescent="0.2">
      <c r="B36" s="4" t="s">
        <v>205</v>
      </c>
      <c r="C36" s="4" t="s">
        <v>101</v>
      </c>
      <c r="D36" s="4" t="s">
        <v>102</v>
      </c>
      <c r="E36" s="4" t="s">
        <v>118</v>
      </c>
      <c r="F36" s="4" t="s">
        <v>119</v>
      </c>
      <c r="G36" s="1" t="s">
        <v>120</v>
      </c>
      <c r="H36" s="4" t="s">
        <v>121</v>
      </c>
      <c r="I36" s="4">
        <v>2000017430</v>
      </c>
      <c r="J36" s="4">
        <v>45581</v>
      </c>
      <c r="K36" s="1" t="s">
        <v>123</v>
      </c>
      <c r="L36" s="8">
        <v>10799.34</v>
      </c>
      <c r="M36" s="145" t="str">
        <f>+IF(AP[[#This Row],[Total Deb./Cred.]]&gt;Summary!$C$21,"Sample","-")</f>
        <v>-</v>
      </c>
    </row>
    <row r="37" spans="2:13" x14ac:dyDescent="0.2">
      <c r="B37" s="4" t="s">
        <v>209</v>
      </c>
      <c r="C37" s="4" t="s">
        <v>101</v>
      </c>
      <c r="D37" s="4" t="s">
        <v>102</v>
      </c>
      <c r="E37" s="4" t="s">
        <v>118</v>
      </c>
      <c r="F37" s="4" t="s">
        <v>119</v>
      </c>
      <c r="G37" s="1" t="s">
        <v>120</v>
      </c>
      <c r="H37" s="4" t="s">
        <v>121</v>
      </c>
      <c r="I37" s="4">
        <v>2000017868</v>
      </c>
      <c r="J37" s="4">
        <v>45582</v>
      </c>
      <c r="K37" s="1" t="s">
        <v>123</v>
      </c>
      <c r="L37" s="8">
        <v>10685.99</v>
      </c>
      <c r="M37" s="145" t="str">
        <f>+IF(AP[[#This Row],[Total Deb./Cred.]]&gt;Summary!$C$21,"Sample","-")</f>
        <v>-</v>
      </c>
    </row>
    <row r="38" spans="2:13" x14ac:dyDescent="0.2">
      <c r="B38" s="4" t="s">
        <v>193</v>
      </c>
      <c r="C38" s="4" t="s">
        <v>101</v>
      </c>
      <c r="D38" s="4" t="s">
        <v>102</v>
      </c>
      <c r="E38" s="4" t="s">
        <v>118</v>
      </c>
      <c r="F38" s="4" t="s">
        <v>119</v>
      </c>
      <c r="G38" s="1" t="s">
        <v>120</v>
      </c>
      <c r="H38" s="4" t="s">
        <v>121</v>
      </c>
      <c r="I38" s="4">
        <v>2000017326</v>
      </c>
      <c r="J38" s="4">
        <v>45575</v>
      </c>
      <c r="K38" s="1" t="s">
        <v>123</v>
      </c>
      <c r="L38" s="8">
        <v>10247.35</v>
      </c>
      <c r="M38" s="145" t="str">
        <f>+IF(AP[[#This Row],[Total Deb./Cred.]]&gt;Summary!$C$21,"Sample","-")</f>
        <v>-</v>
      </c>
    </row>
    <row r="39" spans="2:13" x14ac:dyDescent="0.2">
      <c r="B39" s="4" t="s">
        <v>198</v>
      </c>
      <c r="C39" s="4" t="s">
        <v>101</v>
      </c>
      <c r="D39" s="4" t="s">
        <v>102</v>
      </c>
      <c r="E39" s="4" t="s">
        <v>118</v>
      </c>
      <c r="F39" s="4" t="s">
        <v>119</v>
      </c>
      <c r="G39" s="1" t="s">
        <v>120</v>
      </c>
      <c r="H39" s="4" t="s">
        <v>121</v>
      </c>
      <c r="I39" s="4">
        <v>2000017337</v>
      </c>
      <c r="J39" s="4">
        <v>45576</v>
      </c>
      <c r="K39" s="1" t="s">
        <v>123</v>
      </c>
      <c r="L39" s="8">
        <v>9436.49</v>
      </c>
      <c r="M39" s="145" t="str">
        <f>+IF(AP[[#This Row],[Total Deb./Cred.]]&gt;Summary!$C$21,"Sample","-")</f>
        <v>-</v>
      </c>
    </row>
    <row r="40" spans="2:13" x14ac:dyDescent="0.2">
      <c r="B40" s="4" t="s">
        <v>187</v>
      </c>
      <c r="C40" s="4" t="s">
        <v>101</v>
      </c>
      <c r="D40" s="4" t="s">
        <v>102</v>
      </c>
      <c r="E40" s="4" t="s">
        <v>118</v>
      </c>
      <c r="F40" s="4" t="s">
        <v>119</v>
      </c>
      <c r="G40" s="1" t="s">
        <v>120</v>
      </c>
      <c r="H40" s="4" t="s">
        <v>121</v>
      </c>
      <c r="I40" s="4">
        <v>2000017302</v>
      </c>
      <c r="J40" s="4">
        <v>45574</v>
      </c>
      <c r="K40" s="1" t="s">
        <v>123</v>
      </c>
      <c r="L40" s="8">
        <v>9291.49</v>
      </c>
      <c r="M40" s="145" t="str">
        <f>+IF(AP[[#This Row],[Total Deb./Cred.]]&gt;Summary!$C$21,"Sample","-")</f>
        <v>-</v>
      </c>
    </row>
    <row r="41" spans="2:13" x14ac:dyDescent="0.2">
      <c r="B41" s="4" t="s">
        <v>191</v>
      </c>
      <c r="C41" s="4" t="s">
        <v>101</v>
      </c>
      <c r="D41" s="4" t="s">
        <v>102</v>
      </c>
      <c r="E41" s="4" t="s">
        <v>118</v>
      </c>
      <c r="F41" s="4" t="s">
        <v>119</v>
      </c>
      <c r="G41" s="1" t="s">
        <v>120</v>
      </c>
      <c r="H41" s="4" t="s">
        <v>121</v>
      </c>
      <c r="I41" s="4">
        <v>2000017312</v>
      </c>
      <c r="J41" s="4">
        <v>45574</v>
      </c>
      <c r="K41" s="1" t="s">
        <v>123</v>
      </c>
      <c r="L41" s="8">
        <v>9144.26</v>
      </c>
      <c r="M41" s="145" t="str">
        <f>+IF(AP[[#This Row],[Total Deb./Cred.]]&gt;Summary!$C$21,"Sample","-")</f>
        <v>-</v>
      </c>
    </row>
    <row r="42" spans="2:13" x14ac:dyDescent="0.2">
      <c r="B42" s="4" t="s">
        <v>196</v>
      </c>
      <c r="C42" s="4" t="s">
        <v>101</v>
      </c>
      <c r="D42" s="4" t="s">
        <v>102</v>
      </c>
      <c r="E42" s="4" t="s">
        <v>118</v>
      </c>
      <c r="F42" s="4" t="s">
        <v>119</v>
      </c>
      <c r="G42" s="1" t="s">
        <v>120</v>
      </c>
      <c r="H42" s="4" t="s">
        <v>121</v>
      </c>
      <c r="I42" s="4">
        <v>2000017329</v>
      </c>
      <c r="J42" s="4">
        <v>45575</v>
      </c>
      <c r="K42" s="1" t="s">
        <v>123</v>
      </c>
      <c r="L42" s="8">
        <v>9004.75</v>
      </c>
      <c r="M42" s="145" t="str">
        <f>+IF(AP[[#This Row],[Total Deb./Cred.]]&gt;Summary!$C$21,"Sample","-")</f>
        <v>-</v>
      </c>
    </row>
    <row r="43" spans="2:13" x14ac:dyDescent="0.2">
      <c r="B43" s="4" t="s">
        <v>195</v>
      </c>
      <c r="C43" s="4" t="s">
        <v>101</v>
      </c>
      <c r="D43" s="4" t="s">
        <v>102</v>
      </c>
      <c r="E43" s="4" t="s">
        <v>118</v>
      </c>
      <c r="F43" s="4" t="s">
        <v>119</v>
      </c>
      <c r="G43" s="1" t="s">
        <v>120</v>
      </c>
      <c r="H43" s="4" t="s">
        <v>121</v>
      </c>
      <c r="I43" s="4">
        <v>2000017328</v>
      </c>
      <c r="J43" s="4">
        <v>45575</v>
      </c>
      <c r="K43" s="1" t="s">
        <v>123</v>
      </c>
      <c r="L43" s="8">
        <v>8881.4</v>
      </c>
      <c r="M43" s="145" t="str">
        <f>+IF(AP[[#This Row],[Total Deb./Cred.]]&gt;Summary!$C$21,"Sample","-")</f>
        <v>-</v>
      </c>
    </row>
    <row r="44" spans="2:13" x14ac:dyDescent="0.2">
      <c r="B44" s="4" t="s">
        <v>212</v>
      </c>
      <c r="C44" s="4" t="s">
        <v>101</v>
      </c>
      <c r="D44" s="4" t="s">
        <v>102</v>
      </c>
      <c r="E44" s="4" t="s">
        <v>118</v>
      </c>
      <c r="F44" s="4" t="s">
        <v>119</v>
      </c>
      <c r="G44" s="1" t="s">
        <v>120</v>
      </c>
      <c r="H44" s="4" t="s">
        <v>121</v>
      </c>
      <c r="I44" s="4">
        <v>2000018567</v>
      </c>
      <c r="J44" s="4">
        <v>45594</v>
      </c>
      <c r="K44" s="1" t="s">
        <v>123</v>
      </c>
      <c r="L44" s="8">
        <v>8441.69</v>
      </c>
      <c r="M44" s="145" t="str">
        <f>+IF(AP[[#This Row],[Total Deb./Cred.]]&gt;Summary!$C$21,"Sample","-")</f>
        <v>-</v>
      </c>
    </row>
    <row r="45" spans="2:13" x14ac:dyDescent="0.2">
      <c r="B45" s="4" t="s">
        <v>208</v>
      </c>
      <c r="C45" s="4" t="s">
        <v>101</v>
      </c>
      <c r="D45" s="4" t="s">
        <v>102</v>
      </c>
      <c r="E45" s="4" t="s">
        <v>118</v>
      </c>
      <c r="F45" s="4" t="s">
        <v>119</v>
      </c>
      <c r="G45" s="1" t="s">
        <v>120</v>
      </c>
      <c r="H45" s="4" t="s">
        <v>121</v>
      </c>
      <c r="I45" s="4">
        <v>2000017867</v>
      </c>
      <c r="J45" s="4">
        <v>45582</v>
      </c>
      <c r="K45" s="1" t="s">
        <v>123</v>
      </c>
      <c r="L45" s="8">
        <v>8425</v>
      </c>
      <c r="M45" s="145" t="str">
        <f>+IF(AP[[#This Row],[Total Deb./Cred.]]&gt;Summary!$C$21,"Sample","-")</f>
        <v>-</v>
      </c>
    </row>
    <row r="46" spans="2:13" x14ac:dyDescent="0.2">
      <c r="B46" s="4" t="s">
        <v>213</v>
      </c>
      <c r="C46" s="4" t="s">
        <v>101</v>
      </c>
      <c r="D46" s="4" t="s">
        <v>102</v>
      </c>
      <c r="E46" s="4" t="s">
        <v>118</v>
      </c>
      <c r="F46" s="4" t="s">
        <v>119</v>
      </c>
      <c r="G46" s="1" t="s">
        <v>120</v>
      </c>
      <c r="H46" s="4" t="s">
        <v>121</v>
      </c>
      <c r="I46" s="4">
        <v>2000018568</v>
      </c>
      <c r="J46" s="4">
        <v>45594</v>
      </c>
      <c r="K46" s="1" t="s">
        <v>123</v>
      </c>
      <c r="L46" s="8">
        <v>8155.7</v>
      </c>
      <c r="M46" s="145" t="str">
        <f>+IF(AP[[#This Row],[Total Deb./Cred.]]&gt;Summary!$C$21,"Sample","-")</f>
        <v>-</v>
      </c>
    </row>
    <row r="47" spans="2:13" x14ac:dyDescent="0.2">
      <c r="B47" s="4" t="s">
        <v>181</v>
      </c>
      <c r="C47" s="4" t="s">
        <v>101</v>
      </c>
      <c r="D47" s="4" t="s">
        <v>110</v>
      </c>
      <c r="E47" s="4" t="s">
        <v>102</v>
      </c>
      <c r="F47" s="4" t="s">
        <v>112</v>
      </c>
      <c r="G47" s="1" t="s">
        <v>113</v>
      </c>
      <c r="H47" s="4" t="s">
        <v>64</v>
      </c>
      <c r="I47" s="4">
        <v>100037367</v>
      </c>
      <c r="J47" s="4">
        <v>45596</v>
      </c>
      <c r="L47" s="8">
        <v>8069.46</v>
      </c>
      <c r="M47" s="145" t="str">
        <f>+IF(AP[[#This Row],[Total Deb./Cred.]]&gt;Summary!$C$21,"Sample","-")</f>
        <v>-</v>
      </c>
    </row>
    <row r="48" spans="2:13" x14ac:dyDescent="0.2">
      <c r="B48" s="4" t="s">
        <v>188</v>
      </c>
      <c r="C48" s="4" t="s">
        <v>101</v>
      </c>
      <c r="D48" s="4" t="s">
        <v>102</v>
      </c>
      <c r="E48" s="4" t="s">
        <v>118</v>
      </c>
      <c r="F48" s="4" t="s">
        <v>119</v>
      </c>
      <c r="G48" s="1" t="s">
        <v>120</v>
      </c>
      <c r="H48" s="4" t="s">
        <v>121</v>
      </c>
      <c r="I48" s="4">
        <v>2000017303</v>
      </c>
      <c r="J48" s="4">
        <v>45574</v>
      </c>
      <c r="K48" s="1" t="s">
        <v>123</v>
      </c>
      <c r="L48" s="8">
        <v>8056.99</v>
      </c>
      <c r="M48" s="145" t="str">
        <f>+IF(AP[[#This Row],[Total Deb./Cred.]]&gt;Summary!$C$21,"Sample","-")</f>
        <v>-</v>
      </c>
    </row>
    <row r="49" spans="2:13" x14ac:dyDescent="0.2">
      <c r="B49" s="4" t="s">
        <v>210</v>
      </c>
      <c r="C49" s="4" t="s">
        <v>101</v>
      </c>
      <c r="D49" s="4" t="s">
        <v>102</v>
      </c>
      <c r="E49" s="4" t="s">
        <v>118</v>
      </c>
      <c r="F49" s="4" t="s">
        <v>119</v>
      </c>
      <c r="G49" s="1" t="s">
        <v>120</v>
      </c>
      <c r="H49" s="4" t="s">
        <v>121</v>
      </c>
      <c r="I49" s="4">
        <v>2000017963</v>
      </c>
      <c r="J49" s="4">
        <v>45583</v>
      </c>
      <c r="K49" s="1" t="s">
        <v>123</v>
      </c>
      <c r="L49" s="8">
        <v>7544.51</v>
      </c>
      <c r="M49" s="145" t="str">
        <f>+IF(AP[[#This Row],[Total Deb./Cred.]]&gt;Summary!$C$21,"Sample","-")</f>
        <v>-</v>
      </c>
    </row>
    <row r="50" spans="2:13" x14ac:dyDescent="0.2">
      <c r="B50" s="4" t="s">
        <v>194</v>
      </c>
      <c r="C50" s="4" t="s">
        <v>101</v>
      </c>
      <c r="D50" s="4" t="s">
        <v>102</v>
      </c>
      <c r="E50" s="4" t="s">
        <v>118</v>
      </c>
      <c r="F50" s="4" t="s">
        <v>119</v>
      </c>
      <c r="G50" s="1" t="s">
        <v>120</v>
      </c>
      <c r="H50" s="4" t="s">
        <v>121</v>
      </c>
      <c r="I50" s="4">
        <v>2000017327</v>
      </c>
      <c r="J50" s="4">
        <v>45575</v>
      </c>
      <c r="K50" s="1" t="s">
        <v>123</v>
      </c>
      <c r="L50" s="8">
        <v>6184.02</v>
      </c>
      <c r="M50" s="145" t="str">
        <f>+IF(AP[[#This Row],[Total Deb./Cred.]]&gt;Summary!$C$21,"Sample","-")</f>
        <v>-</v>
      </c>
    </row>
    <row r="51" spans="2:13" x14ac:dyDescent="0.2">
      <c r="B51" s="4" t="s">
        <v>180</v>
      </c>
      <c r="C51" s="4" t="s">
        <v>101</v>
      </c>
      <c r="D51" s="4" t="s">
        <v>110</v>
      </c>
      <c r="E51" s="4" t="s">
        <v>102</v>
      </c>
      <c r="F51" s="4" t="s">
        <v>112</v>
      </c>
      <c r="G51" s="1" t="s">
        <v>113</v>
      </c>
      <c r="H51" s="4" t="s">
        <v>64</v>
      </c>
      <c r="I51" s="4">
        <v>100037365</v>
      </c>
      <c r="J51" s="4">
        <v>45596</v>
      </c>
      <c r="L51" s="8">
        <v>755</v>
      </c>
      <c r="M51" s="145" t="str">
        <f>+IF(AP[[#This Row],[Total Deb./Cred.]]&gt;Summary!$C$21,"Sample","-")</f>
        <v>-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B47EE-5DEF-412A-9C0F-47F55C86145D}">
  <sheetPr>
    <tabColor rgb="FFFFFF00"/>
  </sheetPr>
  <dimension ref="B2:P24"/>
  <sheetViews>
    <sheetView showGridLines="0" workbookViewId="0">
      <selection activeCell="H8" sqref="H8"/>
    </sheetView>
  </sheetViews>
  <sheetFormatPr defaultColWidth="8.85546875" defaultRowHeight="12" x14ac:dyDescent="0.2"/>
  <cols>
    <col min="1" max="1" width="2" style="1" customWidth="1"/>
    <col min="2" max="2" width="38.28515625" style="1" bestFit="1" customWidth="1"/>
    <col min="3" max="3" width="10.7109375" style="1" bestFit="1" customWidth="1"/>
    <col min="4" max="4" width="8.7109375" style="1" customWidth="1"/>
    <col min="5" max="5" width="14" style="1" customWidth="1"/>
    <col min="6" max="6" width="8" style="1" customWidth="1"/>
    <col min="7" max="7" width="3.42578125" style="1" customWidth="1"/>
    <col min="8" max="8" width="6.7109375" style="1" customWidth="1"/>
    <col min="9" max="9" width="7" style="1" customWidth="1"/>
    <col min="10" max="10" width="14.28515625" style="1" customWidth="1"/>
    <col min="11" max="11" width="9.42578125" style="1" customWidth="1"/>
    <col min="12" max="12" width="4" style="1" customWidth="1"/>
    <col min="13" max="14" width="8.85546875" style="1"/>
    <col min="15" max="15" width="15.42578125" style="1" customWidth="1"/>
    <col min="16" max="16" width="9.28515625" style="1" bestFit="1" customWidth="1"/>
    <col min="17" max="16384" width="8.85546875" style="1"/>
  </cols>
  <sheetData>
    <row r="2" spans="2:16" ht="20.25" x14ac:dyDescent="0.3">
      <c r="B2" s="122" t="s">
        <v>44</v>
      </c>
      <c r="C2" s="122"/>
      <c r="D2" s="122"/>
      <c r="E2" s="125" t="s">
        <v>70</v>
      </c>
      <c r="F2" s="125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2:16" ht="12.75" thickBot="1" x14ac:dyDescent="0.25"/>
    <row r="4" spans="2:16" s="3" customFormat="1" ht="13.9" customHeight="1" x14ac:dyDescent="0.2">
      <c r="B4" s="126" t="s">
        <v>51</v>
      </c>
      <c r="C4" s="127"/>
      <c r="D4" s="127"/>
      <c r="E4" s="127"/>
      <c r="F4" s="128"/>
      <c r="H4" s="129" t="s">
        <v>41</v>
      </c>
      <c r="I4" s="130"/>
      <c r="J4" s="130"/>
      <c r="K4" s="131"/>
      <c r="L4" s="1"/>
      <c r="M4" s="132" t="s">
        <v>45</v>
      </c>
      <c r="N4" s="133"/>
      <c r="O4" s="133"/>
      <c r="P4" s="134"/>
    </row>
    <row r="5" spans="2:16" ht="14.45" customHeight="1" x14ac:dyDescent="0.2">
      <c r="B5" s="66" t="s">
        <v>38</v>
      </c>
      <c r="C5" s="65" t="s">
        <v>46</v>
      </c>
      <c r="D5" s="65" t="s">
        <v>47</v>
      </c>
      <c r="E5" s="65" t="s">
        <v>63</v>
      </c>
      <c r="F5" s="67" t="s">
        <v>47</v>
      </c>
      <c r="G5" s="43"/>
      <c r="H5" s="94" t="s">
        <v>46</v>
      </c>
      <c r="I5" s="95" t="s">
        <v>47</v>
      </c>
      <c r="J5" s="95" t="s">
        <v>63</v>
      </c>
      <c r="K5" s="96" t="s">
        <v>47</v>
      </c>
      <c r="M5" s="91" t="s">
        <v>46</v>
      </c>
      <c r="N5" s="92" t="s">
        <v>47</v>
      </c>
      <c r="O5" s="92" t="s">
        <v>63</v>
      </c>
      <c r="P5" s="93" t="s">
        <v>47</v>
      </c>
    </row>
    <row r="6" spans="2:16" ht="18.600000000000001" customHeight="1" x14ac:dyDescent="0.2">
      <c r="B6" s="68" t="s">
        <v>48</v>
      </c>
      <c r="C6" s="56">
        <f>+Under_Control!C3</f>
        <v>1</v>
      </c>
      <c r="D6" s="57">
        <f>+C6/$C$11</f>
        <v>2.2222222222222223E-2</v>
      </c>
      <c r="E6" s="58">
        <f>+Under_Control!M3</f>
        <v>86908947.189999998</v>
      </c>
      <c r="F6" s="69">
        <f>+E6/$E$11</f>
        <v>0.67039806452143602</v>
      </c>
      <c r="G6" s="43"/>
      <c r="H6" s="79" t="s">
        <v>36</v>
      </c>
      <c r="I6" s="63" t="s">
        <v>36</v>
      </c>
      <c r="J6" s="63" t="s">
        <v>36</v>
      </c>
      <c r="K6" s="80" t="s">
        <v>36</v>
      </c>
      <c r="M6" s="79" t="s">
        <v>36</v>
      </c>
      <c r="N6" s="63" t="s">
        <v>36</v>
      </c>
      <c r="O6" s="63" t="s">
        <v>36</v>
      </c>
      <c r="P6" s="80" t="s">
        <v>36</v>
      </c>
    </row>
    <row r="7" spans="2:16" ht="18.600000000000001" customHeight="1" x14ac:dyDescent="0.2">
      <c r="B7" s="70" t="s">
        <v>69</v>
      </c>
      <c r="C7" s="53">
        <f>+AR!L3</f>
        <v>0</v>
      </c>
      <c r="D7" s="54">
        <f>+C7/$C$9</f>
        <v>0</v>
      </c>
      <c r="E7" s="55">
        <f>+AR!L5</f>
        <v>0</v>
      </c>
      <c r="F7" s="71">
        <f>+E7/$E$9</f>
        <v>0</v>
      </c>
      <c r="G7" s="43"/>
      <c r="H7" s="89">
        <f>+AR!M3</f>
        <v>0</v>
      </c>
      <c r="I7" s="54" t="e">
        <f>+H7/$C7</f>
        <v>#DIV/0!</v>
      </c>
      <c r="J7" s="62">
        <f>+AR!M5</f>
        <v>0</v>
      </c>
      <c r="K7" s="82" t="e">
        <f>+J7/$E7</f>
        <v>#DIV/0!</v>
      </c>
      <c r="M7" s="81">
        <f>+C7-H7</f>
        <v>0</v>
      </c>
      <c r="N7" s="54" t="e">
        <f>+M7/C7</f>
        <v>#DIV/0!</v>
      </c>
      <c r="O7" s="62">
        <f>+E7-J7</f>
        <v>0</v>
      </c>
      <c r="P7" s="82" t="e">
        <f>+O7/$E7</f>
        <v>#DIV/0!</v>
      </c>
    </row>
    <row r="8" spans="2:16" ht="18.600000000000001" customHeight="1" x14ac:dyDescent="0.2">
      <c r="B8" s="72" t="s">
        <v>68</v>
      </c>
      <c r="C8" s="59">
        <f>+AP!L3</f>
        <v>44</v>
      </c>
      <c r="D8" s="60">
        <f>+C8/$C$9</f>
        <v>1</v>
      </c>
      <c r="E8" s="61">
        <f>+AP!L5</f>
        <v>42728878.140000015</v>
      </c>
      <c r="F8" s="73">
        <f>+E8/$E$9</f>
        <v>1</v>
      </c>
      <c r="G8" s="43"/>
      <c r="H8" s="90">
        <f>+AP!M3</f>
        <v>6</v>
      </c>
      <c r="I8" s="60">
        <f>+H8/$C8</f>
        <v>0.13636363636363635</v>
      </c>
      <c r="J8" s="64">
        <f>+AP!M5</f>
        <v>41931357.120000005</v>
      </c>
      <c r="K8" s="84">
        <f>+J8/$E8</f>
        <v>0.98133531572284782</v>
      </c>
      <c r="L8" s="44"/>
      <c r="M8" s="83">
        <f>+C8-H8</f>
        <v>38</v>
      </c>
      <c r="N8" s="60">
        <f t="shared" ref="N8:N9" si="0">+M8/C8</f>
        <v>0.86363636363636365</v>
      </c>
      <c r="O8" s="64">
        <f>+E8-J8</f>
        <v>797521.02000001073</v>
      </c>
      <c r="P8" s="84">
        <f>+O8/$E8</f>
        <v>1.8664684277152201E-2</v>
      </c>
    </row>
    <row r="9" spans="2:16" s="3" customFormat="1" ht="18.600000000000001" customHeight="1" thickBot="1" x14ac:dyDescent="0.25">
      <c r="B9" s="74" t="s">
        <v>49</v>
      </c>
      <c r="C9" s="75">
        <f>SUM(C7:C8)</f>
        <v>44</v>
      </c>
      <c r="D9" s="76">
        <f>+C9/$C$11</f>
        <v>0.97777777777777775</v>
      </c>
      <c r="E9" s="77">
        <f>SUM(E7:E8)</f>
        <v>42728878.140000015</v>
      </c>
      <c r="F9" s="78">
        <f>+E9/$E$11</f>
        <v>0.32960193547856403</v>
      </c>
      <c r="G9" s="45"/>
      <c r="H9" s="97">
        <f>SUM(H7:H8)</f>
        <v>6</v>
      </c>
      <c r="I9" s="98">
        <f>+H9/$C9</f>
        <v>0.13636363636363635</v>
      </c>
      <c r="J9" s="99">
        <f>SUM(J7:J8)</f>
        <v>41931357.120000005</v>
      </c>
      <c r="K9" s="100">
        <f>+J9/$E9</f>
        <v>0.98133531572284782</v>
      </c>
      <c r="L9" s="44"/>
      <c r="M9" s="85">
        <f>SUM(M7:M8)</f>
        <v>38</v>
      </c>
      <c r="N9" s="86">
        <f t="shared" si="0"/>
        <v>0.86363636363636365</v>
      </c>
      <c r="O9" s="87">
        <f>SUM(O7:O8)</f>
        <v>797521.02000001073</v>
      </c>
      <c r="P9" s="88">
        <f>+O9/$E9</f>
        <v>1.8664684277152201E-2</v>
      </c>
    </row>
    <row r="10" spans="2:16" ht="3" customHeight="1" thickBot="1" x14ac:dyDescent="0.25"/>
    <row r="11" spans="2:16" s="3" customFormat="1" ht="16.899999999999999" customHeight="1" thickBot="1" x14ac:dyDescent="0.25">
      <c r="B11" s="48" t="s">
        <v>50</v>
      </c>
      <c r="C11" s="49">
        <f>+C9+C6</f>
        <v>45</v>
      </c>
      <c r="D11" s="50" t="s">
        <v>36</v>
      </c>
      <c r="E11" s="51">
        <f>+E9+E6</f>
        <v>129637825.33000001</v>
      </c>
      <c r="F11" s="52" t="s">
        <v>36</v>
      </c>
      <c r="G11" s="45"/>
      <c r="H11" s="1" t="b">
        <f>+H9=Sample_AR!B3+Sample_AP!B3</f>
        <v>1</v>
      </c>
      <c r="I11" s="1"/>
      <c r="J11" s="1" t="b">
        <f>+J9=Sample_AR!L3+Sample_AP!L3</f>
        <v>1</v>
      </c>
      <c r="K11" s="1" t="b">
        <f>+J9='AR_To Analyze'!T3+'AP_To Analyze'!T3</f>
        <v>1</v>
      </c>
      <c r="L11" s="1"/>
      <c r="M11" s="1" t="b">
        <f>+M9&lt;100</f>
        <v>1</v>
      </c>
      <c r="N11" s="1"/>
      <c r="O11" s="46" t="b">
        <f>+O9&lt;2000000</f>
        <v>1</v>
      </c>
      <c r="P11" s="1"/>
    </row>
    <row r="12" spans="2:16" ht="4.9000000000000004" customHeight="1" x14ac:dyDescent="0.2"/>
    <row r="13" spans="2:16" x14ac:dyDescent="0.2">
      <c r="B13" s="3" t="s">
        <v>52</v>
      </c>
      <c r="C13" s="1" t="b">
        <f>+C11=To_Analyze!C3+Under_Control!C3</f>
        <v>1</v>
      </c>
      <c r="E13" s="1" t="b">
        <f>+E11=To_Analyze!M3+Under_Control!M3</f>
        <v>1</v>
      </c>
      <c r="F13" s="1" t="b">
        <f>+E11='Clearings'!Z3</f>
        <v>0</v>
      </c>
    </row>
    <row r="14" spans="2:16" ht="7.9" customHeight="1" x14ac:dyDescent="0.2"/>
    <row r="19" spans="2:6" ht="12.75" x14ac:dyDescent="0.2">
      <c r="B19" s="112" t="s">
        <v>66</v>
      </c>
      <c r="C19" s="42"/>
      <c r="D19" s="42"/>
      <c r="E19" s="42"/>
      <c r="F19" s="42"/>
    </row>
    <row r="20" spans="2:6" ht="12.75" thickBot="1" x14ac:dyDescent="0.25"/>
    <row r="21" spans="2:6" ht="12.75" thickBot="1" x14ac:dyDescent="0.25">
      <c r="B21" s="108" t="s">
        <v>67</v>
      </c>
      <c r="C21" s="109">
        <v>100000</v>
      </c>
      <c r="D21" s="110" t="s">
        <v>63</v>
      </c>
    </row>
    <row r="24" spans="2:6" x14ac:dyDescent="0.2">
      <c r="B24" s="8"/>
    </row>
  </sheetData>
  <mergeCells count="5">
    <mergeCell ref="B2:D2"/>
    <mergeCell ref="E2:F2"/>
    <mergeCell ref="B4:F4"/>
    <mergeCell ref="H4:K4"/>
    <mergeCell ref="M4:P4"/>
  </mergeCells>
  <conditionalFormatting sqref="C13">
    <cfRule type="containsText" dxfId="23" priority="7" operator="containsText" text="TRUE">
      <formula>NOT(ISERROR(SEARCH("TRUE",C13)))</formula>
    </cfRule>
  </conditionalFormatting>
  <conditionalFormatting sqref="E13:F13">
    <cfRule type="containsText" dxfId="22" priority="5" operator="containsText" text="TRUE">
      <formula>NOT(ISERROR(SEARCH("TRUE",E13)))</formula>
    </cfRule>
  </conditionalFormatting>
  <conditionalFormatting sqref="H11">
    <cfRule type="containsText" dxfId="21" priority="4" operator="containsText" text="TRUE">
      <formula>NOT(ISERROR(SEARCH("TRUE",H11)))</formula>
    </cfRule>
  </conditionalFormatting>
  <conditionalFormatting sqref="H7:K8">
    <cfRule type="cellIs" dxfId="20" priority="15" operator="equal">
      <formula>0</formula>
    </cfRule>
  </conditionalFormatting>
  <conditionalFormatting sqref="J11:K11">
    <cfRule type="containsText" dxfId="19" priority="2" operator="containsText" text="TRUE">
      <formula>NOT(ISERROR(SEARCH("TRUE",J11)))</formula>
    </cfRule>
  </conditionalFormatting>
  <conditionalFormatting sqref="M11">
    <cfRule type="containsText" dxfId="18" priority="1" operator="containsText" text="TRUE">
      <formula>NOT(ISERROR(SEARCH("TRUE",M11)))</formula>
    </cfRule>
  </conditionalFormatting>
  <conditionalFormatting sqref="O11">
    <cfRule type="containsText" dxfId="17" priority="16" operator="containsText" text="FALSE">
      <formula>NOT(ISERROR(SEARCH("FALSE",O11)))</formula>
    </cfRule>
    <cfRule type="containsText" dxfId="16" priority="17" operator="containsText" text="TRUE">
      <formula>NOT(ISERROR(SEARCH("TRUE",O11)))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2 3 b 4 6 c b - 0 e f c - 4 8 6 f - a b 7 0 - c d d f 8 c 8 2 c 8 9 a "   x m l n s = " h t t p : / / s c h e m a s . m i c r o s o f t . c o m / D a t a M a s h u p " > A A A A A A E H A A B Q S w M E F A A C A A g A E m 9 l W d X C W T u l A A A A 9 g A A A B I A H A B D b 2 5 m a W c v U G F j a 2 F n Z S 5 4 b W w g o h g A K K A U A A A A A A A A A A A A A A A A A A A A A A A A A A A A h Y 9 L D o I w G I S v Q r q n D z B R y U 9 Z u J X E h G j c N r V C I x R D i + V u L j y S V x C j q D u X M / N N M n O / 3 i A b m j q 4 q M 7 q 1 q S I Y Y o C Z W R 7 0 K Z M U e + O 4 Q J l H D Z C n k S p g h E 2 N h m s T l H l 3 D k h x H u P f Y z b r i Q R p Y z s 8 3 U h K 9 W I U B v r h J E K f V q H / y 3 E Y f c a w y P M 4 h l m 8 y W m Q C Y T c m 2 + Q D T u f a Y / J q z 6 2 v W d 4 s q E 2 w L I J I G 8 P / A H U E s D B B Q A A g A I A B J v Z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b 2 V Z u W N S w f o D A A B 6 J Q A A E w A c A E Z v c m 1 1 b G F z L 1 N l Y 3 R p b 2 4 x L m 0 g o h g A K K A U A A A A A A A A A A A A A A A A A A A A A A A A A A A A 7 V h d T 9 s w F H 2 v 1 P 9 g h Z e i V e k q J u 2 B M a m k Z W N A q Z q i S U O o C o k L E Y l d O c 5 G h / r f Z + e j j T 8 a S l U Q 1 c I D C N / 4 2 r n n 3 H P s R N C l P k b A T v + 2 D + u 1 e i 2 6 d w j 0 g B V A h / j o L g J H I I C 0 X g P s x 8 Y x c S E b 6 T 2 6 M D C t m B C I 6 E 9 M H m 4 x f m j s P 1 3 3 n R A e G b 9 6 V y e n H w 8 + G z f z a w s j y h 6 6 a a Y p 9 g z r 3 k F 3 b I X R b A o N l m v k 3 A b Q H B E H R R N M Q g s H c Y h 4 M G q k 6 z W f n o y R D 4 n R B J Q N A w f N 5 k 3 A x v g / H 8 C 3 1 j n o u O 6 K 6 M j C H v 9 r Y f a r i 1 3 Q l x + 0 s O X J Y x c O c u 7 U F a 8 i z S 7 4 A s o g f K S 6 D c l j b E N x y K o D u j B y i b k q 3 M e a i A m 6 D l U y 9 h A l M + D p I p M J w 1 k b 4 t m + Q 8 e D B O h 2 P o Q T y I B 2 l X k 2 j C I T c M y V l 8 X U C d h b 3 Z o t i 9 G J v 1 n K F n d m 8 k J o H 2 p c n B / I i U 5 p K A 8 N z h Q I L 3 r y U M Y K H C P l d Q q h F X W 3 c E S B R R W s B w R P f G 3 k k n g q N f I 0 y S r K I s t k S V y b U T + T t R E r G p v r h L r 3 K 8 Z 4 S f f V + b z c K + c L Q W 2 C c x 9 B 1 l E h 5 6 Y c O + 4 M r c u u g M d 8 v 1 7 z k b b / i 5 I z w u M O c o L Z X 7 i J 5 i w E q x K d S n Q W o l M a f z d 6 s 2 s N / c 4 1 c r 6 / 6 P s h D P F v f p x J G j x a t n 4 a y I Y b k k A 0 d U 0 i M F J k 4 S p m Z W x K G Z S x R m K K n h 0 a R m h Z o E F e j 7 a M c A H V I p I i e g v E V J Q 0 y E h o C G o h K o Q s o g W 8 T v y A Q m 4 G Q / y n g J Y N A y Y j f K y h Y t o E 0 H H v w T W X 6 x s 2 h a E B M i M x B C Z A P q s b T w P f Z R s p p O / 6 E f W R S x v y B s o 1 f T X P 2 q u J p t k H o 5 s d T 6 c t K 4 4 y p F k J 7 Z Z V X M D G h K p l Y Y N q Q d p G Y l 6 q G C Y A m T w 7 R B 6 z S s m Y i 0 s U f f k K s W l j b q k E B 5 U 1 V 9 Z c W X N l z Z U 1 V 9 a 8 g T U n X g I y L 9 l 5 d y 6 6 p 7 J G 0 U I 7 w 0 1 8 c 3 k h f h P j 3 A 1 r V L 1 v c y M r c 6 V t K F V S 7 G 2 1 E M v J W + i T w D o x o 0 C 5 Q U W 5 3 a X c O k w R 2 S b Q 5 M t X x p O X 8 1 e S 1 w W B S 3 R O 4 J z t h N M A j j d T u 8 5 w i 5 S r 6 K U / Z y c I s a v Y t m m X 5 0 1 M P q W B s a Z Q 5 a T Z S K 8 6 g 4 o 0 / y N p 9 p h c j A v f e b T c S f f R h x G F 3 g / s o 8 b i Q 8 Q z J 8 f m U s m e f T L b + P j k u N t m b 8 b X O f O R Z 5 4 i B M m L N T h n Y 2 6 a 6 k c N a b 2 c O L p b U c k x f 0 s X J u 3 F 5 2 W 3 H O G c h f k 9 R V + l J C Q c 1 M V j U n n / 5 j 1 b 6 N O 8 N x f 9 m P e b 2 G N S X 2 l 6 S d c / 6 1 0 l X + l 6 p 7 m h y p f R D S 9 H M j 6 l V S 9 D t r 0 + t P x z 5 v u E T 3 8 t l H A t A 7 A M z k 1 x F c 9 q S t k l E R 2 8 h Y g O 1 h b R I U y K + f o i W q o V u y 6 p U j 2 3 p 7 B V F 2 6 l C 4 3 D f 1 B L A Q I t A B Q A A g A I A B J v Z V n V w l k 7 p Q A A A P Y A A A A S A A A A A A A A A A A A A A A A A A A A A A B D b 2 5 m a W c v U G F j a 2 F n Z S 5 4 b W x Q S w E C L Q A U A A I A C A A S b 2 V Z D 8 r p q 6 Q A A A D p A A A A E w A A A A A A A A A A A A A A A A D x A A A A W 0 N v b n R l b n R f V H l w Z X N d L n h t b F B L A Q I t A B Q A A g A I A B J v Z V m 5 Y 1 L B + g M A A H o l A A A T A A A A A A A A A A A A A A A A A O I B A A B G b 3 J t d W x h c y 9 T Z W N 0 a W 9 u M S 5 t U E s F B g A A A A A D A A M A w g A A A C k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i A A A A A A A A J a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s Z W F y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b G V h c m l u Z 3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T E t M D V U M T I 6 N T Y 6 M j c u M T M z M D Y 2 M V o i I C 8 + P E V u d H J 5 I F R 5 c G U 9 I k Z p b G x F c n J v c k N v d W 5 0 I i B W Y W x 1 Z T 0 i b D A i I C 8 + P E V u d H J 5 I F R 5 c G U 9 I l F 1 Z X J 5 S U Q i I F Z h b H V l P S J z Z j J m Y W R i M T k t N m Y 1 Z S 0 0 N D g 3 L W I 1 O D A t O G E 2 M T h i N z Q 5 M z E 3 I i A v P j x F b n R y e S B U e X B l P S J G a W x s Q 2 9 s d W 1 u V H l w Z X M i I F Z h b H V l P S J z Q U F B Q U F B Q U F B Q U F B Q U F B Q U F B Q U F B Q U F S Q U F B Q U F B Q U F B Q U F B Q U F B Q U F B Q U F B Q U F B Q U F B P S I g L z 4 8 R W 5 0 c n k g V H l w Z T 0 i R m l s b E V y c m 9 y Q 2 9 k Z S I g V m F s d W U 9 I n N V b m t u b 3 d u I i A v P j x F b n R y e S B U e X B l P S J G a W x s Q 2 9 s d W 1 u T m F t Z X M i I F Z h b H V l P S J z W y Z x d W 9 0 O 1 R p Z X I m c X V v d D s s J n F 1 b 3 Q 7 V H l w Z S A r I E c v T C B B Y 2 M m c X V v d D s s J n F 1 b 3 Q 7 V H l w Z S A r I F R D b 2 R l I C s g Q 2 8 g K y B E b 2 M g T i Z x d W 9 0 O y w m c X V v d D t D b 0 N k J n F 1 b 3 Q 7 L C Z x d W 9 0 O 0 1 h b m F n Z X I m c X V v d D s s J n F 1 b 3 Q 7 V X N l c i Z x d W 9 0 O y w m c X V v d D t U Q 2 9 k Z S Z x d W 9 0 O y w m c X V v d D t U Z X h 0 J n F 1 b 3 Q 7 L C Z x d W 9 0 O 1 R 5 c G U m c X V v d D s s J n F 1 b 3 Q 7 R G 9 j d W 1 l b n Q g R G V z Y 3 I u J n F 1 b 3 Q 7 L C Z x d W 9 0 O 0 R v Y 3 V t Z W 5 0 T m 8 m c X V v d D s s J n F 1 b 3 Q 7 R G 9 j L i B E Y X R l J n F 1 b 3 Q 7 L C Z x d W 9 0 O 0 V u d H J 5 I G R h d G U m c X V v d D s s J n F 1 b 3 Q 7 R W Z m Z W N 0 I G R h d G U m c X V v d D s s J n F 1 b 3 Q 7 R G 9 j L k h l Y W R l c i B U Z X h 0 J n F 1 b 3 Q 7 L C Z x d W 9 0 O 1 J l Z m V y Z W 5 j Z S Z x d W 9 0 O y w m c X V v d D t T Z X N z L i B O Y W 1 l J n F 1 b 3 Q 7 L C Z x d W 9 0 O 1 R v d G F s I E R l Y i 4 v Q 3 J l Z C 4 m c X V v d D s s J n F 1 b 3 Q 7 V G 9 0 Y W w g R G V i L i 9 D c m V k L i h N T D M m c X V v d D s s J n F 1 b 3 Q 7 S X R t J n F 1 b 3 Q 7 L C Z x d W 9 0 O 1 B L J n F 1 b 3 Q 7 L C Z x d W 9 0 O 0 N N R S Z x d W 9 0 O y w m c X V v d D t H L 0 w g Q W N j b 3 V u d C Z x d W 9 0 O y w m c X V v d D t H L 0 w g Q W N j b 3 V u d C B E Z X N j c i 4 m c X V v d D s s J n F 1 b 3 Q 7 I C A g R G V i a X Q g Y W 1 v d W 5 0 J n F 1 b 3 Q 7 L C Z x d W 9 0 O 0 R l Y m l 0 I G F t b 3 V u d C h N T D M p J n F 1 b 3 Q 7 L C Z x d W 9 0 O y A g Q 3 J l Z G l 0 I G F t b 3 V u d C Z x d W 9 0 O y w m c X V v d D t D c m V k a X Q g Y W 1 v d W 5 0 K E 1 M M y k m c X V v d D s s J n F 1 b 3 Q 7 T G l u Z S B D b 2 1 t Z W 5 0 J n F 1 b 3 Q 7 L C Z x d W 9 0 O 0 J B U k N P R E U m c X V v d D s s J n F 1 b 3 Q 7 Q 2 9 z d C B D d H I m c X V v d D s s J n F 1 b 3 Q 7 U H J v Z m l 0 I E N 0 c i Z x d W 9 0 O y w m c X V v d D t P c m R l c i Z x d W 9 0 O y w m c X V v d D t D b 3 N 0 I E N 0 c i B E Z X N j L i Z x d W 9 0 O y w m c X V v d D t Q c m 9 m a X Q g Q 3 R y I E R l c 2 M m c X V v d D s s J n F 1 b 3 Q 7 T 3 J k Z X I g R G V z Y y 4 m c X V v d D s s J n F 1 b 3 Q 7 U 3 V w c C 9 D d X N 0 J n F 1 b 3 Q 7 L C Z x d W 9 0 O 0 R l c 2 M u U y 9 D J n F 1 b 3 Q 7 X S I g L z 4 8 R W 5 0 c n k g V H l w Z T 0 i R m l s b E N v d W 5 0 I i B W Y W x 1 Z T 0 i b D k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Z W F y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B b m F s e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v X 0 F u Y W x 5 e m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T E t M D V U M T I 6 N T Y 6 M z I u M z U 1 M z c z M F o i I C 8 + P E V u d H J 5 I F R 5 c G U 9 I k Z p b G x D b 2 x 1 b W 5 U e X B l c y I g V m F s d W U 9 I n N B Q U F B Q U F B Q U F B Q U F B Q U F B I i A v P j x F b n R y e S B U e X B l P S J G a W x s Q 2 9 s d W 1 u T m F t Z X M i I F Z h b H V l P S J z W y Z x d W 9 0 O 1 R p Z X I m c X V v d D s s J n F 1 b 3 Q 7 V H l w Z S A r I F R D b 2 R l I C s g Q 2 8 g K y B E b 2 M g T i Z x d W 9 0 O y w m c X V v d D t D b 0 N k J n F 1 b 3 Q 7 L C Z x d W 9 0 O 0 1 h b m F n Z X I m c X V v d D s s J n F 1 b 3 Q 7 V X N l c i Z x d W 9 0 O y w m c X V v d D t U Q 2 9 k Z S Z x d W 9 0 O y w m c X V v d D t U Z X h 0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1 0 i I C 8 + P E V u d H J 5 I F R 5 c G U 9 I l F 1 Z X J 5 S U Q i I F Z h b H V l P S J z N D F i O D I 4 N T Y t M T E z Z C 0 0 N m Y x L W I 2 N m Y t Y T k 2 N G M y Z W E z M W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f Q W 5 h b H l 6 Z S 9 B d X R v U m V t b 3 Z l Z E N v b H V t b n M x L n t U a W V y L D B 9 J n F 1 b 3 Q 7 L C Z x d W 9 0 O 1 N l Y 3 R p b 2 4 x L 1 R v X 0 F u Y W x 5 e m U v Q X V 0 b 1 J l b W 9 2 Z W R D b 2 x 1 b W 5 z M S 5 7 V H l w Z S A r I F R D b 2 R l I C s g Q 2 8 g K y B E b 2 M g T i w x f S Z x d W 9 0 O y w m c X V v d D t T Z W N 0 a W 9 u M S 9 U b 1 9 B b m F s e X p l L 0 F 1 d G 9 S Z W 1 v d m V k Q 2 9 s d W 1 u c z E u e 0 N v Q 2 Q s M n 0 m c X V v d D s s J n F 1 b 3 Q 7 U 2 V j d G l v b j E v V G 9 f Q W 5 h b H l 6 Z S 9 B d X R v U m V t b 3 Z l Z E N v b H V t b n M x L n t N Y W 5 h Z 2 V y L D N 9 J n F 1 b 3 Q 7 L C Z x d W 9 0 O 1 N l Y 3 R p b 2 4 x L 1 R v X 0 F u Y W x 5 e m U v Q X V 0 b 1 J l b W 9 2 Z W R D b 2 x 1 b W 5 z M S 5 7 V X N l c i w 0 f S Z x d W 9 0 O y w m c X V v d D t T Z W N 0 a W 9 u M S 9 U b 1 9 B b m F s e X p l L 0 F 1 d G 9 S Z W 1 v d m V k Q 2 9 s d W 1 u c z E u e 1 R D b 2 R l L D V 9 J n F 1 b 3 Q 7 L C Z x d W 9 0 O 1 N l Y 3 R p b 2 4 x L 1 R v X 0 F u Y W x 5 e m U v Q X V 0 b 1 J l b W 9 2 Z W R D b 2 x 1 b W 5 z M S 5 7 V G V 4 d C w 2 f S Z x d W 9 0 O y w m c X V v d D t T Z W N 0 a W 9 u M S 9 U b 1 9 B b m F s e X p l L 0 F 1 d G 9 S Z W 1 v d m V k Q 2 9 s d W 1 u c z E u e 1 R 5 c G U s N 3 0 m c X V v d D s s J n F 1 b 3 Q 7 U 2 V j d G l v b j E v V G 9 f Q W 5 h b H l 6 Z S 9 B d X R v U m V t b 3 Z l Z E N v b H V t b n M x L n t E b 2 N 1 b W V u d E 5 v L D h 9 J n F 1 b 3 Q 7 L C Z x d W 9 0 O 1 N l Y 3 R p b 2 4 x L 1 R v X 0 F u Y W x 5 e m U v Q X V 0 b 1 J l b W 9 2 Z W R D b 2 x 1 b W 5 z M S 5 7 R W Z m Z W N 0 I G R h d G U s O X 0 m c X V v d D s s J n F 1 b 3 Q 7 U 2 V j d G l v b j E v V G 9 f Q W 5 h b H l 6 Z S 9 B d X R v U m V t b 3 Z l Z E N v b H V t b n M x L n t E b 2 M u S G V h Z G V y I F R l e H Q s M T B 9 J n F 1 b 3 Q 7 L C Z x d W 9 0 O 1 N l Y 3 R p b 2 4 x L 1 R v X 0 F u Y W x 5 e m U v Q X V 0 b 1 J l b W 9 2 Z W R D b 2 x 1 b W 5 z M S 5 7 V G 9 0 Y W w g R G V i L i 9 D c m V k L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v X 0 F u Y W x 5 e m U v Q X V 0 b 1 J l b W 9 2 Z W R D b 2 x 1 b W 5 z M S 5 7 V G l l c i w w f S Z x d W 9 0 O y w m c X V v d D t T Z W N 0 a W 9 u M S 9 U b 1 9 B b m F s e X p l L 0 F 1 d G 9 S Z W 1 v d m V k Q 2 9 s d W 1 u c z E u e 1 R 5 c G U g K y B U Q 2 9 k Z S A r I E N v I C s g R G 9 j I E 4 s M X 0 m c X V v d D s s J n F 1 b 3 Q 7 U 2 V j d G l v b j E v V G 9 f Q W 5 h b H l 6 Z S 9 B d X R v U m V t b 3 Z l Z E N v b H V t b n M x L n t D b 0 N k L D J 9 J n F 1 b 3 Q 7 L C Z x d W 9 0 O 1 N l Y 3 R p b 2 4 x L 1 R v X 0 F u Y W x 5 e m U v Q X V 0 b 1 J l b W 9 2 Z W R D b 2 x 1 b W 5 z M S 5 7 T W F u Y W d l c i w z f S Z x d W 9 0 O y w m c X V v d D t T Z W N 0 a W 9 u M S 9 U b 1 9 B b m F s e X p l L 0 F 1 d G 9 S Z W 1 v d m V k Q 2 9 s d W 1 u c z E u e 1 V z Z X I s N H 0 m c X V v d D s s J n F 1 b 3 Q 7 U 2 V j d G l v b j E v V G 9 f Q W 5 h b H l 6 Z S 9 B d X R v U m V t b 3 Z l Z E N v b H V t b n M x L n t U Q 2 9 k Z S w 1 f S Z x d W 9 0 O y w m c X V v d D t T Z W N 0 a W 9 u M S 9 U b 1 9 B b m F s e X p l L 0 F 1 d G 9 S Z W 1 v d m V k Q 2 9 s d W 1 u c z E u e 1 R l e H Q s N n 0 m c X V v d D s s J n F 1 b 3 Q 7 U 2 V j d G l v b j E v V G 9 f Q W 5 h b H l 6 Z S 9 B d X R v U m V t b 3 Z l Z E N v b H V t b n M x L n t U e X B l L D d 9 J n F 1 b 3 Q 7 L C Z x d W 9 0 O 1 N l Y 3 R p b 2 4 x L 1 R v X 0 F u Y W x 5 e m U v Q X V 0 b 1 J l b W 9 2 Z W R D b 2 x 1 b W 5 z M S 5 7 R G 9 j d W 1 l b n R O b y w 4 f S Z x d W 9 0 O y w m c X V v d D t T Z W N 0 a W 9 u M S 9 U b 1 9 B b m F s e X p l L 0 F 1 d G 9 S Z W 1 v d m V k Q 2 9 s d W 1 u c z E u e 0 V m Z m V j d C B k Y X R l L D l 9 J n F 1 b 3 Q 7 L C Z x d W 9 0 O 1 N l Y 3 R p b 2 4 x L 1 R v X 0 F u Y W x 5 e m U v Q X V 0 b 1 J l b W 9 2 Z W R D b 2 x 1 b W 5 z M S 5 7 R G 9 j L k h l Y W R l c i B U Z X h 0 L D E w f S Z x d W 9 0 O y w m c X V v d D t T Z W N 0 a W 9 u M S 9 U b 1 9 B b m F s e X p l L 0 F 1 d G 9 S Z W 1 v d m V k Q 2 9 s d W 1 u c z E u e 1 R v d G F s I E R l Y i 4 v Q 3 J l Z C 4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1 9 B b m F s e X p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X 0 F u Y W x 5 e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B b m F s e X p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X 0 F u Y W x 5 e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B b m F s e X p l L 1 J l b W V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f Q 2 9 u d H J v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b m R l c l 9 D b 2 5 0 c m 9 s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3 N z N k N T Q w O C 1 j Y j U 3 L T Q 3 N G U t O D c x N S 1 m Y z V h M T Y x Y z V m Z W M i I C 8 + P E V u d H J 5 I F R 5 c G U 9 I k Z p b G x M Y X N 0 V X B k Y X R l Z C I g V m F s d W U 9 I m Q y M D I 0 L T E x L T A 1 V D E y O j U 2 O j M y L j M w N D M 2 O T R a I i A v P j x F b n R y e S B U e X B l P S J M b 2 F k Z W R U b 0 F u Y W x 5 c 2 l z U 2 V y d m l j Z X M i I F Z h b H V l P S J s M C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V G l l c i Z x d W 9 0 O y w m c X V v d D t U e X B l I C s g V E N v Z G U g K y B D b y A r I E R v Y y B O J n F 1 b 3 Q 7 L C Z x d W 9 0 O 0 N v Q 2 Q m c X V v d D s s J n F 1 b 3 Q 7 T W F u Y W d l c i Z x d W 9 0 O y w m c X V v d D t V c 2 V y J n F 1 b 3 Q 7 L C Z x d W 9 0 O 1 R D b 2 R l J n F 1 b 3 Q 7 L C Z x d W 9 0 O 1 R l e H Q m c X V v d D s s J n F 1 b 3 Q 7 V H l w Z S Z x d W 9 0 O y w m c X V v d D t E b 2 N 1 b W V u d E 5 v J n F 1 b 3 Q 7 L C Z x d W 9 0 O 0 V m Z m V j d C B k Y X R l J n F 1 b 3 Q 7 L C Z x d W 9 0 O 0 R v Y y 5 I Z W F k Z X I g V G V 4 d C Z x d W 9 0 O y w m c X V v d D t U b 3 R h b C B E Z W I u L 0 N y Z W Q u J n F 1 b 3 Q 7 X S I g L z 4 8 R W 5 0 c n k g V H l w Z T 0 i R m l s b E N v d W 5 0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Z G V y X 0 N v b n R y b 2 w v Q X V 0 b 1 J l b W 9 2 Z W R D b 2 x 1 b W 5 z M S 5 7 V G l l c i w w f S Z x d W 9 0 O y w m c X V v d D t T Z W N 0 a W 9 u M S 9 V b m R l c l 9 D b 2 5 0 c m 9 s L 0 F 1 d G 9 S Z W 1 v d m V k Q 2 9 s d W 1 u c z E u e 1 R 5 c G U g K y B U Q 2 9 k Z S A r I E N v I C s g R G 9 j I E 4 s M X 0 m c X V v d D s s J n F 1 b 3 Q 7 U 2 V j d G l v b j E v V W 5 k Z X J f Q 2 9 u d H J v b C 9 B d X R v U m V t b 3 Z l Z E N v b H V t b n M x L n t D b 0 N k L D J 9 J n F 1 b 3 Q 7 L C Z x d W 9 0 O 1 N l Y 3 R p b 2 4 x L 1 V u Z G V y X 0 N v b n R y b 2 w v Q X V 0 b 1 J l b W 9 2 Z W R D b 2 x 1 b W 5 z M S 5 7 T W F u Y W d l c i w z f S Z x d W 9 0 O y w m c X V v d D t T Z W N 0 a W 9 u M S 9 V b m R l c l 9 D b 2 5 0 c m 9 s L 0 F 1 d G 9 S Z W 1 v d m V k Q 2 9 s d W 1 u c z E u e 1 V z Z X I s N H 0 m c X V v d D s s J n F 1 b 3 Q 7 U 2 V j d G l v b j E v V W 5 k Z X J f Q 2 9 u d H J v b C 9 B d X R v U m V t b 3 Z l Z E N v b H V t b n M x L n t U Q 2 9 k Z S w 1 f S Z x d W 9 0 O y w m c X V v d D t T Z W N 0 a W 9 u M S 9 V b m R l c l 9 D b 2 5 0 c m 9 s L 0 F 1 d G 9 S Z W 1 v d m V k Q 2 9 s d W 1 u c z E u e 1 R l e H Q s N n 0 m c X V v d D s s J n F 1 b 3 Q 7 U 2 V j d G l v b j E v V W 5 k Z X J f Q 2 9 u d H J v b C 9 B d X R v U m V t b 3 Z l Z E N v b H V t b n M x L n t U e X B l L D d 9 J n F 1 b 3 Q 7 L C Z x d W 9 0 O 1 N l Y 3 R p b 2 4 x L 1 V u Z G V y X 0 N v b n R y b 2 w v Q X V 0 b 1 J l b W 9 2 Z W R D b 2 x 1 b W 5 z M S 5 7 R G 9 j d W 1 l b n R O b y w 4 f S Z x d W 9 0 O y w m c X V v d D t T Z W N 0 a W 9 u M S 9 V b m R l c l 9 D b 2 5 0 c m 9 s L 0 F 1 d G 9 S Z W 1 v d m V k Q 2 9 s d W 1 u c z E u e 0 V m Z m V j d C B k Y X R l L D l 9 J n F 1 b 3 Q 7 L C Z x d W 9 0 O 1 N l Y 3 R p b 2 4 x L 1 V u Z G V y X 0 N v b n R y b 2 w v Q X V 0 b 1 J l b W 9 2 Z W R D b 2 x 1 b W 5 z M S 5 7 R G 9 j L k h l Y W R l c i B U Z X h 0 L D E w f S Z x d W 9 0 O y w m c X V v d D t T Z W N 0 a W 9 u M S 9 V b m R l c l 9 D b 2 5 0 c m 9 s L 0 F 1 d G 9 S Z W 1 v d m V k Q 2 9 s d W 1 u c z E u e 1 R v d G F s I E R l Y i 4 v Q 3 J l Z C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V b m R l c l 9 D b 2 5 0 c m 9 s L 0 F 1 d G 9 S Z W 1 v d m V k Q 2 9 s d W 1 u c z E u e 1 R p Z X I s M H 0 m c X V v d D s s J n F 1 b 3 Q 7 U 2 V j d G l v b j E v V W 5 k Z X J f Q 2 9 u d H J v b C 9 B d X R v U m V t b 3 Z l Z E N v b H V t b n M x L n t U e X B l I C s g V E N v Z G U g K y B D b y A r I E R v Y y B O L D F 9 J n F 1 b 3 Q 7 L C Z x d W 9 0 O 1 N l Y 3 R p b 2 4 x L 1 V u Z G V y X 0 N v b n R y b 2 w v Q X V 0 b 1 J l b W 9 2 Z W R D b 2 x 1 b W 5 z M S 5 7 Q 2 9 D Z C w y f S Z x d W 9 0 O y w m c X V v d D t T Z W N 0 a W 9 u M S 9 V b m R l c l 9 D b 2 5 0 c m 9 s L 0 F 1 d G 9 S Z W 1 v d m V k Q 2 9 s d W 1 u c z E u e 0 1 h b m F n Z X I s M 3 0 m c X V v d D s s J n F 1 b 3 Q 7 U 2 V j d G l v b j E v V W 5 k Z X J f Q 2 9 u d H J v b C 9 B d X R v U m V t b 3 Z l Z E N v b H V t b n M x L n t V c 2 V y L D R 9 J n F 1 b 3 Q 7 L C Z x d W 9 0 O 1 N l Y 3 R p b 2 4 x L 1 V u Z G V y X 0 N v b n R y b 2 w v Q X V 0 b 1 J l b W 9 2 Z W R D b 2 x 1 b W 5 z M S 5 7 V E N v Z G U s N X 0 m c X V v d D s s J n F 1 b 3 Q 7 U 2 V j d G l v b j E v V W 5 k Z X J f Q 2 9 u d H J v b C 9 B d X R v U m V t b 3 Z l Z E N v b H V t b n M x L n t U Z X h 0 L D Z 9 J n F 1 b 3 Q 7 L C Z x d W 9 0 O 1 N l Y 3 R p b 2 4 x L 1 V u Z G V y X 0 N v b n R y b 2 w v Q X V 0 b 1 J l b W 9 2 Z W R D b 2 x 1 b W 5 z M S 5 7 V H l w Z S w 3 f S Z x d W 9 0 O y w m c X V v d D t T Z W N 0 a W 9 u M S 9 V b m R l c l 9 D b 2 5 0 c m 9 s L 0 F 1 d G 9 S Z W 1 v d m V k Q 2 9 s d W 1 u c z E u e 0 R v Y 3 V t Z W 5 0 T m 8 s O H 0 m c X V v d D s s J n F 1 b 3 Q 7 U 2 V j d G l v b j E v V W 5 k Z X J f Q 2 9 u d H J v b C 9 B d X R v U m V t b 3 Z l Z E N v b H V t b n M x L n t F Z m Z l Y 3 Q g Z G F 0 Z S w 5 f S Z x d W 9 0 O y w m c X V v d D t T Z W N 0 a W 9 u M S 9 V b m R l c l 9 D b 2 5 0 c m 9 s L 0 F 1 d G 9 S Z W 1 v d m V k Q 2 9 s d W 1 u c z E u e 0 R v Y y 5 I Z W F k Z X I g V G V 4 d C w x M H 0 m c X V v d D s s J n F 1 b 3 Q 7 U 2 V j d G l v b j E v V W 5 k Z X J f Q 2 9 u d H J v b C 9 B d X R v U m V t b 3 Z l Z E N v b H V t b n M x L n t U b 3 R h b C B E Z W I u L 0 N y Z W Q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5 k Z X J f Q 2 9 u d H J v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R l c l 9 D b 2 5 0 c m 9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f Q 2 9 u d H J v b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Z G V y X 0 N v b n R y b 2 w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f Q 2 9 u d H J v b C 9 S Z W 1 l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X 0 F u Y W x 5 e m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f Q 2 9 u d H J v b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B b m F s e X p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U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5 c G U g K y B U Q 2 9 k Z S A r I E N v I C s g R G 9 j I E 4 m c X V v d D s s J n F 1 b 3 Q 7 Q 2 9 D Z C Z x d W 9 0 O y w m c X V v d D t N Y W 5 h Z 2 V y J n F 1 b 3 Q 7 L C Z x d W 9 0 O 1 V z Z X I m c X V v d D s s J n F 1 b 3 Q 7 V E N v Z G U m c X V v d D s s J n F 1 b 3 Q 7 V G V 4 d C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t d I i A v P j x F b n R y e S B U e X B l P S J G a W x s T G F z d F V w Z G F 0 Z W Q i I F Z h b H V l P S J k M j A y N C 0 x M S 0 w N V Q x M j o 1 N j o z M i 4 z O T g z N z I 1 W i I g L z 4 8 R W 5 0 c n k g V H l w Z T 0 i R m l s b E N v b H V t b l R 5 c G V z I i B W Y W x 1 Z T 0 i c 0 F B Q U F B Q U F B Q U F B Q U F B Q T 0 i I C 8 + P E V u d H J 5 I F R 5 c G U 9 I k x v Y W R l Z F R v Q W 5 h b H l z a X N T Z X J 2 a W N l c y I g V m F s d W U 9 I m w w I i A v P j x F b n R y e S B U e X B l P S J R d W V y e U l E I i B W Y W x 1 Z T 0 i c z g z Y m M 3 O W N j L W U z O D I t N G Q y M y 1 h N W N m L T Z k Y m M 0 N j V m N G U x O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D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Q L 0 F 1 d G 9 S Z W 1 v d m V k Q 2 9 s d W 1 u c z E u e 1 R 5 c G U g K y B U Q 2 9 k Z S A r I E N v I C s g R G 9 j I E 4 s M H 0 m c X V v d D s s J n F 1 b 3 Q 7 U 2 V j d G l v b j E v Q V A v Q X V 0 b 1 J l b W 9 2 Z W R D b 2 x 1 b W 5 z M S 5 7 Q 2 9 D Z C w x f S Z x d W 9 0 O y w m c X V v d D t T Z W N 0 a W 9 u M S 9 B U C 9 B d X R v U m V t b 3 Z l Z E N v b H V t b n M x L n t N Y W 5 h Z 2 V y L D J 9 J n F 1 b 3 Q 7 L C Z x d W 9 0 O 1 N l Y 3 R p b 2 4 x L 0 F Q L 0 F 1 d G 9 S Z W 1 v d m V k Q 2 9 s d W 1 u c z E u e 1 V z Z X I s M 3 0 m c X V v d D s s J n F 1 b 3 Q 7 U 2 V j d G l v b j E v Q V A v Q X V 0 b 1 J l b W 9 2 Z W R D b 2 x 1 b W 5 z M S 5 7 V E N v Z G U s N H 0 m c X V v d D s s J n F 1 b 3 Q 7 U 2 V j d G l v b j E v Q V A v Q X V 0 b 1 J l b W 9 2 Z W R D b 2 x 1 b W 5 z M S 5 7 V G V 4 d C w 1 f S Z x d W 9 0 O y w m c X V v d D t T Z W N 0 a W 9 u M S 9 B U C 9 B d X R v U m V t b 3 Z l Z E N v b H V t b n M x L n t U e X B l L D Z 9 J n F 1 b 3 Q 7 L C Z x d W 9 0 O 1 N l Y 3 R p b 2 4 x L 0 F Q L 0 F 1 d G 9 S Z W 1 v d m V k Q 2 9 s d W 1 u c z E u e 0 R v Y 3 V t Z W 5 0 T m 8 s N 3 0 m c X V v d D s s J n F 1 b 3 Q 7 U 2 V j d G l v b j E v Q V A v Q X V 0 b 1 J l b W 9 2 Z W R D b 2 x 1 b W 5 z M S 5 7 R W Z m Z W N 0 I G R h d G U s O H 0 m c X V v d D s s J n F 1 b 3 Q 7 U 2 V j d G l v b j E v Q V A v Q X V 0 b 1 J l b W 9 2 Z W R D b 2 x 1 b W 5 z M S 5 7 R G 9 j L k h l Y W R l c i B U Z X h 0 L D l 9 J n F 1 b 3 Q 7 L C Z x d W 9 0 O 1 N l Y 3 R p b 2 4 x L 0 F Q L 0 F 1 d G 9 S Z W 1 v d m V k Q 2 9 s d W 1 u c z E u e 1 R v d G F s I E R l Y i 4 v Q 3 J l Z C 4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B U C 9 B d X R v U m V t b 3 Z l Z E N v b H V t b n M x L n t U e X B l I C s g V E N v Z G U g K y B D b y A r I E R v Y y B O L D B 9 J n F 1 b 3 Q 7 L C Z x d W 9 0 O 1 N l Y 3 R p b 2 4 x L 0 F Q L 0 F 1 d G 9 S Z W 1 v d m V k Q 2 9 s d W 1 u c z E u e 0 N v Q 2 Q s M X 0 m c X V v d D s s J n F 1 b 3 Q 7 U 2 V j d G l v b j E v Q V A v Q X V 0 b 1 J l b W 9 2 Z W R D b 2 x 1 b W 5 z M S 5 7 T W F u Y W d l c i w y f S Z x d W 9 0 O y w m c X V v d D t T Z W N 0 a W 9 u M S 9 B U C 9 B d X R v U m V t b 3 Z l Z E N v b H V t b n M x L n t V c 2 V y L D N 9 J n F 1 b 3 Q 7 L C Z x d W 9 0 O 1 N l Y 3 R p b 2 4 x L 0 F Q L 0 F 1 d G 9 S Z W 1 v d m V k Q 2 9 s d W 1 u c z E u e 1 R D b 2 R l L D R 9 J n F 1 b 3 Q 7 L C Z x d W 9 0 O 1 N l Y 3 R p b 2 4 x L 0 F Q L 0 F 1 d G 9 S Z W 1 v d m V k Q 2 9 s d W 1 u c z E u e 1 R l e H Q s N X 0 m c X V v d D s s J n F 1 b 3 Q 7 U 2 V j d G l v b j E v Q V A v Q X V 0 b 1 J l b W 9 2 Z W R D b 2 x 1 b W 5 z M S 5 7 V H l w Z S w 2 f S Z x d W 9 0 O y w m c X V v d D t T Z W N 0 a W 9 u M S 9 B U C 9 B d X R v U m V t b 3 Z l Z E N v b H V t b n M x L n t E b 2 N 1 b W V u d E 5 v L D d 9 J n F 1 b 3 Q 7 L C Z x d W 9 0 O 1 N l Y 3 R p b 2 4 x L 0 F Q L 0 F 1 d G 9 S Z W 1 v d m V k Q 2 9 s d W 1 u c z E u e 0 V m Z m V j d C B k Y X R l L D h 9 J n F 1 b 3 Q 7 L C Z x d W 9 0 O 1 N l Y 3 R p b 2 4 x L 0 F Q L 0 F 1 d G 9 S Z W 1 v d m V k Q 2 9 s d W 1 u c z E u e 0 R v Y y 5 I Z W F k Z X I g V G V 4 d C w 5 f S Z x d W 9 0 O y w m c X V v d D t T Z W N 0 a W 9 u M S 9 B U C 9 B d X R v U m V t b 3 Z l Z E N v b H V t b n M x L n t U b 3 R h b C B E Z W I u L 0 N y Z W Q u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Y W 1 w b G V f Q V I i I C 8 + P E V u d H J 5 I F R 5 c G U 9 I k Z p b G x l Z E N v b X B s Z X R l U m V z d W x 0 V G 9 X b 3 J r c 2 h l Z X Q i I F Z h b H V l P S J s M S I g L z 4 8 R W 5 0 c n k g V H l w Z T 0 i R m l s b E N v b H V t b l R 5 c G V z I i B W Y W x 1 Z T 0 i c 0 F B Q U F B Q U F B Q U F B Q U F B Q U E i I C 8 + P E V u d H J 5 I F R 5 c G U 9 I k Z p b G x M Y X N 0 V X B k Y X R l Z C I g V m F s d W U 9 I m Q y M D I 0 L T E x L T A 1 V D E y O j U 2 O j M 2 L j U w N j I 2 M z R a I i A v P j x F b n R y e S B U e X B l P S J R d W V y e U l E I i B W Y W x 1 Z T 0 i c 2 J l M m M 1 Z m J j L T M 2 M T E t N D Q 0 O S 0 4 O G M 1 L T A 0 Y j g w Y 2 U 1 Y 2 M w Y i I g L z 4 8 R W 5 0 c n k g V H l w Z T 0 i R m l s b E V y c m 9 y Q 2 9 1 b n Q i I F Z h b H V l P S J s M C I g L z 4 8 R W 5 0 c n k g V H l w Z T 0 i R m l s b E N v b H V t b k 5 h b W V z I i B W Y W x 1 Z T 0 i c 1 s m c X V v d D t U e X B l I C s g V E N v Z G U g K y B D b y A r I E R v Y y B O J n F 1 b 3 Q 7 L C Z x d W 9 0 O 0 N v Q 2 Q m c X V v d D s s J n F 1 b 3 Q 7 T W F u Y W d l c i Z x d W 9 0 O y w m c X V v d D t V c 2 V y J n F 1 b 3 Q 7 L C Z x d W 9 0 O 1 R D b 2 R l J n F 1 b 3 Q 7 L C Z x d W 9 0 O 1 R l e H Q m c X V v d D s s J n F 1 b 3 Q 7 V H l w Z S Z x d W 9 0 O y w m c X V v d D t E b 2 N 1 b W V u d E 5 v J n F 1 b 3 Q 7 L C Z x d W 9 0 O 0 V m Z m V j d C B k Y X R l J n F 1 b 3 Q 7 L C Z x d W 9 0 O 0 R v Y y 5 I Z W F k Z X I g V G V 4 d C Z x d W 9 0 O y w m c X V v d D t U b 3 R h b C B E Z W I u L 0 N y Z W Q u J n F 1 b 3 Q 7 L C Z x d W 9 0 O 1 N h b X B s a W 5 n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t c G x l X 0 F S L 0 F 1 d G 9 S Z W 1 v d m V k Q 2 9 s d W 1 u c z E u e 1 R 5 c G U g K y B U Q 2 9 k Z S A r I E N v I C s g R G 9 j I E 4 s M H 0 m c X V v d D s s J n F 1 b 3 Q 7 U 2 V j d G l v b j E v U 2 F t c G x l X 0 F S L 0 F 1 d G 9 S Z W 1 v d m V k Q 2 9 s d W 1 u c z E u e 0 N v Q 2 Q s M X 0 m c X V v d D s s J n F 1 b 3 Q 7 U 2 V j d G l v b j E v U 2 F t c G x l X 0 F S L 0 F 1 d G 9 S Z W 1 v d m V k Q 2 9 s d W 1 u c z E u e 0 1 h b m F n Z X I s M n 0 m c X V v d D s s J n F 1 b 3 Q 7 U 2 V j d G l v b j E v U 2 F t c G x l X 0 F S L 0 F 1 d G 9 S Z W 1 v d m V k Q 2 9 s d W 1 u c z E u e 1 V z Z X I s M 3 0 m c X V v d D s s J n F 1 b 3 Q 7 U 2 V j d G l v b j E v U 2 F t c G x l X 0 F S L 0 F 1 d G 9 S Z W 1 v d m V k Q 2 9 s d W 1 u c z E u e 1 R D b 2 R l L D R 9 J n F 1 b 3 Q 7 L C Z x d W 9 0 O 1 N l Y 3 R p b 2 4 x L 1 N h b X B s Z V 9 B U i 9 B d X R v U m V t b 3 Z l Z E N v b H V t b n M x L n t U Z X h 0 L D V 9 J n F 1 b 3 Q 7 L C Z x d W 9 0 O 1 N l Y 3 R p b 2 4 x L 1 N h b X B s Z V 9 B U i 9 B d X R v U m V t b 3 Z l Z E N v b H V t b n M x L n t U e X B l L D Z 9 J n F 1 b 3 Q 7 L C Z x d W 9 0 O 1 N l Y 3 R p b 2 4 x L 1 N h b X B s Z V 9 B U i 9 B d X R v U m V t b 3 Z l Z E N v b H V t b n M x L n t E b 2 N 1 b W V u d E 5 v L D d 9 J n F 1 b 3 Q 7 L C Z x d W 9 0 O 1 N l Y 3 R p b 2 4 x L 1 N h b X B s Z V 9 B U i 9 B d X R v U m V t b 3 Z l Z E N v b H V t b n M x L n t F Z m Z l Y 3 Q g Z G F 0 Z S w 4 f S Z x d W 9 0 O y w m c X V v d D t T Z W N 0 a W 9 u M S 9 T Y W 1 w b G V f Q V I v Q X V 0 b 1 J l b W 9 2 Z W R D b 2 x 1 b W 5 z M S 5 7 R G 9 j L k h l Y W R l c i B U Z X h 0 L D l 9 J n F 1 b 3 Q 7 L C Z x d W 9 0 O 1 N l Y 3 R p b 2 4 x L 1 N h b X B s Z V 9 B U i 9 B d X R v U m V t b 3 Z l Z E N v b H V t b n M x L n t U b 3 R h b C B E Z W I u L 0 N y Z W Q u L D E w f S Z x d W 9 0 O y w m c X V v d D t T Z W N 0 a W 9 u M S 9 T Y W 1 w b G V f Q V I v Q X V 0 b 1 J l b W 9 2 Z W R D b 2 x 1 b W 5 z M S 5 7 U 2 F t c G x p b m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Y W 1 w b G V f Q V I v Q X V 0 b 1 J l b W 9 2 Z W R D b 2 x 1 b W 5 z M S 5 7 V H l w Z S A r I F R D b 2 R l I C s g Q 2 8 g K y B E b 2 M g T i w w f S Z x d W 9 0 O y w m c X V v d D t T Z W N 0 a W 9 u M S 9 T Y W 1 w b G V f Q V I v Q X V 0 b 1 J l b W 9 2 Z W R D b 2 x 1 b W 5 z M S 5 7 Q 2 9 D Z C w x f S Z x d W 9 0 O y w m c X V v d D t T Z W N 0 a W 9 u M S 9 T Y W 1 w b G V f Q V I v Q X V 0 b 1 J l b W 9 2 Z W R D b 2 x 1 b W 5 z M S 5 7 T W F u Y W d l c i w y f S Z x d W 9 0 O y w m c X V v d D t T Z W N 0 a W 9 u M S 9 T Y W 1 w b G V f Q V I v Q X V 0 b 1 J l b W 9 2 Z W R D b 2 x 1 b W 5 z M S 5 7 V X N l c i w z f S Z x d W 9 0 O y w m c X V v d D t T Z W N 0 a W 9 u M S 9 T Y W 1 w b G V f Q V I v Q X V 0 b 1 J l b W 9 2 Z W R D b 2 x 1 b W 5 z M S 5 7 V E N v Z G U s N H 0 m c X V v d D s s J n F 1 b 3 Q 7 U 2 V j d G l v b j E v U 2 F t c G x l X 0 F S L 0 F 1 d G 9 S Z W 1 v d m V k Q 2 9 s d W 1 u c z E u e 1 R l e H Q s N X 0 m c X V v d D s s J n F 1 b 3 Q 7 U 2 V j d G l v b j E v U 2 F t c G x l X 0 F S L 0 F 1 d G 9 S Z W 1 v d m V k Q 2 9 s d W 1 u c z E u e 1 R 5 c G U s N n 0 m c X V v d D s s J n F 1 b 3 Q 7 U 2 V j d G l v b j E v U 2 F t c G x l X 0 F S L 0 F 1 d G 9 S Z W 1 v d m V k Q 2 9 s d W 1 u c z E u e 0 R v Y 3 V t Z W 5 0 T m 8 s N 3 0 m c X V v d D s s J n F 1 b 3 Q 7 U 2 V j d G l v b j E v U 2 F t c G x l X 0 F S L 0 F 1 d G 9 S Z W 1 v d m V k Q 2 9 s d W 1 u c z E u e 0 V m Z m V j d C B k Y X R l L D h 9 J n F 1 b 3 Q 7 L C Z x d W 9 0 O 1 N l Y 3 R p b 2 4 x L 1 N h b X B s Z V 9 B U i 9 B d X R v U m V t b 3 Z l Z E N v b H V t b n M x L n t E b 2 M u S G V h Z G V y I F R l e H Q s O X 0 m c X V v d D s s J n F 1 b 3 Q 7 U 2 V j d G l v b j E v U 2 F t c G x l X 0 F S L 0 F 1 d G 9 S Z W 1 v d m V k Q 2 9 s d W 1 u c z E u e 1 R v d G F s I E R l Y i 4 v Q 3 J l Z C 4 s M T B 9 J n F 1 b 3 Q 7 L C Z x d W 9 0 O 1 N l Y 3 R p b 2 4 x L 1 N h b X B s Z V 9 B U i 9 B d X R v U m V t b 3 Z l Z E N v b H V t b n M x L n t T Y W 1 w b G l u Z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X B s Z V 9 B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h b X B s Z V 9 B U C I g L z 4 8 R W 5 0 c n k g V H l w Z T 0 i R m l s b G V k Q 2 9 t c G x l d G V S Z X N 1 b H R U b 1 d v c m t z a G V l d C I g V m F s d W U 9 I m w x I i A v P j x F b n R y e S B U e X B l P S J G a W x s Q 2 9 s d W 1 u V H l w Z X M i I F Z h b H V l P S J z Q U F B Q U F B Q U F B Q U F B Q U F B Q S I g L z 4 8 R W 5 0 c n k g V H l w Z T 0 i R m l s b E x h c 3 R V c G R h d G V k I i B W Y W x 1 Z T 0 i Z D I w M j Q t M T E t M D V U M T I 6 N T Y 6 M z Y u N D g y M j U 1 N F o i I C 8 + P E V u d H J 5 I F R 5 c G U 9 I k x v Y W R l Z F R v Q W 5 h b H l z a X N T Z X J 2 a W N l c y I g V m F s d W U 9 I m w w I i A v P j x F b n R y e S B U e X B l P S J R d W V y e U l E I i B W Y W x 1 Z T 0 i c z I w O T c 0 N D Q z L W I 2 Z W I t N G Y w O C 0 5 N D N j L T A 1 N D k 0 Z m I w Z W J i N i I g L z 4 8 R W 5 0 c n k g V H l w Z T 0 i R m l s b E N v b H V t b k 5 h b W V z I i B W Y W x 1 Z T 0 i c 1 s m c X V v d D t U e X B l I C s g V E N v Z G U g K y B D b y A r I E R v Y y B O J n F 1 b 3 Q 7 L C Z x d W 9 0 O 0 N v Q 2 Q m c X V v d D s s J n F 1 b 3 Q 7 T W F u Y W d l c i Z x d W 9 0 O y w m c X V v d D t V c 2 V y J n F 1 b 3 Q 7 L C Z x d W 9 0 O 1 R D b 2 R l J n F 1 b 3 Q 7 L C Z x d W 9 0 O 1 R l e H Q m c X V v d D s s J n F 1 b 3 Q 7 V H l w Z S Z x d W 9 0 O y w m c X V v d D t E b 2 N 1 b W V u d E 5 v J n F 1 b 3 Q 7 L C Z x d W 9 0 O 0 V m Z m V j d C B k Y X R l J n F 1 b 3 Q 7 L C Z x d W 9 0 O 0 R v Y y 5 I Z W F k Z X I g V G V 4 d C Z x d W 9 0 O y w m c X V v d D t U b 3 R h b C B E Z W I u L 0 N y Z W Q u J n F 1 b 3 Q 7 L C Z x d W 9 0 O 1 N h b X B s a W 5 n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t c G x l X 0 F Q L 0 F 1 d G 9 S Z W 1 v d m V k Q 2 9 s d W 1 u c z E u e 1 R 5 c G U g K y B U Q 2 9 k Z S A r I E N v I C s g R G 9 j I E 4 s M H 0 m c X V v d D s s J n F 1 b 3 Q 7 U 2 V j d G l v b j E v U 2 F t c G x l X 0 F Q L 0 F 1 d G 9 S Z W 1 v d m V k Q 2 9 s d W 1 u c z E u e 0 N v Q 2 Q s M X 0 m c X V v d D s s J n F 1 b 3 Q 7 U 2 V j d G l v b j E v U 2 F t c G x l X 0 F Q L 0 F 1 d G 9 S Z W 1 v d m V k Q 2 9 s d W 1 u c z E u e 0 1 h b m F n Z X I s M n 0 m c X V v d D s s J n F 1 b 3 Q 7 U 2 V j d G l v b j E v U 2 F t c G x l X 0 F Q L 0 F 1 d G 9 S Z W 1 v d m V k Q 2 9 s d W 1 u c z E u e 1 V z Z X I s M 3 0 m c X V v d D s s J n F 1 b 3 Q 7 U 2 V j d G l v b j E v U 2 F t c G x l X 0 F Q L 0 F 1 d G 9 S Z W 1 v d m V k Q 2 9 s d W 1 u c z E u e 1 R D b 2 R l L D R 9 J n F 1 b 3 Q 7 L C Z x d W 9 0 O 1 N l Y 3 R p b 2 4 x L 1 N h b X B s Z V 9 B U C 9 B d X R v U m V t b 3 Z l Z E N v b H V t b n M x L n t U Z X h 0 L D V 9 J n F 1 b 3 Q 7 L C Z x d W 9 0 O 1 N l Y 3 R p b 2 4 x L 1 N h b X B s Z V 9 B U C 9 B d X R v U m V t b 3 Z l Z E N v b H V t b n M x L n t U e X B l L D Z 9 J n F 1 b 3 Q 7 L C Z x d W 9 0 O 1 N l Y 3 R p b 2 4 x L 1 N h b X B s Z V 9 B U C 9 B d X R v U m V t b 3 Z l Z E N v b H V t b n M x L n t E b 2 N 1 b W V u d E 5 v L D d 9 J n F 1 b 3 Q 7 L C Z x d W 9 0 O 1 N l Y 3 R p b 2 4 x L 1 N h b X B s Z V 9 B U C 9 B d X R v U m V t b 3 Z l Z E N v b H V t b n M x L n t F Z m Z l Y 3 Q g Z G F 0 Z S w 4 f S Z x d W 9 0 O y w m c X V v d D t T Z W N 0 a W 9 u M S 9 T Y W 1 w b G V f Q V A v Q X V 0 b 1 J l b W 9 2 Z W R D b 2 x 1 b W 5 z M S 5 7 R G 9 j L k h l Y W R l c i B U Z X h 0 L D l 9 J n F 1 b 3 Q 7 L C Z x d W 9 0 O 1 N l Y 3 R p b 2 4 x L 1 N h b X B s Z V 9 B U C 9 B d X R v U m V t b 3 Z l Z E N v b H V t b n M x L n t U b 3 R h b C B E Z W I u L 0 N y Z W Q u L D E w f S Z x d W 9 0 O y w m c X V v d D t T Z W N 0 a W 9 u M S 9 T Y W 1 w b G V f Q V A v Q X V 0 b 1 J l b W 9 2 Z W R D b 2 x 1 b W 5 z M S 5 7 U 2 F t c G x p b m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Y W 1 w b G V f Q V A v Q X V 0 b 1 J l b W 9 2 Z W R D b 2 x 1 b W 5 z M S 5 7 V H l w Z S A r I F R D b 2 R l I C s g Q 2 8 g K y B E b 2 M g T i w w f S Z x d W 9 0 O y w m c X V v d D t T Z W N 0 a W 9 u M S 9 T Y W 1 w b G V f Q V A v Q X V 0 b 1 J l b W 9 2 Z W R D b 2 x 1 b W 5 z M S 5 7 Q 2 9 D Z C w x f S Z x d W 9 0 O y w m c X V v d D t T Z W N 0 a W 9 u M S 9 T Y W 1 w b G V f Q V A v Q X V 0 b 1 J l b W 9 2 Z W R D b 2 x 1 b W 5 z M S 5 7 T W F u Y W d l c i w y f S Z x d W 9 0 O y w m c X V v d D t T Z W N 0 a W 9 u M S 9 T Y W 1 w b G V f Q V A v Q X V 0 b 1 J l b W 9 2 Z W R D b 2 x 1 b W 5 z M S 5 7 V X N l c i w z f S Z x d W 9 0 O y w m c X V v d D t T Z W N 0 a W 9 u M S 9 T Y W 1 w b G V f Q V A v Q X V 0 b 1 J l b W 9 2 Z W R D b 2 x 1 b W 5 z M S 5 7 V E N v Z G U s N H 0 m c X V v d D s s J n F 1 b 3 Q 7 U 2 V j d G l v b j E v U 2 F t c G x l X 0 F Q L 0 F 1 d G 9 S Z W 1 v d m V k Q 2 9 s d W 1 u c z E u e 1 R l e H Q s N X 0 m c X V v d D s s J n F 1 b 3 Q 7 U 2 V j d G l v b j E v U 2 F t c G x l X 0 F Q L 0 F 1 d G 9 S Z W 1 v d m V k Q 2 9 s d W 1 u c z E u e 1 R 5 c G U s N n 0 m c X V v d D s s J n F 1 b 3 Q 7 U 2 V j d G l v b j E v U 2 F t c G x l X 0 F Q L 0 F 1 d G 9 S Z W 1 v d m V k Q 2 9 s d W 1 u c z E u e 0 R v Y 3 V t Z W 5 0 T m 8 s N 3 0 m c X V v d D s s J n F 1 b 3 Q 7 U 2 V j d G l v b j E v U 2 F t c G x l X 0 F Q L 0 F 1 d G 9 S Z W 1 v d m V k Q 2 9 s d W 1 u c z E u e 0 V m Z m V j d C B k Y X R l L D h 9 J n F 1 b 3 Q 7 L C Z x d W 9 0 O 1 N l Y 3 R p b 2 4 x L 1 N h b X B s Z V 9 B U C 9 B d X R v U m V t b 3 Z l Z E N v b H V t b n M x L n t E b 2 M u S G V h Z G V y I F R l e H Q s O X 0 m c X V v d D s s J n F 1 b 3 Q 7 U 2 V j d G l v b j E v U 2 F t c G x l X 0 F Q L 0 F 1 d G 9 S Z W 1 v d m V k Q 2 9 s d W 1 u c z E u e 1 R v d G F s I E R l Y i 4 v Q 3 J l Z C 4 s M T B 9 J n F 1 b 3 Q 7 L C Z x d W 9 0 O 1 N l Y 3 R p b 2 4 x L 1 N h b X B s Z V 9 B U C 9 B d X R v U m V t b 3 Z l Z E N v b H V t b n M x L n t T Y W 1 w b G l u Z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X B s Z V 9 B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S X 1 R v X 0 F u Y W x 5 e m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T E t M D V U M T I 6 N T Y 6 M z Y u N T Q w M j Y z N F o i I C 8 + P E V u d H J 5 I F R 5 c G U 9 I k Z p b G x F c n J v c k N v d W 5 0 I i B W Y W x 1 Z T 0 i b D A i I C 8 + P E V u d H J 5 I F R 5 c G U 9 I l F 1 Z X J 5 S U Q i I F Z h b H V l P S J z Z m Z m M T l h N G I t N z U 5 N i 0 0 Y W U 4 L T g 4 Y 2 I t O D c x N m Z j N T N k Z D g 4 I i A v P j x F b n R y e S B U e X B l P S J G a W x s R X J y b 3 J D b 2 R l I i B W Y W x 1 Z T 0 i c 1 V u a 2 5 v d 2 4 i I C 8 + P E V u d H J 5 I F R 5 c G U 9 I k Z p b G x D b 2 x 1 b W 5 U e X B l c y I g V m F s d W U 9 I n N B Q U F B Q U F B Q U F B Q V J B Q U F B Q U F B Q U F B Q U F B Q U F B I i A v P j x F b n R y e S B U e X B l P S J G a W x s Q 2 9 s d W 1 u T m F t Z X M i I F Z h b H V l P S J z W y Z x d W 9 0 O 0 N v Q 2 Q m c X V v d D s s J n F 1 b 3 Q 7 T W F u Y W d l c i Z x d W 9 0 O y w m c X V v d D t V c 2 V y J n F 1 b 3 Q 7 L C Z x d W 9 0 O 1 R D b 2 R l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y w m c X V v d D t H L 0 w g Q W N j b 3 V u d C Z x d W 9 0 O y w m c X V v d D t H L 0 w g Q W N j b 3 V u d C B E Z X N j c i 4 m c X V v d D s s J n F 1 b 3 Q 7 U 3 V w c C 9 D d X N 0 J n F 1 b 3 Q 7 L C Z x d W 9 0 O 0 R l c 2 M u U y 9 D J n F 1 b 3 Q 7 L C Z x d W 9 0 O 0 N v c 3 Q g Q 3 R y J n F 1 b 3 Q 7 L C Z x d W 9 0 O 0 N v c 3 Q g Q 3 R y I E R l c 2 M u J n F 1 b 3 Q 7 L C Z x d W 9 0 O 1 B y b 2 Z p d C B D d H I m c X V v d D s s J n F 1 b 3 Q 7 U H J v Z m l 0 I E N 0 c i B E Z X N j J n F 1 b 3 Q 7 L C Z x d W 9 0 O 0 9 y Z G V y J n F 1 b 3 Q 7 L C Z x d W 9 0 O 0 9 y Z G V y I E R l c 2 M u J n F 1 b 3 Q 7 L C Z x d W 9 0 O y A g I E R l Y m l 0 I G F t b 3 V u d C Z x d W 9 0 O y w m c X V v d D s g I E N y Z W R p d C B h b W 9 1 b n Q m c X V v d D t d I i A v P j x F b n R y e S B U e X B l P S J G a W x s U 3 R h d H V z I i B W Y W x 1 Z T 0 i c 0 N v b X B s Z X R l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J f V G 8 g Q W 5 h b H l 6 Z S 9 B d X R v U m V t b 3 Z l Z E N v b H V t b n M x L n t D b 0 N k L D B 9 J n F 1 b 3 Q 7 L C Z x d W 9 0 O 1 N l Y 3 R p b 2 4 x L 0 F S X 1 R v I E F u Y W x 5 e m U v Q X V 0 b 1 J l b W 9 2 Z W R D b 2 x 1 b W 5 z M S 5 7 T W F u Y W d l c i w x f S Z x d W 9 0 O y w m c X V v d D t T Z W N 0 a W 9 u M S 9 B U l 9 U b y B B b m F s e X p l L 0 F 1 d G 9 S Z W 1 v d m V k Q 2 9 s d W 1 u c z E u e 1 V z Z X I s M n 0 m c X V v d D s s J n F 1 b 3 Q 7 U 2 V j d G l v b j E v Q V J f V G 8 g Q W 5 h b H l 6 Z S 9 B d X R v U m V t b 3 Z l Z E N v b H V t b n M x L n t U Q 2 9 k Z S w z f S Z x d W 9 0 O y w m c X V v d D t T Z W N 0 a W 9 u M S 9 B U l 9 U b y B B b m F s e X p l L 0 F 1 d G 9 S Z W 1 v d m V k Q 2 9 s d W 1 u c z E u e 1 R 5 c G U s N H 0 m c X V v d D s s J n F 1 b 3 Q 7 U 2 V j d G l v b j E v Q V J f V G 8 g Q W 5 h b H l 6 Z S 9 B d X R v U m V t b 3 Z l Z E N v b H V t b n M x L n t E b 2 N 1 b W V u d E 5 v L D V 9 J n F 1 b 3 Q 7 L C Z x d W 9 0 O 1 N l Y 3 R p b 2 4 x L 0 F S X 1 R v I E F u Y W x 5 e m U v Q X V 0 b 1 J l b W 9 2 Z W R D b 2 x 1 b W 5 z M S 5 7 R W Z m Z W N 0 I G R h d G U s N n 0 m c X V v d D s s J n F 1 b 3 Q 7 U 2 V j d G l v b j E v Q V J f V G 8 g Q W 5 h b H l 6 Z S 9 B d X R v U m V t b 3 Z l Z E N v b H V t b n M x L n t E b 2 M u S G V h Z G V y I F R l e H Q s N 3 0 m c X V v d D s s J n F 1 b 3 Q 7 U 2 V j d G l v b j E v Q V J f V G 8 g Q W 5 h b H l 6 Z S 9 B d X R v U m V t b 3 Z l Z E N v b H V t b n M x L n t U b 3 R h b C B E Z W I u L 0 N y Z W Q u L D h 9 J n F 1 b 3 Q 7 L C Z x d W 9 0 O 1 N l Y 3 R p b 2 4 x L 0 F S X 1 R v I E F u Y W x 5 e m U v Q X V 0 b 1 J l b W 9 2 Z W R D b 2 x 1 b W 5 z M S 5 7 R y 9 M I E F j Y 2 9 1 b n Q s O X 0 m c X V v d D s s J n F 1 b 3 Q 7 U 2 V j d G l v b j E v Q V J f V G 8 g Q W 5 h b H l 6 Z S 9 B d X R v U m V t b 3 Z l Z E N v b H V t b n M x L n t H L 0 w g Q W N j b 3 V u d C B E Z X N j c i 4 s M T B 9 J n F 1 b 3 Q 7 L C Z x d W 9 0 O 1 N l Y 3 R p b 2 4 x L 0 F S X 1 R v I E F u Y W x 5 e m U v Q X V 0 b 1 J l b W 9 2 Z W R D b 2 x 1 b W 5 z M S 5 7 U 3 V w c C 9 D d X N 0 L D E x f S Z x d W 9 0 O y w m c X V v d D t T Z W N 0 a W 9 u M S 9 B U l 9 U b y B B b m F s e X p l L 0 F 1 d G 9 S Z W 1 v d m V k Q 2 9 s d W 1 u c z E u e 0 R l c 2 M u U y 9 D L D E y f S Z x d W 9 0 O y w m c X V v d D t T Z W N 0 a W 9 u M S 9 B U l 9 U b y B B b m F s e X p l L 0 F 1 d G 9 S Z W 1 v d m V k Q 2 9 s d W 1 u c z E u e 0 N v c 3 Q g Q 3 R y L D E z f S Z x d W 9 0 O y w m c X V v d D t T Z W N 0 a W 9 u M S 9 B U l 9 U b y B B b m F s e X p l L 0 F 1 d G 9 S Z W 1 v d m V k Q 2 9 s d W 1 u c z E u e 0 N v c 3 Q g Q 3 R y I E R l c 2 M u L D E 0 f S Z x d W 9 0 O y w m c X V v d D t T Z W N 0 a W 9 u M S 9 B U l 9 U b y B B b m F s e X p l L 0 F 1 d G 9 S Z W 1 v d m V k Q 2 9 s d W 1 u c z E u e 1 B y b 2 Z p d C B D d H I s M T V 9 J n F 1 b 3 Q 7 L C Z x d W 9 0 O 1 N l Y 3 R p b 2 4 x L 0 F S X 1 R v I E F u Y W x 5 e m U v Q X V 0 b 1 J l b W 9 2 Z W R D b 2 x 1 b W 5 z M S 5 7 U H J v Z m l 0 I E N 0 c i B E Z X N j L D E 2 f S Z x d W 9 0 O y w m c X V v d D t T Z W N 0 a W 9 u M S 9 B U l 9 U b y B B b m F s e X p l L 0 F 1 d G 9 S Z W 1 v d m V k Q 2 9 s d W 1 u c z E u e 0 9 y Z G V y L D E 3 f S Z x d W 9 0 O y w m c X V v d D t T Z W N 0 a W 9 u M S 9 B U l 9 U b y B B b m F s e X p l L 0 F 1 d G 9 S Z W 1 v d m V k Q 2 9 s d W 1 u c z E u e 0 9 y Z G V y I E R l c 2 M u L D E 4 f S Z x d W 9 0 O y w m c X V v d D t T Z W N 0 a W 9 u M S 9 B U l 9 U b y B B b m F s e X p l L 0 F 1 d G 9 S Z W 1 v d m V k Q 2 9 s d W 1 u c z E u e y A g I E R l Y m l 0 I G F t b 3 V u d C w x O X 0 m c X V v d D s s J n F 1 b 3 Q 7 U 2 V j d G l v b j E v Q V J f V G 8 g Q W 5 h b H l 6 Z S 9 B d X R v U m V t b 3 Z l Z E N v b H V t b n M x L n s g I E N y Z W R p d C B h b W 9 1 b n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B U l 9 U b y B B b m F s e X p l L 0 F 1 d G 9 S Z W 1 v d m V k Q 2 9 s d W 1 u c z E u e 0 N v Q 2 Q s M H 0 m c X V v d D s s J n F 1 b 3 Q 7 U 2 V j d G l v b j E v Q V J f V G 8 g Q W 5 h b H l 6 Z S 9 B d X R v U m V t b 3 Z l Z E N v b H V t b n M x L n t N Y W 5 h Z 2 V y L D F 9 J n F 1 b 3 Q 7 L C Z x d W 9 0 O 1 N l Y 3 R p b 2 4 x L 0 F S X 1 R v I E F u Y W x 5 e m U v Q X V 0 b 1 J l b W 9 2 Z W R D b 2 x 1 b W 5 z M S 5 7 V X N l c i w y f S Z x d W 9 0 O y w m c X V v d D t T Z W N 0 a W 9 u M S 9 B U l 9 U b y B B b m F s e X p l L 0 F 1 d G 9 S Z W 1 v d m V k Q 2 9 s d W 1 u c z E u e 1 R D b 2 R l L D N 9 J n F 1 b 3 Q 7 L C Z x d W 9 0 O 1 N l Y 3 R p b 2 4 x L 0 F S X 1 R v I E F u Y W x 5 e m U v Q X V 0 b 1 J l b W 9 2 Z W R D b 2 x 1 b W 5 z M S 5 7 V H l w Z S w 0 f S Z x d W 9 0 O y w m c X V v d D t T Z W N 0 a W 9 u M S 9 B U l 9 U b y B B b m F s e X p l L 0 F 1 d G 9 S Z W 1 v d m V k Q 2 9 s d W 1 u c z E u e 0 R v Y 3 V t Z W 5 0 T m 8 s N X 0 m c X V v d D s s J n F 1 b 3 Q 7 U 2 V j d G l v b j E v Q V J f V G 8 g Q W 5 h b H l 6 Z S 9 B d X R v U m V t b 3 Z l Z E N v b H V t b n M x L n t F Z m Z l Y 3 Q g Z G F 0 Z S w 2 f S Z x d W 9 0 O y w m c X V v d D t T Z W N 0 a W 9 u M S 9 B U l 9 U b y B B b m F s e X p l L 0 F 1 d G 9 S Z W 1 v d m V k Q 2 9 s d W 1 u c z E u e 0 R v Y y 5 I Z W F k Z X I g V G V 4 d C w 3 f S Z x d W 9 0 O y w m c X V v d D t T Z W N 0 a W 9 u M S 9 B U l 9 U b y B B b m F s e X p l L 0 F 1 d G 9 S Z W 1 v d m V k Q 2 9 s d W 1 u c z E u e 1 R v d G F s I E R l Y i 4 v Q 3 J l Z C 4 s O H 0 m c X V v d D s s J n F 1 b 3 Q 7 U 2 V j d G l v b j E v Q V J f V G 8 g Q W 5 h b H l 6 Z S 9 B d X R v U m V t b 3 Z l Z E N v b H V t b n M x L n t H L 0 w g Q W N j b 3 V u d C w 5 f S Z x d W 9 0 O y w m c X V v d D t T Z W N 0 a W 9 u M S 9 B U l 9 U b y B B b m F s e X p l L 0 F 1 d G 9 S Z W 1 v d m V k Q 2 9 s d W 1 u c z E u e 0 c v T C B B Y 2 N v d W 5 0 I E R l c 2 N y L i w x M H 0 m c X V v d D s s J n F 1 b 3 Q 7 U 2 V j d G l v b j E v Q V J f V G 8 g Q W 5 h b H l 6 Z S 9 B d X R v U m V t b 3 Z l Z E N v b H V t b n M x L n t T d X B w L 0 N 1 c 3 Q s M T F 9 J n F 1 b 3 Q 7 L C Z x d W 9 0 O 1 N l Y 3 R p b 2 4 x L 0 F S X 1 R v I E F u Y W x 5 e m U v Q X V 0 b 1 J l b W 9 2 Z W R D b 2 x 1 b W 5 z M S 5 7 R G V z Y y 5 T L 0 M s M T J 9 J n F 1 b 3 Q 7 L C Z x d W 9 0 O 1 N l Y 3 R p b 2 4 x L 0 F S X 1 R v I E F u Y W x 5 e m U v Q X V 0 b 1 J l b W 9 2 Z W R D b 2 x 1 b W 5 z M S 5 7 Q 2 9 z d C B D d H I s M T N 9 J n F 1 b 3 Q 7 L C Z x d W 9 0 O 1 N l Y 3 R p b 2 4 x L 0 F S X 1 R v I E F u Y W x 5 e m U v Q X V 0 b 1 J l b W 9 2 Z W R D b 2 x 1 b W 5 z M S 5 7 Q 2 9 z d C B D d H I g R G V z Y y 4 s M T R 9 J n F 1 b 3 Q 7 L C Z x d W 9 0 O 1 N l Y 3 R p b 2 4 x L 0 F S X 1 R v I E F u Y W x 5 e m U v Q X V 0 b 1 J l b W 9 2 Z W R D b 2 x 1 b W 5 z M S 5 7 U H J v Z m l 0 I E N 0 c i w x N X 0 m c X V v d D s s J n F 1 b 3 Q 7 U 2 V j d G l v b j E v Q V J f V G 8 g Q W 5 h b H l 6 Z S 9 B d X R v U m V t b 3 Z l Z E N v b H V t b n M x L n t Q c m 9 m a X Q g Q 3 R y I E R l c 2 M s M T Z 9 J n F 1 b 3 Q 7 L C Z x d W 9 0 O 1 N l Y 3 R p b 2 4 x L 0 F S X 1 R v I E F u Y W x 5 e m U v Q X V 0 b 1 J l b W 9 2 Z W R D b 2 x 1 b W 5 z M S 5 7 T 3 J k Z X I s M T d 9 J n F 1 b 3 Q 7 L C Z x d W 9 0 O 1 N l Y 3 R p b 2 4 x L 0 F S X 1 R v I E F u Y W x 5 e m U v Q X V 0 b 1 J l b W 9 2 Z W R D b 2 x 1 b W 5 z M S 5 7 T 3 J k Z X I g R G V z Y y 4 s M T h 9 J n F 1 b 3 Q 7 L C Z x d W 9 0 O 1 N l Y 3 R p b 2 4 x L 0 F S X 1 R v I E F u Y W x 5 e m U v Q X V 0 b 1 J l b W 9 2 Z W R D b 2 x 1 b W 5 z M S 5 7 I C A g R G V i a X Q g Y W 1 v d W 5 0 L D E 5 f S Z x d W 9 0 O y w m c X V v d D t T Z W N 0 a W 9 u M S 9 B U l 9 U b y B B b m F s e X p l L 0 F 1 d G 9 S Z W 1 v d m V k Q 2 9 s d W 1 u c z E u e y A g Q 3 J l Z G l 0 I G F t b 3 V u d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X 1 R v J T I w Q W 5 h b H l 6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V B f V G 9 f Q W 5 h b H l 6 Z S I g L z 4 8 R W 5 0 c n k g V H l w Z T 0 i R m l s b G V k Q 2 9 t c G x l d G V S Z X N 1 b H R U b 1 d v c m t z a G V l d C I g V m F s d W U 9 I m w x I i A v P j x F b n R y e S B U e X B l P S J G a W x s Q 2 9 s d W 1 u V H l w Z X M i I F Z h b H V l P S J z Q U F B Q U F B Q U F B Q U F S Q U F B Q U F B Q U F B Q U F B Q U F B Q S I g L z 4 8 R W 5 0 c n k g V H l w Z T 0 i R m l s b E x h c 3 R V c G R h d G V k I i B W Y W x 1 Z T 0 i Z D I w M j Q t M T E t M D V U M T I 6 N T Y 6 M z Y u N T E 2 M j U 3 M 1 o i I C 8 + P E V u d H J 5 I F R 5 c G U 9 I l F 1 Z X J 5 S U Q i I F Z h b H V l P S J z M j k 1 M m M 1 N m U t O D l h M S 0 0 M W J j L W E z M j c t Z G I 2 Y j E z M 2 J k N G E 2 I i A v P j x F b n R y e S B U e X B l P S J G a W x s Q 2 9 s d W 1 u T m F t Z X M i I F Z h b H V l P S J z W y Z x d W 9 0 O 0 N v Q 2 Q m c X V v d D s s J n F 1 b 3 Q 7 T W F u Y W d l c i Z x d W 9 0 O y w m c X V v d D t V c 2 V y J n F 1 b 3 Q 7 L C Z x d W 9 0 O 1 R D b 2 R l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y w m c X V v d D t H L 0 w g Q W N j b 3 V u d C Z x d W 9 0 O y w m c X V v d D t H L 0 w g Q W N j b 3 V u d C B E Z X N j c i 4 m c X V v d D s s J n F 1 b 3 Q 7 U 3 V w c C 9 D d X N 0 J n F 1 b 3 Q 7 L C Z x d W 9 0 O 0 R l c 2 M u U y 9 D J n F 1 b 3 Q 7 L C Z x d W 9 0 O 0 N v c 3 Q g Q 3 R y J n F 1 b 3 Q 7 L C Z x d W 9 0 O 0 N v c 3 Q g Q 3 R y I E R l c 2 M u J n F 1 b 3 Q 7 L C Z x d W 9 0 O 1 B y b 2 Z p d C B D d H I m c X V v d D s s J n F 1 b 3 Q 7 U H J v Z m l 0 I E N 0 c i B E Z X N j J n F 1 b 3 Q 7 L C Z x d W 9 0 O 0 9 y Z G V y J n F 1 b 3 Q 7 L C Z x d W 9 0 O 0 9 y Z G V y I E R l c 2 M u J n F 1 b 3 Q 7 L C Z x d W 9 0 O y A g I E R l Y m l 0 I G F t b 3 V u d C Z x d W 9 0 O y w m c X V v d D s g I E N y Z W R p d C B h b W 9 1 b n Q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B f V G 8 g Q W 5 h b H l 6 Z S 9 B d X R v U m V t b 3 Z l Z E N v b H V t b n M x L n t D b 0 N k L D B 9 J n F 1 b 3 Q 7 L C Z x d W 9 0 O 1 N l Y 3 R p b 2 4 x L 0 F Q X 1 R v I E F u Y W x 5 e m U v Q X V 0 b 1 J l b W 9 2 Z W R D b 2 x 1 b W 5 z M S 5 7 T W F u Y W d l c i w x f S Z x d W 9 0 O y w m c X V v d D t T Z W N 0 a W 9 u M S 9 B U F 9 U b y B B b m F s e X p l L 0 F 1 d G 9 S Z W 1 v d m V k Q 2 9 s d W 1 u c z E u e 1 V z Z X I s M n 0 m c X V v d D s s J n F 1 b 3 Q 7 U 2 V j d G l v b j E v Q V B f V G 8 g Q W 5 h b H l 6 Z S 9 B d X R v U m V t b 3 Z l Z E N v b H V t b n M x L n t U Q 2 9 k Z S w z f S Z x d W 9 0 O y w m c X V v d D t T Z W N 0 a W 9 u M S 9 B U F 9 U b y B B b m F s e X p l L 0 F 1 d G 9 S Z W 1 v d m V k Q 2 9 s d W 1 u c z E u e 1 R 5 c G U s N H 0 m c X V v d D s s J n F 1 b 3 Q 7 U 2 V j d G l v b j E v Q V B f V G 8 g Q W 5 h b H l 6 Z S 9 B d X R v U m V t b 3 Z l Z E N v b H V t b n M x L n t E b 2 N 1 b W V u d E 5 v L D V 9 J n F 1 b 3 Q 7 L C Z x d W 9 0 O 1 N l Y 3 R p b 2 4 x L 0 F Q X 1 R v I E F u Y W x 5 e m U v Q X V 0 b 1 J l b W 9 2 Z W R D b 2 x 1 b W 5 z M S 5 7 R W Z m Z W N 0 I G R h d G U s N n 0 m c X V v d D s s J n F 1 b 3 Q 7 U 2 V j d G l v b j E v Q V B f V G 8 g Q W 5 h b H l 6 Z S 9 B d X R v U m V t b 3 Z l Z E N v b H V t b n M x L n t E b 2 M u S G V h Z G V y I F R l e H Q s N 3 0 m c X V v d D s s J n F 1 b 3 Q 7 U 2 V j d G l v b j E v Q V B f V G 8 g Q W 5 h b H l 6 Z S 9 B d X R v U m V t b 3 Z l Z E N v b H V t b n M x L n t U b 3 R h b C B E Z W I u L 0 N y Z W Q u L D h 9 J n F 1 b 3 Q 7 L C Z x d W 9 0 O 1 N l Y 3 R p b 2 4 x L 0 F Q X 1 R v I E F u Y W x 5 e m U v Q X V 0 b 1 J l b W 9 2 Z W R D b 2 x 1 b W 5 z M S 5 7 R y 9 M I E F j Y 2 9 1 b n Q s O X 0 m c X V v d D s s J n F 1 b 3 Q 7 U 2 V j d G l v b j E v Q V B f V G 8 g Q W 5 h b H l 6 Z S 9 B d X R v U m V t b 3 Z l Z E N v b H V t b n M x L n t H L 0 w g Q W N j b 3 V u d C B E Z X N j c i 4 s M T B 9 J n F 1 b 3 Q 7 L C Z x d W 9 0 O 1 N l Y 3 R p b 2 4 x L 0 F Q X 1 R v I E F u Y W x 5 e m U v Q X V 0 b 1 J l b W 9 2 Z W R D b 2 x 1 b W 5 z M S 5 7 U 3 V w c C 9 D d X N 0 L D E x f S Z x d W 9 0 O y w m c X V v d D t T Z W N 0 a W 9 u M S 9 B U F 9 U b y B B b m F s e X p l L 0 F 1 d G 9 S Z W 1 v d m V k Q 2 9 s d W 1 u c z E u e 0 R l c 2 M u U y 9 D L D E y f S Z x d W 9 0 O y w m c X V v d D t T Z W N 0 a W 9 u M S 9 B U F 9 U b y B B b m F s e X p l L 0 F 1 d G 9 S Z W 1 v d m V k Q 2 9 s d W 1 u c z E u e 0 N v c 3 Q g Q 3 R y L D E z f S Z x d W 9 0 O y w m c X V v d D t T Z W N 0 a W 9 u M S 9 B U F 9 U b y B B b m F s e X p l L 0 F 1 d G 9 S Z W 1 v d m V k Q 2 9 s d W 1 u c z E u e 0 N v c 3 Q g Q 3 R y I E R l c 2 M u L D E 0 f S Z x d W 9 0 O y w m c X V v d D t T Z W N 0 a W 9 u M S 9 B U F 9 U b y B B b m F s e X p l L 0 F 1 d G 9 S Z W 1 v d m V k Q 2 9 s d W 1 u c z E u e 1 B y b 2 Z p d C B D d H I s M T V 9 J n F 1 b 3 Q 7 L C Z x d W 9 0 O 1 N l Y 3 R p b 2 4 x L 0 F Q X 1 R v I E F u Y W x 5 e m U v Q X V 0 b 1 J l b W 9 2 Z W R D b 2 x 1 b W 5 z M S 5 7 U H J v Z m l 0 I E N 0 c i B E Z X N j L D E 2 f S Z x d W 9 0 O y w m c X V v d D t T Z W N 0 a W 9 u M S 9 B U F 9 U b y B B b m F s e X p l L 0 F 1 d G 9 S Z W 1 v d m V k Q 2 9 s d W 1 u c z E u e 0 9 y Z G V y L D E 3 f S Z x d W 9 0 O y w m c X V v d D t T Z W N 0 a W 9 u M S 9 B U F 9 U b y B B b m F s e X p l L 0 F 1 d G 9 S Z W 1 v d m V k Q 2 9 s d W 1 u c z E u e 0 9 y Z G V y I E R l c 2 M u L D E 4 f S Z x d W 9 0 O y w m c X V v d D t T Z W N 0 a W 9 u M S 9 B U F 9 U b y B B b m F s e X p l L 0 F 1 d G 9 S Z W 1 v d m V k Q 2 9 s d W 1 u c z E u e y A g I E R l Y m l 0 I G F t b 3 V u d C w x O X 0 m c X V v d D s s J n F 1 b 3 Q 7 U 2 V j d G l v b j E v Q V B f V G 8 g Q W 5 h b H l 6 Z S 9 B d X R v U m V t b 3 Z l Z E N v b H V t b n M x L n s g I E N y Z W R p d C B h b W 9 1 b n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B U F 9 U b y B B b m F s e X p l L 0 F 1 d G 9 S Z W 1 v d m V k Q 2 9 s d W 1 u c z E u e 0 N v Q 2 Q s M H 0 m c X V v d D s s J n F 1 b 3 Q 7 U 2 V j d G l v b j E v Q V B f V G 8 g Q W 5 h b H l 6 Z S 9 B d X R v U m V t b 3 Z l Z E N v b H V t b n M x L n t N Y W 5 h Z 2 V y L D F 9 J n F 1 b 3 Q 7 L C Z x d W 9 0 O 1 N l Y 3 R p b 2 4 x L 0 F Q X 1 R v I E F u Y W x 5 e m U v Q X V 0 b 1 J l b W 9 2 Z W R D b 2 x 1 b W 5 z M S 5 7 V X N l c i w y f S Z x d W 9 0 O y w m c X V v d D t T Z W N 0 a W 9 u M S 9 B U F 9 U b y B B b m F s e X p l L 0 F 1 d G 9 S Z W 1 v d m V k Q 2 9 s d W 1 u c z E u e 1 R D b 2 R l L D N 9 J n F 1 b 3 Q 7 L C Z x d W 9 0 O 1 N l Y 3 R p b 2 4 x L 0 F Q X 1 R v I E F u Y W x 5 e m U v Q X V 0 b 1 J l b W 9 2 Z W R D b 2 x 1 b W 5 z M S 5 7 V H l w Z S w 0 f S Z x d W 9 0 O y w m c X V v d D t T Z W N 0 a W 9 u M S 9 B U F 9 U b y B B b m F s e X p l L 0 F 1 d G 9 S Z W 1 v d m V k Q 2 9 s d W 1 u c z E u e 0 R v Y 3 V t Z W 5 0 T m 8 s N X 0 m c X V v d D s s J n F 1 b 3 Q 7 U 2 V j d G l v b j E v Q V B f V G 8 g Q W 5 h b H l 6 Z S 9 B d X R v U m V t b 3 Z l Z E N v b H V t b n M x L n t F Z m Z l Y 3 Q g Z G F 0 Z S w 2 f S Z x d W 9 0 O y w m c X V v d D t T Z W N 0 a W 9 u M S 9 B U F 9 U b y B B b m F s e X p l L 0 F 1 d G 9 S Z W 1 v d m V k Q 2 9 s d W 1 u c z E u e 0 R v Y y 5 I Z W F k Z X I g V G V 4 d C w 3 f S Z x d W 9 0 O y w m c X V v d D t T Z W N 0 a W 9 u M S 9 B U F 9 U b y B B b m F s e X p l L 0 F 1 d G 9 S Z W 1 v d m V k Q 2 9 s d W 1 u c z E u e 1 R v d G F s I E R l Y i 4 v Q 3 J l Z C 4 s O H 0 m c X V v d D s s J n F 1 b 3 Q 7 U 2 V j d G l v b j E v Q V B f V G 8 g Q W 5 h b H l 6 Z S 9 B d X R v U m V t b 3 Z l Z E N v b H V t b n M x L n t H L 0 w g Q W N j b 3 V u d C w 5 f S Z x d W 9 0 O y w m c X V v d D t T Z W N 0 a W 9 u M S 9 B U F 9 U b y B B b m F s e X p l L 0 F 1 d G 9 S Z W 1 v d m V k Q 2 9 s d W 1 u c z E u e 0 c v T C B B Y 2 N v d W 5 0 I E R l c 2 N y L i w x M H 0 m c X V v d D s s J n F 1 b 3 Q 7 U 2 V j d G l v b j E v Q V B f V G 8 g Q W 5 h b H l 6 Z S 9 B d X R v U m V t b 3 Z l Z E N v b H V t b n M x L n t T d X B w L 0 N 1 c 3 Q s M T F 9 J n F 1 b 3 Q 7 L C Z x d W 9 0 O 1 N l Y 3 R p b 2 4 x L 0 F Q X 1 R v I E F u Y W x 5 e m U v Q X V 0 b 1 J l b W 9 2 Z W R D b 2 x 1 b W 5 z M S 5 7 R G V z Y y 5 T L 0 M s M T J 9 J n F 1 b 3 Q 7 L C Z x d W 9 0 O 1 N l Y 3 R p b 2 4 x L 0 F Q X 1 R v I E F u Y W x 5 e m U v Q X V 0 b 1 J l b W 9 2 Z W R D b 2 x 1 b W 5 z M S 5 7 Q 2 9 z d C B D d H I s M T N 9 J n F 1 b 3 Q 7 L C Z x d W 9 0 O 1 N l Y 3 R p b 2 4 x L 0 F Q X 1 R v I E F u Y W x 5 e m U v Q X V 0 b 1 J l b W 9 2 Z W R D b 2 x 1 b W 5 z M S 5 7 Q 2 9 z d C B D d H I g R G V z Y y 4 s M T R 9 J n F 1 b 3 Q 7 L C Z x d W 9 0 O 1 N l Y 3 R p b 2 4 x L 0 F Q X 1 R v I E F u Y W x 5 e m U v Q X V 0 b 1 J l b W 9 2 Z W R D b 2 x 1 b W 5 z M S 5 7 U H J v Z m l 0 I E N 0 c i w x N X 0 m c X V v d D s s J n F 1 b 3 Q 7 U 2 V j d G l v b j E v Q V B f V G 8 g Q W 5 h b H l 6 Z S 9 B d X R v U m V t b 3 Z l Z E N v b H V t b n M x L n t Q c m 9 m a X Q g Q 3 R y I E R l c 2 M s M T Z 9 J n F 1 b 3 Q 7 L C Z x d W 9 0 O 1 N l Y 3 R p b 2 4 x L 0 F Q X 1 R v I E F u Y W x 5 e m U v Q X V 0 b 1 J l b W 9 2 Z W R D b 2 x 1 b W 5 z M S 5 7 T 3 J k Z X I s M T d 9 J n F 1 b 3 Q 7 L C Z x d W 9 0 O 1 N l Y 3 R p b 2 4 x L 0 F Q X 1 R v I E F u Y W x 5 e m U v Q X V 0 b 1 J l b W 9 2 Z W R D b 2 x 1 b W 5 z M S 5 7 T 3 J k Z X I g R G V z Y y 4 s M T h 9 J n F 1 b 3 Q 7 L C Z x d W 9 0 O 1 N l Y 3 R p b 2 4 x L 0 F Q X 1 R v I E F u Y W x 5 e m U v Q X V 0 b 1 J l b W 9 2 Z W R D b 2 x 1 b W 5 z M S 5 7 I C A g R G V i a X Q g Y W 1 v d W 5 0 L D E 5 f S Z x d W 9 0 O y w m c X V v d D t T Z W N 0 a W 9 u M S 9 B U F 9 U b y B B b m F s e X p l L 0 F 1 d G 9 S Z W 1 v d m V k Q 2 9 s d W 1 u c z E u e y A g Q 3 J l Z G l 0 I G F t b 3 V u d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Q X 1 R v J T I w Q W 5 h b H l 6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S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E x L T A 1 V D E y O j U 2 O j M y L j M 4 M D M 3 N D N a I i A v P j x F b n R y e S B U e X B l P S J G a W x s Q 2 9 s d W 1 u V H l w Z X M i I F Z h b H V l P S J z Q U F B Q U F B Q U F B Q U F B Q U F B P S I g L z 4 8 R W 5 0 c n k g V H l w Z T 0 i U X V l c n l J R C I g V m F s d W U 9 I n N j O D Z l O T Q y M S 1 k N z Z h L T Q 3 O W Q t O T l m O C 0 w M D U 4 Y T Y w N z g y Z G Q i I C 8 + P E V u d H J 5 I F R 5 c G U 9 I k Z p b G x F c n J v c k N v Z G U i I F Z h b H V l P S J z V W 5 r b m 9 3 b i I g L z 4 8 R W 5 0 c n k g V H l w Z T 0 i R m l s b E N v d W 5 0 I i B W Y W x 1 Z T 0 i b D A i I C 8 + P E V u d H J 5 I F R 5 c G U 9 I k Z p b G x D b 2 x 1 b W 5 O Y W 1 l c y I g V m F s d W U 9 I n N b J n F 1 b 3 Q 7 V H l w Z S A r I F R D b 2 R l I C s g Q 2 8 g K y B E b 2 M g T i Z x d W 9 0 O y w m c X V v d D t D b 0 N k J n F 1 b 3 Q 7 L C Z x d W 9 0 O 0 1 h b m F n Z X I m c X V v d D s s J n F 1 b 3 Q 7 V X N l c i Z x d W 9 0 O y w m c X V v d D t U Q 2 9 k Z S Z x d W 9 0 O y w m c X V v d D t U Z X h 0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L 0 F 1 d G 9 S Z W 1 v d m V k Q 2 9 s d W 1 u c z E u e 1 R 5 c G U g K y B U Q 2 9 k Z S A r I E N v I C s g R G 9 j I E 4 s M H 0 m c X V v d D s s J n F 1 b 3 Q 7 U 2 V j d G l v b j E v Q V I v Q X V 0 b 1 J l b W 9 2 Z W R D b 2 x 1 b W 5 z M S 5 7 Q 2 9 D Z C w x f S Z x d W 9 0 O y w m c X V v d D t T Z W N 0 a W 9 u M S 9 B U i 9 B d X R v U m V t b 3 Z l Z E N v b H V t b n M x L n t N Y W 5 h Z 2 V y L D J 9 J n F 1 b 3 Q 7 L C Z x d W 9 0 O 1 N l Y 3 R p b 2 4 x L 0 F S L 0 F 1 d G 9 S Z W 1 v d m V k Q 2 9 s d W 1 u c z E u e 1 V z Z X I s M 3 0 m c X V v d D s s J n F 1 b 3 Q 7 U 2 V j d G l v b j E v Q V I v Q X V 0 b 1 J l b W 9 2 Z W R D b 2 x 1 b W 5 z M S 5 7 V E N v Z G U s N H 0 m c X V v d D s s J n F 1 b 3 Q 7 U 2 V j d G l v b j E v Q V I v Q X V 0 b 1 J l b W 9 2 Z W R D b 2 x 1 b W 5 z M S 5 7 V G V 4 d C w 1 f S Z x d W 9 0 O y w m c X V v d D t T Z W N 0 a W 9 u M S 9 B U i 9 B d X R v U m V t b 3 Z l Z E N v b H V t b n M x L n t U e X B l L D Z 9 J n F 1 b 3 Q 7 L C Z x d W 9 0 O 1 N l Y 3 R p b 2 4 x L 0 F S L 0 F 1 d G 9 S Z W 1 v d m V k Q 2 9 s d W 1 u c z E u e 0 R v Y 3 V t Z W 5 0 T m 8 s N 3 0 m c X V v d D s s J n F 1 b 3 Q 7 U 2 V j d G l v b j E v Q V I v Q X V 0 b 1 J l b W 9 2 Z W R D b 2 x 1 b W 5 z M S 5 7 R W Z m Z W N 0 I G R h d G U s O H 0 m c X V v d D s s J n F 1 b 3 Q 7 U 2 V j d G l v b j E v Q V I v Q X V 0 b 1 J l b W 9 2 Z W R D b 2 x 1 b W 5 z M S 5 7 R G 9 j L k h l Y W R l c i B U Z X h 0 L D l 9 J n F 1 b 3 Q 7 L C Z x d W 9 0 O 1 N l Y 3 R p b 2 4 x L 0 F S L 0 F 1 d G 9 S Z W 1 v d m V k Q 2 9 s d W 1 u c z E u e 1 R v d G F s I E R l Y i 4 v Q 3 J l Z C 4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B U i 9 B d X R v U m V t b 3 Z l Z E N v b H V t b n M x L n t U e X B l I C s g V E N v Z G U g K y B D b y A r I E R v Y y B O L D B 9 J n F 1 b 3 Q 7 L C Z x d W 9 0 O 1 N l Y 3 R p b 2 4 x L 0 F S L 0 F 1 d G 9 S Z W 1 v d m V k Q 2 9 s d W 1 u c z E u e 0 N v Q 2 Q s M X 0 m c X V v d D s s J n F 1 b 3 Q 7 U 2 V j d G l v b j E v Q V I v Q X V 0 b 1 J l b W 9 2 Z W R D b 2 x 1 b W 5 z M S 5 7 T W F u Y W d l c i w y f S Z x d W 9 0 O y w m c X V v d D t T Z W N 0 a W 9 u M S 9 B U i 9 B d X R v U m V t b 3 Z l Z E N v b H V t b n M x L n t V c 2 V y L D N 9 J n F 1 b 3 Q 7 L C Z x d W 9 0 O 1 N l Y 3 R p b 2 4 x L 0 F S L 0 F 1 d G 9 S Z W 1 v d m V k Q 2 9 s d W 1 u c z E u e 1 R D b 2 R l L D R 9 J n F 1 b 3 Q 7 L C Z x d W 9 0 O 1 N l Y 3 R p b 2 4 x L 0 F S L 0 F 1 d G 9 S Z W 1 v d m V k Q 2 9 s d W 1 u c z E u e 1 R l e H Q s N X 0 m c X V v d D s s J n F 1 b 3 Q 7 U 2 V j d G l v b j E v Q V I v Q X V 0 b 1 J l b W 9 2 Z W R D b 2 x 1 b W 5 z M S 5 7 V H l w Z S w 2 f S Z x d W 9 0 O y w m c X V v d D t T Z W N 0 a W 9 u M S 9 B U i 9 B d X R v U m V t b 3 Z l Z E N v b H V t b n M x L n t E b 2 N 1 b W V u d E 5 v L D d 9 J n F 1 b 3 Q 7 L C Z x d W 9 0 O 1 N l Y 3 R p b 2 4 x L 0 F S L 0 F 1 d G 9 S Z W 1 v d m V k Q 2 9 s d W 1 u c z E u e 0 V m Z m V j d C B k Y X R l L D h 9 J n F 1 b 3 Q 7 L C Z x d W 9 0 O 1 N l Y 3 R p b 2 4 x L 0 F S L 0 F 1 d G 9 S Z W 1 v d m V k Q 2 9 s d W 1 u c z E u e 0 R v Y y 5 I Z W F k Z X I g V G V 4 d C w 5 f S Z x d W 9 0 O y w m c X V v d D t T Z W N 0 a W 9 u M S 9 B U i 9 B d X R v U m V t b 3 Z l Z E N v b H V t b n M x L n t U b 3 R h b C B E Z W I u L 0 N y Z W Q u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s + 6 l h F q Q c T 7 1 v b A t / H c s o A A A A A A I A A A A A A A N m A A D A A A A A E A A A A C A f 3 m o 4 n T D z Q 5 F L z k l y D O Q A A A A A B I A A A K A A A A A Q A A A A J A 1 N a / P X m w l g v Y r + F P e 4 D 1 A A A A B Q q S C e 2 v t x i 6 v C W q d + m 5 d k 9 f p J c X w 5 G 1 6 9 k H 4 1 u Q j e 9 8 g f p O + l b a v q b Q L C 8 b l Q X p 6 E H n B k 5 G c 7 p L t b R 2 C 0 G R O O 8 Z K t g G 8 T T G G P r M B g b s 4 a t R Q A A A A R r 1 G d M z M c g g E o k + v V L k M 6 Q 1 B / h A = = < / D a t a M a s h u p > 
</file>

<file path=customXml/itemProps1.xml><?xml version="1.0" encoding="utf-8"?>
<ds:datastoreItem xmlns:ds="http://schemas.openxmlformats.org/officeDocument/2006/customXml" ds:itemID="{AA9B4740-5419-495B-ABEE-FF666458B6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ZEUFI037</vt:lpstr>
      <vt:lpstr>GL Analysis</vt:lpstr>
      <vt:lpstr>Clearings</vt:lpstr>
      <vt:lpstr>To_Analyze</vt:lpstr>
      <vt:lpstr>Under_Control</vt:lpstr>
      <vt:lpstr>AR</vt:lpstr>
      <vt:lpstr>AP</vt:lpstr>
      <vt:lpstr>Summary</vt:lpstr>
      <vt:lpstr>AR_To Analyze</vt:lpstr>
      <vt:lpstr>AP_To Analyze</vt:lpstr>
      <vt:lpstr>Sample_AR</vt:lpstr>
      <vt:lpstr>Sample_AP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Subirana Santos</dc:creator>
  <cp:lastModifiedBy>S_RPA_CORP</cp:lastModifiedBy>
  <dcterms:created xsi:type="dcterms:W3CDTF">2022-07-19T09:20:13Z</dcterms:created>
  <dcterms:modified xsi:type="dcterms:W3CDTF">2024-11-05T12:56:38Z</dcterms:modified>
</cp:coreProperties>
</file>