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_RPA_CORP\Documents\UiPath\VOTORANTIM_004_001_RT1_Controles SOX-EAA-01.74.1-AR y SOX-EAA-02.74.1-AP\Data\ExcelReports\"/>
    </mc:Choice>
  </mc:AlternateContent>
  <xr:revisionPtr revIDLastSave="0" documentId="13_ncr:1_{E10320AF-8FF0-49C9-A534-8CFECAB6EA68}" xr6:coauthVersionLast="47" xr6:coauthVersionMax="47" xr10:uidLastSave="{00000000-0000-0000-0000-000000000000}"/>
  <bookViews>
    <workbookView xWindow="780" yWindow="780" windowWidth="21585" windowHeight="10290" tabRatio="791" xr2:uid="{878C1983-D631-4408-B83E-37E3381AEC97}"/>
  </bookViews>
  <sheets>
    <sheet name="ZEUFI037" sheetId="2" r:id="rId1"/>
    <sheet name="GL Analysis" sheetId="3" r:id="rId2"/>
    <sheet name="Clearings" sheetId="10" r:id="rId3"/>
    <sheet name="To_Analyze" sheetId="11" r:id="rId4"/>
    <sheet name="Under_Control" sheetId="12" r:id="rId5"/>
    <sheet name="AR" sheetId="13" r:id="rId6"/>
    <sheet name="AP" sheetId="14" r:id="rId7"/>
    <sheet name="Summary" sheetId="9" r:id="rId8"/>
    <sheet name="AR_To Analyze" sheetId="19" r:id="rId9"/>
    <sheet name="AP_To Analyze" sheetId="20" r:id="rId10"/>
    <sheet name="Sample_AR" sheetId="17" r:id="rId11"/>
    <sheet name="Sample_AP" sheetId="18" r:id="rId12"/>
  </sheets>
  <externalReferences>
    <externalReference r:id="rId13"/>
  </externalReferences>
  <definedNames>
    <definedName name="_xlnm._FilterDatabase" localSheetId="1" hidden="1">'GL Analysis'!$B$3:$F$3</definedName>
    <definedName name="ExternalData_1" localSheetId="5" hidden="1">AR!$B$7:$L$26</definedName>
    <definedName name="ExternalData_1" localSheetId="2" hidden="1">'Clearings'!$B$5:$AM$191</definedName>
    <definedName name="ExternalData_1" localSheetId="10" hidden="1">Sample_AR!$B$5:$M$15</definedName>
    <definedName name="ExternalData_1" localSheetId="3" hidden="1">To_Analyze!$B$5:$M$35</definedName>
    <definedName name="ExternalData_2" localSheetId="6" hidden="1">AP!$B$7:$L$18</definedName>
    <definedName name="ExternalData_2" localSheetId="11" hidden="1">Sample_AP!$B$5:$M$7</definedName>
    <definedName name="ExternalData_2" localSheetId="4" hidden="1">Under_Control!$B$5:$M$50</definedName>
    <definedName name="ExternalData_3" localSheetId="8" hidden="1">'AR_To Analyze'!$C$5:$W$35</definedName>
    <definedName name="ExternalData_4" localSheetId="9" hidden="1">'AP_To Analyze'!$C$5:$W$35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4" l="1"/>
  <c r="M9" i="14"/>
  <c r="M10" i="14"/>
  <c r="M11" i="14"/>
  <c r="M12" i="14"/>
  <c r="M13" i="14"/>
  <c r="M14" i="14"/>
  <c r="M15" i="14"/>
  <c r="M16" i="14"/>
  <c r="M17" i="14"/>
  <c r="M18" i="14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C6" i="2"/>
  <c r="B6" i="2" s="1"/>
  <c r="C7" i="2"/>
  <c r="B7" i="2" s="1"/>
  <c r="C8" i="2"/>
  <c r="B8" i="2" s="1"/>
  <c r="C9" i="2"/>
  <c r="B9" i="2" s="1"/>
  <c r="C10" i="2"/>
  <c r="B10" i="2" s="1"/>
  <c r="C11" i="2"/>
  <c r="B11" i="2" s="1"/>
  <c r="C12" i="2"/>
  <c r="B12" i="2" s="1"/>
  <c r="C13" i="2"/>
  <c r="B13" i="2" s="1"/>
  <c r="C14" i="2"/>
  <c r="B14" i="2" s="1"/>
  <c r="C15" i="2"/>
  <c r="B15" i="2" s="1"/>
  <c r="C16" i="2"/>
  <c r="B16" i="2" s="1"/>
  <c r="C17" i="2"/>
  <c r="B17" i="2" s="1"/>
  <c r="C18" i="2"/>
  <c r="B18" i="2" s="1"/>
  <c r="C19" i="2"/>
  <c r="B19" i="2" s="1"/>
  <c r="C20" i="2"/>
  <c r="B20" i="2" s="1"/>
  <c r="C21" i="2"/>
  <c r="B21" i="2" s="1"/>
  <c r="C22" i="2"/>
  <c r="B22" i="2" s="1"/>
  <c r="C23" i="2"/>
  <c r="B23" i="2" s="1"/>
  <c r="C24" i="2"/>
  <c r="B24" i="2" s="1"/>
  <c r="C25" i="2"/>
  <c r="B25" i="2" s="1"/>
  <c r="C26" i="2"/>
  <c r="B26" i="2" s="1"/>
  <c r="C27" i="2"/>
  <c r="B27" i="2" s="1"/>
  <c r="C28" i="2"/>
  <c r="B28" i="2" s="1"/>
  <c r="C29" i="2"/>
  <c r="B29" i="2" s="1"/>
  <c r="C30" i="2"/>
  <c r="B30" i="2" s="1"/>
  <c r="C31" i="2"/>
  <c r="B31" i="2" s="1"/>
  <c r="C32" i="2"/>
  <c r="B32" i="2" s="1"/>
  <c r="C33" i="2"/>
  <c r="B33" i="2" s="1"/>
  <c r="C34" i="2"/>
  <c r="B34" i="2" s="1"/>
  <c r="C35" i="2"/>
  <c r="B35" i="2" s="1"/>
  <c r="C36" i="2"/>
  <c r="B36" i="2" s="1"/>
  <c r="C37" i="2"/>
  <c r="B37" i="2" s="1"/>
  <c r="C38" i="2"/>
  <c r="B38" i="2" s="1"/>
  <c r="C39" i="2"/>
  <c r="B39" i="2" s="1"/>
  <c r="C40" i="2"/>
  <c r="B40" i="2" s="1"/>
  <c r="C41" i="2"/>
  <c r="B41" i="2" s="1"/>
  <c r="C42" i="2"/>
  <c r="B42" i="2" s="1"/>
  <c r="C43" i="2"/>
  <c r="B43" i="2" s="1"/>
  <c r="C44" i="2"/>
  <c r="B44" i="2" s="1"/>
  <c r="C45" i="2"/>
  <c r="B45" i="2" s="1"/>
  <c r="C46" i="2"/>
  <c r="B46" i="2" s="1"/>
  <c r="C47" i="2"/>
  <c r="B47" i="2" s="1"/>
  <c r="C48" i="2"/>
  <c r="B48" i="2" s="1"/>
  <c r="C49" i="2"/>
  <c r="B49" i="2" s="1"/>
  <c r="C50" i="2"/>
  <c r="B50" i="2" s="1"/>
  <c r="C51" i="2"/>
  <c r="B51" i="2" s="1"/>
  <c r="C52" i="2"/>
  <c r="B52" i="2" s="1"/>
  <c r="C53" i="2"/>
  <c r="B53" i="2" s="1"/>
  <c r="C54" i="2"/>
  <c r="B54" i="2" s="1"/>
  <c r="C55" i="2"/>
  <c r="B55" i="2" s="1"/>
  <c r="C56" i="2"/>
  <c r="B56" i="2" s="1"/>
  <c r="C57" i="2"/>
  <c r="B57" i="2" s="1"/>
  <c r="C58" i="2"/>
  <c r="B58" i="2" s="1"/>
  <c r="C59" i="2"/>
  <c r="B59" i="2" s="1"/>
  <c r="C60" i="2"/>
  <c r="B60" i="2" s="1"/>
  <c r="C61" i="2"/>
  <c r="B61" i="2" s="1"/>
  <c r="C62" i="2"/>
  <c r="B62" i="2" s="1"/>
  <c r="C63" i="2"/>
  <c r="B63" i="2" s="1"/>
  <c r="C64" i="2"/>
  <c r="B64" i="2" s="1"/>
  <c r="C65" i="2"/>
  <c r="B65" i="2" s="1"/>
  <c r="C66" i="2"/>
  <c r="B66" i="2" s="1"/>
  <c r="C67" i="2"/>
  <c r="B67" i="2" s="1"/>
  <c r="C68" i="2"/>
  <c r="B68" i="2" s="1"/>
  <c r="C69" i="2"/>
  <c r="B69" i="2" s="1"/>
  <c r="C70" i="2"/>
  <c r="B70" i="2" s="1"/>
  <c r="C71" i="2"/>
  <c r="B71" i="2" s="1"/>
  <c r="C72" i="2"/>
  <c r="B72" i="2" s="1"/>
  <c r="C73" i="2"/>
  <c r="B73" i="2" s="1"/>
  <c r="C74" i="2"/>
  <c r="B74" i="2" s="1"/>
  <c r="C75" i="2"/>
  <c r="B75" i="2" s="1"/>
  <c r="C76" i="2"/>
  <c r="B76" i="2" s="1"/>
  <c r="C77" i="2"/>
  <c r="B77" i="2" s="1"/>
  <c r="C78" i="2"/>
  <c r="B78" i="2" s="1"/>
  <c r="C79" i="2"/>
  <c r="B79" i="2" s="1"/>
  <c r="C80" i="2"/>
  <c r="B80" i="2" s="1"/>
  <c r="C81" i="2"/>
  <c r="B81" i="2" s="1"/>
  <c r="C82" i="2"/>
  <c r="B82" i="2" s="1"/>
  <c r="C83" i="2"/>
  <c r="B83" i="2" s="1"/>
  <c r="C84" i="2"/>
  <c r="B84" i="2" s="1"/>
  <c r="C85" i="2"/>
  <c r="B85" i="2" s="1"/>
  <c r="C86" i="2"/>
  <c r="B86" i="2" s="1"/>
  <c r="C87" i="2"/>
  <c r="B87" i="2" s="1"/>
  <c r="C88" i="2"/>
  <c r="B88" i="2" s="1"/>
  <c r="C89" i="2"/>
  <c r="B89" i="2" s="1"/>
  <c r="C90" i="2"/>
  <c r="B90" i="2" s="1"/>
  <c r="C91" i="2"/>
  <c r="B91" i="2" s="1"/>
  <c r="C92" i="2"/>
  <c r="B92" i="2" s="1"/>
  <c r="C93" i="2"/>
  <c r="B93" i="2" s="1"/>
  <c r="C94" i="2"/>
  <c r="B94" i="2" s="1"/>
  <c r="C95" i="2"/>
  <c r="B95" i="2" s="1"/>
  <c r="C96" i="2"/>
  <c r="B96" i="2" s="1"/>
  <c r="C97" i="2"/>
  <c r="B97" i="2" s="1"/>
  <c r="C98" i="2"/>
  <c r="B98" i="2" s="1"/>
  <c r="C99" i="2"/>
  <c r="B99" i="2" s="1"/>
  <c r="C100" i="2"/>
  <c r="B100" i="2" s="1"/>
  <c r="C101" i="2"/>
  <c r="B101" i="2" s="1"/>
  <c r="C102" i="2"/>
  <c r="B102" i="2" s="1"/>
  <c r="C103" i="2"/>
  <c r="B103" i="2" s="1"/>
  <c r="C104" i="2"/>
  <c r="B104" i="2" s="1"/>
  <c r="C105" i="2"/>
  <c r="B105" i="2" s="1"/>
  <c r="C106" i="2"/>
  <c r="B106" i="2" s="1"/>
  <c r="C107" i="2"/>
  <c r="B107" i="2" s="1"/>
  <c r="C108" i="2"/>
  <c r="B108" i="2" s="1"/>
  <c r="C109" i="2"/>
  <c r="B109" i="2" s="1"/>
  <c r="C110" i="2"/>
  <c r="B110" i="2" s="1"/>
  <c r="C111" i="2"/>
  <c r="B111" i="2" s="1"/>
  <c r="C112" i="2"/>
  <c r="B112" i="2" s="1"/>
  <c r="C113" i="2"/>
  <c r="B113" i="2" s="1"/>
  <c r="C114" i="2"/>
  <c r="B114" i="2" s="1"/>
  <c r="C115" i="2"/>
  <c r="B115" i="2" s="1"/>
  <c r="C116" i="2"/>
  <c r="B116" i="2" s="1"/>
  <c r="C117" i="2"/>
  <c r="B117" i="2" s="1"/>
  <c r="C118" i="2"/>
  <c r="B118" i="2" s="1"/>
  <c r="C119" i="2"/>
  <c r="B119" i="2" s="1"/>
  <c r="C120" i="2"/>
  <c r="B120" i="2" s="1"/>
  <c r="C121" i="2"/>
  <c r="B121" i="2" s="1"/>
  <c r="C122" i="2"/>
  <c r="B122" i="2" s="1"/>
  <c r="C123" i="2"/>
  <c r="B123" i="2" s="1"/>
  <c r="C124" i="2"/>
  <c r="B124" i="2" s="1"/>
  <c r="C125" i="2"/>
  <c r="B125" i="2" s="1"/>
  <c r="C126" i="2"/>
  <c r="B126" i="2" s="1"/>
  <c r="C127" i="2"/>
  <c r="B127" i="2" s="1"/>
  <c r="C128" i="2"/>
  <c r="B128" i="2" s="1"/>
  <c r="C129" i="2"/>
  <c r="B129" i="2" s="1"/>
  <c r="C130" i="2"/>
  <c r="B130" i="2" s="1"/>
  <c r="C131" i="2"/>
  <c r="B131" i="2" s="1"/>
  <c r="C132" i="2"/>
  <c r="B132" i="2" s="1"/>
  <c r="C133" i="2"/>
  <c r="B133" i="2" s="1"/>
  <c r="C134" i="2"/>
  <c r="B134" i="2" s="1"/>
  <c r="C135" i="2"/>
  <c r="B135" i="2" s="1"/>
  <c r="C136" i="2"/>
  <c r="B136" i="2" s="1"/>
  <c r="C137" i="2"/>
  <c r="B137" i="2" s="1"/>
  <c r="C138" i="2"/>
  <c r="B138" i="2" s="1"/>
  <c r="C139" i="2"/>
  <c r="B139" i="2" s="1"/>
  <c r="C140" i="2"/>
  <c r="B140" i="2" s="1"/>
  <c r="C141" i="2"/>
  <c r="B141" i="2" s="1"/>
  <c r="C142" i="2"/>
  <c r="B142" i="2" s="1"/>
  <c r="C143" i="2"/>
  <c r="B143" i="2" s="1"/>
  <c r="C144" i="2"/>
  <c r="B144" i="2" s="1"/>
  <c r="C145" i="2"/>
  <c r="B145" i="2" s="1"/>
  <c r="C146" i="2"/>
  <c r="B146" i="2" s="1"/>
  <c r="C147" i="2"/>
  <c r="B147" i="2" s="1"/>
  <c r="C148" i="2"/>
  <c r="B148" i="2" s="1"/>
  <c r="C149" i="2"/>
  <c r="B149" i="2" s="1"/>
  <c r="C150" i="2"/>
  <c r="B150" i="2" s="1"/>
  <c r="C151" i="2"/>
  <c r="B151" i="2" s="1"/>
  <c r="C152" i="2"/>
  <c r="B152" i="2" s="1"/>
  <c r="C153" i="2"/>
  <c r="B153" i="2" s="1"/>
  <c r="C154" i="2"/>
  <c r="B154" i="2" s="1"/>
  <c r="C155" i="2"/>
  <c r="B155" i="2" s="1"/>
  <c r="C156" i="2"/>
  <c r="B156" i="2" s="1"/>
  <c r="C157" i="2"/>
  <c r="B157" i="2" s="1"/>
  <c r="C158" i="2"/>
  <c r="B158" i="2" s="1"/>
  <c r="C159" i="2"/>
  <c r="B159" i="2" s="1"/>
  <c r="C160" i="2"/>
  <c r="B160" i="2" s="1"/>
  <c r="C161" i="2"/>
  <c r="B161" i="2" s="1"/>
  <c r="C162" i="2"/>
  <c r="B162" i="2" s="1"/>
  <c r="C163" i="2"/>
  <c r="B163" i="2" s="1"/>
  <c r="C164" i="2"/>
  <c r="B164" i="2" s="1"/>
  <c r="C165" i="2"/>
  <c r="B165" i="2" s="1"/>
  <c r="C166" i="2"/>
  <c r="B166" i="2" s="1"/>
  <c r="C167" i="2"/>
  <c r="B167" i="2" s="1"/>
  <c r="C168" i="2"/>
  <c r="B168" i="2" s="1"/>
  <c r="C169" i="2"/>
  <c r="B169" i="2" s="1"/>
  <c r="C170" i="2"/>
  <c r="B170" i="2" s="1"/>
  <c r="C171" i="2"/>
  <c r="B171" i="2" s="1"/>
  <c r="C172" i="2"/>
  <c r="B172" i="2" s="1"/>
  <c r="C173" i="2"/>
  <c r="B173" i="2" s="1"/>
  <c r="C174" i="2"/>
  <c r="B174" i="2" s="1"/>
  <c r="C175" i="2"/>
  <c r="B175" i="2" s="1"/>
  <c r="C176" i="2"/>
  <c r="B176" i="2" s="1"/>
  <c r="C177" i="2"/>
  <c r="B177" i="2" s="1"/>
  <c r="C178" i="2"/>
  <c r="B178" i="2" s="1"/>
  <c r="C179" i="2"/>
  <c r="B179" i="2" s="1"/>
  <c r="C180" i="2"/>
  <c r="B180" i="2" s="1"/>
  <c r="C181" i="2"/>
  <c r="B181" i="2" s="1"/>
  <c r="C182" i="2"/>
  <c r="B182" i="2" s="1"/>
  <c r="C183" i="2"/>
  <c r="B183" i="2" s="1"/>
  <c r="C184" i="2"/>
  <c r="B184" i="2" s="1"/>
  <c r="C185" i="2"/>
  <c r="B185" i="2" s="1"/>
  <c r="C186" i="2"/>
  <c r="B186" i="2" s="1"/>
  <c r="C187" i="2"/>
  <c r="B187" i="2" s="1"/>
  <c r="C188" i="2"/>
  <c r="B188" i="2" s="1"/>
  <c r="C189" i="2"/>
  <c r="B189" i="2" s="1"/>
  <c r="C190" i="2"/>
  <c r="B190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C5" i="2" l="1"/>
  <c r="B5" i="2" s="1"/>
  <c r="L3" i="14" l="1"/>
  <c r="C8" i="9" s="1"/>
  <c r="L3" i="13"/>
  <c r="C7" i="9" s="1"/>
  <c r="M3" i="13"/>
  <c r="H7" i="9" s="1"/>
  <c r="I7" i="9" s="1"/>
  <c r="M3" i="14"/>
  <c r="H8" i="9" s="1"/>
  <c r="L3" i="18"/>
  <c r="B3" i="18"/>
  <c r="B3" i="17"/>
  <c r="L3" i="17"/>
  <c r="U3" i="20"/>
  <c r="T3" i="20"/>
  <c r="K3" i="20"/>
  <c r="U3" i="19"/>
  <c r="T3" i="19"/>
  <c r="K3" i="19"/>
  <c r="I8" i="9" l="1"/>
  <c r="M8" i="9"/>
  <c r="N8" i="9" s="1"/>
  <c r="M7" i="9"/>
  <c r="N7" i="9" s="1"/>
  <c r="C9" i="9"/>
  <c r="H9" i="9"/>
  <c r="D8" i="9" l="1"/>
  <c r="H11" i="9"/>
  <c r="I9" i="9"/>
  <c r="D7" i="9"/>
  <c r="M9" i="9"/>
  <c r="N9" i="9" s="1"/>
  <c r="AB3" i="10"/>
  <c r="Z3" i="10"/>
  <c r="S3" i="10"/>
  <c r="C3" i="11"/>
  <c r="M3" i="11"/>
  <c r="M5" i="13"/>
  <c r="J7" i="9" s="1"/>
  <c r="L5" i="13"/>
  <c r="E7" i="9" s="1"/>
  <c r="L5" i="14"/>
  <c r="E8" i="9" s="1"/>
  <c r="D5" i="2"/>
  <c r="K7" i="9" l="1"/>
  <c r="E9" i="9"/>
  <c r="F8" i="9" s="1"/>
  <c r="O7" i="9"/>
  <c r="P7" i="9" s="1"/>
  <c r="M11" i="9"/>
  <c r="C3" i="12"/>
  <c r="C6" i="9" s="1"/>
  <c r="C11" i="9" s="1"/>
  <c r="M3" i="12"/>
  <c r="E6" i="9" s="1"/>
  <c r="N5" i="13"/>
  <c r="M5" i="14"/>
  <c r="C13" i="9" l="1"/>
  <c r="D9" i="9"/>
  <c r="F7" i="9"/>
  <c r="N5" i="14"/>
  <c r="J8" i="9"/>
  <c r="K8" i="9" s="1"/>
  <c r="E11" i="9"/>
  <c r="F6" i="9" s="1"/>
  <c r="D6" i="9"/>
  <c r="O8" i="9" l="1"/>
  <c r="P8" i="9" s="1"/>
  <c r="J9" i="9"/>
  <c r="K9" i="9" s="1"/>
  <c r="F9" i="9"/>
  <c r="E13" i="9"/>
  <c r="F13" i="9"/>
  <c r="J11" i="9" l="1"/>
  <c r="K11" i="9"/>
  <c r="O9" i="9"/>
  <c r="P9" i="9" s="1"/>
  <c r="O1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ED876-6F13-4D7D-A68A-CE8DC00BCE9D}" keepAlive="1" name="Query - AP" description="Connection to the 'AP' query in the workbook." type="5" refreshedVersion="8" background="1" saveData="1">
    <dbPr connection="Provider=Microsoft.Mashup.OleDb.1;Data Source=$Workbook$;Location=AP;Extended Properties=&quot;&quot;" command="SELECT * FROM [AP]"/>
  </connection>
  <connection id="2" xr16:uid="{4619D344-54B7-41EA-B966-4AE6770DEB25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3" xr16:uid="{40082B46-2F2C-481B-9A0E-C9CC90EB250A}" keepAlive="1" name="Query - AR" description="Connection to the 'AR' query in the workbook." type="5" refreshedVersion="8" background="1" saveData="1">
    <dbPr connection="Provider=Microsoft.Mashup.OleDb.1;Data Source=$Workbook$;Location=AR;Extended Properties=&quot;&quot;" command="SELECT * FROM [AR]"/>
  </connection>
  <connection id="4" xr16:uid="{BB881043-7929-4343-8D5A-0B1DDAF9C467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5" xr16:uid="{3E28BCF6-F4A3-41BF-95AF-7E63C55EB8B5}" keepAlive="1" name="Query - Clearings" description="Connection to the 'Clearings' query in the workbook." type="5" refreshedVersion="8" background="1" saveData="1">
    <dbPr connection="Provider=Microsoft.Mashup.OleDb.1;Data Source=$Workbook$;Location=Clearings;Extended Properties=&quot;&quot;" command="SELECT * FROM [Clearings]"/>
  </connection>
  <connection id="6" xr16:uid="{83A16839-67D7-4568-8D54-B360728EF440}" keepAlive="1" name="Query - Sample_AP" description="Connection to the 'Sample_AP' query in the workbook." type="5" refreshedVersion="8" background="1" saveData="1">
    <dbPr connection="Provider=Microsoft.Mashup.OleDb.1;Data Source=$Workbook$;Location=Sample_AP;Extended Properties=&quot;&quot;" command="SELECT * FROM [Sample_AP]"/>
  </connection>
  <connection id="7" xr16:uid="{51DC59CA-6EC2-43ED-A202-5A222DE40290}" keepAlive="1" name="Query - Sample_AR" description="Connection to the 'Sample_AR' query in the workbook." type="5" refreshedVersion="8" background="1" saveData="1">
    <dbPr connection="Provider=Microsoft.Mashup.OleDb.1;Data Source=$Workbook$;Location=Sample_AR;Extended Properties=&quot;&quot;" command="SELECT * FROM [Sample_AR]"/>
  </connection>
  <connection id="8" xr16:uid="{319DD862-432F-4E63-8432-826B2C99DAF8}" keepAlive="1" name="Query - To_Analyze" description="Connection to the 'To_Analyze' query in the workbook." type="5" refreshedVersion="8" background="1" saveData="1">
    <dbPr connection="Provider=Microsoft.Mashup.OleDb.1;Data Source=$Workbook$;Location=To_Analyze;Extended Properties=&quot;&quot;" command="SELECT * FROM [To_Analyze]"/>
  </connection>
  <connection id="9" xr16:uid="{6481C8FD-40B5-483C-BCC7-65F392FE2E60}" keepAlive="1" name="Query - Under_Control" description="Connection to the 'Under_Control' query in the workbook." type="5" refreshedVersion="8" background="1" saveData="1">
    <dbPr connection="Provider=Microsoft.Mashup.OleDb.1;Data Source=$Workbook$;Location=Under_Control;Extended Properties=&quot;&quot;" command="SELECT * FROM [Under_Control]"/>
  </connection>
</connections>
</file>

<file path=xl/sharedStrings.xml><?xml version="1.0" encoding="utf-8"?>
<sst xmlns="http://schemas.openxmlformats.org/spreadsheetml/2006/main" count="5604" uniqueCount="305">
  <si>
    <t>ZEUFI037 REPORT:</t>
  </si>
  <si>
    <t>Paste ZEUFI037 Report.</t>
  </si>
  <si>
    <t>Tier</t>
  </si>
  <si>
    <t>Type + G/L Acc</t>
  </si>
  <si>
    <t>Type + TCode + Co + Doc N</t>
  </si>
  <si>
    <t>CoCd</t>
  </si>
  <si>
    <t>Manager</t>
  </si>
  <si>
    <t>User</t>
  </si>
  <si>
    <t>TCode</t>
  </si>
  <si>
    <t>Text</t>
  </si>
  <si>
    <t>Type</t>
  </si>
  <si>
    <t>Document Descr.</t>
  </si>
  <si>
    <t>DocumentNo</t>
  </si>
  <si>
    <t>Doc. Date</t>
  </si>
  <si>
    <t>Entry date</t>
  </si>
  <si>
    <t>Effect date</t>
  </si>
  <si>
    <t>Doc.Header Text</t>
  </si>
  <si>
    <t>Reference</t>
  </si>
  <si>
    <t>Sess. Name</t>
  </si>
  <si>
    <t>Total Deb./Cred.</t>
  </si>
  <si>
    <t>Total Deb./Cred.(ML3</t>
  </si>
  <si>
    <t>Itm</t>
  </si>
  <si>
    <t>PK</t>
  </si>
  <si>
    <t>CME</t>
  </si>
  <si>
    <t>G/L Account</t>
  </si>
  <si>
    <t>G/L Account Descr.</t>
  </si>
  <si>
    <t xml:space="preserve">   Debit amount</t>
  </si>
  <si>
    <t>Debit amount(ML3)</t>
  </si>
  <si>
    <t xml:space="preserve">  Credit amount</t>
  </si>
  <si>
    <t>Credit amount(ML3)</t>
  </si>
  <si>
    <t>Line Comment</t>
  </si>
  <si>
    <t>BARCODE</t>
  </si>
  <si>
    <t>Cost Ctr</t>
  </si>
  <si>
    <t>Profit Ctr</t>
  </si>
  <si>
    <t>Order</t>
  </si>
  <si>
    <t>Cost Ctr Desc.</t>
  </si>
  <si>
    <t>Profit Ctr Desc</t>
  </si>
  <si>
    <t>Order Desc.</t>
  </si>
  <si>
    <t>Supp/Cust</t>
  </si>
  <si>
    <t>Desc.S/C</t>
  </si>
  <si>
    <t>Detail of the pairs Doc. Type and G/L Acc. validated by G/L Acc. Analysis:</t>
  </si>
  <si>
    <t>Doc. Type</t>
  </si>
  <si>
    <t>Tcode</t>
  </si>
  <si>
    <t>Under Control</t>
  </si>
  <si>
    <t>AB</t>
  </si>
  <si>
    <t>FB01</t>
  </si>
  <si>
    <t>FB08</t>
  </si>
  <si>
    <t>0901000400</t>
  </si>
  <si>
    <t>FB1D</t>
  </si>
  <si>
    <t>FB1K</t>
  </si>
  <si>
    <t>FB1S</t>
  </si>
  <si>
    <t>0901999999</t>
  </si>
  <si>
    <t>0901001300</t>
  </si>
  <si>
    <t>Detail of Clearings - As exported from ZEUFI037 Report:</t>
  </si>
  <si>
    <t>--</t>
  </si>
  <si>
    <t>---</t>
  </si>
  <si>
    <t>Headings of the Clearings to be validated by sample analysis:</t>
  </si>
  <si>
    <t>Headings of the Clearings to be validated by G/L Analysis:</t>
  </si>
  <si>
    <t>Counts</t>
  </si>
  <si>
    <t>Analysis and Sample slection for the Customers Clearings with Tcode FB1D:</t>
  </si>
  <si>
    <t>Total</t>
  </si>
  <si>
    <t>Sample</t>
  </si>
  <si>
    <t>Remanent</t>
  </si>
  <si>
    <t>Sampling</t>
  </si>
  <si>
    <t>Analysis and Sample slection for clearings, except the ones using Tcode FB1D</t>
  </si>
  <si>
    <t>Clearings Summary</t>
  </si>
  <si>
    <t>Total Manual Journas (ZEUFI037)</t>
  </si>
  <si>
    <t>Out of Sample</t>
  </si>
  <si>
    <t>Nº</t>
  </si>
  <si>
    <t>%</t>
  </si>
  <si>
    <t>Eur</t>
  </si>
  <si>
    <t>1st Analysis</t>
  </si>
  <si>
    <t>-</t>
  </si>
  <si>
    <r>
      <t xml:space="preserve">Customer Clearings </t>
    </r>
    <r>
      <rPr>
        <sz val="9"/>
        <color theme="1"/>
        <rFont val="Arial"/>
        <family val="2"/>
      </rPr>
      <t>(FB1D)</t>
    </r>
  </si>
  <si>
    <r>
      <t xml:space="preserve">Rest </t>
    </r>
    <r>
      <rPr>
        <sz val="9"/>
        <color theme="1"/>
        <rFont val="Arial"/>
        <family val="2"/>
      </rPr>
      <t>(FB1K+FB1S+FB05+FB08)</t>
    </r>
  </si>
  <si>
    <t>Total 2nd Analysis</t>
  </si>
  <si>
    <t>Total Analysis</t>
  </si>
  <si>
    <t>Check Accuracy</t>
  </si>
  <si>
    <t>Sample Criteria:</t>
  </si>
  <si>
    <t>Total Debit/Credit of the Clearing is higher than:</t>
  </si>
  <si>
    <t>EUR</t>
  </si>
  <si>
    <t>Clearings To be Analyzed (Lines) for SOX Control 01.74.1 - Customer Clearings:</t>
  </si>
  <si>
    <t>Clearings To be Analyzed (Lines) for SOX Control 02.74.1 - Supplier and other Clearings:</t>
  </si>
  <si>
    <t>Clearings To be Analyzed (headings) for SOX Control xxx - Customer Clearings:</t>
  </si>
  <si>
    <t>Clearings To be Analyzed (headings) for SOX Control xxx - Supplier and other Clearings:</t>
  </si>
  <si>
    <t>CHECK</t>
  </si>
  <si>
    <t>JUSTIFICATION</t>
  </si>
  <si>
    <t>SUPPORTING DOC.</t>
  </si>
  <si>
    <t>SUPPORTING DOC. LOCATION</t>
  </si>
  <si>
    <t>E002</t>
  </si>
  <si>
    <t>ELENDOIRO</t>
  </si>
  <si>
    <t>ACID</t>
  </si>
  <si>
    <t>Compensar deudor</t>
  </si>
  <si>
    <t>Compensaciones</t>
  </si>
  <si>
    <t>Clientes</t>
  </si>
  <si>
    <t>TRASPASO PROVEEDOR VIS/24200437</t>
  </si>
  <si>
    <t>MYHNOR MORTEROS Y HORMIGONES DELNOROESTE, S. L.</t>
  </si>
  <si>
    <t>Ctos. L/P Grupo</t>
  </si>
  <si>
    <t>PREBETONG HORMIGONES, S.A.</t>
  </si>
  <si>
    <t>ABARCIELA</t>
  </si>
  <si>
    <t>CONSTRUCCIONES DALTRE,S.L.</t>
  </si>
  <si>
    <t>Otros ing. Ges.corr.</t>
  </si>
  <si>
    <t>Diferencias por redondeo en cobros/pagos</t>
  </si>
  <si>
    <t>1103SE4791</t>
  </si>
  <si>
    <t>GASTOS GENERALES</t>
  </si>
  <si>
    <t>Ptmos. L/P Grupo</t>
  </si>
  <si>
    <t>MORTEROS DE GALICIA, S.L.</t>
  </si>
  <si>
    <t>C/C Empr. Grupo</t>
  </si>
  <si>
    <t>PREBETONG LUGO S.A.</t>
  </si>
  <si>
    <t>FERRETERIA CALDEIRO, S.L.</t>
  </si>
  <si>
    <t>Proveedores</t>
  </si>
  <si>
    <t>COMPENSACIÓN CLIENTE/PROVEEDOR</t>
  </si>
  <si>
    <t>FERRETERIA CALDEIRO S.L.</t>
  </si>
  <si>
    <t>Ef. Com. a Cobrar</t>
  </si>
  <si>
    <t>LAS CHAFIRAS S.A.</t>
  </si>
  <si>
    <t>GTOS COMISION + IVA CHAFIRAS</t>
  </si>
  <si>
    <t>CAIXABANK, S.A.</t>
  </si>
  <si>
    <t>Intereses Dto. Ef.</t>
  </si>
  <si>
    <t>GTOS INTERESES</t>
  </si>
  <si>
    <t>1103SE4752</t>
  </si>
  <si>
    <t>CC TERCEROS</t>
  </si>
  <si>
    <t>CIERRES Y CONSTRUCCIONES FEITO, S.L</t>
  </si>
  <si>
    <t>Otras Pdas Gestion</t>
  </si>
  <si>
    <t>GTOS.GRLES.SEDE</t>
  </si>
  <si>
    <t>MCHAVES</t>
  </si>
  <si>
    <t>CONSTR. Y REF. HMNOS LLANOS ESPJ. C</t>
  </si>
  <si>
    <t>AGARCIA</t>
  </si>
  <si>
    <t>VIGUETAS UNION, S.L.</t>
  </si>
  <si>
    <t>GASTOS COMISION+IVA VIGUETAS VS CAIXABANK</t>
  </si>
  <si>
    <t>GASTOS INTERSES VIGUETAS UNION VS CAIXABANK</t>
  </si>
  <si>
    <t>TRASPASO PROV. HL-000297 E. Y HORMIGONES LANCARA</t>
  </si>
  <si>
    <t>EXPL. Y HORMIGONES LANCARA, S.L.</t>
  </si>
  <si>
    <t>TRASPASO PROV.  HL-000298 E. Y HORMIGONES LANCARA</t>
  </si>
  <si>
    <t>HORMIGONES HORPASA, S.L.</t>
  </si>
  <si>
    <t>LPEREZ</t>
  </si>
  <si>
    <t>GTOS COMISION + IVA</t>
  </si>
  <si>
    <t>SANCHEZ CEPA S.L.</t>
  </si>
  <si>
    <t>TRASPASO PROVEEDOR VIS/24200496</t>
  </si>
  <si>
    <t>TRASPASO PROVEEDOR VIS/24200466</t>
  </si>
  <si>
    <t>TRASPASO PROVEEDOR VIS/24500214</t>
  </si>
  <si>
    <t>MPGOMEZ</t>
  </si>
  <si>
    <t>PBADA</t>
  </si>
  <si>
    <t>Compensar cta.mayor</t>
  </si>
  <si>
    <t>Ret. IRPF personal</t>
  </si>
  <si>
    <t>Ret. IRPF profes.</t>
  </si>
  <si>
    <t>E009</t>
  </si>
  <si>
    <t>PEREIRA SOTO ANTONIO</t>
  </si>
  <si>
    <t>1110ES0001</t>
  </si>
  <si>
    <t>ADMINISTRACION ESP.</t>
  </si>
  <si>
    <t>GTOS GRLES ESPAÑA</t>
  </si>
  <si>
    <t>VOTORANTIM CEMENTOS ESPAÑA. S.A.</t>
  </si>
  <si>
    <t>MYHNOR MORTEROS Y HORMIG.DEL NOROES</t>
  </si>
  <si>
    <t>SANCHEZ ALCAIDE, JOSE ENRIQUE</t>
  </si>
  <si>
    <t>CODAFI, SOLUC. CONSTRUCTIVAS,S.L</t>
  </si>
  <si>
    <t>resto compensación cliente-prov.</t>
  </si>
  <si>
    <t>HISPANO JAPONESA MAQUINARIA, S.L.</t>
  </si>
  <si>
    <t>Ctos.C/P Enaj. Inm.</t>
  </si>
  <si>
    <t>HISPANO JAPONESA DE MAQUINARIA, SL</t>
  </si>
  <si>
    <t>LOZAC OBRAS Y SERVICIOS, S.L.</t>
  </si>
  <si>
    <t>RVELADO</t>
  </si>
  <si>
    <t>Compensar acreedor</t>
  </si>
  <si>
    <t>Comis. Ef. Negoc.</t>
  </si>
  <si>
    <t>PG TERCEROS</t>
  </si>
  <si>
    <t>BBVA BANCO BILBAO VIZCAYA ARGENTA</t>
  </si>
  <si>
    <t>ABANCA CORPORACION BANCARIA SA</t>
  </si>
  <si>
    <t>BANCO SABADELL</t>
  </si>
  <si>
    <t>ASOTO</t>
  </si>
  <si>
    <t>PARTE FACT. 6/2024</t>
  </si>
  <si>
    <t>LOGITRANS ARESGO, S.L.</t>
  </si>
  <si>
    <t>C/C Otras Personas</t>
  </si>
  <si>
    <t>PLAZO 3 PRESTAMO</t>
  </si>
  <si>
    <t>ARTABRA LOGISTICA, S.L.</t>
  </si>
  <si>
    <t>PARTE FACT. 41000208</t>
  </si>
  <si>
    <t>PLAZO 17 PRESTAMO 6235FRF</t>
  </si>
  <si>
    <t>PLAZO 34 PRESTAMO</t>
  </si>
  <si>
    <t>E_SROSENDO</t>
  </si>
  <si>
    <t>LUSICOEX, SL</t>
  </si>
  <si>
    <t>SCORUJEIRA</t>
  </si>
  <si>
    <t>Contabilizar documento</t>
  </si>
  <si>
    <t>NV GESTION 1540022004</t>
  </si>
  <si>
    <t>PAGARÉ SIN FIRMAR ENVIADO AL BANCO</t>
  </si>
  <si>
    <t>SEPISUR XXI, SL</t>
  </si>
  <si>
    <t>Bankinter</t>
  </si>
  <si>
    <t>GTOS COMISION+IVA (ANT. TENALBA)</t>
  </si>
  <si>
    <t>CONTRATAS PROFESIONALES TENALBA, S.</t>
  </si>
  <si>
    <t>E. Y HORMIGONES LANCARA, S. L.</t>
  </si>
  <si>
    <t>BANKINTER, S.A.</t>
  </si>
  <si>
    <t>EL SILBO CNES. Y OBRAS, S.L.</t>
  </si>
  <si>
    <t>TRANSPORTES MESA LA FORTALEZA, S.L.</t>
  </si>
  <si>
    <t>VEIGA CASTRO JAVIER</t>
  </si>
  <si>
    <t>Reg. gtos. devoluc.</t>
  </si>
  <si>
    <t>Regularizacion de gastos de devolución</t>
  </si>
  <si>
    <t>MADERAS CELEIRO SL</t>
  </si>
  <si>
    <t>LOUREIRO PARADA JAVIER</t>
  </si>
  <si>
    <t>CAMBON COTELO JAVIER</t>
  </si>
  <si>
    <t>BVICENTE</t>
  </si>
  <si>
    <t>PULIMENTOS INDUST. DE GALICIA, S.L.</t>
  </si>
  <si>
    <t>Ctes. Dudoso Cobro</t>
  </si>
  <si>
    <t>MPAZ</t>
  </si>
  <si>
    <t>PEREZ OTERO JOSE ELADIO</t>
  </si>
  <si>
    <t>NUÑEZ CORES, MANUEL</t>
  </si>
  <si>
    <t>CBERMEJO</t>
  </si>
  <si>
    <t>S. Social Acreed.</t>
  </si>
  <si>
    <t>E026</t>
  </si>
  <si>
    <t>ATABOADA</t>
  </si>
  <si>
    <t>SOLRED S.A.</t>
  </si>
  <si>
    <t>Anticipos Proveed.</t>
  </si>
  <si>
    <t>Partidas Ptes. Aplic</t>
  </si>
  <si>
    <t>COMERCIAL COSMOS SUR SL</t>
  </si>
  <si>
    <t>E033</t>
  </si>
  <si>
    <t>Administración</t>
  </si>
  <si>
    <t>MOLINO CARBON 2-CS</t>
  </si>
  <si>
    <t>VIJOSA RED XXI SL</t>
  </si>
  <si>
    <t>PALLAS ALDAO DAVID</t>
  </si>
  <si>
    <t>E061</t>
  </si>
  <si>
    <t>ECAJIDE</t>
  </si>
  <si>
    <t>Desplaz. Diversos</t>
  </si>
  <si>
    <t>COMIDA LOS MELLIZOS MALAGA PAGADO CON VISA</t>
  </si>
  <si>
    <t>Area FINANZAS CORP</t>
  </si>
  <si>
    <t>Area FINANZAS CORP.</t>
  </si>
  <si>
    <t>LOS MELLIZOS MALAGA SL</t>
  </si>
  <si>
    <t>AB-FB1D-4300000001</t>
  </si>
  <si>
    <t>AB-FB1D-E002-23052022</t>
  </si>
  <si>
    <t>To Analyze</t>
  </si>
  <si>
    <t>AB-FB1D-2440000001</t>
  </si>
  <si>
    <t>AB-FB1D-E002-23057141</t>
  </si>
  <si>
    <t>AB-FB1D-7560000001</t>
  </si>
  <si>
    <t>AB-FB1D-1600000001</t>
  </si>
  <si>
    <t>AB-FB1D-E002-23057207</t>
  </si>
  <si>
    <t>AB-FB1D-5510000001</t>
  </si>
  <si>
    <t>AB-FB1D-4000000001</t>
  </si>
  <si>
    <t>AB-FB1D-4310000001</t>
  </si>
  <si>
    <t>AB-FB1D-E002-23057214</t>
  </si>
  <si>
    <t>AB-FB1D-6643000020</t>
  </si>
  <si>
    <t>AB-FB1D-E002-23057230</t>
  </si>
  <si>
    <t>AB-FB1D-6590000001</t>
  </si>
  <si>
    <t>AB-FB1D-E002-23057241</t>
  </si>
  <si>
    <t>AB-FB1D-E002-23057277</t>
  </si>
  <si>
    <t>AB-FB1D-E002-23057328</t>
  </si>
  <si>
    <t>AB-FB1D-E002-23057329</t>
  </si>
  <si>
    <t>AB-FB1D-E002-23057390</t>
  </si>
  <si>
    <t>AB-FB1D-E002-23057395</t>
  </si>
  <si>
    <t>AB-FB1D-E002-23057435</t>
  </si>
  <si>
    <t>AB-FB1D-E002-23057449</t>
  </si>
  <si>
    <t>AB-FB1D-E002-23057450</t>
  </si>
  <si>
    <t>AB-FB1D-E002-23057451</t>
  </si>
  <si>
    <t>AB-FB1S-4751000001</t>
  </si>
  <si>
    <t>AB-FB1S-E002-23057508</t>
  </si>
  <si>
    <t>AB-FB1S-4751000004</t>
  </si>
  <si>
    <t>AB-FB1D-E009-23078809</t>
  </si>
  <si>
    <t>AB-FB1D-E009-23078813</t>
  </si>
  <si>
    <t>AB-FB1D-E009-23088636</t>
  </si>
  <si>
    <t>AB-FB1D-E009-23088641</t>
  </si>
  <si>
    <t>AB-FB1D-E009-23088642</t>
  </si>
  <si>
    <t>AB-FB1D-5430000001</t>
  </si>
  <si>
    <t>AB-FB1D-E009-23088653</t>
  </si>
  <si>
    <t>AB-FB1K-6643000010</t>
  </si>
  <si>
    <t>AB-FB1K-E009-23088656</t>
  </si>
  <si>
    <t>AB-FB1K-4000000001</t>
  </si>
  <si>
    <t>AB-FB1K-E009-23088659</t>
  </si>
  <si>
    <t>AB-FB1K-E009-23088663</t>
  </si>
  <si>
    <t>AB-FB1K-E009-23088664</t>
  </si>
  <si>
    <t>AB-FB1K-E009-23088665</t>
  </si>
  <si>
    <t>AB-FB1K-E009-23088671</t>
  </si>
  <si>
    <t>AB-FB1K-5540000001</t>
  </si>
  <si>
    <t>AB-FB1K-E009-23088674</t>
  </si>
  <si>
    <t>AB-FB1D-E009-23088683</t>
  </si>
  <si>
    <t>AB-FB01-4300000001</t>
  </si>
  <si>
    <t>AB-FB01-E009-23088746</t>
  </si>
  <si>
    <t>AB-FB01-5720007100</t>
  </si>
  <si>
    <t>AB-FB1D-E009-23088765</t>
  </si>
  <si>
    <t>AB-FB1D-E009-23088772</t>
  </si>
  <si>
    <t>AB-FB1D-E009-23088773</t>
  </si>
  <si>
    <t>AB-FB1K-E009-23088781</t>
  </si>
  <si>
    <t>AB-FB1D-E009-23088803</t>
  </si>
  <si>
    <t>AB-FB1D-E009-23088804</t>
  </si>
  <si>
    <t>AB-FB1D-E009-23088809</t>
  </si>
  <si>
    <t>AB-FB1D-6590000002</t>
  </si>
  <si>
    <t>AB-FB1D-E009-23088812</t>
  </si>
  <si>
    <t>AB-FB1D-E009-23088815</t>
  </si>
  <si>
    <t>AB-FB1D-E009-23088817</t>
  </si>
  <si>
    <t>AB-FB1D-E009-23088857</t>
  </si>
  <si>
    <t>AB-FB1D-4350000001</t>
  </si>
  <si>
    <t>AB-FB1D-E009-23088860</t>
  </si>
  <si>
    <t>AB-FB1D-E009-23088861</t>
  </si>
  <si>
    <t>AB-FB1D-E009-23088862</t>
  </si>
  <si>
    <t>AB-FB1D-E009-23088884</t>
  </si>
  <si>
    <t>AB-FB1D-E009-23088902</t>
  </si>
  <si>
    <t>AB-FB1S-7560000001</t>
  </si>
  <si>
    <t>AB-FB1S-E009-23088911</t>
  </si>
  <si>
    <t>AB-FB1S-4760000001</t>
  </si>
  <si>
    <t>AB-FB1K-E026-23006281</t>
  </si>
  <si>
    <t>AB-FB1K-4070000001</t>
  </si>
  <si>
    <t>AB-FB1K-5550000001</t>
  </si>
  <si>
    <t>AB-FB1K-E026-23006318</t>
  </si>
  <si>
    <t>AB-FB1S-5540000001</t>
  </si>
  <si>
    <t>AB-FB1S-E026-23006324</t>
  </si>
  <si>
    <t>AB-FB1S-5550000001</t>
  </si>
  <si>
    <t>AB-FB1S-E026-23006365</t>
  </si>
  <si>
    <t>AB-FB1S-6590000001</t>
  </si>
  <si>
    <t>AB-FB1S-E033-23009969</t>
  </si>
  <si>
    <t>AB-FB1D-E033-23009975</t>
  </si>
  <si>
    <t>AB-FB1D-E033-23009976</t>
  </si>
  <si>
    <t>AB-FB1K-6292000001</t>
  </si>
  <si>
    <t>AB-FB1K-E061-23002066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</si>
</sst>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name val="Arial"/>
      <family val="2"/>
    </font>
    <font>
      <b/>
      <sz val="9"/>
      <color rgb="FFC00000"/>
      <name val="Arial"/>
      <family val="2"/>
    </font>
    <font>
      <b/>
      <i/>
      <sz val="16"/>
      <color rgb="FF000000"/>
      <name val="Arial"/>
      <family val="2"/>
    </font>
    <font>
      <b/>
      <i/>
      <sz val="9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7373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9" fillId="0" borderId="1" xfId="0" applyFont="1" applyBorder="1"/>
    <xf numFmtId="0" fontId="10" fillId="0" borderId="1" xfId="0" applyFont="1" applyBorder="1"/>
    <xf numFmtId="0" fontId="2" fillId="0" borderId="6" xfId="0" applyFont="1" applyBorder="1"/>
    <xf numFmtId="0" fontId="7" fillId="7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0" fontId="8" fillId="7" borderId="14" xfId="0" applyFont="1" applyFill="1" applyBorder="1"/>
    <xf numFmtId="164" fontId="5" fillId="0" borderId="0" xfId="0" applyNumberFormat="1" applyFont="1"/>
    <xf numFmtId="164" fontId="5" fillId="0" borderId="2" xfId="0" applyNumberFormat="1" applyFont="1" applyBorder="1"/>
    <xf numFmtId="0" fontId="7" fillId="7" borderId="2" xfId="0" applyFont="1" applyFill="1" applyBorder="1" applyAlignment="1">
      <alignment horizontal="center"/>
    </xf>
    <xf numFmtId="9" fontId="7" fillId="9" borderId="2" xfId="0" applyNumberFormat="1" applyFont="1" applyFill="1" applyBorder="1" applyAlignment="1">
      <alignment horizontal="center"/>
    </xf>
    <xf numFmtId="164" fontId="12" fillId="0" borderId="2" xfId="0" applyNumberFormat="1" applyFont="1" applyBorder="1"/>
    <xf numFmtId="9" fontId="7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5" fillId="0" borderId="1" xfId="0" applyFont="1" applyBorder="1"/>
    <xf numFmtId="0" fontId="8" fillId="13" borderId="17" xfId="0" applyFont="1" applyFill="1" applyBorder="1" applyAlignment="1">
      <alignment vertical="center"/>
    </xf>
    <xf numFmtId="0" fontId="8" fillId="13" borderId="18" xfId="0" applyFont="1" applyFill="1" applyBorder="1" applyAlignment="1">
      <alignment horizontal="center" vertical="center"/>
    </xf>
    <xf numFmtId="9" fontId="8" fillId="13" borderId="18" xfId="0" applyNumberFormat="1" applyFont="1" applyFill="1" applyBorder="1" applyAlignment="1">
      <alignment horizontal="center" vertical="center"/>
    </xf>
    <xf numFmtId="164" fontId="8" fillId="13" borderId="18" xfId="0" applyNumberFormat="1" applyFont="1" applyFill="1" applyBorder="1" applyAlignment="1">
      <alignment vertical="center"/>
    </xf>
    <xf numFmtId="9" fontId="8" fillId="13" borderId="19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vertical="center"/>
    </xf>
    <xf numFmtId="0" fontId="6" fillId="14" borderId="22" xfId="0" applyFont="1" applyFill="1" applyBorder="1" applyAlignment="1">
      <alignment horizontal="center" vertical="center"/>
    </xf>
    <xf numFmtId="9" fontId="6" fillId="14" borderId="22" xfId="0" applyNumberFormat="1" applyFont="1" applyFill="1" applyBorder="1" applyAlignment="1">
      <alignment horizontal="center" vertical="center"/>
    </xf>
    <xf numFmtId="164" fontId="6" fillId="14" borderId="22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9" fontId="2" fillId="0" borderId="20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/>
    </xf>
    <xf numFmtId="0" fontId="8" fillId="15" borderId="22" xfId="0" applyFont="1" applyFill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left" vertical="center"/>
    </xf>
    <xf numFmtId="10" fontId="6" fillId="14" borderId="30" xfId="1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0" fontId="2" fillId="0" borderId="32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10" fontId="2" fillId="0" borderId="34" xfId="0" applyNumberFormat="1" applyFont="1" applyBorder="1" applyAlignment="1">
      <alignment horizontal="center" vertical="center"/>
    </xf>
    <xf numFmtId="0" fontId="5" fillId="14" borderId="35" xfId="0" applyFont="1" applyFill="1" applyBorder="1" applyAlignment="1">
      <alignment vertical="center"/>
    </xf>
    <xf numFmtId="0" fontId="5" fillId="14" borderId="36" xfId="0" applyFont="1" applyFill="1" applyBorder="1" applyAlignment="1">
      <alignment horizontal="center" vertical="center"/>
    </xf>
    <xf numFmtId="9" fontId="5" fillId="14" borderId="36" xfId="0" applyNumberFormat="1" applyFont="1" applyFill="1" applyBorder="1" applyAlignment="1">
      <alignment horizontal="center" vertical="center"/>
    </xf>
    <xf numFmtId="164" fontId="5" fillId="14" borderId="36" xfId="0" applyNumberFormat="1" applyFont="1" applyFill="1" applyBorder="1" applyAlignment="1">
      <alignment vertical="center"/>
    </xf>
    <xf numFmtId="10" fontId="5" fillId="14" borderId="37" xfId="0" applyNumberFormat="1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9" fontId="2" fillId="0" borderId="34" xfId="0" applyNumberFormat="1" applyFont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9" fontId="5" fillId="16" borderId="36" xfId="0" applyNumberFormat="1" applyFont="1" applyFill="1" applyBorder="1" applyAlignment="1">
      <alignment horizontal="center" vertical="center"/>
    </xf>
    <xf numFmtId="164" fontId="5" fillId="16" borderId="36" xfId="0" applyNumberFormat="1" applyFont="1" applyFill="1" applyBorder="1" applyAlignment="1">
      <alignment vertical="center"/>
    </xf>
    <xf numFmtId="9" fontId="5" fillId="16" borderId="37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17" borderId="27" xfId="0" applyFont="1" applyFill="1" applyBorder="1" applyAlignment="1">
      <alignment horizontal="center" vertical="center"/>
    </xf>
    <xf numFmtId="0" fontId="7" fillId="17" borderId="23" xfId="0" applyFont="1" applyFill="1" applyBorder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9" fontId="8" fillId="17" borderId="36" xfId="0" applyNumberFormat="1" applyFont="1" applyFill="1" applyBorder="1" applyAlignment="1">
      <alignment horizontal="center" vertical="center"/>
    </xf>
    <xf numFmtId="164" fontId="8" fillId="17" borderId="36" xfId="0" applyNumberFormat="1" applyFont="1" applyFill="1" applyBorder="1" applyAlignment="1">
      <alignment vertical="center"/>
    </xf>
    <xf numFmtId="9" fontId="8" fillId="17" borderId="37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4" fillId="0" borderId="0" xfId="0" applyFont="1"/>
    <xf numFmtId="0" fontId="0" fillId="4" borderId="0" xfId="0" applyFill="1"/>
    <xf numFmtId="0" fontId="11" fillId="2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4" borderId="9" xfId="0" applyFill="1" applyBorder="1"/>
    <xf numFmtId="0" fontId="8" fillId="6" borderId="0" xfId="0" applyFont="1" applyFill="1"/>
    <xf numFmtId="0" fontId="5" fillId="0" borderId="1" xfId="0" applyFont="1" applyBorder="1"/>
    <xf numFmtId="0" fontId="18" fillId="18" borderId="7" xfId="0" applyFont="1" applyFill="1" applyBorder="1"/>
    <xf numFmtId="0" fontId="18" fillId="18" borderId="15" xfId="0" applyFont="1" applyFill="1" applyBorder="1"/>
    <xf numFmtId="164" fontId="19" fillId="12" borderId="38" xfId="0" applyNumberFormat="1" applyFont="1" applyFill="1" applyBorder="1" applyAlignment="1">
      <alignment horizontal="center"/>
    </xf>
    <xf numFmtId="0" fontId="19" fillId="12" borderId="9" xfId="0" applyFont="1" applyFill="1" applyBorder="1" applyAlignment="1">
      <alignment horizontal="center"/>
    </xf>
    <xf numFmtId="14" fontId="3" fillId="0" borderId="1" xfId="0" applyNumberFormat="1" applyFont="1" applyBorder="1"/>
    <xf numFmtId="14" fontId="2" fillId="0" borderId="0" xfId="0" applyNumberFormat="1" applyFont="1"/>
    <xf numFmtId="14" fontId="8" fillId="7" borderId="13" xfId="0" applyNumberFormat="1" applyFont="1" applyFill="1" applyBorder="1"/>
    <xf numFmtId="14" fontId="2" fillId="0" borderId="4" xfId="0" applyNumberFormat="1" applyFont="1" applyBorder="1"/>
    <xf numFmtId="14" fontId="16" fillId="0" borderId="1" xfId="0" applyNumberFormat="1" applyFont="1" applyBorder="1"/>
    <xf numFmtId="14" fontId="2" fillId="7" borderId="8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9" fillId="0" borderId="1" xfId="0" applyNumberFormat="1" applyFont="1" applyBorder="1"/>
    <xf numFmtId="14" fontId="2" fillId="7" borderId="10" xfId="0" applyNumberFormat="1" applyFont="1" applyFill="1" applyBorder="1" applyAlignment="1">
      <alignment horizontal="center"/>
    </xf>
    <xf numFmtId="14" fontId="7" fillId="7" borderId="10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2" fillId="10" borderId="8" xfId="0" applyNumberFormat="1" applyFont="1" applyFill="1" applyBorder="1" applyAlignment="1">
      <alignment horizontal="center"/>
    </xf>
    <xf numFmtId="14" fontId="2" fillId="10" borderId="10" xfId="0" applyNumberFormat="1" applyFont="1" applyFill="1" applyBorder="1" applyAlignment="1">
      <alignment horizontal="center"/>
    </xf>
    <xf numFmtId="0" fontId="6" fillId="19" borderId="9" xfId="0" applyFont="1" applyFill="1" applyBorder="1" applyAlignment="1">
      <alignment horizontal="center" vertical="top"/>
    </xf>
    <xf numFmtId="0" fontId="6" fillId="19" borderId="39" xfId="0" applyFont="1" applyFill="1" applyBorder="1" applyAlignment="1">
      <alignment horizontal="center" vertical="top" wrapText="1"/>
    </xf>
    <xf numFmtId="0" fontId="6" fillId="19" borderId="18" xfId="0" applyFont="1" applyFill="1" applyBorder="1" applyAlignment="1">
      <alignment horizontal="center" vertical="top" wrapText="1"/>
    </xf>
    <xf numFmtId="0" fontId="6" fillId="19" borderId="19" xfId="0" applyFont="1" applyFill="1" applyBorder="1" applyAlignment="1">
      <alignment horizontal="center" vertical="top" wrapText="1"/>
    </xf>
    <xf numFmtId="1" fontId="8" fillId="6" borderId="0" xfId="0" applyNumberFormat="1" applyFont="1" applyFill="1"/>
    <xf numFmtId="1" fontId="2" fillId="0" borderId="0" xfId="0" applyNumberFormat="1" applyFont="1" applyAlignment="1">
      <alignment horizontal="center"/>
    </xf>
    <xf numFmtId="1" fontId="2" fillId="0" borderId="0" xfId="0" quotePrefix="1" applyNumberFormat="1" applyFont="1" applyAlignment="1">
      <alignment horizontal="center"/>
    </xf>
    <xf numFmtId="0" fontId="4" fillId="0" borderId="1" xfId="0" applyFont="1" applyBorder="1"/>
    <xf numFmtId="0" fontId="12" fillId="0" borderId="3" xfId="0" applyFont="1" applyBorder="1"/>
    <xf numFmtId="0" fontId="10" fillId="0" borderId="1" xfId="0" applyFont="1" applyBorder="1"/>
    <xf numFmtId="17" fontId="13" fillId="12" borderId="1" xfId="0" applyNumberFormat="1" applyFont="1" applyFill="1" applyBorder="1" applyAlignment="1">
      <alignment horizontal="center"/>
    </xf>
    <xf numFmtId="0" fontId="8" fillId="13" borderId="24" xfId="0" applyFont="1" applyFill="1" applyBorder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0" fontId="8" fillId="17" borderId="24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26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2" fillId="5" borderId="40" xfId="0" applyNumberFormat="1" applyFont="1" applyFill="1" applyBorder="1" applyAlignment="1">
      <alignment horizontal="center"/>
    </xf>
    <xf numFmtId="0" fontId="2" fillId="5" borderId="11" xfId="0" applyNumberFormat="1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2" fillId="0" borderId="41" xfId="0" applyFont="1" applyBorder="1"/>
    <xf numFmtId="14" fontId="2" fillId="0" borderId="41" xfId="0" applyNumberFormat="1" applyFont="1" applyBorder="1"/>
    <xf numFmtId="17" fontId="2" fillId="0" borderId="4" xfId="0" applyNumberFormat="1" applyFont="1" applyBorder="1"/>
    <xf numFmtId="0" fontId="2" fillId="0" borderId="43" xfId="0" applyFont="1" applyBorder="1"/>
    <xf numFmtId="0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 patternType="lightDown"/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106681</xdr:colOff>
      <xdr:row>1</xdr:row>
      <xdr:rowOff>26879</xdr:rowOff>
    </xdr:from>
    <xdr:to>
      <xdr:col>4</xdr:col>
      <xdr:colOff>378037</xdr:colOff>
      <xdr:row>2</xdr:row>
      <xdr:rowOff>77045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A2569D-E940-4129-ACAF-968DC56CBA4B}"/>
            </a:ext>
          </a:extLst>
        </xdr:cNvPr>
        <xdr:cNvSpPr/>
      </xdr:nvSpPr>
      <xdr:spPr>
        <a:xfrm>
          <a:off x="3937848" y="280879"/>
          <a:ext cx="271356" cy="2618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lsubirana\Documents\01%20-%20Internal%20Control\01%20-%20FY%2024\01.%20SOX%2024\01.%20VCEAA\03.%20Manual%20Journals\03.%20Executions\06-June\Clearings%20Analysis_SPA_2024%2006.xlsx" TargetMode="External"/><Relationship Id="rId1" Type="http://schemas.openxmlformats.org/officeDocument/2006/relationships/externalLinkPath" Target="file:///D:\Users\lsubirana\Documents\01%20-%20Internal%20Control\01%20-%20FY%2024\01.%20SOX%2024\01.%20VCEAA\03.%20Manual%20Journals\03.%20Executions\06-June\Clearings%20Analysis_SPA_2024%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EUFI037"/>
      <sheetName val="GL Analysis"/>
      <sheetName val="Clearings"/>
      <sheetName val="To_Analyze"/>
      <sheetName val="Under_Control"/>
      <sheetName val="DF"/>
      <sheetName val="Rest"/>
      <sheetName val="Summary"/>
      <sheetName val="DF_To Analyze"/>
      <sheetName val="Rest_To Analyze"/>
      <sheetName val="Sample_DF"/>
      <sheetName val="Sample_Rest"/>
      <sheetName val="Clearings Analysis_SPA_2024 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F53BECC-A711-49C6-987A-DABF6F2E3940}" autoFormatId="16" applyNumberFormats="0" applyBorderFormats="0" applyFontFormats="0" applyPatternFormats="0" applyAlignmentFormats="0" applyWidthHeightFormats="0">
  <queryTableRefresh nextId="39">
    <queryTableFields count="38">
      <queryTableField id="1" name="Tier" tableColumnId="1"/>
      <queryTableField id="2" name="Type + G/L Acc" tableColumnId="2"/>
      <queryTableField id="3" name="Type + TCode + Co + Doc N" tableColumnId="3"/>
      <queryTableField id="4" name="CoCd" tableColumnId="4"/>
      <queryTableField id="5" name="Manager" tableColumnId="5"/>
      <queryTableField id="6" name="User" tableColumnId="6"/>
      <queryTableField id="7" name="TCode" tableColumnId="7"/>
      <queryTableField id="8" name="Text" tableColumnId="8"/>
      <queryTableField id="9" name="Type" tableColumnId="9"/>
      <queryTableField id="10" name="Document Descr." tableColumnId="10"/>
      <queryTableField id="11" name="DocumentNo" tableColumnId="11"/>
      <queryTableField id="12" name="Doc. Date" tableColumnId="12"/>
      <queryTableField id="13" name="Entry date" tableColumnId="13"/>
      <queryTableField id="14" name="Effect date" tableColumnId="14"/>
      <queryTableField id="15" name="Doc.Header Text" tableColumnId="15"/>
      <queryTableField id="16" name="Reference" tableColumnId="16"/>
      <queryTableField id="17" name="Sess. Name" tableColumnId="17"/>
      <queryTableField id="18" name="Total Deb./Cred." tableColumnId="18"/>
      <queryTableField id="19" name="Total Deb./Cred.(ML3" tableColumnId="19"/>
      <queryTableField id="20" name="Itm" tableColumnId="20"/>
      <queryTableField id="21" name="PK" tableColumnId="21"/>
      <queryTableField id="22" name="CME" tableColumnId="22"/>
      <queryTableField id="23" name="G/L Account" tableColumnId="23"/>
      <queryTableField id="24" name="G/L Account Descr." tableColumnId="24"/>
      <queryTableField id="25" name="   Debit amount" tableColumnId="25"/>
      <queryTableField id="26" name="Debit amount(ML3)" tableColumnId="26"/>
      <queryTableField id="27" name="  Credit amount" tableColumnId="27"/>
      <queryTableField id="28" name="Credit amount(ML3)" tableColumnId="28"/>
      <queryTableField id="29" name="Line Comment" tableColumnId="29"/>
      <queryTableField id="30" name="BARCODE" tableColumnId="30"/>
      <queryTableField id="31" name="Cost Ctr" tableColumnId="31"/>
      <queryTableField id="32" name="Profit Ctr" tableColumnId="32"/>
      <queryTableField id="33" name="Order" tableColumnId="33"/>
      <queryTableField id="34" name="Cost Ctr Desc." tableColumnId="34"/>
      <queryTableField id="35" name="Profit Ctr Desc" tableColumnId="35"/>
      <queryTableField id="36" name="Order Desc." tableColumnId="36"/>
      <queryTableField id="37" name="Supp/Cust" tableColumnId="37"/>
      <queryTableField id="38" name="Desc.S/C" tableColumnId="3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508324-5D9E-41EC-BA31-F48FE5179E5D}" autoFormatId="16" applyNumberFormats="0" applyBorderFormats="0" applyFontFormats="0" applyPatternFormats="0" applyAlignmentFormats="0" applyWidthHeightFormats="0">
  <queryTableRefresh nextId="13">
    <queryTableFields count="12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D84B5A77-D7B1-427D-AEBB-39F53D2A5B02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7B8A95-F1FB-4590-9FF5-C993D4125046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7756A2-90E3-492B-B45B-C4C1DBB020DF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F8FD17A-D6E3-4C09-9315-603856A1530D}" autoFormatId="16" applyNumberFormats="0" applyBorderFormats="0" applyFontFormats="0" applyPatternFormats="0" applyAlignmentFormats="0" applyWidthHeightFormats="0">
  <queryTableRefresh nextId="33" unboundColumnsRight="4">
    <queryTableFields count="25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  <queryTableField id="29" dataBound="0" tableColumnId="22"/>
      <queryTableField id="30" dataBound="0" tableColumnId="23"/>
      <queryTableField id="31" dataBound="0" tableColumnId="24"/>
      <queryTableField id="32" dataBound="0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C7CBEC-8102-427A-8854-D043DE3CE58B}" autoFormatId="16" applyNumberFormats="0" applyBorderFormats="0" applyFontFormats="0" applyPatternFormats="0" applyAlignmentFormats="0" applyWidthHeightFormats="0">
  <queryTableRefresh nextId="36" unboundColumnsRight="4">
    <queryTableFields count="25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  <queryTableField id="32" dataBound="0" tableColumnId="22"/>
      <queryTableField id="33" dataBound="0" tableColumnId="23"/>
      <queryTableField id="34" dataBound="0" tableColumnId="24"/>
      <queryTableField id="35" dataBound="0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17BD07-3946-462F-A410-C71A7FCE0FA4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766A461-CC96-476F-B060-B17CC2A11038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C41D41-3DC3-494A-B6E8-D88919E21F1C}" name="ZEUFI037" displayName="ZEUFI037" ref="B4:AM190" totalsRowShown="0" headerRowDxfId="252" dataDxfId="250" headerRowBorderDxfId="251" tableBorderDxfId="249" totalsRowBorderDxfId="248">
  <autoFilter ref="B4:AM190" xr:uid="{4EC41D41-3DC3-494A-B6E8-D88919E21F1C}"/>
  <tableColumns count="38">
    <tableColumn id="1" xr3:uid="{B35E0EEF-663E-4D78-AC94-775FC000E252}" name="Tier" dataDxfId="247">
      <calculatedColumnFormula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calculatedColumnFormula>
    </tableColumn>
    <tableColumn id="2" xr3:uid="{A5AA7E5A-9383-4169-B5EE-5841451B391D}" name="Type + G/L Acc" dataDxfId="246">
      <calculatedColumnFormula>+CONCATENATE(ZEUFI037[[#This Row],[Type]],"-",ZEUFI037[[#This Row],[TCode]],"-",ZEUFI037[[#This Row],[G/L Account]])</calculatedColumnFormula>
    </tableColumn>
    <tableColumn id="3" xr3:uid="{51F5E16E-B9E3-4644-8E24-74ECA74A718F}" name="Type + TCode + Co + Doc N" dataDxfId="245">
      <calculatedColumnFormula>+CONCATENATE(ZEUFI037[[#This Row],[Type]],"-",ZEUFI037[[#This Row],[TCode]],"-",ZEUFI037[[#This Row],[CoCd]],"-",ZEUFI037[[#This Row],[DocumentNo]])</calculatedColumnFormula>
    </tableColumn>
    <tableColumn id="4" xr3:uid="{295238E1-BB4A-44C5-8C12-C329210131A9}" name="CoCd" dataDxfId="244"/>
    <tableColumn id="5" xr3:uid="{A3BBC8E1-AB91-4FB3-92C0-AB0A960A08AF}" name="Manager" dataDxfId="243"/>
    <tableColumn id="6" xr3:uid="{667466CC-4EAC-47C1-8BF6-765CD1B539D3}" name="User" dataDxfId="242"/>
    <tableColumn id="7" xr3:uid="{592688C7-B69D-4C78-A90A-A690C9D70EE2}" name="TCode" dataDxfId="241"/>
    <tableColumn id="8" xr3:uid="{E3813A98-1573-4229-8C96-184997E3FBEB}" name="Text" dataDxfId="240"/>
    <tableColumn id="9" xr3:uid="{EB9BC558-E1EE-4820-B0D8-9A0D3B207E06}" name="Type" dataDxfId="239"/>
    <tableColumn id="10" xr3:uid="{3B570CE3-3015-4D74-BB05-4788FD6C8D2C}" name="Document Descr." dataDxfId="238"/>
    <tableColumn id="11" xr3:uid="{5FDE1990-0F1F-4732-BDA2-3F13F50A00C9}" name="DocumentNo" dataDxfId="237"/>
    <tableColumn id="12" xr3:uid="{49F3C305-CC37-4BDD-87AE-6642532DF9A2}" name="Doc. Date" dataDxfId="236"/>
    <tableColumn id="13" xr3:uid="{612425F6-D90F-4A60-8262-9247E4182E6F}" name="Entry date" dataDxfId="235"/>
    <tableColumn id="14" xr3:uid="{FBF2F92D-F682-4860-BBB7-E493FBD1D5E8}" name="Effect date" dataDxfId="234"/>
    <tableColumn id="15" xr3:uid="{2DDEA3CA-793A-4E70-A187-EA618BCB6588}" name="Doc.Header Text" dataDxfId="233"/>
    <tableColumn id="16" xr3:uid="{A1900C58-DDEB-484B-946F-1E79F3206583}" name="Reference" dataDxfId="232"/>
    <tableColumn id="17" xr3:uid="{D990F1AA-5B48-4DC9-988B-A89AA4D8ABCC}" name="Sess. Name" dataDxfId="231"/>
    <tableColumn id="18" xr3:uid="{4390D199-3AEA-4F99-955B-63B406D6973F}" name="Total Deb./Cred." dataDxfId="230"/>
    <tableColumn id="19" xr3:uid="{F9BB8C41-C5EF-4473-AC97-3EAEF2FB614C}" name="Total Deb./Cred.(ML3" dataDxfId="229"/>
    <tableColumn id="20" xr3:uid="{23923C0C-ACEC-4725-A376-462C7B1D8DAC}" name="Itm" dataDxfId="228"/>
    <tableColumn id="21" xr3:uid="{CDF301A2-BDAC-4AE1-ADC8-8551EA92BC00}" name="PK" dataDxfId="227"/>
    <tableColumn id="22" xr3:uid="{095D9713-1B72-405F-AF68-23C6032669CC}" name="CME" dataDxfId="226"/>
    <tableColumn id="23" xr3:uid="{49206894-B516-4FB3-9ED4-36C0D4F93F90}" name="G/L Account" dataDxfId="225"/>
    <tableColumn id="24" xr3:uid="{1855A20B-37F6-4FC6-B10F-1A83E7459751}" name="G/L Account Descr." dataDxfId="224"/>
    <tableColumn id="25" xr3:uid="{1BB0BD0F-742C-4B29-B58F-4738E24F63F1}" name="   Debit amount" dataDxfId="223"/>
    <tableColumn id="26" xr3:uid="{AA0AC674-6DBE-4A11-B354-AB8D62951571}" name="Debit amount(ML3)" dataDxfId="222"/>
    <tableColumn id="27" xr3:uid="{B9A254B9-D354-4D47-9E6E-730BFDC22BE4}" name="  Credit amount" dataDxfId="221"/>
    <tableColumn id="28" xr3:uid="{53F5FC4B-7211-48F8-BD01-73D48C0D92D6}" name="Credit amount(ML3)" dataDxfId="220"/>
    <tableColumn id="29" xr3:uid="{AAE3316E-FB7C-4379-B545-C875702A7875}" name="Line Comment" dataDxfId="219"/>
    <tableColumn id="30" xr3:uid="{A34A42DA-B3A0-4CC2-9FE0-BAD1E607918A}" name="BARCODE" dataDxfId="218"/>
    <tableColumn id="31" xr3:uid="{AEF3C4B5-277A-44B5-83A8-F2CEB454A492}" name="Cost Ctr" dataDxfId="217"/>
    <tableColumn id="32" xr3:uid="{5CE9777E-F8BC-47FD-B56C-0289D6E3E680}" name="Profit Ctr" dataDxfId="216"/>
    <tableColumn id="33" xr3:uid="{65362C90-2109-485A-888B-0433D0993D76}" name="Order" dataDxfId="215"/>
    <tableColumn id="34" xr3:uid="{62D3D3C8-FB2B-4402-BCF7-A8289FA1C12D}" name="Cost Ctr Desc." dataDxfId="214"/>
    <tableColumn id="35" xr3:uid="{48B0BF27-F2F8-41E4-B9B9-3EF11953F1AB}" name="Profit Ctr Desc" dataDxfId="213"/>
    <tableColumn id="36" xr3:uid="{D7619687-AAEF-410E-9CEC-4EBB914C6FDB}" name="Order Desc." dataDxfId="212"/>
    <tableColumn id="37" xr3:uid="{92DFF66E-477C-43CF-BF16-9942F53A4B41}" name="Supp/Cust" dataDxfId="211"/>
    <tableColumn id="38" xr3:uid="{D9F30CF9-3E13-488F-8CCD-17F18BF655E5}" name="Desc.S/C" dataDxfId="210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4115BE-4A80-48DB-9E37-EB622EC16AC3}" name="Sample_AR" displayName="Sample_AR" ref="B5:M15" tableType="queryTable" totalsRowShown="0" headerRowDxfId="174" dataDxfId="172" headerRowBorderDxfId="173" tableBorderDxfId="171">
  <autoFilter ref="B5:M15" xr:uid="{034115BE-4A80-48DB-9E37-EB622EC16AC3}"/>
  <tableColumns count="12">
    <tableColumn id="1" xr3:uid="{0FE10104-4E69-454D-BD97-6DBB0BEB8661}" uniqueName="1" name="Type + TCode + Co + Doc N" queryTableFieldId="1" dataDxfId="35"/>
    <tableColumn id="2" xr3:uid="{B5E2E48A-A950-49E4-B6F7-22578D35E593}" uniqueName="2" name="CoCd" queryTableFieldId="2" dataDxfId="34"/>
    <tableColumn id="3" xr3:uid="{068000CE-944F-4342-80A9-57DD13BEA196}" uniqueName="3" name="Manager" queryTableFieldId="3" dataDxfId="33"/>
    <tableColumn id="4" xr3:uid="{E3DE1062-6EFA-4542-96AE-47077C850654}" uniqueName="4" name="User" queryTableFieldId="4" dataDxfId="32"/>
    <tableColumn id="5" xr3:uid="{79C4BA23-6D64-4BA8-ACFC-8CC52D428A9A}" uniqueName="5" name="TCode" queryTableFieldId="5" dataDxfId="31"/>
    <tableColumn id="6" xr3:uid="{0E7EB560-2FFB-4C8D-ABE6-7D36F67213A4}" uniqueName="6" name="Text" queryTableFieldId="6" dataDxfId="30"/>
    <tableColumn id="7" xr3:uid="{B5303866-5321-4136-93CE-47907A7FF781}" uniqueName="7" name="Type" queryTableFieldId="7" dataDxfId="29"/>
    <tableColumn id="8" xr3:uid="{89A44242-5A9C-4507-AD78-632E25AC71E7}" uniqueName="8" name="DocumentNo" queryTableFieldId="8" dataDxfId="28"/>
    <tableColumn id="9" xr3:uid="{4510E1EA-2C2C-41B3-932A-007350955C04}" uniqueName="9" name="Effect date" queryTableFieldId="9" dataDxfId="27"/>
    <tableColumn id="10" xr3:uid="{1969B821-AA7D-4CAE-8E6A-BACC3A632F34}" uniqueName="10" name="Doc.Header Text" queryTableFieldId="10" dataDxfId="26"/>
    <tableColumn id="11" xr3:uid="{000CAD34-6323-41B9-8161-591B1AC0981F}" uniqueName="11" name="Total Deb./Cred." queryTableFieldId="11" dataDxfId="25"/>
    <tableColumn id="12" xr3:uid="{03065B03-9461-42C4-A375-1B3C9BD7A88E}" uniqueName="12" name="Sampling" queryTableFieldId="12" dataDxfId="24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BB4E7F-DFE9-49C2-AD41-ED0F95354F70}" name="Sample_AP" displayName="Sample_AP" ref="B5:M7" tableType="queryTable" totalsRowShown="0" headerRowDxfId="170" dataDxfId="168" headerRowBorderDxfId="169" tableBorderDxfId="167">
  <autoFilter ref="B5:M7" xr:uid="{5ABB4E7F-DFE9-49C2-AD41-ED0F95354F70}"/>
  <tableColumns count="12">
    <tableColumn id="1" xr3:uid="{4A765775-F54A-4008-9FAB-E56D607AD850}" uniqueName="1" name="Type + TCode + Co + Doc N" queryTableFieldId="1" dataDxfId="11"/>
    <tableColumn id="2" xr3:uid="{0761ECE0-996F-418A-871B-BBFC6153D7B6}" uniqueName="2" name="CoCd" queryTableFieldId="2" dataDxfId="10"/>
    <tableColumn id="3" xr3:uid="{36A8F6F3-D934-4FD7-99D0-DEE1A00F711F}" uniqueName="3" name="Manager" queryTableFieldId="3" dataDxfId="9"/>
    <tableColumn id="4" xr3:uid="{7EEF131A-84D2-4CCA-87F3-E73EE15FEE1B}" uniqueName="4" name="User" queryTableFieldId="4" dataDxfId="8"/>
    <tableColumn id="5" xr3:uid="{E4CD2EFD-A8B4-411E-AE12-727815DE529C}" uniqueName="5" name="TCode" queryTableFieldId="5" dataDxfId="7"/>
    <tableColumn id="6" xr3:uid="{BD60C0F8-6896-468D-98C9-017730CD22BD}" uniqueName="6" name="Text" queryTableFieldId="6" dataDxfId="6"/>
    <tableColumn id="7" xr3:uid="{05AE3093-3FE9-4C6C-BC22-FF02BCE53502}" uniqueName="7" name="Type" queryTableFieldId="7" dataDxfId="5"/>
    <tableColumn id="8" xr3:uid="{F96981B2-88C7-4A75-932D-B4460FB08C4B}" uniqueName="8" name="DocumentNo" queryTableFieldId="8" dataDxfId="4"/>
    <tableColumn id="9" xr3:uid="{1C4F457C-6878-46D0-B87F-2F5EF38F212F}" uniqueName="9" name="Effect date" queryTableFieldId="9" dataDxfId="3"/>
    <tableColumn id="10" xr3:uid="{8288B3DA-30B1-4F8E-9D4E-0D4B67706537}" uniqueName="10" name="Doc.Header Text" queryTableFieldId="10" dataDxfId="2"/>
    <tableColumn id="11" xr3:uid="{CB7A5201-7D0E-44FD-B483-FC646AC9072D}" uniqueName="11" name="Total Deb./Cred." queryTableFieldId="11" dataDxfId="1"/>
    <tableColumn id="12" xr3:uid="{F2F0C37E-F209-4739-A744-FC72A4A72CC3}" uniqueName="12" name="Sampling" queryTableFieldId="12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4D3BB-F78A-4141-85F7-658122C2B5F0}" name="Exclusions" displayName="Exclusions" ref="B3:F27" totalsRowShown="0" headerRowDxfId="209" dataDxfId="208">
  <autoFilter ref="B3:F27" xr:uid="{1614D3BB-F78A-4141-85F7-658122C2B5F0}"/>
  <tableColumns count="5">
    <tableColumn id="1" xr3:uid="{2213BD7C-7705-4F60-A14A-1E8059D725A6}" name="Doc. Type" dataDxfId="207"/>
    <tableColumn id="5" xr3:uid="{B4F56B6B-5009-4D87-84BD-EDA889558577}" name="Tcode" dataDxfId="206"/>
    <tableColumn id="2" xr3:uid="{14E26966-AB79-45E6-B41E-F34AD00780B9}" name="G/L Account" dataDxfId="205"/>
    <tableColumn id="3" xr3:uid="{DADFFF52-F387-43F3-95BE-114880BB3CF7}" name="Type + G/L Acc" dataDxfId="204">
      <calculatedColumnFormula>+CONCATENATE(B4,"-",[1]!Exclusions[[#This Row],[Tcode]],"-",D4)</calculatedColumnFormula>
    </tableColumn>
    <tableColumn id="4" xr3:uid="{92A6B8E5-0DF1-4049-915F-F4B149E671F7}" name="Under Control" dataDxfId="203">
      <calculatedColumnFormula>+[1]!Exclusions[[#Headers],[Under Control]]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7B6FFB-6FD6-426C-85D8-5DEE3CDA53E4}" name="Clearings" displayName="Clearings" ref="B5:AM191" tableType="queryTable" totalsRowShown="0" headerRowDxfId="202" dataDxfId="200" headerRowBorderDxfId="201" tableBorderDxfId="199">
  <autoFilter ref="B5:AM191" xr:uid="{EC7B6FFB-6FD6-426C-85D8-5DEE3CDA53E4}"/>
  <tableColumns count="38">
    <tableColumn id="1" xr3:uid="{6083B86E-D5C4-40E2-9B72-74467D4C1F57}" uniqueName="1" name="Tier" queryTableFieldId="1" dataDxfId="166"/>
    <tableColumn id="2" xr3:uid="{BE7C02FE-A5D1-41DA-90D1-A1BE76CA7855}" uniqueName="2" name="Type + G/L Acc" queryTableFieldId="2" dataDxfId="165"/>
    <tableColumn id="3" xr3:uid="{140FA074-77A6-4725-B841-12B106C315A2}" uniqueName="3" name="Type + TCode + Co + Doc N" queryTableFieldId="3" dataDxfId="164"/>
    <tableColumn id="4" xr3:uid="{4EE114A8-7399-4516-8FD3-C5B841B001C5}" uniqueName="4" name="CoCd" queryTableFieldId="4" dataDxfId="163"/>
    <tableColumn id="5" xr3:uid="{600B3FDB-DC9A-4A55-87ED-1CD3AEEE2204}" uniqueName="5" name="Manager" queryTableFieldId="5" dataDxfId="162"/>
    <tableColumn id="6" xr3:uid="{85B18274-51FC-4493-A887-D14210EF765E}" uniqueName="6" name="User" queryTableFieldId="6" dataDxfId="161"/>
    <tableColumn id="7" xr3:uid="{148C64CE-5136-403B-BA82-57D6D8C78DB1}" uniqueName="7" name="TCode" queryTableFieldId="7" dataDxfId="160"/>
    <tableColumn id="8" xr3:uid="{C22E0312-1AC3-4FC1-9615-A0F8373627C0}" uniqueName="8" name="Text" queryTableFieldId="8" dataDxfId="159"/>
    <tableColumn id="9" xr3:uid="{1A859F5A-E9C9-4DF7-9D98-DA5BF66F771D}" uniqueName="9" name="Type" queryTableFieldId="9" dataDxfId="158"/>
    <tableColumn id="10" xr3:uid="{0C16A6B9-77EF-4196-89AB-C905D748E91C}" uniqueName="10" name="Document Descr." queryTableFieldId="10" dataDxfId="157"/>
    <tableColumn id="11" xr3:uid="{07387BFF-680D-4D06-85B3-93A577E7BD6A}" uniqueName="11" name="DocumentNo" queryTableFieldId="11" dataDxfId="156"/>
    <tableColumn id="12" xr3:uid="{953E660F-B95F-43CF-A918-D955CF15331C}" uniqueName="12" name="Doc. Date" queryTableFieldId="12" dataDxfId="155"/>
    <tableColumn id="13" xr3:uid="{6455015D-BF65-4B75-8475-AFE84EA7B942}" uniqueName="13" name="Entry date" queryTableFieldId="13" dataDxfId="154"/>
    <tableColumn id="14" xr3:uid="{96C653E8-0E64-4739-9905-27F86560FB45}" uniqueName="14" name="Effect date" queryTableFieldId="14" dataDxfId="153"/>
    <tableColumn id="15" xr3:uid="{9D66D605-EBD5-406D-BB32-636EA102C6CE}" uniqueName="15" name="Doc.Header Text" queryTableFieldId="15" dataDxfId="152"/>
    <tableColumn id="16" xr3:uid="{7AB97F24-365A-4F92-AF95-A4B93BA694A2}" uniqueName="16" name="Reference" queryTableFieldId="16" dataDxfId="151"/>
    <tableColumn id="17" xr3:uid="{01C74F12-4DF7-4548-9A94-482D00FF6D34}" uniqueName="17" name="Sess. Name" queryTableFieldId="17" dataDxfId="150"/>
    <tableColumn id="18" xr3:uid="{367B793C-C468-48F2-B9A7-A266875B043A}" uniqueName="18" name="Total Deb./Cred." queryTableFieldId="18" dataDxfId="149"/>
    <tableColumn id="19" xr3:uid="{E004D71C-50EE-4337-A452-62AA46111D95}" uniqueName="19" name="Total Deb./Cred.(ML3" queryTableFieldId="19" dataDxfId="148"/>
    <tableColumn id="20" xr3:uid="{B8ABA870-2972-4C57-87C2-932D990539DD}" uniqueName="20" name="Itm" queryTableFieldId="20" dataDxfId="147"/>
    <tableColumn id="21" xr3:uid="{C3F122CB-C29C-4A65-8471-BBBCDFD48E83}" uniqueName="21" name="PK" queryTableFieldId="21" dataDxfId="146"/>
    <tableColumn id="22" xr3:uid="{FAAB998E-1AE5-4134-BC6D-5365AEAB4887}" uniqueName="22" name="CME" queryTableFieldId="22" dataDxfId="145"/>
    <tableColumn id="23" xr3:uid="{787CEAF0-4551-4D4D-A4C1-8154A28981F1}" uniqueName="23" name="G/L Account" queryTableFieldId="23" dataDxfId="144"/>
    <tableColumn id="24" xr3:uid="{66B24793-E328-40C2-8448-1EBE23FA9228}" uniqueName="24" name="G/L Account Descr." queryTableFieldId="24" dataDxfId="143"/>
    <tableColumn id="25" xr3:uid="{B940B77C-96A1-4437-B11A-C3DEA0A5C49B}" uniqueName="25" name="   Debit amount" queryTableFieldId="25" dataDxfId="142"/>
    <tableColumn id="26" xr3:uid="{377192F0-D1A1-42E0-8BE2-6C4294705549}" uniqueName="26" name="Debit amount(ML3)" queryTableFieldId="26" dataDxfId="141"/>
    <tableColumn id="27" xr3:uid="{A1F4F420-EBED-4FA7-B405-1A8301C86771}" uniqueName="27" name="  Credit amount" queryTableFieldId="27" dataDxfId="140"/>
    <tableColumn id="28" xr3:uid="{607917B4-551A-4A53-87FC-89CC2D9DF34E}" uniqueName="28" name="Credit amount(ML3)" queryTableFieldId="28" dataDxfId="139"/>
    <tableColumn id="29" xr3:uid="{33FD47AB-EB01-4A70-B80E-31D2FF1DCA1C}" uniqueName="29" name="Line Comment" queryTableFieldId="29" dataDxfId="138"/>
    <tableColumn id="30" xr3:uid="{88C9430E-0491-47B0-B63C-361FB75C05E7}" uniqueName="30" name="BARCODE" queryTableFieldId="30" dataDxfId="137"/>
    <tableColumn id="31" xr3:uid="{AAF9AD49-F067-45D0-97B7-833F7CBFC6EA}" uniqueName="31" name="Cost Ctr" queryTableFieldId="31" dataDxfId="136"/>
    <tableColumn id="32" xr3:uid="{EDEAF1E1-DD01-4A68-B03D-08DD04833380}" uniqueName="32" name="Profit Ctr" queryTableFieldId="32" dataDxfId="135"/>
    <tableColumn id="33" xr3:uid="{9F399E1C-C1CF-453C-97C3-4494D18456A3}" uniqueName="33" name="Order" queryTableFieldId="33" dataDxfId="134"/>
    <tableColumn id="34" xr3:uid="{24B15250-BE6D-48AD-A01F-DF84A1E08940}" uniqueName="34" name="Cost Ctr Desc." queryTableFieldId="34" dataDxfId="133"/>
    <tableColumn id="35" xr3:uid="{1742526A-C13D-4191-836C-0B8597169DFA}" uniqueName="35" name="Profit Ctr Desc" queryTableFieldId="35" dataDxfId="132"/>
    <tableColumn id="36" xr3:uid="{916267C2-908B-407C-809B-CE09948C6EBE}" uniqueName="36" name="Order Desc." queryTableFieldId="36" dataDxfId="131"/>
    <tableColumn id="37" xr3:uid="{61BBC277-2D95-4BA5-BABF-28C404057D13}" uniqueName="37" name="Supp/Cust" queryTableFieldId="37"/>
    <tableColumn id="38" xr3:uid="{A1851007-45CE-4902-9249-BC5B0F612F40}" uniqueName="38" name="Desc.S/C" queryTableFieldId="3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8BDE0C-3B01-45F3-A9C7-EE519B8E2162}" name="To_Analyze" displayName="To_Analyze" ref="B5:M35" tableType="queryTable" totalsRowShown="0" headerRowDxfId="198" dataDxfId="196" headerRowBorderDxfId="197" tableBorderDxfId="195">
  <autoFilter ref="B5:M35" xr:uid="{958BDE0C-3B01-45F3-A9C7-EE519B8E2162}"/>
  <tableColumns count="12">
    <tableColumn id="1" xr3:uid="{691409F7-D3EE-4837-9F61-B2BE5DCC04D2}" uniqueName="1" name="Tier" queryTableFieldId="1" dataDxfId="130"/>
    <tableColumn id="2" xr3:uid="{A1DF3D26-0C17-4B53-8C01-82043FF95C1B}" uniqueName="2" name="Type + TCode + Co + Doc N" queryTableFieldId="2" dataDxfId="129"/>
    <tableColumn id="3" xr3:uid="{6970765E-153A-4F32-B7AA-269948D4A746}" uniqueName="3" name="CoCd" queryTableFieldId="3" dataDxfId="128"/>
    <tableColumn id="4" xr3:uid="{971ACAE9-4442-4F04-AAF4-2B0DFCF69861}" uniqueName="4" name="Manager" queryTableFieldId="4" dataDxfId="127"/>
    <tableColumn id="5" xr3:uid="{9275B5F8-F89C-4EDC-8163-E8AAF87767E9}" uniqueName="5" name="User" queryTableFieldId="5" dataDxfId="126"/>
    <tableColumn id="6" xr3:uid="{9594C496-4363-4040-9E43-189BDF881D7E}" uniqueName="6" name="TCode" queryTableFieldId="6" dataDxfId="125"/>
    <tableColumn id="7" xr3:uid="{1ECE3D88-71E8-4567-B005-BE91EA00FFC9}" uniqueName="7" name="Text" queryTableFieldId="7" dataDxfId="124"/>
    <tableColumn id="8" xr3:uid="{12041F88-110D-48AD-96FF-525011058C41}" uniqueName="8" name="Type" queryTableFieldId="8" dataDxfId="123"/>
    <tableColumn id="9" xr3:uid="{36AA9291-0362-4190-B996-AED6CCBEDB2C}" uniqueName="9" name="DocumentNo" queryTableFieldId="9" dataDxfId="122"/>
    <tableColumn id="10" xr3:uid="{45103D8D-FDFE-415D-BE50-35E5C3D07046}" uniqueName="10" name="Effect date" queryTableFieldId="10" dataDxfId="121"/>
    <tableColumn id="11" xr3:uid="{102F5538-D316-476B-80F1-DA41FE5CFCEC}" uniqueName="11" name="Doc.Header Text" queryTableFieldId="11" dataDxfId="120"/>
    <tableColumn id="12" xr3:uid="{82C0BB93-D2AD-4E4A-B8DA-5334DB366D42}" uniqueName="12" name="Total Deb./Cred." queryTableFieldId="12" dataDxfId="11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A33F38-3D90-4A39-99DD-296A1CA6E61F}" name="Under_Control" displayName="Under_Control" ref="B5:N50" tableType="queryTable" totalsRowShown="0" headerRowDxfId="194" dataDxfId="192" headerRowBorderDxfId="193" tableBorderDxfId="191">
  <autoFilter ref="B5:N50" xr:uid="{F1A33F38-3D90-4A39-99DD-296A1CA6E61F}"/>
  <tableColumns count="13">
    <tableColumn id="1" xr3:uid="{0CDDB4AD-8BA7-4938-B760-8B955CA121B5}" uniqueName="1" name="Tier" queryTableFieldId="1" dataDxfId="118"/>
    <tableColumn id="2" xr3:uid="{9E502843-6B82-49F6-AED7-054B33AD1F96}" uniqueName="2" name="Type + TCode + Co + Doc N" queryTableFieldId="2" dataDxfId="117"/>
    <tableColumn id="3" xr3:uid="{1EB9073B-FCF7-4A5E-947E-EB377BE753D5}" uniqueName="3" name="CoCd" queryTableFieldId="3" dataDxfId="116"/>
    <tableColumn id="4" xr3:uid="{1FECC6D8-C527-4B13-A363-F4A07A6B3645}" uniqueName="4" name="Manager" queryTableFieldId="4" dataDxfId="115"/>
    <tableColumn id="5" xr3:uid="{4A2F3FB8-C819-4504-BCF9-C97AE136D822}" uniqueName="5" name="User" queryTableFieldId="5" dataDxfId="114"/>
    <tableColumn id="6" xr3:uid="{856C87EB-F09E-4AC9-A871-10D2C9B4A571}" uniqueName="6" name="TCode" queryTableFieldId="6" dataDxfId="113"/>
    <tableColumn id="7" xr3:uid="{0A6C3490-96A0-4877-9AB5-FF9E482222DD}" uniqueName="7" name="Text" queryTableFieldId="7" dataDxfId="112"/>
    <tableColumn id="8" xr3:uid="{375AB973-8CDA-4CAC-89E8-4D97D89E2780}" uniqueName="8" name="Type" queryTableFieldId="8" dataDxfId="111"/>
    <tableColumn id="9" xr3:uid="{E7D834FF-D448-4E58-B0CE-E51115393791}" uniqueName="9" name="DocumentNo" queryTableFieldId="9" dataDxfId="110"/>
    <tableColumn id="10" xr3:uid="{3F61D304-D064-495E-A08F-7BE3FAB33F38}" uniqueName="10" name="Effect date" queryTableFieldId="10" dataDxfId="109"/>
    <tableColumn id="11" xr3:uid="{192EDD28-173B-4C13-8A7C-BE27A7D84C13}" uniqueName="11" name="Doc.Header Text" queryTableFieldId="11" dataDxfId="108"/>
    <tableColumn id="12" xr3:uid="{CBB79FB5-76E4-441D-B439-60B73E016446}" uniqueName="12" name="Total Deb./Cred." queryTableFieldId="12" dataDxfId="107"/>
    <tableColumn id="13" xr3:uid="{9CCA5F46-EC35-4349-9EB6-94DC5CA4627A}" uniqueName="13" name="Counts" queryTableFieldId="13" dataDxfId="106">
      <calculatedColumnFormula>+IFERROR(IF(INDEX(To_Analyze[#All],MATCH(Under_Control[[#This Row],[Type + TCode + Co + Doc N]],To_Analyze[[#All],[Type + TCode + Co + Doc N]],0),1)="To Analyze","Not Count","Count"),"Count")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453726-6800-40BE-8A3B-53AFA49BCB80}" name="AR" displayName="AR" ref="B7:M26" tableType="queryTable" totalsRowShown="0" headerRowDxfId="190" dataDxfId="188" headerRowBorderDxfId="189" tableBorderDxfId="187">
  <autoFilter ref="B7:M26" xr:uid="{C0453726-6800-40BE-8A3B-53AFA49BCB80}"/>
  <tableColumns count="12">
    <tableColumn id="2" xr3:uid="{8561B1C9-94E1-43AE-9912-1ED91410456E}" uniqueName="2" name="Type + TCode + Co + Doc N" queryTableFieldId="2" dataDxfId="105"/>
    <tableColumn id="3" xr3:uid="{9704A0CB-DC65-4612-889A-F518BF950D00}" uniqueName="3" name="CoCd" queryTableFieldId="3" dataDxfId="104"/>
    <tableColumn id="4" xr3:uid="{0F167627-0076-40B3-8B3F-CEAD9598EBE6}" uniqueName="4" name="Manager" queryTableFieldId="4" dataDxfId="103"/>
    <tableColumn id="5" xr3:uid="{CF658E6D-12C7-4026-BE07-70FA901AAAD5}" uniqueName="5" name="User" queryTableFieldId="5" dataDxfId="102"/>
    <tableColumn id="6" xr3:uid="{7B82FFC7-1B9D-44E1-BFC3-E4A25CCE4D47}" uniqueName="6" name="TCode" queryTableFieldId="6" dataDxfId="101"/>
    <tableColumn id="7" xr3:uid="{72A59979-8465-41D5-BC74-C307E8930C14}" uniqueName="7" name="Text" queryTableFieldId="7" dataDxfId="100"/>
    <tableColumn id="8" xr3:uid="{4B225505-FA7F-4D88-B159-371A0CCEE9E8}" uniqueName="8" name="Type" queryTableFieldId="8" dataDxfId="99"/>
    <tableColumn id="9" xr3:uid="{7B470DF4-4286-4BBF-B12C-82538CE3B4FC}" uniqueName="9" name="DocumentNo" queryTableFieldId="9" dataDxfId="98"/>
    <tableColumn id="10" xr3:uid="{FCB7F069-3BC8-4187-91D8-A816BC236A3C}" uniqueName="10" name="Effect date" queryTableFieldId="10" dataDxfId="97"/>
    <tableColumn id="11" xr3:uid="{4DDA498E-871C-4C58-B491-6B10F0427E59}" uniqueName="11" name="Doc.Header Text" queryTableFieldId="11" dataDxfId="96"/>
    <tableColumn id="12" xr3:uid="{E3190F25-2EB1-4A1F-9D88-D7A2422F1BDF}" uniqueName="12" name="Total Deb./Cred." queryTableFieldId="12" dataDxfId="95"/>
    <tableColumn id="13" xr3:uid="{5846501A-5ED7-419D-94FF-95EF4141DEE6}" uniqueName="13" name="Sampling" queryTableFieldId="13" dataDxfId="94">
      <calculatedColumnFormula>+IF(AR[[#This Row],[Total Deb./Cred.]]&gt;Summary!$D$21,"Sample","-")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CE6735-6E09-4B25-A146-5C4FFEB82CBC}" name="AP" displayName="AP" ref="B7:M18" tableType="queryTable" totalsRowShown="0" headerRowDxfId="186" dataDxfId="184" headerRowBorderDxfId="185" tableBorderDxfId="183">
  <autoFilter ref="B7:M18" xr:uid="{BCCE6735-6E09-4B25-A146-5C4FFEB82CBC}"/>
  <tableColumns count="12">
    <tableColumn id="1" xr3:uid="{24102BBA-62ED-47E8-8139-BCEA3077904E}" uniqueName="1" name="Type + TCode + Co + Doc N" queryTableFieldId="1" dataDxfId="93"/>
    <tableColumn id="2" xr3:uid="{DCE318E4-84F8-4244-AE32-46C5435570D5}" uniqueName="2" name="CoCd" queryTableFieldId="2" dataDxfId="92"/>
    <tableColumn id="3" xr3:uid="{950EDB82-F931-4D95-B498-AE39720BA3B1}" uniqueName="3" name="Manager" queryTableFieldId="3" dataDxfId="91"/>
    <tableColumn id="4" xr3:uid="{FB04AFF1-F10A-4B25-BF3A-47A2D27FAE2A}" uniqueName="4" name="User" queryTableFieldId="4" dataDxfId="90"/>
    <tableColumn id="5" xr3:uid="{69A5899F-0096-4BB6-9DCD-F793F7E52BE4}" uniqueName="5" name="TCode" queryTableFieldId="5" dataDxfId="89"/>
    <tableColumn id="6" xr3:uid="{7C02F032-F220-400A-B577-44C4ABA58729}" uniqueName="6" name="Text" queryTableFieldId="6" dataDxfId="88"/>
    <tableColumn id="7" xr3:uid="{40EAB9A0-8DF7-414A-AE9F-53380A61BD4C}" uniqueName="7" name="Type" queryTableFieldId="7" dataDxfId="87"/>
    <tableColumn id="8" xr3:uid="{78A1F9AC-657D-4DCF-81C7-B483477F6737}" uniqueName="8" name="DocumentNo" queryTableFieldId="8" dataDxfId="86"/>
    <tableColumn id="9" xr3:uid="{354AACDD-36AD-4142-924D-A65F46205B78}" uniqueName="9" name="Effect date" queryTableFieldId="9" dataDxfId="85"/>
    <tableColumn id="10" xr3:uid="{9CA15074-30ED-42A8-B58D-E2179CEA0959}" uniqueName="10" name="Doc.Header Text" queryTableFieldId="10" dataDxfId="84"/>
    <tableColumn id="11" xr3:uid="{DB5D7C1E-2038-4EB0-A0B7-64DF467094BB}" uniqueName="11" name="Total Deb./Cred." queryTableFieldId="11" dataDxfId="83"/>
    <tableColumn id="12" xr3:uid="{3F8F0941-0C22-428C-B6A9-061C24CF2FDD}" uniqueName="12" name="Sampling" queryTableFieldId="12" dataDxfId="82">
      <calculatedColumnFormula>+IF(AP[[#This Row],[Total Deb./Cred.]]&gt;Summary!$D$21,"Sample","-")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784C26-1213-4F59-BC7B-839A2B3FA805}" name="AR_To_Analyze" displayName="AR_To_Analyze" ref="C5:AA35" tableType="queryTable" totalsRowShown="0" headerRowDxfId="182" dataDxfId="180" headerRowBorderDxfId="181" tableBorderDxfId="179">
  <tableColumns count="25">
    <tableColumn id="2" xr3:uid="{8CEAD4ED-5649-4591-9C6B-99D9D0A5C84F}" uniqueName="2" name="CoCd" queryTableFieldId="2" dataDxfId="81"/>
    <tableColumn id="3" xr3:uid="{1390F931-9B3C-4EC8-9AB2-084CFE68F05C}" uniqueName="3" name="Manager" queryTableFieldId="3" dataDxfId="80"/>
    <tableColumn id="4" xr3:uid="{69EAF73B-7AA3-4C35-A69D-14CB58484CA3}" uniqueName="4" name="User" queryTableFieldId="4" dataDxfId="79"/>
    <tableColumn id="5" xr3:uid="{A7383E71-F2AB-4684-AB14-3E7FEA3A76B3}" uniqueName="5" name="TCode" queryTableFieldId="5" dataDxfId="78"/>
    <tableColumn id="6" xr3:uid="{EED5117D-79F2-4824-8BEE-35B365DD79AA}" uniqueName="6" name="Type" queryTableFieldId="6" dataDxfId="77"/>
    <tableColumn id="7" xr3:uid="{A6D8EE0F-7478-43EF-B1A9-BA007962B539}" uniqueName="7" name="DocumentNo" queryTableFieldId="7" dataDxfId="76"/>
    <tableColumn id="8" xr3:uid="{26C94B9F-D710-48BC-8A82-037962BECA50}" uniqueName="8" name="Effect date" queryTableFieldId="8" dataDxfId="75"/>
    <tableColumn id="9" xr3:uid="{B8CA9D02-3934-4BB1-9BE7-BC42D9517F2E}" uniqueName="9" name="Doc.Header Text" queryTableFieldId="9" dataDxfId="74"/>
    <tableColumn id="10" xr3:uid="{162CDA7A-7BC4-49ED-ADD0-218BDEE3AFB9}" uniqueName="10" name="Total Deb./Cred." queryTableFieldId="10" dataDxfId="73"/>
    <tableColumn id="11" xr3:uid="{2C95A7CA-8710-4A58-AC37-26A86C763F9E}" uniqueName="11" name="G/L Account" queryTableFieldId="11" dataDxfId="72"/>
    <tableColumn id="12" xr3:uid="{61DB01A1-3A56-43EB-815E-E832C9B63A36}" uniqueName="12" name="G/L Account Descr." queryTableFieldId="12" dataDxfId="71"/>
    <tableColumn id="1" xr3:uid="{ED0EBA6D-EB3D-46B9-8646-4B5469491226}" uniqueName="1" name="Supp/Cust" queryTableFieldId="25"/>
    <tableColumn id="21" xr3:uid="{B9C942FE-F919-443E-BF09-745D978448A2}" uniqueName="21" name="Desc.S/C" queryTableFieldId="26"/>
    <tableColumn id="13" xr3:uid="{71005E0B-3FFB-4EC7-914D-DDF77CFB2B61}" uniqueName="13" name="Cost Ctr" queryTableFieldId="13" dataDxfId="70"/>
    <tableColumn id="16" xr3:uid="{37F7559B-1D27-428D-82F8-C883A2F730BB}" uniqueName="16" name="Cost Ctr Desc." queryTableFieldId="16" dataDxfId="69"/>
    <tableColumn id="14" xr3:uid="{DC6EEACE-EE4C-4FD9-A301-38476D8EFF59}" uniqueName="14" name="Profit Ctr" queryTableFieldId="14" dataDxfId="68"/>
    <tableColumn id="17" xr3:uid="{CB4744D1-6C98-4965-BC3D-0AB5CFD359C0}" uniqueName="17" name="Profit Ctr Desc" queryTableFieldId="17" dataDxfId="67"/>
    <tableColumn id="15" xr3:uid="{565C0FC6-9844-4F51-82F3-154E7E22C491}" uniqueName="15" name="Order" queryTableFieldId="15" dataDxfId="66"/>
    <tableColumn id="18" xr3:uid="{C2CC6477-1AB2-4F7B-9911-8979487CE2BF}" uniqueName="18" name="Order Desc." queryTableFieldId="18" dataDxfId="65"/>
    <tableColumn id="19" xr3:uid="{34192EED-EF79-45B6-A29E-74BAA7C9D86A}" uniqueName="19" name="   Debit amount" queryTableFieldId="19" dataDxfId="64"/>
    <tableColumn id="20" xr3:uid="{072B7A90-C691-45E8-9613-F09E0D4D60ED}" uniqueName="20" name="  Credit amount" queryTableFieldId="20" dataDxfId="63"/>
    <tableColumn id="22" xr3:uid="{51710344-B95A-4F6D-BB17-1C4D131427C9}" uniqueName="22" name="CHECK" queryTableFieldId="29" dataDxfId="62"/>
    <tableColumn id="23" xr3:uid="{0BEF2D7F-6412-4406-BD74-79795E2CC09F}" uniqueName="23" name="JUSTIFICATION" queryTableFieldId="30" dataDxfId="61"/>
    <tableColumn id="24" xr3:uid="{CA2175AF-5D1C-42AA-9771-DE535714D981}" uniqueName="24" name="SUPPORTING DOC." queryTableFieldId="31" dataDxfId="60"/>
    <tableColumn id="25" xr3:uid="{0FF18146-57AC-4F48-AE56-2854458BC154}" uniqueName="25" name="SUPPORTING DOC. LOCATION" queryTableFieldId="32" dataDxfId="59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D7F8B62-9BA2-4298-8106-7EB434A24747}" name="AP_To_Analyze" displayName="AP_To_Analyze" ref="C5:AA35" tableType="queryTable" totalsRowShown="0" headerRowDxfId="178" dataDxfId="176" headerRowBorderDxfId="177" tableBorderDxfId="175">
  <tableColumns count="25">
    <tableColumn id="1" xr3:uid="{04CF413E-6282-4AF7-BDA3-E3D8B053AE09}" uniqueName="1" name="CoCd" queryTableFieldId="1" dataDxfId="58"/>
    <tableColumn id="2" xr3:uid="{B843589C-B70F-4723-B5D3-5C4F97B07D8E}" uniqueName="2" name="Manager" queryTableFieldId="2" dataDxfId="57"/>
    <tableColumn id="3" xr3:uid="{7AA66676-D072-4BFE-B4A8-16A242997788}" uniqueName="3" name="User" queryTableFieldId="3" dataDxfId="56"/>
    <tableColumn id="4" xr3:uid="{6051C5CD-359C-4B59-9EC8-F98A3AC20317}" uniqueName="4" name="TCode" queryTableFieldId="4" dataDxfId="55"/>
    <tableColumn id="5" xr3:uid="{BD3CE50E-AC51-4E6A-8473-46323E123F28}" uniqueName="5" name="Type" queryTableFieldId="5" dataDxfId="54"/>
    <tableColumn id="6" xr3:uid="{B64D2510-AF54-4426-890F-B0CDC9200B93}" uniqueName="6" name="DocumentNo" queryTableFieldId="6" dataDxfId="53"/>
    <tableColumn id="7" xr3:uid="{F18E8B4C-9871-40CC-B07B-A126FFEE105A}" uniqueName="7" name="Effect date" queryTableFieldId="7" dataDxfId="52"/>
    <tableColumn id="8" xr3:uid="{CBD9049F-CCD1-49D0-8C41-71E5D28510C1}" uniqueName="8" name="Doc.Header Text" queryTableFieldId="8" dataDxfId="51"/>
    <tableColumn id="9" xr3:uid="{16E12A9D-F511-4D9F-865C-39E80494A976}" uniqueName="9" name="Total Deb./Cred." queryTableFieldId="9" dataDxfId="50"/>
    <tableColumn id="10" xr3:uid="{8B65DDD3-64C5-4C27-9700-18EB6C5ADEB4}" uniqueName="10" name="G/L Account" queryTableFieldId="10" dataDxfId="49"/>
    <tableColumn id="11" xr3:uid="{2AC44EFD-0BE9-4ED6-BBBE-3F61F9965E34}" uniqueName="11" name="G/L Account Descr." queryTableFieldId="11" dataDxfId="48"/>
    <tableColumn id="20" xr3:uid="{B5702188-1AAA-4509-BDD4-833015A8910E}" uniqueName="20" name="Supp/Cust" queryTableFieldId="28"/>
    <tableColumn id="21" xr3:uid="{49F7E4D3-12F3-4B39-B329-7ED98AF3BC21}" uniqueName="21" name="Desc.S/C" queryTableFieldId="29"/>
    <tableColumn id="14" xr3:uid="{6B845074-48B0-4C0B-AE20-8373202C917C}" uniqueName="14" name="Cost Ctr" queryTableFieldId="14" dataDxfId="47"/>
    <tableColumn id="17" xr3:uid="{5F951380-71E9-4AD3-B72B-8A4DDE8531A1}" uniqueName="17" name="Cost Ctr Desc." queryTableFieldId="17" dataDxfId="46"/>
    <tableColumn id="15" xr3:uid="{DD612D43-C17C-47D8-92EC-FCC2B23CBA4D}" uniqueName="15" name="Profit Ctr" queryTableFieldId="15" dataDxfId="45"/>
    <tableColumn id="18" xr3:uid="{D1D5768C-49EB-40F0-B75B-44E72DB46DB2}" uniqueName="18" name="Profit Ctr Desc" queryTableFieldId="18" dataDxfId="44"/>
    <tableColumn id="16" xr3:uid="{60AF6C15-25B0-4F76-BF3B-06727AA0CFDB}" uniqueName="16" name="Order" queryTableFieldId="16" dataDxfId="43"/>
    <tableColumn id="19" xr3:uid="{E26B1DBE-3032-4D6A-95E5-7C7D6C07FB1E}" uniqueName="19" name="Order Desc." queryTableFieldId="19" dataDxfId="42"/>
    <tableColumn id="12" xr3:uid="{D0574C7A-06D2-4DF5-B39B-FD156C1053A6}" uniqueName="12" name="   Debit amount" queryTableFieldId="12" dataDxfId="41"/>
    <tableColumn id="13" xr3:uid="{9FA2F7EE-A1CB-4F87-A3A8-C1F37C7EDEC4}" uniqueName="13" name="  Credit amount" queryTableFieldId="13" dataDxfId="40"/>
    <tableColumn id="22" xr3:uid="{6AE1C298-EF5F-4678-97D8-9F9CC1114CF9}" uniqueName="22" name="CHECK" queryTableFieldId="32" dataDxfId="39"/>
    <tableColumn id="23" xr3:uid="{3FB39D64-D128-4B69-996F-53ABFF07A58D}" uniqueName="23" name="JUSTIFICATION" queryTableFieldId="33" dataDxfId="38"/>
    <tableColumn id="24" xr3:uid="{01A58B38-1644-476A-B25F-00A75F158C6A}" uniqueName="24" name="SUPPORTING DOC." queryTableFieldId="34" dataDxfId="37"/>
    <tableColumn id="25" xr3:uid="{4FEB0A07-BA74-4101-A344-647BBF96ECC0}" uniqueName="25" name="SUPPORTING DOC. LOCATION" queryTableFieldId="35" dataDxfId="3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32A6-92F5-4BEA-B9A5-20C1722F6AD7}">
  <sheetPr codeName="Sheet1">
    <tabColor rgb="FF0070C0"/>
  </sheetPr>
  <dimension ref="B1:AM190"/>
  <sheetViews>
    <sheetView showGridLines="0" tabSelected="1" zoomScale="90" zoomScaleNormal="90" workbookViewId="0">
      <pane ySplit="4" topLeftCell="A5" activePane="bottomLeft" state="frozen"/>
      <selection pane="bottomLeft" activeCell="G22" sqref="G22"/>
    </sheetView>
  </sheetViews>
  <sheetFormatPr defaultColWidth="8.85546875" defaultRowHeight="12" x14ac:dyDescent="0.2"/>
  <cols>
    <col min="1" max="1" width="2.42578125" style="1" customWidth="1"/>
    <col min="2" max="2" width="18.140625" style="1" customWidth="1"/>
    <col min="3" max="3" width="19.85546875" style="1" customWidth="1"/>
    <col min="4" max="4" width="26.28515625" style="1" bestFit="1" customWidth="1"/>
    <col min="5" max="5" width="8.28515625" style="1" bestFit="1" customWidth="1"/>
    <col min="6" max="6" width="11.7109375" style="1" bestFit="1" customWidth="1"/>
    <col min="7" max="7" width="12.85546875" style="1" bestFit="1" customWidth="1"/>
    <col min="8" max="8" width="9" style="1" bestFit="1" customWidth="1"/>
    <col min="9" max="9" width="20.28515625" style="1" customWidth="1"/>
    <col min="10" max="10" width="7.7109375" style="1" bestFit="1" customWidth="1"/>
    <col min="11" max="11" width="18.28515625" style="1" bestFit="1" customWidth="1"/>
    <col min="12" max="12" width="14.28515625" style="1" bestFit="1" customWidth="1"/>
    <col min="13" max="13" width="11.28515625" style="114" bestFit="1" customWidth="1"/>
    <col min="14" max="14" width="12.140625" style="114" bestFit="1" customWidth="1"/>
    <col min="15" max="15" width="12.42578125" style="114" bestFit="1" customWidth="1"/>
    <col min="16" max="16" width="21.28515625" style="1" bestFit="1" customWidth="1"/>
    <col min="17" max="17" width="12.28515625" style="1" bestFit="1" customWidth="1"/>
    <col min="18" max="18" width="13.5703125" style="1" bestFit="1" customWidth="1"/>
    <col min="19" max="19" width="17.140625" style="1" bestFit="1" customWidth="1"/>
    <col min="20" max="20" width="21.28515625" style="1" bestFit="1" customWidth="1"/>
    <col min="21" max="21" width="6.28515625" style="1" bestFit="1" customWidth="1"/>
    <col min="22" max="22" width="5.7109375" style="1" bestFit="1" customWidth="1"/>
    <col min="23" max="23" width="7.28515625" style="1" bestFit="1" customWidth="1"/>
    <col min="24" max="24" width="13.7109375" style="1" bestFit="1" customWidth="1"/>
    <col min="25" max="25" width="19.7109375" style="1" bestFit="1" customWidth="1"/>
    <col min="26" max="26" width="16.28515625" style="1" bestFit="1" customWidth="1"/>
    <col min="27" max="27" width="19.7109375" style="1" bestFit="1" customWidth="1"/>
    <col min="28" max="28" width="16.7109375" style="1" bestFit="1" customWidth="1"/>
    <col min="29" max="29" width="20.7109375" style="1" bestFit="1" customWidth="1"/>
    <col min="30" max="30" width="40.7109375" style="1" bestFit="1" customWidth="1"/>
    <col min="31" max="31" width="11.28515625" style="1" bestFit="1" customWidth="1"/>
    <col min="32" max="32" width="10.7109375" style="1" bestFit="1" customWidth="1"/>
    <col min="33" max="34" width="11.28515625" style="1" bestFit="1" customWidth="1"/>
    <col min="35" max="35" width="21.7109375" style="1" bestFit="1" customWidth="1"/>
    <col min="36" max="36" width="22" style="1" bestFit="1" customWidth="1"/>
    <col min="37" max="37" width="18.140625" style="1" customWidth="1"/>
    <col min="38" max="38" width="17.28515625" style="1" customWidth="1"/>
    <col min="39" max="39" width="51.28515625" style="1" bestFit="1" customWidth="1"/>
    <col min="40" max="16384" width="8.85546875" style="1"/>
  </cols>
  <sheetData>
    <row r="1" spans="2:39" s="2" customFormat="1" ht="20.25" x14ac:dyDescent="0.3">
      <c r="B1" s="133" t="s">
        <v>0</v>
      </c>
      <c r="C1" s="133"/>
      <c r="D1" s="133"/>
      <c r="E1" s="133"/>
      <c r="F1" s="133"/>
      <c r="G1" s="133"/>
      <c r="H1" s="133"/>
      <c r="M1" s="113"/>
      <c r="N1" s="113"/>
      <c r="O1" s="113"/>
    </row>
    <row r="2" spans="2:39" ht="16.899999999999999" customHeight="1" x14ac:dyDescent="0.2">
      <c r="F2" s="134" t="s">
        <v>1</v>
      </c>
      <c r="G2" s="134"/>
      <c r="H2" s="134"/>
      <c r="I2" s="134"/>
      <c r="J2" s="134"/>
    </row>
    <row r="3" spans="2:39" ht="12.75" thickBot="1" x14ac:dyDescent="0.25"/>
    <row r="4" spans="2:39" ht="12.75" thickBot="1" x14ac:dyDescent="0.25">
      <c r="B4" s="21" t="s">
        <v>2</v>
      </c>
      <c r="C4" s="22" t="s">
        <v>3</v>
      </c>
      <c r="D4" s="23" t="s">
        <v>4</v>
      </c>
      <c r="E4" s="26" t="s">
        <v>5</v>
      </c>
      <c r="F4" s="27" t="s">
        <v>6</v>
      </c>
      <c r="G4" s="27" t="s">
        <v>7</v>
      </c>
      <c r="H4" s="27" t="s">
        <v>8</v>
      </c>
      <c r="I4" s="27" t="s">
        <v>9</v>
      </c>
      <c r="J4" s="27" t="s">
        <v>10</v>
      </c>
      <c r="K4" s="27" t="s">
        <v>11</v>
      </c>
      <c r="L4" s="27" t="s">
        <v>12</v>
      </c>
      <c r="M4" s="115" t="s">
        <v>13</v>
      </c>
      <c r="N4" s="115" t="s">
        <v>14</v>
      </c>
      <c r="O4" s="115" t="s">
        <v>15</v>
      </c>
      <c r="P4" s="27" t="s">
        <v>16</v>
      </c>
      <c r="Q4" s="27" t="s">
        <v>17</v>
      </c>
      <c r="R4" s="27" t="s">
        <v>18</v>
      </c>
      <c r="S4" s="27" t="s">
        <v>19</v>
      </c>
      <c r="T4" s="27" t="s">
        <v>20</v>
      </c>
      <c r="U4" s="27" t="s">
        <v>21</v>
      </c>
      <c r="V4" s="27" t="s">
        <v>22</v>
      </c>
      <c r="W4" s="27" t="s">
        <v>23</v>
      </c>
      <c r="X4" s="27" t="s">
        <v>24</v>
      </c>
      <c r="Y4" s="27" t="s">
        <v>25</v>
      </c>
      <c r="Z4" s="27" t="s">
        <v>26</v>
      </c>
      <c r="AA4" s="27" t="s">
        <v>27</v>
      </c>
      <c r="AB4" s="27" t="s">
        <v>28</v>
      </c>
      <c r="AC4" s="27" t="s">
        <v>29</v>
      </c>
      <c r="AD4" s="27" t="s">
        <v>30</v>
      </c>
      <c r="AE4" s="27" t="s">
        <v>31</v>
      </c>
      <c r="AF4" s="27" t="s">
        <v>32</v>
      </c>
      <c r="AG4" s="27" t="s">
        <v>33</v>
      </c>
      <c r="AH4" s="27" t="s">
        <v>34</v>
      </c>
      <c r="AI4" s="27" t="s">
        <v>35</v>
      </c>
      <c r="AJ4" s="27" t="s">
        <v>36</v>
      </c>
      <c r="AK4" s="28" t="s">
        <v>37</v>
      </c>
      <c r="AL4" s="28" t="s">
        <v>38</v>
      </c>
      <c r="AM4" s="28" t="s">
        <v>39</v>
      </c>
    </row>
    <row r="5" spans="2:39" x14ac:dyDescent="0.2">
      <c r="B5" s="24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5" s="5" t="str">
        <f>+CONCATENATE(ZEUFI037[[#This Row],[Type]],"-",ZEUFI037[[#This Row],[TCode]],"-",ZEUFI037[[#This Row],[G/L Account]])</f>
        <v>AB-FB1D-4300000001</v>
      </c>
      <c r="D5" s="25" t="str">
        <f>+CONCATENATE(ZEUFI037[[#This Row],[Type]],"-",ZEUFI037[[#This Row],[TCode]],"-",ZEUFI037[[#This Row],[CoCd]],"-",ZEUFI037[[#This Row],[DocumentNo]])</f>
        <v>AB-FB1D-E002-23052022</v>
      </c>
      <c r="E5" s="11" t="s">
        <v>89</v>
      </c>
      <c r="F5" s="6" t="s">
        <v>90</v>
      </c>
      <c r="G5" s="6" t="s">
        <v>91</v>
      </c>
      <c r="H5" s="6" t="s">
        <v>48</v>
      </c>
      <c r="I5" s="6" t="s">
        <v>92</v>
      </c>
      <c r="J5" s="6" t="s">
        <v>44</v>
      </c>
      <c r="K5" s="6" t="s">
        <v>93</v>
      </c>
      <c r="L5" s="6">
        <v>23052022</v>
      </c>
      <c r="M5" s="116">
        <v>45566</v>
      </c>
      <c r="N5" s="116">
        <v>45566</v>
      </c>
      <c r="O5" s="116">
        <v>45566</v>
      </c>
      <c r="P5" s="6"/>
      <c r="Q5" s="6"/>
      <c r="R5" s="6"/>
      <c r="S5" s="6">
        <v>8614.18</v>
      </c>
      <c r="T5" s="6">
        <v>0</v>
      </c>
      <c r="U5" s="6">
        <v>1</v>
      </c>
      <c r="V5" s="6">
        <v>17</v>
      </c>
      <c r="W5" s="6">
        <v>1</v>
      </c>
      <c r="X5" s="6">
        <v>4300000001</v>
      </c>
      <c r="Y5" s="6" t="s">
        <v>94</v>
      </c>
      <c r="Z5" s="6">
        <v>0</v>
      </c>
      <c r="AA5" s="6">
        <v>0</v>
      </c>
      <c r="AB5" s="6">
        <v>8614.18</v>
      </c>
      <c r="AC5" s="6">
        <v>0</v>
      </c>
      <c r="AD5" s="6" t="s">
        <v>95</v>
      </c>
      <c r="AE5" s="6"/>
      <c r="AF5" s="6"/>
      <c r="AG5" s="6"/>
      <c r="AH5" s="6"/>
      <c r="AI5" s="6"/>
      <c r="AJ5" s="6"/>
      <c r="AK5" s="7"/>
      <c r="AL5" s="6">
        <v>100051530</v>
      </c>
      <c r="AM5" s="6" t="s">
        <v>96</v>
      </c>
    </row>
    <row r="6" spans="2:39" x14ac:dyDescent="0.2">
      <c r="B6" s="146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6" s="148" t="str">
        <f>+CONCATENATE(ZEUFI037[[#This Row],[Type]],"-",ZEUFI037[[#This Row],[TCode]],"-",ZEUFI037[[#This Row],[G/L Account]])</f>
        <v>AB-FB1D-2440000001</v>
      </c>
      <c r="D6" s="149" t="str">
        <f>+CONCATENATE(ZEUFI037[[#This Row],[Type]],"-",ZEUFI037[[#This Row],[TCode]],"-",ZEUFI037[[#This Row],[CoCd]],"-",ZEUFI037[[#This Row],[DocumentNo]])</f>
        <v>AB-FB1D-E002-23052022</v>
      </c>
      <c r="E6" s="150" t="s">
        <v>89</v>
      </c>
      <c r="F6" s="150" t="s">
        <v>90</v>
      </c>
      <c r="G6" s="150" t="s">
        <v>91</v>
      </c>
      <c r="H6" s="150" t="s">
        <v>48</v>
      </c>
      <c r="I6" s="150" t="s">
        <v>92</v>
      </c>
      <c r="J6" s="150" t="s">
        <v>44</v>
      </c>
      <c r="K6" s="150" t="s">
        <v>93</v>
      </c>
      <c r="L6" s="150">
        <v>23052022</v>
      </c>
      <c r="M6" s="151">
        <v>45566</v>
      </c>
      <c r="N6" s="151">
        <v>45566</v>
      </c>
      <c r="O6" s="151">
        <v>45566</v>
      </c>
      <c r="P6" s="150"/>
      <c r="Q6" s="150"/>
      <c r="R6" s="150"/>
      <c r="S6" s="150">
        <v>8614.18</v>
      </c>
      <c r="T6" s="150">
        <v>0</v>
      </c>
      <c r="U6" s="150">
        <v>2</v>
      </c>
      <c r="V6" s="150">
        <v>7</v>
      </c>
      <c r="W6" s="150">
        <v>0</v>
      </c>
      <c r="X6" s="150">
        <v>2440000001</v>
      </c>
      <c r="Y6" s="150" t="s">
        <v>97</v>
      </c>
      <c r="Z6" s="150">
        <v>8614.18</v>
      </c>
      <c r="AA6" s="150">
        <v>0</v>
      </c>
      <c r="AB6" s="150">
        <v>0</v>
      </c>
      <c r="AC6" s="150">
        <v>0</v>
      </c>
      <c r="AD6" s="150"/>
      <c r="AE6" s="150"/>
      <c r="AF6" s="150"/>
      <c r="AG6" s="150"/>
      <c r="AH6" s="150"/>
      <c r="AI6" s="150"/>
      <c r="AJ6" s="150"/>
      <c r="AK6" s="153"/>
      <c r="AL6" s="150">
        <v>244000110</v>
      </c>
      <c r="AM6" s="150" t="s">
        <v>98</v>
      </c>
    </row>
    <row r="7" spans="2:39" x14ac:dyDescent="0.2">
      <c r="B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7" s="148" t="str">
        <f>+CONCATENATE(ZEUFI037[[#This Row],[Type]],"-",ZEUFI037[[#This Row],[TCode]],"-",ZEUFI037[[#This Row],[G/L Account]])</f>
        <v>AB-FB1D-4300000001</v>
      </c>
      <c r="D7" s="149" t="str">
        <f>+CONCATENATE(ZEUFI037[[#This Row],[Type]],"-",ZEUFI037[[#This Row],[TCode]],"-",ZEUFI037[[#This Row],[CoCd]],"-",ZEUFI037[[#This Row],[DocumentNo]])</f>
        <v>AB-FB1D-E002-23057141</v>
      </c>
      <c r="E7" s="6" t="s">
        <v>89</v>
      </c>
      <c r="F7" s="6" t="s">
        <v>90</v>
      </c>
      <c r="G7" s="6" t="s">
        <v>99</v>
      </c>
      <c r="H7" s="6" t="s">
        <v>48</v>
      </c>
      <c r="I7" s="6" t="s">
        <v>92</v>
      </c>
      <c r="J7" s="6" t="s">
        <v>44</v>
      </c>
      <c r="K7" s="6" t="s">
        <v>93</v>
      </c>
      <c r="L7" s="6">
        <v>23057141</v>
      </c>
      <c r="M7" s="151">
        <v>45569</v>
      </c>
      <c r="N7" s="151">
        <v>45569</v>
      </c>
      <c r="O7" s="151">
        <v>45569</v>
      </c>
      <c r="P7" s="6"/>
      <c r="Q7" s="6"/>
      <c r="R7" s="6"/>
      <c r="S7" s="6">
        <v>43.25</v>
      </c>
      <c r="T7" s="6">
        <v>0</v>
      </c>
      <c r="U7" s="6">
        <v>2</v>
      </c>
      <c r="V7" s="6">
        <v>7</v>
      </c>
      <c r="W7" s="6">
        <v>0</v>
      </c>
      <c r="X7" s="6">
        <v>4300000001</v>
      </c>
      <c r="Y7" s="6" t="s">
        <v>94</v>
      </c>
      <c r="Z7" s="6">
        <v>43.25</v>
      </c>
      <c r="AA7" s="6">
        <v>0</v>
      </c>
      <c r="AB7" s="6">
        <v>0</v>
      </c>
      <c r="AC7" s="6">
        <v>0</v>
      </c>
      <c r="AD7" s="6"/>
      <c r="AE7" s="6"/>
      <c r="AF7" s="6"/>
      <c r="AG7" s="6"/>
      <c r="AH7" s="6"/>
      <c r="AI7" s="6"/>
      <c r="AJ7" s="6"/>
      <c r="AK7" s="7"/>
      <c r="AL7" s="6">
        <v>100037297</v>
      </c>
      <c r="AM7" s="6" t="s">
        <v>100</v>
      </c>
    </row>
    <row r="8" spans="2:39" x14ac:dyDescent="0.2">
      <c r="B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8" s="148" t="str">
        <f>+CONCATENATE(ZEUFI037[[#This Row],[Type]],"-",ZEUFI037[[#This Row],[TCode]],"-",ZEUFI037[[#This Row],[G/L Account]])</f>
        <v>AB-FB1D-7560000001</v>
      </c>
      <c r="D8" s="149" t="str">
        <f>+CONCATENATE(ZEUFI037[[#This Row],[Type]],"-",ZEUFI037[[#This Row],[TCode]],"-",ZEUFI037[[#This Row],[CoCd]],"-",ZEUFI037[[#This Row],[DocumentNo]])</f>
        <v>AB-FB1D-E002-23057141</v>
      </c>
      <c r="E8" s="6" t="s">
        <v>89</v>
      </c>
      <c r="F8" s="6" t="s">
        <v>90</v>
      </c>
      <c r="G8" s="6" t="s">
        <v>99</v>
      </c>
      <c r="H8" s="6" t="s">
        <v>48</v>
      </c>
      <c r="I8" s="6" t="s">
        <v>92</v>
      </c>
      <c r="J8" s="6" t="s">
        <v>44</v>
      </c>
      <c r="K8" s="6" t="s">
        <v>93</v>
      </c>
      <c r="L8" s="6">
        <v>23057141</v>
      </c>
      <c r="M8" s="151">
        <v>45569</v>
      </c>
      <c r="N8" s="151">
        <v>45569</v>
      </c>
      <c r="O8" s="151">
        <v>45569</v>
      </c>
      <c r="P8" s="6"/>
      <c r="Q8" s="6"/>
      <c r="R8" s="6"/>
      <c r="S8" s="6">
        <v>43.25</v>
      </c>
      <c r="T8" s="6">
        <v>0</v>
      </c>
      <c r="U8" s="6">
        <v>1</v>
      </c>
      <c r="V8" s="6">
        <v>50</v>
      </c>
      <c r="W8" s="6">
        <v>5</v>
      </c>
      <c r="X8" s="6">
        <v>7560000001</v>
      </c>
      <c r="Y8" s="6" t="s">
        <v>101</v>
      </c>
      <c r="Z8" s="6">
        <v>0</v>
      </c>
      <c r="AA8" s="6">
        <v>0</v>
      </c>
      <c r="AB8" s="6">
        <v>43.25</v>
      </c>
      <c r="AC8" s="6">
        <v>0</v>
      </c>
      <c r="AD8" s="6" t="s">
        <v>102</v>
      </c>
      <c r="AE8" s="6"/>
      <c r="AF8" s="6"/>
      <c r="AG8" s="6" t="s">
        <v>103</v>
      </c>
      <c r="AH8" s="6"/>
      <c r="AI8" s="6"/>
      <c r="AJ8" s="6" t="s">
        <v>104</v>
      </c>
      <c r="AK8" s="7"/>
      <c r="AL8" s="6"/>
      <c r="AM8" s="6"/>
    </row>
    <row r="9" spans="2:39" x14ac:dyDescent="0.2">
      <c r="B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9" s="148" t="str">
        <f>+CONCATENATE(ZEUFI037[[#This Row],[Type]],"-",ZEUFI037[[#This Row],[TCode]],"-",ZEUFI037[[#This Row],[G/L Account]])</f>
        <v>AB-FB1D-1600000001</v>
      </c>
      <c r="D9" s="149" t="str">
        <f>+CONCATENATE(ZEUFI037[[#This Row],[Type]],"-",ZEUFI037[[#This Row],[TCode]],"-",ZEUFI037[[#This Row],[CoCd]],"-",ZEUFI037[[#This Row],[DocumentNo]])</f>
        <v>AB-FB1D-E002-23057207</v>
      </c>
      <c r="E9" s="6" t="s">
        <v>89</v>
      </c>
      <c r="F9" s="6" t="s">
        <v>90</v>
      </c>
      <c r="G9" s="6" t="s">
        <v>91</v>
      </c>
      <c r="H9" s="6" t="s">
        <v>48</v>
      </c>
      <c r="I9" s="6" t="s">
        <v>92</v>
      </c>
      <c r="J9" s="6" t="s">
        <v>44</v>
      </c>
      <c r="K9" s="6" t="s">
        <v>93</v>
      </c>
      <c r="L9" s="6">
        <v>23057207</v>
      </c>
      <c r="M9" s="151">
        <v>45573</v>
      </c>
      <c r="N9" s="151">
        <v>45573</v>
      </c>
      <c r="O9" s="151">
        <v>45573</v>
      </c>
      <c r="P9" s="6"/>
      <c r="Q9" s="6"/>
      <c r="R9" s="6"/>
      <c r="S9" s="6">
        <v>8702.26</v>
      </c>
      <c r="T9" s="6">
        <v>0</v>
      </c>
      <c r="U9" s="6">
        <v>4</v>
      </c>
      <c r="V9" s="6">
        <v>37</v>
      </c>
      <c r="W9" s="6">
        <v>3</v>
      </c>
      <c r="X9" s="6">
        <v>1600000001</v>
      </c>
      <c r="Y9" s="6" t="s">
        <v>105</v>
      </c>
      <c r="Z9" s="6">
        <v>0</v>
      </c>
      <c r="AA9" s="6">
        <v>0</v>
      </c>
      <c r="AB9" s="6">
        <v>4774.2299999999996</v>
      </c>
      <c r="AC9" s="6">
        <v>0</v>
      </c>
      <c r="AD9" s="6"/>
      <c r="AE9" s="6"/>
      <c r="AF9" s="6"/>
      <c r="AG9" s="6"/>
      <c r="AH9" s="6"/>
      <c r="AI9" s="6"/>
      <c r="AJ9" s="6"/>
      <c r="AK9" s="7"/>
      <c r="AL9" s="6">
        <v>160000165</v>
      </c>
      <c r="AM9" s="6" t="s">
        <v>106</v>
      </c>
    </row>
    <row r="10" spans="2:39" x14ac:dyDescent="0.2">
      <c r="B1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0" s="148" t="str">
        <f>+CONCATENATE(ZEUFI037[[#This Row],[Type]],"-",ZEUFI037[[#This Row],[TCode]],"-",ZEUFI037[[#This Row],[G/L Account]])</f>
        <v>AB-FB1D-5510000001</v>
      </c>
      <c r="D10" s="149" t="str">
        <f>+CONCATENATE(ZEUFI037[[#This Row],[Type]],"-",ZEUFI037[[#This Row],[TCode]],"-",ZEUFI037[[#This Row],[CoCd]],"-",ZEUFI037[[#This Row],[DocumentNo]])</f>
        <v>AB-FB1D-E002-23057207</v>
      </c>
      <c r="E10" s="6" t="s">
        <v>89</v>
      </c>
      <c r="F10" s="6" t="s">
        <v>90</v>
      </c>
      <c r="G10" s="6" t="s">
        <v>91</v>
      </c>
      <c r="H10" s="6" t="s">
        <v>48</v>
      </c>
      <c r="I10" s="6" t="s">
        <v>92</v>
      </c>
      <c r="J10" s="6" t="s">
        <v>44</v>
      </c>
      <c r="K10" s="6" t="s">
        <v>93</v>
      </c>
      <c r="L10" s="6">
        <v>23057207</v>
      </c>
      <c r="M10" s="151">
        <v>45573</v>
      </c>
      <c r="N10" s="151">
        <v>45573</v>
      </c>
      <c r="O10" s="151">
        <v>45573</v>
      </c>
      <c r="P10" s="6"/>
      <c r="Q10" s="6"/>
      <c r="R10" s="6"/>
      <c r="S10" s="6">
        <v>8702.26</v>
      </c>
      <c r="T10" s="6">
        <v>0</v>
      </c>
      <c r="U10" s="6">
        <v>3</v>
      </c>
      <c r="V10" s="6">
        <v>37</v>
      </c>
      <c r="W10" s="6">
        <v>3</v>
      </c>
      <c r="X10" s="6">
        <v>5510000001</v>
      </c>
      <c r="Y10" s="6" t="s">
        <v>107</v>
      </c>
      <c r="Z10" s="6">
        <v>0</v>
      </c>
      <c r="AA10" s="6">
        <v>0</v>
      </c>
      <c r="AB10" s="6">
        <v>306.94</v>
      </c>
      <c r="AC10" s="6">
        <v>0</v>
      </c>
      <c r="AD10" s="6"/>
      <c r="AE10" s="6"/>
      <c r="AF10" s="6"/>
      <c r="AG10" s="6"/>
      <c r="AH10" s="6"/>
      <c r="AI10" s="6"/>
      <c r="AJ10" s="6"/>
      <c r="AK10" s="7"/>
      <c r="AL10" s="6">
        <v>551000111</v>
      </c>
      <c r="AM10" s="6" t="s">
        <v>108</v>
      </c>
    </row>
    <row r="11" spans="2:39" x14ac:dyDescent="0.2">
      <c r="B1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1" s="148" t="str">
        <f>+CONCATENATE(ZEUFI037[[#This Row],[Type]],"-",ZEUFI037[[#This Row],[TCode]],"-",ZEUFI037[[#This Row],[G/L Account]])</f>
        <v>AB-FB1D-4300000001</v>
      </c>
      <c r="D11" s="149" t="str">
        <f>+CONCATENATE(ZEUFI037[[#This Row],[Type]],"-",ZEUFI037[[#This Row],[TCode]],"-",ZEUFI037[[#This Row],[CoCd]],"-",ZEUFI037[[#This Row],[DocumentNo]])</f>
        <v>AB-FB1D-E002-23057207</v>
      </c>
      <c r="E11" s="6" t="s">
        <v>89</v>
      </c>
      <c r="F11" s="6" t="s">
        <v>90</v>
      </c>
      <c r="G11" s="6" t="s">
        <v>91</v>
      </c>
      <c r="H11" s="6" t="s">
        <v>48</v>
      </c>
      <c r="I11" s="6" t="s">
        <v>92</v>
      </c>
      <c r="J11" s="6" t="s">
        <v>44</v>
      </c>
      <c r="K11" s="6" t="s">
        <v>93</v>
      </c>
      <c r="L11" s="6">
        <v>23057207</v>
      </c>
      <c r="M11" s="151">
        <v>45573</v>
      </c>
      <c r="N11" s="151">
        <v>45573</v>
      </c>
      <c r="O11" s="151">
        <v>45573</v>
      </c>
      <c r="P11" s="6"/>
      <c r="Q11" s="6"/>
      <c r="R11" s="6"/>
      <c r="S11" s="6">
        <v>8702.26</v>
      </c>
      <c r="T11" s="6">
        <v>0</v>
      </c>
      <c r="U11" s="6">
        <v>2</v>
      </c>
      <c r="V11" s="6">
        <v>17</v>
      </c>
      <c r="W11" s="6">
        <v>1</v>
      </c>
      <c r="X11" s="6">
        <v>4300000001</v>
      </c>
      <c r="Y11" s="6" t="s">
        <v>94</v>
      </c>
      <c r="Z11" s="6">
        <v>0</v>
      </c>
      <c r="AA11" s="6">
        <v>0</v>
      </c>
      <c r="AB11" s="6">
        <v>3621.09</v>
      </c>
      <c r="AC11" s="6">
        <v>0</v>
      </c>
      <c r="AD11" s="6"/>
      <c r="AE11" s="6"/>
      <c r="AF11" s="6"/>
      <c r="AG11" s="6"/>
      <c r="AH11" s="6"/>
      <c r="AI11" s="6"/>
      <c r="AJ11" s="6"/>
      <c r="AK11" s="7"/>
      <c r="AL11" s="6">
        <v>100015626</v>
      </c>
      <c r="AM11" s="6" t="s">
        <v>109</v>
      </c>
    </row>
    <row r="12" spans="2:39" x14ac:dyDescent="0.2">
      <c r="B1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2" s="148" t="str">
        <f>+CONCATENATE(ZEUFI037[[#This Row],[Type]],"-",ZEUFI037[[#This Row],[TCode]],"-",ZEUFI037[[#This Row],[G/L Account]])</f>
        <v>AB-FB1D-4000000001</v>
      </c>
      <c r="D12" s="149" t="str">
        <f>+CONCATENATE(ZEUFI037[[#This Row],[Type]],"-",ZEUFI037[[#This Row],[TCode]],"-",ZEUFI037[[#This Row],[CoCd]],"-",ZEUFI037[[#This Row],[DocumentNo]])</f>
        <v>AB-FB1D-E002-23057207</v>
      </c>
      <c r="E12" s="6" t="s">
        <v>89</v>
      </c>
      <c r="F12" s="6" t="s">
        <v>90</v>
      </c>
      <c r="G12" s="6" t="s">
        <v>91</v>
      </c>
      <c r="H12" s="6" t="s">
        <v>48</v>
      </c>
      <c r="I12" s="6" t="s">
        <v>92</v>
      </c>
      <c r="J12" s="6" t="s">
        <v>44</v>
      </c>
      <c r="K12" s="6" t="s">
        <v>93</v>
      </c>
      <c r="L12" s="6">
        <v>23057207</v>
      </c>
      <c r="M12" s="151">
        <v>45573</v>
      </c>
      <c r="N12" s="151">
        <v>45573</v>
      </c>
      <c r="O12" s="151">
        <v>45573</v>
      </c>
      <c r="P12" s="6"/>
      <c r="Q12" s="6"/>
      <c r="R12" s="6"/>
      <c r="S12" s="6">
        <v>8702.26</v>
      </c>
      <c r="T12" s="6">
        <v>0</v>
      </c>
      <c r="U12" s="6">
        <v>1</v>
      </c>
      <c r="V12" s="6">
        <v>27</v>
      </c>
      <c r="W12" s="6">
        <v>2</v>
      </c>
      <c r="X12" s="6">
        <v>4000000001</v>
      </c>
      <c r="Y12" s="6" t="s">
        <v>110</v>
      </c>
      <c r="Z12" s="6">
        <v>8702.26</v>
      </c>
      <c r="AA12" s="6">
        <v>0</v>
      </c>
      <c r="AB12" s="6">
        <v>0</v>
      </c>
      <c r="AC12" s="6">
        <v>0</v>
      </c>
      <c r="AD12" s="6" t="s">
        <v>111</v>
      </c>
      <c r="AE12" s="6"/>
      <c r="AF12" s="6"/>
      <c r="AG12" s="6"/>
      <c r="AH12" s="6"/>
      <c r="AI12" s="6"/>
      <c r="AJ12" s="6"/>
      <c r="AK12" s="7"/>
      <c r="AL12" s="6">
        <v>100000726</v>
      </c>
      <c r="AM12" s="6" t="s">
        <v>112</v>
      </c>
    </row>
    <row r="13" spans="2:39" x14ac:dyDescent="0.2">
      <c r="B1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3" s="148" t="str">
        <f>+CONCATENATE(ZEUFI037[[#This Row],[Type]],"-",ZEUFI037[[#This Row],[TCode]],"-",ZEUFI037[[#This Row],[G/L Account]])</f>
        <v>AB-FB1D-4310000001</v>
      </c>
      <c r="D13" s="149" t="str">
        <f>+CONCATENATE(ZEUFI037[[#This Row],[Type]],"-",ZEUFI037[[#This Row],[TCode]],"-",ZEUFI037[[#This Row],[CoCd]],"-",ZEUFI037[[#This Row],[DocumentNo]])</f>
        <v>AB-FB1D-E002-23057214</v>
      </c>
      <c r="E13" s="6" t="s">
        <v>89</v>
      </c>
      <c r="F13" s="6" t="s">
        <v>90</v>
      </c>
      <c r="G13" s="6" t="s">
        <v>99</v>
      </c>
      <c r="H13" s="6" t="s">
        <v>48</v>
      </c>
      <c r="I13" s="6" t="s">
        <v>92</v>
      </c>
      <c r="J13" s="6" t="s">
        <v>44</v>
      </c>
      <c r="K13" s="6" t="s">
        <v>93</v>
      </c>
      <c r="L13" s="6">
        <v>23057214</v>
      </c>
      <c r="M13" s="151">
        <v>45574</v>
      </c>
      <c r="N13" s="151">
        <v>45574</v>
      </c>
      <c r="O13" s="151">
        <v>45574</v>
      </c>
      <c r="P13" s="6"/>
      <c r="Q13" s="6"/>
      <c r="R13" s="6"/>
      <c r="S13" s="6">
        <v>94209.23</v>
      </c>
      <c r="T13" s="6">
        <v>0</v>
      </c>
      <c r="U13" s="6">
        <v>4</v>
      </c>
      <c r="V13" s="6">
        <v>19</v>
      </c>
      <c r="W13" s="6">
        <v>1</v>
      </c>
      <c r="X13" s="6">
        <v>4310000001</v>
      </c>
      <c r="Y13" s="6" t="s">
        <v>113</v>
      </c>
      <c r="Z13" s="6">
        <v>0</v>
      </c>
      <c r="AA13" s="6">
        <v>0</v>
      </c>
      <c r="AB13" s="6">
        <v>94209.23</v>
      </c>
      <c r="AC13" s="6">
        <v>0</v>
      </c>
      <c r="AD13" s="6"/>
      <c r="AE13" s="6"/>
      <c r="AF13" s="6"/>
      <c r="AG13" s="6"/>
      <c r="AH13" s="6"/>
      <c r="AI13" s="6"/>
      <c r="AJ13" s="6"/>
      <c r="AK13" s="7"/>
      <c r="AL13" s="6">
        <v>100037277</v>
      </c>
      <c r="AM13" s="6" t="s">
        <v>114</v>
      </c>
    </row>
    <row r="14" spans="2:39" x14ac:dyDescent="0.2">
      <c r="B1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4" s="148" t="str">
        <f>+CONCATENATE(ZEUFI037[[#This Row],[Type]],"-",ZEUFI037[[#This Row],[TCode]],"-",ZEUFI037[[#This Row],[G/L Account]])</f>
        <v>AB-FB1D-4300000001</v>
      </c>
      <c r="D14" s="149" t="str">
        <f>+CONCATENATE(ZEUFI037[[#This Row],[Type]],"-",ZEUFI037[[#This Row],[TCode]],"-",ZEUFI037[[#This Row],[CoCd]],"-",ZEUFI037[[#This Row],[DocumentNo]])</f>
        <v>AB-FB1D-E002-23057214</v>
      </c>
      <c r="E14" s="6" t="s">
        <v>89</v>
      </c>
      <c r="F14" s="6" t="s">
        <v>90</v>
      </c>
      <c r="G14" s="6" t="s">
        <v>99</v>
      </c>
      <c r="H14" s="6" t="s">
        <v>48</v>
      </c>
      <c r="I14" s="6" t="s">
        <v>92</v>
      </c>
      <c r="J14" s="6" t="s">
        <v>44</v>
      </c>
      <c r="K14" s="6" t="s">
        <v>93</v>
      </c>
      <c r="L14" s="6">
        <v>23057214</v>
      </c>
      <c r="M14" s="151">
        <v>45574</v>
      </c>
      <c r="N14" s="151">
        <v>45574</v>
      </c>
      <c r="O14" s="151">
        <v>45574</v>
      </c>
      <c r="P14" s="6"/>
      <c r="Q14" s="6"/>
      <c r="R14" s="6"/>
      <c r="S14" s="6">
        <v>94209.23</v>
      </c>
      <c r="T14" s="6">
        <v>0</v>
      </c>
      <c r="U14" s="6">
        <v>3</v>
      </c>
      <c r="V14" s="6">
        <v>7</v>
      </c>
      <c r="W14" s="6">
        <v>0</v>
      </c>
      <c r="X14" s="6">
        <v>4300000001</v>
      </c>
      <c r="Y14" s="6" t="s">
        <v>94</v>
      </c>
      <c r="Z14" s="6">
        <v>92802.49</v>
      </c>
      <c r="AA14" s="6">
        <v>0</v>
      </c>
      <c r="AB14" s="6">
        <v>0</v>
      </c>
      <c r="AC14" s="6">
        <v>0</v>
      </c>
      <c r="AD14" s="6"/>
      <c r="AE14" s="6"/>
      <c r="AF14" s="6"/>
      <c r="AG14" s="6"/>
      <c r="AH14" s="6"/>
      <c r="AI14" s="6"/>
      <c r="AJ14" s="6"/>
      <c r="AK14" s="7"/>
      <c r="AL14" s="6">
        <v>100037277</v>
      </c>
      <c r="AM14" s="6" t="s">
        <v>114</v>
      </c>
    </row>
    <row r="15" spans="2:39" x14ac:dyDescent="0.2">
      <c r="B1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5" s="148" t="str">
        <f>+CONCATENATE(ZEUFI037[[#This Row],[Type]],"-",ZEUFI037[[#This Row],[TCode]],"-",ZEUFI037[[#This Row],[G/L Account]])</f>
        <v>AB-FB1D-4000000001</v>
      </c>
      <c r="D15" s="149" t="str">
        <f>+CONCATENATE(ZEUFI037[[#This Row],[Type]],"-",ZEUFI037[[#This Row],[TCode]],"-",ZEUFI037[[#This Row],[CoCd]],"-",ZEUFI037[[#This Row],[DocumentNo]])</f>
        <v>AB-FB1D-E002-23057214</v>
      </c>
      <c r="E15" s="6" t="s">
        <v>89</v>
      </c>
      <c r="F15" s="6" t="s">
        <v>90</v>
      </c>
      <c r="G15" s="6" t="s">
        <v>99</v>
      </c>
      <c r="H15" s="6" t="s">
        <v>48</v>
      </c>
      <c r="I15" s="6" t="s">
        <v>92</v>
      </c>
      <c r="J15" s="6" t="s">
        <v>44</v>
      </c>
      <c r="K15" s="6" t="s">
        <v>93</v>
      </c>
      <c r="L15" s="6">
        <v>23057214</v>
      </c>
      <c r="M15" s="151">
        <v>45574</v>
      </c>
      <c r="N15" s="151">
        <v>45574</v>
      </c>
      <c r="O15" s="151">
        <v>45574</v>
      </c>
      <c r="P15" s="6"/>
      <c r="Q15" s="6"/>
      <c r="R15" s="6"/>
      <c r="S15" s="6">
        <v>94209.23</v>
      </c>
      <c r="T15" s="6">
        <v>0</v>
      </c>
      <c r="U15" s="6">
        <v>2</v>
      </c>
      <c r="V15" s="6">
        <v>25</v>
      </c>
      <c r="W15" s="6">
        <v>2</v>
      </c>
      <c r="X15" s="6">
        <v>4000000001</v>
      </c>
      <c r="Y15" s="6" t="s">
        <v>110</v>
      </c>
      <c r="Z15" s="6">
        <v>113.99</v>
      </c>
      <c r="AA15" s="6">
        <v>0</v>
      </c>
      <c r="AB15" s="6">
        <v>0</v>
      </c>
      <c r="AC15" s="6">
        <v>0</v>
      </c>
      <c r="AD15" s="6" t="s">
        <v>115</v>
      </c>
      <c r="AE15" s="6"/>
      <c r="AF15" s="6"/>
      <c r="AG15" s="6"/>
      <c r="AH15" s="6"/>
      <c r="AI15" s="6"/>
      <c r="AJ15" s="6"/>
      <c r="AK15" s="7"/>
      <c r="AL15" s="6">
        <v>100017277</v>
      </c>
      <c r="AM15" s="6" t="s">
        <v>116</v>
      </c>
    </row>
    <row r="16" spans="2:39" x14ac:dyDescent="0.2">
      <c r="B1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6" s="148" t="str">
        <f>+CONCATENATE(ZEUFI037[[#This Row],[Type]],"-",ZEUFI037[[#This Row],[TCode]],"-",ZEUFI037[[#This Row],[G/L Account]])</f>
        <v>AB-FB1D-6643000020</v>
      </c>
      <c r="D16" s="149" t="str">
        <f>+CONCATENATE(ZEUFI037[[#This Row],[Type]],"-",ZEUFI037[[#This Row],[TCode]],"-",ZEUFI037[[#This Row],[CoCd]],"-",ZEUFI037[[#This Row],[DocumentNo]])</f>
        <v>AB-FB1D-E002-23057214</v>
      </c>
      <c r="E16" s="6" t="s">
        <v>89</v>
      </c>
      <c r="F16" s="6" t="s">
        <v>90</v>
      </c>
      <c r="G16" s="6" t="s">
        <v>99</v>
      </c>
      <c r="H16" s="6" t="s">
        <v>48</v>
      </c>
      <c r="I16" s="6" t="s">
        <v>92</v>
      </c>
      <c r="J16" s="6" t="s">
        <v>44</v>
      </c>
      <c r="K16" s="6" t="s">
        <v>93</v>
      </c>
      <c r="L16" s="6">
        <v>23057214</v>
      </c>
      <c r="M16" s="151">
        <v>45574</v>
      </c>
      <c r="N16" s="151">
        <v>45574</v>
      </c>
      <c r="O16" s="151">
        <v>45574</v>
      </c>
      <c r="P16" s="6"/>
      <c r="Q16" s="6"/>
      <c r="R16" s="6"/>
      <c r="S16" s="6">
        <v>94209.23</v>
      </c>
      <c r="T16" s="6">
        <v>0</v>
      </c>
      <c r="U16" s="6">
        <v>1</v>
      </c>
      <c r="V16" s="6">
        <v>40</v>
      </c>
      <c r="W16" s="6">
        <v>4</v>
      </c>
      <c r="X16" s="6">
        <v>6643000020</v>
      </c>
      <c r="Y16" s="6" t="s">
        <v>117</v>
      </c>
      <c r="Z16" s="6">
        <v>1292.75</v>
      </c>
      <c r="AA16" s="6">
        <v>0</v>
      </c>
      <c r="AB16" s="6">
        <v>0</v>
      </c>
      <c r="AC16" s="6">
        <v>0</v>
      </c>
      <c r="AD16" s="6" t="s">
        <v>118</v>
      </c>
      <c r="AE16" s="6"/>
      <c r="AF16" s="6" t="s">
        <v>119</v>
      </c>
      <c r="AG16" s="6" t="s">
        <v>119</v>
      </c>
      <c r="AH16" s="6"/>
      <c r="AI16" s="6" t="s">
        <v>120</v>
      </c>
      <c r="AJ16" s="6" t="s">
        <v>120</v>
      </c>
      <c r="AK16" s="7"/>
      <c r="AL16" s="6"/>
      <c r="AM16" s="6"/>
    </row>
    <row r="17" spans="2:39" x14ac:dyDescent="0.2">
      <c r="B1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7" s="148" t="str">
        <f>+CONCATENATE(ZEUFI037[[#This Row],[Type]],"-",ZEUFI037[[#This Row],[TCode]],"-",ZEUFI037[[#This Row],[G/L Account]])</f>
        <v>AB-FB1D-4300000001</v>
      </c>
      <c r="D17" s="149" t="str">
        <f>+CONCATENATE(ZEUFI037[[#This Row],[Type]],"-",ZEUFI037[[#This Row],[TCode]],"-",ZEUFI037[[#This Row],[CoCd]],"-",ZEUFI037[[#This Row],[DocumentNo]])</f>
        <v>AB-FB1D-E002-23057230</v>
      </c>
      <c r="E17" s="6" t="s">
        <v>89</v>
      </c>
      <c r="F17" s="6" t="s">
        <v>90</v>
      </c>
      <c r="G17" s="6" t="s">
        <v>91</v>
      </c>
      <c r="H17" s="6" t="s">
        <v>48</v>
      </c>
      <c r="I17" s="6" t="s">
        <v>92</v>
      </c>
      <c r="J17" s="6" t="s">
        <v>44</v>
      </c>
      <c r="K17" s="6" t="s">
        <v>93</v>
      </c>
      <c r="L17" s="6">
        <v>23057230</v>
      </c>
      <c r="M17" s="151">
        <v>45574</v>
      </c>
      <c r="N17" s="151">
        <v>45574</v>
      </c>
      <c r="O17" s="151">
        <v>45574</v>
      </c>
      <c r="P17" s="6"/>
      <c r="Q17" s="6"/>
      <c r="R17" s="6"/>
      <c r="S17" s="6">
        <v>3148.71</v>
      </c>
      <c r="T17" s="6">
        <v>0</v>
      </c>
      <c r="U17" s="6">
        <v>3</v>
      </c>
      <c r="V17" s="6">
        <v>17</v>
      </c>
      <c r="W17" s="6">
        <v>1</v>
      </c>
      <c r="X17" s="6">
        <v>4300000001</v>
      </c>
      <c r="Y17" s="6" t="s">
        <v>94</v>
      </c>
      <c r="Z17" s="6">
        <v>0</v>
      </c>
      <c r="AA17" s="6">
        <v>0</v>
      </c>
      <c r="AB17" s="6">
        <v>3148.71</v>
      </c>
      <c r="AC17" s="6">
        <v>0</v>
      </c>
      <c r="AD17" s="6"/>
      <c r="AE17" s="6"/>
      <c r="AF17" s="6"/>
      <c r="AG17" s="6"/>
      <c r="AH17" s="6"/>
      <c r="AI17" s="6"/>
      <c r="AJ17" s="6"/>
      <c r="AK17" s="7"/>
      <c r="AL17" s="6">
        <v>100056422</v>
      </c>
      <c r="AM17" s="6" t="s">
        <v>121</v>
      </c>
    </row>
    <row r="18" spans="2:39" x14ac:dyDescent="0.2">
      <c r="B1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8" s="148" t="str">
        <f>+CONCATENATE(ZEUFI037[[#This Row],[Type]],"-",ZEUFI037[[#This Row],[TCode]],"-",ZEUFI037[[#This Row],[G/L Account]])</f>
        <v>AB-FB1D-4300000001</v>
      </c>
      <c r="D18" s="149" t="str">
        <f>+CONCATENATE(ZEUFI037[[#This Row],[Type]],"-",ZEUFI037[[#This Row],[TCode]],"-",ZEUFI037[[#This Row],[CoCd]],"-",ZEUFI037[[#This Row],[DocumentNo]])</f>
        <v>AB-FB1D-E002-23057230</v>
      </c>
      <c r="E18" s="6" t="s">
        <v>89</v>
      </c>
      <c r="F18" s="6" t="s">
        <v>90</v>
      </c>
      <c r="G18" s="6" t="s">
        <v>91</v>
      </c>
      <c r="H18" s="6" t="s">
        <v>48</v>
      </c>
      <c r="I18" s="6" t="s">
        <v>92</v>
      </c>
      <c r="J18" s="6" t="s">
        <v>44</v>
      </c>
      <c r="K18" s="6" t="s">
        <v>93</v>
      </c>
      <c r="L18" s="6">
        <v>23057230</v>
      </c>
      <c r="M18" s="151">
        <v>45574</v>
      </c>
      <c r="N18" s="151">
        <v>45574</v>
      </c>
      <c r="O18" s="151">
        <v>45574</v>
      </c>
      <c r="P18" s="6"/>
      <c r="Q18" s="6"/>
      <c r="R18" s="6"/>
      <c r="S18" s="6">
        <v>3148.71</v>
      </c>
      <c r="T18" s="6">
        <v>0</v>
      </c>
      <c r="U18" s="6">
        <v>2</v>
      </c>
      <c r="V18" s="6">
        <v>7</v>
      </c>
      <c r="W18" s="6">
        <v>0</v>
      </c>
      <c r="X18" s="6">
        <v>4300000001</v>
      </c>
      <c r="Y18" s="6" t="s">
        <v>94</v>
      </c>
      <c r="Z18" s="6">
        <v>3143.71</v>
      </c>
      <c r="AA18" s="6">
        <v>0</v>
      </c>
      <c r="AB18" s="6">
        <v>0</v>
      </c>
      <c r="AC18" s="6">
        <v>0</v>
      </c>
      <c r="AD18" s="6"/>
      <c r="AE18" s="6"/>
      <c r="AF18" s="6"/>
      <c r="AG18" s="6"/>
      <c r="AH18" s="6"/>
      <c r="AI18" s="6"/>
      <c r="AJ18" s="6"/>
      <c r="AK18" s="7"/>
      <c r="AL18" s="6">
        <v>100056422</v>
      </c>
      <c r="AM18" s="6" t="s">
        <v>121</v>
      </c>
    </row>
    <row r="19" spans="2:39" x14ac:dyDescent="0.2">
      <c r="B1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9" s="148" t="str">
        <f>+CONCATENATE(ZEUFI037[[#This Row],[Type]],"-",ZEUFI037[[#This Row],[TCode]],"-",ZEUFI037[[#This Row],[G/L Account]])</f>
        <v>AB-FB1D-6590000001</v>
      </c>
      <c r="D19" s="149" t="str">
        <f>+CONCATENATE(ZEUFI037[[#This Row],[Type]],"-",ZEUFI037[[#This Row],[TCode]],"-",ZEUFI037[[#This Row],[CoCd]],"-",ZEUFI037[[#This Row],[DocumentNo]])</f>
        <v>AB-FB1D-E002-23057230</v>
      </c>
      <c r="E19" s="6" t="s">
        <v>89</v>
      </c>
      <c r="F19" s="6" t="s">
        <v>90</v>
      </c>
      <c r="G19" s="6" t="s">
        <v>91</v>
      </c>
      <c r="H19" s="6" t="s">
        <v>48</v>
      </c>
      <c r="I19" s="6" t="s">
        <v>92</v>
      </c>
      <c r="J19" s="6" t="s">
        <v>44</v>
      </c>
      <c r="K19" s="6" t="s">
        <v>93</v>
      </c>
      <c r="L19" s="6">
        <v>23057230</v>
      </c>
      <c r="M19" s="151">
        <v>45574</v>
      </c>
      <c r="N19" s="151">
        <v>45574</v>
      </c>
      <c r="O19" s="151">
        <v>45574</v>
      </c>
      <c r="P19" s="6"/>
      <c r="Q19" s="6"/>
      <c r="R19" s="6"/>
      <c r="S19" s="6">
        <v>3148.71</v>
      </c>
      <c r="T19" s="6">
        <v>0</v>
      </c>
      <c r="U19" s="6">
        <v>1</v>
      </c>
      <c r="V19" s="6">
        <v>40</v>
      </c>
      <c r="W19" s="6">
        <v>4</v>
      </c>
      <c r="X19" s="6">
        <v>6590000001</v>
      </c>
      <c r="Y19" s="6" t="s">
        <v>122</v>
      </c>
      <c r="Z19" s="6">
        <v>5</v>
      </c>
      <c r="AA19" s="6">
        <v>0</v>
      </c>
      <c r="AB19" s="6">
        <v>0</v>
      </c>
      <c r="AC19" s="6">
        <v>0</v>
      </c>
      <c r="AD19" s="6" t="s">
        <v>102</v>
      </c>
      <c r="AE19" s="6"/>
      <c r="AF19" s="6" t="s">
        <v>103</v>
      </c>
      <c r="AG19" s="6" t="s">
        <v>103</v>
      </c>
      <c r="AH19" s="6"/>
      <c r="AI19" s="6" t="s">
        <v>123</v>
      </c>
      <c r="AJ19" s="6" t="s">
        <v>104</v>
      </c>
      <c r="AK19" s="7"/>
      <c r="AL19" s="6"/>
      <c r="AM19" s="6"/>
    </row>
    <row r="20" spans="2:39" x14ac:dyDescent="0.2">
      <c r="B2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20" s="148" t="str">
        <f>+CONCATENATE(ZEUFI037[[#This Row],[Type]],"-",ZEUFI037[[#This Row],[TCode]],"-",ZEUFI037[[#This Row],[G/L Account]])</f>
        <v>AB-FB1D-6590000001</v>
      </c>
      <c r="D20" s="149" t="str">
        <f>+CONCATENATE(ZEUFI037[[#This Row],[Type]],"-",ZEUFI037[[#This Row],[TCode]],"-",ZEUFI037[[#This Row],[CoCd]],"-",ZEUFI037[[#This Row],[DocumentNo]])</f>
        <v>AB-FB1D-E002-23057241</v>
      </c>
      <c r="E20" s="6" t="s">
        <v>89</v>
      </c>
      <c r="F20" s="6" t="s">
        <v>90</v>
      </c>
      <c r="G20" s="6" t="s">
        <v>124</v>
      </c>
      <c r="H20" s="6" t="s">
        <v>48</v>
      </c>
      <c r="I20" s="6" t="s">
        <v>92</v>
      </c>
      <c r="J20" s="6" t="s">
        <v>44</v>
      </c>
      <c r="K20" s="6" t="s">
        <v>93</v>
      </c>
      <c r="L20" s="6">
        <v>23057241</v>
      </c>
      <c r="M20" s="151">
        <v>45574</v>
      </c>
      <c r="N20" s="151">
        <v>45574</v>
      </c>
      <c r="O20" s="151">
        <v>45574</v>
      </c>
      <c r="P20" s="6"/>
      <c r="Q20" s="6"/>
      <c r="R20" s="6"/>
      <c r="S20" s="6">
        <v>522.89</v>
      </c>
      <c r="T20" s="6">
        <v>0</v>
      </c>
      <c r="U20" s="6">
        <v>1</v>
      </c>
      <c r="V20" s="6">
        <v>40</v>
      </c>
      <c r="W20" s="6">
        <v>4</v>
      </c>
      <c r="X20" s="6">
        <v>6590000001</v>
      </c>
      <c r="Y20" s="6" t="s">
        <v>122</v>
      </c>
      <c r="Z20" s="6">
        <v>0.01</v>
      </c>
      <c r="AA20" s="6">
        <v>0</v>
      </c>
      <c r="AB20" s="6">
        <v>0</v>
      </c>
      <c r="AC20" s="6">
        <v>0</v>
      </c>
      <c r="AD20" s="6" t="s">
        <v>102</v>
      </c>
      <c r="AE20" s="6"/>
      <c r="AF20" s="6" t="s">
        <v>103</v>
      </c>
      <c r="AG20" s="6" t="s">
        <v>103</v>
      </c>
      <c r="AH20" s="6"/>
      <c r="AI20" s="6" t="s">
        <v>123</v>
      </c>
      <c r="AJ20" s="6" t="s">
        <v>104</v>
      </c>
      <c r="AK20" s="7"/>
      <c r="AL20" s="6"/>
      <c r="AM20" s="6"/>
    </row>
    <row r="21" spans="2:39" x14ac:dyDescent="0.2">
      <c r="B2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21" s="148" t="str">
        <f>+CONCATENATE(ZEUFI037[[#This Row],[Type]],"-",ZEUFI037[[#This Row],[TCode]],"-",ZEUFI037[[#This Row],[G/L Account]])</f>
        <v>AB-FB1D-4300000001</v>
      </c>
      <c r="D21" s="149" t="str">
        <f>+CONCATENATE(ZEUFI037[[#This Row],[Type]],"-",ZEUFI037[[#This Row],[TCode]],"-",ZEUFI037[[#This Row],[CoCd]],"-",ZEUFI037[[#This Row],[DocumentNo]])</f>
        <v>AB-FB1D-E002-23057241</v>
      </c>
      <c r="E21" s="6" t="s">
        <v>89</v>
      </c>
      <c r="F21" s="6" t="s">
        <v>90</v>
      </c>
      <c r="G21" s="6" t="s">
        <v>124</v>
      </c>
      <c r="H21" s="6" t="s">
        <v>48</v>
      </c>
      <c r="I21" s="6" t="s">
        <v>92</v>
      </c>
      <c r="J21" s="6" t="s">
        <v>44</v>
      </c>
      <c r="K21" s="6" t="s">
        <v>93</v>
      </c>
      <c r="L21" s="6">
        <v>23057241</v>
      </c>
      <c r="M21" s="151">
        <v>45574</v>
      </c>
      <c r="N21" s="151">
        <v>45574</v>
      </c>
      <c r="O21" s="151">
        <v>45574</v>
      </c>
      <c r="P21" s="6"/>
      <c r="Q21" s="6"/>
      <c r="R21" s="6"/>
      <c r="S21" s="6">
        <v>522.89</v>
      </c>
      <c r="T21" s="6">
        <v>0</v>
      </c>
      <c r="U21" s="6">
        <v>3</v>
      </c>
      <c r="V21" s="6">
        <v>17</v>
      </c>
      <c r="W21" s="6">
        <v>1</v>
      </c>
      <c r="X21" s="6">
        <v>4300000001</v>
      </c>
      <c r="Y21" s="6" t="s">
        <v>94</v>
      </c>
      <c r="Z21" s="6">
        <v>0</v>
      </c>
      <c r="AA21" s="6">
        <v>0</v>
      </c>
      <c r="AB21" s="6">
        <v>522.89</v>
      </c>
      <c r="AC21" s="6">
        <v>0</v>
      </c>
      <c r="AD21" s="6"/>
      <c r="AE21" s="6"/>
      <c r="AF21" s="6"/>
      <c r="AG21" s="6"/>
      <c r="AH21" s="6"/>
      <c r="AI21" s="6"/>
      <c r="AJ21" s="6"/>
      <c r="AK21" s="7"/>
      <c r="AL21" s="6">
        <v>100059072</v>
      </c>
      <c r="AM21" s="6" t="s">
        <v>125</v>
      </c>
    </row>
    <row r="22" spans="2:39" x14ac:dyDescent="0.2">
      <c r="B2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22" s="148" t="str">
        <f>+CONCATENATE(ZEUFI037[[#This Row],[Type]],"-",ZEUFI037[[#This Row],[TCode]],"-",ZEUFI037[[#This Row],[G/L Account]])</f>
        <v>AB-FB1D-4300000001</v>
      </c>
      <c r="D22" s="149" t="str">
        <f>+CONCATENATE(ZEUFI037[[#This Row],[Type]],"-",ZEUFI037[[#This Row],[TCode]],"-",ZEUFI037[[#This Row],[CoCd]],"-",ZEUFI037[[#This Row],[DocumentNo]])</f>
        <v>AB-FB1D-E002-23057241</v>
      </c>
      <c r="E22" s="6" t="s">
        <v>89</v>
      </c>
      <c r="F22" s="6" t="s">
        <v>90</v>
      </c>
      <c r="G22" s="6" t="s">
        <v>124</v>
      </c>
      <c r="H22" s="6" t="s">
        <v>48</v>
      </c>
      <c r="I22" s="6" t="s">
        <v>92</v>
      </c>
      <c r="J22" s="6" t="s">
        <v>44</v>
      </c>
      <c r="K22" s="6" t="s">
        <v>93</v>
      </c>
      <c r="L22" s="6">
        <v>23057241</v>
      </c>
      <c r="M22" s="151">
        <v>45574</v>
      </c>
      <c r="N22" s="151">
        <v>45574</v>
      </c>
      <c r="O22" s="151">
        <v>45574</v>
      </c>
      <c r="P22" s="6"/>
      <c r="Q22" s="6"/>
      <c r="R22" s="6"/>
      <c r="S22" s="6">
        <v>522.89</v>
      </c>
      <c r="T22" s="6">
        <v>0</v>
      </c>
      <c r="U22" s="6">
        <v>2</v>
      </c>
      <c r="V22" s="6">
        <v>7</v>
      </c>
      <c r="W22" s="6">
        <v>0</v>
      </c>
      <c r="X22" s="6">
        <v>4300000001</v>
      </c>
      <c r="Y22" s="6" t="s">
        <v>94</v>
      </c>
      <c r="Z22" s="6">
        <v>522.88</v>
      </c>
      <c r="AA22" s="6">
        <v>0</v>
      </c>
      <c r="AB22" s="6">
        <v>0</v>
      </c>
      <c r="AC22" s="6">
        <v>0</v>
      </c>
      <c r="AD22" s="6"/>
      <c r="AE22" s="6"/>
      <c r="AF22" s="6"/>
      <c r="AG22" s="6"/>
      <c r="AH22" s="6"/>
      <c r="AI22" s="6"/>
      <c r="AJ22" s="6"/>
      <c r="AK22" s="7"/>
      <c r="AL22" s="6">
        <v>100059072</v>
      </c>
      <c r="AM22" s="6" t="s">
        <v>125</v>
      </c>
    </row>
    <row r="23" spans="2:39" x14ac:dyDescent="0.2">
      <c r="B2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23" s="148" t="str">
        <f>+CONCATENATE(ZEUFI037[[#This Row],[Type]],"-",ZEUFI037[[#This Row],[TCode]],"-",ZEUFI037[[#This Row],[G/L Account]])</f>
        <v>AB-FB1D-4310000001</v>
      </c>
      <c r="D23" s="149" t="str">
        <f>+CONCATENATE(ZEUFI037[[#This Row],[Type]],"-",ZEUFI037[[#This Row],[TCode]],"-",ZEUFI037[[#This Row],[CoCd]],"-",ZEUFI037[[#This Row],[DocumentNo]])</f>
        <v>AB-FB1D-E002-23057277</v>
      </c>
      <c r="E23" s="6" t="s">
        <v>89</v>
      </c>
      <c r="F23" s="6" t="s">
        <v>90</v>
      </c>
      <c r="G23" s="6" t="s">
        <v>126</v>
      </c>
      <c r="H23" s="6" t="s">
        <v>48</v>
      </c>
      <c r="I23" s="6" t="s">
        <v>92</v>
      </c>
      <c r="J23" s="6" t="s">
        <v>44</v>
      </c>
      <c r="K23" s="6" t="s">
        <v>93</v>
      </c>
      <c r="L23" s="6">
        <v>23057277</v>
      </c>
      <c r="M23" s="151">
        <v>45579</v>
      </c>
      <c r="N23" s="151">
        <v>45579</v>
      </c>
      <c r="O23" s="151">
        <v>45579</v>
      </c>
      <c r="P23" s="6"/>
      <c r="Q23" s="6"/>
      <c r="R23" s="6"/>
      <c r="S23" s="6">
        <v>28025.73</v>
      </c>
      <c r="T23" s="6">
        <v>0</v>
      </c>
      <c r="U23" s="6">
        <v>6</v>
      </c>
      <c r="V23" s="6">
        <v>19</v>
      </c>
      <c r="W23" s="6">
        <v>1</v>
      </c>
      <c r="X23" s="6">
        <v>4310000001</v>
      </c>
      <c r="Y23" s="6" t="s">
        <v>113</v>
      </c>
      <c r="Z23" s="6">
        <v>0</v>
      </c>
      <c r="AA23" s="6">
        <v>0</v>
      </c>
      <c r="AB23" s="6">
        <v>14486.09</v>
      </c>
      <c r="AC23" s="6">
        <v>0</v>
      </c>
      <c r="AD23" s="6"/>
      <c r="AE23" s="6"/>
      <c r="AF23" s="6"/>
      <c r="AG23" s="6"/>
      <c r="AH23" s="6"/>
      <c r="AI23" s="6"/>
      <c r="AJ23" s="6"/>
      <c r="AK23" s="7"/>
      <c r="AL23" s="6">
        <v>100058385</v>
      </c>
      <c r="AM23" s="6" t="s">
        <v>127</v>
      </c>
    </row>
    <row r="24" spans="2:39" x14ac:dyDescent="0.2">
      <c r="B2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24" s="148" t="str">
        <f>+CONCATENATE(ZEUFI037[[#This Row],[Type]],"-",ZEUFI037[[#This Row],[TCode]],"-",ZEUFI037[[#This Row],[G/L Account]])</f>
        <v>AB-FB1D-4310000001</v>
      </c>
      <c r="D24" s="149" t="str">
        <f>+CONCATENATE(ZEUFI037[[#This Row],[Type]],"-",ZEUFI037[[#This Row],[TCode]],"-",ZEUFI037[[#This Row],[CoCd]],"-",ZEUFI037[[#This Row],[DocumentNo]])</f>
        <v>AB-FB1D-E002-23057277</v>
      </c>
      <c r="E24" s="6" t="s">
        <v>89</v>
      </c>
      <c r="F24" s="6" t="s">
        <v>90</v>
      </c>
      <c r="G24" s="6" t="s">
        <v>126</v>
      </c>
      <c r="H24" s="6" t="s">
        <v>48</v>
      </c>
      <c r="I24" s="6" t="s">
        <v>92</v>
      </c>
      <c r="J24" s="6" t="s">
        <v>44</v>
      </c>
      <c r="K24" s="6" t="s">
        <v>93</v>
      </c>
      <c r="L24" s="6">
        <v>23057277</v>
      </c>
      <c r="M24" s="151">
        <v>45579</v>
      </c>
      <c r="N24" s="151">
        <v>45579</v>
      </c>
      <c r="O24" s="151">
        <v>45579</v>
      </c>
      <c r="P24" s="6"/>
      <c r="Q24" s="6"/>
      <c r="R24" s="6"/>
      <c r="S24" s="6">
        <v>28025.73</v>
      </c>
      <c r="T24" s="6">
        <v>0</v>
      </c>
      <c r="U24" s="6">
        <v>5</v>
      </c>
      <c r="V24" s="6">
        <v>19</v>
      </c>
      <c r="W24" s="6">
        <v>1</v>
      </c>
      <c r="X24" s="6">
        <v>4310000001</v>
      </c>
      <c r="Y24" s="6" t="s">
        <v>113</v>
      </c>
      <c r="Z24" s="6">
        <v>0</v>
      </c>
      <c r="AA24" s="6">
        <v>0</v>
      </c>
      <c r="AB24" s="6">
        <v>4485.25</v>
      </c>
      <c r="AC24" s="6">
        <v>0</v>
      </c>
      <c r="AD24" s="6"/>
      <c r="AE24" s="6"/>
      <c r="AF24" s="6"/>
      <c r="AG24" s="6"/>
      <c r="AH24" s="6"/>
      <c r="AI24" s="6"/>
      <c r="AJ24" s="6"/>
      <c r="AK24" s="7"/>
      <c r="AL24" s="6">
        <v>100058385</v>
      </c>
      <c r="AM24" s="6" t="s">
        <v>127</v>
      </c>
    </row>
    <row r="25" spans="2:39" x14ac:dyDescent="0.2">
      <c r="B2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25" s="148" t="str">
        <f>+CONCATENATE(ZEUFI037[[#This Row],[Type]],"-",ZEUFI037[[#This Row],[TCode]],"-",ZEUFI037[[#This Row],[G/L Account]])</f>
        <v>AB-FB1D-4310000001</v>
      </c>
      <c r="D25" s="149" t="str">
        <f>+CONCATENATE(ZEUFI037[[#This Row],[Type]],"-",ZEUFI037[[#This Row],[TCode]],"-",ZEUFI037[[#This Row],[CoCd]],"-",ZEUFI037[[#This Row],[DocumentNo]])</f>
        <v>AB-FB1D-E002-23057277</v>
      </c>
      <c r="E25" s="6" t="s">
        <v>89</v>
      </c>
      <c r="F25" s="6" t="s">
        <v>90</v>
      </c>
      <c r="G25" s="6" t="s">
        <v>126</v>
      </c>
      <c r="H25" s="6" t="s">
        <v>48</v>
      </c>
      <c r="I25" s="6" t="s">
        <v>92</v>
      </c>
      <c r="J25" s="6" t="s">
        <v>44</v>
      </c>
      <c r="K25" s="6" t="s">
        <v>93</v>
      </c>
      <c r="L25" s="6">
        <v>23057277</v>
      </c>
      <c r="M25" s="151">
        <v>45579</v>
      </c>
      <c r="N25" s="151">
        <v>45579</v>
      </c>
      <c r="O25" s="151">
        <v>45579</v>
      </c>
      <c r="P25" s="6"/>
      <c r="Q25" s="6"/>
      <c r="R25" s="6"/>
      <c r="S25" s="6">
        <v>28025.73</v>
      </c>
      <c r="T25" s="6">
        <v>0</v>
      </c>
      <c r="U25" s="6">
        <v>4</v>
      </c>
      <c r="V25" s="6">
        <v>19</v>
      </c>
      <c r="W25" s="6">
        <v>1</v>
      </c>
      <c r="X25" s="6">
        <v>4310000001</v>
      </c>
      <c r="Y25" s="6" t="s">
        <v>113</v>
      </c>
      <c r="Z25" s="6">
        <v>0</v>
      </c>
      <c r="AA25" s="6">
        <v>0</v>
      </c>
      <c r="AB25" s="6">
        <v>9054.39</v>
      </c>
      <c r="AC25" s="6">
        <v>0</v>
      </c>
      <c r="AD25" s="6"/>
      <c r="AE25" s="6"/>
      <c r="AF25" s="6"/>
      <c r="AG25" s="6"/>
      <c r="AH25" s="6"/>
      <c r="AI25" s="6"/>
      <c r="AJ25" s="6"/>
      <c r="AK25" s="7"/>
      <c r="AL25" s="6">
        <v>100058385</v>
      </c>
      <c r="AM25" s="6" t="s">
        <v>127</v>
      </c>
    </row>
    <row r="26" spans="2:39" x14ac:dyDescent="0.2">
      <c r="B2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26" s="148" t="str">
        <f>+CONCATENATE(ZEUFI037[[#This Row],[Type]],"-",ZEUFI037[[#This Row],[TCode]],"-",ZEUFI037[[#This Row],[G/L Account]])</f>
        <v>AB-FB1D-4300000001</v>
      </c>
      <c r="D26" s="149" t="str">
        <f>+CONCATENATE(ZEUFI037[[#This Row],[Type]],"-",ZEUFI037[[#This Row],[TCode]],"-",ZEUFI037[[#This Row],[CoCd]],"-",ZEUFI037[[#This Row],[DocumentNo]])</f>
        <v>AB-FB1D-E002-23057277</v>
      </c>
      <c r="E26" s="6" t="s">
        <v>89</v>
      </c>
      <c r="F26" s="6" t="s">
        <v>90</v>
      </c>
      <c r="G26" s="6" t="s">
        <v>126</v>
      </c>
      <c r="H26" s="6" t="s">
        <v>48</v>
      </c>
      <c r="I26" s="6" t="s">
        <v>92</v>
      </c>
      <c r="J26" s="6" t="s">
        <v>44</v>
      </c>
      <c r="K26" s="6" t="s">
        <v>93</v>
      </c>
      <c r="L26" s="6">
        <v>23057277</v>
      </c>
      <c r="M26" s="151">
        <v>45579</v>
      </c>
      <c r="N26" s="151">
        <v>45579</v>
      </c>
      <c r="O26" s="151">
        <v>45579</v>
      </c>
      <c r="P26" s="6"/>
      <c r="Q26" s="6"/>
      <c r="R26" s="6"/>
      <c r="S26" s="6">
        <v>28025.73</v>
      </c>
      <c r="T26" s="6">
        <v>0</v>
      </c>
      <c r="U26" s="6">
        <v>3</v>
      </c>
      <c r="V26" s="6">
        <v>7</v>
      </c>
      <c r="W26" s="6">
        <v>0</v>
      </c>
      <c r="X26" s="6">
        <v>4300000001</v>
      </c>
      <c r="Y26" s="6" t="s">
        <v>94</v>
      </c>
      <c r="Z26" s="6">
        <v>27566.2</v>
      </c>
      <c r="AA26" s="6">
        <v>0</v>
      </c>
      <c r="AB26" s="6">
        <v>0</v>
      </c>
      <c r="AC26" s="6">
        <v>0</v>
      </c>
      <c r="AD26" s="6"/>
      <c r="AE26" s="6"/>
      <c r="AF26" s="6"/>
      <c r="AG26" s="6"/>
      <c r="AH26" s="6"/>
      <c r="AI26" s="6"/>
      <c r="AJ26" s="6"/>
      <c r="AK26" s="7"/>
      <c r="AL26" s="6">
        <v>100058385</v>
      </c>
      <c r="AM26" s="6" t="s">
        <v>127</v>
      </c>
    </row>
    <row r="27" spans="2:39" x14ac:dyDescent="0.2">
      <c r="B2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27" s="148" t="str">
        <f>+CONCATENATE(ZEUFI037[[#This Row],[Type]],"-",ZEUFI037[[#This Row],[TCode]],"-",ZEUFI037[[#This Row],[G/L Account]])</f>
        <v>AB-FB1D-4000000001</v>
      </c>
      <c r="D27" s="149" t="str">
        <f>+CONCATENATE(ZEUFI037[[#This Row],[Type]],"-",ZEUFI037[[#This Row],[TCode]],"-",ZEUFI037[[#This Row],[CoCd]],"-",ZEUFI037[[#This Row],[DocumentNo]])</f>
        <v>AB-FB1D-E002-23057277</v>
      </c>
      <c r="E27" s="6" t="s">
        <v>89</v>
      </c>
      <c r="F27" s="6" t="s">
        <v>90</v>
      </c>
      <c r="G27" s="6" t="s">
        <v>126</v>
      </c>
      <c r="H27" s="6" t="s">
        <v>48</v>
      </c>
      <c r="I27" s="6" t="s">
        <v>92</v>
      </c>
      <c r="J27" s="6" t="s">
        <v>44</v>
      </c>
      <c r="K27" s="6" t="s">
        <v>93</v>
      </c>
      <c r="L27" s="6">
        <v>23057277</v>
      </c>
      <c r="M27" s="151">
        <v>45579</v>
      </c>
      <c r="N27" s="151">
        <v>45579</v>
      </c>
      <c r="O27" s="151">
        <v>45579</v>
      </c>
      <c r="P27" s="6"/>
      <c r="Q27" s="6"/>
      <c r="R27" s="6"/>
      <c r="S27" s="6">
        <v>28025.73</v>
      </c>
      <c r="T27" s="6">
        <v>0</v>
      </c>
      <c r="U27" s="6">
        <v>2</v>
      </c>
      <c r="V27" s="6">
        <v>25</v>
      </c>
      <c r="W27" s="6">
        <v>2</v>
      </c>
      <c r="X27" s="6">
        <v>4000000001</v>
      </c>
      <c r="Y27" s="6" t="s">
        <v>110</v>
      </c>
      <c r="Z27" s="6">
        <v>67.819999999999993</v>
      </c>
      <c r="AA27" s="6">
        <v>0</v>
      </c>
      <c r="AB27" s="6">
        <v>0</v>
      </c>
      <c r="AC27" s="6">
        <v>0</v>
      </c>
      <c r="AD27" s="6" t="s">
        <v>128</v>
      </c>
      <c r="AE27" s="6"/>
      <c r="AF27" s="6"/>
      <c r="AG27" s="6"/>
      <c r="AH27" s="6"/>
      <c r="AI27" s="6"/>
      <c r="AJ27" s="6"/>
      <c r="AK27" s="7"/>
      <c r="AL27" s="6">
        <v>100017277</v>
      </c>
      <c r="AM27" s="6" t="s">
        <v>116</v>
      </c>
    </row>
    <row r="28" spans="2:39" x14ac:dyDescent="0.2">
      <c r="B2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28" s="148" t="str">
        <f>+CONCATENATE(ZEUFI037[[#This Row],[Type]],"-",ZEUFI037[[#This Row],[TCode]],"-",ZEUFI037[[#This Row],[G/L Account]])</f>
        <v>AB-FB1D-6643000020</v>
      </c>
      <c r="D28" s="149" t="str">
        <f>+CONCATENATE(ZEUFI037[[#This Row],[Type]],"-",ZEUFI037[[#This Row],[TCode]],"-",ZEUFI037[[#This Row],[CoCd]],"-",ZEUFI037[[#This Row],[DocumentNo]])</f>
        <v>AB-FB1D-E002-23057277</v>
      </c>
      <c r="E28" s="6" t="s">
        <v>89</v>
      </c>
      <c r="F28" s="6" t="s">
        <v>90</v>
      </c>
      <c r="G28" s="6" t="s">
        <v>126</v>
      </c>
      <c r="H28" s="6" t="s">
        <v>48</v>
      </c>
      <c r="I28" s="6" t="s">
        <v>92</v>
      </c>
      <c r="J28" s="6" t="s">
        <v>44</v>
      </c>
      <c r="K28" s="6" t="s">
        <v>93</v>
      </c>
      <c r="L28" s="6">
        <v>23057277</v>
      </c>
      <c r="M28" s="151">
        <v>45579</v>
      </c>
      <c r="N28" s="151">
        <v>45579</v>
      </c>
      <c r="O28" s="151">
        <v>45579</v>
      </c>
      <c r="P28" s="6"/>
      <c r="Q28" s="6"/>
      <c r="R28" s="6"/>
      <c r="S28" s="6">
        <v>28025.73</v>
      </c>
      <c r="T28" s="6">
        <v>0</v>
      </c>
      <c r="U28" s="6">
        <v>1</v>
      </c>
      <c r="V28" s="6">
        <v>40</v>
      </c>
      <c r="W28" s="6">
        <v>4</v>
      </c>
      <c r="X28" s="6">
        <v>6643000020</v>
      </c>
      <c r="Y28" s="6" t="s">
        <v>117</v>
      </c>
      <c r="Z28" s="6">
        <v>391.71</v>
      </c>
      <c r="AA28" s="6">
        <v>0</v>
      </c>
      <c r="AB28" s="6">
        <v>0</v>
      </c>
      <c r="AC28" s="6">
        <v>0</v>
      </c>
      <c r="AD28" s="6" t="s">
        <v>129</v>
      </c>
      <c r="AE28" s="6"/>
      <c r="AF28" s="6" t="s">
        <v>119</v>
      </c>
      <c r="AG28" s="6" t="s">
        <v>119</v>
      </c>
      <c r="AH28" s="6"/>
      <c r="AI28" s="6" t="s">
        <v>120</v>
      </c>
      <c r="AJ28" s="6" t="s">
        <v>120</v>
      </c>
      <c r="AK28" s="7"/>
      <c r="AL28" s="6"/>
      <c r="AM28" s="6"/>
    </row>
    <row r="29" spans="2:39" x14ac:dyDescent="0.2">
      <c r="B2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29" s="148" t="str">
        <f>+CONCATENATE(ZEUFI037[[#This Row],[Type]],"-",ZEUFI037[[#This Row],[TCode]],"-",ZEUFI037[[#This Row],[G/L Account]])</f>
        <v>AB-FB1D-4300000001</v>
      </c>
      <c r="D29" s="149" t="str">
        <f>+CONCATENATE(ZEUFI037[[#This Row],[Type]],"-",ZEUFI037[[#This Row],[TCode]],"-",ZEUFI037[[#This Row],[CoCd]],"-",ZEUFI037[[#This Row],[DocumentNo]])</f>
        <v>AB-FB1D-E002-23057328</v>
      </c>
      <c r="E29" s="6" t="s">
        <v>89</v>
      </c>
      <c r="F29" s="6" t="s">
        <v>90</v>
      </c>
      <c r="G29" s="6" t="s">
        <v>91</v>
      </c>
      <c r="H29" s="6" t="s">
        <v>48</v>
      </c>
      <c r="I29" s="6" t="s">
        <v>92</v>
      </c>
      <c r="J29" s="6" t="s">
        <v>44</v>
      </c>
      <c r="K29" s="6" t="s">
        <v>93</v>
      </c>
      <c r="L29" s="6">
        <v>23057328</v>
      </c>
      <c r="M29" s="151">
        <v>45581</v>
      </c>
      <c r="N29" s="151">
        <v>45581</v>
      </c>
      <c r="O29" s="151">
        <v>45581</v>
      </c>
      <c r="P29" s="6"/>
      <c r="Q29" s="6"/>
      <c r="R29" s="6"/>
      <c r="S29" s="6">
        <v>57711.11</v>
      </c>
      <c r="T29" s="6">
        <v>0</v>
      </c>
      <c r="U29" s="6">
        <v>1</v>
      </c>
      <c r="V29" s="6">
        <v>17</v>
      </c>
      <c r="W29" s="6">
        <v>1</v>
      </c>
      <c r="X29" s="6">
        <v>4300000001</v>
      </c>
      <c r="Y29" s="6" t="s">
        <v>94</v>
      </c>
      <c r="Z29" s="6">
        <v>0</v>
      </c>
      <c r="AA29" s="6">
        <v>0</v>
      </c>
      <c r="AB29" s="6">
        <v>57711.11</v>
      </c>
      <c r="AC29" s="6">
        <v>0</v>
      </c>
      <c r="AD29" s="6" t="s">
        <v>130</v>
      </c>
      <c r="AE29" s="6"/>
      <c r="AF29" s="6"/>
      <c r="AG29" s="6"/>
      <c r="AH29" s="6"/>
      <c r="AI29" s="6"/>
      <c r="AJ29" s="6"/>
      <c r="AK29" s="7"/>
      <c r="AL29" s="6">
        <v>100056816</v>
      </c>
      <c r="AM29" s="6" t="s">
        <v>131</v>
      </c>
    </row>
    <row r="30" spans="2:39" x14ac:dyDescent="0.2">
      <c r="B3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30" s="148" t="str">
        <f>+CONCATENATE(ZEUFI037[[#This Row],[Type]],"-",ZEUFI037[[#This Row],[TCode]],"-",ZEUFI037[[#This Row],[G/L Account]])</f>
        <v>AB-FB1D-2440000001</v>
      </c>
      <c r="D30" s="149" t="str">
        <f>+CONCATENATE(ZEUFI037[[#This Row],[Type]],"-",ZEUFI037[[#This Row],[TCode]],"-",ZEUFI037[[#This Row],[CoCd]],"-",ZEUFI037[[#This Row],[DocumentNo]])</f>
        <v>AB-FB1D-E002-23057328</v>
      </c>
      <c r="E30" s="6" t="s">
        <v>89</v>
      </c>
      <c r="F30" s="6" t="s">
        <v>90</v>
      </c>
      <c r="G30" s="6" t="s">
        <v>91</v>
      </c>
      <c r="H30" s="6" t="s">
        <v>48</v>
      </c>
      <c r="I30" s="6" t="s">
        <v>92</v>
      </c>
      <c r="J30" s="6" t="s">
        <v>44</v>
      </c>
      <c r="K30" s="6" t="s">
        <v>93</v>
      </c>
      <c r="L30" s="6">
        <v>23057328</v>
      </c>
      <c r="M30" s="151">
        <v>45581</v>
      </c>
      <c r="N30" s="151">
        <v>45581</v>
      </c>
      <c r="O30" s="151">
        <v>45581</v>
      </c>
      <c r="P30" s="6"/>
      <c r="Q30" s="6"/>
      <c r="R30" s="6"/>
      <c r="S30" s="6">
        <v>57711.11</v>
      </c>
      <c r="T30" s="6">
        <v>0</v>
      </c>
      <c r="U30" s="6">
        <v>2</v>
      </c>
      <c r="V30" s="6">
        <v>7</v>
      </c>
      <c r="W30" s="6">
        <v>0</v>
      </c>
      <c r="X30" s="6">
        <v>2440000001</v>
      </c>
      <c r="Y30" s="6" t="s">
        <v>97</v>
      </c>
      <c r="Z30" s="6">
        <v>57711.11</v>
      </c>
      <c r="AA30" s="6">
        <v>0</v>
      </c>
      <c r="AB30" s="6">
        <v>0</v>
      </c>
      <c r="AC30" s="6">
        <v>0</v>
      </c>
      <c r="AD30" s="6"/>
      <c r="AE30" s="6"/>
      <c r="AF30" s="6"/>
      <c r="AG30" s="6"/>
      <c r="AH30" s="6"/>
      <c r="AI30" s="6"/>
      <c r="AJ30" s="6"/>
      <c r="AK30" s="7"/>
      <c r="AL30" s="6">
        <v>244000110</v>
      </c>
      <c r="AM30" s="6" t="s">
        <v>98</v>
      </c>
    </row>
    <row r="31" spans="2:39" x14ac:dyDescent="0.2">
      <c r="B3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31" s="148" t="str">
        <f>+CONCATENATE(ZEUFI037[[#This Row],[Type]],"-",ZEUFI037[[#This Row],[TCode]],"-",ZEUFI037[[#This Row],[G/L Account]])</f>
        <v>AB-FB1D-2440000001</v>
      </c>
      <c r="D31" s="149" t="str">
        <f>+CONCATENATE(ZEUFI037[[#This Row],[Type]],"-",ZEUFI037[[#This Row],[TCode]],"-",ZEUFI037[[#This Row],[CoCd]],"-",ZEUFI037[[#This Row],[DocumentNo]])</f>
        <v>AB-FB1D-E002-23057329</v>
      </c>
      <c r="E31" s="6" t="s">
        <v>89</v>
      </c>
      <c r="F31" s="6" t="s">
        <v>90</v>
      </c>
      <c r="G31" s="6" t="s">
        <v>91</v>
      </c>
      <c r="H31" s="6" t="s">
        <v>48</v>
      </c>
      <c r="I31" s="6" t="s">
        <v>92</v>
      </c>
      <c r="J31" s="6" t="s">
        <v>44</v>
      </c>
      <c r="K31" s="6" t="s">
        <v>93</v>
      </c>
      <c r="L31" s="6">
        <v>23057329</v>
      </c>
      <c r="M31" s="151">
        <v>45581</v>
      </c>
      <c r="N31" s="151">
        <v>45581</v>
      </c>
      <c r="O31" s="151">
        <v>45581</v>
      </c>
      <c r="P31" s="6"/>
      <c r="Q31" s="6"/>
      <c r="R31" s="6"/>
      <c r="S31" s="6">
        <v>17702.060000000001</v>
      </c>
      <c r="T31" s="6">
        <v>0</v>
      </c>
      <c r="U31" s="6">
        <v>2</v>
      </c>
      <c r="V31" s="6">
        <v>7</v>
      </c>
      <c r="W31" s="6">
        <v>0</v>
      </c>
      <c r="X31" s="6">
        <v>2440000001</v>
      </c>
      <c r="Y31" s="6" t="s">
        <v>97</v>
      </c>
      <c r="Z31" s="6">
        <v>17702.060000000001</v>
      </c>
      <c r="AA31" s="6">
        <v>0</v>
      </c>
      <c r="AB31" s="6">
        <v>0</v>
      </c>
      <c r="AC31" s="6">
        <v>0</v>
      </c>
      <c r="AD31" s="6"/>
      <c r="AE31" s="6"/>
      <c r="AF31" s="6"/>
      <c r="AG31" s="6"/>
      <c r="AH31" s="6"/>
      <c r="AI31" s="6"/>
      <c r="AJ31" s="6"/>
      <c r="AK31" s="7"/>
      <c r="AL31" s="6">
        <v>244000110</v>
      </c>
      <c r="AM31" s="6" t="s">
        <v>98</v>
      </c>
    </row>
    <row r="32" spans="2:39" x14ac:dyDescent="0.2">
      <c r="B3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32" s="148" t="str">
        <f>+CONCATENATE(ZEUFI037[[#This Row],[Type]],"-",ZEUFI037[[#This Row],[TCode]],"-",ZEUFI037[[#This Row],[G/L Account]])</f>
        <v>AB-FB1D-4300000001</v>
      </c>
      <c r="D32" s="149" t="str">
        <f>+CONCATENATE(ZEUFI037[[#This Row],[Type]],"-",ZEUFI037[[#This Row],[TCode]],"-",ZEUFI037[[#This Row],[CoCd]],"-",ZEUFI037[[#This Row],[DocumentNo]])</f>
        <v>AB-FB1D-E002-23057329</v>
      </c>
      <c r="E32" s="6" t="s">
        <v>89</v>
      </c>
      <c r="F32" s="6" t="s">
        <v>90</v>
      </c>
      <c r="G32" s="6" t="s">
        <v>91</v>
      </c>
      <c r="H32" s="6" t="s">
        <v>48</v>
      </c>
      <c r="I32" s="6" t="s">
        <v>92</v>
      </c>
      <c r="J32" s="6" t="s">
        <v>44</v>
      </c>
      <c r="K32" s="6" t="s">
        <v>93</v>
      </c>
      <c r="L32" s="6">
        <v>23057329</v>
      </c>
      <c r="M32" s="151">
        <v>45581</v>
      </c>
      <c r="N32" s="151">
        <v>45581</v>
      </c>
      <c r="O32" s="151">
        <v>45581</v>
      </c>
      <c r="P32" s="6"/>
      <c r="Q32" s="6"/>
      <c r="R32" s="6"/>
      <c r="S32" s="6">
        <v>17702.060000000001</v>
      </c>
      <c r="T32" s="6">
        <v>0</v>
      </c>
      <c r="U32" s="6">
        <v>1</v>
      </c>
      <c r="V32" s="6">
        <v>17</v>
      </c>
      <c r="W32" s="6">
        <v>1</v>
      </c>
      <c r="X32" s="6">
        <v>4300000001</v>
      </c>
      <c r="Y32" s="6" t="s">
        <v>94</v>
      </c>
      <c r="Z32" s="6">
        <v>0</v>
      </c>
      <c r="AA32" s="6">
        <v>0</v>
      </c>
      <c r="AB32" s="6">
        <v>17702.060000000001</v>
      </c>
      <c r="AC32" s="6">
        <v>0</v>
      </c>
      <c r="AD32" s="6" t="s">
        <v>132</v>
      </c>
      <c r="AE32" s="6"/>
      <c r="AF32" s="6"/>
      <c r="AG32" s="6"/>
      <c r="AH32" s="6"/>
      <c r="AI32" s="6"/>
      <c r="AJ32" s="6"/>
      <c r="AK32" s="7"/>
      <c r="AL32" s="6">
        <v>100056816</v>
      </c>
      <c r="AM32" s="6" t="s">
        <v>131</v>
      </c>
    </row>
    <row r="33" spans="2:39" x14ac:dyDescent="0.2">
      <c r="B3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33" s="148" t="str">
        <f>+CONCATENATE(ZEUFI037[[#This Row],[Type]],"-",ZEUFI037[[#This Row],[TCode]],"-",ZEUFI037[[#This Row],[G/L Account]])</f>
        <v>AB-FB1D-4300000001</v>
      </c>
      <c r="D33" s="149" t="str">
        <f>+CONCATENATE(ZEUFI037[[#This Row],[Type]],"-",ZEUFI037[[#This Row],[TCode]],"-",ZEUFI037[[#This Row],[CoCd]],"-",ZEUFI037[[#This Row],[DocumentNo]])</f>
        <v>AB-FB1D-E002-23057390</v>
      </c>
      <c r="E33" s="6" t="s">
        <v>89</v>
      </c>
      <c r="F33" s="6" t="s">
        <v>90</v>
      </c>
      <c r="G33" s="6" t="s">
        <v>91</v>
      </c>
      <c r="H33" s="6" t="s">
        <v>48</v>
      </c>
      <c r="I33" s="6" t="s">
        <v>92</v>
      </c>
      <c r="J33" s="6" t="s">
        <v>44</v>
      </c>
      <c r="K33" s="6" t="s">
        <v>93</v>
      </c>
      <c r="L33" s="6">
        <v>23057390</v>
      </c>
      <c r="M33" s="151">
        <v>45589</v>
      </c>
      <c r="N33" s="151">
        <v>45589</v>
      </c>
      <c r="O33" s="151">
        <v>45589</v>
      </c>
      <c r="P33" s="6"/>
      <c r="Q33" s="6"/>
      <c r="R33" s="6"/>
      <c r="S33" s="6">
        <v>11369.02</v>
      </c>
      <c r="T33" s="6">
        <v>0</v>
      </c>
      <c r="U33" s="6">
        <v>3</v>
      </c>
      <c r="V33" s="6">
        <v>17</v>
      </c>
      <c r="W33" s="6">
        <v>1</v>
      </c>
      <c r="X33" s="6">
        <v>4300000001</v>
      </c>
      <c r="Y33" s="6" t="s">
        <v>94</v>
      </c>
      <c r="Z33" s="6">
        <v>0</v>
      </c>
      <c r="AA33" s="6">
        <v>0</v>
      </c>
      <c r="AB33" s="6">
        <v>11369.01</v>
      </c>
      <c r="AC33" s="6">
        <v>0</v>
      </c>
      <c r="AD33" s="6"/>
      <c r="AE33" s="6"/>
      <c r="AF33" s="6"/>
      <c r="AG33" s="6"/>
      <c r="AH33" s="6"/>
      <c r="AI33" s="6"/>
      <c r="AJ33" s="6"/>
      <c r="AK33" s="7"/>
      <c r="AL33" s="6">
        <v>100056297</v>
      </c>
      <c r="AM33" s="6" t="s">
        <v>133</v>
      </c>
    </row>
    <row r="34" spans="2:39" x14ac:dyDescent="0.2">
      <c r="B3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34" s="148" t="str">
        <f>+CONCATENATE(ZEUFI037[[#This Row],[Type]],"-",ZEUFI037[[#This Row],[TCode]],"-",ZEUFI037[[#This Row],[G/L Account]])</f>
        <v>AB-FB1D-4300000001</v>
      </c>
      <c r="D34" s="149" t="str">
        <f>+CONCATENATE(ZEUFI037[[#This Row],[Type]],"-",ZEUFI037[[#This Row],[TCode]],"-",ZEUFI037[[#This Row],[CoCd]],"-",ZEUFI037[[#This Row],[DocumentNo]])</f>
        <v>AB-FB1D-E002-23057390</v>
      </c>
      <c r="E34" s="6" t="s">
        <v>89</v>
      </c>
      <c r="F34" s="6" t="s">
        <v>90</v>
      </c>
      <c r="G34" s="6" t="s">
        <v>91</v>
      </c>
      <c r="H34" s="6" t="s">
        <v>48</v>
      </c>
      <c r="I34" s="6" t="s">
        <v>92</v>
      </c>
      <c r="J34" s="6" t="s">
        <v>44</v>
      </c>
      <c r="K34" s="6" t="s">
        <v>93</v>
      </c>
      <c r="L34" s="6">
        <v>23057390</v>
      </c>
      <c r="M34" s="151">
        <v>45589</v>
      </c>
      <c r="N34" s="151">
        <v>45589</v>
      </c>
      <c r="O34" s="151">
        <v>45589</v>
      </c>
      <c r="P34" s="6"/>
      <c r="Q34" s="6"/>
      <c r="R34" s="6"/>
      <c r="S34" s="6">
        <v>11369.02</v>
      </c>
      <c r="T34" s="6">
        <v>0</v>
      </c>
      <c r="U34" s="6">
        <v>2</v>
      </c>
      <c r="V34" s="6">
        <v>7</v>
      </c>
      <c r="W34" s="6">
        <v>0</v>
      </c>
      <c r="X34" s="6">
        <v>4300000001</v>
      </c>
      <c r="Y34" s="6" t="s">
        <v>94</v>
      </c>
      <c r="Z34" s="6">
        <v>11369.02</v>
      </c>
      <c r="AA34" s="6">
        <v>0</v>
      </c>
      <c r="AB34" s="6">
        <v>0</v>
      </c>
      <c r="AC34" s="6">
        <v>0</v>
      </c>
      <c r="AD34" s="6"/>
      <c r="AE34" s="6"/>
      <c r="AF34" s="6"/>
      <c r="AG34" s="6"/>
      <c r="AH34" s="6"/>
      <c r="AI34" s="6"/>
      <c r="AJ34" s="6"/>
      <c r="AK34" s="7"/>
      <c r="AL34" s="6">
        <v>100056297</v>
      </c>
      <c r="AM34" s="6" t="s">
        <v>133</v>
      </c>
    </row>
    <row r="35" spans="2:39" x14ac:dyDescent="0.2">
      <c r="B3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35" s="148" t="str">
        <f>+CONCATENATE(ZEUFI037[[#This Row],[Type]],"-",ZEUFI037[[#This Row],[TCode]],"-",ZEUFI037[[#This Row],[G/L Account]])</f>
        <v>AB-FB1D-7560000001</v>
      </c>
      <c r="D35" s="149" t="str">
        <f>+CONCATENATE(ZEUFI037[[#This Row],[Type]],"-",ZEUFI037[[#This Row],[TCode]],"-",ZEUFI037[[#This Row],[CoCd]],"-",ZEUFI037[[#This Row],[DocumentNo]])</f>
        <v>AB-FB1D-E002-23057390</v>
      </c>
      <c r="E35" s="6" t="s">
        <v>89</v>
      </c>
      <c r="F35" s="6" t="s">
        <v>90</v>
      </c>
      <c r="G35" s="6" t="s">
        <v>91</v>
      </c>
      <c r="H35" s="6" t="s">
        <v>48</v>
      </c>
      <c r="I35" s="6" t="s">
        <v>92</v>
      </c>
      <c r="J35" s="6" t="s">
        <v>44</v>
      </c>
      <c r="K35" s="6" t="s">
        <v>93</v>
      </c>
      <c r="L35" s="6">
        <v>23057390</v>
      </c>
      <c r="M35" s="151">
        <v>45589</v>
      </c>
      <c r="N35" s="151">
        <v>45589</v>
      </c>
      <c r="O35" s="151">
        <v>45589</v>
      </c>
      <c r="P35" s="6"/>
      <c r="Q35" s="6"/>
      <c r="R35" s="6"/>
      <c r="S35" s="6">
        <v>11369.02</v>
      </c>
      <c r="T35" s="6">
        <v>0</v>
      </c>
      <c r="U35" s="6">
        <v>1</v>
      </c>
      <c r="V35" s="6">
        <v>50</v>
      </c>
      <c r="W35" s="6">
        <v>5</v>
      </c>
      <c r="X35" s="6">
        <v>7560000001</v>
      </c>
      <c r="Y35" s="6" t="s">
        <v>101</v>
      </c>
      <c r="Z35" s="6">
        <v>0</v>
      </c>
      <c r="AA35" s="6">
        <v>0</v>
      </c>
      <c r="AB35" s="6">
        <v>0.01</v>
      </c>
      <c r="AC35" s="6">
        <v>0</v>
      </c>
      <c r="AD35" s="6" t="s">
        <v>102</v>
      </c>
      <c r="AE35" s="6"/>
      <c r="AF35" s="6"/>
      <c r="AG35" s="6" t="s">
        <v>103</v>
      </c>
      <c r="AH35" s="6"/>
      <c r="AI35" s="6"/>
      <c r="AJ35" s="6" t="s">
        <v>104</v>
      </c>
      <c r="AK35" s="7"/>
      <c r="AL35" s="6"/>
      <c r="AM35" s="6"/>
    </row>
    <row r="36" spans="2:39" x14ac:dyDescent="0.2">
      <c r="B3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36" s="148" t="str">
        <f>+CONCATENATE(ZEUFI037[[#This Row],[Type]],"-",ZEUFI037[[#This Row],[TCode]],"-",ZEUFI037[[#This Row],[G/L Account]])</f>
        <v>AB-FB1D-4310000001</v>
      </c>
      <c r="D36" s="149" t="str">
        <f>+CONCATENATE(ZEUFI037[[#This Row],[Type]],"-",ZEUFI037[[#This Row],[TCode]],"-",ZEUFI037[[#This Row],[CoCd]],"-",ZEUFI037[[#This Row],[DocumentNo]])</f>
        <v>AB-FB1D-E002-23057395</v>
      </c>
      <c r="E36" s="6" t="s">
        <v>89</v>
      </c>
      <c r="F36" s="6"/>
      <c r="G36" s="6" t="s">
        <v>134</v>
      </c>
      <c r="H36" s="6" t="s">
        <v>48</v>
      </c>
      <c r="I36" s="6" t="s">
        <v>92</v>
      </c>
      <c r="J36" s="6" t="s">
        <v>44</v>
      </c>
      <c r="K36" s="6" t="s">
        <v>93</v>
      </c>
      <c r="L36" s="6">
        <v>23057395</v>
      </c>
      <c r="M36" s="151">
        <v>45589</v>
      </c>
      <c r="N36" s="151">
        <v>45589</v>
      </c>
      <c r="O36" s="151">
        <v>45589</v>
      </c>
      <c r="P36" s="6"/>
      <c r="Q36" s="6"/>
      <c r="R36" s="6"/>
      <c r="S36" s="6">
        <v>23730.45</v>
      </c>
      <c r="T36" s="6">
        <v>0</v>
      </c>
      <c r="U36" s="6">
        <v>4</v>
      </c>
      <c r="V36" s="6">
        <v>19</v>
      </c>
      <c r="W36" s="6">
        <v>1</v>
      </c>
      <c r="X36" s="6">
        <v>4310000001</v>
      </c>
      <c r="Y36" s="6" t="s">
        <v>113</v>
      </c>
      <c r="Z36" s="6">
        <v>0</v>
      </c>
      <c r="AA36" s="6">
        <v>0</v>
      </c>
      <c r="AB36" s="6">
        <v>23730.45</v>
      </c>
      <c r="AC36" s="6">
        <v>0</v>
      </c>
      <c r="AD36" s="6"/>
      <c r="AE36" s="6"/>
      <c r="AF36" s="6"/>
      <c r="AG36" s="6"/>
      <c r="AH36" s="6"/>
      <c r="AI36" s="6"/>
      <c r="AJ36" s="6"/>
      <c r="AK36" s="7"/>
      <c r="AL36" s="6">
        <v>100037277</v>
      </c>
      <c r="AM36" s="6" t="s">
        <v>114</v>
      </c>
    </row>
    <row r="37" spans="2:39" x14ac:dyDescent="0.2">
      <c r="B3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37" s="148" t="str">
        <f>+CONCATENATE(ZEUFI037[[#This Row],[Type]],"-",ZEUFI037[[#This Row],[TCode]],"-",ZEUFI037[[#This Row],[G/L Account]])</f>
        <v>AB-FB1D-4300000001</v>
      </c>
      <c r="D37" s="149" t="str">
        <f>+CONCATENATE(ZEUFI037[[#This Row],[Type]],"-",ZEUFI037[[#This Row],[TCode]],"-",ZEUFI037[[#This Row],[CoCd]],"-",ZEUFI037[[#This Row],[DocumentNo]])</f>
        <v>AB-FB1D-E002-23057395</v>
      </c>
      <c r="E37" s="6" t="s">
        <v>89</v>
      </c>
      <c r="F37" s="6"/>
      <c r="G37" s="6" t="s">
        <v>134</v>
      </c>
      <c r="H37" s="6" t="s">
        <v>48</v>
      </c>
      <c r="I37" s="6" t="s">
        <v>92</v>
      </c>
      <c r="J37" s="6" t="s">
        <v>44</v>
      </c>
      <c r="K37" s="6" t="s">
        <v>93</v>
      </c>
      <c r="L37" s="6">
        <v>23057395</v>
      </c>
      <c r="M37" s="151">
        <v>45589</v>
      </c>
      <c r="N37" s="151">
        <v>45589</v>
      </c>
      <c r="O37" s="151">
        <v>45589</v>
      </c>
      <c r="P37" s="6"/>
      <c r="Q37" s="6"/>
      <c r="R37" s="6"/>
      <c r="S37" s="6">
        <v>23730.45</v>
      </c>
      <c r="T37" s="6">
        <v>0</v>
      </c>
      <c r="U37" s="6">
        <v>3</v>
      </c>
      <c r="V37" s="6">
        <v>7</v>
      </c>
      <c r="W37" s="6">
        <v>0</v>
      </c>
      <c r="X37" s="6">
        <v>4300000001</v>
      </c>
      <c r="Y37" s="6" t="s">
        <v>94</v>
      </c>
      <c r="Z37" s="6">
        <v>23395.58</v>
      </c>
      <c r="AA37" s="6">
        <v>0</v>
      </c>
      <c r="AB37" s="6">
        <v>0</v>
      </c>
      <c r="AC37" s="6">
        <v>0</v>
      </c>
      <c r="AD37" s="6"/>
      <c r="AE37" s="6"/>
      <c r="AF37" s="6"/>
      <c r="AG37" s="6"/>
      <c r="AH37" s="6"/>
      <c r="AI37" s="6"/>
      <c r="AJ37" s="6"/>
      <c r="AK37" s="7"/>
      <c r="AL37" s="6">
        <v>100037277</v>
      </c>
      <c r="AM37" s="6" t="s">
        <v>114</v>
      </c>
    </row>
    <row r="38" spans="2:39" x14ac:dyDescent="0.2">
      <c r="B3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38" s="148" t="str">
        <f>+CONCATENATE(ZEUFI037[[#This Row],[Type]],"-",ZEUFI037[[#This Row],[TCode]],"-",ZEUFI037[[#This Row],[G/L Account]])</f>
        <v>AB-FB1D-6643000020</v>
      </c>
      <c r="D38" s="149" t="str">
        <f>+CONCATENATE(ZEUFI037[[#This Row],[Type]],"-",ZEUFI037[[#This Row],[TCode]],"-",ZEUFI037[[#This Row],[CoCd]],"-",ZEUFI037[[#This Row],[DocumentNo]])</f>
        <v>AB-FB1D-E002-23057395</v>
      </c>
      <c r="E38" s="6" t="s">
        <v>89</v>
      </c>
      <c r="F38" s="6"/>
      <c r="G38" s="6" t="s">
        <v>134</v>
      </c>
      <c r="H38" s="6" t="s">
        <v>48</v>
      </c>
      <c r="I38" s="6" t="s">
        <v>92</v>
      </c>
      <c r="J38" s="6" t="s">
        <v>44</v>
      </c>
      <c r="K38" s="6" t="s">
        <v>93</v>
      </c>
      <c r="L38" s="6">
        <v>23057395</v>
      </c>
      <c r="M38" s="151">
        <v>45589</v>
      </c>
      <c r="N38" s="151">
        <v>45589</v>
      </c>
      <c r="O38" s="151">
        <v>45589</v>
      </c>
      <c r="P38" s="6"/>
      <c r="Q38" s="6"/>
      <c r="R38" s="6"/>
      <c r="S38" s="6">
        <v>23730.45</v>
      </c>
      <c r="T38" s="6">
        <v>0</v>
      </c>
      <c r="U38" s="6">
        <v>1</v>
      </c>
      <c r="V38" s="6">
        <v>40</v>
      </c>
      <c r="W38" s="6">
        <v>4</v>
      </c>
      <c r="X38" s="6">
        <v>6643000020</v>
      </c>
      <c r="Y38" s="6" t="s">
        <v>117</v>
      </c>
      <c r="Z38" s="6">
        <v>306.16000000000003</v>
      </c>
      <c r="AA38" s="6">
        <v>0</v>
      </c>
      <c r="AB38" s="6">
        <v>0</v>
      </c>
      <c r="AC38" s="6">
        <v>0</v>
      </c>
      <c r="AD38" s="6" t="s">
        <v>118</v>
      </c>
      <c r="AE38" s="6"/>
      <c r="AF38" s="6" t="s">
        <v>119</v>
      </c>
      <c r="AG38" s="6" t="s">
        <v>119</v>
      </c>
      <c r="AH38" s="6"/>
      <c r="AI38" s="6" t="s">
        <v>120</v>
      </c>
      <c r="AJ38" s="6" t="s">
        <v>120</v>
      </c>
      <c r="AK38" s="7"/>
      <c r="AL38" s="6"/>
      <c r="AM38" s="6"/>
    </row>
    <row r="39" spans="2:39" x14ac:dyDescent="0.2">
      <c r="B3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39" s="148" t="str">
        <f>+CONCATENATE(ZEUFI037[[#This Row],[Type]],"-",ZEUFI037[[#This Row],[TCode]],"-",ZEUFI037[[#This Row],[G/L Account]])</f>
        <v>AB-FB1D-4000000001</v>
      </c>
      <c r="D39" s="149" t="str">
        <f>+CONCATENATE(ZEUFI037[[#This Row],[Type]],"-",ZEUFI037[[#This Row],[TCode]],"-",ZEUFI037[[#This Row],[CoCd]],"-",ZEUFI037[[#This Row],[DocumentNo]])</f>
        <v>AB-FB1D-E002-23057395</v>
      </c>
      <c r="E39" s="6" t="s">
        <v>89</v>
      </c>
      <c r="F39" s="6"/>
      <c r="G39" s="6" t="s">
        <v>134</v>
      </c>
      <c r="H39" s="6" t="s">
        <v>48</v>
      </c>
      <c r="I39" s="6" t="s">
        <v>92</v>
      </c>
      <c r="J39" s="6" t="s">
        <v>44</v>
      </c>
      <c r="K39" s="6" t="s">
        <v>93</v>
      </c>
      <c r="L39" s="6">
        <v>23057395</v>
      </c>
      <c r="M39" s="151">
        <v>45589</v>
      </c>
      <c r="N39" s="151">
        <v>45589</v>
      </c>
      <c r="O39" s="151">
        <v>45589</v>
      </c>
      <c r="P39" s="6"/>
      <c r="Q39" s="6"/>
      <c r="R39" s="6"/>
      <c r="S39" s="6">
        <v>23730.45</v>
      </c>
      <c r="T39" s="6">
        <v>0</v>
      </c>
      <c r="U39" s="6">
        <v>2</v>
      </c>
      <c r="V39" s="6">
        <v>25</v>
      </c>
      <c r="W39" s="6">
        <v>2</v>
      </c>
      <c r="X39" s="6">
        <v>4000000001</v>
      </c>
      <c r="Y39" s="6" t="s">
        <v>110</v>
      </c>
      <c r="Z39" s="6">
        <v>28.71</v>
      </c>
      <c r="AA39" s="6">
        <v>0</v>
      </c>
      <c r="AB39" s="6">
        <v>0</v>
      </c>
      <c r="AC39" s="6">
        <v>0</v>
      </c>
      <c r="AD39" s="6" t="s">
        <v>135</v>
      </c>
      <c r="AE39" s="6"/>
      <c r="AF39" s="6"/>
      <c r="AG39" s="6"/>
      <c r="AH39" s="6"/>
      <c r="AI39" s="6"/>
      <c r="AJ39" s="6"/>
      <c r="AK39" s="7"/>
      <c r="AL39" s="6">
        <v>100017277</v>
      </c>
      <c r="AM39" s="6" t="s">
        <v>116</v>
      </c>
    </row>
    <row r="40" spans="2:39" x14ac:dyDescent="0.2">
      <c r="B4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40" s="148" t="str">
        <f>+CONCATENATE(ZEUFI037[[#This Row],[Type]],"-",ZEUFI037[[#This Row],[TCode]],"-",ZEUFI037[[#This Row],[G/L Account]])</f>
        <v>AB-FB1D-4300000001</v>
      </c>
      <c r="D40" s="149" t="str">
        <f>+CONCATENATE(ZEUFI037[[#This Row],[Type]],"-",ZEUFI037[[#This Row],[TCode]],"-",ZEUFI037[[#This Row],[CoCd]],"-",ZEUFI037[[#This Row],[DocumentNo]])</f>
        <v>AB-FB1D-E002-23057435</v>
      </c>
      <c r="E40" s="6" t="s">
        <v>89</v>
      </c>
      <c r="F40" s="6" t="s">
        <v>90</v>
      </c>
      <c r="G40" s="6" t="s">
        <v>124</v>
      </c>
      <c r="H40" s="6" t="s">
        <v>48</v>
      </c>
      <c r="I40" s="6" t="s">
        <v>92</v>
      </c>
      <c r="J40" s="6" t="s">
        <v>44</v>
      </c>
      <c r="K40" s="6" t="s">
        <v>93</v>
      </c>
      <c r="L40" s="6">
        <v>23057435</v>
      </c>
      <c r="M40" s="151">
        <v>45595</v>
      </c>
      <c r="N40" s="151">
        <v>45595</v>
      </c>
      <c r="O40" s="151">
        <v>45595</v>
      </c>
      <c r="P40" s="6"/>
      <c r="Q40" s="6"/>
      <c r="R40" s="6"/>
      <c r="S40" s="6">
        <v>5876.24</v>
      </c>
      <c r="T40" s="6">
        <v>0</v>
      </c>
      <c r="U40" s="6">
        <v>3</v>
      </c>
      <c r="V40" s="6">
        <v>17</v>
      </c>
      <c r="W40" s="6">
        <v>1</v>
      </c>
      <c r="X40" s="6">
        <v>4300000001</v>
      </c>
      <c r="Y40" s="6" t="s">
        <v>94</v>
      </c>
      <c r="Z40" s="6">
        <v>0</v>
      </c>
      <c r="AA40" s="6">
        <v>0</v>
      </c>
      <c r="AB40" s="6">
        <v>5876.24</v>
      </c>
      <c r="AC40" s="6">
        <v>0</v>
      </c>
      <c r="AD40" s="6"/>
      <c r="AE40" s="6"/>
      <c r="AF40" s="6"/>
      <c r="AG40" s="6"/>
      <c r="AH40" s="6"/>
      <c r="AI40" s="6"/>
      <c r="AJ40" s="6"/>
      <c r="AK40" s="7"/>
      <c r="AL40" s="6">
        <v>100059476</v>
      </c>
      <c r="AM40" s="6" t="s">
        <v>136</v>
      </c>
    </row>
    <row r="41" spans="2:39" x14ac:dyDescent="0.2">
      <c r="B4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41" s="148" t="str">
        <f>+CONCATENATE(ZEUFI037[[#This Row],[Type]],"-",ZEUFI037[[#This Row],[TCode]],"-",ZEUFI037[[#This Row],[G/L Account]])</f>
        <v>AB-FB1D-4300000001</v>
      </c>
      <c r="D41" s="149" t="str">
        <f>+CONCATENATE(ZEUFI037[[#This Row],[Type]],"-",ZEUFI037[[#This Row],[TCode]],"-",ZEUFI037[[#This Row],[CoCd]],"-",ZEUFI037[[#This Row],[DocumentNo]])</f>
        <v>AB-FB1D-E002-23057435</v>
      </c>
      <c r="E41" s="6" t="s">
        <v>89</v>
      </c>
      <c r="F41" s="6" t="s">
        <v>90</v>
      </c>
      <c r="G41" s="6" t="s">
        <v>124</v>
      </c>
      <c r="H41" s="6" t="s">
        <v>48</v>
      </c>
      <c r="I41" s="6" t="s">
        <v>92</v>
      </c>
      <c r="J41" s="6" t="s">
        <v>44</v>
      </c>
      <c r="K41" s="6" t="s">
        <v>93</v>
      </c>
      <c r="L41" s="6">
        <v>23057435</v>
      </c>
      <c r="M41" s="151">
        <v>45595</v>
      </c>
      <c r="N41" s="151">
        <v>45595</v>
      </c>
      <c r="O41" s="151">
        <v>45595</v>
      </c>
      <c r="P41" s="6"/>
      <c r="Q41" s="6"/>
      <c r="R41" s="6"/>
      <c r="S41" s="6">
        <v>5876.24</v>
      </c>
      <c r="T41" s="6">
        <v>0</v>
      </c>
      <c r="U41" s="6">
        <v>2</v>
      </c>
      <c r="V41" s="6">
        <v>7</v>
      </c>
      <c r="W41" s="6">
        <v>0</v>
      </c>
      <c r="X41" s="6">
        <v>4300000001</v>
      </c>
      <c r="Y41" s="6" t="s">
        <v>94</v>
      </c>
      <c r="Z41" s="6">
        <v>5875.24</v>
      </c>
      <c r="AA41" s="6">
        <v>0</v>
      </c>
      <c r="AB41" s="6">
        <v>0</v>
      </c>
      <c r="AC41" s="6">
        <v>0</v>
      </c>
      <c r="AD41" s="6"/>
      <c r="AE41" s="6"/>
      <c r="AF41" s="6"/>
      <c r="AG41" s="6"/>
      <c r="AH41" s="6"/>
      <c r="AI41" s="6"/>
      <c r="AJ41" s="6"/>
      <c r="AK41" s="7"/>
      <c r="AL41" s="6">
        <v>100059476</v>
      </c>
      <c r="AM41" s="6" t="s">
        <v>136</v>
      </c>
    </row>
    <row r="42" spans="2:39" x14ac:dyDescent="0.2">
      <c r="B4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42" s="148" t="str">
        <f>+CONCATENATE(ZEUFI037[[#This Row],[Type]],"-",ZEUFI037[[#This Row],[TCode]],"-",ZEUFI037[[#This Row],[G/L Account]])</f>
        <v>AB-FB1D-6590000001</v>
      </c>
      <c r="D42" s="149" t="str">
        <f>+CONCATENATE(ZEUFI037[[#This Row],[Type]],"-",ZEUFI037[[#This Row],[TCode]],"-",ZEUFI037[[#This Row],[CoCd]],"-",ZEUFI037[[#This Row],[DocumentNo]])</f>
        <v>AB-FB1D-E002-23057435</v>
      </c>
      <c r="E42" s="6" t="s">
        <v>89</v>
      </c>
      <c r="F42" s="6" t="s">
        <v>90</v>
      </c>
      <c r="G42" s="6" t="s">
        <v>124</v>
      </c>
      <c r="H42" s="6" t="s">
        <v>48</v>
      </c>
      <c r="I42" s="6" t="s">
        <v>92</v>
      </c>
      <c r="J42" s="6" t="s">
        <v>44</v>
      </c>
      <c r="K42" s="6" t="s">
        <v>93</v>
      </c>
      <c r="L42" s="6">
        <v>23057435</v>
      </c>
      <c r="M42" s="151">
        <v>45595</v>
      </c>
      <c r="N42" s="151">
        <v>45595</v>
      </c>
      <c r="O42" s="151">
        <v>45595</v>
      </c>
      <c r="P42" s="6"/>
      <c r="Q42" s="6"/>
      <c r="R42" s="6"/>
      <c r="S42" s="6">
        <v>5876.24</v>
      </c>
      <c r="T42" s="6">
        <v>0</v>
      </c>
      <c r="U42" s="6">
        <v>1</v>
      </c>
      <c r="V42" s="6">
        <v>40</v>
      </c>
      <c r="W42" s="6">
        <v>4</v>
      </c>
      <c r="X42" s="6">
        <v>6590000001</v>
      </c>
      <c r="Y42" s="6" t="s">
        <v>122</v>
      </c>
      <c r="Z42" s="6">
        <v>1</v>
      </c>
      <c r="AA42" s="6">
        <v>0</v>
      </c>
      <c r="AB42" s="6">
        <v>0</v>
      </c>
      <c r="AC42" s="6">
        <v>0</v>
      </c>
      <c r="AD42" s="6" t="s">
        <v>102</v>
      </c>
      <c r="AE42" s="6"/>
      <c r="AF42" s="6" t="s">
        <v>103</v>
      </c>
      <c r="AG42" s="6" t="s">
        <v>103</v>
      </c>
      <c r="AH42" s="6"/>
      <c r="AI42" s="6" t="s">
        <v>123</v>
      </c>
      <c r="AJ42" s="6" t="s">
        <v>104</v>
      </c>
      <c r="AK42" s="7"/>
      <c r="AL42" s="6"/>
      <c r="AM42" s="6"/>
    </row>
    <row r="43" spans="2:39" x14ac:dyDescent="0.2">
      <c r="B4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43" s="148" t="str">
        <f>+CONCATENATE(ZEUFI037[[#This Row],[Type]],"-",ZEUFI037[[#This Row],[TCode]],"-",ZEUFI037[[#This Row],[G/L Account]])</f>
        <v>AB-FB1D-4300000001</v>
      </c>
      <c r="D43" s="149" t="str">
        <f>+CONCATENATE(ZEUFI037[[#This Row],[Type]],"-",ZEUFI037[[#This Row],[TCode]],"-",ZEUFI037[[#This Row],[CoCd]],"-",ZEUFI037[[#This Row],[DocumentNo]])</f>
        <v>AB-FB1D-E002-23057449</v>
      </c>
      <c r="E43" s="6" t="s">
        <v>89</v>
      </c>
      <c r="F43" s="6" t="s">
        <v>90</v>
      </c>
      <c r="G43" s="6" t="s">
        <v>91</v>
      </c>
      <c r="H43" s="6" t="s">
        <v>48</v>
      </c>
      <c r="I43" s="6" t="s">
        <v>92</v>
      </c>
      <c r="J43" s="6" t="s">
        <v>44</v>
      </c>
      <c r="K43" s="6" t="s">
        <v>93</v>
      </c>
      <c r="L43" s="6">
        <v>23057449</v>
      </c>
      <c r="M43" s="151">
        <v>45596</v>
      </c>
      <c r="N43" s="151">
        <v>45596</v>
      </c>
      <c r="O43" s="151">
        <v>45596</v>
      </c>
      <c r="P43" s="6"/>
      <c r="Q43" s="6"/>
      <c r="R43" s="6"/>
      <c r="S43" s="6">
        <v>8207.5400000000009</v>
      </c>
      <c r="T43" s="6">
        <v>0</v>
      </c>
      <c r="U43" s="6">
        <v>1</v>
      </c>
      <c r="V43" s="6">
        <v>17</v>
      </c>
      <c r="W43" s="6">
        <v>1</v>
      </c>
      <c r="X43" s="6">
        <v>4300000001</v>
      </c>
      <c r="Y43" s="6" t="s">
        <v>94</v>
      </c>
      <c r="Z43" s="6">
        <v>0</v>
      </c>
      <c r="AA43" s="6">
        <v>0</v>
      </c>
      <c r="AB43" s="6">
        <v>8207.5400000000009</v>
      </c>
      <c r="AC43" s="6">
        <v>0</v>
      </c>
      <c r="AD43" s="6" t="s">
        <v>137</v>
      </c>
      <c r="AE43" s="6"/>
      <c r="AF43" s="6"/>
      <c r="AG43" s="6"/>
      <c r="AH43" s="6"/>
      <c r="AI43" s="6"/>
      <c r="AJ43" s="6"/>
      <c r="AK43" s="7"/>
      <c r="AL43" s="6">
        <v>100051530</v>
      </c>
      <c r="AM43" s="6" t="s">
        <v>96</v>
      </c>
    </row>
    <row r="44" spans="2:39" x14ac:dyDescent="0.2">
      <c r="B4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44" s="148" t="str">
        <f>+CONCATENATE(ZEUFI037[[#This Row],[Type]],"-",ZEUFI037[[#This Row],[TCode]],"-",ZEUFI037[[#This Row],[G/L Account]])</f>
        <v>AB-FB1D-2440000001</v>
      </c>
      <c r="D44" s="149" t="str">
        <f>+CONCATENATE(ZEUFI037[[#This Row],[Type]],"-",ZEUFI037[[#This Row],[TCode]],"-",ZEUFI037[[#This Row],[CoCd]],"-",ZEUFI037[[#This Row],[DocumentNo]])</f>
        <v>AB-FB1D-E002-23057449</v>
      </c>
      <c r="E44" s="6" t="s">
        <v>89</v>
      </c>
      <c r="F44" s="6" t="s">
        <v>90</v>
      </c>
      <c r="G44" s="6" t="s">
        <v>91</v>
      </c>
      <c r="H44" s="6" t="s">
        <v>48</v>
      </c>
      <c r="I44" s="6" t="s">
        <v>92</v>
      </c>
      <c r="J44" s="6" t="s">
        <v>44</v>
      </c>
      <c r="K44" s="6" t="s">
        <v>93</v>
      </c>
      <c r="L44" s="6">
        <v>23057449</v>
      </c>
      <c r="M44" s="151">
        <v>45596</v>
      </c>
      <c r="N44" s="151">
        <v>45596</v>
      </c>
      <c r="O44" s="151">
        <v>45596</v>
      </c>
      <c r="P44" s="6"/>
      <c r="Q44" s="6"/>
      <c r="R44" s="6"/>
      <c r="S44" s="6">
        <v>8207.5400000000009</v>
      </c>
      <c r="T44" s="6">
        <v>0</v>
      </c>
      <c r="U44" s="6">
        <v>2</v>
      </c>
      <c r="V44" s="6">
        <v>7</v>
      </c>
      <c r="W44" s="6">
        <v>0</v>
      </c>
      <c r="X44" s="6">
        <v>2440000001</v>
      </c>
      <c r="Y44" s="6" t="s">
        <v>97</v>
      </c>
      <c r="Z44" s="6">
        <v>8207.5400000000009</v>
      </c>
      <c r="AA44" s="6">
        <v>0</v>
      </c>
      <c r="AB44" s="6">
        <v>0</v>
      </c>
      <c r="AC44" s="6">
        <v>0</v>
      </c>
      <c r="AD44" s="6"/>
      <c r="AE44" s="6"/>
      <c r="AF44" s="6"/>
      <c r="AG44" s="6"/>
      <c r="AH44" s="6"/>
      <c r="AI44" s="6"/>
      <c r="AJ44" s="6"/>
      <c r="AK44" s="7"/>
      <c r="AL44" s="6">
        <v>244000110</v>
      </c>
      <c r="AM44" s="6" t="s">
        <v>98</v>
      </c>
    </row>
    <row r="45" spans="2:39" x14ac:dyDescent="0.2">
      <c r="B4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45" s="148" t="str">
        <f>+CONCATENATE(ZEUFI037[[#This Row],[Type]],"-",ZEUFI037[[#This Row],[TCode]],"-",ZEUFI037[[#This Row],[G/L Account]])</f>
        <v>AB-FB1D-4300000001</v>
      </c>
      <c r="D45" s="149" t="str">
        <f>+CONCATENATE(ZEUFI037[[#This Row],[Type]],"-",ZEUFI037[[#This Row],[TCode]],"-",ZEUFI037[[#This Row],[CoCd]],"-",ZEUFI037[[#This Row],[DocumentNo]])</f>
        <v>AB-FB1D-E002-23057450</v>
      </c>
      <c r="E45" s="6" t="s">
        <v>89</v>
      </c>
      <c r="F45" s="6" t="s">
        <v>90</v>
      </c>
      <c r="G45" s="6" t="s">
        <v>91</v>
      </c>
      <c r="H45" s="6" t="s">
        <v>48</v>
      </c>
      <c r="I45" s="6" t="s">
        <v>92</v>
      </c>
      <c r="J45" s="6" t="s">
        <v>44</v>
      </c>
      <c r="K45" s="6" t="s">
        <v>93</v>
      </c>
      <c r="L45" s="6">
        <v>23057450</v>
      </c>
      <c r="M45" s="151">
        <v>45596</v>
      </c>
      <c r="N45" s="151">
        <v>45596</v>
      </c>
      <c r="O45" s="151">
        <v>45596</v>
      </c>
      <c r="P45" s="6"/>
      <c r="Q45" s="6"/>
      <c r="R45" s="6"/>
      <c r="S45" s="6">
        <v>6788.67</v>
      </c>
      <c r="T45" s="6">
        <v>0</v>
      </c>
      <c r="U45" s="6">
        <v>1</v>
      </c>
      <c r="V45" s="6">
        <v>17</v>
      </c>
      <c r="W45" s="6">
        <v>1</v>
      </c>
      <c r="X45" s="6">
        <v>4300000001</v>
      </c>
      <c r="Y45" s="6" t="s">
        <v>94</v>
      </c>
      <c r="Z45" s="6">
        <v>0</v>
      </c>
      <c r="AA45" s="6">
        <v>0</v>
      </c>
      <c r="AB45" s="6">
        <v>6788.67</v>
      </c>
      <c r="AC45" s="6">
        <v>0</v>
      </c>
      <c r="AD45" s="6" t="s">
        <v>138</v>
      </c>
      <c r="AE45" s="6"/>
      <c r="AF45" s="6"/>
      <c r="AG45" s="6"/>
      <c r="AH45" s="6"/>
      <c r="AI45" s="6"/>
      <c r="AJ45" s="6"/>
      <c r="AK45" s="7"/>
      <c r="AL45" s="6">
        <v>100051530</v>
      </c>
      <c r="AM45" s="6" t="s">
        <v>96</v>
      </c>
    </row>
    <row r="46" spans="2:39" x14ac:dyDescent="0.2">
      <c r="B4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46" s="148" t="str">
        <f>+CONCATENATE(ZEUFI037[[#This Row],[Type]],"-",ZEUFI037[[#This Row],[TCode]],"-",ZEUFI037[[#This Row],[G/L Account]])</f>
        <v>AB-FB1D-2440000001</v>
      </c>
      <c r="D46" s="149" t="str">
        <f>+CONCATENATE(ZEUFI037[[#This Row],[Type]],"-",ZEUFI037[[#This Row],[TCode]],"-",ZEUFI037[[#This Row],[CoCd]],"-",ZEUFI037[[#This Row],[DocumentNo]])</f>
        <v>AB-FB1D-E002-23057450</v>
      </c>
      <c r="E46" s="6" t="s">
        <v>89</v>
      </c>
      <c r="F46" s="6" t="s">
        <v>90</v>
      </c>
      <c r="G46" s="6" t="s">
        <v>91</v>
      </c>
      <c r="H46" s="6" t="s">
        <v>48</v>
      </c>
      <c r="I46" s="6" t="s">
        <v>92</v>
      </c>
      <c r="J46" s="6" t="s">
        <v>44</v>
      </c>
      <c r="K46" s="6" t="s">
        <v>93</v>
      </c>
      <c r="L46" s="6">
        <v>23057450</v>
      </c>
      <c r="M46" s="151">
        <v>45596</v>
      </c>
      <c r="N46" s="151">
        <v>45596</v>
      </c>
      <c r="O46" s="151">
        <v>45596</v>
      </c>
      <c r="P46" s="6"/>
      <c r="Q46" s="6"/>
      <c r="R46" s="6"/>
      <c r="S46" s="6">
        <v>6788.67</v>
      </c>
      <c r="T46" s="6">
        <v>0</v>
      </c>
      <c r="U46" s="6">
        <v>2</v>
      </c>
      <c r="V46" s="6">
        <v>7</v>
      </c>
      <c r="W46" s="6">
        <v>0</v>
      </c>
      <c r="X46" s="6">
        <v>2440000001</v>
      </c>
      <c r="Y46" s="6" t="s">
        <v>97</v>
      </c>
      <c r="Z46" s="6">
        <v>6788.67</v>
      </c>
      <c r="AA46" s="6">
        <v>0</v>
      </c>
      <c r="AB46" s="6">
        <v>0</v>
      </c>
      <c r="AC46" s="6">
        <v>0</v>
      </c>
      <c r="AD46" s="6"/>
      <c r="AE46" s="6"/>
      <c r="AF46" s="6"/>
      <c r="AG46" s="6"/>
      <c r="AH46" s="6"/>
      <c r="AI46" s="6"/>
      <c r="AJ46" s="6"/>
      <c r="AK46" s="7"/>
      <c r="AL46" s="6">
        <v>244000110</v>
      </c>
      <c r="AM46" s="6" t="s">
        <v>98</v>
      </c>
    </row>
    <row r="47" spans="2:39" x14ac:dyDescent="0.2">
      <c r="B4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47" s="148" t="str">
        <f>+CONCATENATE(ZEUFI037[[#This Row],[Type]],"-",ZEUFI037[[#This Row],[TCode]],"-",ZEUFI037[[#This Row],[G/L Account]])</f>
        <v>AB-FB1D-4300000001</v>
      </c>
      <c r="D47" s="149" t="str">
        <f>+CONCATENATE(ZEUFI037[[#This Row],[Type]],"-",ZEUFI037[[#This Row],[TCode]],"-",ZEUFI037[[#This Row],[CoCd]],"-",ZEUFI037[[#This Row],[DocumentNo]])</f>
        <v>AB-FB1D-E002-23057451</v>
      </c>
      <c r="E47" s="6" t="s">
        <v>89</v>
      </c>
      <c r="F47" s="6" t="s">
        <v>90</v>
      </c>
      <c r="G47" s="6" t="s">
        <v>91</v>
      </c>
      <c r="H47" s="6" t="s">
        <v>48</v>
      </c>
      <c r="I47" s="6" t="s">
        <v>92</v>
      </c>
      <c r="J47" s="6" t="s">
        <v>44</v>
      </c>
      <c r="K47" s="6" t="s">
        <v>93</v>
      </c>
      <c r="L47" s="6">
        <v>23057451</v>
      </c>
      <c r="M47" s="151">
        <v>45596</v>
      </c>
      <c r="N47" s="151">
        <v>45596</v>
      </c>
      <c r="O47" s="151">
        <v>45596</v>
      </c>
      <c r="P47" s="6"/>
      <c r="Q47" s="6"/>
      <c r="R47" s="6"/>
      <c r="S47" s="6">
        <v>10697.15</v>
      </c>
      <c r="T47" s="6">
        <v>0</v>
      </c>
      <c r="U47" s="6">
        <v>1</v>
      </c>
      <c r="V47" s="6">
        <v>17</v>
      </c>
      <c r="W47" s="6">
        <v>1</v>
      </c>
      <c r="X47" s="6">
        <v>4300000001</v>
      </c>
      <c r="Y47" s="6" t="s">
        <v>94</v>
      </c>
      <c r="Z47" s="6">
        <v>0</v>
      </c>
      <c r="AA47" s="6">
        <v>0</v>
      </c>
      <c r="AB47" s="6">
        <v>10697.15</v>
      </c>
      <c r="AC47" s="6">
        <v>0</v>
      </c>
      <c r="AD47" s="6" t="s">
        <v>139</v>
      </c>
      <c r="AE47" s="6"/>
      <c r="AF47" s="6"/>
      <c r="AG47" s="6"/>
      <c r="AH47" s="6"/>
      <c r="AI47" s="6"/>
      <c r="AJ47" s="6"/>
      <c r="AK47" s="7"/>
      <c r="AL47" s="6">
        <v>100051530</v>
      </c>
      <c r="AM47" s="6" t="s">
        <v>96</v>
      </c>
    </row>
    <row r="48" spans="2:39" x14ac:dyDescent="0.2">
      <c r="B4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48" s="148" t="str">
        <f>+CONCATENATE(ZEUFI037[[#This Row],[Type]],"-",ZEUFI037[[#This Row],[TCode]],"-",ZEUFI037[[#This Row],[G/L Account]])</f>
        <v>AB-FB1D-2440000001</v>
      </c>
      <c r="D48" s="149" t="str">
        <f>+CONCATENATE(ZEUFI037[[#This Row],[Type]],"-",ZEUFI037[[#This Row],[TCode]],"-",ZEUFI037[[#This Row],[CoCd]],"-",ZEUFI037[[#This Row],[DocumentNo]])</f>
        <v>AB-FB1D-E002-23057451</v>
      </c>
      <c r="E48" s="6" t="s">
        <v>89</v>
      </c>
      <c r="F48" s="6" t="s">
        <v>90</v>
      </c>
      <c r="G48" s="6" t="s">
        <v>91</v>
      </c>
      <c r="H48" s="6" t="s">
        <v>48</v>
      </c>
      <c r="I48" s="6" t="s">
        <v>92</v>
      </c>
      <c r="J48" s="6" t="s">
        <v>44</v>
      </c>
      <c r="K48" s="6" t="s">
        <v>93</v>
      </c>
      <c r="L48" s="6">
        <v>23057451</v>
      </c>
      <c r="M48" s="151">
        <v>45596</v>
      </c>
      <c r="N48" s="151">
        <v>45596</v>
      </c>
      <c r="O48" s="151">
        <v>45596</v>
      </c>
      <c r="P48" s="6"/>
      <c r="Q48" s="6"/>
      <c r="R48" s="6"/>
      <c r="S48" s="6">
        <v>10697.15</v>
      </c>
      <c r="T48" s="6">
        <v>0</v>
      </c>
      <c r="U48" s="6">
        <v>2</v>
      </c>
      <c r="V48" s="6">
        <v>7</v>
      </c>
      <c r="W48" s="6">
        <v>0</v>
      </c>
      <c r="X48" s="6">
        <v>2440000001</v>
      </c>
      <c r="Y48" s="6" t="s">
        <v>97</v>
      </c>
      <c r="Z48" s="6">
        <v>10697.15</v>
      </c>
      <c r="AA48" s="6">
        <v>0</v>
      </c>
      <c r="AB48" s="6">
        <v>0</v>
      </c>
      <c r="AC48" s="6">
        <v>0</v>
      </c>
      <c r="AD48" s="6"/>
      <c r="AE48" s="6"/>
      <c r="AF48" s="6"/>
      <c r="AG48" s="6"/>
      <c r="AH48" s="6"/>
      <c r="AI48" s="6"/>
      <c r="AJ48" s="6"/>
      <c r="AK48" s="7"/>
      <c r="AL48" s="6">
        <v>244000110</v>
      </c>
      <c r="AM48" s="6" t="s">
        <v>98</v>
      </c>
    </row>
    <row r="49" spans="2:39" x14ac:dyDescent="0.2">
      <c r="B4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49" s="148" t="str">
        <f>+CONCATENATE(ZEUFI037[[#This Row],[Type]],"-",ZEUFI037[[#This Row],[TCode]],"-",ZEUFI037[[#This Row],[G/L Account]])</f>
        <v>AB-FB1S-4751000001</v>
      </c>
      <c r="D49" s="149" t="str">
        <f>+CONCATENATE(ZEUFI037[[#This Row],[Type]],"-",ZEUFI037[[#This Row],[TCode]],"-",ZEUFI037[[#This Row],[CoCd]],"-",ZEUFI037[[#This Row],[DocumentNo]])</f>
        <v>AB-FB1S-E002-23057508</v>
      </c>
      <c r="E49" s="6" t="s">
        <v>89</v>
      </c>
      <c r="F49" s="6" t="s">
        <v>140</v>
      </c>
      <c r="G49" s="6" t="s">
        <v>141</v>
      </c>
      <c r="H49" s="6" t="s">
        <v>50</v>
      </c>
      <c r="I49" s="6" t="s">
        <v>142</v>
      </c>
      <c r="J49" s="6" t="s">
        <v>44</v>
      </c>
      <c r="K49" s="6" t="s">
        <v>93</v>
      </c>
      <c r="L49" s="6">
        <v>23057508</v>
      </c>
      <c r="M49" s="151">
        <v>45596</v>
      </c>
      <c r="N49" s="151">
        <v>45600</v>
      </c>
      <c r="O49" s="151">
        <v>45596</v>
      </c>
      <c r="P49" s="6"/>
      <c r="Q49" s="6"/>
      <c r="R49" s="6"/>
      <c r="S49" s="6">
        <v>445837.09</v>
      </c>
      <c r="T49" s="6">
        <v>0</v>
      </c>
      <c r="U49" s="6">
        <v>6</v>
      </c>
      <c r="V49" s="6">
        <v>40</v>
      </c>
      <c r="W49" s="6">
        <v>4</v>
      </c>
      <c r="X49" s="6">
        <v>4751000001</v>
      </c>
      <c r="Y49" s="6" t="s">
        <v>143</v>
      </c>
      <c r="Z49" s="6">
        <v>9270.6200000000008</v>
      </c>
      <c r="AA49" s="6">
        <v>0</v>
      </c>
      <c r="AB49" s="6">
        <v>0</v>
      </c>
      <c r="AC49" s="6">
        <v>0</v>
      </c>
      <c r="AD49" s="6"/>
      <c r="AE49" s="6"/>
      <c r="AF49" s="6"/>
      <c r="AG49" s="6"/>
      <c r="AH49" s="6"/>
      <c r="AI49" s="6"/>
      <c r="AJ49" s="6"/>
      <c r="AK49" s="7"/>
      <c r="AL49" s="6"/>
      <c r="AM49" s="6"/>
    </row>
    <row r="50" spans="2:39" x14ac:dyDescent="0.2">
      <c r="B5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50" s="148" t="str">
        <f>+CONCATENATE(ZEUFI037[[#This Row],[Type]],"-",ZEUFI037[[#This Row],[TCode]],"-",ZEUFI037[[#This Row],[G/L Account]])</f>
        <v>AB-FB1S-4751000001</v>
      </c>
      <c r="D50" s="149" t="str">
        <f>+CONCATENATE(ZEUFI037[[#This Row],[Type]],"-",ZEUFI037[[#This Row],[TCode]],"-",ZEUFI037[[#This Row],[CoCd]],"-",ZEUFI037[[#This Row],[DocumentNo]])</f>
        <v>AB-FB1S-E002-23057508</v>
      </c>
      <c r="E50" s="6" t="s">
        <v>89</v>
      </c>
      <c r="F50" s="6" t="s">
        <v>140</v>
      </c>
      <c r="G50" s="6" t="s">
        <v>141</v>
      </c>
      <c r="H50" s="6" t="s">
        <v>50</v>
      </c>
      <c r="I50" s="6" t="s">
        <v>142</v>
      </c>
      <c r="J50" s="6" t="s">
        <v>44</v>
      </c>
      <c r="K50" s="6" t="s">
        <v>93</v>
      </c>
      <c r="L50" s="6">
        <v>23057508</v>
      </c>
      <c r="M50" s="151">
        <v>45596</v>
      </c>
      <c r="N50" s="151">
        <v>45600</v>
      </c>
      <c r="O50" s="151">
        <v>45596</v>
      </c>
      <c r="P50" s="6"/>
      <c r="Q50" s="6"/>
      <c r="R50" s="6"/>
      <c r="S50" s="6">
        <v>445837.09</v>
      </c>
      <c r="T50" s="6">
        <v>0</v>
      </c>
      <c r="U50" s="6">
        <v>7</v>
      </c>
      <c r="V50" s="6">
        <v>40</v>
      </c>
      <c r="W50" s="6">
        <v>4</v>
      </c>
      <c r="X50" s="6">
        <v>4751000001</v>
      </c>
      <c r="Y50" s="6" t="s">
        <v>143</v>
      </c>
      <c r="Z50" s="6">
        <v>56335.33</v>
      </c>
      <c r="AA50" s="6">
        <v>0</v>
      </c>
      <c r="AB50" s="6">
        <v>0</v>
      </c>
      <c r="AC50" s="6">
        <v>0</v>
      </c>
      <c r="AD50" s="6"/>
      <c r="AE50" s="6"/>
      <c r="AF50" s="6"/>
      <c r="AG50" s="6"/>
      <c r="AH50" s="6"/>
      <c r="AI50" s="6"/>
      <c r="AJ50" s="6"/>
      <c r="AK50" s="7"/>
      <c r="AL50" s="6"/>
      <c r="AM50" s="6"/>
    </row>
    <row r="51" spans="2:39" x14ac:dyDescent="0.2">
      <c r="B5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51" s="148" t="str">
        <f>+CONCATENATE(ZEUFI037[[#This Row],[Type]],"-",ZEUFI037[[#This Row],[TCode]],"-",ZEUFI037[[#This Row],[G/L Account]])</f>
        <v>AB-FB1S-4751000001</v>
      </c>
      <c r="D51" s="149" t="str">
        <f>+CONCATENATE(ZEUFI037[[#This Row],[Type]],"-",ZEUFI037[[#This Row],[TCode]],"-",ZEUFI037[[#This Row],[CoCd]],"-",ZEUFI037[[#This Row],[DocumentNo]])</f>
        <v>AB-FB1S-E002-23057508</v>
      </c>
      <c r="E51" s="6" t="s">
        <v>89</v>
      </c>
      <c r="F51" s="6" t="s">
        <v>140</v>
      </c>
      <c r="G51" s="6" t="s">
        <v>141</v>
      </c>
      <c r="H51" s="6" t="s">
        <v>50</v>
      </c>
      <c r="I51" s="6" t="s">
        <v>142</v>
      </c>
      <c r="J51" s="6" t="s">
        <v>44</v>
      </c>
      <c r="K51" s="6" t="s">
        <v>93</v>
      </c>
      <c r="L51" s="6">
        <v>23057508</v>
      </c>
      <c r="M51" s="151">
        <v>45596</v>
      </c>
      <c r="N51" s="151">
        <v>45600</v>
      </c>
      <c r="O51" s="151">
        <v>45596</v>
      </c>
      <c r="P51" s="6"/>
      <c r="Q51" s="6"/>
      <c r="R51" s="6"/>
      <c r="S51" s="6">
        <v>445837.09</v>
      </c>
      <c r="T51" s="6">
        <v>0</v>
      </c>
      <c r="U51" s="6">
        <v>8</v>
      </c>
      <c r="V51" s="6">
        <v>40</v>
      </c>
      <c r="W51" s="6">
        <v>4</v>
      </c>
      <c r="X51" s="6">
        <v>4751000001</v>
      </c>
      <c r="Y51" s="6" t="s">
        <v>143</v>
      </c>
      <c r="Z51" s="6">
        <v>1942.87</v>
      </c>
      <c r="AA51" s="6">
        <v>0</v>
      </c>
      <c r="AB51" s="6">
        <v>0</v>
      </c>
      <c r="AC51" s="6">
        <v>0</v>
      </c>
      <c r="AD51" s="6"/>
      <c r="AE51" s="6"/>
      <c r="AF51" s="6"/>
      <c r="AG51" s="6"/>
      <c r="AH51" s="6"/>
      <c r="AI51" s="6"/>
      <c r="AJ51" s="6"/>
      <c r="AK51" s="7"/>
      <c r="AL51" s="6"/>
      <c r="AM51" s="6"/>
    </row>
    <row r="52" spans="2:39" x14ac:dyDescent="0.2">
      <c r="B5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52" s="148" t="str">
        <f>+CONCATENATE(ZEUFI037[[#This Row],[Type]],"-",ZEUFI037[[#This Row],[TCode]],"-",ZEUFI037[[#This Row],[G/L Account]])</f>
        <v>AB-FB1S-4751000001</v>
      </c>
      <c r="D52" s="149" t="str">
        <f>+CONCATENATE(ZEUFI037[[#This Row],[Type]],"-",ZEUFI037[[#This Row],[TCode]],"-",ZEUFI037[[#This Row],[CoCd]],"-",ZEUFI037[[#This Row],[DocumentNo]])</f>
        <v>AB-FB1S-E002-23057508</v>
      </c>
      <c r="E52" s="6" t="s">
        <v>89</v>
      </c>
      <c r="F52" s="6" t="s">
        <v>140</v>
      </c>
      <c r="G52" s="6" t="s">
        <v>141</v>
      </c>
      <c r="H52" s="6" t="s">
        <v>50</v>
      </c>
      <c r="I52" s="6" t="s">
        <v>142</v>
      </c>
      <c r="J52" s="6" t="s">
        <v>44</v>
      </c>
      <c r="K52" s="6" t="s">
        <v>93</v>
      </c>
      <c r="L52" s="6">
        <v>23057508</v>
      </c>
      <c r="M52" s="151">
        <v>45596</v>
      </c>
      <c r="N52" s="151">
        <v>45600</v>
      </c>
      <c r="O52" s="151">
        <v>45596</v>
      </c>
      <c r="P52" s="6"/>
      <c r="Q52" s="6"/>
      <c r="R52" s="6"/>
      <c r="S52" s="6">
        <v>445837.09</v>
      </c>
      <c r="T52" s="6">
        <v>0</v>
      </c>
      <c r="U52" s="6">
        <v>9</v>
      </c>
      <c r="V52" s="6">
        <v>40</v>
      </c>
      <c r="W52" s="6">
        <v>4</v>
      </c>
      <c r="X52" s="6">
        <v>4751000001</v>
      </c>
      <c r="Y52" s="6" t="s">
        <v>143</v>
      </c>
      <c r="Z52" s="6">
        <v>2496.91</v>
      </c>
      <c r="AA52" s="6">
        <v>0</v>
      </c>
      <c r="AB52" s="6">
        <v>0</v>
      </c>
      <c r="AC52" s="6">
        <v>0</v>
      </c>
      <c r="AD52" s="6"/>
      <c r="AE52" s="6"/>
      <c r="AF52" s="6"/>
      <c r="AG52" s="6"/>
      <c r="AH52" s="6"/>
      <c r="AI52" s="6"/>
      <c r="AJ52" s="6"/>
      <c r="AK52" s="7"/>
      <c r="AL52" s="6"/>
      <c r="AM52" s="6"/>
    </row>
    <row r="53" spans="2:39" x14ac:dyDescent="0.2">
      <c r="B5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53" s="148" t="str">
        <f>+CONCATENATE(ZEUFI037[[#This Row],[Type]],"-",ZEUFI037[[#This Row],[TCode]],"-",ZEUFI037[[#This Row],[G/L Account]])</f>
        <v>AB-FB1S-4751000001</v>
      </c>
      <c r="D53" s="149" t="str">
        <f>+CONCATENATE(ZEUFI037[[#This Row],[Type]],"-",ZEUFI037[[#This Row],[TCode]],"-",ZEUFI037[[#This Row],[CoCd]],"-",ZEUFI037[[#This Row],[DocumentNo]])</f>
        <v>AB-FB1S-E002-23057508</v>
      </c>
      <c r="E53" s="6" t="s">
        <v>89</v>
      </c>
      <c r="F53" s="6" t="s">
        <v>140</v>
      </c>
      <c r="G53" s="6" t="s">
        <v>141</v>
      </c>
      <c r="H53" s="6" t="s">
        <v>50</v>
      </c>
      <c r="I53" s="6" t="s">
        <v>142</v>
      </c>
      <c r="J53" s="6" t="s">
        <v>44</v>
      </c>
      <c r="K53" s="6" t="s">
        <v>93</v>
      </c>
      <c r="L53" s="6">
        <v>23057508</v>
      </c>
      <c r="M53" s="151">
        <v>45596</v>
      </c>
      <c r="N53" s="151">
        <v>45600</v>
      </c>
      <c r="O53" s="151">
        <v>45596</v>
      </c>
      <c r="P53" s="6"/>
      <c r="Q53" s="6"/>
      <c r="R53" s="6"/>
      <c r="S53" s="6">
        <v>445837.09</v>
      </c>
      <c r="T53" s="6">
        <v>0</v>
      </c>
      <c r="U53" s="6">
        <v>10</v>
      </c>
      <c r="V53" s="6">
        <v>40</v>
      </c>
      <c r="W53" s="6">
        <v>4</v>
      </c>
      <c r="X53" s="6">
        <v>4751000001</v>
      </c>
      <c r="Y53" s="6" t="s">
        <v>143</v>
      </c>
      <c r="Z53" s="6">
        <v>38775.43</v>
      </c>
      <c r="AA53" s="6">
        <v>0</v>
      </c>
      <c r="AB53" s="6">
        <v>0</v>
      </c>
      <c r="AC53" s="6">
        <v>0</v>
      </c>
      <c r="AD53" s="6"/>
      <c r="AE53" s="6"/>
      <c r="AF53" s="6"/>
      <c r="AG53" s="6"/>
      <c r="AH53" s="6"/>
      <c r="AI53" s="6"/>
      <c r="AJ53" s="6"/>
      <c r="AK53" s="7"/>
      <c r="AL53" s="6"/>
      <c r="AM53" s="6"/>
    </row>
    <row r="54" spans="2:39" x14ac:dyDescent="0.2">
      <c r="B5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54" s="148" t="str">
        <f>+CONCATENATE(ZEUFI037[[#This Row],[Type]],"-",ZEUFI037[[#This Row],[TCode]],"-",ZEUFI037[[#This Row],[G/L Account]])</f>
        <v>AB-FB1S-4751000001</v>
      </c>
      <c r="D54" s="149" t="str">
        <f>+CONCATENATE(ZEUFI037[[#This Row],[Type]],"-",ZEUFI037[[#This Row],[TCode]],"-",ZEUFI037[[#This Row],[CoCd]],"-",ZEUFI037[[#This Row],[DocumentNo]])</f>
        <v>AB-FB1S-E002-23057508</v>
      </c>
      <c r="E54" s="6" t="s">
        <v>89</v>
      </c>
      <c r="F54" s="6" t="s">
        <v>140</v>
      </c>
      <c r="G54" s="6" t="s">
        <v>141</v>
      </c>
      <c r="H54" s="6" t="s">
        <v>50</v>
      </c>
      <c r="I54" s="6" t="s">
        <v>142</v>
      </c>
      <c r="J54" s="6" t="s">
        <v>44</v>
      </c>
      <c r="K54" s="6" t="s">
        <v>93</v>
      </c>
      <c r="L54" s="6">
        <v>23057508</v>
      </c>
      <c r="M54" s="151">
        <v>45596</v>
      </c>
      <c r="N54" s="151">
        <v>45600</v>
      </c>
      <c r="O54" s="151">
        <v>45596</v>
      </c>
      <c r="P54" s="6"/>
      <c r="Q54" s="6"/>
      <c r="R54" s="6"/>
      <c r="S54" s="6">
        <v>445837.09</v>
      </c>
      <c r="T54" s="6">
        <v>0</v>
      </c>
      <c r="U54" s="6">
        <v>11</v>
      </c>
      <c r="V54" s="6">
        <v>40</v>
      </c>
      <c r="W54" s="6">
        <v>4</v>
      </c>
      <c r="X54" s="6">
        <v>4751000001</v>
      </c>
      <c r="Y54" s="6" t="s">
        <v>143</v>
      </c>
      <c r="Z54" s="6">
        <v>109258</v>
      </c>
      <c r="AA54" s="6">
        <v>0</v>
      </c>
      <c r="AB54" s="6">
        <v>0</v>
      </c>
      <c r="AC54" s="6">
        <v>0</v>
      </c>
      <c r="AD54" s="6"/>
      <c r="AE54" s="6"/>
      <c r="AF54" s="6"/>
      <c r="AG54" s="6"/>
      <c r="AH54" s="6"/>
      <c r="AI54" s="6"/>
      <c r="AJ54" s="6"/>
      <c r="AK54" s="7"/>
      <c r="AL54" s="6"/>
      <c r="AM54" s="6"/>
    </row>
    <row r="55" spans="2:39" x14ac:dyDescent="0.2">
      <c r="B5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55" s="148" t="str">
        <f>+CONCATENATE(ZEUFI037[[#This Row],[Type]],"-",ZEUFI037[[#This Row],[TCode]],"-",ZEUFI037[[#This Row],[G/L Account]])</f>
        <v>AB-FB1S-4751000001</v>
      </c>
      <c r="D55" s="149" t="str">
        <f>+CONCATENATE(ZEUFI037[[#This Row],[Type]],"-",ZEUFI037[[#This Row],[TCode]],"-",ZEUFI037[[#This Row],[CoCd]],"-",ZEUFI037[[#This Row],[DocumentNo]])</f>
        <v>AB-FB1S-E002-23057508</v>
      </c>
      <c r="E55" s="6" t="s">
        <v>89</v>
      </c>
      <c r="F55" s="6" t="s">
        <v>140</v>
      </c>
      <c r="G55" s="6" t="s">
        <v>141</v>
      </c>
      <c r="H55" s="6" t="s">
        <v>50</v>
      </c>
      <c r="I55" s="6" t="s">
        <v>142</v>
      </c>
      <c r="J55" s="6" t="s">
        <v>44</v>
      </c>
      <c r="K55" s="6" t="s">
        <v>93</v>
      </c>
      <c r="L55" s="6">
        <v>23057508</v>
      </c>
      <c r="M55" s="151">
        <v>45596</v>
      </c>
      <c r="N55" s="151">
        <v>45600</v>
      </c>
      <c r="O55" s="151">
        <v>45596</v>
      </c>
      <c r="P55" s="6"/>
      <c r="Q55" s="6"/>
      <c r="R55" s="6"/>
      <c r="S55" s="6">
        <v>445837.09</v>
      </c>
      <c r="T55" s="6">
        <v>0</v>
      </c>
      <c r="U55" s="6">
        <v>12</v>
      </c>
      <c r="V55" s="6">
        <v>40</v>
      </c>
      <c r="W55" s="6">
        <v>4</v>
      </c>
      <c r="X55" s="6">
        <v>4751000001</v>
      </c>
      <c r="Y55" s="6" t="s">
        <v>143</v>
      </c>
      <c r="Z55" s="6">
        <v>1366.01</v>
      </c>
      <c r="AA55" s="6">
        <v>0</v>
      </c>
      <c r="AB55" s="6">
        <v>0</v>
      </c>
      <c r="AC55" s="6">
        <v>0</v>
      </c>
      <c r="AD55" s="6"/>
      <c r="AE55" s="6"/>
      <c r="AF55" s="6"/>
      <c r="AG55" s="6"/>
      <c r="AH55" s="6"/>
      <c r="AI55" s="6"/>
      <c r="AJ55" s="6"/>
      <c r="AK55" s="7"/>
      <c r="AL55" s="6"/>
      <c r="AM55" s="6"/>
    </row>
    <row r="56" spans="2:39" x14ac:dyDescent="0.2">
      <c r="B5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56" s="148" t="str">
        <f>+CONCATENATE(ZEUFI037[[#This Row],[Type]],"-",ZEUFI037[[#This Row],[TCode]],"-",ZEUFI037[[#This Row],[G/L Account]])</f>
        <v>AB-FB1S-4751000001</v>
      </c>
      <c r="D56" s="149" t="str">
        <f>+CONCATENATE(ZEUFI037[[#This Row],[Type]],"-",ZEUFI037[[#This Row],[TCode]],"-",ZEUFI037[[#This Row],[CoCd]],"-",ZEUFI037[[#This Row],[DocumentNo]])</f>
        <v>AB-FB1S-E002-23057508</v>
      </c>
      <c r="E56" s="6" t="s">
        <v>89</v>
      </c>
      <c r="F56" s="6" t="s">
        <v>140</v>
      </c>
      <c r="G56" s="6" t="s">
        <v>141</v>
      </c>
      <c r="H56" s="6" t="s">
        <v>50</v>
      </c>
      <c r="I56" s="6" t="s">
        <v>142</v>
      </c>
      <c r="J56" s="6" t="s">
        <v>44</v>
      </c>
      <c r="K56" s="6" t="s">
        <v>93</v>
      </c>
      <c r="L56" s="6">
        <v>23057508</v>
      </c>
      <c r="M56" s="151">
        <v>45596</v>
      </c>
      <c r="N56" s="151">
        <v>45600</v>
      </c>
      <c r="O56" s="151">
        <v>45596</v>
      </c>
      <c r="P56" s="6"/>
      <c r="Q56" s="6"/>
      <c r="R56" s="6"/>
      <c r="S56" s="6">
        <v>445837.09</v>
      </c>
      <c r="T56" s="6">
        <v>0</v>
      </c>
      <c r="U56" s="6">
        <v>13</v>
      </c>
      <c r="V56" s="6">
        <v>40</v>
      </c>
      <c r="W56" s="6">
        <v>4</v>
      </c>
      <c r="X56" s="6">
        <v>4751000001</v>
      </c>
      <c r="Y56" s="6" t="s">
        <v>143</v>
      </c>
      <c r="Z56" s="6">
        <v>39467.72</v>
      </c>
      <c r="AA56" s="6">
        <v>0</v>
      </c>
      <c r="AB56" s="6">
        <v>0</v>
      </c>
      <c r="AC56" s="6">
        <v>0</v>
      </c>
      <c r="AD56" s="6"/>
      <c r="AE56" s="6"/>
      <c r="AF56" s="6"/>
      <c r="AG56" s="6"/>
      <c r="AH56" s="6"/>
      <c r="AI56" s="6"/>
      <c r="AJ56" s="6"/>
      <c r="AK56" s="7"/>
      <c r="AL56" s="6"/>
      <c r="AM56" s="6"/>
    </row>
    <row r="57" spans="2:39" x14ac:dyDescent="0.2">
      <c r="B5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57" s="148" t="str">
        <f>+CONCATENATE(ZEUFI037[[#This Row],[Type]],"-",ZEUFI037[[#This Row],[TCode]],"-",ZEUFI037[[#This Row],[G/L Account]])</f>
        <v>AB-FB1S-4751000001</v>
      </c>
      <c r="D57" s="149" t="str">
        <f>+CONCATENATE(ZEUFI037[[#This Row],[Type]],"-",ZEUFI037[[#This Row],[TCode]],"-",ZEUFI037[[#This Row],[CoCd]],"-",ZEUFI037[[#This Row],[DocumentNo]])</f>
        <v>AB-FB1S-E002-23057508</v>
      </c>
      <c r="E57" s="6" t="s">
        <v>89</v>
      </c>
      <c r="F57" s="6" t="s">
        <v>140</v>
      </c>
      <c r="G57" s="6" t="s">
        <v>141</v>
      </c>
      <c r="H57" s="6" t="s">
        <v>50</v>
      </c>
      <c r="I57" s="6" t="s">
        <v>142</v>
      </c>
      <c r="J57" s="6" t="s">
        <v>44</v>
      </c>
      <c r="K57" s="6" t="s">
        <v>93</v>
      </c>
      <c r="L57" s="6">
        <v>23057508</v>
      </c>
      <c r="M57" s="151">
        <v>45596</v>
      </c>
      <c r="N57" s="151">
        <v>45600</v>
      </c>
      <c r="O57" s="151">
        <v>45596</v>
      </c>
      <c r="P57" s="6"/>
      <c r="Q57" s="6"/>
      <c r="R57" s="6"/>
      <c r="S57" s="6">
        <v>445837.09</v>
      </c>
      <c r="T57" s="6">
        <v>0</v>
      </c>
      <c r="U57" s="6">
        <v>14</v>
      </c>
      <c r="V57" s="6">
        <v>50</v>
      </c>
      <c r="W57" s="6">
        <v>5</v>
      </c>
      <c r="X57" s="6">
        <v>4751000001</v>
      </c>
      <c r="Y57" s="6" t="s">
        <v>143</v>
      </c>
      <c r="Z57" s="6">
        <v>0</v>
      </c>
      <c r="AA57" s="6">
        <v>0</v>
      </c>
      <c r="AB57" s="6">
        <v>445837.09</v>
      </c>
      <c r="AC57" s="6">
        <v>0</v>
      </c>
      <c r="AD57" s="6"/>
      <c r="AE57" s="6"/>
      <c r="AF57" s="6"/>
      <c r="AG57" s="6"/>
      <c r="AH57" s="6"/>
      <c r="AI57" s="6"/>
      <c r="AJ57" s="6"/>
      <c r="AK57" s="7"/>
      <c r="AL57" s="6"/>
      <c r="AM57" s="6"/>
    </row>
    <row r="58" spans="2:39" x14ac:dyDescent="0.2">
      <c r="B5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58" s="148" t="str">
        <f>+CONCATENATE(ZEUFI037[[#This Row],[Type]],"-",ZEUFI037[[#This Row],[TCode]],"-",ZEUFI037[[#This Row],[G/L Account]])</f>
        <v>AB-FB1S-4751000004</v>
      </c>
      <c r="D58" s="149" t="str">
        <f>+CONCATENATE(ZEUFI037[[#This Row],[Type]],"-",ZEUFI037[[#This Row],[TCode]],"-",ZEUFI037[[#This Row],[CoCd]],"-",ZEUFI037[[#This Row],[DocumentNo]])</f>
        <v>AB-FB1S-E002-23057508</v>
      </c>
      <c r="E58" s="6" t="s">
        <v>89</v>
      </c>
      <c r="F58" s="6" t="s">
        <v>140</v>
      </c>
      <c r="G58" s="6" t="s">
        <v>141</v>
      </c>
      <c r="H58" s="6" t="s">
        <v>50</v>
      </c>
      <c r="I58" s="6" t="s">
        <v>142</v>
      </c>
      <c r="J58" s="6" t="s">
        <v>44</v>
      </c>
      <c r="K58" s="6" t="s">
        <v>93</v>
      </c>
      <c r="L58" s="6">
        <v>23057508</v>
      </c>
      <c r="M58" s="151">
        <v>45596</v>
      </c>
      <c r="N58" s="151">
        <v>45600</v>
      </c>
      <c r="O58" s="151">
        <v>45596</v>
      </c>
      <c r="P58" s="6"/>
      <c r="Q58" s="6"/>
      <c r="R58" s="6"/>
      <c r="S58" s="6">
        <v>445837.09</v>
      </c>
      <c r="T58" s="6">
        <v>0</v>
      </c>
      <c r="U58" s="6">
        <v>15</v>
      </c>
      <c r="V58" s="6">
        <v>40</v>
      </c>
      <c r="W58" s="6">
        <v>4</v>
      </c>
      <c r="X58" s="6">
        <v>4751000004</v>
      </c>
      <c r="Y58" s="6" t="s">
        <v>144</v>
      </c>
      <c r="Z58" s="6">
        <v>4437.9799999999996</v>
      </c>
      <c r="AA58" s="6">
        <v>0</v>
      </c>
      <c r="AB58" s="6">
        <v>0</v>
      </c>
      <c r="AC58" s="6">
        <v>0</v>
      </c>
      <c r="AD58" s="6"/>
      <c r="AE58" s="6"/>
      <c r="AF58" s="6"/>
      <c r="AG58" s="6"/>
      <c r="AH58" s="6"/>
      <c r="AI58" s="6"/>
      <c r="AJ58" s="6"/>
      <c r="AK58" s="7"/>
      <c r="AL58" s="6"/>
      <c r="AM58" s="6"/>
    </row>
    <row r="59" spans="2:39" x14ac:dyDescent="0.2">
      <c r="B5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59" s="148" t="str">
        <f>+CONCATENATE(ZEUFI037[[#This Row],[Type]],"-",ZEUFI037[[#This Row],[TCode]],"-",ZEUFI037[[#This Row],[G/L Account]])</f>
        <v>AB-FB1S-4751000004</v>
      </c>
      <c r="D59" s="149" t="str">
        <f>+CONCATENATE(ZEUFI037[[#This Row],[Type]],"-",ZEUFI037[[#This Row],[TCode]],"-",ZEUFI037[[#This Row],[CoCd]],"-",ZEUFI037[[#This Row],[DocumentNo]])</f>
        <v>AB-FB1S-E002-23057508</v>
      </c>
      <c r="E59" s="6" t="s">
        <v>89</v>
      </c>
      <c r="F59" s="6" t="s">
        <v>140</v>
      </c>
      <c r="G59" s="6" t="s">
        <v>141</v>
      </c>
      <c r="H59" s="6" t="s">
        <v>50</v>
      </c>
      <c r="I59" s="6" t="s">
        <v>142</v>
      </c>
      <c r="J59" s="6" t="s">
        <v>44</v>
      </c>
      <c r="K59" s="6" t="s">
        <v>93</v>
      </c>
      <c r="L59" s="6">
        <v>23057508</v>
      </c>
      <c r="M59" s="151">
        <v>45596</v>
      </c>
      <c r="N59" s="151">
        <v>45600</v>
      </c>
      <c r="O59" s="151">
        <v>45596</v>
      </c>
      <c r="P59" s="6"/>
      <c r="Q59" s="6"/>
      <c r="R59" s="6"/>
      <c r="S59" s="6">
        <v>445837.09</v>
      </c>
      <c r="T59" s="6">
        <v>0</v>
      </c>
      <c r="U59" s="6">
        <v>16</v>
      </c>
      <c r="V59" s="6">
        <v>40</v>
      </c>
      <c r="W59" s="6">
        <v>4</v>
      </c>
      <c r="X59" s="6">
        <v>4751000004</v>
      </c>
      <c r="Y59" s="6" t="s">
        <v>144</v>
      </c>
      <c r="Z59" s="6">
        <v>687.01</v>
      </c>
      <c r="AA59" s="6">
        <v>0</v>
      </c>
      <c r="AB59" s="6">
        <v>0</v>
      </c>
      <c r="AC59" s="6">
        <v>0</v>
      </c>
      <c r="AD59" s="6"/>
      <c r="AE59" s="6"/>
      <c r="AF59" s="6"/>
      <c r="AG59" s="6"/>
      <c r="AH59" s="6"/>
      <c r="AI59" s="6"/>
      <c r="AJ59" s="6"/>
      <c r="AK59" s="7"/>
      <c r="AL59" s="6"/>
      <c r="AM59" s="6"/>
    </row>
    <row r="60" spans="2:39" x14ac:dyDescent="0.2">
      <c r="B6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60" s="148" t="str">
        <f>+CONCATENATE(ZEUFI037[[#This Row],[Type]],"-",ZEUFI037[[#This Row],[TCode]],"-",ZEUFI037[[#This Row],[G/L Account]])</f>
        <v>AB-FB1S-4751000004</v>
      </c>
      <c r="D60" s="149" t="str">
        <f>+CONCATENATE(ZEUFI037[[#This Row],[Type]],"-",ZEUFI037[[#This Row],[TCode]],"-",ZEUFI037[[#This Row],[CoCd]],"-",ZEUFI037[[#This Row],[DocumentNo]])</f>
        <v>AB-FB1S-E002-23057508</v>
      </c>
      <c r="E60" s="6" t="s">
        <v>89</v>
      </c>
      <c r="F60" s="6" t="s">
        <v>140</v>
      </c>
      <c r="G60" s="6" t="s">
        <v>141</v>
      </c>
      <c r="H60" s="6" t="s">
        <v>50</v>
      </c>
      <c r="I60" s="6" t="s">
        <v>142</v>
      </c>
      <c r="J60" s="6" t="s">
        <v>44</v>
      </c>
      <c r="K60" s="6" t="s">
        <v>93</v>
      </c>
      <c r="L60" s="6">
        <v>23057508</v>
      </c>
      <c r="M60" s="151">
        <v>45596</v>
      </c>
      <c r="N60" s="151">
        <v>45600</v>
      </c>
      <c r="O60" s="151">
        <v>45596</v>
      </c>
      <c r="P60" s="6"/>
      <c r="Q60" s="6"/>
      <c r="R60" s="6"/>
      <c r="S60" s="6">
        <v>445837.09</v>
      </c>
      <c r="T60" s="6">
        <v>0</v>
      </c>
      <c r="U60" s="6">
        <v>17</v>
      </c>
      <c r="V60" s="6">
        <v>40</v>
      </c>
      <c r="W60" s="6">
        <v>4</v>
      </c>
      <c r="X60" s="6">
        <v>4751000004</v>
      </c>
      <c r="Y60" s="6" t="s">
        <v>144</v>
      </c>
      <c r="Z60" s="6">
        <v>3.18</v>
      </c>
      <c r="AA60" s="6">
        <v>0</v>
      </c>
      <c r="AB60" s="6">
        <v>0</v>
      </c>
      <c r="AC60" s="6">
        <v>0</v>
      </c>
      <c r="AD60" s="6"/>
      <c r="AE60" s="6"/>
      <c r="AF60" s="6"/>
      <c r="AG60" s="6"/>
      <c r="AH60" s="6"/>
      <c r="AI60" s="6"/>
      <c r="AJ60" s="6"/>
      <c r="AK60" s="7"/>
      <c r="AL60" s="6"/>
      <c r="AM60" s="6"/>
    </row>
    <row r="61" spans="2:39" x14ac:dyDescent="0.2">
      <c r="B6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61" s="148" t="str">
        <f>+CONCATENATE(ZEUFI037[[#This Row],[Type]],"-",ZEUFI037[[#This Row],[TCode]],"-",ZEUFI037[[#This Row],[G/L Account]])</f>
        <v>AB-FB1S-4751000004</v>
      </c>
      <c r="D61" s="149" t="str">
        <f>+CONCATENATE(ZEUFI037[[#This Row],[Type]],"-",ZEUFI037[[#This Row],[TCode]],"-",ZEUFI037[[#This Row],[CoCd]],"-",ZEUFI037[[#This Row],[DocumentNo]])</f>
        <v>AB-FB1S-E002-23057508</v>
      </c>
      <c r="E61" s="6" t="s">
        <v>89</v>
      </c>
      <c r="F61" s="6" t="s">
        <v>140</v>
      </c>
      <c r="G61" s="6" t="s">
        <v>141</v>
      </c>
      <c r="H61" s="6" t="s">
        <v>50</v>
      </c>
      <c r="I61" s="6" t="s">
        <v>142</v>
      </c>
      <c r="J61" s="6" t="s">
        <v>44</v>
      </c>
      <c r="K61" s="6" t="s">
        <v>93</v>
      </c>
      <c r="L61" s="6">
        <v>23057508</v>
      </c>
      <c r="M61" s="151">
        <v>45596</v>
      </c>
      <c r="N61" s="151">
        <v>45600</v>
      </c>
      <c r="O61" s="151">
        <v>45596</v>
      </c>
      <c r="P61" s="6"/>
      <c r="Q61" s="6"/>
      <c r="R61" s="6"/>
      <c r="S61" s="6">
        <v>445837.09</v>
      </c>
      <c r="T61" s="6">
        <v>0</v>
      </c>
      <c r="U61" s="6">
        <v>18</v>
      </c>
      <c r="V61" s="6">
        <v>40</v>
      </c>
      <c r="W61" s="6">
        <v>4</v>
      </c>
      <c r="X61" s="6">
        <v>4751000004</v>
      </c>
      <c r="Y61" s="6" t="s">
        <v>144</v>
      </c>
      <c r="Z61" s="6">
        <v>459</v>
      </c>
      <c r="AA61" s="6">
        <v>0</v>
      </c>
      <c r="AB61" s="6">
        <v>0</v>
      </c>
      <c r="AC61" s="6">
        <v>0</v>
      </c>
      <c r="AD61" s="6"/>
      <c r="AE61" s="6"/>
      <c r="AF61" s="6"/>
      <c r="AG61" s="6"/>
      <c r="AH61" s="6"/>
      <c r="AI61" s="6"/>
      <c r="AJ61" s="6"/>
      <c r="AK61" s="7"/>
      <c r="AL61" s="6"/>
      <c r="AM61" s="6"/>
    </row>
    <row r="62" spans="2:39" x14ac:dyDescent="0.2">
      <c r="B6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62" s="148" t="str">
        <f>+CONCATENATE(ZEUFI037[[#This Row],[Type]],"-",ZEUFI037[[#This Row],[TCode]],"-",ZEUFI037[[#This Row],[G/L Account]])</f>
        <v>AB-FB1S-4751000004</v>
      </c>
      <c r="D62" s="149" t="str">
        <f>+CONCATENATE(ZEUFI037[[#This Row],[Type]],"-",ZEUFI037[[#This Row],[TCode]],"-",ZEUFI037[[#This Row],[CoCd]],"-",ZEUFI037[[#This Row],[DocumentNo]])</f>
        <v>AB-FB1S-E002-23057508</v>
      </c>
      <c r="E62" s="6" t="s">
        <v>89</v>
      </c>
      <c r="F62" s="6" t="s">
        <v>140</v>
      </c>
      <c r="G62" s="6" t="s">
        <v>141</v>
      </c>
      <c r="H62" s="6" t="s">
        <v>50</v>
      </c>
      <c r="I62" s="6" t="s">
        <v>142</v>
      </c>
      <c r="J62" s="6" t="s">
        <v>44</v>
      </c>
      <c r="K62" s="6" t="s">
        <v>93</v>
      </c>
      <c r="L62" s="6">
        <v>23057508</v>
      </c>
      <c r="M62" s="151">
        <v>45596</v>
      </c>
      <c r="N62" s="151">
        <v>45600</v>
      </c>
      <c r="O62" s="151">
        <v>45596</v>
      </c>
      <c r="P62" s="6"/>
      <c r="Q62" s="6"/>
      <c r="R62" s="6"/>
      <c r="S62" s="6">
        <v>445837.09</v>
      </c>
      <c r="T62" s="6">
        <v>0</v>
      </c>
      <c r="U62" s="6">
        <v>19</v>
      </c>
      <c r="V62" s="6">
        <v>40</v>
      </c>
      <c r="W62" s="6">
        <v>4</v>
      </c>
      <c r="X62" s="6">
        <v>4751000004</v>
      </c>
      <c r="Y62" s="6" t="s">
        <v>144</v>
      </c>
      <c r="Z62" s="6">
        <v>79.680000000000007</v>
      </c>
      <c r="AA62" s="6">
        <v>0</v>
      </c>
      <c r="AB62" s="6">
        <v>0</v>
      </c>
      <c r="AC62" s="6">
        <v>0</v>
      </c>
      <c r="AD62" s="6"/>
      <c r="AE62" s="6"/>
      <c r="AF62" s="6"/>
      <c r="AG62" s="6"/>
      <c r="AH62" s="6"/>
      <c r="AI62" s="6"/>
      <c r="AJ62" s="6"/>
      <c r="AK62" s="7"/>
      <c r="AL62" s="6"/>
      <c r="AM62" s="6"/>
    </row>
    <row r="63" spans="2:39" x14ac:dyDescent="0.2">
      <c r="B6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63" s="148" t="str">
        <f>+CONCATENATE(ZEUFI037[[#This Row],[Type]],"-",ZEUFI037[[#This Row],[TCode]],"-",ZEUFI037[[#This Row],[G/L Account]])</f>
        <v>AB-FB1S-4751000004</v>
      </c>
      <c r="D63" s="149" t="str">
        <f>+CONCATENATE(ZEUFI037[[#This Row],[Type]],"-",ZEUFI037[[#This Row],[TCode]],"-",ZEUFI037[[#This Row],[CoCd]],"-",ZEUFI037[[#This Row],[DocumentNo]])</f>
        <v>AB-FB1S-E002-23057508</v>
      </c>
      <c r="E63" s="6" t="s">
        <v>89</v>
      </c>
      <c r="F63" s="6" t="s">
        <v>140</v>
      </c>
      <c r="G63" s="6" t="s">
        <v>141</v>
      </c>
      <c r="H63" s="6" t="s">
        <v>50</v>
      </c>
      <c r="I63" s="6" t="s">
        <v>142</v>
      </c>
      <c r="J63" s="6" t="s">
        <v>44</v>
      </c>
      <c r="K63" s="6" t="s">
        <v>93</v>
      </c>
      <c r="L63" s="6">
        <v>23057508</v>
      </c>
      <c r="M63" s="151">
        <v>45596</v>
      </c>
      <c r="N63" s="151">
        <v>45600</v>
      </c>
      <c r="O63" s="151">
        <v>45596</v>
      </c>
      <c r="P63" s="6"/>
      <c r="Q63" s="6"/>
      <c r="R63" s="6"/>
      <c r="S63" s="6">
        <v>445837.09</v>
      </c>
      <c r="T63" s="6">
        <v>0</v>
      </c>
      <c r="U63" s="6">
        <v>20</v>
      </c>
      <c r="V63" s="6">
        <v>40</v>
      </c>
      <c r="W63" s="6">
        <v>4</v>
      </c>
      <c r="X63" s="6">
        <v>4751000004</v>
      </c>
      <c r="Y63" s="6" t="s">
        <v>144</v>
      </c>
      <c r="Z63" s="6">
        <v>1572.14</v>
      </c>
      <c r="AA63" s="6">
        <v>0</v>
      </c>
      <c r="AB63" s="6">
        <v>0</v>
      </c>
      <c r="AC63" s="6">
        <v>0</v>
      </c>
      <c r="AD63" s="6"/>
      <c r="AE63" s="6"/>
      <c r="AF63" s="6"/>
      <c r="AG63" s="6"/>
      <c r="AH63" s="6"/>
      <c r="AI63" s="6"/>
      <c r="AJ63" s="6"/>
      <c r="AK63" s="7"/>
      <c r="AL63" s="6"/>
      <c r="AM63" s="6"/>
    </row>
    <row r="64" spans="2:39" x14ac:dyDescent="0.2">
      <c r="B6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64" s="148" t="str">
        <f>+CONCATENATE(ZEUFI037[[#This Row],[Type]],"-",ZEUFI037[[#This Row],[TCode]],"-",ZEUFI037[[#This Row],[G/L Account]])</f>
        <v>AB-FB1S-4751000004</v>
      </c>
      <c r="D64" s="149" t="str">
        <f>+CONCATENATE(ZEUFI037[[#This Row],[Type]],"-",ZEUFI037[[#This Row],[TCode]],"-",ZEUFI037[[#This Row],[CoCd]],"-",ZEUFI037[[#This Row],[DocumentNo]])</f>
        <v>AB-FB1S-E002-23057508</v>
      </c>
      <c r="E64" s="6" t="s">
        <v>89</v>
      </c>
      <c r="F64" s="6" t="s">
        <v>140</v>
      </c>
      <c r="G64" s="6" t="s">
        <v>141</v>
      </c>
      <c r="H64" s="6" t="s">
        <v>50</v>
      </c>
      <c r="I64" s="6" t="s">
        <v>142</v>
      </c>
      <c r="J64" s="6" t="s">
        <v>44</v>
      </c>
      <c r="K64" s="6" t="s">
        <v>93</v>
      </c>
      <c r="L64" s="6">
        <v>23057508</v>
      </c>
      <c r="M64" s="151">
        <v>45596</v>
      </c>
      <c r="N64" s="151">
        <v>45600</v>
      </c>
      <c r="O64" s="151">
        <v>45596</v>
      </c>
      <c r="P64" s="6"/>
      <c r="Q64" s="6"/>
      <c r="R64" s="6"/>
      <c r="S64" s="6">
        <v>445837.09</v>
      </c>
      <c r="T64" s="6">
        <v>0</v>
      </c>
      <c r="U64" s="6">
        <v>21</v>
      </c>
      <c r="V64" s="6">
        <v>40</v>
      </c>
      <c r="W64" s="6">
        <v>4</v>
      </c>
      <c r="X64" s="6">
        <v>4751000004</v>
      </c>
      <c r="Y64" s="6" t="s">
        <v>144</v>
      </c>
      <c r="Z64" s="6">
        <v>299.91000000000003</v>
      </c>
      <c r="AA64" s="6">
        <v>0</v>
      </c>
      <c r="AB64" s="6">
        <v>0</v>
      </c>
      <c r="AC64" s="6">
        <v>0</v>
      </c>
      <c r="AD64" s="6"/>
      <c r="AE64" s="6"/>
      <c r="AF64" s="6"/>
      <c r="AG64" s="6"/>
      <c r="AH64" s="6"/>
      <c r="AI64" s="6"/>
      <c r="AJ64" s="6"/>
      <c r="AK64" s="7"/>
      <c r="AL64" s="6"/>
      <c r="AM64" s="6"/>
    </row>
    <row r="65" spans="2:39" x14ac:dyDescent="0.2">
      <c r="B6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65" s="148" t="str">
        <f>+CONCATENATE(ZEUFI037[[#This Row],[Type]],"-",ZEUFI037[[#This Row],[TCode]],"-",ZEUFI037[[#This Row],[G/L Account]])</f>
        <v>AB-FB1S-4751000004</v>
      </c>
      <c r="D65" s="149" t="str">
        <f>+CONCATENATE(ZEUFI037[[#This Row],[Type]],"-",ZEUFI037[[#This Row],[TCode]],"-",ZEUFI037[[#This Row],[CoCd]],"-",ZEUFI037[[#This Row],[DocumentNo]])</f>
        <v>AB-FB1S-E002-23057508</v>
      </c>
      <c r="E65" s="6" t="s">
        <v>89</v>
      </c>
      <c r="F65" s="6" t="s">
        <v>140</v>
      </c>
      <c r="G65" s="6" t="s">
        <v>141</v>
      </c>
      <c r="H65" s="6" t="s">
        <v>50</v>
      </c>
      <c r="I65" s="6" t="s">
        <v>142</v>
      </c>
      <c r="J65" s="6" t="s">
        <v>44</v>
      </c>
      <c r="K65" s="6" t="s">
        <v>93</v>
      </c>
      <c r="L65" s="6">
        <v>23057508</v>
      </c>
      <c r="M65" s="151">
        <v>45596</v>
      </c>
      <c r="N65" s="151">
        <v>45600</v>
      </c>
      <c r="O65" s="151">
        <v>45596</v>
      </c>
      <c r="P65" s="6"/>
      <c r="Q65" s="6"/>
      <c r="R65" s="6"/>
      <c r="S65" s="6">
        <v>445837.09</v>
      </c>
      <c r="T65" s="6">
        <v>0</v>
      </c>
      <c r="U65" s="6">
        <v>22</v>
      </c>
      <c r="V65" s="6">
        <v>40</v>
      </c>
      <c r="W65" s="6">
        <v>4</v>
      </c>
      <c r="X65" s="6">
        <v>4751000004</v>
      </c>
      <c r="Y65" s="6" t="s">
        <v>144</v>
      </c>
      <c r="Z65" s="6">
        <v>502.04</v>
      </c>
      <c r="AA65" s="6">
        <v>0</v>
      </c>
      <c r="AB65" s="6">
        <v>0</v>
      </c>
      <c r="AC65" s="6">
        <v>0</v>
      </c>
      <c r="AD65" s="6"/>
      <c r="AE65" s="6"/>
      <c r="AF65" s="6"/>
      <c r="AG65" s="6"/>
      <c r="AH65" s="6"/>
      <c r="AI65" s="6"/>
      <c r="AJ65" s="6"/>
      <c r="AK65" s="7"/>
      <c r="AL65" s="6"/>
      <c r="AM65" s="6"/>
    </row>
    <row r="66" spans="2:39" x14ac:dyDescent="0.2">
      <c r="B6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66" s="148" t="str">
        <f>+CONCATENATE(ZEUFI037[[#This Row],[Type]],"-",ZEUFI037[[#This Row],[TCode]],"-",ZEUFI037[[#This Row],[G/L Account]])</f>
        <v>AB-FB1S-4751000004</v>
      </c>
      <c r="D66" s="149" t="str">
        <f>+CONCATENATE(ZEUFI037[[#This Row],[Type]],"-",ZEUFI037[[#This Row],[TCode]],"-",ZEUFI037[[#This Row],[CoCd]],"-",ZEUFI037[[#This Row],[DocumentNo]])</f>
        <v>AB-FB1S-E002-23057508</v>
      </c>
      <c r="E66" s="6" t="s">
        <v>89</v>
      </c>
      <c r="F66" s="6" t="s">
        <v>140</v>
      </c>
      <c r="G66" s="6" t="s">
        <v>141</v>
      </c>
      <c r="H66" s="6" t="s">
        <v>50</v>
      </c>
      <c r="I66" s="6" t="s">
        <v>142</v>
      </c>
      <c r="J66" s="6" t="s">
        <v>44</v>
      </c>
      <c r="K66" s="6" t="s">
        <v>93</v>
      </c>
      <c r="L66" s="6">
        <v>23057508</v>
      </c>
      <c r="M66" s="151">
        <v>45596</v>
      </c>
      <c r="N66" s="151">
        <v>45600</v>
      </c>
      <c r="O66" s="151">
        <v>45596</v>
      </c>
      <c r="P66" s="6"/>
      <c r="Q66" s="6"/>
      <c r="R66" s="6"/>
      <c r="S66" s="6">
        <v>445837.09</v>
      </c>
      <c r="T66" s="6">
        <v>0</v>
      </c>
      <c r="U66" s="6">
        <v>23</v>
      </c>
      <c r="V66" s="6">
        <v>40</v>
      </c>
      <c r="W66" s="6">
        <v>4</v>
      </c>
      <c r="X66" s="6">
        <v>4751000004</v>
      </c>
      <c r="Y66" s="6" t="s">
        <v>144</v>
      </c>
      <c r="Z66" s="6">
        <v>445.53</v>
      </c>
      <c r="AA66" s="6">
        <v>0</v>
      </c>
      <c r="AB66" s="6">
        <v>0</v>
      </c>
      <c r="AC66" s="6">
        <v>0</v>
      </c>
      <c r="AD66" s="6"/>
      <c r="AE66" s="6"/>
      <c r="AF66" s="6"/>
      <c r="AG66" s="6"/>
      <c r="AH66" s="6"/>
      <c r="AI66" s="6"/>
      <c r="AJ66" s="6"/>
      <c r="AK66" s="7"/>
      <c r="AL66" s="6"/>
      <c r="AM66" s="6"/>
    </row>
    <row r="67" spans="2:39" x14ac:dyDescent="0.2">
      <c r="B6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67" s="148" t="str">
        <f>+CONCATENATE(ZEUFI037[[#This Row],[Type]],"-",ZEUFI037[[#This Row],[TCode]],"-",ZEUFI037[[#This Row],[G/L Account]])</f>
        <v>AB-FB1S-4751000004</v>
      </c>
      <c r="D67" s="149" t="str">
        <f>+CONCATENATE(ZEUFI037[[#This Row],[Type]],"-",ZEUFI037[[#This Row],[TCode]],"-",ZEUFI037[[#This Row],[CoCd]],"-",ZEUFI037[[#This Row],[DocumentNo]])</f>
        <v>AB-FB1S-E002-23057508</v>
      </c>
      <c r="E67" s="6" t="s">
        <v>89</v>
      </c>
      <c r="F67" s="6" t="s">
        <v>140</v>
      </c>
      <c r="G67" s="6" t="s">
        <v>141</v>
      </c>
      <c r="H67" s="6" t="s">
        <v>50</v>
      </c>
      <c r="I67" s="6" t="s">
        <v>142</v>
      </c>
      <c r="J67" s="6" t="s">
        <v>44</v>
      </c>
      <c r="K67" s="6" t="s">
        <v>93</v>
      </c>
      <c r="L67" s="6">
        <v>23057508</v>
      </c>
      <c r="M67" s="151">
        <v>45596</v>
      </c>
      <c r="N67" s="151">
        <v>45600</v>
      </c>
      <c r="O67" s="151">
        <v>45596</v>
      </c>
      <c r="P67" s="6"/>
      <c r="Q67" s="6"/>
      <c r="R67" s="6"/>
      <c r="S67" s="6">
        <v>445837.09</v>
      </c>
      <c r="T67" s="6">
        <v>0</v>
      </c>
      <c r="U67" s="6">
        <v>24</v>
      </c>
      <c r="V67" s="6">
        <v>40</v>
      </c>
      <c r="W67" s="6">
        <v>4</v>
      </c>
      <c r="X67" s="6">
        <v>4751000004</v>
      </c>
      <c r="Y67" s="6" t="s">
        <v>144</v>
      </c>
      <c r="Z67" s="6">
        <v>37.5</v>
      </c>
      <c r="AA67" s="6">
        <v>0</v>
      </c>
      <c r="AB67" s="6">
        <v>0</v>
      </c>
      <c r="AC67" s="6">
        <v>0</v>
      </c>
      <c r="AD67" s="6"/>
      <c r="AE67" s="6"/>
      <c r="AF67" s="6"/>
      <c r="AG67" s="6"/>
      <c r="AH67" s="6"/>
      <c r="AI67" s="6"/>
      <c r="AJ67" s="6"/>
      <c r="AK67" s="7"/>
      <c r="AL67" s="6"/>
      <c r="AM67" s="6"/>
    </row>
    <row r="68" spans="2:39" x14ac:dyDescent="0.2">
      <c r="B6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68" s="148" t="str">
        <f>+CONCATENATE(ZEUFI037[[#This Row],[Type]],"-",ZEUFI037[[#This Row],[TCode]],"-",ZEUFI037[[#This Row],[G/L Account]])</f>
        <v>AB-FB1S-4751000004</v>
      </c>
      <c r="D68" s="149" t="str">
        <f>+CONCATENATE(ZEUFI037[[#This Row],[Type]],"-",ZEUFI037[[#This Row],[TCode]],"-",ZEUFI037[[#This Row],[CoCd]],"-",ZEUFI037[[#This Row],[DocumentNo]])</f>
        <v>AB-FB1S-E002-23057508</v>
      </c>
      <c r="E68" s="6" t="s">
        <v>89</v>
      </c>
      <c r="F68" s="6" t="s">
        <v>140</v>
      </c>
      <c r="G68" s="6" t="s">
        <v>141</v>
      </c>
      <c r="H68" s="6" t="s">
        <v>50</v>
      </c>
      <c r="I68" s="6" t="s">
        <v>142</v>
      </c>
      <c r="J68" s="6" t="s">
        <v>44</v>
      </c>
      <c r="K68" s="6" t="s">
        <v>93</v>
      </c>
      <c r="L68" s="6">
        <v>23057508</v>
      </c>
      <c r="M68" s="151">
        <v>45596</v>
      </c>
      <c r="N68" s="151">
        <v>45600</v>
      </c>
      <c r="O68" s="151">
        <v>45596</v>
      </c>
      <c r="P68" s="6"/>
      <c r="Q68" s="6"/>
      <c r="R68" s="6"/>
      <c r="S68" s="6">
        <v>445837.09</v>
      </c>
      <c r="T68" s="6">
        <v>0</v>
      </c>
      <c r="U68" s="6">
        <v>25</v>
      </c>
      <c r="V68" s="6">
        <v>40</v>
      </c>
      <c r="W68" s="6">
        <v>4</v>
      </c>
      <c r="X68" s="6">
        <v>4751000004</v>
      </c>
      <c r="Y68" s="6" t="s">
        <v>144</v>
      </c>
      <c r="Z68" s="6">
        <v>1261.78</v>
      </c>
      <c r="AA68" s="6">
        <v>0</v>
      </c>
      <c r="AB68" s="6">
        <v>0</v>
      </c>
      <c r="AC68" s="6">
        <v>0</v>
      </c>
      <c r="AD68" s="6"/>
      <c r="AE68" s="6"/>
      <c r="AF68" s="6"/>
      <c r="AG68" s="6"/>
      <c r="AH68" s="6"/>
      <c r="AI68" s="6"/>
      <c r="AJ68" s="6"/>
      <c r="AK68" s="7"/>
      <c r="AL68" s="6"/>
      <c r="AM68" s="6"/>
    </row>
    <row r="69" spans="2:39" x14ac:dyDescent="0.2">
      <c r="B6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69" s="148" t="str">
        <f>+CONCATENATE(ZEUFI037[[#This Row],[Type]],"-",ZEUFI037[[#This Row],[TCode]],"-",ZEUFI037[[#This Row],[G/L Account]])</f>
        <v>AB-FB1S-4751000001</v>
      </c>
      <c r="D69" s="149" t="str">
        <f>+CONCATENATE(ZEUFI037[[#This Row],[Type]],"-",ZEUFI037[[#This Row],[TCode]],"-",ZEUFI037[[#This Row],[CoCd]],"-",ZEUFI037[[#This Row],[DocumentNo]])</f>
        <v>AB-FB1S-E002-23057508</v>
      </c>
      <c r="E69" s="6" t="s">
        <v>89</v>
      </c>
      <c r="F69" s="6" t="s">
        <v>140</v>
      </c>
      <c r="G69" s="6" t="s">
        <v>141</v>
      </c>
      <c r="H69" s="6" t="s">
        <v>50</v>
      </c>
      <c r="I69" s="6" t="s">
        <v>142</v>
      </c>
      <c r="J69" s="6" t="s">
        <v>44</v>
      </c>
      <c r="K69" s="6" t="s">
        <v>93</v>
      </c>
      <c r="L69" s="6">
        <v>23057508</v>
      </c>
      <c r="M69" s="151">
        <v>45596</v>
      </c>
      <c r="N69" s="151">
        <v>45600</v>
      </c>
      <c r="O69" s="151">
        <v>45596</v>
      </c>
      <c r="P69" s="6"/>
      <c r="Q69" s="6"/>
      <c r="R69" s="6"/>
      <c r="S69" s="6">
        <v>445837.09</v>
      </c>
      <c r="T69" s="6">
        <v>0</v>
      </c>
      <c r="U69" s="6">
        <v>1</v>
      </c>
      <c r="V69" s="6">
        <v>40</v>
      </c>
      <c r="W69" s="6">
        <v>4</v>
      </c>
      <c r="X69" s="6">
        <v>4751000001</v>
      </c>
      <c r="Y69" s="6" t="s">
        <v>143</v>
      </c>
      <c r="Z69" s="6">
        <v>9546.4</v>
      </c>
      <c r="AA69" s="6">
        <v>0</v>
      </c>
      <c r="AB69" s="6">
        <v>0</v>
      </c>
      <c r="AC69" s="6">
        <v>0</v>
      </c>
      <c r="AD69" s="6"/>
      <c r="AE69" s="6"/>
      <c r="AF69" s="6"/>
      <c r="AG69" s="6"/>
      <c r="AH69" s="6"/>
      <c r="AI69" s="6"/>
      <c r="AJ69" s="6"/>
      <c r="AK69" s="7"/>
      <c r="AL69" s="6"/>
      <c r="AM69" s="6"/>
    </row>
    <row r="70" spans="2:39" x14ac:dyDescent="0.2">
      <c r="B7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70" s="148" t="str">
        <f>+CONCATENATE(ZEUFI037[[#This Row],[Type]],"-",ZEUFI037[[#This Row],[TCode]],"-",ZEUFI037[[#This Row],[G/L Account]])</f>
        <v>AB-FB1S-4751000001</v>
      </c>
      <c r="D70" s="149" t="str">
        <f>+CONCATENATE(ZEUFI037[[#This Row],[Type]],"-",ZEUFI037[[#This Row],[TCode]],"-",ZEUFI037[[#This Row],[CoCd]],"-",ZEUFI037[[#This Row],[DocumentNo]])</f>
        <v>AB-FB1S-E002-23057508</v>
      </c>
      <c r="E70" s="6" t="s">
        <v>89</v>
      </c>
      <c r="F70" s="6" t="s">
        <v>140</v>
      </c>
      <c r="G70" s="6" t="s">
        <v>141</v>
      </c>
      <c r="H70" s="6" t="s">
        <v>50</v>
      </c>
      <c r="I70" s="6" t="s">
        <v>142</v>
      </c>
      <c r="J70" s="6" t="s">
        <v>44</v>
      </c>
      <c r="K70" s="6" t="s">
        <v>93</v>
      </c>
      <c r="L70" s="6">
        <v>23057508</v>
      </c>
      <c r="M70" s="151">
        <v>45596</v>
      </c>
      <c r="N70" s="151">
        <v>45600</v>
      </c>
      <c r="O70" s="151">
        <v>45596</v>
      </c>
      <c r="P70" s="6"/>
      <c r="Q70" s="6"/>
      <c r="R70" s="6"/>
      <c r="S70" s="6">
        <v>445837.09</v>
      </c>
      <c r="T70" s="6">
        <v>0</v>
      </c>
      <c r="U70" s="6">
        <v>2</v>
      </c>
      <c r="V70" s="6">
        <v>40</v>
      </c>
      <c r="W70" s="6">
        <v>4</v>
      </c>
      <c r="X70" s="6">
        <v>4751000001</v>
      </c>
      <c r="Y70" s="6" t="s">
        <v>143</v>
      </c>
      <c r="Z70" s="6">
        <v>17762.96</v>
      </c>
      <c r="AA70" s="6">
        <v>0</v>
      </c>
      <c r="AB70" s="6">
        <v>0</v>
      </c>
      <c r="AC70" s="6">
        <v>0</v>
      </c>
      <c r="AD70" s="6"/>
      <c r="AE70" s="6"/>
      <c r="AF70" s="6"/>
      <c r="AG70" s="6"/>
      <c r="AH70" s="6"/>
      <c r="AI70" s="6"/>
      <c r="AJ70" s="6"/>
      <c r="AK70" s="7"/>
      <c r="AL70" s="6"/>
      <c r="AM70" s="6"/>
    </row>
    <row r="71" spans="2:39" x14ac:dyDescent="0.2">
      <c r="B7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71" s="148" t="str">
        <f>+CONCATENATE(ZEUFI037[[#This Row],[Type]],"-",ZEUFI037[[#This Row],[TCode]],"-",ZEUFI037[[#This Row],[G/L Account]])</f>
        <v>AB-FB1S-4751000001</v>
      </c>
      <c r="D71" s="149" t="str">
        <f>+CONCATENATE(ZEUFI037[[#This Row],[Type]],"-",ZEUFI037[[#This Row],[TCode]],"-",ZEUFI037[[#This Row],[CoCd]],"-",ZEUFI037[[#This Row],[DocumentNo]])</f>
        <v>AB-FB1S-E002-23057508</v>
      </c>
      <c r="E71" s="6" t="s">
        <v>89</v>
      </c>
      <c r="F71" s="6" t="s">
        <v>140</v>
      </c>
      <c r="G71" s="6" t="s">
        <v>141</v>
      </c>
      <c r="H71" s="6" t="s">
        <v>50</v>
      </c>
      <c r="I71" s="6" t="s">
        <v>142</v>
      </c>
      <c r="J71" s="6" t="s">
        <v>44</v>
      </c>
      <c r="K71" s="6" t="s">
        <v>93</v>
      </c>
      <c r="L71" s="6">
        <v>23057508</v>
      </c>
      <c r="M71" s="151">
        <v>45596</v>
      </c>
      <c r="N71" s="151">
        <v>45600</v>
      </c>
      <c r="O71" s="151">
        <v>45596</v>
      </c>
      <c r="P71" s="6"/>
      <c r="Q71" s="6"/>
      <c r="R71" s="6"/>
      <c r="S71" s="6">
        <v>445837.09</v>
      </c>
      <c r="T71" s="6">
        <v>0</v>
      </c>
      <c r="U71" s="6">
        <v>3</v>
      </c>
      <c r="V71" s="6">
        <v>40</v>
      </c>
      <c r="W71" s="6">
        <v>4</v>
      </c>
      <c r="X71" s="6">
        <v>4751000001</v>
      </c>
      <c r="Y71" s="6" t="s">
        <v>143</v>
      </c>
      <c r="Z71" s="6">
        <v>75856.570000000007</v>
      </c>
      <c r="AA71" s="6">
        <v>0</v>
      </c>
      <c r="AB71" s="6">
        <v>0</v>
      </c>
      <c r="AC71" s="6">
        <v>0</v>
      </c>
      <c r="AD71" s="6"/>
      <c r="AE71" s="6"/>
      <c r="AF71" s="6"/>
      <c r="AG71" s="6"/>
      <c r="AH71" s="6"/>
      <c r="AI71" s="6"/>
      <c r="AJ71" s="6"/>
      <c r="AK71" s="7"/>
      <c r="AL71" s="6"/>
      <c r="AM71" s="6"/>
    </row>
    <row r="72" spans="2:39" x14ac:dyDescent="0.2">
      <c r="B7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72" s="148" t="str">
        <f>+CONCATENATE(ZEUFI037[[#This Row],[Type]],"-",ZEUFI037[[#This Row],[TCode]],"-",ZEUFI037[[#This Row],[G/L Account]])</f>
        <v>AB-FB1S-4751000001</v>
      </c>
      <c r="D72" s="149" t="str">
        <f>+CONCATENATE(ZEUFI037[[#This Row],[Type]],"-",ZEUFI037[[#This Row],[TCode]],"-",ZEUFI037[[#This Row],[CoCd]],"-",ZEUFI037[[#This Row],[DocumentNo]])</f>
        <v>AB-FB1S-E002-23057508</v>
      </c>
      <c r="E72" s="6" t="s">
        <v>89</v>
      </c>
      <c r="F72" s="6" t="s">
        <v>140</v>
      </c>
      <c r="G72" s="6" t="s">
        <v>141</v>
      </c>
      <c r="H72" s="6" t="s">
        <v>50</v>
      </c>
      <c r="I72" s="6" t="s">
        <v>142</v>
      </c>
      <c r="J72" s="6" t="s">
        <v>44</v>
      </c>
      <c r="K72" s="6" t="s">
        <v>93</v>
      </c>
      <c r="L72" s="6">
        <v>23057508</v>
      </c>
      <c r="M72" s="151">
        <v>45596</v>
      </c>
      <c r="N72" s="151">
        <v>45600</v>
      </c>
      <c r="O72" s="151">
        <v>45596</v>
      </c>
      <c r="P72" s="6"/>
      <c r="Q72" s="6"/>
      <c r="R72" s="6"/>
      <c r="S72" s="6">
        <v>445837.09</v>
      </c>
      <c r="T72" s="6">
        <v>0</v>
      </c>
      <c r="U72" s="6">
        <v>4</v>
      </c>
      <c r="V72" s="6">
        <v>40</v>
      </c>
      <c r="W72" s="6">
        <v>4</v>
      </c>
      <c r="X72" s="6">
        <v>4751000001</v>
      </c>
      <c r="Y72" s="6" t="s">
        <v>143</v>
      </c>
      <c r="Z72" s="6">
        <v>4895.1000000000004</v>
      </c>
      <c r="AA72" s="6">
        <v>0</v>
      </c>
      <c r="AB72" s="6">
        <v>0</v>
      </c>
      <c r="AC72" s="6">
        <v>0</v>
      </c>
      <c r="AD72" s="6"/>
      <c r="AE72" s="6"/>
      <c r="AF72" s="6"/>
      <c r="AG72" s="6"/>
      <c r="AH72" s="6"/>
      <c r="AI72" s="6"/>
      <c r="AJ72" s="6"/>
      <c r="AK72" s="7"/>
      <c r="AL72" s="6"/>
      <c r="AM72" s="6"/>
    </row>
    <row r="73" spans="2:39" x14ac:dyDescent="0.2">
      <c r="B7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73" s="148" t="str">
        <f>+CONCATENATE(ZEUFI037[[#This Row],[Type]],"-",ZEUFI037[[#This Row],[TCode]],"-",ZEUFI037[[#This Row],[G/L Account]])</f>
        <v>AB-FB1S-4751000001</v>
      </c>
      <c r="D73" s="149" t="str">
        <f>+CONCATENATE(ZEUFI037[[#This Row],[Type]],"-",ZEUFI037[[#This Row],[TCode]],"-",ZEUFI037[[#This Row],[CoCd]],"-",ZEUFI037[[#This Row],[DocumentNo]])</f>
        <v>AB-FB1S-E002-23057508</v>
      </c>
      <c r="E73" s="6" t="s">
        <v>89</v>
      </c>
      <c r="F73" s="6" t="s">
        <v>140</v>
      </c>
      <c r="G73" s="6" t="s">
        <v>141</v>
      </c>
      <c r="H73" s="6" t="s">
        <v>50</v>
      </c>
      <c r="I73" s="6" t="s">
        <v>142</v>
      </c>
      <c r="J73" s="6" t="s">
        <v>44</v>
      </c>
      <c r="K73" s="6" t="s">
        <v>93</v>
      </c>
      <c r="L73" s="6">
        <v>23057508</v>
      </c>
      <c r="M73" s="151">
        <v>45596</v>
      </c>
      <c r="N73" s="151">
        <v>45600</v>
      </c>
      <c r="O73" s="151">
        <v>45596</v>
      </c>
      <c r="P73" s="6"/>
      <c r="Q73" s="6"/>
      <c r="R73" s="6"/>
      <c r="S73" s="6">
        <v>445837.09</v>
      </c>
      <c r="T73" s="6">
        <v>0</v>
      </c>
      <c r="U73" s="6">
        <v>5</v>
      </c>
      <c r="V73" s="6">
        <v>40</v>
      </c>
      <c r="W73" s="6">
        <v>4</v>
      </c>
      <c r="X73" s="6">
        <v>4751000001</v>
      </c>
      <c r="Y73" s="6" t="s">
        <v>143</v>
      </c>
      <c r="Z73" s="6">
        <v>69077.42</v>
      </c>
      <c r="AA73" s="6">
        <v>0</v>
      </c>
      <c r="AB73" s="6">
        <v>0</v>
      </c>
      <c r="AC73" s="6">
        <v>0</v>
      </c>
      <c r="AD73" s="6"/>
      <c r="AE73" s="6"/>
      <c r="AF73" s="6"/>
      <c r="AG73" s="6"/>
      <c r="AH73" s="6"/>
      <c r="AI73" s="6"/>
      <c r="AJ73" s="6"/>
      <c r="AK73" s="7"/>
      <c r="AL73" s="6"/>
      <c r="AM73" s="6"/>
    </row>
    <row r="74" spans="2:39" x14ac:dyDescent="0.2">
      <c r="B7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74" s="148" t="str">
        <f>+CONCATENATE(ZEUFI037[[#This Row],[Type]],"-",ZEUFI037[[#This Row],[TCode]],"-",ZEUFI037[[#This Row],[G/L Account]])</f>
        <v>AB-FB1D-4300000001</v>
      </c>
      <c r="D74" s="149" t="str">
        <f>+CONCATENATE(ZEUFI037[[#This Row],[Type]],"-",ZEUFI037[[#This Row],[TCode]],"-",ZEUFI037[[#This Row],[CoCd]],"-",ZEUFI037[[#This Row],[DocumentNo]])</f>
        <v>AB-FB1D-E009-23078809</v>
      </c>
      <c r="E74" s="6" t="s">
        <v>145</v>
      </c>
      <c r="F74" s="6"/>
      <c r="G74" s="6" t="s">
        <v>134</v>
      </c>
      <c r="H74" s="6" t="s">
        <v>48</v>
      </c>
      <c r="I74" s="6" t="s">
        <v>92</v>
      </c>
      <c r="J74" s="6" t="s">
        <v>44</v>
      </c>
      <c r="K74" s="6" t="s">
        <v>93</v>
      </c>
      <c r="L74" s="6">
        <v>23078809</v>
      </c>
      <c r="M74" s="151">
        <v>45566</v>
      </c>
      <c r="N74" s="151">
        <v>45566</v>
      </c>
      <c r="O74" s="151">
        <v>45566</v>
      </c>
      <c r="P74" s="6"/>
      <c r="Q74" s="6"/>
      <c r="R74" s="6"/>
      <c r="S74" s="6">
        <v>1095.78</v>
      </c>
      <c r="T74" s="6">
        <v>0</v>
      </c>
      <c r="U74" s="6">
        <v>3</v>
      </c>
      <c r="V74" s="6">
        <v>17</v>
      </c>
      <c r="W74" s="6">
        <v>1</v>
      </c>
      <c r="X74" s="6">
        <v>4300000001</v>
      </c>
      <c r="Y74" s="6" t="s">
        <v>94</v>
      </c>
      <c r="Z74" s="6">
        <v>0</v>
      </c>
      <c r="AA74" s="6">
        <v>0</v>
      </c>
      <c r="AB74" s="6">
        <v>1095.78</v>
      </c>
      <c r="AC74" s="6">
        <v>0</v>
      </c>
      <c r="AD74" s="6"/>
      <c r="AE74" s="6"/>
      <c r="AF74" s="6"/>
      <c r="AG74" s="6"/>
      <c r="AH74" s="6"/>
      <c r="AI74" s="6"/>
      <c r="AJ74" s="6"/>
      <c r="AK74" s="7"/>
      <c r="AL74" s="6">
        <v>100027912</v>
      </c>
      <c r="AM74" s="6" t="s">
        <v>146</v>
      </c>
    </row>
    <row r="75" spans="2:39" x14ac:dyDescent="0.2">
      <c r="B7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75" s="148" t="str">
        <f>+CONCATENATE(ZEUFI037[[#This Row],[Type]],"-",ZEUFI037[[#This Row],[TCode]],"-",ZEUFI037[[#This Row],[G/L Account]])</f>
        <v>AB-FB1D-4300000001</v>
      </c>
      <c r="D75" s="149" t="str">
        <f>+CONCATENATE(ZEUFI037[[#This Row],[Type]],"-",ZEUFI037[[#This Row],[TCode]],"-",ZEUFI037[[#This Row],[CoCd]],"-",ZEUFI037[[#This Row],[DocumentNo]])</f>
        <v>AB-FB1D-E009-23078809</v>
      </c>
      <c r="E75" s="6" t="s">
        <v>145</v>
      </c>
      <c r="F75" s="6"/>
      <c r="G75" s="6" t="s">
        <v>134</v>
      </c>
      <c r="H75" s="6" t="s">
        <v>48</v>
      </c>
      <c r="I75" s="6" t="s">
        <v>92</v>
      </c>
      <c r="J75" s="6" t="s">
        <v>44</v>
      </c>
      <c r="K75" s="6" t="s">
        <v>93</v>
      </c>
      <c r="L75" s="6">
        <v>23078809</v>
      </c>
      <c r="M75" s="151">
        <v>45566</v>
      </c>
      <c r="N75" s="151">
        <v>45566</v>
      </c>
      <c r="O75" s="151">
        <v>45566</v>
      </c>
      <c r="P75" s="6"/>
      <c r="Q75" s="6"/>
      <c r="R75" s="6"/>
      <c r="S75" s="6">
        <v>1095.78</v>
      </c>
      <c r="T75" s="6">
        <v>0</v>
      </c>
      <c r="U75" s="6">
        <v>2</v>
      </c>
      <c r="V75" s="6">
        <v>7</v>
      </c>
      <c r="W75" s="6">
        <v>0</v>
      </c>
      <c r="X75" s="6">
        <v>4300000001</v>
      </c>
      <c r="Y75" s="6" t="s">
        <v>94</v>
      </c>
      <c r="Z75" s="6">
        <v>1095</v>
      </c>
      <c r="AA75" s="6">
        <v>0</v>
      </c>
      <c r="AB75" s="6">
        <v>0</v>
      </c>
      <c r="AC75" s="6">
        <v>0</v>
      </c>
      <c r="AD75" s="6"/>
      <c r="AE75" s="6"/>
      <c r="AF75" s="6"/>
      <c r="AG75" s="6"/>
      <c r="AH75" s="6"/>
      <c r="AI75" s="6"/>
      <c r="AJ75" s="6"/>
      <c r="AK75" s="7"/>
      <c r="AL75" s="6">
        <v>100027912</v>
      </c>
      <c r="AM75" s="6" t="s">
        <v>146</v>
      </c>
    </row>
    <row r="76" spans="2:39" x14ac:dyDescent="0.2">
      <c r="B7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76" s="148" t="str">
        <f>+CONCATENATE(ZEUFI037[[#This Row],[Type]],"-",ZEUFI037[[#This Row],[TCode]],"-",ZEUFI037[[#This Row],[G/L Account]])</f>
        <v>AB-FB1D-6590000001</v>
      </c>
      <c r="D76" s="149" t="str">
        <f>+CONCATENATE(ZEUFI037[[#This Row],[Type]],"-",ZEUFI037[[#This Row],[TCode]],"-",ZEUFI037[[#This Row],[CoCd]],"-",ZEUFI037[[#This Row],[DocumentNo]])</f>
        <v>AB-FB1D-E009-23078809</v>
      </c>
      <c r="E76" s="6" t="s">
        <v>145</v>
      </c>
      <c r="F76" s="6"/>
      <c r="G76" s="6" t="s">
        <v>134</v>
      </c>
      <c r="H76" s="6" t="s">
        <v>48</v>
      </c>
      <c r="I76" s="6" t="s">
        <v>92</v>
      </c>
      <c r="J76" s="6" t="s">
        <v>44</v>
      </c>
      <c r="K76" s="6" t="s">
        <v>93</v>
      </c>
      <c r="L76" s="6">
        <v>23078809</v>
      </c>
      <c r="M76" s="151">
        <v>45566</v>
      </c>
      <c r="N76" s="151">
        <v>45566</v>
      </c>
      <c r="O76" s="151">
        <v>45566</v>
      </c>
      <c r="P76" s="6"/>
      <c r="Q76" s="6"/>
      <c r="R76" s="6"/>
      <c r="S76" s="6">
        <v>1095.78</v>
      </c>
      <c r="T76" s="6">
        <v>0</v>
      </c>
      <c r="U76" s="6">
        <v>1</v>
      </c>
      <c r="V76" s="6">
        <v>40</v>
      </c>
      <c r="W76" s="6">
        <v>4</v>
      </c>
      <c r="X76" s="6">
        <v>6590000001</v>
      </c>
      <c r="Y76" s="6" t="s">
        <v>122</v>
      </c>
      <c r="Z76" s="6">
        <v>0.78</v>
      </c>
      <c r="AA76" s="6">
        <v>0</v>
      </c>
      <c r="AB76" s="6">
        <v>0</v>
      </c>
      <c r="AC76" s="6">
        <v>0</v>
      </c>
      <c r="AD76" s="6" t="s">
        <v>102</v>
      </c>
      <c r="AE76" s="6"/>
      <c r="AF76" s="6" t="s">
        <v>147</v>
      </c>
      <c r="AG76" s="6" t="s">
        <v>147</v>
      </c>
      <c r="AH76" s="6"/>
      <c r="AI76" s="6" t="s">
        <v>148</v>
      </c>
      <c r="AJ76" s="6" t="s">
        <v>149</v>
      </c>
      <c r="AK76" s="7"/>
      <c r="AL76" s="6"/>
      <c r="AM76" s="6"/>
    </row>
    <row r="77" spans="2:39" x14ac:dyDescent="0.2">
      <c r="B7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77" s="148" t="str">
        <f>+CONCATENATE(ZEUFI037[[#This Row],[Type]],"-",ZEUFI037[[#This Row],[TCode]],"-",ZEUFI037[[#This Row],[G/L Account]])</f>
        <v>AB-FB1D-1600000001</v>
      </c>
      <c r="D77" s="149" t="str">
        <f>+CONCATENATE(ZEUFI037[[#This Row],[Type]],"-",ZEUFI037[[#This Row],[TCode]],"-",ZEUFI037[[#This Row],[CoCd]],"-",ZEUFI037[[#This Row],[DocumentNo]])</f>
        <v>AB-FB1D-E009-23078813</v>
      </c>
      <c r="E77" s="6" t="s">
        <v>145</v>
      </c>
      <c r="F77" s="6" t="s">
        <v>90</v>
      </c>
      <c r="G77" s="6" t="s">
        <v>91</v>
      </c>
      <c r="H77" s="6" t="s">
        <v>48</v>
      </c>
      <c r="I77" s="6" t="s">
        <v>92</v>
      </c>
      <c r="J77" s="6" t="s">
        <v>44</v>
      </c>
      <c r="K77" s="6" t="s">
        <v>93</v>
      </c>
      <c r="L77" s="6">
        <v>23078813</v>
      </c>
      <c r="M77" s="151">
        <v>45566</v>
      </c>
      <c r="N77" s="151">
        <v>45566</v>
      </c>
      <c r="O77" s="151">
        <v>45566</v>
      </c>
      <c r="P77" s="6"/>
      <c r="Q77" s="6"/>
      <c r="R77" s="6"/>
      <c r="S77" s="6">
        <v>8614.18</v>
      </c>
      <c r="T77" s="6">
        <v>0</v>
      </c>
      <c r="U77" s="6">
        <v>2</v>
      </c>
      <c r="V77" s="6">
        <v>37</v>
      </c>
      <c r="W77" s="6">
        <v>3</v>
      </c>
      <c r="X77" s="6">
        <v>1600000001</v>
      </c>
      <c r="Y77" s="6" t="s">
        <v>105</v>
      </c>
      <c r="Z77" s="6">
        <v>0</v>
      </c>
      <c r="AA77" s="6">
        <v>0</v>
      </c>
      <c r="AB77" s="6">
        <v>8614.18</v>
      </c>
      <c r="AC77" s="6">
        <v>0</v>
      </c>
      <c r="AD77" s="6"/>
      <c r="AE77" s="6"/>
      <c r="AF77" s="6"/>
      <c r="AG77" s="6"/>
      <c r="AH77" s="6"/>
      <c r="AI77" s="6"/>
      <c r="AJ77" s="6"/>
      <c r="AK77" s="7"/>
      <c r="AL77" s="6">
        <v>160000103</v>
      </c>
      <c r="AM77" s="6" t="s">
        <v>150</v>
      </c>
    </row>
    <row r="78" spans="2:39" x14ac:dyDescent="0.2">
      <c r="B7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78" s="148" t="str">
        <f>+CONCATENATE(ZEUFI037[[#This Row],[Type]],"-",ZEUFI037[[#This Row],[TCode]],"-",ZEUFI037[[#This Row],[G/L Account]])</f>
        <v>AB-FB1D-4000000001</v>
      </c>
      <c r="D78" s="149" t="str">
        <f>+CONCATENATE(ZEUFI037[[#This Row],[Type]],"-",ZEUFI037[[#This Row],[TCode]],"-",ZEUFI037[[#This Row],[CoCd]],"-",ZEUFI037[[#This Row],[DocumentNo]])</f>
        <v>AB-FB1D-E009-23078813</v>
      </c>
      <c r="E78" s="6" t="s">
        <v>145</v>
      </c>
      <c r="F78" s="6" t="s">
        <v>90</v>
      </c>
      <c r="G78" s="6" t="s">
        <v>91</v>
      </c>
      <c r="H78" s="6" t="s">
        <v>48</v>
      </c>
      <c r="I78" s="6" t="s">
        <v>92</v>
      </c>
      <c r="J78" s="6" t="s">
        <v>44</v>
      </c>
      <c r="K78" s="6" t="s">
        <v>93</v>
      </c>
      <c r="L78" s="6">
        <v>23078813</v>
      </c>
      <c r="M78" s="151">
        <v>45566</v>
      </c>
      <c r="N78" s="151">
        <v>45566</v>
      </c>
      <c r="O78" s="151">
        <v>45566</v>
      </c>
      <c r="P78" s="6"/>
      <c r="Q78" s="6"/>
      <c r="R78" s="6"/>
      <c r="S78" s="6">
        <v>8614.18</v>
      </c>
      <c r="T78" s="6">
        <v>0</v>
      </c>
      <c r="U78" s="6">
        <v>1</v>
      </c>
      <c r="V78" s="6">
        <v>27</v>
      </c>
      <c r="W78" s="6">
        <v>2</v>
      </c>
      <c r="X78" s="6">
        <v>4000000001</v>
      </c>
      <c r="Y78" s="6" t="s">
        <v>110</v>
      </c>
      <c r="Z78" s="6">
        <v>8614.18</v>
      </c>
      <c r="AA78" s="6">
        <v>0</v>
      </c>
      <c r="AB78" s="6">
        <v>0</v>
      </c>
      <c r="AC78" s="6">
        <v>0</v>
      </c>
      <c r="AD78" s="6"/>
      <c r="AE78" s="6"/>
      <c r="AF78" s="6"/>
      <c r="AG78" s="6"/>
      <c r="AH78" s="6"/>
      <c r="AI78" s="6"/>
      <c r="AJ78" s="6"/>
      <c r="AK78" s="7"/>
      <c r="AL78" s="6">
        <v>100019495</v>
      </c>
      <c r="AM78" s="6" t="s">
        <v>151</v>
      </c>
    </row>
    <row r="79" spans="2:39" x14ac:dyDescent="0.2">
      <c r="B7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79" s="148" t="str">
        <f>+CONCATENATE(ZEUFI037[[#This Row],[Type]],"-",ZEUFI037[[#This Row],[TCode]],"-",ZEUFI037[[#This Row],[G/L Account]])</f>
        <v>AB-FB1D-6590000001</v>
      </c>
      <c r="D79" s="149" t="str">
        <f>+CONCATENATE(ZEUFI037[[#This Row],[Type]],"-",ZEUFI037[[#This Row],[TCode]],"-",ZEUFI037[[#This Row],[CoCd]],"-",ZEUFI037[[#This Row],[DocumentNo]])</f>
        <v>AB-FB1D-E009-23088636</v>
      </c>
      <c r="E79" s="6" t="s">
        <v>145</v>
      </c>
      <c r="F79" s="6" t="s">
        <v>90</v>
      </c>
      <c r="G79" s="6" t="s">
        <v>124</v>
      </c>
      <c r="H79" s="6" t="s">
        <v>48</v>
      </c>
      <c r="I79" s="6" t="s">
        <v>92</v>
      </c>
      <c r="J79" s="6" t="s">
        <v>44</v>
      </c>
      <c r="K79" s="6" t="s">
        <v>93</v>
      </c>
      <c r="L79" s="6">
        <v>23088636</v>
      </c>
      <c r="M79" s="151">
        <v>45567</v>
      </c>
      <c r="N79" s="151">
        <v>45567</v>
      </c>
      <c r="O79" s="151">
        <v>45567</v>
      </c>
      <c r="P79" s="6"/>
      <c r="Q79" s="6"/>
      <c r="R79" s="6"/>
      <c r="S79" s="6">
        <v>0.16</v>
      </c>
      <c r="T79" s="6">
        <v>0</v>
      </c>
      <c r="U79" s="6">
        <v>1</v>
      </c>
      <c r="V79" s="6">
        <v>40</v>
      </c>
      <c r="W79" s="6">
        <v>4</v>
      </c>
      <c r="X79" s="6">
        <v>6590000001</v>
      </c>
      <c r="Y79" s="6" t="s">
        <v>122</v>
      </c>
      <c r="Z79" s="6">
        <v>0.16</v>
      </c>
      <c r="AA79" s="6">
        <v>0</v>
      </c>
      <c r="AB79" s="6">
        <v>0</v>
      </c>
      <c r="AC79" s="6">
        <v>0</v>
      </c>
      <c r="AD79" s="6" t="s">
        <v>102</v>
      </c>
      <c r="AE79" s="6"/>
      <c r="AF79" s="6" t="s">
        <v>147</v>
      </c>
      <c r="AG79" s="6" t="s">
        <v>147</v>
      </c>
      <c r="AH79" s="6"/>
      <c r="AI79" s="6" t="s">
        <v>148</v>
      </c>
      <c r="AJ79" s="6" t="s">
        <v>149</v>
      </c>
      <c r="AK79" s="7"/>
      <c r="AL79" s="6"/>
      <c r="AM79" s="6"/>
    </row>
    <row r="80" spans="2:39" x14ac:dyDescent="0.2">
      <c r="B8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80" s="148" t="str">
        <f>+CONCATENATE(ZEUFI037[[#This Row],[Type]],"-",ZEUFI037[[#This Row],[TCode]],"-",ZEUFI037[[#This Row],[G/L Account]])</f>
        <v>AB-FB1D-4300000001</v>
      </c>
      <c r="D80" s="149" t="str">
        <f>+CONCATENATE(ZEUFI037[[#This Row],[Type]],"-",ZEUFI037[[#This Row],[TCode]],"-",ZEUFI037[[#This Row],[CoCd]],"-",ZEUFI037[[#This Row],[DocumentNo]])</f>
        <v>AB-FB1D-E009-23088636</v>
      </c>
      <c r="E80" s="6" t="s">
        <v>145</v>
      </c>
      <c r="F80" s="6" t="s">
        <v>90</v>
      </c>
      <c r="G80" s="6" t="s">
        <v>124</v>
      </c>
      <c r="H80" s="6" t="s">
        <v>48</v>
      </c>
      <c r="I80" s="6" t="s">
        <v>92</v>
      </c>
      <c r="J80" s="6" t="s">
        <v>44</v>
      </c>
      <c r="K80" s="6" t="s">
        <v>93</v>
      </c>
      <c r="L80" s="6">
        <v>23088636</v>
      </c>
      <c r="M80" s="151">
        <v>45567</v>
      </c>
      <c r="N80" s="151">
        <v>45567</v>
      </c>
      <c r="O80" s="151">
        <v>45567</v>
      </c>
      <c r="P80" s="6"/>
      <c r="Q80" s="6"/>
      <c r="R80" s="6"/>
      <c r="S80" s="6">
        <v>0.16</v>
      </c>
      <c r="T80" s="6">
        <v>0</v>
      </c>
      <c r="U80" s="6">
        <v>2</v>
      </c>
      <c r="V80" s="6">
        <v>17</v>
      </c>
      <c r="W80" s="6">
        <v>1</v>
      </c>
      <c r="X80" s="6">
        <v>4300000001</v>
      </c>
      <c r="Y80" s="6" t="s">
        <v>94</v>
      </c>
      <c r="Z80" s="6">
        <v>0</v>
      </c>
      <c r="AA80" s="6">
        <v>0</v>
      </c>
      <c r="AB80" s="6">
        <v>0.16</v>
      </c>
      <c r="AC80" s="6">
        <v>0</v>
      </c>
      <c r="AD80" s="6"/>
      <c r="AE80" s="6"/>
      <c r="AF80" s="6"/>
      <c r="AG80" s="6"/>
      <c r="AH80" s="6"/>
      <c r="AI80" s="6"/>
      <c r="AJ80" s="6"/>
      <c r="AK80" s="7"/>
      <c r="AL80" s="6">
        <v>100055217</v>
      </c>
      <c r="AM80" s="6" t="s">
        <v>152</v>
      </c>
    </row>
    <row r="81" spans="2:39" x14ac:dyDescent="0.2">
      <c r="B8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81" s="148" t="str">
        <f>+CONCATENATE(ZEUFI037[[#This Row],[Type]],"-",ZEUFI037[[#This Row],[TCode]],"-",ZEUFI037[[#This Row],[G/L Account]])</f>
        <v>AB-FB1D-7560000001</v>
      </c>
      <c r="D81" s="149" t="str">
        <f>+CONCATENATE(ZEUFI037[[#This Row],[Type]],"-",ZEUFI037[[#This Row],[TCode]],"-",ZEUFI037[[#This Row],[CoCd]],"-",ZEUFI037[[#This Row],[DocumentNo]])</f>
        <v>AB-FB1D-E009-23088641</v>
      </c>
      <c r="E81" s="6" t="s">
        <v>145</v>
      </c>
      <c r="F81" s="6" t="s">
        <v>90</v>
      </c>
      <c r="G81" s="6" t="s">
        <v>99</v>
      </c>
      <c r="H81" s="6" t="s">
        <v>48</v>
      </c>
      <c r="I81" s="6" t="s">
        <v>92</v>
      </c>
      <c r="J81" s="6" t="s">
        <v>44</v>
      </c>
      <c r="K81" s="6" t="s">
        <v>93</v>
      </c>
      <c r="L81" s="6">
        <v>23088641</v>
      </c>
      <c r="M81" s="151">
        <v>45568</v>
      </c>
      <c r="N81" s="151">
        <v>45568</v>
      </c>
      <c r="O81" s="151">
        <v>45568</v>
      </c>
      <c r="P81" s="6"/>
      <c r="Q81" s="6"/>
      <c r="R81" s="6"/>
      <c r="S81" s="6">
        <v>6</v>
      </c>
      <c r="T81" s="6">
        <v>0</v>
      </c>
      <c r="U81" s="6">
        <v>1</v>
      </c>
      <c r="V81" s="6">
        <v>50</v>
      </c>
      <c r="W81" s="6">
        <v>5</v>
      </c>
      <c r="X81" s="6">
        <v>7560000001</v>
      </c>
      <c r="Y81" s="6" t="s">
        <v>101</v>
      </c>
      <c r="Z81" s="6">
        <v>0</v>
      </c>
      <c r="AA81" s="6">
        <v>0</v>
      </c>
      <c r="AB81" s="6">
        <v>6</v>
      </c>
      <c r="AC81" s="6">
        <v>0</v>
      </c>
      <c r="AD81" s="6" t="s">
        <v>102</v>
      </c>
      <c r="AE81" s="6"/>
      <c r="AF81" s="6"/>
      <c r="AG81" s="6" t="s">
        <v>147</v>
      </c>
      <c r="AH81" s="6"/>
      <c r="AI81" s="6"/>
      <c r="AJ81" s="6" t="s">
        <v>149</v>
      </c>
      <c r="AK81" s="7"/>
      <c r="AL81" s="6"/>
      <c r="AM81" s="6"/>
    </row>
    <row r="82" spans="2:39" x14ac:dyDescent="0.2">
      <c r="B8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82" s="148" t="str">
        <f>+CONCATENATE(ZEUFI037[[#This Row],[Type]],"-",ZEUFI037[[#This Row],[TCode]],"-",ZEUFI037[[#This Row],[G/L Account]])</f>
        <v>AB-FB1D-4300000001</v>
      </c>
      <c r="D82" s="149" t="str">
        <f>+CONCATENATE(ZEUFI037[[#This Row],[Type]],"-",ZEUFI037[[#This Row],[TCode]],"-",ZEUFI037[[#This Row],[CoCd]],"-",ZEUFI037[[#This Row],[DocumentNo]])</f>
        <v>AB-FB1D-E009-23088641</v>
      </c>
      <c r="E82" s="6" t="s">
        <v>145</v>
      </c>
      <c r="F82" s="6" t="s">
        <v>90</v>
      </c>
      <c r="G82" s="6" t="s">
        <v>99</v>
      </c>
      <c r="H82" s="6" t="s">
        <v>48</v>
      </c>
      <c r="I82" s="6" t="s">
        <v>92</v>
      </c>
      <c r="J82" s="6" t="s">
        <v>44</v>
      </c>
      <c r="K82" s="6" t="s">
        <v>93</v>
      </c>
      <c r="L82" s="6">
        <v>23088641</v>
      </c>
      <c r="M82" s="151">
        <v>45568</v>
      </c>
      <c r="N82" s="151">
        <v>45568</v>
      </c>
      <c r="O82" s="151">
        <v>45568</v>
      </c>
      <c r="P82" s="6"/>
      <c r="Q82" s="6"/>
      <c r="R82" s="6"/>
      <c r="S82" s="6">
        <v>6</v>
      </c>
      <c r="T82" s="6">
        <v>0</v>
      </c>
      <c r="U82" s="6">
        <v>2</v>
      </c>
      <c r="V82" s="6">
        <v>7</v>
      </c>
      <c r="W82" s="6">
        <v>0</v>
      </c>
      <c r="X82" s="6">
        <v>4300000001</v>
      </c>
      <c r="Y82" s="6" t="s">
        <v>94</v>
      </c>
      <c r="Z82" s="6">
        <v>6</v>
      </c>
      <c r="AA82" s="6">
        <v>0</v>
      </c>
      <c r="AB82" s="6">
        <v>0</v>
      </c>
      <c r="AC82" s="6">
        <v>0</v>
      </c>
      <c r="AD82" s="6"/>
      <c r="AE82" s="6"/>
      <c r="AF82" s="6"/>
      <c r="AG82" s="6"/>
      <c r="AH82" s="6"/>
      <c r="AI82" s="6"/>
      <c r="AJ82" s="6"/>
      <c r="AK82" s="7"/>
      <c r="AL82" s="6">
        <v>100057655</v>
      </c>
      <c r="AM82" s="6" t="s">
        <v>153</v>
      </c>
    </row>
    <row r="83" spans="2:39" x14ac:dyDescent="0.2">
      <c r="B8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83" s="148" t="str">
        <f>+CONCATENATE(ZEUFI037[[#This Row],[Type]],"-",ZEUFI037[[#This Row],[TCode]],"-",ZEUFI037[[#This Row],[G/L Account]])</f>
        <v>AB-FB1D-4000000001</v>
      </c>
      <c r="D83" s="149" t="str">
        <f>+CONCATENATE(ZEUFI037[[#This Row],[Type]],"-",ZEUFI037[[#This Row],[TCode]],"-",ZEUFI037[[#This Row],[CoCd]],"-",ZEUFI037[[#This Row],[DocumentNo]])</f>
        <v>AB-FB1D-E009-23088642</v>
      </c>
      <c r="E83" s="6" t="s">
        <v>145</v>
      </c>
      <c r="F83" s="6"/>
      <c r="G83" s="6" t="s">
        <v>134</v>
      </c>
      <c r="H83" s="6" t="s">
        <v>48</v>
      </c>
      <c r="I83" s="6" t="s">
        <v>92</v>
      </c>
      <c r="J83" s="6" t="s">
        <v>44</v>
      </c>
      <c r="K83" s="6" t="s">
        <v>93</v>
      </c>
      <c r="L83" s="6">
        <v>23088642</v>
      </c>
      <c r="M83" s="151">
        <v>45568</v>
      </c>
      <c r="N83" s="151">
        <v>45568</v>
      </c>
      <c r="O83" s="151">
        <v>45568</v>
      </c>
      <c r="P83" s="6"/>
      <c r="Q83" s="6"/>
      <c r="R83" s="6"/>
      <c r="S83" s="6">
        <v>9044.75</v>
      </c>
      <c r="T83" s="6">
        <v>0</v>
      </c>
      <c r="U83" s="6">
        <v>1</v>
      </c>
      <c r="V83" s="6">
        <v>27</v>
      </c>
      <c r="W83" s="6">
        <v>2</v>
      </c>
      <c r="X83" s="6">
        <v>4000000001</v>
      </c>
      <c r="Y83" s="6" t="s">
        <v>110</v>
      </c>
      <c r="Z83" s="6">
        <v>1300.75</v>
      </c>
      <c r="AA83" s="6">
        <v>0</v>
      </c>
      <c r="AB83" s="6">
        <v>0</v>
      </c>
      <c r="AC83" s="6">
        <v>0</v>
      </c>
      <c r="AD83" s="6" t="s">
        <v>154</v>
      </c>
      <c r="AE83" s="6"/>
      <c r="AF83" s="6"/>
      <c r="AG83" s="6"/>
      <c r="AH83" s="6"/>
      <c r="AI83" s="6"/>
      <c r="AJ83" s="6"/>
      <c r="AK83" s="7"/>
      <c r="AL83" s="6">
        <v>100022349</v>
      </c>
      <c r="AM83" s="6" t="s">
        <v>155</v>
      </c>
    </row>
    <row r="84" spans="2:39" x14ac:dyDescent="0.2">
      <c r="B8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84" s="148" t="str">
        <f>+CONCATENATE(ZEUFI037[[#This Row],[Type]],"-",ZEUFI037[[#This Row],[TCode]],"-",ZEUFI037[[#This Row],[G/L Account]])</f>
        <v>AB-FB1D-5430000001</v>
      </c>
      <c r="D84" s="149" t="str">
        <f>+CONCATENATE(ZEUFI037[[#This Row],[Type]],"-",ZEUFI037[[#This Row],[TCode]],"-",ZEUFI037[[#This Row],[CoCd]],"-",ZEUFI037[[#This Row],[DocumentNo]])</f>
        <v>AB-FB1D-E009-23088642</v>
      </c>
      <c r="E84" s="6" t="s">
        <v>145</v>
      </c>
      <c r="F84" s="6"/>
      <c r="G84" s="6" t="s">
        <v>134</v>
      </c>
      <c r="H84" s="6" t="s">
        <v>48</v>
      </c>
      <c r="I84" s="6" t="s">
        <v>92</v>
      </c>
      <c r="J84" s="6" t="s">
        <v>44</v>
      </c>
      <c r="K84" s="6" t="s">
        <v>93</v>
      </c>
      <c r="L84" s="6">
        <v>23088642</v>
      </c>
      <c r="M84" s="151">
        <v>45568</v>
      </c>
      <c r="N84" s="151">
        <v>45568</v>
      </c>
      <c r="O84" s="151">
        <v>45568</v>
      </c>
      <c r="P84" s="6"/>
      <c r="Q84" s="6"/>
      <c r="R84" s="6"/>
      <c r="S84" s="6">
        <v>9044.75</v>
      </c>
      <c r="T84" s="6">
        <v>0</v>
      </c>
      <c r="U84" s="6">
        <v>2</v>
      </c>
      <c r="V84" s="6">
        <v>17</v>
      </c>
      <c r="W84" s="6">
        <v>1</v>
      </c>
      <c r="X84" s="6">
        <v>5430000001</v>
      </c>
      <c r="Y84" s="6" t="s">
        <v>156</v>
      </c>
      <c r="Z84" s="6">
        <v>0</v>
      </c>
      <c r="AA84" s="6">
        <v>0</v>
      </c>
      <c r="AB84" s="6">
        <v>9044.75</v>
      </c>
      <c r="AC84" s="6">
        <v>0</v>
      </c>
      <c r="AD84" s="6"/>
      <c r="AE84" s="6"/>
      <c r="AF84" s="6"/>
      <c r="AG84" s="6"/>
      <c r="AH84" s="6"/>
      <c r="AI84" s="6"/>
      <c r="AJ84" s="6"/>
      <c r="AK84" s="7"/>
      <c r="AL84" s="6">
        <v>543001096</v>
      </c>
      <c r="AM84" s="6" t="s">
        <v>157</v>
      </c>
    </row>
    <row r="85" spans="2:39" x14ac:dyDescent="0.2">
      <c r="B8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85" s="148" t="str">
        <f>+CONCATENATE(ZEUFI037[[#This Row],[Type]],"-",ZEUFI037[[#This Row],[TCode]],"-",ZEUFI037[[#This Row],[G/L Account]])</f>
        <v>AB-FB1D-4000000001</v>
      </c>
      <c r="D85" s="149" t="str">
        <f>+CONCATENATE(ZEUFI037[[#This Row],[Type]],"-",ZEUFI037[[#This Row],[TCode]],"-",ZEUFI037[[#This Row],[CoCd]],"-",ZEUFI037[[#This Row],[DocumentNo]])</f>
        <v>AB-FB1D-E009-23088642</v>
      </c>
      <c r="E85" s="6" t="s">
        <v>145</v>
      </c>
      <c r="F85" s="6"/>
      <c r="G85" s="6" t="s">
        <v>134</v>
      </c>
      <c r="H85" s="6" t="s">
        <v>48</v>
      </c>
      <c r="I85" s="6" t="s">
        <v>92</v>
      </c>
      <c r="J85" s="6" t="s">
        <v>44</v>
      </c>
      <c r="K85" s="6" t="s">
        <v>93</v>
      </c>
      <c r="L85" s="6">
        <v>23088642</v>
      </c>
      <c r="M85" s="151">
        <v>45568</v>
      </c>
      <c r="N85" s="151">
        <v>45568</v>
      </c>
      <c r="O85" s="151">
        <v>45568</v>
      </c>
      <c r="P85" s="6"/>
      <c r="Q85" s="6"/>
      <c r="R85" s="6"/>
      <c r="S85" s="6">
        <v>9044.75</v>
      </c>
      <c r="T85" s="6">
        <v>0</v>
      </c>
      <c r="U85" s="6">
        <v>3</v>
      </c>
      <c r="V85" s="6">
        <v>27</v>
      </c>
      <c r="W85" s="6">
        <v>2</v>
      </c>
      <c r="X85" s="6">
        <v>4000000001</v>
      </c>
      <c r="Y85" s="6" t="s">
        <v>110</v>
      </c>
      <c r="Z85" s="6">
        <v>7744</v>
      </c>
      <c r="AA85" s="6">
        <v>0</v>
      </c>
      <c r="AB85" s="6">
        <v>0</v>
      </c>
      <c r="AC85" s="6">
        <v>0</v>
      </c>
      <c r="AD85" s="6"/>
      <c r="AE85" s="6"/>
      <c r="AF85" s="6"/>
      <c r="AG85" s="6"/>
      <c r="AH85" s="6"/>
      <c r="AI85" s="6"/>
      <c r="AJ85" s="6"/>
      <c r="AK85" s="7"/>
      <c r="AL85" s="6">
        <v>100022349</v>
      </c>
      <c r="AM85" s="6" t="s">
        <v>155</v>
      </c>
    </row>
    <row r="86" spans="2:39" x14ac:dyDescent="0.2">
      <c r="B8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86" s="148" t="str">
        <f>+CONCATENATE(ZEUFI037[[#This Row],[Type]],"-",ZEUFI037[[#This Row],[TCode]],"-",ZEUFI037[[#This Row],[G/L Account]])</f>
        <v>AB-FB1D-4300000001</v>
      </c>
      <c r="D86" s="149" t="str">
        <f>+CONCATENATE(ZEUFI037[[#This Row],[Type]],"-",ZEUFI037[[#This Row],[TCode]],"-",ZEUFI037[[#This Row],[CoCd]],"-",ZEUFI037[[#This Row],[DocumentNo]])</f>
        <v>AB-FB1D-E009-23088653</v>
      </c>
      <c r="E86" s="6" t="s">
        <v>145</v>
      </c>
      <c r="F86" s="6" t="s">
        <v>90</v>
      </c>
      <c r="G86" s="6" t="s">
        <v>126</v>
      </c>
      <c r="H86" s="6" t="s">
        <v>48</v>
      </c>
      <c r="I86" s="6" t="s">
        <v>92</v>
      </c>
      <c r="J86" s="6" t="s">
        <v>44</v>
      </c>
      <c r="K86" s="6" t="s">
        <v>93</v>
      </c>
      <c r="L86" s="6">
        <v>23088653</v>
      </c>
      <c r="M86" s="151">
        <v>45574</v>
      </c>
      <c r="N86" s="151">
        <v>45574</v>
      </c>
      <c r="O86" s="151">
        <v>45574</v>
      </c>
      <c r="P86" s="6"/>
      <c r="Q86" s="6"/>
      <c r="R86" s="6"/>
      <c r="S86" s="6">
        <v>0.03</v>
      </c>
      <c r="T86" s="6">
        <v>0</v>
      </c>
      <c r="U86" s="6">
        <v>2</v>
      </c>
      <c r="V86" s="6">
        <v>7</v>
      </c>
      <c r="W86" s="6">
        <v>0</v>
      </c>
      <c r="X86" s="6">
        <v>4300000001</v>
      </c>
      <c r="Y86" s="6" t="s">
        <v>94</v>
      </c>
      <c r="Z86" s="6">
        <v>0.03</v>
      </c>
      <c r="AA86" s="6">
        <v>0</v>
      </c>
      <c r="AB86" s="6">
        <v>0</v>
      </c>
      <c r="AC86" s="6">
        <v>0</v>
      </c>
      <c r="AD86" s="6"/>
      <c r="AE86" s="6"/>
      <c r="AF86" s="6"/>
      <c r="AG86" s="6"/>
      <c r="AH86" s="6"/>
      <c r="AI86" s="6"/>
      <c r="AJ86" s="6"/>
      <c r="AK86" s="7"/>
      <c r="AL86" s="6">
        <v>100057968</v>
      </c>
      <c r="AM86" s="6" t="s">
        <v>158</v>
      </c>
    </row>
    <row r="87" spans="2:39" x14ac:dyDescent="0.2">
      <c r="B8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87" s="148" t="str">
        <f>+CONCATENATE(ZEUFI037[[#This Row],[Type]],"-",ZEUFI037[[#This Row],[TCode]],"-",ZEUFI037[[#This Row],[G/L Account]])</f>
        <v>AB-FB1D-7560000001</v>
      </c>
      <c r="D87" s="149" t="str">
        <f>+CONCATENATE(ZEUFI037[[#This Row],[Type]],"-",ZEUFI037[[#This Row],[TCode]],"-",ZEUFI037[[#This Row],[CoCd]],"-",ZEUFI037[[#This Row],[DocumentNo]])</f>
        <v>AB-FB1D-E009-23088653</v>
      </c>
      <c r="E87" s="6" t="s">
        <v>145</v>
      </c>
      <c r="F87" s="6" t="s">
        <v>90</v>
      </c>
      <c r="G87" s="6" t="s">
        <v>126</v>
      </c>
      <c r="H87" s="6" t="s">
        <v>48</v>
      </c>
      <c r="I87" s="6" t="s">
        <v>92</v>
      </c>
      <c r="J87" s="6" t="s">
        <v>44</v>
      </c>
      <c r="K87" s="6" t="s">
        <v>93</v>
      </c>
      <c r="L87" s="6">
        <v>23088653</v>
      </c>
      <c r="M87" s="151">
        <v>45574</v>
      </c>
      <c r="N87" s="151">
        <v>45574</v>
      </c>
      <c r="O87" s="151">
        <v>45574</v>
      </c>
      <c r="P87" s="6"/>
      <c r="Q87" s="6"/>
      <c r="R87" s="6"/>
      <c r="S87" s="6">
        <v>0.03</v>
      </c>
      <c r="T87" s="6">
        <v>0</v>
      </c>
      <c r="U87" s="6">
        <v>1</v>
      </c>
      <c r="V87" s="6">
        <v>50</v>
      </c>
      <c r="W87" s="6">
        <v>5</v>
      </c>
      <c r="X87" s="6">
        <v>7560000001</v>
      </c>
      <c r="Y87" s="6" t="s">
        <v>101</v>
      </c>
      <c r="Z87" s="6">
        <v>0</v>
      </c>
      <c r="AA87" s="6">
        <v>0</v>
      </c>
      <c r="AB87" s="6">
        <v>0.03</v>
      </c>
      <c r="AC87" s="6">
        <v>0</v>
      </c>
      <c r="AD87" s="6" t="s">
        <v>102</v>
      </c>
      <c r="AE87" s="6"/>
      <c r="AF87" s="6"/>
      <c r="AG87" s="6" t="s">
        <v>147</v>
      </c>
      <c r="AH87" s="6"/>
      <c r="AI87" s="6"/>
      <c r="AJ87" s="6" t="s">
        <v>149</v>
      </c>
      <c r="AK87" s="7"/>
      <c r="AL87" s="6"/>
      <c r="AM87" s="6"/>
    </row>
    <row r="88" spans="2:39" x14ac:dyDescent="0.2">
      <c r="B8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88" s="148" t="str">
        <f>+CONCATENATE(ZEUFI037[[#This Row],[Type]],"-",ZEUFI037[[#This Row],[TCode]],"-",ZEUFI037[[#This Row],[G/L Account]])</f>
        <v>AB-FB1K-6643000010</v>
      </c>
      <c r="D88" s="149" t="str">
        <f>+CONCATENATE(ZEUFI037[[#This Row],[Type]],"-",ZEUFI037[[#This Row],[TCode]],"-",ZEUFI037[[#This Row],[CoCd]],"-",ZEUFI037[[#This Row],[DocumentNo]])</f>
        <v>AB-FB1K-E009-23088656</v>
      </c>
      <c r="E88" s="6" t="s">
        <v>145</v>
      </c>
      <c r="F88" s="6" t="s">
        <v>140</v>
      </c>
      <c r="G88" s="6" t="s">
        <v>159</v>
      </c>
      <c r="H88" s="6" t="s">
        <v>49</v>
      </c>
      <c r="I88" s="6" t="s">
        <v>160</v>
      </c>
      <c r="J88" s="6" t="s">
        <v>44</v>
      </c>
      <c r="K88" s="6" t="s">
        <v>93</v>
      </c>
      <c r="L88" s="6">
        <v>23088656</v>
      </c>
      <c r="M88" s="151">
        <v>45574</v>
      </c>
      <c r="N88" s="151">
        <v>45574</v>
      </c>
      <c r="O88" s="151">
        <v>45574</v>
      </c>
      <c r="P88" s="6"/>
      <c r="Q88" s="6"/>
      <c r="R88" s="6"/>
      <c r="S88" s="6">
        <v>36.729999999999997</v>
      </c>
      <c r="T88" s="6">
        <v>0</v>
      </c>
      <c r="U88" s="6">
        <v>1</v>
      </c>
      <c r="V88" s="6">
        <v>40</v>
      </c>
      <c r="W88" s="6">
        <v>4</v>
      </c>
      <c r="X88" s="6">
        <v>6643000010</v>
      </c>
      <c r="Y88" s="6" t="s">
        <v>161</v>
      </c>
      <c r="Z88" s="6">
        <v>0.2</v>
      </c>
      <c r="AA88" s="6">
        <v>0</v>
      </c>
      <c r="AB88" s="6">
        <v>0</v>
      </c>
      <c r="AC88" s="6">
        <v>0</v>
      </c>
      <c r="AD88" s="6"/>
      <c r="AE88" s="6"/>
      <c r="AF88" s="6">
        <v>1110475202</v>
      </c>
      <c r="AG88" s="6">
        <v>1110475202</v>
      </c>
      <c r="AH88" s="6"/>
      <c r="AI88" s="6" t="s">
        <v>162</v>
      </c>
      <c r="AJ88" s="6" t="s">
        <v>162</v>
      </c>
      <c r="AK88" s="7"/>
      <c r="AL88" s="6"/>
      <c r="AM88" s="6"/>
    </row>
    <row r="89" spans="2:39" x14ac:dyDescent="0.2">
      <c r="B8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89" s="148" t="str">
        <f>+CONCATENATE(ZEUFI037[[#This Row],[Type]],"-",ZEUFI037[[#This Row],[TCode]],"-",ZEUFI037[[#This Row],[G/L Account]])</f>
        <v>AB-FB1K-4000000001</v>
      </c>
      <c r="D89" s="149" t="str">
        <f>+CONCATENATE(ZEUFI037[[#This Row],[Type]],"-",ZEUFI037[[#This Row],[TCode]],"-",ZEUFI037[[#This Row],[CoCd]],"-",ZEUFI037[[#This Row],[DocumentNo]])</f>
        <v>AB-FB1K-E009-23088656</v>
      </c>
      <c r="E89" s="6" t="s">
        <v>145</v>
      </c>
      <c r="F89" s="6" t="s">
        <v>140</v>
      </c>
      <c r="G89" s="6" t="s">
        <v>159</v>
      </c>
      <c r="H89" s="6" t="s">
        <v>49</v>
      </c>
      <c r="I89" s="6" t="s">
        <v>160</v>
      </c>
      <c r="J89" s="6" t="s">
        <v>44</v>
      </c>
      <c r="K89" s="6" t="s">
        <v>93</v>
      </c>
      <c r="L89" s="6">
        <v>23088656</v>
      </c>
      <c r="M89" s="151">
        <v>45574</v>
      </c>
      <c r="N89" s="151">
        <v>45574</v>
      </c>
      <c r="O89" s="151">
        <v>45574</v>
      </c>
      <c r="P89" s="6"/>
      <c r="Q89" s="6"/>
      <c r="R89" s="6"/>
      <c r="S89" s="6">
        <v>36.729999999999997</v>
      </c>
      <c r="T89" s="6">
        <v>0</v>
      </c>
      <c r="U89" s="6">
        <v>2</v>
      </c>
      <c r="V89" s="6">
        <v>27</v>
      </c>
      <c r="W89" s="6">
        <v>2</v>
      </c>
      <c r="X89" s="6">
        <v>4000000001</v>
      </c>
      <c r="Y89" s="6" t="s">
        <v>110</v>
      </c>
      <c r="Z89" s="6">
        <v>3.63</v>
      </c>
      <c r="AA89" s="6">
        <v>0</v>
      </c>
      <c r="AB89" s="6">
        <v>0</v>
      </c>
      <c r="AC89" s="6">
        <v>0</v>
      </c>
      <c r="AD89" s="6"/>
      <c r="AE89" s="6"/>
      <c r="AF89" s="6"/>
      <c r="AG89" s="6"/>
      <c r="AH89" s="6"/>
      <c r="AI89" s="6"/>
      <c r="AJ89" s="6"/>
      <c r="AK89" s="7"/>
      <c r="AL89" s="6">
        <v>100004268</v>
      </c>
      <c r="AM89" s="6" t="s">
        <v>163</v>
      </c>
    </row>
    <row r="90" spans="2:39" x14ac:dyDescent="0.2">
      <c r="B9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90" s="148" t="str">
        <f>+CONCATENATE(ZEUFI037[[#This Row],[Type]],"-",ZEUFI037[[#This Row],[TCode]],"-",ZEUFI037[[#This Row],[G/L Account]])</f>
        <v>AB-FB1K-4000000001</v>
      </c>
      <c r="D90" s="149" t="str">
        <f>+CONCATENATE(ZEUFI037[[#This Row],[Type]],"-",ZEUFI037[[#This Row],[TCode]],"-",ZEUFI037[[#This Row],[CoCd]],"-",ZEUFI037[[#This Row],[DocumentNo]])</f>
        <v>AB-FB1K-E009-23088656</v>
      </c>
      <c r="E90" s="6" t="s">
        <v>145</v>
      </c>
      <c r="F90" s="6" t="s">
        <v>140</v>
      </c>
      <c r="G90" s="6" t="s">
        <v>159</v>
      </c>
      <c r="H90" s="6" t="s">
        <v>49</v>
      </c>
      <c r="I90" s="6" t="s">
        <v>160</v>
      </c>
      <c r="J90" s="6" t="s">
        <v>44</v>
      </c>
      <c r="K90" s="6" t="s">
        <v>93</v>
      </c>
      <c r="L90" s="6">
        <v>23088656</v>
      </c>
      <c r="M90" s="151">
        <v>45574</v>
      </c>
      <c r="N90" s="151">
        <v>45574</v>
      </c>
      <c r="O90" s="151">
        <v>45574</v>
      </c>
      <c r="P90" s="6"/>
      <c r="Q90" s="6"/>
      <c r="R90" s="6"/>
      <c r="S90" s="6">
        <v>36.729999999999997</v>
      </c>
      <c r="T90" s="6">
        <v>0</v>
      </c>
      <c r="U90" s="6">
        <v>3</v>
      </c>
      <c r="V90" s="6">
        <v>27</v>
      </c>
      <c r="W90" s="6">
        <v>2</v>
      </c>
      <c r="X90" s="6">
        <v>4000000001</v>
      </c>
      <c r="Y90" s="6" t="s">
        <v>110</v>
      </c>
      <c r="Z90" s="6">
        <v>32.9</v>
      </c>
      <c r="AA90" s="6">
        <v>0</v>
      </c>
      <c r="AB90" s="6">
        <v>0</v>
      </c>
      <c r="AC90" s="6">
        <v>0</v>
      </c>
      <c r="AD90" s="6"/>
      <c r="AE90" s="6"/>
      <c r="AF90" s="6"/>
      <c r="AG90" s="6"/>
      <c r="AH90" s="6"/>
      <c r="AI90" s="6"/>
      <c r="AJ90" s="6"/>
      <c r="AK90" s="7"/>
      <c r="AL90" s="6">
        <v>100004268</v>
      </c>
      <c r="AM90" s="6" t="s">
        <v>163</v>
      </c>
    </row>
    <row r="91" spans="2:39" x14ac:dyDescent="0.2">
      <c r="B9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91" s="148" t="str">
        <f>+CONCATENATE(ZEUFI037[[#This Row],[Type]],"-",ZEUFI037[[#This Row],[TCode]],"-",ZEUFI037[[#This Row],[G/L Account]])</f>
        <v>AB-FB1K-4000000001</v>
      </c>
      <c r="D91" s="149" t="str">
        <f>+CONCATENATE(ZEUFI037[[#This Row],[Type]],"-",ZEUFI037[[#This Row],[TCode]],"-",ZEUFI037[[#This Row],[CoCd]],"-",ZEUFI037[[#This Row],[DocumentNo]])</f>
        <v>AB-FB1K-E009-23088656</v>
      </c>
      <c r="E91" s="6" t="s">
        <v>145</v>
      </c>
      <c r="F91" s="6" t="s">
        <v>140</v>
      </c>
      <c r="G91" s="6" t="s">
        <v>159</v>
      </c>
      <c r="H91" s="6" t="s">
        <v>49</v>
      </c>
      <c r="I91" s="6" t="s">
        <v>160</v>
      </c>
      <c r="J91" s="6" t="s">
        <v>44</v>
      </c>
      <c r="K91" s="6" t="s">
        <v>93</v>
      </c>
      <c r="L91" s="6">
        <v>23088656</v>
      </c>
      <c r="M91" s="151">
        <v>45574</v>
      </c>
      <c r="N91" s="151">
        <v>45574</v>
      </c>
      <c r="O91" s="151">
        <v>45574</v>
      </c>
      <c r="P91" s="6"/>
      <c r="Q91" s="6"/>
      <c r="R91" s="6"/>
      <c r="S91" s="6">
        <v>36.729999999999997</v>
      </c>
      <c r="T91" s="6">
        <v>0</v>
      </c>
      <c r="U91" s="6">
        <v>4</v>
      </c>
      <c r="V91" s="6">
        <v>37</v>
      </c>
      <c r="W91" s="6">
        <v>3</v>
      </c>
      <c r="X91" s="6">
        <v>4000000001</v>
      </c>
      <c r="Y91" s="6" t="s">
        <v>110</v>
      </c>
      <c r="Z91" s="6">
        <v>0</v>
      </c>
      <c r="AA91" s="6">
        <v>0</v>
      </c>
      <c r="AB91" s="6">
        <v>36.729999999999997</v>
      </c>
      <c r="AC91" s="6">
        <v>0</v>
      </c>
      <c r="AD91" s="6"/>
      <c r="AE91" s="6"/>
      <c r="AF91" s="6"/>
      <c r="AG91" s="6"/>
      <c r="AH91" s="6"/>
      <c r="AI91" s="6"/>
      <c r="AJ91" s="6"/>
      <c r="AK91" s="7"/>
      <c r="AL91" s="6">
        <v>100004268</v>
      </c>
      <c r="AM91" s="6" t="s">
        <v>163</v>
      </c>
    </row>
    <row r="92" spans="2:39" x14ac:dyDescent="0.2">
      <c r="B9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92" s="148" t="str">
        <f>+CONCATENATE(ZEUFI037[[#This Row],[Type]],"-",ZEUFI037[[#This Row],[TCode]],"-",ZEUFI037[[#This Row],[G/L Account]])</f>
        <v>AB-FB1K-6643000010</v>
      </c>
      <c r="D92" s="149" t="str">
        <f>+CONCATENATE(ZEUFI037[[#This Row],[Type]],"-",ZEUFI037[[#This Row],[TCode]],"-",ZEUFI037[[#This Row],[CoCd]],"-",ZEUFI037[[#This Row],[DocumentNo]])</f>
        <v>AB-FB1K-E009-23088659</v>
      </c>
      <c r="E92" s="6" t="s">
        <v>145</v>
      </c>
      <c r="F92" s="6" t="s">
        <v>140</v>
      </c>
      <c r="G92" s="6" t="s">
        <v>159</v>
      </c>
      <c r="H92" s="6" t="s">
        <v>49</v>
      </c>
      <c r="I92" s="6" t="s">
        <v>160</v>
      </c>
      <c r="J92" s="6" t="s">
        <v>44</v>
      </c>
      <c r="K92" s="6" t="s">
        <v>93</v>
      </c>
      <c r="L92" s="6">
        <v>23088659</v>
      </c>
      <c r="M92" s="151">
        <v>45574</v>
      </c>
      <c r="N92" s="151">
        <v>45574</v>
      </c>
      <c r="O92" s="151">
        <v>45574</v>
      </c>
      <c r="P92" s="6"/>
      <c r="Q92" s="6"/>
      <c r="R92" s="6"/>
      <c r="S92" s="6">
        <v>450.32</v>
      </c>
      <c r="T92" s="6">
        <v>0</v>
      </c>
      <c r="U92" s="6">
        <v>1</v>
      </c>
      <c r="V92" s="6">
        <v>40</v>
      </c>
      <c r="W92" s="6">
        <v>4</v>
      </c>
      <c r="X92" s="6">
        <v>6643000010</v>
      </c>
      <c r="Y92" s="6" t="s">
        <v>161</v>
      </c>
      <c r="Z92" s="6">
        <v>0.18</v>
      </c>
      <c r="AA92" s="6">
        <v>0</v>
      </c>
      <c r="AB92" s="6">
        <v>0</v>
      </c>
      <c r="AC92" s="6">
        <v>0</v>
      </c>
      <c r="AD92" s="6"/>
      <c r="AE92" s="6"/>
      <c r="AF92" s="6">
        <v>1110475202</v>
      </c>
      <c r="AG92" s="6">
        <v>1110475202</v>
      </c>
      <c r="AH92" s="6"/>
      <c r="AI92" s="6" t="s">
        <v>162</v>
      </c>
      <c r="AJ92" s="6" t="s">
        <v>162</v>
      </c>
      <c r="AK92" s="7"/>
      <c r="AL92" s="6"/>
      <c r="AM92" s="6"/>
    </row>
    <row r="93" spans="2:39" x14ac:dyDescent="0.2">
      <c r="B9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93" s="148" t="str">
        <f>+CONCATENATE(ZEUFI037[[#This Row],[Type]],"-",ZEUFI037[[#This Row],[TCode]],"-",ZEUFI037[[#This Row],[G/L Account]])</f>
        <v>AB-FB1K-4000000001</v>
      </c>
      <c r="D93" s="149" t="str">
        <f>+CONCATENATE(ZEUFI037[[#This Row],[Type]],"-",ZEUFI037[[#This Row],[TCode]],"-",ZEUFI037[[#This Row],[CoCd]],"-",ZEUFI037[[#This Row],[DocumentNo]])</f>
        <v>AB-FB1K-E009-23088659</v>
      </c>
      <c r="E93" s="6" t="s">
        <v>145</v>
      </c>
      <c r="F93" s="6" t="s">
        <v>140</v>
      </c>
      <c r="G93" s="6" t="s">
        <v>159</v>
      </c>
      <c r="H93" s="6" t="s">
        <v>49</v>
      </c>
      <c r="I93" s="6" t="s">
        <v>160</v>
      </c>
      <c r="J93" s="6" t="s">
        <v>44</v>
      </c>
      <c r="K93" s="6" t="s">
        <v>93</v>
      </c>
      <c r="L93" s="6">
        <v>23088659</v>
      </c>
      <c r="M93" s="151">
        <v>45574</v>
      </c>
      <c r="N93" s="151">
        <v>45574</v>
      </c>
      <c r="O93" s="151">
        <v>45574</v>
      </c>
      <c r="P93" s="6"/>
      <c r="Q93" s="6"/>
      <c r="R93" s="6"/>
      <c r="S93" s="6">
        <v>450.32</v>
      </c>
      <c r="T93" s="6">
        <v>0</v>
      </c>
      <c r="U93" s="6">
        <v>2</v>
      </c>
      <c r="V93" s="6">
        <v>37</v>
      </c>
      <c r="W93" s="6">
        <v>3</v>
      </c>
      <c r="X93" s="6">
        <v>4000000001</v>
      </c>
      <c r="Y93" s="6" t="s">
        <v>110</v>
      </c>
      <c r="Z93" s="6">
        <v>0</v>
      </c>
      <c r="AA93" s="6">
        <v>0</v>
      </c>
      <c r="AB93" s="6">
        <v>72.58</v>
      </c>
      <c r="AC93" s="6">
        <v>0</v>
      </c>
      <c r="AD93" s="6"/>
      <c r="AE93" s="6"/>
      <c r="AF93" s="6"/>
      <c r="AG93" s="6"/>
      <c r="AH93" s="6"/>
      <c r="AI93" s="6"/>
      <c r="AJ93" s="6"/>
      <c r="AK93" s="7"/>
      <c r="AL93" s="6">
        <v>100017273</v>
      </c>
      <c r="AM93" s="6" t="s">
        <v>164</v>
      </c>
    </row>
    <row r="94" spans="2:39" x14ac:dyDescent="0.2">
      <c r="B9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94" s="148" t="str">
        <f>+CONCATENATE(ZEUFI037[[#This Row],[Type]],"-",ZEUFI037[[#This Row],[TCode]],"-",ZEUFI037[[#This Row],[G/L Account]])</f>
        <v>AB-FB1K-4000000001</v>
      </c>
      <c r="D94" s="149" t="str">
        <f>+CONCATENATE(ZEUFI037[[#This Row],[Type]],"-",ZEUFI037[[#This Row],[TCode]],"-",ZEUFI037[[#This Row],[CoCd]],"-",ZEUFI037[[#This Row],[DocumentNo]])</f>
        <v>AB-FB1K-E009-23088659</v>
      </c>
      <c r="E94" s="6" t="s">
        <v>145</v>
      </c>
      <c r="F94" s="6" t="s">
        <v>140</v>
      </c>
      <c r="G94" s="6" t="s">
        <v>159</v>
      </c>
      <c r="H94" s="6" t="s">
        <v>49</v>
      </c>
      <c r="I94" s="6" t="s">
        <v>160</v>
      </c>
      <c r="J94" s="6" t="s">
        <v>44</v>
      </c>
      <c r="K94" s="6" t="s">
        <v>93</v>
      </c>
      <c r="L94" s="6">
        <v>23088659</v>
      </c>
      <c r="M94" s="151">
        <v>45574</v>
      </c>
      <c r="N94" s="151">
        <v>45574</v>
      </c>
      <c r="O94" s="151">
        <v>45574</v>
      </c>
      <c r="P94" s="6"/>
      <c r="Q94" s="6"/>
      <c r="R94" s="6"/>
      <c r="S94" s="6">
        <v>450.32</v>
      </c>
      <c r="T94" s="6">
        <v>0</v>
      </c>
      <c r="U94" s="6">
        <v>3</v>
      </c>
      <c r="V94" s="6">
        <v>27</v>
      </c>
      <c r="W94" s="6">
        <v>2</v>
      </c>
      <c r="X94" s="6">
        <v>4000000001</v>
      </c>
      <c r="Y94" s="6" t="s">
        <v>110</v>
      </c>
      <c r="Z94" s="6">
        <v>450.14</v>
      </c>
      <c r="AA94" s="6">
        <v>0</v>
      </c>
      <c r="AB94" s="6">
        <v>0</v>
      </c>
      <c r="AC94" s="6">
        <v>0</v>
      </c>
      <c r="AD94" s="6"/>
      <c r="AE94" s="6"/>
      <c r="AF94" s="6"/>
      <c r="AG94" s="6"/>
      <c r="AH94" s="6"/>
      <c r="AI94" s="6"/>
      <c r="AJ94" s="6"/>
      <c r="AK94" s="7"/>
      <c r="AL94" s="6">
        <v>100017273</v>
      </c>
      <c r="AM94" s="6" t="s">
        <v>164</v>
      </c>
    </row>
    <row r="95" spans="2:39" x14ac:dyDescent="0.2">
      <c r="B9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95" s="148" t="str">
        <f>+CONCATENATE(ZEUFI037[[#This Row],[Type]],"-",ZEUFI037[[#This Row],[TCode]],"-",ZEUFI037[[#This Row],[G/L Account]])</f>
        <v>AB-FB1K-4000000001</v>
      </c>
      <c r="D95" s="149" t="str">
        <f>+CONCATENATE(ZEUFI037[[#This Row],[Type]],"-",ZEUFI037[[#This Row],[TCode]],"-",ZEUFI037[[#This Row],[CoCd]],"-",ZEUFI037[[#This Row],[DocumentNo]])</f>
        <v>AB-FB1K-E009-23088659</v>
      </c>
      <c r="E95" s="6" t="s">
        <v>145</v>
      </c>
      <c r="F95" s="6" t="s">
        <v>140</v>
      </c>
      <c r="G95" s="6" t="s">
        <v>159</v>
      </c>
      <c r="H95" s="6" t="s">
        <v>49</v>
      </c>
      <c r="I95" s="6" t="s">
        <v>160</v>
      </c>
      <c r="J95" s="6" t="s">
        <v>44</v>
      </c>
      <c r="K95" s="6" t="s">
        <v>93</v>
      </c>
      <c r="L95" s="6">
        <v>23088659</v>
      </c>
      <c r="M95" s="151">
        <v>45574</v>
      </c>
      <c r="N95" s="151">
        <v>45574</v>
      </c>
      <c r="O95" s="151">
        <v>45574</v>
      </c>
      <c r="P95" s="6"/>
      <c r="Q95" s="6"/>
      <c r="R95" s="6"/>
      <c r="S95" s="6">
        <v>450.32</v>
      </c>
      <c r="T95" s="6">
        <v>0</v>
      </c>
      <c r="U95" s="6">
        <v>4</v>
      </c>
      <c r="V95" s="6">
        <v>37</v>
      </c>
      <c r="W95" s="6">
        <v>3</v>
      </c>
      <c r="X95" s="6">
        <v>4000000001</v>
      </c>
      <c r="Y95" s="6" t="s">
        <v>110</v>
      </c>
      <c r="Z95" s="6">
        <v>0</v>
      </c>
      <c r="AA95" s="6">
        <v>0</v>
      </c>
      <c r="AB95" s="6">
        <v>2.58</v>
      </c>
      <c r="AC95" s="6">
        <v>0</v>
      </c>
      <c r="AD95" s="6"/>
      <c r="AE95" s="6"/>
      <c r="AF95" s="6"/>
      <c r="AG95" s="6"/>
      <c r="AH95" s="6"/>
      <c r="AI95" s="6"/>
      <c r="AJ95" s="6"/>
      <c r="AK95" s="7"/>
      <c r="AL95" s="6">
        <v>100017273</v>
      </c>
      <c r="AM95" s="6" t="s">
        <v>164</v>
      </c>
    </row>
    <row r="96" spans="2:39" x14ac:dyDescent="0.2">
      <c r="B9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96" s="148" t="str">
        <f>+CONCATENATE(ZEUFI037[[#This Row],[Type]],"-",ZEUFI037[[#This Row],[TCode]],"-",ZEUFI037[[#This Row],[G/L Account]])</f>
        <v>AB-FB1K-4000000001</v>
      </c>
      <c r="D96" s="149" t="str">
        <f>+CONCATENATE(ZEUFI037[[#This Row],[Type]],"-",ZEUFI037[[#This Row],[TCode]],"-",ZEUFI037[[#This Row],[CoCd]],"-",ZEUFI037[[#This Row],[DocumentNo]])</f>
        <v>AB-FB1K-E009-23088659</v>
      </c>
      <c r="E96" s="6" t="s">
        <v>145</v>
      </c>
      <c r="F96" s="6" t="s">
        <v>140</v>
      </c>
      <c r="G96" s="6" t="s">
        <v>159</v>
      </c>
      <c r="H96" s="6" t="s">
        <v>49</v>
      </c>
      <c r="I96" s="6" t="s">
        <v>160</v>
      </c>
      <c r="J96" s="6" t="s">
        <v>44</v>
      </c>
      <c r="K96" s="6" t="s">
        <v>93</v>
      </c>
      <c r="L96" s="6">
        <v>23088659</v>
      </c>
      <c r="M96" s="151">
        <v>45574</v>
      </c>
      <c r="N96" s="151">
        <v>45574</v>
      </c>
      <c r="O96" s="151">
        <v>45574</v>
      </c>
      <c r="P96" s="6"/>
      <c r="Q96" s="6"/>
      <c r="R96" s="6"/>
      <c r="S96" s="6">
        <v>450.32</v>
      </c>
      <c r="T96" s="6">
        <v>0</v>
      </c>
      <c r="U96" s="6">
        <v>5</v>
      </c>
      <c r="V96" s="6">
        <v>37</v>
      </c>
      <c r="W96" s="6">
        <v>3</v>
      </c>
      <c r="X96" s="6">
        <v>4000000001</v>
      </c>
      <c r="Y96" s="6" t="s">
        <v>110</v>
      </c>
      <c r="Z96" s="6">
        <v>0</v>
      </c>
      <c r="AA96" s="6">
        <v>0</v>
      </c>
      <c r="AB96" s="6">
        <v>375.16</v>
      </c>
      <c r="AC96" s="6">
        <v>0</v>
      </c>
      <c r="AD96" s="6"/>
      <c r="AE96" s="6"/>
      <c r="AF96" s="6"/>
      <c r="AG96" s="6"/>
      <c r="AH96" s="6"/>
      <c r="AI96" s="6"/>
      <c r="AJ96" s="6"/>
      <c r="AK96" s="7"/>
      <c r="AL96" s="6">
        <v>100017273</v>
      </c>
      <c r="AM96" s="6" t="s">
        <v>164</v>
      </c>
    </row>
    <row r="97" spans="2:39" x14ac:dyDescent="0.2">
      <c r="B9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97" s="148" t="str">
        <f>+CONCATENATE(ZEUFI037[[#This Row],[Type]],"-",ZEUFI037[[#This Row],[TCode]],"-",ZEUFI037[[#This Row],[G/L Account]])</f>
        <v>AB-FB1K-6643000010</v>
      </c>
      <c r="D97" s="149" t="str">
        <f>+CONCATENATE(ZEUFI037[[#This Row],[Type]],"-",ZEUFI037[[#This Row],[TCode]],"-",ZEUFI037[[#This Row],[CoCd]],"-",ZEUFI037[[#This Row],[DocumentNo]])</f>
        <v>AB-FB1K-E009-23088663</v>
      </c>
      <c r="E97" s="6" t="s">
        <v>145</v>
      </c>
      <c r="F97" s="6" t="s">
        <v>140</v>
      </c>
      <c r="G97" s="6" t="s">
        <v>159</v>
      </c>
      <c r="H97" s="6" t="s">
        <v>49</v>
      </c>
      <c r="I97" s="6" t="s">
        <v>160</v>
      </c>
      <c r="J97" s="6" t="s">
        <v>44</v>
      </c>
      <c r="K97" s="6" t="s">
        <v>93</v>
      </c>
      <c r="L97" s="6">
        <v>23088663</v>
      </c>
      <c r="M97" s="151">
        <v>45574</v>
      </c>
      <c r="N97" s="151">
        <v>45574</v>
      </c>
      <c r="O97" s="151">
        <v>45574</v>
      </c>
      <c r="P97" s="6"/>
      <c r="Q97" s="6"/>
      <c r="R97" s="6"/>
      <c r="S97" s="6">
        <v>1006.14</v>
      </c>
      <c r="T97" s="6">
        <v>0</v>
      </c>
      <c r="U97" s="6">
        <v>1</v>
      </c>
      <c r="V97" s="6">
        <v>40</v>
      </c>
      <c r="W97" s="6">
        <v>4</v>
      </c>
      <c r="X97" s="6">
        <v>6643000010</v>
      </c>
      <c r="Y97" s="6" t="s">
        <v>161</v>
      </c>
      <c r="Z97" s="6">
        <v>0.4</v>
      </c>
      <c r="AA97" s="6">
        <v>0</v>
      </c>
      <c r="AB97" s="6">
        <v>0</v>
      </c>
      <c r="AC97" s="6">
        <v>0</v>
      </c>
      <c r="AD97" s="6"/>
      <c r="AE97" s="6"/>
      <c r="AF97" s="6">
        <v>1110475202</v>
      </c>
      <c r="AG97" s="6">
        <v>1110475202</v>
      </c>
      <c r="AH97" s="6"/>
      <c r="AI97" s="6" t="s">
        <v>162</v>
      </c>
      <c r="AJ97" s="6" t="s">
        <v>162</v>
      </c>
      <c r="AK97" s="7"/>
      <c r="AL97" s="6"/>
      <c r="AM97" s="6"/>
    </row>
    <row r="98" spans="2:39" x14ac:dyDescent="0.2">
      <c r="B9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98" s="148" t="str">
        <f>+CONCATENATE(ZEUFI037[[#This Row],[Type]],"-",ZEUFI037[[#This Row],[TCode]],"-",ZEUFI037[[#This Row],[G/L Account]])</f>
        <v>AB-FB1K-4000000001</v>
      </c>
      <c r="D98" s="149" t="str">
        <f>+CONCATENATE(ZEUFI037[[#This Row],[Type]],"-",ZEUFI037[[#This Row],[TCode]],"-",ZEUFI037[[#This Row],[CoCd]],"-",ZEUFI037[[#This Row],[DocumentNo]])</f>
        <v>AB-FB1K-E009-23088663</v>
      </c>
      <c r="E98" s="6" t="s">
        <v>145</v>
      </c>
      <c r="F98" s="6" t="s">
        <v>140</v>
      </c>
      <c r="G98" s="6" t="s">
        <v>159</v>
      </c>
      <c r="H98" s="6" t="s">
        <v>49</v>
      </c>
      <c r="I98" s="6" t="s">
        <v>160</v>
      </c>
      <c r="J98" s="6" t="s">
        <v>44</v>
      </c>
      <c r="K98" s="6" t="s">
        <v>93</v>
      </c>
      <c r="L98" s="6">
        <v>23088663</v>
      </c>
      <c r="M98" s="151">
        <v>45574</v>
      </c>
      <c r="N98" s="151">
        <v>45574</v>
      </c>
      <c r="O98" s="151">
        <v>45574</v>
      </c>
      <c r="P98" s="6"/>
      <c r="Q98" s="6"/>
      <c r="R98" s="6"/>
      <c r="S98" s="6">
        <v>1006.14</v>
      </c>
      <c r="T98" s="6">
        <v>0</v>
      </c>
      <c r="U98" s="6">
        <v>2</v>
      </c>
      <c r="V98" s="6">
        <v>37</v>
      </c>
      <c r="W98" s="6">
        <v>3</v>
      </c>
      <c r="X98" s="6">
        <v>4000000001</v>
      </c>
      <c r="Y98" s="6" t="s">
        <v>110</v>
      </c>
      <c r="Z98" s="6">
        <v>0</v>
      </c>
      <c r="AA98" s="6">
        <v>0</v>
      </c>
      <c r="AB98" s="6">
        <v>906.94</v>
      </c>
      <c r="AC98" s="6">
        <v>0</v>
      </c>
      <c r="AD98" s="6"/>
      <c r="AE98" s="6"/>
      <c r="AF98" s="6"/>
      <c r="AG98" s="6"/>
      <c r="AH98" s="6"/>
      <c r="AI98" s="6"/>
      <c r="AJ98" s="6"/>
      <c r="AK98" s="7"/>
      <c r="AL98" s="6">
        <v>100004268</v>
      </c>
      <c r="AM98" s="6" t="s">
        <v>163</v>
      </c>
    </row>
    <row r="99" spans="2:39" x14ac:dyDescent="0.2">
      <c r="B9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99" s="148" t="str">
        <f>+CONCATENATE(ZEUFI037[[#This Row],[Type]],"-",ZEUFI037[[#This Row],[TCode]],"-",ZEUFI037[[#This Row],[G/L Account]])</f>
        <v>AB-FB1K-4000000001</v>
      </c>
      <c r="D99" s="149" t="str">
        <f>+CONCATENATE(ZEUFI037[[#This Row],[Type]],"-",ZEUFI037[[#This Row],[TCode]],"-",ZEUFI037[[#This Row],[CoCd]],"-",ZEUFI037[[#This Row],[DocumentNo]])</f>
        <v>AB-FB1K-E009-23088663</v>
      </c>
      <c r="E99" s="6" t="s">
        <v>145</v>
      </c>
      <c r="F99" s="6" t="s">
        <v>140</v>
      </c>
      <c r="G99" s="6" t="s">
        <v>159</v>
      </c>
      <c r="H99" s="6" t="s">
        <v>49</v>
      </c>
      <c r="I99" s="6" t="s">
        <v>160</v>
      </c>
      <c r="J99" s="6" t="s">
        <v>44</v>
      </c>
      <c r="K99" s="6" t="s">
        <v>93</v>
      </c>
      <c r="L99" s="6">
        <v>23088663</v>
      </c>
      <c r="M99" s="151">
        <v>45574</v>
      </c>
      <c r="N99" s="151">
        <v>45574</v>
      </c>
      <c r="O99" s="151">
        <v>45574</v>
      </c>
      <c r="P99" s="6"/>
      <c r="Q99" s="6"/>
      <c r="R99" s="6"/>
      <c r="S99" s="6">
        <v>1006.14</v>
      </c>
      <c r="T99" s="6">
        <v>0</v>
      </c>
      <c r="U99" s="6">
        <v>3</v>
      </c>
      <c r="V99" s="6">
        <v>27</v>
      </c>
      <c r="W99" s="6">
        <v>2</v>
      </c>
      <c r="X99" s="6">
        <v>4000000001</v>
      </c>
      <c r="Y99" s="6" t="s">
        <v>110</v>
      </c>
      <c r="Z99" s="6">
        <v>1005.74</v>
      </c>
      <c r="AA99" s="6">
        <v>0</v>
      </c>
      <c r="AB99" s="6">
        <v>0</v>
      </c>
      <c r="AC99" s="6">
        <v>0</v>
      </c>
      <c r="AD99" s="6"/>
      <c r="AE99" s="6"/>
      <c r="AF99" s="6"/>
      <c r="AG99" s="6"/>
      <c r="AH99" s="6"/>
      <c r="AI99" s="6"/>
      <c r="AJ99" s="6"/>
      <c r="AK99" s="7"/>
      <c r="AL99" s="6">
        <v>100004268</v>
      </c>
      <c r="AM99" s="6" t="s">
        <v>163</v>
      </c>
    </row>
    <row r="100" spans="2:39" x14ac:dyDescent="0.2">
      <c r="B10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00" s="148" t="str">
        <f>+CONCATENATE(ZEUFI037[[#This Row],[Type]],"-",ZEUFI037[[#This Row],[TCode]],"-",ZEUFI037[[#This Row],[G/L Account]])</f>
        <v>AB-FB1K-4000000001</v>
      </c>
      <c r="D100" s="149" t="str">
        <f>+CONCATENATE(ZEUFI037[[#This Row],[Type]],"-",ZEUFI037[[#This Row],[TCode]],"-",ZEUFI037[[#This Row],[CoCd]],"-",ZEUFI037[[#This Row],[DocumentNo]])</f>
        <v>AB-FB1K-E009-23088663</v>
      </c>
      <c r="E100" s="6" t="s">
        <v>145</v>
      </c>
      <c r="F100" s="6" t="s">
        <v>140</v>
      </c>
      <c r="G100" s="6" t="s">
        <v>159</v>
      </c>
      <c r="H100" s="6" t="s">
        <v>49</v>
      </c>
      <c r="I100" s="6" t="s">
        <v>160</v>
      </c>
      <c r="J100" s="6" t="s">
        <v>44</v>
      </c>
      <c r="K100" s="6" t="s">
        <v>93</v>
      </c>
      <c r="L100" s="6">
        <v>23088663</v>
      </c>
      <c r="M100" s="151">
        <v>45574</v>
      </c>
      <c r="N100" s="151">
        <v>45574</v>
      </c>
      <c r="O100" s="151">
        <v>45574</v>
      </c>
      <c r="P100" s="6"/>
      <c r="Q100" s="6"/>
      <c r="R100" s="6"/>
      <c r="S100" s="6">
        <v>1006.14</v>
      </c>
      <c r="T100" s="6">
        <v>0</v>
      </c>
      <c r="U100" s="6">
        <v>4</v>
      </c>
      <c r="V100" s="6">
        <v>37</v>
      </c>
      <c r="W100" s="6">
        <v>3</v>
      </c>
      <c r="X100" s="6">
        <v>4000000001</v>
      </c>
      <c r="Y100" s="6" t="s">
        <v>110</v>
      </c>
      <c r="Z100" s="6">
        <v>0</v>
      </c>
      <c r="AA100" s="6">
        <v>0</v>
      </c>
      <c r="AB100" s="6">
        <v>26.6</v>
      </c>
      <c r="AC100" s="6">
        <v>0</v>
      </c>
      <c r="AD100" s="6"/>
      <c r="AE100" s="6"/>
      <c r="AF100" s="6"/>
      <c r="AG100" s="6"/>
      <c r="AH100" s="6"/>
      <c r="AI100" s="6"/>
      <c r="AJ100" s="6"/>
      <c r="AK100" s="7"/>
      <c r="AL100" s="6">
        <v>100004268</v>
      </c>
      <c r="AM100" s="6" t="s">
        <v>163</v>
      </c>
    </row>
    <row r="101" spans="2:39" x14ac:dyDescent="0.2">
      <c r="B10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01" s="148" t="str">
        <f>+CONCATENATE(ZEUFI037[[#This Row],[Type]],"-",ZEUFI037[[#This Row],[TCode]],"-",ZEUFI037[[#This Row],[G/L Account]])</f>
        <v>AB-FB1K-4000000001</v>
      </c>
      <c r="D101" s="149" t="str">
        <f>+CONCATENATE(ZEUFI037[[#This Row],[Type]],"-",ZEUFI037[[#This Row],[TCode]],"-",ZEUFI037[[#This Row],[CoCd]],"-",ZEUFI037[[#This Row],[DocumentNo]])</f>
        <v>AB-FB1K-E009-23088663</v>
      </c>
      <c r="E101" s="6" t="s">
        <v>145</v>
      </c>
      <c r="F101" s="6" t="s">
        <v>140</v>
      </c>
      <c r="G101" s="6" t="s">
        <v>159</v>
      </c>
      <c r="H101" s="6" t="s">
        <v>49</v>
      </c>
      <c r="I101" s="6" t="s">
        <v>160</v>
      </c>
      <c r="J101" s="6" t="s">
        <v>44</v>
      </c>
      <c r="K101" s="6" t="s">
        <v>93</v>
      </c>
      <c r="L101" s="6">
        <v>23088663</v>
      </c>
      <c r="M101" s="151">
        <v>45574</v>
      </c>
      <c r="N101" s="151">
        <v>45574</v>
      </c>
      <c r="O101" s="151">
        <v>45574</v>
      </c>
      <c r="P101" s="6"/>
      <c r="Q101" s="6"/>
      <c r="R101" s="6"/>
      <c r="S101" s="6">
        <v>1006.14</v>
      </c>
      <c r="T101" s="6">
        <v>0</v>
      </c>
      <c r="U101" s="6">
        <v>5</v>
      </c>
      <c r="V101" s="6">
        <v>37</v>
      </c>
      <c r="W101" s="6">
        <v>3</v>
      </c>
      <c r="X101" s="6">
        <v>4000000001</v>
      </c>
      <c r="Y101" s="6" t="s">
        <v>110</v>
      </c>
      <c r="Z101" s="6">
        <v>0</v>
      </c>
      <c r="AA101" s="6">
        <v>0</v>
      </c>
      <c r="AB101" s="6">
        <v>72.599999999999994</v>
      </c>
      <c r="AC101" s="6">
        <v>0</v>
      </c>
      <c r="AD101" s="6"/>
      <c r="AE101" s="6"/>
      <c r="AF101" s="6"/>
      <c r="AG101" s="6"/>
      <c r="AH101" s="6"/>
      <c r="AI101" s="6"/>
      <c r="AJ101" s="6"/>
      <c r="AK101" s="7"/>
      <c r="AL101" s="6">
        <v>100004268</v>
      </c>
      <c r="AM101" s="6" t="s">
        <v>163</v>
      </c>
    </row>
    <row r="102" spans="2:39" x14ac:dyDescent="0.2">
      <c r="B10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02" s="148" t="str">
        <f>+CONCATENATE(ZEUFI037[[#This Row],[Type]],"-",ZEUFI037[[#This Row],[TCode]],"-",ZEUFI037[[#This Row],[G/L Account]])</f>
        <v>AB-FB1K-6643000010</v>
      </c>
      <c r="D102" s="149" t="str">
        <f>+CONCATENATE(ZEUFI037[[#This Row],[Type]],"-",ZEUFI037[[#This Row],[TCode]],"-",ZEUFI037[[#This Row],[CoCd]],"-",ZEUFI037[[#This Row],[DocumentNo]])</f>
        <v>AB-FB1K-E009-23088664</v>
      </c>
      <c r="E102" s="6" t="s">
        <v>145</v>
      </c>
      <c r="F102" s="6" t="s">
        <v>140</v>
      </c>
      <c r="G102" s="6" t="s">
        <v>159</v>
      </c>
      <c r="H102" s="6" t="s">
        <v>49</v>
      </c>
      <c r="I102" s="6" t="s">
        <v>160</v>
      </c>
      <c r="J102" s="6" t="s">
        <v>44</v>
      </c>
      <c r="K102" s="6" t="s">
        <v>93</v>
      </c>
      <c r="L102" s="6">
        <v>23088664</v>
      </c>
      <c r="M102" s="151">
        <v>45574</v>
      </c>
      <c r="N102" s="151">
        <v>45574</v>
      </c>
      <c r="O102" s="151">
        <v>45574</v>
      </c>
      <c r="P102" s="6"/>
      <c r="Q102" s="6"/>
      <c r="R102" s="6"/>
      <c r="S102" s="6">
        <v>71.39</v>
      </c>
      <c r="T102" s="6">
        <v>0</v>
      </c>
      <c r="U102" s="6">
        <v>1</v>
      </c>
      <c r="V102" s="6">
        <v>40</v>
      </c>
      <c r="W102" s="6">
        <v>4</v>
      </c>
      <c r="X102" s="6">
        <v>6643000010</v>
      </c>
      <c r="Y102" s="6" t="s">
        <v>161</v>
      </c>
      <c r="Z102" s="6">
        <v>1.51</v>
      </c>
      <c r="AA102" s="6">
        <v>0</v>
      </c>
      <c r="AB102" s="6">
        <v>0</v>
      </c>
      <c r="AC102" s="6">
        <v>0</v>
      </c>
      <c r="AD102" s="6"/>
      <c r="AE102" s="6"/>
      <c r="AF102" s="6">
        <v>1110475202</v>
      </c>
      <c r="AG102" s="6">
        <v>1110475202</v>
      </c>
      <c r="AH102" s="6"/>
      <c r="AI102" s="6" t="s">
        <v>162</v>
      </c>
      <c r="AJ102" s="6" t="s">
        <v>162</v>
      </c>
      <c r="AK102" s="7"/>
      <c r="AL102" s="6"/>
      <c r="AM102" s="6"/>
    </row>
    <row r="103" spans="2:39" x14ac:dyDescent="0.2">
      <c r="B10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03" s="148" t="str">
        <f>+CONCATENATE(ZEUFI037[[#This Row],[Type]],"-",ZEUFI037[[#This Row],[TCode]],"-",ZEUFI037[[#This Row],[G/L Account]])</f>
        <v>AB-FB1K-4000000001</v>
      </c>
      <c r="D103" s="149" t="str">
        <f>+CONCATENATE(ZEUFI037[[#This Row],[Type]],"-",ZEUFI037[[#This Row],[TCode]],"-",ZEUFI037[[#This Row],[CoCd]],"-",ZEUFI037[[#This Row],[DocumentNo]])</f>
        <v>AB-FB1K-E009-23088664</v>
      </c>
      <c r="E103" s="6" t="s">
        <v>145</v>
      </c>
      <c r="F103" s="6" t="s">
        <v>140</v>
      </c>
      <c r="G103" s="6" t="s">
        <v>159</v>
      </c>
      <c r="H103" s="6" t="s">
        <v>49</v>
      </c>
      <c r="I103" s="6" t="s">
        <v>160</v>
      </c>
      <c r="J103" s="6" t="s">
        <v>44</v>
      </c>
      <c r="K103" s="6" t="s">
        <v>93</v>
      </c>
      <c r="L103" s="6">
        <v>23088664</v>
      </c>
      <c r="M103" s="151">
        <v>45574</v>
      </c>
      <c r="N103" s="151">
        <v>45574</v>
      </c>
      <c r="O103" s="151">
        <v>45574</v>
      </c>
      <c r="P103" s="6"/>
      <c r="Q103" s="6"/>
      <c r="R103" s="6"/>
      <c r="S103" s="6">
        <v>71.39</v>
      </c>
      <c r="T103" s="6">
        <v>0</v>
      </c>
      <c r="U103" s="6">
        <v>2</v>
      </c>
      <c r="V103" s="6">
        <v>27</v>
      </c>
      <c r="W103" s="6">
        <v>2</v>
      </c>
      <c r="X103" s="6">
        <v>4000000001</v>
      </c>
      <c r="Y103" s="6" t="s">
        <v>110</v>
      </c>
      <c r="Z103" s="6">
        <v>69.88</v>
      </c>
      <c r="AA103" s="6">
        <v>0</v>
      </c>
      <c r="AB103" s="6">
        <v>0</v>
      </c>
      <c r="AC103" s="6">
        <v>0</v>
      </c>
      <c r="AD103" s="6"/>
      <c r="AE103" s="6"/>
      <c r="AF103" s="6"/>
      <c r="AG103" s="6"/>
      <c r="AH103" s="6"/>
      <c r="AI103" s="6"/>
      <c r="AJ103" s="6"/>
      <c r="AK103" s="7"/>
      <c r="AL103" s="6">
        <v>100004268</v>
      </c>
      <c r="AM103" s="6" t="s">
        <v>163</v>
      </c>
    </row>
    <row r="104" spans="2:39" x14ac:dyDescent="0.2">
      <c r="B10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04" s="148" t="str">
        <f>+CONCATENATE(ZEUFI037[[#This Row],[Type]],"-",ZEUFI037[[#This Row],[TCode]],"-",ZEUFI037[[#This Row],[G/L Account]])</f>
        <v>AB-FB1K-4000000001</v>
      </c>
      <c r="D104" s="149" t="str">
        <f>+CONCATENATE(ZEUFI037[[#This Row],[Type]],"-",ZEUFI037[[#This Row],[TCode]],"-",ZEUFI037[[#This Row],[CoCd]],"-",ZEUFI037[[#This Row],[DocumentNo]])</f>
        <v>AB-FB1K-E009-23088664</v>
      </c>
      <c r="E104" s="6" t="s">
        <v>145</v>
      </c>
      <c r="F104" s="6" t="s">
        <v>140</v>
      </c>
      <c r="G104" s="6" t="s">
        <v>159</v>
      </c>
      <c r="H104" s="6" t="s">
        <v>49</v>
      </c>
      <c r="I104" s="6" t="s">
        <v>160</v>
      </c>
      <c r="J104" s="6" t="s">
        <v>44</v>
      </c>
      <c r="K104" s="6" t="s">
        <v>93</v>
      </c>
      <c r="L104" s="6">
        <v>23088664</v>
      </c>
      <c r="M104" s="151">
        <v>45574</v>
      </c>
      <c r="N104" s="151">
        <v>45574</v>
      </c>
      <c r="O104" s="151">
        <v>45574</v>
      </c>
      <c r="P104" s="6"/>
      <c r="Q104" s="6"/>
      <c r="R104" s="6"/>
      <c r="S104" s="6">
        <v>71.39</v>
      </c>
      <c r="T104" s="6">
        <v>0</v>
      </c>
      <c r="U104" s="6">
        <v>3</v>
      </c>
      <c r="V104" s="6">
        <v>37</v>
      </c>
      <c r="W104" s="6">
        <v>3</v>
      </c>
      <c r="X104" s="6">
        <v>4000000001</v>
      </c>
      <c r="Y104" s="6" t="s">
        <v>110</v>
      </c>
      <c r="Z104" s="6">
        <v>0</v>
      </c>
      <c r="AA104" s="6">
        <v>0</v>
      </c>
      <c r="AB104" s="6">
        <v>71.39</v>
      </c>
      <c r="AC104" s="6">
        <v>0</v>
      </c>
      <c r="AD104" s="6"/>
      <c r="AE104" s="6"/>
      <c r="AF104" s="6"/>
      <c r="AG104" s="6"/>
      <c r="AH104" s="6"/>
      <c r="AI104" s="6"/>
      <c r="AJ104" s="6"/>
      <c r="AK104" s="7"/>
      <c r="AL104" s="6">
        <v>100004268</v>
      </c>
      <c r="AM104" s="6" t="s">
        <v>163</v>
      </c>
    </row>
    <row r="105" spans="2:39" x14ac:dyDescent="0.2">
      <c r="B10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05" s="148" t="str">
        <f>+CONCATENATE(ZEUFI037[[#This Row],[Type]],"-",ZEUFI037[[#This Row],[TCode]],"-",ZEUFI037[[#This Row],[G/L Account]])</f>
        <v>AB-FB1K-6643000010</v>
      </c>
      <c r="D105" s="149" t="str">
        <f>+CONCATENATE(ZEUFI037[[#This Row],[Type]],"-",ZEUFI037[[#This Row],[TCode]],"-",ZEUFI037[[#This Row],[CoCd]],"-",ZEUFI037[[#This Row],[DocumentNo]])</f>
        <v>AB-FB1K-E009-23088665</v>
      </c>
      <c r="E105" s="6" t="s">
        <v>145</v>
      </c>
      <c r="F105" s="6" t="s">
        <v>140</v>
      </c>
      <c r="G105" s="6" t="s">
        <v>159</v>
      </c>
      <c r="H105" s="6" t="s">
        <v>49</v>
      </c>
      <c r="I105" s="6" t="s">
        <v>160</v>
      </c>
      <c r="J105" s="6" t="s">
        <v>44</v>
      </c>
      <c r="K105" s="6" t="s">
        <v>93</v>
      </c>
      <c r="L105" s="6">
        <v>23088665</v>
      </c>
      <c r="M105" s="151">
        <v>45574</v>
      </c>
      <c r="N105" s="151">
        <v>45574</v>
      </c>
      <c r="O105" s="151">
        <v>45574</v>
      </c>
      <c r="P105" s="6"/>
      <c r="Q105" s="6"/>
      <c r="R105" s="6"/>
      <c r="S105" s="6">
        <v>408.85</v>
      </c>
      <c r="T105" s="6">
        <v>0</v>
      </c>
      <c r="U105" s="6">
        <v>1</v>
      </c>
      <c r="V105" s="6">
        <v>50</v>
      </c>
      <c r="W105" s="6">
        <v>5</v>
      </c>
      <c r="X105" s="6">
        <v>6643000010</v>
      </c>
      <c r="Y105" s="6" t="s">
        <v>161</v>
      </c>
      <c r="Z105" s="6">
        <v>0</v>
      </c>
      <c r="AA105" s="6">
        <v>0</v>
      </c>
      <c r="AB105" s="6">
        <v>4.93</v>
      </c>
      <c r="AC105" s="6">
        <v>0</v>
      </c>
      <c r="AD105" s="6"/>
      <c r="AE105" s="6"/>
      <c r="AF105" s="6">
        <v>1110475202</v>
      </c>
      <c r="AG105" s="6">
        <v>1110475202</v>
      </c>
      <c r="AH105" s="6"/>
      <c r="AI105" s="6" t="s">
        <v>162</v>
      </c>
      <c r="AJ105" s="6" t="s">
        <v>162</v>
      </c>
      <c r="AK105" s="7"/>
      <c r="AL105" s="6"/>
      <c r="AM105" s="6"/>
    </row>
    <row r="106" spans="2:39" x14ac:dyDescent="0.2">
      <c r="B10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06" s="148" t="str">
        <f>+CONCATENATE(ZEUFI037[[#This Row],[Type]],"-",ZEUFI037[[#This Row],[TCode]],"-",ZEUFI037[[#This Row],[G/L Account]])</f>
        <v>AB-FB1K-4000000001</v>
      </c>
      <c r="D106" s="149" t="str">
        <f>+CONCATENATE(ZEUFI037[[#This Row],[Type]],"-",ZEUFI037[[#This Row],[TCode]],"-",ZEUFI037[[#This Row],[CoCd]],"-",ZEUFI037[[#This Row],[DocumentNo]])</f>
        <v>AB-FB1K-E009-23088665</v>
      </c>
      <c r="E106" s="6" t="s">
        <v>145</v>
      </c>
      <c r="F106" s="6" t="s">
        <v>140</v>
      </c>
      <c r="G106" s="6" t="s">
        <v>159</v>
      </c>
      <c r="H106" s="6" t="s">
        <v>49</v>
      </c>
      <c r="I106" s="6" t="s">
        <v>160</v>
      </c>
      <c r="J106" s="6" t="s">
        <v>44</v>
      </c>
      <c r="K106" s="6" t="s">
        <v>93</v>
      </c>
      <c r="L106" s="6">
        <v>23088665</v>
      </c>
      <c r="M106" s="151">
        <v>45574</v>
      </c>
      <c r="N106" s="151">
        <v>45574</v>
      </c>
      <c r="O106" s="151">
        <v>45574</v>
      </c>
      <c r="P106" s="6"/>
      <c r="Q106" s="6"/>
      <c r="R106" s="6"/>
      <c r="S106" s="6">
        <v>408.85</v>
      </c>
      <c r="T106" s="6">
        <v>0</v>
      </c>
      <c r="U106" s="6">
        <v>2</v>
      </c>
      <c r="V106" s="6">
        <v>37</v>
      </c>
      <c r="W106" s="6">
        <v>3</v>
      </c>
      <c r="X106" s="6">
        <v>4000000001</v>
      </c>
      <c r="Y106" s="6" t="s">
        <v>110</v>
      </c>
      <c r="Z106" s="6">
        <v>0</v>
      </c>
      <c r="AA106" s="6">
        <v>0</v>
      </c>
      <c r="AB106" s="6">
        <v>113.8</v>
      </c>
      <c r="AC106" s="6">
        <v>0</v>
      </c>
      <c r="AD106" s="6"/>
      <c r="AE106" s="6"/>
      <c r="AF106" s="6"/>
      <c r="AG106" s="6"/>
      <c r="AH106" s="6"/>
      <c r="AI106" s="6"/>
      <c r="AJ106" s="6"/>
      <c r="AK106" s="7"/>
      <c r="AL106" s="6">
        <v>100007939</v>
      </c>
      <c r="AM106" s="6" t="s">
        <v>165</v>
      </c>
    </row>
    <row r="107" spans="2:39" x14ac:dyDescent="0.2">
      <c r="B10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07" s="148" t="str">
        <f>+CONCATENATE(ZEUFI037[[#This Row],[Type]],"-",ZEUFI037[[#This Row],[TCode]],"-",ZEUFI037[[#This Row],[G/L Account]])</f>
        <v>AB-FB1K-4000000001</v>
      </c>
      <c r="D107" s="149" t="str">
        <f>+CONCATENATE(ZEUFI037[[#This Row],[Type]],"-",ZEUFI037[[#This Row],[TCode]],"-",ZEUFI037[[#This Row],[CoCd]],"-",ZEUFI037[[#This Row],[DocumentNo]])</f>
        <v>AB-FB1K-E009-23088665</v>
      </c>
      <c r="E107" s="6" t="s">
        <v>145</v>
      </c>
      <c r="F107" s="6" t="s">
        <v>140</v>
      </c>
      <c r="G107" s="6" t="s">
        <v>159</v>
      </c>
      <c r="H107" s="6" t="s">
        <v>49</v>
      </c>
      <c r="I107" s="6" t="s">
        <v>160</v>
      </c>
      <c r="J107" s="6" t="s">
        <v>44</v>
      </c>
      <c r="K107" s="6" t="s">
        <v>93</v>
      </c>
      <c r="L107" s="6">
        <v>23088665</v>
      </c>
      <c r="M107" s="151">
        <v>45574</v>
      </c>
      <c r="N107" s="151">
        <v>45574</v>
      </c>
      <c r="O107" s="151">
        <v>45574</v>
      </c>
      <c r="P107" s="6"/>
      <c r="Q107" s="6"/>
      <c r="R107" s="6"/>
      <c r="S107" s="6">
        <v>408.85</v>
      </c>
      <c r="T107" s="6">
        <v>0</v>
      </c>
      <c r="U107" s="6">
        <v>3</v>
      </c>
      <c r="V107" s="6">
        <v>27</v>
      </c>
      <c r="W107" s="6">
        <v>2</v>
      </c>
      <c r="X107" s="6">
        <v>4000000001</v>
      </c>
      <c r="Y107" s="6" t="s">
        <v>110</v>
      </c>
      <c r="Z107" s="6">
        <v>408.85</v>
      </c>
      <c r="AA107" s="6">
        <v>0</v>
      </c>
      <c r="AB107" s="6">
        <v>0</v>
      </c>
      <c r="AC107" s="6">
        <v>0</v>
      </c>
      <c r="AD107" s="6"/>
      <c r="AE107" s="6"/>
      <c r="AF107" s="6"/>
      <c r="AG107" s="6"/>
      <c r="AH107" s="6"/>
      <c r="AI107" s="6"/>
      <c r="AJ107" s="6"/>
      <c r="AK107" s="7"/>
      <c r="AL107" s="6">
        <v>100007939</v>
      </c>
      <c r="AM107" s="6" t="s">
        <v>165</v>
      </c>
    </row>
    <row r="108" spans="2:39" x14ac:dyDescent="0.2">
      <c r="B10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08" s="148" t="str">
        <f>+CONCATENATE(ZEUFI037[[#This Row],[Type]],"-",ZEUFI037[[#This Row],[TCode]],"-",ZEUFI037[[#This Row],[G/L Account]])</f>
        <v>AB-FB1K-4000000001</v>
      </c>
      <c r="D108" s="149" t="str">
        <f>+CONCATENATE(ZEUFI037[[#This Row],[Type]],"-",ZEUFI037[[#This Row],[TCode]],"-",ZEUFI037[[#This Row],[CoCd]],"-",ZEUFI037[[#This Row],[DocumentNo]])</f>
        <v>AB-FB1K-E009-23088665</v>
      </c>
      <c r="E108" s="6" t="s">
        <v>145</v>
      </c>
      <c r="F108" s="6" t="s">
        <v>140</v>
      </c>
      <c r="G108" s="6" t="s">
        <v>159</v>
      </c>
      <c r="H108" s="6" t="s">
        <v>49</v>
      </c>
      <c r="I108" s="6" t="s">
        <v>160</v>
      </c>
      <c r="J108" s="6" t="s">
        <v>44</v>
      </c>
      <c r="K108" s="6" t="s">
        <v>93</v>
      </c>
      <c r="L108" s="6">
        <v>23088665</v>
      </c>
      <c r="M108" s="151">
        <v>45574</v>
      </c>
      <c r="N108" s="151">
        <v>45574</v>
      </c>
      <c r="O108" s="151">
        <v>45574</v>
      </c>
      <c r="P108" s="6"/>
      <c r="Q108" s="6"/>
      <c r="R108" s="6"/>
      <c r="S108" s="6">
        <v>408.85</v>
      </c>
      <c r="T108" s="6">
        <v>0</v>
      </c>
      <c r="U108" s="6">
        <v>4</v>
      </c>
      <c r="V108" s="6">
        <v>37</v>
      </c>
      <c r="W108" s="6">
        <v>3</v>
      </c>
      <c r="X108" s="6">
        <v>4000000001</v>
      </c>
      <c r="Y108" s="6" t="s">
        <v>110</v>
      </c>
      <c r="Z108" s="6">
        <v>0</v>
      </c>
      <c r="AA108" s="6">
        <v>0</v>
      </c>
      <c r="AB108" s="6">
        <v>290.12</v>
      </c>
      <c r="AC108" s="6">
        <v>0</v>
      </c>
      <c r="AD108" s="6"/>
      <c r="AE108" s="6"/>
      <c r="AF108" s="6"/>
      <c r="AG108" s="6"/>
      <c r="AH108" s="6"/>
      <c r="AI108" s="6"/>
      <c r="AJ108" s="6"/>
      <c r="AK108" s="7"/>
      <c r="AL108" s="6">
        <v>100007939</v>
      </c>
      <c r="AM108" s="6" t="s">
        <v>165</v>
      </c>
    </row>
    <row r="109" spans="2:39" x14ac:dyDescent="0.2">
      <c r="B10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09" s="148" t="str">
        <f>+CONCATENATE(ZEUFI037[[#This Row],[Type]],"-",ZEUFI037[[#This Row],[TCode]],"-",ZEUFI037[[#This Row],[G/L Account]])</f>
        <v>AB-FB1K-4000000001</v>
      </c>
      <c r="D109" s="149" t="str">
        <f>+CONCATENATE(ZEUFI037[[#This Row],[Type]],"-",ZEUFI037[[#This Row],[TCode]],"-",ZEUFI037[[#This Row],[CoCd]],"-",ZEUFI037[[#This Row],[DocumentNo]])</f>
        <v>AB-FB1K-E009-23088671</v>
      </c>
      <c r="E109" s="6" t="s">
        <v>145</v>
      </c>
      <c r="F109" s="6" t="s">
        <v>140</v>
      </c>
      <c r="G109" s="6" t="s">
        <v>166</v>
      </c>
      <c r="H109" s="6" t="s">
        <v>49</v>
      </c>
      <c r="I109" s="6" t="s">
        <v>160</v>
      </c>
      <c r="J109" s="6" t="s">
        <v>44</v>
      </c>
      <c r="K109" s="6" t="s">
        <v>93</v>
      </c>
      <c r="L109" s="6">
        <v>23088671</v>
      </c>
      <c r="M109" s="151">
        <v>45575</v>
      </c>
      <c r="N109" s="151">
        <v>45575</v>
      </c>
      <c r="O109" s="151">
        <v>45575</v>
      </c>
      <c r="P109" s="6"/>
      <c r="Q109" s="152">
        <v>45444</v>
      </c>
      <c r="R109" s="6"/>
      <c r="S109" s="6">
        <v>3738.17</v>
      </c>
      <c r="T109" s="6">
        <v>0</v>
      </c>
      <c r="U109" s="6">
        <v>1</v>
      </c>
      <c r="V109" s="6">
        <v>34</v>
      </c>
      <c r="W109" s="6">
        <v>3</v>
      </c>
      <c r="X109" s="6">
        <v>4000000001</v>
      </c>
      <c r="Y109" s="6" t="s">
        <v>110</v>
      </c>
      <c r="Z109" s="6">
        <v>0</v>
      </c>
      <c r="AA109" s="6">
        <v>0</v>
      </c>
      <c r="AB109" s="6">
        <v>3086</v>
      </c>
      <c r="AC109" s="6">
        <v>0</v>
      </c>
      <c r="AD109" s="6" t="s">
        <v>167</v>
      </c>
      <c r="AE109" s="6"/>
      <c r="AF109" s="6"/>
      <c r="AG109" s="6"/>
      <c r="AH109" s="6"/>
      <c r="AI109" s="6"/>
      <c r="AJ109" s="6"/>
      <c r="AK109" s="7"/>
      <c r="AL109" s="6">
        <v>100021991</v>
      </c>
      <c r="AM109" s="6" t="s">
        <v>168</v>
      </c>
    </row>
    <row r="110" spans="2:39" x14ac:dyDescent="0.2">
      <c r="B11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10" s="148" t="str">
        <f>+CONCATENATE(ZEUFI037[[#This Row],[Type]],"-",ZEUFI037[[#This Row],[TCode]],"-",ZEUFI037[[#This Row],[G/L Account]])</f>
        <v>AB-FB1K-5540000001</v>
      </c>
      <c r="D110" s="149" t="str">
        <f>+CONCATENATE(ZEUFI037[[#This Row],[Type]],"-",ZEUFI037[[#This Row],[TCode]],"-",ZEUFI037[[#This Row],[CoCd]],"-",ZEUFI037[[#This Row],[DocumentNo]])</f>
        <v>AB-FB1K-E009-23088671</v>
      </c>
      <c r="E110" s="6" t="s">
        <v>145</v>
      </c>
      <c r="F110" s="6" t="s">
        <v>140</v>
      </c>
      <c r="G110" s="6" t="s">
        <v>166</v>
      </c>
      <c r="H110" s="6" t="s">
        <v>49</v>
      </c>
      <c r="I110" s="6" t="s">
        <v>160</v>
      </c>
      <c r="J110" s="6" t="s">
        <v>44</v>
      </c>
      <c r="K110" s="6" t="s">
        <v>93</v>
      </c>
      <c r="L110" s="6">
        <v>23088671</v>
      </c>
      <c r="M110" s="151">
        <v>45575</v>
      </c>
      <c r="N110" s="151">
        <v>45575</v>
      </c>
      <c r="O110" s="151">
        <v>45575</v>
      </c>
      <c r="P110" s="6"/>
      <c r="Q110" s="152">
        <v>45444</v>
      </c>
      <c r="R110" s="6"/>
      <c r="S110" s="6">
        <v>3738.17</v>
      </c>
      <c r="T110" s="6">
        <v>0</v>
      </c>
      <c r="U110" s="6">
        <v>2</v>
      </c>
      <c r="V110" s="6">
        <v>34</v>
      </c>
      <c r="W110" s="6">
        <v>3</v>
      </c>
      <c r="X110" s="6">
        <v>5540000001</v>
      </c>
      <c r="Y110" s="6" t="s">
        <v>169</v>
      </c>
      <c r="Z110" s="6">
        <v>0</v>
      </c>
      <c r="AA110" s="6">
        <v>0</v>
      </c>
      <c r="AB110" s="6">
        <v>652.16999999999996</v>
      </c>
      <c r="AC110" s="6">
        <v>0</v>
      </c>
      <c r="AD110" s="6" t="s">
        <v>170</v>
      </c>
      <c r="AE110" s="6"/>
      <c r="AF110" s="6"/>
      <c r="AG110" s="6"/>
      <c r="AH110" s="6"/>
      <c r="AI110" s="6"/>
      <c r="AJ110" s="6"/>
      <c r="AK110" s="7"/>
      <c r="AL110" s="6">
        <v>554001166</v>
      </c>
      <c r="AM110" s="6" t="s">
        <v>168</v>
      </c>
    </row>
    <row r="111" spans="2:39" x14ac:dyDescent="0.2">
      <c r="B11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11" s="148" t="str">
        <f>+CONCATENATE(ZEUFI037[[#This Row],[Type]],"-",ZEUFI037[[#This Row],[TCode]],"-",ZEUFI037[[#This Row],[G/L Account]])</f>
        <v>AB-FB1K-4000000001</v>
      </c>
      <c r="D111" s="149" t="str">
        <f>+CONCATENATE(ZEUFI037[[#This Row],[Type]],"-",ZEUFI037[[#This Row],[TCode]],"-",ZEUFI037[[#This Row],[CoCd]],"-",ZEUFI037[[#This Row],[DocumentNo]])</f>
        <v>AB-FB1K-E009-23088671</v>
      </c>
      <c r="E111" s="6" t="s">
        <v>145</v>
      </c>
      <c r="F111" s="6" t="s">
        <v>140</v>
      </c>
      <c r="G111" s="6" t="s">
        <v>166</v>
      </c>
      <c r="H111" s="6" t="s">
        <v>49</v>
      </c>
      <c r="I111" s="6" t="s">
        <v>160</v>
      </c>
      <c r="J111" s="6" t="s">
        <v>44</v>
      </c>
      <c r="K111" s="6" t="s">
        <v>93</v>
      </c>
      <c r="L111" s="6">
        <v>23088671</v>
      </c>
      <c r="M111" s="151">
        <v>45575</v>
      </c>
      <c r="N111" s="151">
        <v>45575</v>
      </c>
      <c r="O111" s="151">
        <v>45575</v>
      </c>
      <c r="P111" s="6"/>
      <c r="Q111" s="152">
        <v>45444</v>
      </c>
      <c r="R111" s="6"/>
      <c r="S111" s="6">
        <v>3738.17</v>
      </c>
      <c r="T111" s="6">
        <v>0</v>
      </c>
      <c r="U111" s="6">
        <v>3</v>
      </c>
      <c r="V111" s="6">
        <v>27</v>
      </c>
      <c r="W111" s="6">
        <v>2</v>
      </c>
      <c r="X111" s="6">
        <v>4000000001</v>
      </c>
      <c r="Y111" s="6" t="s">
        <v>110</v>
      </c>
      <c r="Z111" s="6">
        <v>3738.17</v>
      </c>
      <c r="AA111" s="6">
        <v>0</v>
      </c>
      <c r="AB111" s="6">
        <v>0</v>
      </c>
      <c r="AC111" s="6">
        <v>0</v>
      </c>
      <c r="AD111" s="6"/>
      <c r="AE111" s="6"/>
      <c r="AF111" s="6"/>
      <c r="AG111" s="6"/>
      <c r="AH111" s="6"/>
      <c r="AI111" s="6"/>
      <c r="AJ111" s="6"/>
      <c r="AK111" s="7"/>
      <c r="AL111" s="6">
        <v>100021991</v>
      </c>
      <c r="AM111" s="6" t="s">
        <v>168</v>
      </c>
    </row>
    <row r="112" spans="2:39" x14ac:dyDescent="0.2">
      <c r="B11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12" s="148" t="str">
        <f>+CONCATENATE(ZEUFI037[[#This Row],[Type]],"-",ZEUFI037[[#This Row],[TCode]],"-",ZEUFI037[[#This Row],[G/L Account]])</f>
        <v>AB-FB1K-4000000001</v>
      </c>
      <c r="D112" s="149" t="str">
        <f>+CONCATENATE(ZEUFI037[[#This Row],[Type]],"-",ZEUFI037[[#This Row],[TCode]],"-",ZEUFI037[[#This Row],[CoCd]],"-",ZEUFI037[[#This Row],[DocumentNo]])</f>
        <v>AB-FB1K-E009-23088674</v>
      </c>
      <c r="E112" s="6" t="s">
        <v>145</v>
      </c>
      <c r="F112" s="6" t="s">
        <v>140</v>
      </c>
      <c r="G112" s="6" t="s">
        <v>166</v>
      </c>
      <c r="H112" s="6" t="s">
        <v>49</v>
      </c>
      <c r="I112" s="6" t="s">
        <v>160</v>
      </c>
      <c r="J112" s="6" t="s">
        <v>44</v>
      </c>
      <c r="K112" s="6" t="s">
        <v>93</v>
      </c>
      <c r="L112" s="6">
        <v>23088674</v>
      </c>
      <c r="M112" s="151">
        <v>45575</v>
      </c>
      <c r="N112" s="151">
        <v>45575</v>
      </c>
      <c r="O112" s="151">
        <v>45575</v>
      </c>
      <c r="P112" s="6"/>
      <c r="Q112" s="6">
        <v>41000208</v>
      </c>
      <c r="R112" s="6"/>
      <c r="S112" s="6">
        <v>7774.07</v>
      </c>
      <c r="T112" s="6">
        <v>0</v>
      </c>
      <c r="U112" s="6">
        <v>4</v>
      </c>
      <c r="V112" s="6">
        <v>27</v>
      </c>
      <c r="W112" s="6">
        <v>2</v>
      </c>
      <c r="X112" s="6">
        <v>4000000001</v>
      </c>
      <c r="Y112" s="6" t="s">
        <v>110</v>
      </c>
      <c r="Z112" s="6">
        <v>7774.07</v>
      </c>
      <c r="AA112" s="6">
        <v>0</v>
      </c>
      <c r="AB112" s="6">
        <v>0</v>
      </c>
      <c r="AC112" s="6">
        <v>0</v>
      </c>
      <c r="AD112" s="6"/>
      <c r="AE112" s="6"/>
      <c r="AF112" s="6"/>
      <c r="AG112" s="6"/>
      <c r="AH112" s="6"/>
      <c r="AI112" s="6"/>
      <c r="AJ112" s="6"/>
      <c r="AK112" s="7"/>
      <c r="AL112" s="6">
        <v>100022458</v>
      </c>
      <c r="AM112" s="6" t="s">
        <v>171</v>
      </c>
    </row>
    <row r="113" spans="2:39" x14ac:dyDescent="0.2">
      <c r="B11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13" s="148" t="str">
        <f>+CONCATENATE(ZEUFI037[[#This Row],[Type]],"-",ZEUFI037[[#This Row],[TCode]],"-",ZEUFI037[[#This Row],[G/L Account]])</f>
        <v>AB-FB1K-4000000001</v>
      </c>
      <c r="D113" s="149" t="str">
        <f>+CONCATENATE(ZEUFI037[[#This Row],[Type]],"-",ZEUFI037[[#This Row],[TCode]],"-",ZEUFI037[[#This Row],[CoCd]],"-",ZEUFI037[[#This Row],[DocumentNo]])</f>
        <v>AB-FB1K-E009-23088674</v>
      </c>
      <c r="E113" s="6" t="s">
        <v>145</v>
      </c>
      <c r="F113" s="6" t="s">
        <v>140</v>
      </c>
      <c r="G113" s="6" t="s">
        <v>166</v>
      </c>
      <c r="H113" s="6" t="s">
        <v>49</v>
      </c>
      <c r="I113" s="6" t="s">
        <v>160</v>
      </c>
      <c r="J113" s="6" t="s">
        <v>44</v>
      </c>
      <c r="K113" s="6" t="s">
        <v>93</v>
      </c>
      <c r="L113" s="6">
        <v>23088674</v>
      </c>
      <c r="M113" s="151">
        <v>45575</v>
      </c>
      <c r="N113" s="151">
        <v>45575</v>
      </c>
      <c r="O113" s="151">
        <v>45575</v>
      </c>
      <c r="P113" s="6"/>
      <c r="Q113" s="6">
        <v>41000208</v>
      </c>
      <c r="R113" s="6"/>
      <c r="S113" s="6">
        <v>7774.07</v>
      </c>
      <c r="T113" s="6">
        <v>0</v>
      </c>
      <c r="U113" s="6">
        <v>3</v>
      </c>
      <c r="V113" s="6">
        <v>34</v>
      </c>
      <c r="W113" s="6">
        <v>3</v>
      </c>
      <c r="X113" s="6">
        <v>4000000001</v>
      </c>
      <c r="Y113" s="6" t="s">
        <v>110</v>
      </c>
      <c r="Z113" s="6">
        <v>0</v>
      </c>
      <c r="AA113" s="6">
        <v>0</v>
      </c>
      <c r="AB113" s="6">
        <v>6475.74</v>
      </c>
      <c r="AC113" s="6">
        <v>0</v>
      </c>
      <c r="AD113" s="6" t="s">
        <v>172</v>
      </c>
      <c r="AE113" s="6"/>
      <c r="AF113" s="6"/>
      <c r="AG113" s="6"/>
      <c r="AH113" s="6"/>
      <c r="AI113" s="6"/>
      <c r="AJ113" s="6"/>
      <c r="AK113" s="7"/>
      <c r="AL113" s="6">
        <v>100022458</v>
      </c>
      <c r="AM113" s="6" t="s">
        <v>171</v>
      </c>
    </row>
    <row r="114" spans="2:39" x14ac:dyDescent="0.2">
      <c r="B11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14" s="148" t="str">
        <f>+CONCATENATE(ZEUFI037[[#This Row],[Type]],"-",ZEUFI037[[#This Row],[TCode]],"-",ZEUFI037[[#This Row],[G/L Account]])</f>
        <v>AB-FB1K-5540000001</v>
      </c>
      <c r="D114" s="149" t="str">
        <f>+CONCATENATE(ZEUFI037[[#This Row],[Type]],"-",ZEUFI037[[#This Row],[TCode]],"-",ZEUFI037[[#This Row],[CoCd]],"-",ZEUFI037[[#This Row],[DocumentNo]])</f>
        <v>AB-FB1K-E009-23088674</v>
      </c>
      <c r="E114" s="6" t="s">
        <v>145</v>
      </c>
      <c r="F114" s="6" t="s">
        <v>140</v>
      </c>
      <c r="G114" s="6" t="s">
        <v>166</v>
      </c>
      <c r="H114" s="6" t="s">
        <v>49</v>
      </c>
      <c r="I114" s="6" t="s">
        <v>160</v>
      </c>
      <c r="J114" s="6" t="s">
        <v>44</v>
      </c>
      <c r="K114" s="6" t="s">
        <v>93</v>
      </c>
      <c r="L114" s="6">
        <v>23088674</v>
      </c>
      <c r="M114" s="151">
        <v>45575</v>
      </c>
      <c r="N114" s="151">
        <v>45575</v>
      </c>
      <c r="O114" s="151">
        <v>45575</v>
      </c>
      <c r="P114" s="6"/>
      <c r="Q114" s="6">
        <v>41000208</v>
      </c>
      <c r="R114" s="6"/>
      <c r="S114" s="6">
        <v>7774.07</v>
      </c>
      <c r="T114" s="6">
        <v>0</v>
      </c>
      <c r="U114" s="6">
        <v>2</v>
      </c>
      <c r="V114" s="6">
        <v>34</v>
      </c>
      <c r="W114" s="6">
        <v>3</v>
      </c>
      <c r="X114" s="6">
        <v>5540000001</v>
      </c>
      <c r="Y114" s="6" t="s">
        <v>169</v>
      </c>
      <c r="Z114" s="6">
        <v>0</v>
      </c>
      <c r="AA114" s="6">
        <v>0</v>
      </c>
      <c r="AB114" s="6">
        <v>441.18</v>
      </c>
      <c r="AC114" s="6">
        <v>0</v>
      </c>
      <c r="AD114" s="6" t="s">
        <v>173</v>
      </c>
      <c r="AE114" s="6"/>
      <c r="AF114" s="6"/>
      <c r="AG114" s="6"/>
      <c r="AH114" s="6"/>
      <c r="AI114" s="6"/>
      <c r="AJ114" s="6"/>
      <c r="AK114" s="7"/>
      <c r="AL114" s="6">
        <v>554001091</v>
      </c>
      <c r="AM114" s="6" t="s">
        <v>171</v>
      </c>
    </row>
    <row r="115" spans="2:39" x14ac:dyDescent="0.2">
      <c r="B11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15" s="148" t="str">
        <f>+CONCATENATE(ZEUFI037[[#This Row],[Type]],"-",ZEUFI037[[#This Row],[TCode]],"-",ZEUFI037[[#This Row],[G/L Account]])</f>
        <v>AB-FB1K-5540000001</v>
      </c>
      <c r="D115" s="149" t="str">
        <f>+CONCATENATE(ZEUFI037[[#This Row],[Type]],"-",ZEUFI037[[#This Row],[TCode]],"-",ZEUFI037[[#This Row],[CoCd]],"-",ZEUFI037[[#This Row],[DocumentNo]])</f>
        <v>AB-FB1K-E009-23088674</v>
      </c>
      <c r="E115" s="6" t="s">
        <v>145</v>
      </c>
      <c r="F115" s="6" t="s">
        <v>140</v>
      </c>
      <c r="G115" s="6" t="s">
        <v>166</v>
      </c>
      <c r="H115" s="6" t="s">
        <v>49</v>
      </c>
      <c r="I115" s="6" t="s">
        <v>160</v>
      </c>
      <c r="J115" s="6" t="s">
        <v>44</v>
      </c>
      <c r="K115" s="6" t="s">
        <v>93</v>
      </c>
      <c r="L115" s="6">
        <v>23088674</v>
      </c>
      <c r="M115" s="151">
        <v>45575</v>
      </c>
      <c r="N115" s="151">
        <v>45575</v>
      </c>
      <c r="O115" s="151">
        <v>45575</v>
      </c>
      <c r="P115" s="6"/>
      <c r="Q115" s="6">
        <v>41000208</v>
      </c>
      <c r="R115" s="6"/>
      <c r="S115" s="6">
        <v>7774.07</v>
      </c>
      <c r="T115" s="6">
        <v>0</v>
      </c>
      <c r="U115" s="6">
        <v>1</v>
      </c>
      <c r="V115" s="6">
        <v>34</v>
      </c>
      <c r="W115" s="6">
        <v>3</v>
      </c>
      <c r="X115" s="6">
        <v>5540000001</v>
      </c>
      <c r="Y115" s="6" t="s">
        <v>169</v>
      </c>
      <c r="Z115" s="6">
        <v>0</v>
      </c>
      <c r="AA115" s="6">
        <v>0</v>
      </c>
      <c r="AB115" s="6">
        <v>857.15</v>
      </c>
      <c r="AC115" s="6">
        <v>0</v>
      </c>
      <c r="AD115" s="6" t="s">
        <v>174</v>
      </c>
      <c r="AE115" s="6"/>
      <c r="AF115" s="6"/>
      <c r="AG115" s="6"/>
      <c r="AH115" s="6"/>
      <c r="AI115" s="6"/>
      <c r="AJ115" s="6"/>
      <c r="AK115" s="7"/>
      <c r="AL115" s="6">
        <v>554001091</v>
      </c>
      <c r="AM115" s="6" t="s">
        <v>171</v>
      </c>
    </row>
    <row r="116" spans="2:39" x14ac:dyDescent="0.2">
      <c r="B11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16" s="148" t="str">
        <f>+CONCATENATE(ZEUFI037[[#This Row],[Type]],"-",ZEUFI037[[#This Row],[TCode]],"-",ZEUFI037[[#This Row],[G/L Account]])</f>
        <v>AB-FB1D-4300000001</v>
      </c>
      <c r="D116" s="149" t="str">
        <f>+CONCATENATE(ZEUFI037[[#This Row],[Type]],"-",ZEUFI037[[#This Row],[TCode]],"-",ZEUFI037[[#This Row],[CoCd]],"-",ZEUFI037[[#This Row],[DocumentNo]])</f>
        <v>AB-FB1D-E009-23088683</v>
      </c>
      <c r="E116" s="6" t="s">
        <v>145</v>
      </c>
      <c r="F116" s="6"/>
      <c r="G116" s="6" t="s">
        <v>175</v>
      </c>
      <c r="H116" s="6" t="s">
        <v>48</v>
      </c>
      <c r="I116" s="6" t="s">
        <v>92</v>
      </c>
      <c r="J116" s="6" t="s">
        <v>44</v>
      </c>
      <c r="K116" s="6" t="s">
        <v>93</v>
      </c>
      <c r="L116" s="6">
        <v>23088683</v>
      </c>
      <c r="M116" s="151">
        <v>45576</v>
      </c>
      <c r="N116" s="151">
        <v>45576</v>
      </c>
      <c r="O116" s="151">
        <v>45576</v>
      </c>
      <c r="P116" s="6"/>
      <c r="Q116" s="6"/>
      <c r="R116" s="6"/>
      <c r="S116" s="6">
        <v>6462.1</v>
      </c>
      <c r="T116" s="6">
        <v>0</v>
      </c>
      <c r="U116" s="6">
        <v>3</v>
      </c>
      <c r="V116" s="6">
        <v>17</v>
      </c>
      <c r="W116" s="6">
        <v>1</v>
      </c>
      <c r="X116" s="6">
        <v>4300000001</v>
      </c>
      <c r="Y116" s="6" t="s">
        <v>94</v>
      </c>
      <c r="Z116" s="6">
        <v>0</v>
      </c>
      <c r="AA116" s="6">
        <v>0</v>
      </c>
      <c r="AB116" s="6">
        <v>6461.1</v>
      </c>
      <c r="AC116" s="6">
        <v>0</v>
      </c>
      <c r="AD116" s="6"/>
      <c r="AE116" s="6"/>
      <c r="AF116" s="6"/>
      <c r="AG116" s="6"/>
      <c r="AH116" s="6"/>
      <c r="AI116" s="6"/>
      <c r="AJ116" s="6"/>
      <c r="AK116" s="7"/>
      <c r="AL116" s="6">
        <v>100046016</v>
      </c>
      <c r="AM116" s="6" t="s">
        <v>176</v>
      </c>
    </row>
    <row r="117" spans="2:39" x14ac:dyDescent="0.2">
      <c r="B11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17" s="148" t="str">
        <f>+CONCATENATE(ZEUFI037[[#This Row],[Type]],"-",ZEUFI037[[#This Row],[TCode]],"-",ZEUFI037[[#This Row],[G/L Account]])</f>
        <v>AB-FB1D-4300000001</v>
      </c>
      <c r="D117" s="149" t="str">
        <f>+CONCATENATE(ZEUFI037[[#This Row],[Type]],"-",ZEUFI037[[#This Row],[TCode]],"-",ZEUFI037[[#This Row],[CoCd]],"-",ZEUFI037[[#This Row],[DocumentNo]])</f>
        <v>AB-FB1D-E009-23088683</v>
      </c>
      <c r="E117" s="6" t="s">
        <v>145</v>
      </c>
      <c r="F117" s="6"/>
      <c r="G117" s="6" t="s">
        <v>175</v>
      </c>
      <c r="H117" s="6" t="s">
        <v>48</v>
      </c>
      <c r="I117" s="6" t="s">
        <v>92</v>
      </c>
      <c r="J117" s="6" t="s">
        <v>44</v>
      </c>
      <c r="K117" s="6" t="s">
        <v>93</v>
      </c>
      <c r="L117" s="6">
        <v>23088683</v>
      </c>
      <c r="M117" s="151">
        <v>45576</v>
      </c>
      <c r="N117" s="151">
        <v>45576</v>
      </c>
      <c r="O117" s="151">
        <v>45576</v>
      </c>
      <c r="P117" s="6"/>
      <c r="Q117" s="6"/>
      <c r="R117" s="6"/>
      <c r="S117" s="6">
        <v>6462.1</v>
      </c>
      <c r="T117" s="6">
        <v>0</v>
      </c>
      <c r="U117" s="6">
        <v>2</v>
      </c>
      <c r="V117" s="6">
        <v>7</v>
      </c>
      <c r="W117" s="6">
        <v>0</v>
      </c>
      <c r="X117" s="6">
        <v>4300000001</v>
      </c>
      <c r="Y117" s="6" t="s">
        <v>94</v>
      </c>
      <c r="Z117" s="6">
        <v>6462.1</v>
      </c>
      <c r="AA117" s="6">
        <v>0</v>
      </c>
      <c r="AB117" s="6">
        <v>0</v>
      </c>
      <c r="AC117" s="6">
        <v>0</v>
      </c>
      <c r="AD117" s="6"/>
      <c r="AE117" s="6"/>
      <c r="AF117" s="6"/>
      <c r="AG117" s="6"/>
      <c r="AH117" s="6"/>
      <c r="AI117" s="6"/>
      <c r="AJ117" s="6"/>
      <c r="AK117" s="7"/>
      <c r="AL117" s="6">
        <v>100046016</v>
      </c>
      <c r="AM117" s="6" t="s">
        <v>176</v>
      </c>
    </row>
    <row r="118" spans="2:39" x14ac:dyDescent="0.2">
      <c r="B11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18" s="148" t="str">
        <f>+CONCATENATE(ZEUFI037[[#This Row],[Type]],"-",ZEUFI037[[#This Row],[TCode]],"-",ZEUFI037[[#This Row],[G/L Account]])</f>
        <v>AB-FB1D-7560000001</v>
      </c>
      <c r="D118" s="149" t="str">
        <f>+CONCATENATE(ZEUFI037[[#This Row],[Type]],"-",ZEUFI037[[#This Row],[TCode]],"-",ZEUFI037[[#This Row],[CoCd]],"-",ZEUFI037[[#This Row],[DocumentNo]])</f>
        <v>AB-FB1D-E009-23088683</v>
      </c>
      <c r="E118" s="6" t="s">
        <v>145</v>
      </c>
      <c r="F118" s="6"/>
      <c r="G118" s="6" t="s">
        <v>175</v>
      </c>
      <c r="H118" s="6" t="s">
        <v>48</v>
      </c>
      <c r="I118" s="6" t="s">
        <v>92</v>
      </c>
      <c r="J118" s="6" t="s">
        <v>44</v>
      </c>
      <c r="K118" s="6" t="s">
        <v>93</v>
      </c>
      <c r="L118" s="6">
        <v>23088683</v>
      </c>
      <c r="M118" s="151">
        <v>45576</v>
      </c>
      <c r="N118" s="151">
        <v>45576</v>
      </c>
      <c r="O118" s="151">
        <v>45576</v>
      </c>
      <c r="P118" s="6"/>
      <c r="Q118" s="6"/>
      <c r="R118" s="6"/>
      <c r="S118" s="6">
        <v>6462.1</v>
      </c>
      <c r="T118" s="6">
        <v>0</v>
      </c>
      <c r="U118" s="6">
        <v>1</v>
      </c>
      <c r="V118" s="6">
        <v>50</v>
      </c>
      <c r="W118" s="6">
        <v>5</v>
      </c>
      <c r="X118" s="6">
        <v>7560000001</v>
      </c>
      <c r="Y118" s="6" t="s">
        <v>101</v>
      </c>
      <c r="Z118" s="6">
        <v>0</v>
      </c>
      <c r="AA118" s="6">
        <v>0</v>
      </c>
      <c r="AB118" s="6">
        <v>1</v>
      </c>
      <c r="AC118" s="6">
        <v>0</v>
      </c>
      <c r="AD118" s="6" t="s">
        <v>102</v>
      </c>
      <c r="AE118" s="6"/>
      <c r="AF118" s="6"/>
      <c r="AG118" s="6" t="s">
        <v>147</v>
      </c>
      <c r="AH118" s="6"/>
      <c r="AI118" s="6"/>
      <c r="AJ118" s="6" t="s">
        <v>149</v>
      </c>
      <c r="AK118" s="7"/>
      <c r="AL118" s="6"/>
      <c r="AM118" s="6"/>
    </row>
    <row r="119" spans="2:39" x14ac:dyDescent="0.2">
      <c r="B11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19" s="148" t="str">
        <f>+CONCATENATE(ZEUFI037[[#This Row],[Type]],"-",ZEUFI037[[#This Row],[TCode]],"-",ZEUFI037[[#This Row],[G/L Account]])</f>
        <v>AB-FB01-4300000001</v>
      </c>
      <c r="D119" s="149" t="str">
        <f>+CONCATENATE(ZEUFI037[[#This Row],[Type]],"-",ZEUFI037[[#This Row],[TCode]],"-",ZEUFI037[[#This Row],[CoCd]],"-",ZEUFI037[[#This Row],[DocumentNo]])</f>
        <v>AB-FB01-E009-23088746</v>
      </c>
      <c r="E119" s="6" t="s">
        <v>145</v>
      </c>
      <c r="F119" s="6" t="s">
        <v>90</v>
      </c>
      <c r="G119" s="6" t="s">
        <v>177</v>
      </c>
      <c r="H119" s="6" t="s">
        <v>45</v>
      </c>
      <c r="I119" s="6" t="s">
        <v>178</v>
      </c>
      <c r="J119" s="6" t="s">
        <v>44</v>
      </c>
      <c r="K119" s="6" t="s">
        <v>93</v>
      </c>
      <c r="L119" s="6">
        <v>23088746</v>
      </c>
      <c r="M119" s="151">
        <v>45473</v>
      </c>
      <c r="N119" s="151">
        <v>45579</v>
      </c>
      <c r="O119" s="151">
        <v>45575</v>
      </c>
      <c r="P119" s="6" t="s">
        <v>179</v>
      </c>
      <c r="Q119" s="6">
        <v>1540022004</v>
      </c>
      <c r="R119" s="6"/>
      <c r="S119" s="6">
        <v>1698.84</v>
      </c>
      <c r="T119" s="6">
        <v>0</v>
      </c>
      <c r="U119" s="6">
        <v>2</v>
      </c>
      <c r="V119" s="6">
        <v>4</v>
      </c>
      <c r="W119" s="6">
        <v>0</v>
      </c>
      <c r="X119" s="6">
        <v>4300000001</v>
      </c>
      <c r="Y119" s="6" t="s">
        <v>94</v>
      </c>
      <c r="Z119" s="6">
        <v>1698.84</v>
      </c>
      <c r="AA119" s="6">
        <v>0</v>
      </c>
      <c r="AB119" s="6">
        <v>0</v>
      </c>
      <c r="AC119" s="6">
        <v>0</v>
      </c>
      <c r="AD119" s="6" t="s">
        <v>180</v>
      </c>
      <c r="AE119" s="6"/>
      <c r="AF119" s="6"/>
      <c r="AG119" s="6"/>
      <c r="AH119" s="6"/>
      <c r="AI119" s="6"/>
      <c r="AJ119" s="6"/>
      <c r="AK119" s="7"/>
      <c r="AL119" s="6">
        <v>100051663</v>
      </c>
      <c r="AM119" s="6" t="s">
        <v>181</v>
      </c>
    </row>
    <row r="120" spans="2:39" x14ac:dyDescent="0.2">
      <c r="B12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20" s="148" t="str">
        <f>+CONCATENATE(ZEUFI037[[#This Row],[Type]],"-",ZEUFI037[[#This Row],[TCode]],"-",ZEUFI037[[#This Row],[G/L Account]])</f>
        <v>AB-FB01-5720007100</v>
      </c>
      <c r="D120" s="149" t="str">
        <f>+CONCATENATE(ZEUFI037[[#This Row],[Type]],"-",ZEUFI037[[#This Row],[TCode]],"-",ZEUFI037[[#This Row],[CoCd]],"-",ZEUFI037[[#This Row],[DocumentNo]])</f>
        <v>AB-FB01-E009-23088746</v>
      </c>
      <c r="E120" s="6" t="s">
        <v>145</v>
      </c>
      <c r="F120" s="6" t="s">
        <v>90</v>
      </c>
      <c r="G120" s="6" t="s">
        <v>177</v>
      </c>
      <c r="H120" s="6" t="s">
        <v>45</v>
      </c>
      <c r="I120" s="6" t="s">
        <v>178</v>
      </c>
      <c r="J120" s="6" t="s">
        <v>44</v>
      </c>
      <c r="K120" s="6" t="s">
        <v>93</v>
      </c>
      <c r="L120" s="6">
        <v>23088746</v>
      </c>
      <c r="M120" s="151">
        <v>45473</v>
      </c>
      <c r="N120" s="151">
        <v>45579</v>
      </c>
      <c r="O120" s="151">
        <v>45575</v>
      </c>
      <c r="P120" s="6" t="s">
        <v>179</v>
      </c>
      <c r="Q120" s="6">
        <v>1540022004</v>
      </c>
      <c r="R120" s="6"/>
      <c r="S120" s="6">
        <v>1698.84</v>
      </c>
      <c r="T120" s="6">
        <v>0</v>
      </c>
      <c r="U120" s="6">
        <v>1</v>
      </c>
      <c r="V120" s="6">
        <v>50</v>
      </c>
      <c r="W120" s="6">
        <v>5</v>
      </c>
      <c r="X120" s="6">
        <v>5720007100</v>
      </c>
      <c r="Y120" s="6" t="s">
        <v>182</v>
      </c>
      <c r="Z120" s="6">
        <v>0</v>
      </c>
      <c r="AA120" s="6">
        <v>0</v>
      </c>
      <c r="AB120" s="6">
        <v>1698.84</v>
      </c>
      <c r="AC120" s="6">
        <v>0</v>
      </c>
      <c r="AD120" s="6" t="s">
        <v>180</v>
      </c>
      <c r="AE120" s="6"/>
      <c r="AF120" s="6"/>
      <c r="AG120" s="6"/>
      <c r="AH120" s="6"/>
      <c r="AI120" s="6"/>
      <c r="AJ120" s="6"/>
      <c r="AK120" s="7"/>
      <c r="AL120" s="6"/>
      <c r="AM120" s="6"/>
    </row>
    <row r="121" spans="2:39" x14ac:dyDescent="0.2">
      <c r="B12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21" s="148" t="str">
        <f>+CONCATENATE(ZEUFI037[[#This Row],[Type]],"-",ZEUFI037[[#This Row],[TCode]],"-",ZEUFI037[[#This Row],[G/L Account]])</f>
        <v>AB-FB1D-6643000020</v>
      </c>
      <c r="D121" s="149" t="str">
        <f>+CONCATENATE(ZEUFI037[[#This Row],[Type]],"-",ZEUFI037[[#This Row],[TCode]],"-",ZEUFI037[[#This Row],[CoCd]],"-",ZEUFI037[[#This Row],[DocumentNo]])</f>
        <v>AB-FB1D-E009-23088765</v>
      </c>
      <c r="E121" s="6" t="s">
        <v>145</v>
      </c>
      <c r="F121" s="6" t="s">
        <v>90</v>
      </c>
      <c r="G121" s="6" t="s">
        <v>99</v>
      </c>
      <c r="H121" s="6" t="s">
        <v>48</v>
      </c>
      <c r="I121" s="6" t="s">
        <v>92</v>
      </c>
      <c r="J121" s="6" t="s">
        <v>44</v>
      </c>
      <c r="K121" s="6" t="s">
        <v>93</v>
      </c>
      <c r="L121" s="6">
        <v>23088765</v>
      </c>
      <c r="M121" s="151">
        <v>45581</v>
      </c>
      <c r="N121" s="151">
        <v>45581</v>
      </c>
      <c r="O121" s="151">
        <v>45581</v>
      </c>
      <c r="P121" s="6"/>
      <c r="Q121" s="6"/>
      <c r="R121" s="6"/>
      <c r="S121" s="6">
        <v>86625.01</v>
      </c>
      <c r="T121" s="6">
        <v>0</v>
      </c>
      <c r="U121" s="6">
        <v>1</v>
      </c>
      <c r="V121" s="6">
        <v>40</v>
      </c>
      <c r="W121" s="6">
        <v>4</v>
      </c>
      <c r="X121" s="6">
        <v>6643000020</v>
      </c>
      <c r="Y121" s="6" t="s">
        <v>117</v>
      </c>
      <c r="Z121" s="6">
        <v>375.97</v>
      </c>
      <c r="AA121" s="6">
        <v>0</v>
      </c>
      <c r="AB121" s="6">
        <v>0</v>
      </c>
      <c r="AC121" s="6">
        <v>0</v>
      </c>
      <c r="AD121" s="6" t="s">
        <v>118</v>
      </c>
      <c r="AE121" s="6"/>
      <c r="AF121" s="6">
        <v>1110475202</v>
      </c>
      <c r="AG121" s="6">
        <v>1110475202</v>
      </c>
      <c r="AH121" s="6"/>
      <c r="AI121" s="6" t="s">
        <v>162</v>
      </c>
      <c r="AJ121" s="6" t="s">
        <v>162</v>
      </c>
      <c r="AK121" s="7"/>
      <c r="AL121" s="6"/>
      <c r="AM121" s="6"/>
    </row>
    <row r="122" spans="2:39" x14ac:dyDescent="0.2">
      <c r="B12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22" s="148" t="str">
        <f>+CONCATENATE(ZEUFI037[[#This Row],[Type]],"-",ZEUFI037[[#This Row],[TCode]],"-",ZEUFI037[[#This Row],[G/L Account]])</f>
        <v>AB-FB1D-4000000001</v>
      </c>
      <c r="D122" s="149" t="str">
        <f>+CONCATENATE(ZEUFI037[[#This Row],[Type]],"-",ZEUFI037[[#This Row],[TCode]],"-",ZEUFI037[[#This Row],[CoCd]],"-",ZEUFI037[[#This Row],[DocumentNo]])</f>
        <v>AB-FB1D-E009-23088765</v>
      </c>
      <c r="E122" s="6" t="s">
        <v>145</v>
      </c>
      <c r="F122" s="6" t="s">
        <v>90</v>
      </c>
      <c r="G122" s="6" t="s">
        <v>99</v>
      </c>
      <c r="H122" s="6" t="s">
        <v>48</v>
      </c>
      <c r="I122" s="6" t="s">
        <v>92</v>
      </c>
      <c r="J122" s="6" t="s">
        <v>44</v>
      </c>
      <c r="K122" s="6" t="s">
        <v>93</v>
      </c>
      <c r="L122" s="6">
        <v>23088765</v>
      </c>
      <c r="M122" s="151">
        <v>45581</v>
      </c>
      <c r="N122" s="151">
        <v>45581</v>
      </c>
      <c r="O122" s="151">
        <v>45581</v>
      </c>
      <c r="P122" s="6"/>
      <c r="Q122" s="6"/>
      <c r="R122" s="6"/>
      <c r="S122" s="6">
        <v>86625.01</v>
      </c>
      <c r="T122" s="6">
        <v>0</v>
      </c>
      <c r="U122" s="6">
        <v>2</v>
      </c>
      <c r="V122" s="6">
        <v>25</v>
      </c>
      <c r="W122" s="6">
        <v>2</v>
      </c>
      <c r="X122" s="6">
        <v>4000000001</v>
      </c>
      <c r="Y122" s="6" t="s">
        <v>110</v>
      </c>
      <c r="Z122" s="6">
        <v>115.85</v>
      </c>
      <c r="AA122" s="6">
        <v>0</v>
      </c>
      <c r="AB122" s="6">
        <v>0</v>
      </c>
      <c r="AC122" s="6">
        <v>0</v>
      </c>
      <c r="AD122" s="6" t="s">
        <v>183</v>
      </c>
      <c r="AE122" s="6"/>
      <c r="AF122" s="6"/>
      <c r="AG122" s="6"/>
      <c r="AH122" s="6"/>
      <c r="AI122" s="6"/>
      <c r="AJ122" s="6"/>
      <c r="AK122" s="7"/>
      <c r="AL122" s="6">
        <v>100017277</v>
      </c>
      <c r="AM122" s="6" t="s">
        <v>116</v>
      </c>
    </row>
    <row r="123" spans="2:39" x14ac:dyDescent="0.2">
      <c r="B12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23" s="148" t="str">
        <f>+CONCATENATE(ZEUFI037[[#This Row],[Type]],"-",ZEUFI037[[#This Row],[TCode]],"-",ZEUFI037[[#This Row],[G/L Account]])</f>
        <v>AB-FB1D-4300000001</v>
      </c>
      <c r="D123" s="149" t="str">
        <f>+CONCATENATE(ZEUFI037[[#This Row],[Type]],"-",ZEUFI037[[#This Row],[TCode]],"-",ZEUFI037[[#This Row],[CoCd]],"-",ZEUFI037[[#This Row],[DocumentNo]])</f>
        <v>AB-FB1D-E009-23088765</v>
      </c>
      <c r="E123" s="6" t="s">
        <v>145</v>
      </c>
      <c r="F123" s="6" t="s">
        <v>90</v>
      </c>
      <c r="G123" s="6" t="s">
        <v>99</v>
      </c>
      <c r="H123" s="6" t="s">
        <v>48</v>
      </c>
      <c r="I123" s="6" t="s">
        <v>92</v>
      </c>
      <c r="J123" s="6" t="s">
        <v>44</v>
      </c>
      <c r="K123" s="6" t="s">
        <v>93</v>
      </c>
      <c r="L123" s="6">
        <v>23088765</v>
      </c>
      <c r="M123" s="151">
        <v>45581</v>
      </c>
      <c r="N123" s="151">
        <v>45581</v>
      </c>
      <c r="O123" s="151">
        <v>45581</v>
      </c>
      <c r="P123" s="6"/>
      <c r="Q123" s="6"/>
      <c r="R123" s="6"/>
      <c r="S123" s="6">
        <v>86625.01</v>
      </c>
      <c r="T123" s="6">
        <v>0</v>
      </c>
      <c r="U123" s="6">
        <v>3</v>
      </c>
      <c r="V123" s="6">
        <v>7</v>
      </c>
      <c r="W123" s="6">
        <v>0</v>
      </c>
      <c r="X123" s="6">
        <v>4300000001</v>
      </c>
      <c r="Y123" s="6" t="s">
        <v>94</v>
      </c>
      <c r="Z123" s="6">
        <v>86133.19</v>
      </c>
      <c r="AA123" s="6">
        <v>0</v>
      </c>
      <c r="AB123" s="6">
        <v>0</v>
      </c>
      <c r="AC123" s="6">
        <v>0</v>
      </c>
      <c r="AD123" s="6"/>
      <c r="AE123" s="6"/>
      <c r="AF123" s="6"/>
      <c r="AG123" s="6"/>
      <c r="AH123" s="6"/>
      <c r="AI123" s="6"/>
      <c r="AJ123" s="6"/>
      <c r="AK123" s="7"/>
      <c r="AL123" s="6">
        <v>100046908</v>
      </c>
      <c r="AM123" s="6" t="s">
        <v>184</v>
      </c>
    </row>
    <row r="124" spans="2:39" x14ac:dyDescent="0.2">
      <c r="B12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24" s="148" t="str">
        <f>+CONCATENATE(ZEUFI037[[#This Row],[Type]],"-",ZEUFI037[[#This Row],[TCode]],"-",ZEUFI037[[#This Row],[G/L Account]])</f>
        <v>AB-FB1D-4310000001</v>
      </c>
      <c r="D124" s="149" t="str">
        <f>+CONCATENATE(ZEUFI037[[#This Row],[Type]],"-",ZEUFI037[[#This Row],[TCode]],"-",ZEUFI037[[#This Row],[CoCd]],"-",ZEUFI037[[#This Row],[DocumentNo]])</f>
        <v>AB-FB1D-E009-23088765</v>
      </c>
      <c r="E124" s="6" t="s">
        <v>145</v>
      </c>
      <c r="F124" s="6" t="s">
        <v>90</v>
      </c>
      <c r="G124" s="6" t="s">
        <v>99</v>
      </c>
      <c r="H124" s="6" t="s">
        <v>48</v>
      </c>
      <c r="I124" s="6" t="s">
        <v>92</v>
      </c>
      <c r="J124" s="6" t="s">
        <v>44</v>
      </c>
      <c r="K124" s="6" t="s">
        <v>93</v>
      </c>
      <c r="L124" s="6">
        <v>23088765</v>
      </c>
      <c r="M124" s="151">
        <v>45581</v>
      </c>
      <c r="N124" s="151">
        <v>45581</v>
      </c>
      <c r="O124" s="151">
        <v>45581</v>
      </c>
      <c r="P124" s="6"/>
      <c r="Q124" s="6"/>
      <c r="R124" s="6"/>
      <c r="S124" s="6">
        <v>86625.01</v>
      </c>
      <c r="T124" s="6">
        <v>0</v>
      </c>
      <c r="U124" s="6">
        <v>4</v>
      </c>
      <c r="V124" s="6">
        <v>19</v>
      </c>
      <c r="W124" s="6">
        <v>1</v>
      </c>
      <c r="X124" s="6">
        <v>4310000001</v>
      </c>
      <c r="Y124" s="6" t="s">
        <v>113</v>
      </c>
      <c r="Z124" s="6">
        <v>0</v>
      </c>
      <c r="AA124" s="6">
        <v>0</v>
      </c>
      <c r="AB124" s="6">
        <v>86625.01</v>
      </c>
      <c r="AC124" s="6">
        <v>0</v>
      </c>
      <c r="AD124" s="6"/>
      <c r="AE124" s="6"/>
      <c r="AF124" s="6"/>
      <c r="AG124" s="6"/>
      <c r="AH124" s="6"/>
      <c r="AI124" s="6"/>
      <c r="AJ124" s="6"/>
      <c r="AK124" s="7"/>
      <c r="AL124" s="6">
        <v>100046908</v>
      </c>
      <c r="AM124" s="6" t="s">
        <v>184</v>
      </c>
    </row>
    <row r="125" spans="2:39" x14ac:dyDescent="0.2">
      <c r="B12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25" s="148" t="str">
        <f>+CONCATENATE(ZEUFI037[[#This Row],[Type]],"-",ZEUFI037[[#This Row],[TCode]],"-",ZEUFI037[[#This Row],[G/L Account]])</f>
        <v>AB-FB1D-1600000001</v>
      </c>
      <c r="D125" s="149" t="str">
        <f>+CONCATENATE(ZEUFI037[[#This Row],[Type]],"-",ZEUFI037[[#This Row],[TCode]],"-",ZEUFI037[[#This Row],[CoCd]],"-",ZEUFI037[[#This Row],[DocumentNo]])</f>
        <v>AB-FB1D-E009-23088772</v>
      </c>
      <c r="E125" s="6" t="s">
        <v>145</v>
      </c>
      <c r="F125" s="6" t="s">
        <v>90</v>
      </c>
      <c r="G125" s="6" t="s">
        <v>91</v>
      </c>
      <c r="H125" s="6" t="s">
        <v>48</v>
      </c>
      <c r="I125" s="6" t="s">
        <v>92</v>
      </c>
      <c r="J125" s="6" t="s">
        <v>44</v>
      </c>
      <c r="K125" s="6" t="s">
        <v>93</v>
      </c>
      <c r="L125" s="6">
        <v>23088772</v>
      </c>
      <c r="M125" s="151">
        <v>45581</v>
      </c>
      <c r="N125" s="151">
        <v>45581</v>
      </c>
      <c r="O125" s="151">
        <v>45581</v>
      </c>
      <c r="P125" s="6"/>
      <c r="Q125" s="6"/>
      <c r="R125" s="6"/>
      <c r="S125" s="6">
        <v>57711.11</v>
      </c>
      <c r="T125" s="6">
        <v>0</v>
      </c>
      <c r="U125" s="6">
        <v>2</v>
      </c>
      <c r="V125" s="6">
        <v>37</v>
      </c>
      <c r="W125" s="6">
        <v>3</v>
      </c>
      <c r="X125" s="6">
        <v>1600000001</v>
      </c>
      <c r="Y125" s="6" t="s">
        <v>105</v>
      </c>
      <c r="Z125" s="6">
        <v>0</v>
      </c>
      <c r="AA125" s="6">
        <v>0</v>
      </c>
      <c r="AB125" s="6">
        <v>57711.11</v>
      </c>
      <c r="AC125" s="6">
        <v>0</v>
      </c>
      <c r="AD125" s="6"/>
      <c r="AE125" s="6"/>
      <c r="AF125" s="6"/>
      <c r="AG125" s="6"/>
      <c r="AH125" s="6"/>
      <c r="AI125" s="6"/>
      <c r="AJ125" s="6"/>
      <c r="AK125" s="7"/>
      <c r="AL125" s="6">
        <v>160000103</v>
      </c>
      <c r="AM125" s="6" t="s">
        <v>150</v>
      </c>
    </row>
    <row r="126" spans="2:39" x14ac:dyDescent="0.2">
      <c r="B12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26" s="148" t="str">
        <f>+CONCATENATE(ZEUFI037[[#This Row],[Type]],"-",ZEUFI037[[#This Row],[TCode]],"-",ZEUFI037[[#This Row],[G/L Account]])</f>
        <v>AB-FB1D-4000000001</v>
      </c>
      <c r="D126" s="149" t="str">
        <f>+CONCATENATE(ZEUFI037[[#This Row],[Type]],"-",ZEUFI037[[#This Row],[TCode]],"-",ZEUFI037[[#This Row],[CoCd]],"-",ZEUFI037[[#This Row],[DocumentNo]])</f>
        <v>AB-FB1D-E009-23088772</v>
      </c>
      <c r="E126" s="6" t="s">
        <v>145</v>
      </c>
      <c r="F126" s="6" t="s">
        <v>90</v>
      </c>
      <c r="G126" s="6" t="s">
        <v>91</v>
      </c>
      <c r="H126" s="6" t="s">
        <v>48</v>
      </c>
      <c r="I126" s="6" t="s">
        <v>92</v>
      </c>
      <c r="J126" s="6" t="s">
        <v>44</v>
      </c>
      <c r="K126" s="6" t="s">
        <v>93</v>
      </c>
      <c r="L126" s="6">
        <v>23088772</v>
      </c>
      <c r="M126" s="151">
        <v>45581</v>
      </c>
      <c r="N126" s="151">
        <v>45581</v>
      </c>
      <c r="O126" s="151">
        <v>45581</v>
      </c>
      <c r="P126" s="6"/>
      <c r="Q126" s="6"/>
      <c r="R126" s="6"/>
      <c r="S126" s="6">
        <v>57711.11</v>
      </c>
      <c r="T126" s="6">
        <v>0</v>
      </c>
      <c r="U126" s="6">
        <v>1</v>
      </c>
      <c r="V126" s="6">
        <v>27</v>
      </c>
      <c r="W126" s="6">
        <v>2</v>
      </c>
      <c r="X126" s="6">
        <v>4000000001</v>
      </c>
      <c r="Y126" s="6" t="s">
        <v>110</v>
      </c>
      <c r="Z126" s="6">
        <v>57711.11</v>
      </c>
      <c r="AA126" s="6">
        <v>0</v>
      </c>
      <c r="AB126" s="6">
        <v>0</v>
      </c>
      <c r="AC126" s="6">
        <v>0</v>
      </c>
      <c r="AD126" s="6"/>
      <c r="AE126" s="6"/>
      <c r="AF126" s="6"/>
      <c r="AG126" s="6"/>
      <c r="AH126" s="6"/>
      <c r="AI126" s="6"/>
      <c r="AJ126" s="6"/>
      <c r="AK126" s="7"/>
      <c r="AL126" s="6">
        <v>100022581</v>
      </c>
      <c r="AM126" s="6" t="s">
        <v>185</v>
      </c>
    </row>
    <row r="127" spans="2:39" x14ac:dyDescent="0.2">
      <c r="B12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27" s="148" t="str">
        <f>+CONCATENATE(ZEUFI037[[#This Row],[Type]],"-",ZEUFI037[[#This Row],[TCode]],"-",ZEUFI037[[#This Row],[G/L Account]])</f>
        <v>AB-FB1D-1600000001</v>
      </c>
      <c r="D127" s="149" t="str">
        <f>+CONCATENATE(ZEUFI037[[#This Row],[Type]],"-",ZEUFI037[[#This Row],[TCode]],"-",ZEUFI037[[#This Row],[CoCd]],"-",ZEUFI037[[#This Row],[DocumentNo]])</f>
        <v>AB-FB1D-E009-23088773</v>
      </c>
      <c r="E127" s="6" t="s">
        <v>145</v>
      </c>
      <c r="F127" s="6" t="s">
        <v>90</v>
      </c>
      <c r="G127" s="6" t="s">
        <v>91</v>
      </c>
      <c r="H127" s="6" t="s">
        <v>48</v>
      </c>
      <c r="I127" s="6" t="s">
        <v>92</v>
      </c>
      <c r="J127" s="6" t="s">
        <v>44</v>
      </c>
      <c r="K127" s="6" t="s">
        <v>93</v>
      </c>
      <c r="L127" s="6">
        <v>23088773</v>
      </c>
      <c r="M127" s="151">
        <v>45581</v>
      </c>
      <c r="N127" s="151">
        <v>45581</v>
      </c>
      <c r="O127" s="151">
        <v>45581</v>
      </c>
      <c r="P127" s="6"/>
      <c r="Q127" s="6"/>
      <c r="R127" s="6"/>
      <c r="S127" s="6">
        <v>17702.060000000001</v>
      </c>
      <c r="T127" s="6">
        <v>0</v>
      </c>
      <c r="U127" s="6">
        <v>2</v>
      </c>
      <c r="V127" s="6">
        <v>37</v>
      </c>
      <c r="W127" s="6">
        <v>3</v>
      </c>
      <c r="X127" s="6">
        <v>1600000001</v>
      </c>
      <c r="Y127" s="6" t="s">
        <v>105</v>
      </c>
      <c r="Z127" s="6">
        <v>0</v>
      </c>
      <c r="AA127" s="6">
        <v>0</v>
      </c>
      <c r="AB127" s="6">
        <v>17702.060000000001</v>
      </c>
      <c r="AC127" s="6">
        <v>0</v>
      </c>
      <c r="AD127" s="6"/>
      <c r="AE127" s="6"/>
      <c r="AF127" s="6"/>
      <c r="AG127" s="6"/>
      <c r="AH127" s="6"/>
      <c r="AI127" s="6"/>
      <c r="AJ127" s="6"/>
      <c r="AK127" s="7"/>
      <c r="AL127" s="6">
        <v>160000103</v>
      </c>
      <c r="AM127" s="6" t="s">
        <v>150</v>
      </c>
    </row>
    <row r="128" spans="2:39" x14ac:dyDescent="0.2">
      <c r="B12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28" s="148" t="str">
        <f>+CONCATENATE(ZEUFI037[[#This Row],[Type]],"-",ZEUFI037[[#This Row],[TCode]],"-",ZEUFI037[[#This Row],[G/L Account]])</f>
        <v>AB-FB1D-4000000001</v>
      </c>
      <c r="D128" s="149" t="str">
        <f>+CONCATENATE(ZEUFI037[[#This Row],[Type]],"-",ZEUFI037[[#This Row],[TCode]],"-",ZEUFI037[[#This Row],[CoCd]],"-",ZEUFI037[[#This Row],[DocumentNo]])</f>
        <v>AB-FB1D-E009-23088773</v>
      </c>
      <c r="E128" s="6" t="s">
        <v>145</v>
      </c>
      <c r="F128" s="6" t="s">
        <v>90</v>
      </c>
      <c r="G128" s="6" t="s">
        <v>91</v>
      </c>
      <c r="H128" s="6" t="s">
        <v>48</v>
      </c>
      <c r="I128" s="6" t="s">
        <v>92</v>
      </c>
      <c r="J128" s="6" t="s">
        <v>44</v>
      </c>
      <c r="K128" s="6" t="s">
        <v>93</v>
      </c>
      <c r="L128" s="6">
        <v>23088773</v>
      </c>
      <c r="M128" s="151">
        <v>45581</v>
      </c>
      <c r="N128" s="151">
        <v>45581</v>
      </c>
      <c r="O128" s="151">
        <v>45581</v>
      </c>
      <c r="P128" s="6"/>
      <c r="Q128" s="6"/>
      <c r="R128" s="6"/>
      <c r="S128" s="6">
        <v>17702.060000000001</v>
      </c>
      <c r="T128" s="6">
        <v>0</v>
      </c>
      <c r="U128" s="6">
        <v>1</v>
      </c>
      <c r="V128" s="6">
        <v>27</v>
      </c>
      <c r="W128" s="6">
        <v>2</v>
      </c>
      <c r="X128" s="6">
        <v>4000000001</v>
      </c>
      <c r="Y128" s="6" t="s">
        <v>110</v>
      </c>
      <c r="Z128" s="6">
        <v>17702.060000000001</v>
      </c>
      <c r="AA128" s="6">
        <v>0</v>
      </c>
      <c r="AB128" s="6">
        <v>0</v>
      </c>
      <c r="AC128" s="6">
        <v>0</v>
      </c>
      <c r="AD128" s="6"/>
      <c r="AE128" s="6"/>
      <c r="AF128" s="6"/>
      <c r="AG128" s="6"/>
      <c r="AH128" s="6"/>
      <c r="AI128" s="6"/>
      <c r="AJ128" s="6"/>
      <c r="AK128" s="7"/>
      <c r="AL128" s="6">
        <v>100022581</v>
      </c>
      <c r="AM128" s="6" t="s">
        <v>185</v>
      </c>
    </row>
    <row r="129" spans="2:39" x14ac:dyDescent="0.2">
      <c r="B12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29" s="148" t="str">
        <f>+CONCATENATE(ZEUFI037[[#This Row],[Type]],"-",ZEUFI037[[#This Row],[TCode]],"-",ZEUFI037[[#This Row],[G/L Account]])</f>
        <v>AB-FB1K-6643000010</v>
      </c>
      <c r="D129" s="149" t="str">
        <f>+CONCATENATE(ZEUFI037[[#This Row],[Type]],"-",ZEUFI037[[#This Row],[TCode]],"-",ZEUFI037[[#This Row],[CoCd]],"-",ZEUFI037[[#This Row],[DocumentNo]])</f>
        <v>AB-FB1K-E009-23088781</v>
      </c>
      <c r="E129" s="6" t="s">
        <v>145</v>
      </c>
      <c r="F129" s="6" t="s">
        <v>140</v>
      </c>
      <c r="G129" s="6" t="s">
        <v>159</v>
      </c>
      <c r="H129" s="6" t="s">
        <v>49</v>
      </c>
      <c r="I129" s="6" t="s">
        <v>160</v>
      </c>
      <c r="J129" s="6" t="s">
        <v>44</v>
      </c>
      <c r="K129" s="6" t="s">
        <v>93</v>
      </c>
      <c r="L129" s="6">
        <v>23088781</v>
      </c>
      <c r="M129" s="151">
        <v>45581</v>
      </c>
      <c r="N129" s="151">
        <v>45581</v>
      </c>
      <c r="O129" s="151">
        <v>45581</v>
      </c>
      <c r="P129" s="6"/>
      <c r="Q129" s="6"/>
      <c r="R129" s="6"/>
      <c r="S129" s="6">
        <v>155.19</v>
      </c>
      <c r="T129" s="6">
        <v>0</v>
      </c>
      <c r="U129" s="6">
        <v>1</v>
      </c>
      <c r="V129" s="6">
        <v>40</v>
      </c>
      <c r="W129" s="6">
        <v>4</v>
      </c>
      <c r="X129" s="6">
        <v>6643000010</v>
      </c>
      <c r="Y129" s="6" t="s">
        <v>161</v>
      </c>
      <c r="Z129" s="6">
        <v>3.53</v>
      </c>
      <c r="AA129" s="6">
        <v>0</v>
      </c>
      <c r="AB129" s="6">
        <v>0</v>
      </c>
      <c r="AC129" s="6">
        <v>0</v>
      </c>
      <c r="AD129" s="6"/>
      <c r="AE129" s="6"/>
      <c r="AF129" s="6">
        <v>1110475202</v>
      </c>
      <c r="AG129" s="6">
        <v>1110475202</v>
      </c>
      <c r="AH129" s="6"/>
      <c r="AI129" s="6" t="s">
        <v>162</v>
      </c>
      <c r="AJ129" s="6" t="s">
        <v>162</v>
      </c>
      <c r="AK129" s="7"/>
      <c r="AL129" s="6"/>
      <c r="AM129" s="6"/>
    </row>
    <row r="130" spans="2:39" x14ac:dyDescent="0.2">
      <c r="B13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30" s="148" t="str">
        <f>+CONCATENATE(ZEUFI037[[#This Row],[Type]],"-",ZEUFI037[[#This Row],[TCode]],"-",ZEUFI037[[#This Row],[G/L Account]])</f>
        <v>AB-FB1K-4000000001</v>
      </c>
      <c r="D130" s="149" t="str">
        <f>+CONCATENATE(ZEUFI037[[#This Row],[Type]],"-",ZEUFI037[[#This Row],[TCode]],"-",ZEUFI037[[#This Row],[CoCd]],"-",ZEUFI037[[#This Row],[DocumentNo]])</f>
        <v>AB-FB1K-E009-23088781</v>
      </c>
      <c r="E130" s="6" t="s">
        <v>145</v>
      </c>
      <c r="F130" s="6" t="s">
        <v>140</v>
      </c>
      <c r="G130" s="6" t="s">
        <v>159</v>
      </c>
      <c r="H130" s="6" t="s">
        <v>49</v>
      </c>
      <c r="I130" s="6" t="s">
        <v>160</v>
      </c>
      <c r="J130" s="6" t="s">
        <v>44</v>
      </c>
      <c r="K130" s="6" t="s">
        <v>93</v>
      </c>
      <c r="L130" s="6">
        <v>23088781</v>
      </c>
      <c r="M130" s="151">
        <v>45581</v>
      </c>
      <c r="N130" s="151">
        <v>45581</v>
      </c>
      <c r="O130" s="151">
        <v>45581</v>
      </c>
      <c r="P130" s="6"/>
      <c r="Q130" s="6"/>
      <c r="R130" s="6"/>
      <c r="S130" s="6">
        <v>155.19</v>
      </c>
      <c r="T130" s="6">
        <v>0</v>
      </c>
      <c r="U130" s="6">
        <v>2</v>
      </c>
      <c r="V130" s="6">
        <v>37</v>
      </c>
      <c r="W130" s="6">
        <v>3</v>
      </c>
      <c r="X130" s="6">
        <v>4000000001</v>
      </c>
      <c r="Y130" s="6" t="s">
        <v>110</v>
      </c>
      <c r="Z130" s="6">
        <v>0</v>
      </c>
      <c r="AA130" s="6">
        <v>0</v>
      </c>
      <c r="AB130" s="6">
        <v>52.81</v>
      </c>
      <c r="AC130" s="6">
        <v>0</v>
      </c>
      <c r="AD130" s="6"/>
      <c r="AE130" s="6"/>
      <c r="AF130" s="6"/>
      <c r="AG130" s="6"/>
      <c r="AH130" s="6"/>
      <c r="AI130" s="6"/>
      <c r="AJ130" s="6"/>
      <c r="AK130" s="7"/>
      <c r="AL130" s="6">
        <v>100018424</v>
      </c>
      <c r="AM130" s="6" t="s">
        <v>186</v>
      </c>
    </row>
    <row r="131" spans="2:39" x14ac:dyDescent="0.2">
      <c r="B13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31" s="148" t="str">
        <f>+CONCATENATE(ZEUFI037[[#This Row],[Type]],"-",ZEUFI037[[#This Row],[TCode]],"-",ZEUFI037[[#This Row],[G/L Account]])</f>
        <v>AB-FB1K-4000000001</v>
      </c>
      <c r="D131" s="149" t="str">
        <f>+CONCATENATE(ZEUFI037[[#This Row],[Type]],"-",ZEUFI037[[#This Row],[TCode]],"-",ZEUFI037[[#This Row],[CoCd]],"-",ZEUFI037[[#This Row],[DocumentNo]])</f>
        <v>AB-FB1K-E009-23088781</v>
      </c>
      <c r="E131" s="6" t="s">
        <v>145</v>
      </c>
      <c r="F131" s="6" t="s">
        <v>140</v>
      </c>
      <c r="G131" s="6" t="s">
        <v>159</v>
      </c>
      <c r="H131" s="6" t="s">
        <v>49</v>
      </c>
      <c r="I131" s="6" t="s">
        <v>160</v>
      </c>
      <c r="J131" s="6" t="s">
        <v>44</v>
      </c>
      <c r="K131" s="6" t="s">
        <v>93</v>
      </c>
      <c r="L131" s="6">
        <v>23088781</v>
      </c>
      <c r="M131" s="151">
        <v>45581</v>
      </c>
      <c r="N131" s="151">
        <v>45581</v>
      </c>
      <c r="O131" s="151">
        <v>45581</v>
      </c>
      <c r="P131" s="6"/>
      <c r="Q131" s="6"/>
      <c r="R131" s="6"/>
      <c r="S131" s="6">
        <v>155.19</v>
      </c>
      <c r="T131" s="6">
        <v>0</v>
      </c>
      <c r="U131" s="6">
        <v>3</v>
      </c>
      <c r="V131" s="6">
        <v>27</v>
      </c>
      <c r="W131" s="6">
        <v>2</v>
      </c>
      <c r="X131" s="6">
        <v>4000000001</v>
      </c>
      <c r="Y131" s="6" t="s">
        <v>110</v>
      </c>
      <c r="Z131" s="6">
        <v>151.66</v>
      </c>
      <c r="AA131" s="6">
        <v>0</v>
      </c>
      <c r="AB131" s="6">
        <v>0</v>
      </c>
      <c r="AC131" s="6">
        <v>0</v>
      </c>
      <c r="AD131" s="6"/>
      <c r="AE131" s="6"/>
      <c r="AF131" s="6"/>
      <c r="AG131" s="6"/>
      <c r="AH131" s="6"/>
      <c r="AI131" s="6"/>
      <c r="AJ131" s="6"/>
      <c r="AK131" s="7"/>
      <c r="AL131" s="6">
        <v>100018424</v>
      </c>
      <c r="AM131" s="6" t="s">
        <v>186</v>
      </c>
    </row>
    <row r="132" spans="2:39" x14ac:dyDescent="0.2">
      <c r="B13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32" s="148" t="str">
        <f>+CONCATENATE(ZEUFI037[[#This Row],[Type]],"-",ZEUFI037[[#This Row],[TCode]],"-",ZEUFI037[[#This Row],[G/L Account]])</f>
        <v>AB-FB1K-4000000001</v>
      </c>
      <c r="D132" s="149" t="str">
        <f>+CONCATENATE(ZEUFI037[[#This Row],[Type]],"-",ZEUFI037[[#This Row],[TCode]],"-",ZEUFI037[[#This Row],[CoCd]],"-",ZEUFI037[[#This Row],[DocumentNo]])</f>
        <v>AB-FB1K-E009-23088781</v>
      </c>
      <c r="E132" s="6" t="s">
        <v>145</v>
      </c>
      <c r="F132" s="6" t="s">
        <v>140</v>
      </c>
      <c r="G132" s="6" t="s">
        <v>159</v>
      </c>
      <c r="H132" s="6" t="s">
        <v>49</v>
      </c>
      <c r="I132" s="6" t="s">
        <v>160</v>
      </c>
      <c r="J132" s="6" t="s">
        <v>44</v>
      </c>
      <c r="K132" s="6" t="s">
        <v>93</v>
      </c>
      <c r="L132" s="6">
        <v>23088781</v>
      </c>
      <c r="M132" s="151">
        <v>45581</v>
      </c>
      <c r="N132" s="151">
        <v>45581</v>
      </c>
      <c r="O132" s="151">
        <v>45581</v>
      </c>
      <c r="P132" s="6"/>
      <c r="Q132" s="6"/>
      <c r="R132" s="6"/>
      <c r="S132" s="6">
        <v>155.19</v>
      </c>
      <c r="T132" s="6">
        <v>0</v>
      </c>
      <c r="U132" s="6">
        <v>4</v>
      </c>
      <c r="V132" s="6">
        <v>37</v>
      </c>
      <c r="W132" s="6">
        <v>3</v>
      </c>
      <c r="X132" s="6">
        <v>4000000001</v>
      </c>
      <c r="Y132" s="6" t="s">
        <v>110</v>
      </c>
      <c r="Z132" s="6">
        <v>0</v>
      </c>
      <c r="AA132" s="6">
        <v>0</v>
      </c>
      <c r="AB132" s="6">
        <v>98.2</v>
      </c>
      <c r="AC132" s="6">
        <v>0</v>
      </c>
      <c r="AD132" s="6"/>
      <c r="AE132" s="6"/>
      <c r="AF132" s="6"/>
      <c r="AG132" s="6"/>
      <c r="AH132" s="6"/>
      <c r="AI132" s="6"/>
      <c r="AJ132" s="6"/>
      <c r="AK132" s="7"/>
      <c r="AL132" s="6">
        <v>100018424</v>
      </c>
      <c r="AM132" s="6" t="s">
        <v>186</v>
      </c>
    </row>
    <row r="133" spans="2:39" x14ac:dyDescent="0.2">
      <c r="B13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33" s="148" t="str">
        <f>+CONCATENATE(ZEUFI037[[#This Row],[Type]],"-",ZEUFI037[[#This Row],[TCode]],"-",ZEUFI037[[#This Row],[G/L Account]])</f>
        <v>AB-FB1K-4000000001</v>
      </c>
      <c r="D133" s="149" t="str">
        <f>+CONCATENATE(ZEUFI037[[#This Row],[Type]],"-",ZEUFI037[[#This Row],[TCode]],"-",ZEUFI037[[#This Row],[CoCd]],"-",ZEUFI037[[#This Row],[DocumentNo]])</f>
        <v>AB-FB1K-E009-23088781</v>
      </c>
      <c r="E133" s="6" t="s">
        <v>145</v>
      </c>
      <c r="F133" s="6" t="s">
        <v>140</v>
      </c>
      <c r="G133" s="6" t="s">
        <v>159</v>
      </c>
      <c r="H133" s="6" t="s">
        <v>49</v>
      </c>
      <c r="I133" s="6" t="s">
        <v>160</v>
      </c>
      <c r="J133" s="6" t="s">
        <v>44</v>
      </c>
      <c r="K133" s="6" t="s">
        <v>93</v>
      </c>
      <c r="L133" s="6">
        <v>23088781</v>
      </c>
      <c r="M133" s="151">
        <v>45581</v>
      </c>
      <c r="N133" s="151">
        <v>45581</v>
      </c>
      <c r="O133" s="151">
        <v>45581</v>
      </c>
      <c r="P133" s="6"/>
      <c r="Q133" s="6"/>
      <c r="R133" s="6"/>
      <c r="S133" s="6">
        <v>155.19</v>
      </c>
      <c r="T133" s="6">
        <v>0</v>
      </c>
      <c r="U133" s="6">
        <v>5</v>
      </c>
      <c r="V133" s="6">
        <v>37</v>
      </c>
      <c r="W133" s="6">
        <v>3</v>
      </c>
      <c r="X133" s="6">
        <v>4000000001</v>
      </c>
      <c r="Y133" s="6" t="s">
        <v>110</v>
      </c>
      <c r="Z133" s="6">
        <v>0</v>
      </c>
      <c r="AA133" s="6">
        <v>0</v>
      </c>
      <c r="AB133" s="6">
        <v>4.18</v>
      </c>
      <c r="AC133" s="6">
        <v>0</v>
      </c>
      <c r="AD133" s="6"/>
      <c r="AE133" s="6"/>
      <c r="AF133" s="6"/>
      <c r="AG133" s="6"/>
      <c r="AH133" s="6"/>
      <c r="AI133" s="6"/>
      <c r="AJ133" s="6"/>
      <c r="AK133" s="7"/>
      <c r="AL133" s="6">
        <v>100018424</v>
      </c>
      <c r="AM133" s="6" t="s">
        <v>186</v>
      </c>
    </row>
    <row r="134" spans="2:39" x14ac:dyDescent="0.2">
      <c r="B13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34" s="148" t="str">
        <f>+CONCATENATE(ZEUFI037[[#This Row],[Type]],"-",ZEUFI037[[#This Row],[TCode]],"-",ZEUFI037[[#This Row],[G/L Account]])</f>
        <v>AB-FB1D-4300000001</v>
      </c>
      <c r="D134" s="149" t="str">
        <f>+CONCATENATE(ZEUFI037[[#This Row],[Type]],"-",ZEUFI037[[#This Row],[TCode]],"-",ZEUFI037[[#This Row],[CoCd]],"-",ZEUFI037[[#This Row],[DocumentNo]])</f>
        <v>AB-FB1D-E009-23088803</v>
      </c>
      <c r="E134" s="6" t="s">
        <v>145</v>
      </c>
      <c r="F134" s="6" t="s">
        <v>90</v>
      </c>
      <c r="G134" s="6" t="s">
        <v>99</v>
      </c>
      <c r="H134" s="6" t="s">
        <v>48</v>
      </c>
      <c r="I134" s="6" t="s">
        <v>92</v>
      </c>
      <c r="J134" s="6" t="s">
        <v>44</v>
      </c>
      <c r="K134" s="6" t="s">
        <v>93</v>
      </c>
      <c r="L134" s="6">
        <v>23088803</v>
      </c>
      <c r="M134" s="151">
        <v>45586</v>
      </c>
      <c r="N134" s="151">
        <v>45586</v>
      </c>
      <c r="O134" s="151">
        <v>45586</v>
      </c>
      <c r="P134" s="6"/>
      <c r="Q134" s="6"/>
      <c r="R134" s="6"/>
      <c r="S134" s="6">
        <v>3.61</v>
      </c>
      <c r="T134" s="6">
        <v>0</v>
      </c>
      <c r="U134" s="6">
        <v>2</v>
      </c>
      <c r="V134" s="6">
        <v>7</v>
      </c>
      <c r="W134" s="6">
        <v>0</v>
      </c>
      <c r="X134" s="6">
        <v>4300000001</v>
      </c>
      <c r="Y134" s="6" t="s">
        <v>94</v>
      </c>
      <c r="Z134" s="6">
        <v>3.61</v>
      </c>
      <c r="AA134" s="6">
        <v>0</v>
      </c>
      <c r="AB134" s="6">
        <v>0</v>
      </c>
      <c r="AC134" s="6">
        <v>0</v>
      </c>
      <c r="AD134" s="6"/>
      <c r="AE134" s="6"/>
      <c r="AF134" s="6"/>
      <c r="AG134" s="6"/>
      <c r="AH134" s="6"/>
      <c r="AI134" s="6"/>
      <c r="AJ134" s="6"/>
      <c r="AK134" s="7"/>
      <c r="AL134" s="6">
        <v>100050157</v>
      </c>
      <c r="AM134" s="6" t="s">
        <v>187</v>
      </c>
    </row>
    <row r="135" spans="2:39" x14ac:dyDescent="0.2">
      <c r="B13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35" s="148" t="str">
        <f>+CONCATENATE(ZEUFI037[[#This Row],[Type]],"-",ZEUFI037[[#This Row],[TCode]],"-",ZEUFI037[[#This Row],[G/L Account]])</f>
        <v>AB-FB1D-7560000001</v>
      </c>
      <c r="D135" s="149" t="str">
        <f>+CONCATENATE(ZEUFI037[[#This Row],[Type]],"-",ZEUFI037[[#This Row],[TCode]],"-",ZEUFI037[[#This Row],[CoCd]],"-",ZEUFI037[[#This Row],[DocumentNo]])</f>
        <v>AB-FB1D-E009-23088803</v>
      </c>
      <c r="E135" s="6" t="s">
        <v>145</v>
      </c>
      <c r="F135" s="6" t="s">
        <v>90</v>
      </c>
      <c r="G135" s="6" t="s">
        <v>99</v>
      </c>
      <c r="H135" s="6" t="s">
        <v>48</v>
      </c>
      <c r="I135" s="6" t="s">
        <v>92</v>
      </c>
      <c r="J135" s="6" t="s">
        <v>44</v>
      </c>
      <c r="K135" s="6" t="s">
        <v>93</v>
      </c>
      <c r="L135" s="6">
        <v>23088803</v>
      </c>
      <c r="M135" s="151">
        <v>45586</v>
      </c>
      <c r="N135" s="151">
        <v>45586</v>
      </c>
      <c r="O135" s="151">
        <v>45586</v>
      </c>
      <c r="P135" s="6"/>
      <c r="Q135" s="6"/>
      <c r="R135" s="6"/>
      <c r="S135" s="6">
        <v>3.61</v>
      </c>
      <c r="T135" s="6">
        <v>0</v>
      </c>
      <c r="U135" s="6">
        <v>1</v>
      </c>
      <c r="V135" s="6">
        <v>50</v>
      </c>
      <c r="W135" s="6">
        <v>5</v>
      </c>
      <c r="X135" s="6">
        <v>7560000001</v>
      </c>
      <c r="Y135" s="6" t="s">
        <v>101</v>
      </c>
      <c r="Z135" s="6">
        <v>0</v>
      </c>
      <c r="AA135" s="6">
        <v>0</v>
      </c>
      <c r="AB135" s="6">
        <v>3.61</v>
      </c>
      <c r="AC135" s="6">
        <v>0</v>
      </c>
      <c r="AD135" s="6" t="s">
        <v>102</v>
      </c>
      <c r="AE135" s="6"/>
      <c r="AF135" s="6"/>
      <c r="AG135" s="6" t="s">
        <v>147</v>
      </c>
      <c r="AH135" s="6"/>
      <c r="AI135" s="6"/>
      <c r="AJ135" s="6" t="s">
        <v>149</v>
      </c>
      <c r="AK135" s="7"/>
      <c r="AL135" s="6"/>
      <c r="AM135" s="6"/>
    </row>
    <row r="136" spans="2:39" x14ac:dyDescent="0.2">
      <c r="B13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36" s="148" t="str">
        <f>+CONCATENATE(ZEUFI037[[#This Row],[Type]],"-",ZEUFI037[[#This Row],[TCode]],"-",ZEUFI037[[#This Row],[G/L Account]])</f>
        <v>AB-FB1D-4300000001</v>
      </c>
      <c r="D136" s="149" t="str">
        <f>+CONCATENATE(ZEUFI037[[#This Row],[Type]],"-",ZEUFI037[[#This Row],[TCode]],"-",ZEUFI037[[#This Row],[CoCd]],"-",ZEUFI037[[#This Row],[DocumentNo]])</f>
        <v>AB-FB1D-E009-23088804</v>
      </c>
      <c r="E136" s="6" t="s">
        <v>145</v>
      </c>
      <c r="F136" s="6" t="s">
        <v>90</v>
      </c>
      <c r="G136" s="6" t="s">
        <v>99</v>
      </c>
      <c r="H136" s="6" t="s">
        <v>48</v>
      </c>
      <c r="I136" s="6" t="s">
        <v>92</v>
      </c>
      <c r="J136" s="6" t="s">
        <v>44</v>
      </c>
      <c r="K136" s="6" t="s">
        <v>93</v>
      </c>
      <c r="L136" s="6">
        <v>23088804</v>
      </c>
      <c r="M136" s="151">
        <v>45586</v>
      </c>
      <c r="N136" s="151">
        <v>45586</v>
      </c>
      <c r="O136" s="151">
        <v>45586</v>
      </c>
      <c r="P136" s="6"/>
      <c r="Q136" s="6"/>
      <c r="R136" s="6"/>
      <c r="S136" s="6">
        <v>33.01</v>
      </c>
      <c r="T136" s="6">
        <v>0</v>
      </c>
      <c r="U136" s="6">
        <v>2</v>
      </c>
      <c r="V136" s="6">
        <v>7</v>
      </c>
      <c r="W136" s="6">
        <v>0</v>
      </c>
      <c r="X136" s="6">
        <v>4300000001</v>
      </c>
      <c r="Y136" s="6" t="s">
        <v>94</v>
      </c>
      <c r="Z136" s="6">
        <v>33.01</v>
      </c>
      <c r="AA136" s="6">
        <v>0</v>
      </c>
      <c r="AB136" s="6">
        <v>0</v>
      </c>
      <c r="AC136" s="6">
        <v>0</v>
      </c>
      <c r="AD136" s="6"/>
      <c r="AE136" s="6"/>
      <c r="AF136" s="6"/>
      <c r="AG136" s="6"/>
      <c r="AH136" s="6"/>
      <c r="AI136" s="6"/>
      <c r="AJ136" s="6"/>
      <c r="AK136" s="7"/>
      <c r="AL136" s="6">
        <v>100042172</v>
      </c>
      <c r="AM136" s="6" t="s">
        <v>188</v>
      </c>
    </row>
    <row r="137" spans="2:39" x14ac:dyDescent="0.2">
      <c r="B13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37" s="148" t="str">
        <f>+CONCATENATE(ZEUFI037[[#This Row],[Type]],"-",ZEUFI037[[#This Row],[TCode]],"-",ZEUFI037[[#This Row],[G/L Account]])</f>
        <v>AB-FB1D-7560000001</v>
      </c>
      <c r="D137" s="149" t="str">
        <f>+CONCATENATE(ZEUFI037[[#This Row],[Type]],"-",ZEUFI037[[#This Row],[TCode]],"-",ZEUFI037[[#This Row],[CoCd]],"-",ZEUFI037[[#This Row],[DocumentNo]])</f>
        <v>AB-FB1D-E009-23088804</v>
      </c>
      <c r="E137" s="6" t="s">
        <v>145</v>
      </c>
      <c r="F137" s="6" t="s">
        <v>90</v>
      </c>
      <c r="G137" s="6" t="s">
        <v>99</v>
      </c>
      <c r="H137" s="6" t="s">
        <v>48</v>
      </c>
      <c r="I137" s="6" t="s">
        <v>92</v>
      </c>
      <c r="J137" s="6" t="s">
        <v>44</v>
      </c>
      <c r="K137" s="6" t="s">
        <v>93</v>
      </c>
      <c r="L137" s="6">
        <v>23088804</v>
      </c>
      <c r="M137" s="151">
        <v>45586</v>
      </c>
      <c r="N137" s="151">
        <v>45586</v>
      </c>
      <c r="O137" s="151">
        <v>45586</v>
      </c>
      <c r="P137" s="6"/>
      <c r="Q137" s="6"/>
      <c r="R137" s="6"/>
      <c r="S137" s="6">
        <v>33.01</v>
      </c>
      <c r="T137" s="6">
        <v>0</v>
      </c>
      <c r="U137" s="6">
        <v>1</v>
      </c>
      <c r="V137" s="6">
        <v>50</v>
      </c>
      <c r="W137" s="6">
        <v>5</v>
      </c>
      <c r="X137" s="6">
        <v>7560000001</v>
      </c>
      <c r="Y137" s="6" t="s">
        <v>101</v>
      </c>
      <c r="Z137" s="6">
        <v>0</v>
      </c>
      <c r="AA137" s="6">
        <v>0</v>
      </c>
      <c r="AB137" s="6">
        <v>33.01</v>
      </c>
      <c r="AC137" s="6">
        <v>0</v>
      </c>
      <c r="AD137" s="6" t="s">
        <v>102</v>
      </c>
      <c r="AE137" s="6"/>
      <c r="AF137" s="6"/>
      <c r="AG137" s="6" t="s">
        <v>147</v>
      </c>
      <c r="AH137" s="6"/>
      <c r="AI137" s="6"/>
      <c r="AJ137" s="6" t="s">
        <v>149</v>
      </c>
      <c r="AK137" s="7"/>
      <c r="AL137" s="6"/>
      <c r="AM137" s="6"/>
    </row>
    <row r="138" spans="2:39" x14ac:dyDescent="0.2">
      <c r="B13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38" s="148" t="str">
        <f>+CONCATENATE(ZEUFI037[[#This Row],[Type]],"-",ZEUFI037[[#This Row],[TCode]],"-",ZEUFI037[[#This Row],[G/L Account]])</f>
        <v>AB-FB1D-4300000001</v>
      </c>
      <c r="D138" s="149" t="str">
        <f>+CONCATENATE(ZEUFI037[[#This Row],[Type]],"-",ZEUFI037[[#This Row],[TCode]],"-",ZEUFI037[[#This Row],[CoCd]],"-",ZEUFI037[[#This Row],[DocumentNo]])</f>
        <v>AB-FB1D-E009-23088809</v>
      </c>
      <c r="E138" s="6" t="s">
        <v>145</v>
      </c>
      <c r="F138" s="6" t="s">
        <v>90</v>
      </c>
      <c r="G138" s="6" t="s">
        <v>99</v>
      </c>
      <c r="H138" s="6" t="s">
        <v>48</v>
      </c>
      <c r="I138" s="6" t="s">
        <v>92</v>
      </c>
      <c r="J138" s="6" t="s">
        <v>44</v>
      </c>
      <c r="K138" s="6" t="s">
        <v>93</v>
      </c>
      <c r="L138" s="6">
        <v>23088809</v>
      </c>
      <c r="M138" s="151">
        <v>45586</v>
      </c>
      <c r="N138" s="151">
        <v>45586</v>
      </c>
      <c r="O138" s="151">
        <v>45586</v>
      </c>
      <c r="P138" s="6"/>
      <c r="Q138" s="6"/>
      <c r="R138" s="6"/>
      <c r="S138" s="6">
        <v>3.82</v>
      </c>
      <c r="T138" s="6">
        <v>0</v>
      </c>
      <c r="U138" s="6">
        <v>2</v>
      </c>
      <c r="V138" s="6">
        <v>19</v>
      </c>
      <c r="W138" s="6">
        <v>1</v>
      </c>
      <c r="X138" s="6">
        <v>4300000001</v>
      </c>
      <c r="Y138" s="6" t="s">
        <v>94</v>
      </c>
      <c r="Z138" s="6">
        <v>0</v>
      </c>
      <c r="AA138" s="6">
        <v>0</v>
      </c>
      <c r="AB138" s="6">
        <v>3.82</v>
      </c>
      <c r="AC138" s="6">
        <v>0</v>
      </c>
      <c r="AD138" s="6"/>
      <c r="AE138" s="6"/>
      <c r="AF138" s="6"/>
      <c r="AG138" s="6"/>
      <c r="AH138" s="6"/>
      <c r="AI138" s="6"/>
      <c r="AJ138" s="6"/>
      <c r="AK138" s="7"/>
      <c r="AL138" s="6">
        <v>100014575</v>
      </c>
      <c r="AM138" s="6" t="s">
        <v>189</v>
      </c>
    </row>
    <row r="139" spans="2:39" x14ac:dyDescent="0.2">
      <c r="B13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39" s="148" t="str">
        <f>+CONCATENATE(ZEUFI037[[#This Row],[Type]],"-",ZEUFI037[[#This Row],[TCode]],"-",ZEUFI037[[#This Row],[G/L Account]])</f>
        <v>AB-FB1D-6590000002</v>
      </c>
      <c r="D139" s="149" t="str">
        <f>+CONCATENATE(ZEUFI037[[#This Row],[Type]],"-",ZEUFI037[[#This Row],[TCode]],"-",ZEUFI037[[#This Row],[CoCd]],"-",ZEUFI037[[#This Row],[DocumentNo]])</f>
        <v>AB-FB1D-E009-23088809</v>
      </c>
      <c r="E139" s="6" t="s">
        <v>145</v>
      </c>
      <c r="F139" s="6" t="s">
        <v>90</v>
      </c>
      <c r="G139" s="6" t="s">
        <v>99</v>
      </c>
      <c r="H139" s="6" t="s">
        <v>48</v>
      </c>
      <c r="I139" s="6" t="s">
        <v>92</v>
      </c>
      <c r="J139" s="6" t="s">
        <v>44</v>
      </c>
      <c r="K139" s="6" t="s">
        <v>93</v>
      </c>
      <c r="L139" s="6">
        <v>23088809</v>
      </c>
      <c r="M139" s="151">
        <v>45586</v>
      </c>
      <c r="N139" s="151">
        <v>45586</v>
      </c>
      <c r="O139" s="151">
        <v>45586</v>
      </c>
      <c r="P139" s="6"/>
      <c r="Q139" s="6"/>
      <c r="R139" s="6"/>
      <c r="S139" s="6">
        <v>3.82</v>
      </c>
      <c r="T139" s="6">
        <v>0</v>
      </c>
      <c r="U139" s="6">
        <v>1</v>
      </c>
      <c r="V139" s="6">
        <v>40</v>
      </c>
      <c r="W139" s="6">
        <v>4</v>
      </c>
      <c r="X139" s="6">
        <v>6590000002</v>
      </c>
      <c r="Y139" s="6" t="s">
        <v>190</v>
      </c>
      <c r="Z139" s="6">
        <v>3.82</v>
      </c>
      <c r="AA139" s="6">
        <v>0</v>
      </c>
      <c r="AB139" s="6">
        <v>0</v>
      </c>
      <c r="AC139" s="6">
        <v>0</v>
      </c>
      <c r="AD139" s="6" t="s">
        <v>191</v>
      </c>
      <c r="AE139" s="6"/>
      <c r="AF139" s="6" t="s">
        <v>147</v>
      </c>
      <c r="AG139" s="6" t="s">
        <v>147</v>
      </c>
      <c r="AH139" s="6"/>
      <c r="AI139" s="6" t="s">
        <v>148</v>
      </c>
      <c r="AJ139" s="6" t="s">
        <v>149</v>
      </c>
      <c r="AK139" s="7"/>
      <c r="AL139" s="6"/>
      <c r="AM139" s="6"/>
    </row>
    <row r="140" spans="2:39" x14ac:dyDescent="0.2">
      <c r="B14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40" s="148" t="str">
        <f>+CONCATENATE(ZEUFI037[[#This Row],[Type]],"-",ZEUFI037[[#This Row],[TCode]],"-",ZEUFI037[[#This Row],[G/L Account]])</f>
        <v>AB-FB1D-4300000001</v>
      </c>
      <c r="D140" s="149" t="str">
        <f>+CONCATENATE(ZEUFI037[[#This Row],[Type]],"-",ZEUFI037[[#This Row],[TCode]],"-",ZEUFI037[[#This Row],[CoCd]],"-",ZEUFI037[[#This Row],[DocumentNo]])</f>
        <v>AB-FB1D-E009-23088812</v>
      </c>
      <c r="E140" s="6" t="s">
        <v>145</v>
      </c>
      <c r="F140" s="6" t="s">
        <v>90</v>
      </c>
      <c r="G140" s="6" t="s">
        <v>99</v>
      </c>
      <c r="H140" s="6" t="s">
        <v>48</v>
      </c>
      <c r="I140" s="6" t="s">
        <v>92</v>
      </c>
      <c r="J140" s="6" t="s">
        <v>44</v>
      </c>
      <c r="K140" s="6" t="s">
        <v>93</v>
      </c>
      <c r="L140" s="6">
        <v>23088812</v>
      </c>
      <c r="M140" s="151">
        <v>45586</v>
      </c>
      <c r="N140" s="151">
        <v>45586</v>
      </c>
      <c r="O140" s="151">
        <v>45586</v>
      </c>
      <c r="P140" s="6"/>
      <c r="Q140" s="6"/>
      <c r="R140" s="6"/>
      <c r="S140" s="6">
        <v>524.6</v>
      </c>
      <c r="T140" s="6">
        <v>0</v>
      </c>
      <c r="U140" s="6">
        <v>3</v>
      </c>
      <c r="V140" s="6">
        <v>17</v>
      </c>
      <c r="W140" s="6">
        <v>1</v>
      </c>
      <c r="X140" s="6">
        <v>4300000001</v>
      </c>
      <c r="Y140" s="6" t="s">
        <v>94</v>
      </c>
      <c r="Z140" s="6">
        <v>0</v>
      </c>
      <c r="AA140" s="6">
        <v>0</v>
      </c>
      <c r="AB140" s="6">
        <v>524.6</v>
      </c>
      <c r="AC140" s="6">
        <v>0</v>
      </c>
      <c r="AD140" s="6"/>
      <c r="AE140" s="6"/>
      <c r="AF140" s="6"/>
      <c r="AG140" s="6"/>
      <c r="AH140" s="6"/>
      <c r="AI140" s="6"/>
      <c r="AJ140" s="6"/>
      <c r="AK140" s="7"/>
      <c r="AL140" s="6">
        <v>100052627</v>
      </c>
      <c r="AM140" s="6" t="s">
        <v>192</v>
      </c>
    </row>
    <row r="141" spans="2:39" x14ac:dyDescent="0.2">
      <c r="B14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41" s="148" t="str">
        <f>+CONCATENATE(ZEUFI037[[#This Row],[Type]],"-",ZEUFI037[[#This Row],[TCode]],"-",ZEUFI037[[#This Row],[G/L Account]])</f>
        <v>AB-FB1D-4300000001</v>
      </c>
      <c r="D141" s="149" t="str">
        <f>+CONCATENATE(ZEUFI037[[#This Row],[Type]],"-",ZEUFI037[[#This Row],[TCode]],"-",ZEUFI037[[#This Row],[CoCd]],"-",ZEUFI037[[#This Row],[DocumentNo]])</f>
        <v>AB-FB1D-E009-23088812</v>
      </c>
      <c r="E141" s="6" t="s">
        <v>145</v>
      </c>
      <c r="F141" s="6" t="s">
        <v>90</v>
      </c>
      <c r="G141" s="6" t="s">
        <v>99</v>
      </c>
      <c r="H141" s="6" t="s">
        <v>48</v>
      </c>
      <c r="I141" s="6" t="s">
        <v>92</v>
      </c>
      <c r="J141" s="6" t="s">
        <v>44</v>
      </c>
      <c r="K141" s="6" t="s">
        <v>93</v>
      </c>
      <c r="L141" s="6">
        <v>23088812</v>
      </c>
      <c r="M141" s="151">
        <v>45586</v>
      </c>
      <c r="N141" s="151">
        <v>45586</v>
      </c>
      <c r="O141" s="151">
        <v>45586</v>
      </c>
      <c r="P141" s="6"/>
      <c r="Q141" s="6"/>
      <c r="R141" s="6"/>
      <c r="S141" s="6">
        <v>524.6</v>
      </c>
      <c r="T141" s="6">
        <v>0</v>
      </c>
      <c r="U141" s="6">
        <v>2</v>
      </c>
      <c r="V141" s="6">
        <v>7</v>
      </c>
      <c r="W141" s="6">
        <v>0</v>
      </c>
      <c r="X141" s="6">
        <v>4300000001</v>
      </c>
      <c r="Y141" s="6" t="s">
        <v>94</v>
      </c>
      <c r="Z141" s="6">
        <v>524.59</v>
      </c>
      <c r="AA141" s="6">
        <v>0</v>
      </c>
      <c r="AB141" s="6">
        <v>0</v>
      </c>
      <c r="AC141" s="6">
        <v>0</v>
      </c>
      <c r="AD141" s="6"/>
      <c r="AE141" s="6"/>
      <c r="AF141" s="6"/>
      <c r="AG141" s="6"/>
      <c r="AH141" s="6"/>
      <c r="AI141" s="6"/>
      <c r="AJ141" s="6"/>
      <c r="AK141" s="7"/>
      <c r="AL141" s="6">
        <v>100052627</v>
      </c>
      <c r="AM141" s="6" t="s">
        <v>192</v>
      </c>
    </row>
    <row r="142" spans="2:39" x14ac:dyDescent="0.2">
      <c r="B14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42" s="148" t="str">
        <f>+CONCATENATE(ZEUFI037[[#This Row],[Type]],"-",ZEUFI037[[#This Row],[TCode]],"-",ZEUFI037[[#This Row],[G/L Account]])</f>
        <v>AB-FB1D-6590000001</v>
      </c>
      <c r="D142" s="149" t="str">
        <f>+CONCATENATE(ZEUFI037[[#This Row],[Type]],"-",ZEUFI037[[#This Row],[TCode]],"-",ZEUFI037[[#This Row],[CoCd]],"-",ZEUFI037[[#This Row],[DocumentNo]])</f>
        <v>AB-FB1D-E009-23088812</v>
      </c>
      <c r="E142" s="6" t="s">
        <v>145</v>
      </c>
      <c r="F142" s="6" t="s">
        <v>90</v>
      </c>
      <c r="G142" s="6" t="s">
        <v>99</v>
      </c>
      <c r="H142" s="6" t="s">
        <v>48</v>
      </c>
      <c r="I142" s="6" t="s">
        <v>92</v>
      </c>
      <c r="J142" s="6" t="s">
        <v>44</v>
      </c>
      <c r="K142" s="6" t="s">
        <v>93</v>
      </c>
      <c r="L142" s="6">
        <v>23088812</v>
      </c>
      <c r="M142" s="151">
        <v>45586</v>
      </c>
      <c r="N142" s="151">
        <v>45586</v>
      </c>
      <c r="O142" s="151">
        <v>45586</v>
      </c>
      <c r="P142" s="6"/>
      <c r="Q142" s="6"/>
      <c r="R142" s="6"/>
      <c r="S142" s="6">
        <v>524.6</v>
      </c>
      <c r="T142" s="6">
        <v>0</v>
      </c>
      <c r="U142" s="6">
        <v>1</v>
      </c>
      <c r="V142" s="6">
        <v>40</v>
      </c>
      <c r="W142" s="6">
        <v>4</v>
      </c>
      <c r="X142" s="6">
        <v>6590000001</v>
      </c>
      <c r="Y142" s="6" t="s">
        <v>122</v>
      </c>
      <c r="Z142" s="6">
        <v>0.01</v>
      </c>
      <c r="AA142" s="6">
        <v>0</v>
      </c>
      <c r="AB142" s="6">
        <v>0</v>
      </c>
      <c r="AC142" s="6">
        <v>0</v>
      </c>
      <c r="AD142" s="6" t="s">
        <v>102</v>
      </c>
      <c r="AE142" s="6"/>
      <c r="AF142" s="6" t="s">
        <v>147</v>
      </c>
      <c r="AG142" s="6" t="s">
        <v>147</v>
      </c>
      <c r="AH142" s="6"/>
      <c r="AI142" s="6" t="s">
        <v>148</v>
      </c>
      <c r="AJ142" s="6" t="s">
        <v>149</v>
      </c>
      <c r="AK142" s="7"/>
      <c r="AL142" s="6"/>
      <c r="AM142" s="6"/>
    </row>
    <row r="143" spans="2:39" x14ac:dyDescent="0.2">
      <c r="B14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43" s="148" t="str">
        <f>+CONCATENATE(ZEUFI037[[#This Row],[Type]],"-",ZEUFI037[[#This Row],[TCode]],"-",ZEUFI037[[#This Row],[G/L Account]])</f>
        <v>AB-FB1D-4300000001</v>
      </c>
      <c r="D143" s="149" t="str">
        <f>+CONCATENATE(ZEUFI037[[#This Row],[Type]],"-",ZEUFI037[[#This Row],[TCode]],"-",ZEUFI037[[#This Row],[CoCd]],"-",ZEUFI037[[#This Row],[DocumentNo]])</f>
        <v>AB-FB1D-E009-23088815</v>
      </c>
      <c r="E143" s="6" t="s">
        <v>145</v>
      </c>
      <c r="F143" s="6" t="s">
        <v>90</v>
      </c>
      <c r="G143" s="6" t="s">
        <v>99</v>
      </c>
      <c r="H143" s="6" t="s">
        <v>48</v>
      </c>
      <c r="I143" s="6" t="s">
        <v>92</v>
      </c>
      <c r="J143" s="6" t="s">
        <v>44</v>
      </c>
      <c r="K143" s="6" t="s">
        <v>93</v>
      </c>
      <c r="L143" s="6">
        <v>23088815</v>
      </c>
      <c r="M143" s="151">
        <v>45586</v>
      </c>
      <c r="N143" s="151">
        <v>45586</v>
      </c>
      <c r="O143" s="151">
        <v>45586</v>
      </c>
      <c r="P143" s="6"/>
      <c r="Q143" s="6"/>
      <c r="R143" s="6"/>
      <c r="S143" s="6">
        <v>1672.47</v>
      </c>
      <c r="T143" s="6">
        <v>0</v>
      </c>
      <c r="U143" s="6">
        <v>3</v>
      </c>
      <c r="V143" s="6">
        <v>17</v>
      </c>
      <c r="W143" s="6">
        <v>1</v>
      </c>
      <c r="X143" s="6">
        <v>4300000001</v>
      </c>
      <c r="Y143" s="6" t="s">
        <v>94</v>
      </c>
      <c r="Z143" s="6">
        <v>0</v>
      </c>
      <c r="AA143" s="6">
        <v>0</v>
      </c>
      <c r="AB143" s="6">
        <v>1672.46</v>
      </c>
      <c r="AC143" s="6">
        <v>0</v>
      </c>
      <c r="AD143" s="6"/>
      <c r="AE143" s="6"/>
      <c r="AF143" s="6"/>
      <c r="AG143" s="6"/>
      <c r="AH143" s="6"/>
      <c r="AI143" s="6"/>
      <c r="AJ143" s="6"/>
      <c r="AK143" s="7"/>
      <c r="AL143" s="6">
        <v>100059529</v>
      </c>
      <c r="AM143" s="6" t="s">
        <v>193</v>
      </c>
    </row>
    <row r="144" spans="2:39" x14ac:dyDescent="0.2">
      <c r="B14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44" s="148" t="str">
        <f>+CONCATENATE(ZEUFI037[[#This Row],[Type]],"-",ZEUFI037[[#This Row],[TCode]],"-",ZEUFI037[[#This Row],[G/L Account]])</f>
        <v>AB-FB1D-4300000001</v>
      </c>
      <c r="D144" s="149" t="str">
        <f>+CONCATENATE(ZEUFI037[[#This Row],[Type]],"-",ZEUFI037[[#This Row],[TCode]],"-",ZEUFI037[[#This Row],[CoCd]],"-",ZEUFI037[[#This Row],[DocumentNo]])</f>
        <v>AB-FB1D-E009-23088815</v>
      </c>
      <c r="E144" s="6" t="s">
        <v>145</v>
      </c>
      <c r="F144" s="6" t="s">
        <v>90</v>
      </c>
      <c r="G144" s="6" t="s">
        <v>99</v>
      </c>
      <c r="H144" s="6" t="s">
        <v>48</v>
      </c>
      <c r="I144" s="6" t="s">
        <v>92</v>
      </c>
      <c r="J144" s="6" t="s">
        <v>44</v>
      </c>
      <c r="K144" s="6" t="s">
        <v>93</v>
      </c>
      <c r="L144" s="6">
        <v>23088815</v>
      </c>
      <c r="M144" s="151">
        <v>45586</v>
      </c>
      <c r="N144" s="151">
        <v>45586</v>
      </c>
      <c r="O144" s="151">
        <v>45586</v>
      </c>
      <c r="P144" s="6"/>
      <c r="Q144" s="6"/>
      <c r="R144" s="6"/>
      <c r="S144" s="6">
        <v>1672.47</v>
      </c>
      <c r="T144" s="6">
        <v>0</v>
      </c>
      <c r="U144" s="6">
        <v>2</v>
      </c>
      <c r="V144" s="6">
        <v>7</v>
      </c>
      <c r="W144" s="6">
        <v>0</v>
      </c>
      <c r="X144" s="6">
        <v>4300000001</v>
      </c>
      <c r="Y144" s="6" t="s">
        <v>94</v>
      </c>
      <c r="Z144" s="6">
        <v>1672.47</v>
      </c>
      <c r="AA144" s="6">
        <v>0</v>
      </c>
      <c r="AB144" s="6">
        <v>0</v>
      </c>
      <c r="AC144" s="6">
        <v>0</v>
      </c>
      <c r="AD144" s="6"/>
      <c r="AE144" s="6"/>
      <c r="AF144" s="6"/>
      <c r="AG144" s="6"/>
      <c r="AH144" s="6"/>
      <c r="AI144" s="6"/>
      <c r="AJ144" s="6"/>
      <c r="AK144" s="7"/>
      <c r="AL144" s="6">
        <v>100059529</v>
      </c>
      <c r="AM144" s="6" t="s">
        <v>193</v>
      </c>
    </row>
    <row r="145" spans="2:39" x14ac:dyDescent="0.2">
      <c r="B14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45" s="148" t="str">
        <f>+CONCATENATE(ZEUFI037[[#This Row],[Type]],"-",ZEUFI037[[#This Row],[TCode]],"-",ZEUFI037[[#This Row],[G/L Account]])</f>
        <v>AB-FB1D-7560000001</v>
      </c>
      <c r="D145" s="149" t="str">
        <f>+CONCATENATE(ZEUFI037[[#This Row],[Type]],"-",ZEUFI037[[#This Row],[TCode]],"-",ZEUFI037[[#This Row],[CoCd]],"-",ZEUFI037[[#This Row],[DocumentNo]])</f>
        <v>AB-FB1D-E009-23088815</v>
      </c>
      <c r="E145" s="6" t="s">
        <v>145</v>
      </c>
      <c r="F145" s="6" t="s">
        <v>90</v>
      </c>
      <c r="G145" s="6" t="s">
        <v>99</v>
      </c>
      <c r="H145" s="6" t="s">
        <v>48</v>
      </c>
      <c r="I145" s="6" t="s">
        <v>92</v>
      </c>
      <c r="J145" s="6" t="s">
        <v>44</v>
      </c>
      <c r="K145" s="6" t="s">
        <v>93</v>
      </c>
      <c r="L145" s="6">
        <v>23088815</v>
      </c>
      <c r="M145" s="151">
        <v>45586</v>
      </c>
      <c r="N145" s="151">
        <v>45586</v>
      </c>
      <c r="O145" s="151">
        <v>45586</v>
      </c>
      <c r="P145" s="6"/>
      <c r="Q145" s="6"/>
      <c r="R145" s="6"/>
      <c r="S145" s="6">
        <v>1672.47</v>
      </c>
      <c r="T145" s="6">
        <v>0</v>
      </c>
      <c r="U145" s="6">
        <v>1</v>
      </c>
      <c r="V145" s="6">
        <v>50</v>
      </c>
      <c r="W145" s="6">
        <v>5</v>
      </c>
      <c r="X145" s="6">
        <v>7560000001</v>
      </c>
      <c r="Y145" s="6" t="s">
        <v>101</v>
      </c>
      <c r="Z145" s="6">
        <v>0</v>
      </c>
      <c r="AA145" s="6">
        <v>0</v>
      </c>
      <c r="AB145" s="6">
        <v>0.01</v>
      </c>
      <c r="AC145" s="6">
        <v>0</v>
      </c>
      <c r="AD145" s="6" t="s">
        <v>102</v>
      </c>
      <c r="AE145" s="6"/>
      <c r="AF145" s="6"/>
      <c r="AG145" s="6" t="s">
        <v>147</v>
      </c>
      <c r="AH145" s="6"/>
      <c r="AI145" s="6"/>
      <c r="AJ145" s="6" t="s">
        <v>149</v>
      </c>
      <c r="AK145" s="7"/>
      <c r="AL145" s="6"/>
      <c r="AM145" s="6"/>
    </row>
    <row r="146" spans="2:39" x14ac:dyDescent="0.2">
      <c r="B14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46" s="148" t="str">
        <f>+CONCATENATE(ZEUFI037[[#This Row],[Type]],"-",ZEUFI037[[#This Row],[TCode]],"-",ZEUFI037[[#This Row],[G/L Account]])</f>
        <v>AB-FB1D-4300000001</v>
      </c>
      <c r="D146" s="149" t="str">
        <f>+CONCATENATE(ZEUFI037[[#This Row],[Type]],"-",ZEUFI037[[#This Row],[TCode]],"-",ZEUFI037[[#This Row],[CoCd]],"-",ZEUFI037[[#This Row],[DocumentNo]])</f>
        <v>AB-FB1D-E009-23088817</v>
      </c>
      <c r="E146" s="6" t="s">
        <v>145</v>
      </c>
      <c r="F146" s="6" t="s">
        <v>90</v>
      </c>
      <c r="G146" s="6" t="s">
        <v>99</v>
      </c>
      <c r="H146" s="6" t="s">
        <v>48</v>
      </c>
      <c r="I146" s="6" t="s">
        <v>92</v>
      </c>
      <c r="J146" s="6" t="s">
        <v>44</v>
      </c>
      <c r="K146" s="6" t="s">
        <v>93</v>
      </c>
      <c r="L146" s="6">
        <v>23088817</v>
      </c>
      <c r="M146" s="151">
        <v>45586</v>
      </c>
      <c r="N146" s="151">
        <v>45586</v>
      </c>
      <c r="O146" s="151">
        <v>45586</v>
      </c>
      <c r="P146" s="6"/>
      <c r="Q146" s="6"/>
      <c r="R146" s="6"/>
      <c r="S146" s="6">
        <v>1089</v>
      </c>
      <c r="T146" s="6">
        <v>0</v>
      </c>
      <c r="U146" s="6">
        <v>3</v>
      </c>
      <c r="V146" s="6">
        <v>17</v>
      </c>
      <c r="W146" s="6">
        <v>1</v>
      </c>
      <c r="X146" s="6">
        <v>4300000001</v>
      </c>
      <c r="Y146" s="6" t="s">
        <v>94</v>
      </c>
      <c r="Z146" s="6">
        <v>0</v>
      </c>
      <c r="AA146" s="6">
        <v>0</v>
      </c>
      <c r="AB146" s="6">
        <v>1088.98</v>
      </c>
      <c r="AC146" s="6">
        <v>0</v>
      </c>
      <c r="AD146" s="6"/>
      <c r="AE146" s="6"/>
      <c r="AF146" s="6"/>
      <c r="AG146" s="6"/>
      <c r="AH146" s="6"/>
      <c r="AI146" s="6"/>
      <c r="AJ146" s="6"/>
      <c r="AK146" s="7"/>
      <c r="AL146" s="6">
        <v>100059915</v>
      </c>
      <c r="AM146" s="6" t="s">
        <v>194</v>
      </c>
    </row>
    <row r="147" spans="2:39" x14ac:dyDescent="0.2">
      <c r="B14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47" s="148" t="str">
        <f>+CONCATENATE(ZEUFI037[[#This Row],[Type]],"-",ZEUFI037[[#This Row],[TCode]],"-",ZEUFI037[[#This Row],[G/L Account]])</f>
        <v>AB-FB1D-7560000001</v>
      </c>
      <c r="D147" s="149" t="str">
        <f>+CONCATENATE(ZEUFI037[[#This Row],[Type]],"-",ZEUFI037[[#This Row],[TCode]],"-",ZEUFI037[[#This Row],[CoCd]],"-",ZEUFI037[[#This Row],[DocumentNo]])</f>
        <v>AB-FB1D-E009-23088817</v>
      </c>
      <c r="E147" s="6" t="s">
        <v>145</v>
      </c>
      <c r="F147" s="6" t="s">
        <v>90</v>
      </c>
      <c r="G147" s="6" t="s">
        <v>99</v>
      </c>
      <c r="H147" s="6" t="s">
        <v>48</v>
      </c>
      <c r="I147" s="6" t="s">
        <v>92</v>
      </c>
      <c r="J147" s="6" t="s">
        <v>44</v>
      </c>
      <c r="K147" s="6" t="s">
        <v>93</v>
      </c>
      <c r="L147" s="6">
        <v>23088817</v>
      </c>
      <c r="M147" s="151">
        <v>45586</v>
      </c>
      <c r="N147" s="151">
        <v>45586</v>
      </c>
      <c r="O147" s="151">
        <v>45586</v>
      </c>
      <c r="P147" s="6"/>
      <c r="Q147" s="6"/>
      <c r="R147" s="6"/>
      <c r="S147" s="6">
        <v>1089</v>
      </c>
      <c r="T147" s="6">
        <v>0</v>
      </c>
      <c r="U147" s="6">
        <v>1</v>
      </c>
      <c r="V147" s="6">
        <v>50</v>
      </c>
      <c r="W147" s="6">
        <v>5</v>
      </c>
      <c r="X147" s="6">
        <v>7560000001</v>
      </c>
      <c r="Y147" s="6" t="s">
        <v>101</v>
      </c>
      <c r="Z147" s="6">
        <v>0</v>
      </c>
      <c r="AA147" s="6">
        <v>0</v>
      </c>
      <c r="AB147" s="6">
        <v>0.02</v>
      </c>
      <c r="AC147" s="6">
        <v>0</v>
      </c>
      <c r="AD147" s="6" t="s">
        <v>102</v>
      </c>
      <c r="AE147" s="6"/>
      <c r="AF147" s="6"/>
      <c r="AG147" s="6" t="s">
        <v>147</v>
      </c>
      <c r="AH147" s="6"/>
      <c r="AI147" s="6"/>
      <c r="AJ147" s="6" t="s">
        <v>149</v>
      </c>
      <c r="AK147" s="7"/>
      <c r="AL147" s="6"/>
      <c r="AM147" s="6"/>
    </row>
    <row r="148" spans="2:39" x14ac:dyDescent="0.2">
      <c r="B14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48" s="148" t="str">
        <f>+CONCATENATE(ZEUFI037[[#This Row],[Type]],"-",ZEUFI037[[#This Row],[TCode]],"-",ZEUFI037[[#This Row],[G/L Account]])</f>
        <v>AB-FB1D-4300000001</v>
      </c>
      <c r="D148" s="149" t="str">
        <f>+CONCATENATE(ZEUFI037[[#This Row],[Type]],"-",ZEUFI037[[#This Row],[TCode]],"-",ZEUFI037[[#This Row],[CoCd]],"-",ZEUFI037[[#This Row],[DocumentNo]])</f>
        <v>AB-FB1D-E009-23088817</v>
      </c>
      <c r="E148" s="6" t="s">
        <v>145</v>
      </c>
      <c r="F148" s="6" t="s">
        <v>90</v>
      </c>
      <c r="G148" s="6" t="s">
        <v>99</v>
      </c>
      <c r="H148" s="6" t="s">
        <v>48</v>
      </c>
      <c r="I148" s="6" t="s">
        <v>92</v>
      </c>
      <c r="J148" s="6" t="s">
        <v>44</v>
      </c>
      <c r="K148" s="6" t="s">
        <v>93</v>
      </c>
      <c r="L148" s="6">
        <v>23088817</v>
      </c>
      <c r="M148" s="151">
        <v>45586</v>
      </c>
      <c r="N148" s="151">
        <v>45586</v>
      </c>
      <c r="O148" s="151">
        <v>45586</v>
      </c>
      <c r="P148" s="6"/>
      <c r="Q148" s="6"/>
      <c r="R148" s="6"/>
      <c r="S148" s="6">
        <v>1089</v>
      </c>
      <c r="T148" s="6">
        <v>0</v>
      </c>
      <c r="U148" s="6">
        <v>2</v>
      </c>
      <c r="V148" s="6">
        <v>7</v>
      </c>
      <c r="W148" s="6">
        <v>0</v>
      </c>
      <c r="X148" s="6">
        <v>4300000001</v>
      </c>
      <c r="Y148" s="6" t="s">
        <v>94</v>
      </c>
      <c r="Z148" s="6">
        <v>1089</v>
      </c>
      <c r="AA148" s="6">
        <v>0</v>
      </c>
      <c r="AB148" s="6">
        <v>0</v>
      </c>
      <c r="AC148" s="6">
        <v>0</v>
      </c>
      <c r="AD148" s="6"/>
      <c r="AE148" s="6"/>
      <c r="AF148" s="6"/>
      <c r="AG148" s="6"/>
      <c r="AH148" s="6"/>
      <c r="AI148" s="6"/>
      <c r="AJ148" s="6"/>
      <c r="AK148" s="7"/>
      <c r="AL148" s="6">
        <v>100059915</v>
      </c>
      <c r="AM148" s="6" t="s">
        <v>194</v>
      </c>
    </row>
    <row r="149" spans="2:39" x14ac:dyDescent="0.2">
      <c r="B14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49" s="148" t="str">
        <f>+CONCATENATE(ZEUFI037[[#This Row],[Type]],"-",ZEUFI037[[#This Row],[TCode]],"-",ZEUFI037[[#This Row],[G/L Account]])</f>
        <v>AB-FB1D-4300000001</v>
      </c>
      <c r="D149" s="149" t="str">
        <f>+CONCATENATE(ZEUFI037[[#This Row],[Type]],"-",ZEUFI037[[#This Row],[TCode]],"-",ZEUFI037[[#This Row],[CoCd]],"-",ZEUFI037[[#This Row],[DocumentNo]])</f>
        <v>AB-FB1D-E009-23088857</v>
      </c>
      <c r="E149" s="6" t="s">
        <v>145</v>
      </c>
      <c r="F149" s="6" t="s">
        <v>90</v>
      </c>
      <c r="G149" s="6" t="s">
        <v>195</v>
      </c>
      <c r="H149" s="6" t="s">
        <v>48</v>
      </c>
      <c r="I149" s="6" t="s">
        <v>92</v>
      </c>
      <c r="J149" s="6" t="s">
        <v>44</v>
      </c>
      <c r="K149" s="6" t="s">
        <v>93</v>
      </c>
      <c r="L149" s="6">
        <v>23088857</v>
      </c>
      <c r="M149" s="151">
        <v>45596</v>
      </c>
      <c r="N149" s="151">
        <v>45596</v>
      </c>
      <c r="O149" s="151">
        <v>45596</v>
      </c>
      <c r="P149" s="6"/>
      <c r="Q149" s="6"/>
      <c r="R149" s="6"/>
      <c r="S149" s="6">
        <v>5808.79</v>
      </c>
      <c r="T149" s="6">
        <v>0</v>
      </c>
      <c r="U149" s="6">
        <v>1</v>
      </c>
      <c r="V149" s="6">
        <v>7</v>
      </c>
      <c r="W149" s="6">
        <v>0</v>
      </c>
      <c r="X149" s="6">
        <v>4300000001</v>
      </c>
      <c r="Y149" s="6" t="s">
        <v>94</v>
      </c>
      <c r="Z149" s="6">
        <v>4548.54</v>
      </c>
      <c r="AA149" s="6">
        <v>0</v>
      </c>
      <c r="AB149" s="6">
        <v>0</v>
      </c>
      <c r="AC149" s="6">
        <v>0</v>
      </c>
      <c r="AD149" s="6"/>
      <c r="AE149" s="6"/>
      <c r="AF149" s="6"/>
      <c r="AG149" s="6"/>
      <c r="AH149" s="6"/>
      <c r="AI149" s="6"/>
      <c r="AJ149" s="6"/>
      <c r="AK149" s="7"/>
      <c r="AL149" s="6">
        <v>100010698</v>
      </c>
      <c r="AM149" s="6" t="s">
        <v>196</v>
      </c>
    </row>
    <row r="150" spans="2:39" x14ac:dyDescent="0.2">
      <c r="B15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50" s="148" t="str">
        <f>+CONCATENATE(ZEUFI037[[#This Row],[Type]],"-",ZEUFI037[[#This Row],[TCode]],"-",ZEUFI037[[#This Row],[G/L Account]])</f>
        <v>AB-FB1D-4350000001</v>
      </c>
      <c r="D150" s="149" t="str">
        <f>+CONCATENATE(ZEUFI037[[#This Row],[Type]],"-",ZEUFI037[[#This Row],[TCode]],"-",ZEUFI037[[#This Row],[CoCd]],"-",ZEUFI037[[#This Row],[DocumentNo]])</f>
        <v>AB-FB1D-E009-23088857</v>
      </c>
      <c r="E150" s="6" t="s">
        <v>145</v>
      </c>
      <c r="F150" s="6" t="s">
        <v>90</v>
      </c>
      <c r="G150" s="6" t="s">
        <v>195</v>
      </c>
      <c r="H150" s="6" t="s">
        <v>48</v>
      </c>
      <c r="I150" s="6" t="s">
        <v>92</v>
      </c>
      <c r="J150" s="6" t="s">
        <v>44</v>
      </c>
      <c r="K150" s="6" t="s">
        <v>93</v>
      </c>
      <c r="L150" s="6">
        <v>23088857</v>
      </c>
      <c r="M150" s="151">
        <v>45596</v>
      </c>
      <c r="N150" s="151">
        <v>45596</v>
      </c>
      <c r="O150" s="151">
        <v>45596</v>
      </c>
      <c r="P150" s="6"/>
      <c r="Q150" s="6"/>
      <c r="R150" s="6"/>
      <c r="S150" s="6">
        <v>5808.79</v>
      </c>
      <c r="T150" s="6">
        <v>0</v>
      </c>
      <c r="U150" s="6">
        <v>2</v>
      </c>
      <c r="V150" s="6">
        <v>9</v>
      </c>
      <c r="W150" s="6">
        <v>0</v>
      </c>
      <c r="X150" s="6">
        <v>4350000001</v>
      </c>
      <c r="Y150" s="6" t="s">
        <v>197</v>
      </c>
      <c r="Z150" s="6">
        <v>1260.25</v>
      </c>
      <c r="AA150" s="6">
        <v>0</v>
      </c>
      <c r="AB150" s="6">
        <v>0</v>
      </c>
      <c r="AC150" s="6">
        <v>0</v>
      </c>
      <c r="AD150" s="6"/>
      <c r="AE150" s="6"/>
      <c r="AF150" s="6"/>
      <c r="AG150" s="6"/>
      <c r="AH150" s="6"/>
      <c r="AI150" s="6"/>
      <c r="AJ150" s="6"/>
      <c r="AK150" s="7"/>
      <c r="AL150" s="6">
        <v>100010698</v>
      </c>
      <c r="AM150" s="6" t="s">
        <v>196</v>
      </c>
    </row>
    <row r="151" spans="2:39" x14ac:dyDescent="0.2">
      <c r="B15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51" s="148" t="str">
        <f>+CONCATENATE(ZEUFI037[[#This Row],[Type]],"-",ZEUFI037[[#This Row],[TCode]],"-",ZEUFI037[[#This Row],[G/L Account]])</f>
        <v>AB-FB1D-4350000001</v>
      </c>
      <c r="D151" s="149" t="str">
        <f>+CONCATENATE(ZEUFI037[[#This Row],[Type]],"-",ZEUFI037[[#This Row],[TCode]],"-",ZEUFI037[[#This Row],[CoCd]],"-",ZEUFI037[[#This Row],[DocumentNo]])</f>
        <v>AB-FB1D-E009-23088857</v>
      </c>
      <c r="E151" s="6" t="s">
        <v>145</v>
      </c>
      <c r="F151" s="6" t="s">
        <v>90</v>
      </c>
      <c r="G151" s="6" t="s">
        <v>195</v>
      </c>
      <c r="H151" s="6" t="s">
        <v>48</v>
      </c>
      <c r="I151" s="6" t="s">
        <v>92</v>
      </c>
      <c r="J151" s="6" t="s">
        <v>44</v>
      </c>
      <c r="K151" s="6" t="s">
        <v>93</v>
      </c>
      <c r="L151" s="6">
        <v>23088857</v>
      </c>
      <c r="M151" s="151">
        <v>45596</v>
      </c>
      <c r="N151" s="151">
        <v>45596</v>
      </c>
      <c r="O151" s="151">
        <v>45596</v>
      </c>
      <c r="P151" s="6"/>
      <c r="Q151" s="6"/>
      <c r="R151" s="6"/>
      <c r="S151" s="6">
        <v>5808.79</v>
      </c>
      <c r="T151" s="6">
        <v>0</v>
      </c>
      <c r="U151" s="6">
        <v>3</v>
      </c>
      <c r="V151" s="6">
        <v>19</v>
      </c>
      <c r="W151" s="6">
        <v>1</v>
      </c>
      <c r="X151" s="6">
        <v>4350000001</v>
      </c>
      <c r="Y151" s="6" t="s">
        <v>197</v>
      </c>
      <c r="Z151" s="6">
        <v>0</v>
      </c>
      <c r="AA151" s="6">
        <v>0</v>
      </c>
      <c r="AB151" s="6">
        <v>5808.79</v>
      </c>
      <c r="AC151" s="6">
        <v>0</v>
      </c>
      <c r="AD151" s="6"/>
      <c r="AE151" s="6"/>
      <c r="AF151" s="6"/>
      <c r="AG151" s="6"/>
      <c r="AH151" s="6"/>
      <c r="AI151" s="6"/>
      <c r="AJ151" s="6"/>
      <c r="AK151" s="7"/>
      <c r="AL151" s="6">
        <v>100010698</v>
      </c>
      <c r="AM151" s="6" t="s">
        <v>196</v>
      </c>
    </row>
    <row r="152" spans="2:39" x14ac:dyDescent="0.2">
      <c r="B15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52" s="148" t="str">
        <f>+CONCATENATE(ZEUFI037[[#This Row],[Type]],"-",ZEUFI037[[#This Row],[TCode]],"-",ZEUFI037[[#This Row],[G/L Account]])</f>
        <v>AB-FB1D-4000000001</v>
      </c>
      <c r="D152" s="149" t="str">
        <f>+CONCATENATE(ZEUFI037[[#This Row],[Type]],"-",ZEUFI037[[#This Row],[TCode]],"-",ZEUFI037[[#This Row],[CoCd]],"-",ZEUFI037[[#This Row],[DocumentNo]])</f>
        <v>AB-FB1D-E009-23088860</v>
      </c>
      <c r="E152" s="6" t="s">
        <v>145</v>
      </c>
      <c r="F152" s="6" t="s">
        <v>90</v>
      </c>
      <c r="G152" s="6" t="s">
        <v>91</v>
      </c>
      <c r="H152" s="6" t="s">
        <v>48</v>
      </c>
      <c r="I152" s="6" t="s">
        <v>92</v>
      </c>
      <c r="J152" s="6" t="s">
        <v>44</v>
      </c>
      <c r="K152" s="6" t="s">
        <v>93</v>
      </c>
      <c r="L152" s="6">
        <v>23088860</v>
      </c>
      <c r="M152" s="151">
        <v>45596</v>
      </c>
      <c r="N152" s="151">
        <v>45596</v>
      </c>
      <c r="O152" s="151">
        <v>45596</v>
      </c>
      <c r="P152" s="6"/>
      <c r="Q152" s="6"/>
      <c r="R152" s="6"/>
      <c r="S152" s="6">
        <v>8207.5400000000009</v>
      </c>
      <c r="T152" s="6">
        <v>0</v>
      </c>
      <c r="U152" s="6">
        <v>1</v>
      </c>
      <c r="V152" s="6">
        <v>27</v>
      </c>
      <c r="W152" s="6">
        <v>2</v>
      </c>
      <c r="X152" s="6">
        <v>4000000001</v>
      </c>
      <c r="Y152" s="6" t="s">
        <v>110</v>
      </c>
      <c r="Z152" s="6">
        <v>8207.5400000000009</v>
      </c>
      <c r="AA152" s="6">
        <v>0</v>
      </c>
      <c r="AB152" s="6">
        <v>0</v>
      </c>
      <c r="AC152" s="6">
        <v>0</v>
      </c>
      <c r="AD152" s="6"/>
      <c r="AE152" s="6"/>
      <c r="AF152" s="6"/>
      <c r="AG152" s="6"/>
      <c r="AH152" s="6"/>
      <c r="AI152" s="6"/>
      <c r="AJ152" s="6"/>
      <c r="AK152" s="7"/>
      <c r="AL152" s="6">
        <v>100019495</v>
      </c>
      <c r="AM152" s="6" t="s">
        <v>151</v>
      </c>
    </row>
    <row r="153" spans="2:39" x14ac:dyDescent="0.2">
      <c r="B15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53" s="148" t="str">
        <f>+CONCATENATE(ZEUFI037[[#This Row],[Type]],"-",ZEUFI037[[#This Row],[TCode]],"-",ZEUFI037[[#This Row],[G/L Account]])</f>
        <v>AB-FB1D-1600000001</v>
      </c>
      <c r="D153" s="149" t="str">
        <f>+CONCATENATE(ZEUFI037[[#This Row],[Type]],"-",ZEUFI037[[#This Row],[TCode]],"-",ZEUFI037[[#This Row],[CoCd]],"-",ZEUFI037[[#This Row],[DocumentNo]])</f>
        <v>AB-FB1D-E009-23088860</v>
      </c>
      <c r="E153" s="6" t="s">
        <v>145</v>
      </c>
      <c r="F153" s="6" t="s">
        <v>90</v>
      </c>
      <c r="G153" s="6" t="s">
        <v>91</v>
      </c>
      <c r="H153" s="6" t="s">
        <v>48</v>
      </c>
      <c r="I153" s="6" t="s">
        <v>92</v>
      </c>
      <c r="J153" s="6" t="s">
        <v>44</v>
      </c>
      <c r="K153" s="6" t="s">
        <v>93</v>
      </c>
      <c r="L153" s="6">
        <v>23088860</v>
      </c>
      <c r="M153" s="151">
        <v>45596</v>
      </c>
      <c r="N153" s="151">
        <v>45596</v>
      </c>
      <c r="O153" s="151">
        <v>45596</v>
      </c>
      <c r="P153" s="6"/>
      <c r="Q153" s="6"/>
      <c r="R153" s="6"/>
      <c r="S153" s="6">
        <v>8207.5400000000009</v>
      </c>
      <c r="T153" s="6">
        <v>0</v>
      </c>
      <c r="U153" s="6">
        <v>2</v>
      </c>
      <c r="V153" s="6">
        <v>37</v>
      </c>
      <c r="W153" s="6">
        <v>3</v>
      </c>
      <c r="X153" s="6">
        <v>1600000001</v>
      </c>
      <c r="Y153" s="6" t="s">
        <v>105</v>
      </c>
      <c r="Z153" s="6">
        <v>0</v>
      </c>
      <c r="AA153" s="6">
        <v>0</v>
      </c>
      <c r="AB153" s="6">
        <v>8207.5400000000009</v>
      </c>
      <c r="AC153" s="6">
        <v>0</v>
      </c>
      <c r="AD153" s="6"/>
      <c r="AE153" s="6"/>
      <c r="AF153" s="6"/>
      <c r="AG153" s="6"/>
      <c r="AH153" s="6"/>
      <c r="AI153" s="6"/>
      <c r="AJ153" s="6"/>
      <c r="AK153" s="7"/>
      <c r="AL153" s="6">
        <v>160000103</v>
      </c>
      <c r="AM153" s="6" t="s">
        <v>150</v>
      </c>
    </row>
    <row r="154" spans="2:39" x14ac:dyDescent="0.2">
      <c r="B15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54" s="148" t="str">
        <f>+CONCATENATE(ZEUFI037[[#This Row],[Type]],"-",ZEUFI037[[#This Row],[TCode]],"-",ZEUFI037[[#This Row],[G/L Account]])</f>
        <v>AB-FB1D-4000000001</v>
      </c>
      <c r="D154" s="149" t="str">
        <f>+CONCATENATE(ZEUFI037[[#This Row],[Type]],"-",ZEUFI037[[#This Row],[TCode]],"-",ZEUFI037[[#This Row],[CoCd]],"-",ZEUFI037[[#This Row],[DocumentNo]])</f>
        <v>AB-FB1D-E009-23088861</v>
      </c>
      <c r="E154" s="6" t="s">
        <v>145</v>
      </c>
      <c r="F154" s="6" t="s">
        <v>90</v>
      </c>
      <c r="G154" s="6" t="s">
        <v>91</v>
      </c>
      <c r="H154" s="6" t="s">
        <v>48</v>
      </c>
      <c r="I154" s="6" t="s">
        <v>92</v>
      </c>
      <c r="J154" s="6" t="s">
        <v>44</v>
      </c>
      <c r="K154" s="6" t="s">
        <v>93</v>
      </c>
      <c r="L154" s="6">
        <v>23088861</v>
      </c>
      <c r="M154" s="151">
        <v>45596</v>
      </c>
      <c r="N154" s="151">
        <v>45596</v>
      </c>
      <c r="O154" s="151">
        <v>45596</v>
      </c>
      <c r="P154" s="6"/>
      <c r="Q154" s="6"/>
      <c r="R154" s="6"/>
      <c r="S154" s="6">
        <v>6788.67</v>
      </c>
      <c r="T154" s="6">
        <v>0</v>
      </c>
      <c r="U154" s="6">
        <v>1</v>
      </c>
      <c r="V154" s="6">
        <v>27</v>
      </c>
      <c r="W154" s="6">
        <v>2</v>
      </c>
      <c r="X154" s="6">
        <v>4000000001</v>
      </c>
      <c r="Y154" s="6" t="s">
        <v>110</v>
      </c>
      <c r="Z154" s="6">
        <v>6788.67</v>
      </c>
      <c r="AA154" s="6">
        <v>0</v>
      </c>
      <c r="AB154" s="6">
        <v>0</v>
      </c>
      <c r="AC154" s="6">
        <v>0</v>
      </c>
      <c r="AD154" s="6"/>
      <c r="AE154" s="6"/>
      <c r="AF154" s="6"/>
      <c r="AG154" s="6"/>
      <c r="AH154" s="6"/>
      <c r="AI154" s="6"/>
      <c r="AJ154" s="6"/>
      <c r="AK154" s="7"/>
      <c r="AL154" s="6">
        <v>100019495</v>
      </c>
      <c r="AM154" s="6" t="s">
        <v>151</v>
      </c>
    </row>
    <row r="155" spans="2:39" x14ac:dyDescent="0.2">
      <c r="B15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55" s="148" t="str">
        <f>+CONCATENATE(ZEUFI037[[#This Row],[Type]],"-",ZEUFI037[[#This Row],[TCode]],"-",ZEUFI037[[#This Row],[G/L Account]])</f>
        <v>AB-FB1D-1600000001</v>
      </c>
      <c r="D155" s="149" t="str">
        <f>+CONCATENATE(ZEUFI037[[#This Row],[Type]],"-",ZEUFI037[[#This Row],[TCode]],"-",ZEUFI037[[#This Row],[CoCd]],"-",ZEUFI037[[#This Row],[DocumentNo]])</f>
        <v>AB-FB1D-E009-23088861</v>
      </c>
      <c r="E155" s="6" t="s">
        <v>145</v>
      </c>
      <c r="F155" s="6" t="s">
        <v>90</v>
      </c>
      <c r="G155" s="6" t="s">
        <v>91</v>
      </c>
      <c r="H155" s="6" t="s">
        <v>48</v>
      </c>
      <c r="I155" s="6" t="s">
        <v>92</v>
      </c>
      <c r="J155" s="6" t="s">
        <v>44</v>
      </c>
      <c r="K155" s="6" t="s">
        <v>93</v>
      </c>
      <c r="L155" s="6">
        <v>23088861</v>
      </c>
      <c r="M155" s="151">
        <v>45596</v>
      </c>
      <c r="N155" s="151">
        <v>45596</v>
      </c>
      <c r="O155" s="151">
        <v>45596</v>
      </c>
      <c r="P155" s="6"/>
      <c r="Q155" s="6"/>
      <c r="R155" s="6"/>
      <c r="S155" s="6">
        <v>6788.67</v>
      </c>
      <c r="T155" s="6">
        <v>0</v>
      </c>
      <c r="U155" s="6">
        <v>2</v>
      </c>
      <c r="V155" s="6">
        <v>37</v>
      </c>
      <c r="W155" s="6">
        <v>3</v>
      </c>
      <c r="X155" s="6">
        <v>1600000001</v>
      </c>
      <c r="Y155" s="6" t="s">
        <v>105</v>
      </c>
      <c r="Z155" s="6">
        <v>0</v>
      </c>
      <c r="AA155" s="6">
        <v>0</v>
      </c>
      <c r="AB155" s="6">
        <v>6788.67</v>
      </c>
      <c r="AC155" s="6">
        <v>0</v>
      </c>
      <c r="AD155" s="6"/>
      <c r="AE155" s="6"/>
      <c r="AF155" s="6"/>
      <c r="AG155" s="6"/>
      <c r="AH155" s="6"/>
      <c r="AI155" s="6"/>
      <c r="AJ155" s="6"/>
      <c r="AK155" s="7"/>
      <c r="AL155" s="6">
        <v>160000103</v>
      </c>
      <c r="AM155" s="6" t="s">
        <v>150</v>
      </c>
    </row>
    <row r="156" spans="2:39" x14ac:dyDescent="0.2">
      <c r="B15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56" s="148" t="str">
        <f>+CONCATENATE(ZEUFI037[[#This Row],[Type]],"-",ZEUFI037[[#This Row],[TCode]],"-",ZEUFI037[[#This Row],[G/L Account]])</f>
        <v>AB-FB1D-1600000001</v>
      </c>
      <c r="D156" s="149" t="str">
        <f>+CONCATENATE(ZEUFI037[[#This Row],[Type]],"-",ZEUFI037[[#This Row],[TCode]],"-",ZEUFI037[[#This Row],[CoCd]],"-",ZEUFI037[[#This Row],[DocumentNo]])</f>
        <v>AB-FB1D-E009-23088862</v>
      </c>
      <c r="E156" s="6" t="s">
        <v>145</v>
      </c>
      <c r="F156" s="6" t="s">
        <v>90</v>
      </c>
      <c r="G156" s="6" t="s">
        <v>91</v>
      </c>
      <c r="H156" s="6" t="s">
        <v>48</v>
      </c>
      <c r="I156" s="6" t="s">
        <v>92</v>
      </c>
      <c r="J156" s="6" t="s">
        <v>44</v>
      </c>
      <c r="K156" s="6" t="s">
        <v>93</v>
      </c>
      <c r="L156" s="6">
        <v>23088862</v>
      </c>
      <c r="M156" s="151">
        <v>45596</v>
      </c>
      <c r="N156" s="151">
        <v>45596</v>
      </c>
      <c r="O156" s="151">
        <v>45596</v>
      </c>
      <c r="P156" s="6"/>
      <c r="Q156" s="6"/>
      <c r="R156" s="6"/>
      <c r="S156" s="6">
        <v>10697.15</v>
      </c>
      <c r="T156" s="6">
        <v>0</v>
      </c>
      <c r="U156" s="6">
        <v>2</v>
      </c>
      <c r="V156" s="6">
        <v>37</v>
      </c>
      <c r="W156" s="6">
        <v>3</v>
      </c>
      <c r="X156" s="6">
        <v>1600000001</v>
      </c>
      <c r="Y156" s="6" t="s">
        <v>105</v>
      </c>
      <c r="Z156" s="6">
        <v>0</v>
      </c>
      <c r="AA156" s="6">
        <v>0</v>
      </c>
      <c r="AB156" s="6">
        <v>10697.15</v>
      </c>
      <c r="AC156" s="6">
        <v>0</v>
      </c>
      <c r="AD156" s="6"/>
      <c r="AE156" s="6"/>
      <c r="AF156" s="6"/>
      <c r="AG156" s="6"/>
      <c r="AH156" s="6"/>
      <c r="AI156" s="6"/>
      <c r="AJ156" s="6"/>
      <c r="AK156" s="7"/>
      <c r="AL156" s="6">
        <v>160000103</v>
      </c>
      <c r="AM156" s="6" t="s">
        <v>150</v>
      </c>
    </row>
    <row r="157" spans="2:39" x14ac:dyDescent="0.2">
      <c r="B15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57" s="148" t="str">
        <f>+CONCATENATE(ZEUFI037[[#This Row],[Type]],"-",ZEUFI037[[#This Row],[TCode]],"-",ZEUFI037[[#This Row],[G/L Account]])</f>
        <v>AB-FB1D-4000000001</v>
      </c>
      <c r="D157" s="149" t="str">
        <f>+CONCATENATE(ZEUFI037[[#This Row],[Type]],"-",ZEUFI037[[#This Row],[TCode]],"-",ZEUFI037[[#This Row],[CoCd]],"-",ZEUFI037[[#This Row],[DocumentNo]])</f>
        <v>AB-FB1D-E009-23088862</v>
      </c>
      <c r="E157" s="6" t="s">
        <v>145</v>
      </c>
      <c r="F157" s="6" t="s">
        <v>90</v>
      </c>
      <c r="G157" s="6" t="s">
        <v>91</v>
      </c>
      <c r="H157" s="6" t="s">
        <v>48</v>
      </c>
      <c r="I157" s="6" t="s">
        <v>92</v>
      </c>
      <c r="J157" s="6" t="s">
        <v>44</v>
      </c>
      <c r="K157" s="6" t="s">
        <v>93</v>
      </c>
      <c r="L157" s="6">
        <v>23088862</v>
      </c>
      <c r="M157" s="151">
        <v>45596</v>
      </c>
      <c r="N157" s="151">
        <v>45596</v>
      </c>
      <c r="O157" s="151">
        <v>45596</v>
      </c>
      <c r="P157" s="6"/>
      <c r="Q157" s="6"/>
      <c r="R157" s="6"/>
      <c r="S157" s="6">
        <v>10697.15</v>
      </c>
      <c r="T157" s="6">
        <v>0</v>
      </c>
      <c r="U157" s="6">
        <v>1</v>
      </c>
      <c r="V157" s="6">
        <v>27</v>
      </c>
      <c r="W157" s="6">
        <v>2</v>
      </c>
      <c r="X157" s="6">
        <v>4000000001</v>
      </c>
      <c r="Y157" s="6" t="s">
        <v>110</v>
      </c>
      <c r="Z157" s="6">
        <v>10697.15</v>
      </c>
      <c r="AA157" s="6">
        <v>0</v>
      </c>
      <c r="AB157" s="6">
        <v>0</v>
      </c>
      <c r="AC157" s="6">
        <v>0</v>
      </c>
      <c r="AD157" s="6"/>
      <c r="AE157" s="6"/>
      <c r="AF157" s="6"/>
      <c r="AG157" s="6"/>
      <c r="AH157" s="6"/>
      <c r="AI157" s="6"/>
      <c r="AJ157" s="6"/>
      <c r="AK157" s="7"/>
      <c r="AL157" s="6">
        <v>100019495</v>
      </c>
      <c r="AM157" s="6" t="s">
        <v>151</v>
      </c>
    </row>
    <row r="158" spans="2:39" x14ac:dyDescent="0.2">
      <c r="B15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58" s="148" t="str">
        <f>+CONCATENATE(ZEUFI037[[#This Row],[Type]],"-",ZEUFI037[[#This Row],[TCode]],"-",ZEUFI037[[#This Row],[G/L Account]])</f>
        <v>AB-FB1D-4300000001</v>
      </c>
      <c r="D158" s="149" t="str">
        <f>+CONCATENATE(ZEUFI037[[#This Row],[Type]],"-",ZEUFI037[[#This Row],[TCode]],"-",ZEUFI037[[#This Row],[CoCd]],"-",ZEUFI037[[#This Row],[DocumentNo]])</f>
        <v>AB-FB1D-E009-23088884</v>
      </c>
      <c r="E158" s="6" t="s">
        <v>145</v>
      </c>
      <c r="F158" s="6" t="s">
        <v>90</v>
      </c>
      <c r="G158" s="6" t="s">
        <v>198</v>
      </c>
      <c r="H158" s="6" t="s">
        <v>48</v>
      </c>
      <c r="I158" s="6" t="s">
        <v>92</v>
      </c>
      <c r="J158" s="6" t="s">
        <v>44</v>
      </c>
      <c r="K158" s="6" t="s">
        <v>93</v>
      </c>
      <c r="L158" s="6">
        <v>23088884</v>
      </c>
      <c r="M158" s="151">
        <v>45596</v>
      </c>
      <c r="N158" s="151">
        <v>45600</v>
      </c>
      <c r="O158" s="151">
        <v>45596</v>
      </c>
      <c r="P158" s="6"/>
      <c r="Q158" s="6"/>
      <c r="R158" s="6"/>
      <c r="S158" s="6">
        <v>284.05</v>
      </c>
      <c r="T158" s="6">
        <v>0</v>
      </c>
      <c r="U158" s="6">
        <v>3</v>
      </c>
      <c r="V158" s="6">
        <v>17</v>
      </c>
      <c r="W158" s="6">
        <v>1</v>
      </c>
      <c r="X158" s="6">
        <v>4300000001</v>
      </c>
      <c r="Y158" s="6" t="s">
        <v>94</v>
      </c>
      <c r="Z158" s="6">
        <v>0</v>
      </c>
      <c r="AA158" s="6">
        <v>0</v>
      </c>
      <c r="AB158" s="6">
        <v>284.05</v>
      </c>
      <c r="AC158" s="6">
        <v>0</v>
      </c>
      <c r="AD158" s="6"/>
      <c r="AE158" s="6"/>
      <c r="AF158" s="6"/>
      <c r="AG158" s="6"/>
      <c r="AH158" s="6"/>
      <c r="AI158" s="6"/>
      <c r="AJ158" s="6"/>
      <c r="AK158" s="7"/>
      <c r="AL158" s="6">
        <v>100024255</v>
      </c>
      <c r="AM158" s="6" t="s">
        <v>199</v>
      </c>
    </row>
    <row r="159" spans="2:39" x14ac:dyDescent="0.2">
      <c r="B15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59" s="148" t="str">
        <f>+CONCATENATE(ZEUFI037[[#This Row],[Type]],"-",ZEUFI037[[#This Row],[TCode]],"-",ZEUFI037[[#This Row],[G/L Account]])</f>
        <v>AB-FB1D-4300000001</v>
      </c>
      <c r="D159" s="149" t="str">
        <f>+CONCATENATE(ZEUFI037[[#This Row],[Type]],"-",ZEUFI037[[#This Row],[TCode]],"-",ZEUFI037[[#This Row],[CoCd]],"-",ZEUFI037[[#This Row],[DocumentNo]])</f>
        <v>AB-FB1D-E009-23088884</v>
      </c>
      <c r="E159" s="6" t="s">
        <v>145</v>
      </c>
      <c r="F159" s="6" t="s">
        <v>90</v>
      </c>
      <c r="G159" s="6" t="s">
        <v>198</v>
      </c>
      <c r="H159" s="6" t="s">
        <v>48</v>
      </c>
      <c r="I159" s="6" t="s">
        <v>92</v>
      </c>
      <c r="J159" s="6" t="s">
        <v>44</v>
      </c>
      <c r="K159" s="6" t="s">
        <v>93</v>
      </c>
      <c r="L159" s="6">
        <v>23088884</v>
      </c>
      <c r="M159" s="151">
        <v>45596</v>
      </c>
      <c r="N159" s="151">
        <v>45600</v>
      </c>
      <c r="O159" s="151">
        <v>45596</v>
      </c>
      <c r="P159" s="6"/>
      <c r="Q159" s="6"/>
      <c r="R159" s="6"/>
      <c r="S159" s="6">
        <v>284.05</v>
      </c>
      <c r="T159" s="6">
        <v>0</v>
      </c>
      <c r="U159" s="6">
        <v>2</v>
      </c>
      <c r="V159" s="6">
        <v>7</v>
      </c>
      <c r="W159" s="6">
        <v>0</v>
      </c>
      <c r="X159" s="6">
        <v>4300000001</v>
      </c>
      <c r="Y159" s="6" t="s">
        <v>94</v>
      </c>
      <c r="Z159" s="6">
        <v>284.04000000000002</v>
      </c>
      <c r="AA159" s="6">
        <v>0</v>
      </c>
      <c r="AB159" s="6">
        <v>0</v>
      </c>
      <c r="AC159" s="6">
        <v>0</v>
      </c>
      <c r="AD159" s="6"/>
      <c r="AE159" s="6"/>
      <c r="AF159" s="6"/>
      <c r="AG159" s="6"/>
      <c r="AH159" s="6"/>
      <c r="AI159" s="6"/>
      <c r="AJ159" s="6"/>
      <c r="AK159" s="7"/>
      <c r="AL159" s="6">
        <v>100024255</v>
      </c>
      <c r="AM159" s="6" t="s">
        <v>199</v>
      </c>
    </row>
    <row r="160" spans="2:39" x14ac:dyDescent="0.2">
      <c r="B16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60" s="148" t="str">
        <f>+CONCATENATE(ZEUFI037[[#This Row],[Type]],"-",ZEUFI037[[#This Row],[TCode]],"-",ZEUFI037[[#This Row],[G/L Account]])</f>
        <v>AB-FB1D-6590000001</v>
      </c>
      <c r="D160" s="149" t="str">
        <f>+CONCATENATE(ZEUFI037[[#This Row],[Type]],"-",ZEUFI037[[#This Row],[TCode]],"-",ZEUFI037[[#This Row],[CoCd]],"-",ZEUFI037[[#This Row],[DocumentNo]])</f>
        <v>AB-FB1D-E009-23088884</v>
      </c>
      <c r="E160" s="6" t="s">
        <v>145</v>
      </c>
      <c r="F160" s="6" t="s">
        <v>90</v>
      </c>
      <c r="G160" s="6" t="s">
        <v>198</v>
      </c>
      <c r="H160" s="6" t="s">
        <v>48</v>
      </c>
      <c r="I160" s="6" t="s">
        <v>92</v>
      </c>
      <c r="J160" s="6" t="s">
        <v>44</v>
      </c>
      <c r="K160" s="6" t="s">
        <v>93</v>
      </c>
      <c r="L160" s="6">
        <v>23088884</v>
      </c>
      <c r="M160" s="151">
        <v>45596</v>
      </c>
      <c r="N160" s="151">
        <v>45600</v>
      </c>
      <c r="O160" s="151">
        <v>45596</v>
      </c>
      <c r="P160" s="6"/>
      <c r="Q160" s="6"/>
      <c r="R160" s="6"/>
      <c r="S160" s="6">
        <v>284.05</v>
      </c>
      <c r="T160" s="6">
        <v>0</v>
      </c>
      <c r="U160" s="6">
        <v>1</v>
      </c>
      <c r="V160" s="6">
        <v>40</v>
      </c>
      <c r="W160" s="6">
        <v>4</v>
      </c>
      <c r="X160" s="6">
        <v>6590000001</v>
      </c>
      <c r="Y160" s="6" t="s">
        <v>122</v>
      </c>
      <c r="Z160" s="6">
        <v>0.01</v>
      </c>
      <c r="AA160" s="6">
        <v>0</v>
      </c>
      <c r="AB160" s="6">
        <v>0</v>
      </c>
      <c r="AC160" s="6">
        <v>0</v>
      </c>
      <c r="AD160" s="6" t="s">
        <v>102</v>
      </c>
      <c r="AE160" s="6"/>
      <c r="AF160" s="6" t="s">
        <v>147</v>
      </c>
      <c r="AG160" s="6" t="s">
        <v>147</v>
      </c>
      <c r="AH160" s="6"/>
      <c r="AI160" s="6" t="s">
        <v>148</v>
      </c>
      <c r="AJ160" s="6" t="s">
        <v>149</v>
      </c>
      <c r="AK160" s="7"/>
      <c r="AL160" s="6"/>
      <c r="AM160" s="6"/>
    </row>
    <row r="161" spans="2:39" x14ac:dyDescent="0.2">
      <c r="B16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61" s="148" t="str">
        <f>+CONCATENATE(ZEUFI037[[#This Row],[Type]],"-",ZEUFI037[[#This Row],[TCode]],"-",ZEUFI037[[#This Row],[G/L Account]])</f>
        <v>AB-FB1D-4300000001</v>
      </c>
      <c r="D161" s="149" t="str">
        <f>+CONCATENATE(ZEUFI037[[#This Row],[Type]],"-",ZEUFI037[[#This Row],[TCode]],"-",ZEUFI037[[#This Row],[CoCd]],"-",ZEUFI037[[#This Row],[DocumentNo]])</f>
        <v>AB-FB1D-E009-23088902</v>
      </c>
      <c r="E161" s="6" t="s">
        <v>145</v>
      </c>
      <c r="F161" s="6" t="s">
        <v>90</v>
      </c>
      <c r="G161" s="6" t="s">
        <v>198</v>
      </c>
      <c r="H161" s="6" t="s">
        <v>48</v>
      </c>
      <c r="I161" s="6" t="s">
        <v>92</v>
      </c>
      <c r="J161" s="6" t="s">
        <v>44</v>
      </c>
      <c r="K161" s="6" t="s">
        <v>93</v>
      </c>
      <c r="L161" s="6">
        <v>23088902</v>
      </c>
      <c r="M161" s="151">
        <v>45596</v>
      </c>
      <c r="N161" s="151">
        <v>45600</v>
      </c>
      <c r="O161" s="151">
        <v>45596</v>
      </c>
      <c r="P161" s="6"/>
      <c r="Q161" s="6"/>
      <c r="R161" s="6"/>
      <c r="S161" s="6">
        <v>525.79999999999995</v>
      </c>
      <c r="T161" s="6">
        <v>0</v>
      </c>
      <c r="U161" s="6">
        <v>3</v>
      </c>
      <c r="V161" s="6">
        <v>17</v>
      </c>
      <c r="W161" s="6">
        <v>1</v>
      </c>
      <c r="X161" s="6">
        <v>4300000001</v>
      </c>
      <c r="Y161" s="6" t="s">
        <v>94</v>
      </c>
      <c r="Z161" s="6">
        <v>0</v>
      </c>
      <c r="AA161" s="6">
        <v>0</v>
      </c>
      <c r="AB161" s="6">
        <v>525.79</v>
      </c>
      <c r="AC161" s="6">
        <v>0</v>
      </c>
      <c r="AD161" s="6"/>
      <c r="AE161" s="6"/>
      <c r="AF161" s="6"/>
      <c r="AG161" s="6"/>
      <c r="AH161" s="6"/>
      <c r="AI161" s="6"/>
      <c r="AJ161" s="6"/>
      <c r="AK161" s="7"/>
      <c r="AL161" s="6">
        <v>100059948</v>
      </c>
      <c r="AM161" s="6" t="s">
        <v>200</v>
      </c>
    </row>
    <row r="162" spans="2:39" x14ac:dyDescent="0.2">
      <c r="B16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62" s="148" t="str">
        <f>+CONCATENATE(ZEUFI037[[#This Row],[Type]],"-",ZEUFI037[[#This Row],[TCode]],"-",ZEUFI037[[#This Row],[G/L Account]])</f>
        <v>AB-FB1D-4300000001</v>
      </c>
      <c r="D162" s="149" t="str">
        <f>+CONCATENATE(ZEUFI037[[#This Row],[Type]],"-",ZEUFI037[[#This Row],[TCode]],"-",ZEUFI037[[#This Row],[CoCd]],"-",ZEUFI037[[#This Row],[DocumentNo]])</f>
        <v>AB-FB1D-E009-23088902</v>
      </c>
      <c r="E162" s="6" t="s">
        <v>145</v>
      </c>
      <c r="F162" s="6" t="s">
        <v>90</v>
      </c>
      <c r="G162" s="6" t="s">
        <v>198</v>
      </c>
      <c r="H162" s="6" t="s">
        <v>48</v>
      </c>
      <c r="I162" s="6" t="s">
        <v>92</v>
      </c>
      <c r="J162" s="6" t="s">
        <v>44</v>
      </c>
      <c r="K162" s="6" t="s">
        <v>93</v>
      </c>
      <c r="L162" s="6">
        <v>23088902</v>
      </c>
      <c r="M162" s="151">
        <v>45596</v>
      </c>
      <c r="N162" s="151">
        <v>45600</v>
      </c>
      <c r="O162" s="151">
        <v>45596</v>
      </c>
      <c r="P162" s="6"/>
      <c r="Q162" s="6"/>
      <c r="R162" s="6"/>
      <c r="S162" s="6">
        <v>525.79999999999995</v>
      </c>
      <c r="T162" s="6">
        <v>0</v>
      </c>
      <c r="U162" s="6">
        <v>2</v>
      </c>
      <c r="V162" s="6">
        <v>7</v>
      </c>
      <c r="W162" s="6">
        <v>0</v>
      </c>
      <c r="X162" s="6">
        <v>4300000001</v>
      </c>
      <c r="Y162" s="6" t="s">
        <v>94</v>
      </c>
      <c r="Z162" s="6">
        <v>525.79999999999995</v>
      </c>
      <c r="AA162" s="6">
        <v>0</v>
      </c>
      <c r="AB162" s="6">
        <v>0</v>
      </c>
      <c r="AC162" s="6">
        <v>0</v>
      </c>
      <c r="AD162" s="6"/>
      <c r="AE162" s="6"/>
      <c r="AF162" s="6"/>
      <c r="AG162" s="6"/>
      <c r="AH162" s="6"/>
      <c r="AI162" s="6"/>
      <c r="AJ162" s="6"/>
      <c r="AK162" s="7"/>
      <c r="AL162" s="6">
        <v>100059948</v>
      </c>
      <c r="AM162" s="6" t="s">
        <v>200</v>
      </c>
    </row>
    <row r="163" spans="2:39" x14ac:dyDescent="0.2">
      <c r="B16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63" s="148" t="str">
        <f>+CONCATENATE(ZEUFI037[[#This Row],[Type]],"-",ZEUFI037[[#This Row],[TCode]],"-",ZEUFI037[[#This Row],[G/L Account]])</f>
        <v>AB-FB1D-7560000001</v>
      </c>
      <c r="D163" s="149" t="str">
        <f>+CONCATENATE(ZEUFI037[[#This Row],[Type]],"-",ZEUFI037[[#This Row],[TCode]],"-",ZEUFI037[[#This Row],[CoCd]],"-",ZEUFI037[[#This Row],[DocumentNo]])</f>
        <v>AB-FB1D-E009-23088902</v>
      </c>
      <c r="E163" s="6" t="s">
        <v>145</v>
      </c>
      <c r="F163" s="6" t="s">
        <v>90</v>
      </c>
      <c r="G163" s="6" t="s">
        <v>198</v>
      </c>
      <c r="H163" s="6" t="s">
        <v>48</v>
      </c>
      <c r="I163" s="6" t="s">
        <v>92</v>
      </c>
      <c r="J163" s="6" t="s">
        <v>44</v>
      </c>
      <c r="K163" s="6" t="s">
        <v>93</v>
      </c>
      <c r="L163" s="6">
        <v>23088902</v>
      </c>
      <c r="M163" s="151">
        <v>45596</v>
      </c>
      <c r="N163" s="151">
        <v>45600</v>
      </c>
      <c r="O163" s="151">
        <v>45596</v>
      </c>
      <c r="P163" s="6"/>
      <c r="Q163" s="6"/>
      <c r="R163" s="6"/>
      <c r="S163" s="6">
        <v>525.79999999999995</v>
      </c>
      <c r="T163" s="6">
        <v>0</v>
      </c>
      <c r="U163" s="6">
        <v>1</v>
      </c>
      <c r="V163" s="6">
        <v>50</v>
      </c>
      <c r="W163" s="6">
        <v>5</v>
      </c>
      <c r="X163" s="6">
        <v>7560000001</v>
      </c>
      <c r="Y163" s="6" t="s">
        <v>101</v>
      </c>
      <c r="Z163" s="6">
        <v>0</v>
      </c>
      <c r="AA163" s="6">
        <v>0</v>
      </c>
      <c r="AB163" s="6">
        <v>0.01</v>
      </c>
      <c r="AC163" s="6">
        <v>0</v>
      </c>
      <c r="AD163" s="6" t="s">
        <v>102</v>
      </c>
      <c r="AE163" s="6"/>
      <c r="AF163" s="6"/>
      <c r="AG163" s="6" t="s">
        <v>147</v>
      </c>
      <c r="AH163" s="6"/>
      <c r="AI163" s="6"/>
      <c r="AJ163" s="6" t="s">
        <v>149</v>
      </c>
      <c r="AK163" s="7"/>
      <c r="AL163" s="6"/>
      <c r="AM163" s="6"/>
    </row>
    <row r="164" spans="2:39" x14ac:dyDescent="0.2">
      <c r="B16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64" s="148" t="str">
        <f>+CONCATENATE(ZEUFI037[[#This Row],[Type]],"-",ZEUFI037[[#This Row],[TCode]],"-",ZEUFI037[[#This Row],[G/L Account]])</f>
        <v>AB-FB1S-7560000001</v>
      </c>
      <c r="D164" s="149" t="str">
        <f>+CONCATENATE(ZEUFI037[[#This Row],[Type]],"-",ZEUFI037[[#This Row],[TCode]],"-",ZEUFI037[[#This Row],[CoCd]],"-",ZEUFI037[[#This Row],[DocumentNo]])</f>
        <v>AB-FB1S-E009-23088911</v>
      </c>
      <c r="E164" s="6" t="s">
        <v>145</v>
      </c>
      <c r="F164" s="6" t="s">
        <v>201</v>
      </c>
      <c r="G164" s="6" t="s">
        <v>140</v>
      </c>
      <c r="H164" s="6" t="s">
        <v>50</v>
      </c>
      <c r="I164" s="6" t="s">
        <v>142</v>
      </c>
      <c r="J164" s="6" t="s">
        <v>44</v>
      </c>
      <c r="K164" s="6" t="s">
        <v>93</v>
      </c>
      <c r="L164" s="6">
        <v>23088911</v>
      </c>
      <c r="M164" s="151">
        <v>45596</v>
      </c>
      <c r="N164" s="151">
        <v>45600</v>
      </c>
      <c r="O164" s="151">
        <v>45596</v>
      </c>
      <c r="P164" s="6"/>
      <c r="Q164" s="6"/>
      <c r="R164" s="6"/>
      <c r="S164" s="6">
        <v>101476.05</v>
      </c>
      <c r="T164" s="6">
        <v>0</v>
      </c>
      <c r="U164" s="6">
        <v>1</v>
      </c>
      <c r="V164" s="6">
        <v>50</v>
      </c>
      <c r="W164" s="6">
        <v>5</v>
      </c>
      <c r="X164" s="6">
        <v>7560000001</v>
      </c>
      <c r="Y164" s="6" t="s">
        <v>101</v>
      </c>
      <c r="Z164" s="6">
        <v>0</v>
      </c>
      <c r="AA164" s="6">
        <v>0</v>
      </c>
      <c r="AB164" s="6">
        <v>12.88</v>
      </c>
      <c r="AC164" s="6">
        <v>0</v>
      </c>
      <c r="AD164" s="6" t="s">
        <v>102</v>
      </c>
      <c r="AE164" s="6"/>
      <c r="AF164" s="6"/>
      <c r="AG164" s="6" t="s">
        <v>147</v>
      </c>
      <c r="AH164" s="6"/>
      <c r="AI164" s="6"/>
      <c r="AJ164" s="6" t="s">
        <v>149</v>
      </c>
      <c r="AK164" s="7"/>
      <c r="AL164" s="6"/>
      <c r="AM164" s="6"/>
    </row>
    <row r="165" spans="2:39" x14ac:dyDescent="0.2">
      <c r="B16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65" s="148" t="str">
        <f>+CONCATENATE(ZEUFI037[[#This Row],[Type]],"-",ZEUFI037[[#This Row],[TCode]],"-",ZEUFI037[[#This Row],[G/L Account]])</f>
        <v>AB-FB1S-4760000001</v>
      </c>
      <c r="D165" s="149" t="str">
        <f>+CONCATENATE(ZEUFI037[[#This Row],[Type]],"-",ZEUFI037[[#This Row],[TCode]],"-",ZEUFI037[[#This Row],[CoCd]],"-",ZEUFI037[[#This Row],[DocumentNo]])</f>
        <v>AB-FB1S-E009-23088911</v>
      </c>
      <c r="E165" s="6" t="s">
        <v>145</v>
      </c>
      <c r="F165" s="6" t="s">
        <v>201</v>
      </c>
      <c r="G165" s="6" t="s">
        <v>140</v>
      </c>
      <c r="H165" s="6" t="s">
        <v>50</v>
      </c>
      <c r="I165" s="6" t="s">
        <v>142</v>
      </c>
      <c r="J165" s="6" t="s">
        <v>44</v>
      </c>
      <c r="K165" s="6" t="s">
        <v>93</v>
      </c>
      <c r="L165" s="6">
        <v>23088911</v>
      </c>
      <c r="M165" s="151">
        <v>45596</v>
      </c>
      <c r="N165" s="151">
        <v>45600</v>
      </c>
      <c r="O165" s="151">
        <v>45596</v>
      </c>
      <c r="P165" s="6"/>
      <c r="Q165" s="6"/>
      <c r="R165" s="6"/>
      <c r="S165" s="6">
        <v>101476.05</v>
      </c>
      <c r="T165" s="6">
        <v>0</v>
      </c>
      <c r="U165" s="6">
        <v>2</v>
      </c>
      <c r="V165" s="6">
        <v>40</v>
      </c>
      <c r="W165" s="6">
        <v>4</v>
      </c>
      <c r="X165" s="6">
        <v>4760000001</v>
      </c>
      <c r="Y165" s="6" t="s">
        <v>202</v>
      </c>
      <c r="Z165" s="6">
        <v>81458.48</v>
      </c>
      <c r="AA165" s="6">
        <v>0</v>
      </c>
      <c r="AB165" s="6">
        <v>0</v>
      </c>
      <c r="AC165" s="6">
        <v>0</v>
      </c>
      <c r="AD165" s="6"/>
      <c r="AE165" s="6"/>
      <c r="AF165" s="6"/>
      <c r="AG165" s="6"/>
      <c r="AH165" s="6"/>
      <c r="AI165" s="6"/>
      <c r="AJ165" s="6"/>
      <c r="AK165" s="7"/>
      <c r="AL165" s="6"/>
      <c r="AM165" s="6"/>
    </row>
    <row r="166" spans="2:39" x14ac:dyDescent="0.2">
      <c r="B16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66" s="148" t="str">
        <f>+CONCATENATE(ZEUFI037[[#This Row],[Type]],"-",ZEUFI037[[#This Row],[TCode]],"-",ZEUFI037[[#This Row],[G/L Account]])</f>
        <v>AB-FB1S-4760000001</v>
      </c>
      <c r="D166" s="149" t="str">
        <f>+CONCATENATE(ZEUFI037[[#This Row],[Type]],"-",ZEUFI037[[#This Row],[TCode]],"-",ZEUFI037[[#This Row],[CoCd]],"-",ZEUFI037[[#This Row],[DocumentNo]])</f>
        <v>AB-FB1S-E009-23088911</v>
      </c>
      <c r="E166" s="6" t="s">
        <v>145</v>
      </c>
      <c r="F166" s="6" t="s">
        <v>201</v>
      </c>
      <c r="G166" s="6" t="s">
        <v>140</v>
      </c>
      <c r="H166" s="6" t="s">
        <v>50</v>
      </c>
      <c r="I166" s="6" t="s">
        <v>142</v>
      </c>
      <c r="J166" s="6" t="s">
        <v>44</v>
      </c>
      <c r="K166" s="6" t="s">
        <v>93</v>
      </c>
      <c r="L166" s="6">
        <v>23088911</v>
      </c>
      <c r="M166" s="151">
        <v>45596</v>
      </c>
      <c r="N166" s="151">
        <v>45600</v>
      </c>
      <c r="O166" s="151">
        <v>45596</v>
      </c>
      <c r="P166" s="6"/>
      <c r="Q166" s="6"/>
      <c r="R166" s="6"/>
      <c r="S166" s="6">
        <v>101476.05</v>
      </c>
      <c r="T166" s="6">
        <v>0</v>
      </c>
      <c r="U166" s="6">
        <v>3</v>
      </c>
      <c r="V166" s="6">
        <v>50</v>
      </c>
      <c r="W166" s="6">
        <v>5</v>
      </c>
      <c r="X166" s="6">
        <v>4760000001</v>
      </c>
      <c r="Y166" s="6" t="s">
        <v>202</v>
      </c>
      <c r="Z166" s="6">
        <v>0</v>
      </c>
      <c r="AA166" s="6">
        <v>0</v>
      </c>
      <c r="AB166" s="6">
        <v>101463.17</v>
      </c>
      <c r="AC166" s="6">
        <v>0</v>
      </c>
      <c r="AD166" s="6"/>
      <c r="AE166" s="6"/>
      <c r="AF166" s="6"/>
      <c r="AG166" s="6"/>
      <c r="AH166" s="6"/>
      <c r="AI166" s="6"/>
      <c r="AJ166" s="6"/>
      <c r="AK166" s="7"/>
      <c r="AL166" s="6"/>
      <c r="AM166" s="6"/>
    </row>
    <row r="167" spans="2:39" x14ac:dyDescent="0.2">
      <c r="B16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67" s="148" t="str">
        <f>+CONCATENATE(ZEUFI037[[#This Row],[Type]],"-",ZEUFI037[[#This Row],[TCode]],"-",ZEUFI037[[#This Row],[G/L Account]])</f>
        <v>AB-FB1S-4760000001</v>
      </c>
      <c r="D167" s="149" t="str">
        <f>+CONCATENATE(ZEUFI037[[#This Row],[Type]],"-",ZEUFI037[[#This Row],[TCode]],"-",ZEUFI037[[#This Row],[CoCd]],"-",ZEUFI037[[#This Row],[DocumentNo]])</f>
        <v>AB-FB1S-E009-23088911</v>
      </c>
      <c r="E167" s="6" t="s">
        <v>145</v>
      </c>
      <c r="F167" s="6" t="s">
        <v>201</v>
      </c>
      <c r="G167" s="6" t="s">
        <v>140</v>
      </c>
      <c r="H167" s="6" t="s">
        <v>50</v>
      </c>
      <c r="I167" s="6" t="s">
        <v>142</v>
      </c>
      <c r="J167" s="6" t="s">
        <v>44</v>
      </c>
      <c r="K167" s="6" t="s">
        <v>93</v>
      </c>
      <c r="L167" s="6">
        <v>23088911</v>
      </c>
      <c r="M167" s="151">
        <v>45596</v>
      </c>
      <c r="N167" s="151">
        <v>45600</v>
      </c>
      <c r="O167" s="151">
        <v>45596</v>
      </c>
      <c r="P167" s="6"/>
      <c r="Q167" s="6"/>
      <c r="R167" s="6"/>
      <c r="S167" s="6">
        <v>101476.05</v>
      </c>
      <c r="T167" s="6">
        <v>0</v>
      </c>
      <c r="U167" s="6">
        <v>4</v>
      </c>
      <c r="V167" s="6">
        <v>40</v>
      </c>
      <c r="W167" s="6">
        <v>4</v>
      </c>
      <c r="X167" s="6">
        <v>4760000001</v>
      </c>
      <c r="Y167" s="6" t="s">
        <v>202</v>
      </c>
      <c r="Z167" s="6">
        <v>2413.9299999999998</v>
      </c>
      <c r="AA167" s="6">
        <v>0</v>
      </c>
      <c r="AB167" s="6">
        <v>0</v>
      </c>
      <c r="AC167" s="6">
        <v>0</v>
      </c>
      <c r="AD167" s="6"/>
      <c r="AE167" s="6"/>
      <c r="AF167" s="6"/>
      <c r="AG167" s="6"/>
      <c r="AH167" s="6"/>
      <c r="AI167" s="6"/>
      <c r="AJ167" s="6"/>
      <c r="AK167" s="7"/>
      <c r="AL167" s="6"/>
      <c r="AM167" s="6"/>
    </row>
    <row r="168" spans="2:39" x14ac:dyDescent="0.2">
      <c r="B16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68" s="148" t="str">
        <f>+CONCATENATE(ZEUFI037[[#This Row],[Type]],"-",ZEUFI037[[#This Row],[TCode]],"-",ZEUFI037[[#This Row],[G/L Account]])</f>
        <v>AB-FB1S-4760000001</v>
      </c>
      <c r="D168" s="149" t="str">
        <f>+CONCATENATE(ZEUFI037[[#This Row],[Type]],"-",ZEUFI037[[#This Row],[TCode]],"-",ZEUFI037[[#This Row],[CoCd]],"-",ZEUFI037[[#This Row],[DocumentNo]])</f>
        <v>AB-FB1S-E009-23088911</v>
      </c>
      <c r="E168" s="6" t="s">
        <v>145</v>
      </c>
      <c r="F168" s="6" t="s">
        <v>201</v>
      </c>
      <c r="G168" s="6" t="s">
        <v>140</v>
      </c>
      <c r="H168" s="6" t="s">
        <v>50</v>
      </c>
      <c r="I168" s="6" t="s">
        <v>142</v>
      </c>
      <c r="J168" s="6" t="s">
        <v>44</v>
      </c>
      <c r="K168" s="6" t="s">
        <v>93</v>
      </c>
      <c r="L168" s="6">
        <v>23088911</v>
      </c>
      <c r="M168" s="151">
        <v>45596</v>
      </c>
      <c r="N168" s="151">
        <v>45600</v>
      </c>
      <c r="O168" s="151">
        <v>45596</v>
      </c>
      <c r="P168" s="6"/>
      <c r="Q168" s="6"/>
      <c r="R168" s="6"/>
      <c r="S168" s="6">
        <v>101476.05</v>
      </c>
      <c r="T168" s="6">
        <v>0</v>
      </c>
      <c r="U168" s="6">
        <v>5</v>
      </c>
      <c r="V168" s="6">
        <v>40</v>
      </c>
      <c r="W168" s="6">
        <v>4</v>
      </c>
      <c r="X168" s="6">
        <v>4760000001</v>
      </c>
      <c r="Y168" s="6" t="s">
        <v>202</v>
      </c>
      <c r="Z168" s="6">
        <v>17603.64</v>
      </c>
      <c r="AA168" s="6">
        <v>0</v>
      </c>
      <c r="AB168" s="6">
        <v>0</v>
      </c>
      <c r="AC168" s="6">
        <v>0</v>
      </c>
      <c r="AD168" s="6"/>
      <c r="AE168" s="6"/>
      <c r="AF168" s="6"/>
      <c r="AG168" s="6"/>
      <c r="AH168" s="6"/>
      <c r="AI168" s="6"/>
      <c r="AJ168" s="6"/>
      <c r="AK168" s="7"/>
      <c r="AL168" s="6"/>
      <c r="AM168" s="6"/>
    </row>
    <row r="169" spans="2:39" x14ac:dyDescent="0.2">
      <c r="B16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69" s="148" t="str">
        <f>+CONCATENATE(ZEUFI037[[#This Row],[Type]],"-",ZEUFI037[[#This Row],[TCode]],"-",ZEUFI037[[#This Row],[G/L Account]])</f>
        <v>AB-FB1K-4000000001</v>
      </c>
      <c r="D169" s="149" t="str">
        <f>+CONCATENATE(ZEUFI037[[#This Row],[Type]],"-",ZEUFI037[[#This Row],[TCode]],"-",ZEUFI037[[#This Row],[CoCd]],"-",ZEUFI037[[#This Row],[DocumentNo]])</f>
        <v>AB-FB1K-E026-23006281</v>
      </c>
      <c r="E169" s="6" t="s">
        <v>203</v>
      </c>
      <c r="F169" s="6" t="s">
        <v>140</v>
      </c>
      <c r="G169" s="6" t="s">
        <v>204</v>
      </c>
      <c r="H169" s="6" t="s">
        <v>49</v>
      </c>
      <c r="I169" s="6" t="s">
        <v>160</v>
      </c>
      <c r="J169" s="6" t="s">
        <v>44</v>
      </c>
      <c r="K169" s="6" t="s">
        <v>93</v>
      </c>
      <c r="L169" s="6">
        <v>23006281</v>
      </c>
      <c r="M169" s="151">
        <v>45572</v>
      </c>
      <c r="N169" s="151">
        <v>45572</v>
      </c>
      <c r="O169" s="151">
        <v>45572</v>
      </c>
      <c r="P169" s="6"/>
      <c r="Q169" s="6"/>
      <c r="R169" s="6"/>
      <c r="S169" s="6">
        <v>69.180000000000007</v>
      </c>
      <c r="T169" s="6">
        <v>0</v>
      </c>
      <c r="U169" s="6">
        <v>1</v>
      </c>
      <c r="V169" s="6">
        <v>27</v>
      </c>
      <c r="W169" s="6">
        <v>2</v>
      </c>
      <c r="X169" s="6">
        <v>4000000001</v>
      </c>
      <c r="Y169" s="6" t="s">
        <v>110</v>
      </c>
      <c r="Z169" s="6">
        <v>69.180000000000007</v>
      </c>
      <c r="AA169" s="6">
        <v>0</v>
      </c>
      <c r="AB169" s="6">
        <v>0</v>
      </c>
      <c r="AC169" s="6">
        <v>0</v>
      </c>
      <c r="AD169" s="6"/>
      <c r="AE169" s="6"/>
      <c r="AF169" s="6"/>
      <c r="AG169" s="6"/>
      <c r="AH169" s="6"/>
      <c r="AI169" s="6"/>
      <c r="AJ169" s="6"/>
      <c r="AK169" s="7"/>
      <c r="AL169" s="6">
        <v>100001827</v>
      </c>
      <c r="AM169" s="6" t="s">
        <v>205</v>
      </c>
    </row>
    <row r="170" spans="2:39" x14ac:dyDescent="0.2">
      <c r="B17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70" s="148" t="str">
        <f>+CONCATENATE(ZEUFI037[[#This Row],[Type]],"-",ZEUFI037[[#This Row],[TCode]],"-",ZEUFI037[[#This Row],[G/L Account]])</f>
        <v>AB-FB1K-4070000001</v>
      </c>
      <c r="D170" s="149" t="str">
        <f>+CONCATENATE(ZEUFI037[[#This Row],[Type]],"-",ZEUFI037[[#This Row],[TCode]],"-",ZEUFI037[[#This Row],[CoCd]],"-",ZEUFI037[[#This Row],[DocumentNo]])</f>
        <v>AB-FB1K-E026-23006281</v>
      </c>
      <c r="E170" s="6" t="s">
        <v>203</v>
      </c>
      <c r="F170" s="6" t="s">
        <v>140</v>
      </c>
      <c r="G170" s="6" t="s">
        <v>204</v>
      </c>
      <c r="H170" s="6" t="s">
        <v>49</v>
      </c>
      <c r="I170" s="6" t="s">
        <v>160</v>
      </c>
      <c r="J170" s="6" t="s">
        <v>44</v>
      </c>
      <c r="K170" s="6" t="s">
        <v>93</v>
      </c>
      <c r="L170" s="6">
        <v>23006281</v>
      </c>
      <c r="M170" s="151">
        <v>45572</v>
      </c>
      <c r="N170" s="151">
        <v>45572</v>
      </c>
      <c r="O170" s="151">
        <v>45572</v>
      </c>
      <c r="P170" s="6"/>
      <c r="Q170" s="6"/>
      <c r="R170" s="6"/>
      <c r="S170" s="6">
        <v>69.180000000000007</v>
      </c>
      <c r="T170" s="6">
        <v>0</v>
      </c>
      <c r="U170" s="6">
        <v>2</v>
      </c>
      <c r="V170" s="6">
        <v>39</v>
      </c>
      <c r="W170" s="6">
        <v>3</v>
      </c>
      <c r="X170" s="6">
        <v>4070000001</v>
      </c>
      <c r="Y170" s="6" t="s">
        <v>206</v>
      </c>
      <c r="Z170" s="6">
        <v>0</v>
      </c>
      <c r="AA170" s="6">
        <v>0</v>
      </c>
      <c r="AB170" s="6">
        <v>69.180000000000007</v>
      </c>
      <c r="AC170" s="6">
        <v>0</v>
      </c>
      <c r="AD170" s="6"/>
      <c r="AE170" s="6"/>
      <c r="AF170" s="6"/>
      <c r="AG170" s="6"/>
      <c r="AH170" s="6"/>
      <c r="AI170" s="6"/>
      <c r="AJ170" s="6"/>
      <c r="AK170" s="7"/>
      <c r="AL170" s="6">
        <v>100001827</v>
      </c>
      <c r="AM170" s="6" t="s">
        <v>205</v>
      </c>
    </row>
    <row r="171" spans="2:39" x14ac:dyDescent="0.2">
      <c r="B17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71" s="148" t="str">
        <f>+CONCATENATE(ZEUFI037[[#This Row],[Type]],"-",ZEUFI037[[#This Row],[TCode]],"-",ZEUFI037[[#This Row],[G/L Account]])</f>
        <v>AB-FB1K-5550000001</v>
      </c>
      <c r="D171" s="149" t="str">
        <f>+CONCATENATE(ZEUFI037[[#This Row],[Type]],"-",ZEUFI037[[#This Row],[TCode]],"-",ZEUFI037[[#This Row],[CoCd]],"-",ZEUFI037[[#This Row],[DocumentNo]])</f>
        <v>AB-FB1K-E026-23006318</v>
      </c>
      <c r="E171" s="6" t="s">
        <v>203</v>
      </c>
      <c r="F171" s="6" t="s">
        <v>140</v>
      </c>
      <c r="G171" s="6" t="s">
        <v>141</v>
      </c>
      <c r="H171" s="6" t="s">
        <v>49</v>
      </c>
      <c r="I171" s="6" t="s">
        <v>160</v>
      </c>
      <c r="J171" s="6" t="s">
        <v>44</v>
      </c>
      <c r="K171" s="6" t="s">
        <v>93</v>
      </c>
      <c r="L171" s="6">
        <v>23006318</v>
      </c>
      <c r="M171" s="151">
        <v>45580</v>
      </c>
      <c r="N171" s="151">
        <v>45580</v>
      </c>
      <c r="O171" s="151">
        <v>45580</v>
      </c>
      <c r="P171" s="6"/>
      <c r="Q171" s="6"/>
      <c r="R171" s="6"/>
      <c r="S171" s="6">
        <v>412.29</v>
      </c>
      <c r="T171" s="6">
        <v>0</v>
      </c>
      <c r="U171" s="6">
        <v>2</v>
      </c>
      <c r="V171" s="6">
        <v>50</v>
      </c>
      <c r="W171" s="6">
        <v>5</v>
      </c>
      <c r="X171" s="6">
        <v>5550000001</v>
      </c>
      <c r="Y171" s="6" t="s">
        <v>207</v>
      </c>
      <c r="Z171" s="6">
        <v>0</v>
      </c>
      <c r="AA171" s="6">
        <v>0</v>
      </c>
      <c r="AB171" s="6">
        <v>412.29</v>
      </c>
      <c r="AC171" s="6">
        <v>0</v>
      </c>
      <c r="AD171" s="6"/>
      <c r="AE171" s="6"/>
      <c r="AF171" s="6"/>
      <c r="AG171" s="6"/>
      <c r="AH171" s="6"/>
      <c r="AI171" s="6"/>
      <c r="AJ171" s="6"/>
      <c r="AK171" s="7"/>
      <c r="AL171" s="6"/>
      <c r="AM171" s="6"/>
    </row>
    <row r="172" spans="2:39" x14ac:dyDescent="0.2">
      <c r="B17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72" s="148" t="str">
        <f>+CONCATENATE(ZEUFI037[[#This Row],[Type]],"-",ZEUFI037[[#This Row],[TCode]],"-",ZEUFI037[[#This Row],[G/L Account]])</f>
        <v>AB-FB1K-5540000001</v>
      </c>
      <c r="D172" s="149" t="str">
        <f>+CONCATENATE(ZEUFI037[[#This Row],[Type]],"-",ZEUFI037[[#This Row],[TCode]],"-",ZEUFI037[[#This Row],[CoCd]],"-",ZEUFI037[[#This Row],[DocumentNo]])</f>
        <v>AB-FB1K-E026-23006318</v>
      </c>
      <c r="E172" s="6" t="s">
        <v>203</v>
      </c>
      <c r="F172" s="6" t="s">
        <v>140</v>
      </c>
      <c r="G172" s="6" t="s">
        <v>141</v>
      </c>
      <c r="H172" s="6" t="s">
        <v>49</v>
      </c>
      <c r="I172" s="6" t="s">
        <v>160</v>
      </c>
      <c r="J172" s="6" t="s">
        <v>44</v>
      </c>
      <c r="K172" s="6" t="s">
        <v>93</v>
      </c>
      <c r="L172" s="6">
        <v>23006318</v>
      </c>
      <c r="M172" s="151">
        <v>45580</v>
      </c>
      <c r="N172" s="151">
        <v>45580</v>
      </c>
      <c r="O172" s="151">
        <v>45580</v>
      </c>
      <c r="P172" s="6"/>
      <c r="Q172" s="6"/>
      <c r="R172" s="6"/>
      <c r="S172" s="6">
        <v>412.29</v>
      </c>
      <c r="T172" s="6">
        <v>0</v>
      </c>
      <c r="U172" s="6">
        <v>1</v>
      </c>
      <c r="V172" s="6">
        <v>27</v>
      </c>
      <c r="W172" s="6">
        <v>2</v>
      </c>
      <c r="X172" s="6">
        <v>5540000001</v>
      </c>
      <c r="Y172" s="6" t="s">
        <v>169</v>
      </c>
      <c r="Z172" s="6">
        <v>412.29</v>
      </c>
      <c r="AA172" s="6">
        <v>0</v>
      </c>
      <c r="AB172" s="6">
        <v>0</v>
      </c>
      <c r="AC172" s="6">
        <v>0</v>
      </c>
      <c r="AD172" s="6"/>
      <c r="AE172" s="6"/>
      <c r="AF172" s="6"/>
      <c r="AG172" s="6"/>
      <c r="AH172" s="6"/>
      <c r="AI172" s="6"/>
      <c r="AJ172" s="6"/>
      <c r="AK172" s="7"/>
      <c r="AL172" s="6">
        <v>554001141</v>
      </c>
      <c r="AM172" s="6" t="s">
        <v>208</v>
      </c>
    </row>
    <row r="173" spans="2:39" x14ac:dyDescent="0.2">
      <c r="B17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73" s="148" t="str">
        <f>+CONCATENATE(ZEUFI037[[#This Row],[Type]],"-",ZEUFI037[[#This Row],[TCode]],"-",ZEUFI037[[#This Row],[G/L Account]])</f>
        <v>AB-FB1S-5540000001</v>
      </c>
      <c r="D173" s="149" t="str">
        <f>+CONCATENATE(ZEUFI037[[#This Row],[Type]],"-",ZEUFI037[[#This Row],[TCode]],"-",ZEUFI037[[#This Row],[CoCd]],"-",ZEUFI037[[#This Row],[DocumentNo]])</f>
        <v>AB-FB1S-E026-23006324</v>
      </c>
      <c r="E173" s="6" t="s">
        <v>203</v>
      </c>
      <c r="F173" s="6" t="s">
        <v>140</v>
      </c>
      <c r="G173" s="6" t="s">
        <v>204</v>
      </c>
      <c r="H173" s="6" t="s">
        <v>50</v>
      </c>
      <c r="I173" s="6" t="s">
        <v>142</v>
      </c>
      <c r="J173" s="6" t="s">
        <v>44</v>
      </c>
      <c r="K173" s="6" t="s">
        <v>93</v>
      </c>
      <c r="L173" s="6">
        <v>23006324</v>
      </c>
      <c r="M173" s="151">
        <v>45582</v>
      </c>
      <c r="N173" s="151">
        <v>45582</v>
      </c>
      <c r="O173" s="151">
        <v>45582</v>
      </c>
      <c r="P173" s="6"/>
      <c r="Q173" s="6"/>
      <c r="R173" s="6"/>
      <c r="S173" s="6">
        <v>56.76</v>
      </c>
      <c r="T173" s="6">
        <v>0</v>
      </c>
      <c r="U173" s="6">
        <v>1</v>
      </c>
      <c r="V173" s="6">
        <v>27</v>
      </c>
      <c r="W173" s="6">
        <v>2</v>
      </c>
      <c r="X173" s="6">
        <v>5540000001</v>
      </c>
      <c r="Y173" s="6" t="s">
        <v>169</v>
      </c>
      <c r="Z173" s="6">
        <v>56.76</v>
      </c>
      <c r="AA173" s="6">
        <v>0</v>
      </c>
      <c r="AB173" s="6">
        <v>0</v>
      </c>
      <c r="AC173" s="6">
        <v>0</v>
      </c>
      <c r="AD173" s="6"/>
      <c r="AE173" s="6"/>
      <c r="AF173" s="6"/>
      <c r="AG173" s="6"/>
      <c r="AH173" s="6"/>
      <c r="AI173" s="6"/>
      <c r="AJ173" s="6"/>
      <c r="AK173" s="7"/>
      <c r="AL173" s="6">
        <v>554001141</v>
      </c>
      <c r="AM173" s="6" t="s">
        <v>208</v>
      </c>
    </row>
    <row r="174" spans="2:39" x14ac:dyDescent="0.2">
      <c r="B17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74" s="148" t="str">
        <f>+CONCATENATE(ZEUFI037[[#This Row],[Type]],"-",ZEUFI037[[#This Row],[TCode]],"-",ZEUFI037[[#This Row],[G/L Account]])</f>
        <v>AB-FB1S-5550000001</v>
      </c>
      <c r="D174" s="149" t="str">
        <f>+CONCATENATE(ZEUFI037[[#This Row],[Type]],"-",ZEUFI037[[#This Row],[TCode]],"-",ZEUFI037[[#This Row],[CoCd]],"-",ZEUFI037[[#This Row],[DocumentNo]])</f>
        <v>AB-FB1S-E026-23006324</v>
      </c>
      <c r="E174" s="6" t="s">
        <v>203</v>
      </c>
      <c r="F174" s="6" t="s">
        <v>140</v>
      </c>
      <c r="G174" s="6" t="s">
        <v>204</v>
      </c>
      <c r="H174" s="6" t="s">
        <v>50</v>
      </c>
      <c r="I174" s="6" t="s">
        <v>142</v>
      </c>
      <c r="J174" s="6" t="s">
        <v>44</v>
      </c>
      <c r="K174" s="6" t="s">
        <v>93</v>
      </c>
      <c r="L174" s="6">
        <v>23006324</v>
      </c>
      <c r="M174" s="151">
        <v>45582</v>
      </c>
      <c r="N174" s="151">
        <v>45582</v>
      </c>
      <c r="O174" s="151">
        <v>45582</v>
      </c>
      <c r="P174" s="6"/>
      <c r="Q174" s="6"/>
      <c r="R174" s="6"/>
      <c r="S174" s="6">
        <v>56.76</v>
      </c>
      <c r="T174" s="6">
        <v>0</v>
      </c>
      <c r="U174" s="6">
        <v>2</v>
      </c>
      <c r="V174" s="6">
        <v>50</v>
      </c>
      <c r="W174" s="6">
        <v>5</v>
      </c>
      <c r="X174" s="6">
        <v>5550000001</v>
      </c>
      <c r="Y174" s="6" t="s">
        <v>207</v>
      </c>
      <c r="Z174" s="6">
        <v>0</v>
      </c>
      <c r="AA174" s="6">
        <v>0</v>
      </c>
      <c r="AB174" s="6">
        <v>56.76</v>
      </c>
      <c r="AC174" s="6">
        <v>0</v>
      </c>
      <c r="AD174" s="6"/>
      <c r="AE174" s="6"/>
      <c r="AF174" s="6"/>
      <c r="AG174" s="6"/>
      <c r="AH174" s="6"/>
      <c r="AI174" s="6"/>
      <c r="AJ174" s="6"/>
      <c r="AK174" s="7"/>
      <c r="AL174" s="6"/>
      <c r="AM174" s="6"/>
    </row>
    <row r="175" spans="2:39" x14ac:dyDescent="0.2">
      <c r="B17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75" s="148" t="str">
        <f>+CONCATENATE(ZEUFI037[[#This Row],[Type]],"-",ZEUFI037[[#This Row],[TCode]],"-",ZEUFI037[[#This Row],[G/L Account]])</f>
        <v>AB-FB1S-5550000001</v>
      </c>
      <c r="D175" s="149" t="str">
        <f>+CONCATENATE(ZEUFI037[[#This Row],[Type]],"-",ZEUFI037[[#This Row],[TCode]],"-",ZEUFI037[[#This Row],[CoCd]],"-",ZEUFI037[[#This Row],[DocumentNo]])</f>
        <v>AB-FB1S-E026-23006365</v>
      </c>
      <c r="E175" s="6" t="s">
        <v>203</v>
      </c>
      <c r="F175" s="6" t="s">
        <v>140</v>
      </c>
      <c r="G175" s="6" t="s">
        <v>204</v>
      </c>
      <c r="H175" s="6" t="s">
        <v>50</v>
      </c>
      <c r="I175" s="6" t="s">
        <v>142</v>
      </c>
      <c r="J175" s="6" t="s">
        <v>44</v>
      </c>
      <c r="K175" s="6" t="s">
        <v>93</v>
      </c>
      <c r="L175" s="6">
        <v>23006365</v>
      </c>
      <c r="M175" s="151">
        <v>45588</v>
      </c>
      <c r="N175" s="151">
        <v>45588</v>
      </c>
      <c r="O175" s="151">
        <v>45588</v>
      </c>
      <c r="P175" s="6"/>
      <c r="Q175" s="6"/>
      <c r="R175" s="6"/>
      <c r="S175" s="6">
        <v>186.17</v>
      </c>
      <c r="T175" s="6">
        <v>0</v>
      </c>
      <c r="U175" s="6">
        <v>2</v>
      </c>
      <c r="V175" s="6">
        <v>50</v>
      </c>
      <c r="W175" s="6">
        <v>5</v>
      </c>
      <c r="X175" s="6">
        <v>5550000001</v>
      </c>
      <c r="Y175" s="6" t="s">
        <v>207</v>
      </c>
      <c r="Z175" s="6">
        <v>0</v>
      </c>
      <c r="AA175" s="6">
        <v>0</v>
      </c>
      <c r="AB175" s="6">
        <v>186.17</v>
      </c>
      <c r="AC175" s="6">
        <v>0</v>
      </c>
      <c r="AD175" s="6"/>
      <c r="AE175" s="6"/>
      <c r="AF175" s="6"/>
      <c r="AG175" s="6"/>
      <c r="AH175" s="6"/>
      <c r="AI175" s="6"/>
      <c r="AJ175" s="6"/>
      <c r="AK175" s="7"/>
      <c r="AL175" s="6"/>
      <c r="AM175" s="6"/>
    </row>
    <row r="176" spans="2:39" x14ac:dyDescent="0.2">
      <c r="B17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76" s="148" t="str">
        <f>+CONCATENATE(ZEUFI037[[#This Row],[Type]],"-",ZEUFI037[[#This Row],[TCode]],"-",ZEUFI037[[#This Row],[G/L Account]])</f>
        <v>AB-FB1S-5540000001</v>
      </c>
      <c r="D176" s="149" t="str">
        <f>+CONCATENATE(ZEUFI037[[#This Row],[Type]],"-",ZEUFI037[[#This Row],[TCode]],"-",ZEUFI037[[#This Row],[CoCd]],"-",ZEUFI037[[#This Row],[DocumentNo]])</f>
        <v>AB-FB1S-E026-23006365</v>
      </c>
      <c r="E176" s="6" t="s">
        <v>203</v>
      </c>
      <c r="F176" s="6" t="s">
        <v>140</v>
      </c>
      <c r="G176" s="6" t="s">
        <v>204</v>
      </c>
      <c r="H176" s="6" t="s">
        <v>50</v>
      </c>
      <c r="I176" s="6" t="s">
        <v>142</v>
      </c>
      <c r="J176" s="6" t="s">
        <v>44</v>
      </c>
      <c r="K176" s="6" t="s">
        <v>93</v>
      </c>
      <c r="L176" s="6">
        <v>23006365</v>
      </c>
      <c r="M176" s="151">
        <v>45588</v>
      </c>
      <c r="N176" s="151">
        <v>45588</v>
      </c>
      <c r="O176" s="151">
        <v>45588</v>
      </c>
      <c r="P176" s="6"/>
      <c r="Q176" s="6"/>
      <c r="R176" s="6"/>
      <c r="S176" s="6">
        <v>186.17</v>
      </c>
      <c r="T176" s="6">
        <v>0</v>
      </c>
      <c r="U176" s="6">
        <v>1</v>
      </c>
      <c r="V176" s="6">
        <v>27</v>
      </c>
      <c r="W176" s="6">
        <v>2</v>
      </c>
      <c r="X176" s="6">
        <v>5540000001</v>
      </c>
      <c r="Y176" s="6" t="s">
        <v>169</v>
      </c>
      <c r="Z176" s="6">
        <v>186.17</v>
      </c>
      <c r="AA176" s="6">
        <v>0</v>
      </c>
      <c r="AB176" s="6">
        <v>0</v>
      </c>
      <c r="AC176" s="6">
        <v>0</v>
      </c>
      <c r="AD176" s="6"/>
      <c r="AE176" s="6"/>
      <c r="AF176" s="6"/>
      <c r="AG176" s="6"/>
      <c r="AH176" s="6"/>
      <c r="AI176" s="6"/>
      <c r="AJ176" s="6"/>
      <c r="AK176" s="7"/>
      <c r="AL176" s="6">
        <v>554001141</v>
      </c>
      <c r="AM176" s="6" t="s">
        <v>208</v>
      </c>
    </row>
    <row r="177" spans="2:39" x14ac:dyDescent="0.2">
      <c r="B17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77" s="148" t="str">
        <f>+CONCATENATE(ZEUFI037[[#This Row],[Type]],"-",ZEUFI037[[#This Row],[TCode]],"-",ZEUFI037[[#This Row],[G/L Account]])</f>
        <v>AB-FB1S-6590000001</v>
      </c>
      <c r="D177" s="149" t="str">
        <f>+CONCATENATE(ZEUFI037[[#This Row],[Type]],"-",ZEUFI037[[#This Row],[TCode]],"-",ZEUFI037[[#This Row],[CoCd]],"-",ZEUFI037[[#This Row],[DocumentNo]])</f>
        <v>AB-FB1S-E033-23009969</v>
      </c>
      <c r="E177" s="6" t="s">
        <v>209</v>
      </c>
      <c r="F177" s="6" t="s">
        <v>201</v>
      </c>
      <c r="G177" s="6" t="s">
        <v>140</v>
      </c>
      <c r="H177" s="6" t="s">
        <v>50</v>
      </c>
      <c r="I177" s="6" t="s">
        <v>142</v>
      </c>
      <c r="J177" s="6" t="s">
        <v>44</v>
      </c>
      <c r="K177" s="6" t="s">
        <v>93</v>
      </c>
      <c r="L177" s="6">
        <v>23009969</v>
      </c>
      <c r="M177" s="151">
        <v>45596</v>
      </c>
      <c r="N177" s="151">
        <v>45600</v>
      </c>
      <c r="O177" s="151">
        <v>45596</v>
      </c>
      <c r="P177" s="6"/>
      <c r="Q177" s="6"/>
      <c r="R177" s="6"/>
      <c r="S177" s="6">
        <v>7068.99</v>
      </c>
      <c r="T177" s="6">
        <v>0</v>
      </c>
      <c r="U177" s="6">
        <v>1</v>
      </c>
      <c r="V177" s="6">
        <v>40</v>
      </c>
      <c r="W177" s="6">
        <v>4</v>
      </c>
      <c r="X177" s="6">
        <v>6590000001</v>
      </c>
      <c r="Y177" s="6" t="s">
        <v>122</v>
      </c>
      <c r="Z177" s="6">
        <v>0.02</v>
      </c>
      <c r="AA177" s="6">
        <v>0</v>
      </c>
      <c r="AB177" s="6">
        <v>0</v>
      </c>
      <c r="AC177" s="6">
        <v>0</v>
      </c>
      <c r="AD177" s="6" t="s">
        <v>102</v>
      </c>
      <c r="AE177" s="6"/>
      <c r="AF177" s="6">
        <v>1134204000</v>
      </c>
      <c r="AG177" s="6">
        <v>1134204000</v>
      </c>
      <c r="AH177" s="6"/>
      <c r="AI177" s="6" t="s">
        <v>210</v>
      </c>
      <c r="AJ177" s="6" t="s">
        <v>211</v>
      </c>
      <c r="AK177" s="7"/>
      <c r="AL177" s="6"/>
      <c r="AM177" s="6"/>
    </row>
    <row r="178" spans="2:39" x14ac:dyDescent="0.2">
      <c r="B17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78" s="148" t="str">
        <f>+CONCATENATE(ZEUFI037[[#This Row],[Type]],"-",ZEUFI037[[#This Row],[TCode]],"-",ZEUFI037[[#This Row],[G/L Account]])</f>
        <v>AB-FB1S-4760000001</v>
      </c>
      <c r="D178" s="149" t="str">
        <f>+CONCATENATE(ZEUFI037[[#This Row],[Type]],"-",ZEUFI037[[#This Row],[TCode]],"-",ZEUFI037[[#This Row],[CoCd]],"-",ZEUFI037[[#This Row],[DocumentNo]])</f>
        <v>AB-FB1S-E033-23009969</v>
      </c>
      <c r="E178" s="6" t="s">
        <v>209</v>
      </c>
      <c r="F178" s="6" t="s">
        <v>201</v>
      </c>
      <c r="G178" s="6" t="s">
        <v>140</v>
      </c>
      <c r="H178" s="6" t="s">
        <v>50</v>
      </c>
      <c r="I178" s="6" t="s">
        <v>142</v>
      </c>
      <c r="J178" s="6" t="s">
        <v>44</v>
      </c>
      <c r="K178" s="6" t="s">
        <v>93</v>
      </c>
      <c r="L178" s="6">
        <v>23009969</v>
      </c>
      <c r="M178" s="151">
        <v>45596</v>
      </c>
      <c r="N178" s="151">
        <v>45600</v>
      </c>
      <c r="O178" s="151">
        <v>45596</v>
      </c>
      <c r="P178" s="6"/>
      <c r="Q178" s="6"/>
      <c r="R178" s="6"/>
      <c r="S178" s="6">
        <v>7068.99</v>
      </c>
      <c r="T178" s="6">
        <v>0</v>
      </c>
      <c r="U178" s="6">
        <v>2</v>
      </c>
      <c r="V178" s="6">
        <v>40</v>
      </c>
      <c r="W178" s="6">
        <v>4</v>
      </c>
      <c r="X178" s="6">
        <v>4760000001</v>
      </c>
      <c r="Y178" s="6" t="s">
        <v>202</v>
      </c>
      <c r="Z178" s="6">
        <v>7068.97</v>
      </c>
      <c r="AA178" s="6">
        <v>0</v>
      </c>
      <c r="AB178" s="6">
        <v>0</v>
      </c>
      <c r="AC178" s="6">
        <v>0</v>
      </c>
      <c r="AD178" s="6"/>
      <c r="AE178" s="6"/>
      <c r="AF178" s="6"/>
      <c r="AG178" s="6"/>
      <c r="AH178" s="6"/>
      <c r="AI178" s="6"/>
      <c r="AJ178" s="6"/>
      <c r="AK178" s="7"/>
      <c r="AL178" s="6"/>
      <c r="AM178" s="6"/>
    </row>
    <row r="179" spans="2:39" x14ac:dyDescent="0.2">
      <c r="B17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79" s="148" t="str">
        <f>+CONCATENATE(ZEUFI037[[#This Row],[Type]],"-",ZEUFI037[[#This Row],[TCode]],"-",ZEUFI037[[#This Row],[G/L Account]])</f>
        <v>AB-FB1S-4760000001</v>
      </c>
      <c r="D179" s="149" t="str">
        <f>+CONCATENATE(ZEUFI037[[#This Row],[Type]],"-",ZEUFI037[[#This Row],[TCode]],"-",ZEUFI037[[#This Row],[CoCd]],"-",ZEUFI037[[#This Row],[DocumentNo]])</f>
        <v>AB-FB1S-E033-23009969</v>
      </c>
      <c r="E179" s="6" t="s">
        <v>209</v>
      </c>
      <c r="F179" s="6" t="s">
        <v>201</v>
      </c>
      <c r="G179" s="6" t="s">
        <v>140</v>
      </c>
      <c r="H179" s="6" t="s">
        <v>50</v>
      </c>
      <c r="I179" s="6" t="s">
        <v>142</v>
      </c>
      <c r="J179" s="6" t="s">
        <v>44</v>
      </c>
      <c r="K179" s="6" t="s">
        <v>93</v>
      </c>
      <c r="L179" s="6">
        <v>23009969</v>
      </c>
      <c r="M179" s="151">
        <v>45596</v>
      </c>
      <c r="N179" s="151">
        <v>45600</v>
      </c>
      <c r="O179" s="151">
        <v>45596</v>
      </c>
      <c r="P179" s="6"/>
      <c r="Q179" s="6"/>
      <c r="R179" s="6"/>
      <c r="S179" s="6">
        <v>7068.99</v>
      </c>
      <c r="T179" s="6">
        <v>0</v>
      </c>
      <c r="U179" s="6">
        <v>3</v>
      </c>
      <c r="V179" s="6">
        <v>50</v>
      </c>
      <c r="W179" s="6">
        <v>5</v>
      </c>
      <c r="X179" s="6">
        <v>4760000001</v>
      </c>
      <c r="Y179" s="6" t="s">
        <v>202</v>
      </c>
      <c r="Z179" s="6">
        <v>0</v>
      </c>
      <c r="AA179" s="6">
        <v>0</v>
      </c>
      <c r="AB179" s="6">
        <v>7068.99</v>
      </c>
      <c r="AC179" s="6">
        <v>0</v>
      </c>
      <c r="AD179" s="6"/>
      <c r="AE179" s="6"/>
      <c r="AF179" s="6"/>
      <c r="AG179" s="6"/>
      <c r="AH179" s="6"/>
      <c r="AI179" s="6"/>
      <c r="AJ179" s="6"/>
      <c r="AK179" s="7"/>
      <c r="AL179" s="6"/>
      <c r="AM179" s="6"/>
    </row>
    <row r="180" spans="2:39" x14ac:dyDescent="0.2">
      <c r="B18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80" s="148" t="str">
        <f>+CONCATENATE(ZEUFI037[[#This Row],[Type]],"-",ZEUFI037[[#This Row],[TCode]],"-",ZEUFI037[[#This Row],[G/L Account]])</f>
        <v>AB-FB1D-6590000001</v>
      </c>
      <c r="D180" s="149" t="str">
        <f>+CONCATENATE(ZEUFI037[[#This Row],[Type]],"-",ZEUFI037[[#This Row],[TCode]],"-",ZEUFI037[[#This Row],[CoCd]],"-",ZEUFI037[[#This Row],[DocumentNo]])</f>
        <v>AB-FB1D-E033-23009975</v>
      </c>
      <c r="E180" s="6" t="s">
        <v>209</v>
      </c>
      <c r="F180" s="6" t="s">
        <v>90</v>
      </c>
      <c r="G180" s="6" t="s">
        <v>198</v>
      </c>
      <c r="H180" s="6" t="s">
        <v>48</v>
      </c>
      <c r="I180" s="6" t="s">
        <v>92</v>
      </c>
      <c r="J180" s="6" t="s">
        <v>44</v>
      </c>
      <c r="K180" s="6" t="s">
        <v>93</v>
      </c>
      <c r="L180" s="6">
        <v>23009975</v>
      </c>
      <c r="M180" s="151">
        <v>45596</v>
      </c>
      <c r="N180" s="151">
        <v>45600</v>
      </c>
      <c r="O180" s="151">
        <v>45596</v>
      </c>
      <c r="P180" s="6"/>
      <c r="Q180" s="6"/>
      <c r="R180" s="6"/>
      <c r="S180" s="6">
        <v>337.6</v>
      </c>
      <c r="T180" s="6">
        <v>0</v>
      </c>
      <c r="U180" s="6">
        <v>1</v>
      </c>
      <c r="V180" s="6">
        <v>40</v>
      </c>
      <c r="W180" s="6">
        <v>4</v>
      </c>
      <c r="X180" s="6">
        <v>6590000001</v>
      </c>
      <c r="Y180" s="6" t="s">
        <v>122</v>
      </c>
      <c r="Z180" s="6">
        <v>0.01</v>
      </c>
      <c r="AA180" s="6">
        <v>0</v>
      </c>
      <c r="AB180" s="6">
        <v>0</v>
      </c>
      <c r="AC180" s="6">
        <v>0</v>
      </c>
      <c r="AD180" s="6" t="s">
        <v>102</v>
      </c>
      <c r="AE180" s="6"/>
      <c r="AF180" s="6">
        <v>1134204000</v>
      </c>
      <c r="AG180" s="6">
        <v>1134204000</v>
      </c>
      <c r="AH180" s="6"/>
      <c r="AI180" s="6" t="s">
        <v>210</v>
      </c>
      <c r="AJ180" s="6" t="s">
        <v>211</v>
      </c>
      <c r="AK180" s="7"/>
      <c r="AL180" s="6"/>
      <c r="AM180" s="6"/>
    </row>
    <row r="181" spans="2:39" x14ac:dyDescent="0.2">
      <c r="B181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81" s="148" t="str">
        <f>+CONCATENATE(ZEUFI037[[#This Row],[Type]],"-",ZEUFI037[[#This Row],[TCode]],"-",ZEUFI037[[#This Row],[G/L Account]])</f>
        <v>AB-FB1D-4300000001</v>
      </c>
      <c r="D181" s="149" t="str">
        <f>+CONCATENATE(ZEUFI037[[#This Row],[Type]],"-",ZEUFI037[[#This Row],[TCode]],"-",ZEUFI037[[#This Row],[CoCd]],"-",ZEUFI037[[#This Row],[DocumentNo]])</f>
        <v>AB-FB1D-E033-23009975</v>
      </c>
      <c r="E181" s="6" t="s">
        <v>209</v>
      </c>
      <c r="F181" s="6" t="s">
        <v>90</v>
      </c>
      <c r="G181" s="6" t="s">
        <v>198</v>
      </c>
      <c r="H181" s="6" t="s">
        <v>48</v>
      </c>
      <c r="I181" s="6" t="s">
        <v>92</v>
      </c>
      <c r="J181" s="6" t="s">
        <v>44</v>
      </c>
      <c r="K181" s="6" t="s">
        <v>93</v>
      </c>
      <c r="L181" s="6">
        <v>23009975</v>
      </c>
      <c r="M181" s="151">
        <v>45596</v>
      </c>
      <c r="N181" s="151">
        <v>45600</v>
      </c>
      <c r="O181" s="151">
        <v>45596</v>
      </c>
      <c r="P181" s="6"/>
      <c r="Q181" s="6"/>
      <c r="R181" s="6"/>
      <c r="S181" s="6">
        <v>337.6</v>
      </c>
      <c r="T181" s="6">
        <v>0</v>
      </c>
      <c r="U181" s="6">
        <v>2</v>
      </c>
      <c r="V181" s="6">
        <v>7</v>
      </c>
      <c r="W181" s="6">
        <v>0</v>
      </c>
      <c r="X181" s="6">
        <v>4300000001</v>
      </c>
      <c r="Y181" s="6" t="s">
        <v>94</v>
      </c>
      <c r="Z181" s="6">
        <v>337.59</v>
      </c>
      <c r="AA181" s="6">
        <v>0</v>
      </c>
      <c r="AB181" s="6">
        <v>0</v>
      </c>
      <c r="AC181" s="6">
        <v>0</v>
      </c>
      <c r="AD181" s="6"/>
      <c r="AE181" s="6"/>
      <c r="AF181" s="6"/>
      <c r="AG181" s="6"/>
      <c r="AH181" s="6"/>
      <c r="AI181" s="6"/>
      <c r="AJ181" s="6"/>
      <c r="AK181" s="7"/>
      <c r="AL181" s="6">
        <v>100059226</v>
      </c>
      <c r="AM181" s="6" t="s">
        <v>212</v>
      </c>
    </row>
    <row r="182" spans="2:39" x14ac:dyDescent="0.2">
      <c r="B182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82" s="148" t="str">
        <f>+CONCATENATE(ZEUFI037[[#This Row],[Type]],"-",ZEUFI037[[#This Row],[TCode]],"-",ZEUFI037[[#This Row],[G/L Account]])</f>
        <v>AB-FB1D-4300000001</v>
      </c>
      <c r="D182" s="149" t="str">
        <f>+CONCATENATE(ZEUFI037[[#This Row],[Type]],"-",ZEUFI037[[#This Row],[TCode]],"-",ZEUFI037[[#This Row],[CoCd]],"-",ZEUFI037[[#This Row],[DocumentNo]])</f>
        <v>AB-FB1D-E033-23009975</v>
      </c>
      <c r="E182" s="6" t="s">
        <v>209</v>
      </c>
      <c r="F182" s="6" t="s">
        <v>90</v>
      </c>
      <c r="G182" s="6" t="s">
        <v>198</v>
      </c>
      <c r="H182" s="6" t="s">
        <v>48</v>
      </c>
      <c r="I182" s="6" t="s">
        <v>92</v>
      </c>
      <c r="J182" s="6" t="s">
        <v>44</v>
      </c>
      <c r="K182" s="6" t="s">
        <v>93</v>
      </c>
      <c r="L182" s="6">
        <v>23009975</v>
      </c>
      <c r="M182" s="151">
        <v>45596</v>
      </c>
      <c r="N182" s="151">
        <v>45600</v>
      </c>
      <c r="O182" s="151">
        <v>45596</v>
      </c>
      <c r="P182" s="6"/>
      <c r="Q182" s="6"/>
      <c r="R182" s="6"/>
      <c r="S182" s="6">
        <v>337.6</v>
      </c>
      <c r="T182" s="6">
        <v>0</v>
      </c>
      <c r="U182" s="6">
        <v>3</v>
      </c>
      <c r="V182" s="6">
        <v>17</v>
      </c>
      <c r="W182" s="6">
        <v>1</v>
      </c>
      <c r="X182" s="6">
        <v>4300000001</v>
      </c>
      <c r="Y182" s="6" t="s">
        <v>94</v>
      </c>
      <c r="Z182" s="6">
        <v>0</v>
      </c>
      <c r="AA182" s="6">
        <v>0</v>
      </c>
      <c r="AB182" s="6">
        <v>337.6</v>
      </c>
      <c r="AC182" s="6">
        <v>0</v>
      </c>
      <c r="AD182" s="6"/>
      <c r="AE182" s="6"/>
      <c r="AF182" s="6"/>
      <c r="AG182" s="6"/>
      <c r="AH182" s="6"/>
      <c r="AI182" s="6"/>
      <c r="AJ182" s="6"/>
      <c r="AK182" s="7"/>
      <c r="AL182" s="6">
        <v>100059226</v>
      </c>
      <c r="AM182" s="6" t="s">
        <v>212</v>
      </c>
    </row>
    <row r="183" spans="2:39" x14ac:dyDescent="0.2">
      <c r="B183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83" s="148" t="str">
        <f>+CONCATENATE(ZEUFI037[[#This Row],[Type]],"-",ZEUFI037[[#This Row],[TCode]],"-",ZEUFI037[[#This Row],[G/L Account]])</f>
        <v>AB-FB1D-6590000001</v>
      </c>
      <c r="D183" s="149" t="str">
        <f>+CONCATENATE(ZEUFI037[[#This Row],[Type]],"-",ZEUFI037[[#This Row],[TCode]],"-",ZEUFI037[[#This Row],[CoCd]],"-",ZEUFI037[[#This Row],[DocumentNo]])</f>
        <v>AB-FB1D-E033-23009976</v>
      </c>
      <c r="E183" s="6" t="s">
        <v>209</v>
      </c>
      <c r="F183" s="6" t="s">
        <v>90</v>
      </c>
      <c r="G183" s="6" t="s">
        <v>198</v>
      </c>
      <c r="H183" s="6" t="s">
        <v>48</v>
      </c>
      <c r="I183" s="6" t="s">
        <v>92</v>
      </c>
      <c r="J183" s="6" t="s">
        <v>44</v>
      </c>
      <c r="K183" s="6" t="s">
        <v>93</v>
      </c>
      <c r="L183" s="6">
        <v>23009976</v>
      </c>
      <c r="M183" s="151">
        <v>45596</v>
      </c>
      <c r="N183" s="151">
        <v>45600</v>
      </c>
      <c r="O183" s="151">
        <v>45596</v>
      </c>
      <c r="P183" s="6"/>
      <c r="Q183" s="6"/>
      <c r="R183" s="6"/>
      <c r="S183" s="6">
        <v>753.26</v>
      </c>
      <c r="T183" s="6">
        <v>0</v>
      </c>
      <c r="U183" s="6">
        <v>1</v>
      </c>
      <c r="V183" s="6">
        <v>40</v>
      </c>
      <c r="W183" s="6">
        <v>4</v>
      </c>
      <c r="X183" s="6">
        <v>6590000001</v>
      </c>
      <c r="Y183" s="6" t="s">
        <v>122</v>
      </c>
      <c r="Z183" s="6">
        <v>0.04</v>
      </c>
      <c r="AA183" s="6">
        <v>0</v>
      </c>
      <c r="AB183" s="6">
        <v>0</v>
      </c>
      <c r="AC183" s="6">
        <v>0</v>
      </c>
      <c r="AD183" s="6" t="s">
        <v>102</v>
      </c>
      <c r="AE183" s="6"/>
      <c r="AF183" s="6">
        <v>1134204000</v>
      </c>
      <c r="AG183" s="6">
        <v>1134204000</v>
      </c>
      <c r="AH183" s="6"/>
      <c r="AI183" s="6" t="s">
        <v>210</v>
      </c>
      <c r="AJ183" s="6" t="s">
        <v>211</v>
      </c>
      <c r="AK183" s="7"/>
      <c r="AL183" s="6"/>
      <c r="AM183" s="6"/>
    </row>
    <row r="184" spans="2:39" x14ac:dyDescent="0.2">
      <c r="B184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84" s="148" t="str">
        <f>+CONCATENATE(ZEUFI037[[#This Row],[Type]],"-",ZEUFI037[[#This Row],[TCode]],"-",ZEUFI037[[#This Row],[G/L Account]])</f>
        <v>AB-FB1D-4300000001</v>
      </c>
      <c r="D184" s="149" t="str">
        <f>+CONCATENATE(ZEUFI037[[#This Row],[Type]],"-",ZEUFI037[[#This Row],[TCode]],"-",ZEUFI037[[#This Row],[CoCd]],"-",ZEUFI037[[#This Row],[DocumentNo]])</f>
        <v>AB-FB1D-E033-23009976</v>
      </c>
      <c r="E184" s="6" t="s">
        <v>209</v>
      </c>
      <c r="F184" s="6" t="s">
        <v>90</v>
      </c>
      <c r="G184" s="6" t="s">
        <v>198</v>
      </c>
      <c r="H184" s="6" t="s">
        <v>48</v>
      </c>
      <c r="I184" s="6" t="s">
        <v>92</v>
      </c>
      <c r="J184" s="6" t="s">
        <v>44</v>
      </c>
      <c r="K184" s="6" t="s">
        <v>93</v>
      </c>
      <c r="L184" s="6">
        <v>23009976</v>
      </c>
      <c r="M184" s="151">
        <v>45596</v>
      </c>
      <c r="N184" s="151">
        <v>45600</v>
      </c>
      <c r="O184" s="151">
        <v>45596</v>
      </c>
      <c r="P184" s="6"/>
      <c r="Q184" s="6"/>
      <c r="R184" s="6"/>
      <c r="S184" s="6">
        <v>753.26</v>
      </c>
      <c r="T184" s="6">
        <v>0</v>
      </c>
      <c r="U184" s="6">
        <v>2</v>
      </c>
      <c r="V184" s="6">
        <v>7</v>
      </c>
      <c r="W184" s="6">
        <v>0</v>
      </c>
      <c r="X184" s="6">
        <v>4300000001</v>
      </c>
      <c r="Y184" s="6" t="s">
        <v>94</v>
      </c>
      <c r="Z184" s="6">
        <v>753.22</v>
      </c>
      <c r="AA184" s="6">
        <v>0</v>
      </c>
      <c r="AB184" s="6">
        <v>0</v>
      </c>
      <c r="AC184" s="6">
        <v>0</v>
      </c>
      <c r="AD184" s="6"/>
      <c r="AE184" s="6"/>
      <c r="AF184" s="6"/>
      <c r="AG184" s="6"/>
      <c r="AH184" s="6"/>
      <c r="AI184" s="6"/>
      <c r="AJ184" s="6"/>
      <c r="AK184" s="7"/>
      <c r="AL184" s="6">
        <v>100059920</v>
      </c>
      <c r="AM184" s="6" t="s">
        <v>213</v>
      </c>
    </row>
    <row r="185" spans="2:39" x14ac:dyDescent="0.2">
      <c r="B185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85" s="148" t="str">
        <f>+CONCATENATE(ZEUFI037[[#This Row],[Type]],"-",ZEUFI037[[#This Row],[TCode]],"-",ZEUFI037[[#This Row],[G/L Account]])</f>
        <v>AB-FB1D-4300000001</v>
      </c>
      <c r="D185" s="149" t="str">
        <f>+CONCATENATE(ZEUFI037[[#This Row],[Type]],"-",ZEUFI037[[#This Row],[TCode]],"-",ZEUFI037[[#This Row],[CoCd]],"-",ZEUFI037[[#This Row],[DocumentNo]])</f>
        <v>AB-FB1D-E033-23009976</v>
      </c>
      <c r="E185" s="6" t="s">
        <v>209</v>
      </c>
      <c r="F185" s="6" t="s">
        <v>90</v>
      </c>
      <c r="G185" s="6" t="s">
        <v>198</v>
      </c>
      <c r="H185" s="6" t="s">
        <v>48</v>
      </c>
      <c r="I185" s="6" t="s">
        <v>92</v>
      </c>
      <c r="J185" s="6" t="s">
        <v>44</v>
      </c>
      <c r="K185" s="6" t="s">
        <v>93</v>
      </c>
      <c r="L185" s="6">
        <v>23009976</v>
      </c>
      <c r="M185" s="151">
        <v>45596</v>
      </c>
      <c r="N185" s="151">
        <v>45600</v>
      </c>
      <c r="O185" s="151">
        <v>45596</v>
      </c>
      <c r="P185" s="6"/>
      <c r="Q185" s="6"/>
      <c r="R185" s="6"/>
      <c r="S185" s="6">
        <v>753.26</v>
      </c>
      <c r="T185" s="6">
        <v>0</v>
      </c>
      <c r="U185" s="6">
        <v>3</v>
      </c>
      <c r="V185" s="6">
        <v>17</v>
      </c>
      <c r="W185" s="6">
        <v>1</v>
      </c>
      <c r="X185" s="6">
        <v>4300000001</v>
      </c>
      <c r="Y185" s="6" t="s">
        <v>94</v>
      </c>
      <c r="Z185" s="6">
        <v>0</v>
      </c>
      <c r="AA185" s="6">
        <v>0</v>
      </c>
      <c r="AB185" s="6">
        <v>753.26</v>
      </c>
      <c r="AC185" s="6">
        <v>0</v>
      </c>
      <c r="AD185" s="6"/>
      <c r="AE185" s="6"/>
      <c r="AF185" s="6"/>
      <c r="AG185" s="6"/>
      <c r="AH185" s="6"/>
      <c r="AI185" s="6"/>
      <c r="AJ185" s="6"/>
      <c r="AK185" s="7"/>
      <c r="AL185" s="6">
        <v>100059920</v>
      </c>
      <c r="AM185" s="6" t="s">
        <v>213</v>
      </c>
    </row>
    <row r="186" spans="2:39" x14ac:dyDescent="0.2">
      <c r="B186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86" s="148" t="str">
        <f>+CONCATENATE(ZEUFI037[[#This Row],[Type]],"-",ZEUFI037[[#This Row],[TCode]],"-",ZEUFI037[[#This Row],[G/L Account]])</f>
        <v>AB-FB1K-6292000001</v>
      </c>
      <c r="D186" s="149" t="str">
        <f>+CONCATENATE(ZEUFI037[[#This Row],[Type]],"-",ZEUFI037[[#This Row],[TCode]],"-",ZEUFI037[[#This Row],[CoCd]],"-",ZEUFI037[[#This Row],[DocumentNo]])</f>
        <v>AB-FB1K-E061-23002066</v>
      </c>
      <c r="E186" s="6" t="s">
        <v>214</v>
      </c>
      <c r="F186" s="6" t="s">
        <v>140</v>
      </c>
      <c r="G186" s="6" t="s">
        <v>215</v>
      </c>
      <c r="H186" s="6" t="s">
        <v>49</v>
      </c>
      <c r="I186" s="6" t="s">
        <v>160</v>
      </c>
      <c r="J186" s="6" t="s">
        <v>44</v>
      </c>
      <c r="K186" s="6" t="s">
        <v>93</v>
      </c>
      <c r="L186" s="6">
        <v>23002066</v>
      </c>
      <c r="M186" s="151">
        <v>45572</v>
      </c>
      <c r="N186" s="151">
        <v>45572</v>
      </c>
      <c r="O186" s="151">
        <v>45572</v>
      </c>
      <c r="P186" s="6"/>
      <c r="Q186" s="6"/>
      <c r="R186" s="6"/>
      <c r="S186" s="6">
        <v>1051.5999999999999</v>
      </c>
      <c r="T186" s="6">
        <v>0</v>
      </c>
      <c r="U186" s="6">
        <v>1</v>
      </c>
      <c r="V186" s="6">
        <v>50</v>
      </c>
      <c r="W186" s="6">
        <v>5</v>
      </c>
      <c r="X186" s="6">
        <v>6292000001</v>
      </c>
      <c r="Y186" s="6" t="s">
        <v>216</v>
      </c>
      <c r="Z186" s="6">
        <v>0</v>
      </c>
      <c r="AA186" s="6">
        <v>0</v>
      </c>
      <c r="AB186" s="6">
        <v>850</v>
      </c>
      <c r="AC186" s="6">
        <v>0</v>
      </c>
      <c r="AD186" s="6" t="s">
        <v>217</v>
      </c>
      <c r="AE186" s="6"/>
      <c r="AF186" s="6">
        <v>1162472020</v>
      </c>
      <c r="AG186" s="6">
        <v>1162472020</v>
      </c>
      <c r="AH186" s="6"/>
      <c r="AI186" s="6" t="s">
        <v>218</v>
      </c>
      <c r="AJ186" s="6" t="s">
        <v>219</v>
      </c>
      <c r="AK186" s="7"/>
      <c r="AL186" s="6"/>
      <c r="AM186" s="6"/>
    </row>
    <row r="187" spans="2:39" x14ac:dyDescent="0.2">
      <c r="B187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To Analyze</v>
      </c>
      <c r="C187" s="148" t="str">
        <f>+CONCATENATE(ZEUFI037[[#This Row],[Type]],"-",ZEUFI037[[#This Row],[TCode]],"-",ZEUFI037[[#This Row],[G/L Account]])</f>
        <v>AB-FB1K-6292000001</v>
      </c>
      <c r="D187" s="149" t="str">
        <f>+CONCATENATE(ZEUFI037[[#This Row],[Type]],"-",ZEUFI037[[#This Row],[TCode]],"-",ZEUFI037[[#This Row],[CoCd]],"-",ZEUFI037[[#This Row],[DocumentNo]])</f>
        <v>AB-FB1K-E061-23002066</v>
      </c>
      <c r="E187" s="6" t="s">
        <v>214</v>
      </c>
      <c r="F187" s="6" t="s">
        <v>140</v>
      </c>
      <c r="G187" s="6" t="s">
        <v>215</v>
      </c>
      <c r="H187" s="6" t="s">
        <v>49</v>
      </c>
      <c r="I187" s="6" t="s">
        <v>160</v>
      </c>
      <c r="J187" s="6" t="s">
        <v>44</v>
      </c>
      <c r="K187" s="6" t="s">
        <v>93</v>
      </c>
      <c r="L187" s="6">
        <v>23002066</v>
      </c>
      <c r="M187" s="151">
        <v>45572</v>
      </c>
      <c r="N187" s="151">
        <v>45572</v>
      </c>
      <c r="O187" s="151">
        <v>45572</v>
      </c>
      <c r="P187" s="6"/>
      <c r="Q187" s="6"/>
      <c r="R187" s="6"/>
      <c r="S187" s="6">
        <v>1051.5999999999999</v>
      </c>
      <c r="T187" s="6">
        <v>0</v>
      </c>
      <c r="U187" s="6">
        <v>2</v>
      </c>
      <c r="V187" s="6">
        <v>40</v>
      </c>
      <c r="W187" s="6">
        <v>4</v>
      </c>
      <c r="X187" s="6">
        <v>6292000001</v>
      </c>
      <c r="Y187" s="6" t="s">
        <v>216</v>
      </c>
      <c r="Z187" s="6">
        <v>43.6</v>
      </c>
      <c r="AA187" s="6">
        <v>0</v>
      </c>
      <c r="AB187" s="6">
        <v>0</v>
      </c>
      <c r="AC187" s="6">
        <v>0</v>
      </c>
      <c r="AD187" s="6" t="s">
        <v>217</v>
      </c>
      <c r="AE187" s="6"/>
      <c r="AF187" s="6">
        <v>1162472020</v>
      </c>
      <c r="AG187" s="6">
        <v>1162472020</v>
      </c>
      <c r="AH187" s="6"/>
      <c r="AI187" s="6" t="s">
        <v>218</v>
      </c>
      <c r="AJ187" s="6" t="s">
        <v>219</v>
      </c>
      <c r="AK187" s="7"/>
      <c r="AL187" s="6"/>
      <c r="AM187" s="6"/>
    </row>
    <row r="188" spans="2:39" x14ac:dyDescent="0.2">
      <c r="B188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88" s="148" t="str">
        <f>+CONCATENATE(ZEUFI037[[#This Row],[Type]],"-",ZEUFI037[[#This Row],[TCode]],"-",ZEUFI037[[#This Row],[G/L Account]])</f>
        <v>AB-FB1K-4000000001</v>
      </c>
      <c r="D188" s="149" t="str">
        <f>+CONCATENATE(ZEUFI037[[#This Row],[Type]],"-",ZEUFI037[[#This Row],[TCode]],"-",ZEUFI037[[#This Row],[CoCd]],"-",ZEUFI037[[#This Row],[DocumentNo]])</f>
        <v>AB-FB1K-E061-23002066</v>
      </c>
      <c r="E188" s="6" t="s">
        <v>214</v>
      </c>
      <c r="F188" s="6" t="s">
        <v>140</v>
      </c>
      <c r="G188" s="6" t="s">
        <v>215</v>
      </c>
      <c r="H188" s="6" t="s">
        <v>49</v>
      </c>
      <c r="I188" s="6" t="s">
        <v>160</v>
      </c>
      <c r="J188" s="6" t="s">
        <v>44</v>
      </c>
      <c r="K188" s="6" t="s">
        <v>93</v>
      </c>
      <c r="L188" s="6">
        <v>23002066</v>
      </c>
      <c r="M188" s="151">
        <v>45572</v>
      </c>
      <c r="N188" s="151">
        <v>45572</v>
      </c>
      <c r="O188" s="151">
        <v>45572</v>
      </c>
      <c r="P188" s="6"/>
      <c r="Q188" s="6"/>
      <c r="R188" s="6"/>
      <c r="S188" s="6">
        <v>1051.5999999999999</v>
      </c>
      <c r="T188" s="6">
        <v>0</v>
      </c>
      <c r="U188" s="6">
        <v>3</v>
      </c>
      <c r="V188" s="6">
        <v>27</v>
      </c>
      <c r="W188" s="6">
        <v>2</v>
      </c>
      <c r="X188" s="6">
        <v>4000000001</v>
      </c>
      <c r="Y188" s="6" t="s">
        <v>110</v>
      </c>
      <c r="Z188" s="6">
        <v>1008</v>
      </c>
      <c r="AA188" s="6">
        <v>0</v>
      </c>
      <c r="AB188" s="6">
        <v>0</v>
      </c>
      <c r="AC188" s="6">
        <v>0</v>
      </c>
      <c r="AD188" s="6"/>
      <c r="AE188" s="6"/>
      <c r="AF188" s="6"/>
      <c r="AG188" s="6"/>
      <c r="AH188" s="6"/>
      <c r="AI188" s="6"/>
      <c r="AJ188" s="6"/>
      <c r="AK188" s="7"/>
      <c r="AL188" s="6">
        <v>100023724</v>
      </c>
      <c r="AM188" s="6" t="s">
        <v>220</v>
      </c>
    </row>
    <row r="189" spans="2:39" x14ac:dyDescent="0.2">
      <c r="B189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89" s="148" t="str">
        <f>+CONCATENATE(ZEUFI037[[#This Row],[Type]],"-",ZEUFI037[[#This Row],[TCode]],"-",ZEUFI037[[#This Row],[G/L Account]])</f>
        <v>AB-FB1K-4000000001</v>
      </c>
      <c r="D189" s="149" t="str">
        <f>+CONCATENATE(ZEUFI037[[#This Row],[Type]],"-",ZEUFI037[[#This Row],[TCode]],"-",ZEUFI037[[#This Row],[CoCd]],"-",ZEUFI037[[#This Row],[DocumentNo]])</f>
        <v>AB-FB1K-E061-23002066</v>
      </c>
      <c r="E189" s="6" t="s">
        <v>214</v>
      </c>
      <c r="F189" s="6" t="s">
        <v>140</v>
      </c>
      <c r="G189" s="6" t="s">
        <v>215</v>
      </c>
      <c r="H189" s="6" t="s">
        <v>49</v>
      </c>
      <c r="I189" s="6" t="s">
        <v>160</v>
      </c>
      <c r="J189" s="6" t="s">
        <v>44</v>
      </c>
      <c r="K189" s="6" t="s">
        <v>93</v>
      </c>
      <c r="L189" s="6">
        <v>23002066</v>
      </c>
      <c r="M189" s="151">
        <v>45572</v>
      </c>
      <c r="N189" s="151">
        <v>45572</v>
      </c>
      <c r="O189" s="151">
        <v>45572</v>
      </c>
      <c r="P189" s="6"/>
      <c r="Q189" s="6"/>
      <c r="R189" s="6"/>
      <c r="S189" s="6">
        <v>1051.5999999999999</v>
      </c>
      <c r="T189" s="6">
        <v>0</v>
      </c>
      <c r="U189" s="6">
        <v>4</v>
      </c>
      <c r="V189" s="6">
        <v>37</v>
      </c>
      <c r="W189" s="6">
        <v>3</v>
      </c>
      <c r="X189" s="6">
        <v>4000000001</v>
      </c>
      <c r="Y189" s="6" t="s">
        <v>110</v>
      </c>
      <c r="Z189" s="6">
        <v>0</v>
      </c>
      <c r="AA189" s="6">
        <v>0</v>
      </c>
      <c r="AB189" s="6">
        <v>201.6</v>
      </c>
      <c r="AC189" s="6">
        <v>0</v>
      </c>
      <c r="AD189" s="6"/>
      <c r="AE189" s="6"/>
      <c r="AF189" s="6"/>
      <c r="AG189" s="6"/>
      <c r="AH189" s="6"/>
      <c r="AI189" s="6"/>
      <c r="AJ189" s="6"/>
      <c r="AK189" s="7"/>
      <c r="AL189" s="6">
        <v>100023724</v>
      </c>
      <c r="AM189" s="6" t="s">
        <v>220</v>
      </c>
    </row>
    <row r="190" spans="2:39" x14ac:dyDescent="0.2">
      <c r="B190" s="147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190" s="148" t="str">
        <f>+CONCATENATE(ZEUFI037[[#This Row],[Type]],"-",ZEUFI037[[#This Row],[TCode]],"-",ZEUFI037[[#This Row],[G/L Account]])</f>
        <v>--</v>
      </c>
      <c r="D190" s="149" t="str">
        <f>+CONCATENATE(ZEUFI037[[#This Row],[Type]],"-",ZEUFI037[[#This Row],[TCode]],"-",ZEUFI037[[#This Row],[CoCd]],"-",ZEUFI037[[#This Row],[DocumentNo]])</f>
        <v>---</v>
      </c>
      <c r="E190" s="6"/>
      <c r="F190" s="6"/>
      <c r="G190" s="6"/>
      <c r="H190" s="6"/>
      <c r="I190" s="6"/>
      <c r="J190" s="6"/>
      <c r="K190" s="6"/>
      <c r="L190" s="6"/>
      <c r="M190" s="151"/>
      <c r="N190" s="151"/>
      <c r="O190" s="151"/>
      <c r="P190" s="6"/>
      <c r="Q190" s="6"/>
      <c r="R190" s="6"/>
      <c r="S190" s="6">
        <v>13341762.84</v>
      </c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7"/>
      <c r="AL190" s="6"/>
      <c r="AM190" s="6"/>
    </row>
  </sheetData>
  <mergeCells count="2">
    <mergeCell ref="B1:H1"/>
    <mergeCell ref="F2:J2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A887-3361-4C77-B6D9-0E29A1756929}">
  <sheetPr codeName="Sheet10">
    <tabColor theme="7"/>
  </sheetPr>
  <dimension ref="C1:AA35"/>
  <sheetViews>
    <sheetView showGridLines="0" topLeftCell="A9" zoomScale="90" zoomScaleNormal="90" workbookViewId="0">
      <pane xSplit="11" topLeftCell="W1" activePane="topRight" state="frozen"/>
      <selection pane="topRight" activeCell="X5" sqref="X5:X6"/>
    </sheetView>
  </sheetViews>
  <sheetFormatPr defaultColWidth="8.85546875" defaultRowHeight="12" x14ac:dyDescent="0.2"/>
  <cols>
    <col min="1" max="2" width="2.42578125" style="1" customWidth="1"/>
    <col min="3" max="3" width="5.85546875" style="1" bestFit="1" customWidth="1"/>
    <col min="4" max="4" width="10.42578125" style="1" bestFit="1" customWidth="1"/>
    <col min="5" max="5" width="9.42578125" style="1" bestFit="1" customWidth="1"/>
    <col min="6" max="6" width="6.85546875" style="1" bestFit="1" customWidth="1"/>
    <col min="7" max="7" width="5.42578125" style="1" bestFit="1" customWidth="1"/>
    <col min="8" max="8" width="12.140625" style="1" bestFit="1" customWidth="1"/>
    <col min="9" max="9" width="10.28515625" style="114" bestFit="1" customWidth="1"/>
    <col min="10" max="10" width="15.42578125" style="1" bestFit="1" customWidth="1"/>
    <col min="11" max="11" width="15" style="1" bestFit="1" customWidth="1"/>
    <col min="12" max="12" width="11.5703125" style="1" bestFit="1" customWidth="1"/>
    <col min="13" max="13" width="17.7109375" style="1" bestFit="1" customWidth="1"/>
    <col min="14" max="14" width="10.140625" style="1" bestFit="1" customWidth="1"/>
    <col min="15" max="15" width="8.7109375" style="1" bestFit="1" customWidth="1"/>
    <col min="16" max="16" width="8.42578125" style="1" bestFit="1" customWidth="1"/>
    <col min="17" max="17" width="13.5703125" style="1" bestFit="1" customWidth="1"/>
    <col min="18" max="18" width="11.28515625" style="1" bestFit="1" customWidth="1"/>
    <col min="19" max="19" width="19.42578125" style="1" bestFit="1" customWidth="1"/>
    <col min="20" max="20" width="6.140625" style="1" bestFit="1" customWidth="1"/>
    <col min="21" max="21" width="11.42578125" style="1" bestFit="1" customWidth="1"/>
    <col min="22" max="22" width="14.140625" style="1" bestFit="1" customWidth="1"/>
    <col min="23" max="23" width="14.7109375" style="1" bestFit="1" customWidth="1"/>
    <col min="24" max="24" width="6.85546875" style="1" bestFit="1" customWidth="1"/>
    <col min="25" max="25" width="13.85546875" style="1" bestFit="1" customWidth="1"/>
    <col min="26" max="26" width="11.85546875" style="1" bestFit="1" customWidth="1"/>
    <col min="27" max="27" width="16.7109375" style="1" bestFit="1" customWidth="1"/>
    <col min="28" max="16384" width="8.85546875" style="1"/>
  </cols>
  <sheetData>
    <row r="1" spans="3:27" s="9" customFormat="1" ht="21.6" customHeight="1" x14ac:dyDescent="0.3">
      <c r="C1" s="10" t="s">
        <v>82</v>
      </c>
      <c r="D1" s="10"/>
      <c r="E1" s="10"/>
      <c r="F1" s="10"/>
      <c r="G1" s="10"/>
      <c r="H1" s="10"/>
      <c r="I1" s="123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+SUM(AP_To_Analyze[[#All],[Total Deb./Cred.]])</f>
        <v>11653307.500000002</v>
      </c>
      <c r="T3" s="29">
        <f>+SUM(AP_To_Analyze[[#All],[   Debit amount]])</f>
        <v>547313.14000000013</v>
      </c>
      <c r="U3" s="29">
        <f>+SUM(AP_To_Analyze[[#All],[  Credit amount]])</f>
        <v>547313.14</v>
      </c>
      <c r="V3" s="29"/>
      <c r="W3" s="29"/>
      <c r="X3" s="29"/>
      <c r="Y3" s="29"/>
    </row>
    <row r="4" spans="3:27" ht="12.75" thickBot="1" x14ac:dyDescent="0.25"/>
    <row r="5" spans="3:27" ht="24.75" thickBot="1" x14ac:dyDescent="0.25">
      <c r="C5" s="40" t="s">
        <v>5</v>
      </c>
      <c r="D5" s="40" t="s">
        <v>6</v>
      </c>
      <c r="E5" s="40" t="s">
        <v>7</v>
      </c>
      <c r="F5" s="40" t="s">
        <v>8</v>
      </c>
      <c r="G5" s="40" t="s">
        <v>10</v>
      </c>
      <c r="H5" s="40" t="s">
        <v>12</v>
      </c>
      <c r="I5" s="125" t="s">
        <v>15</v>
      </c>
      <c r="J5" s="40" t="s">
        <v>16</v>
      </c>
      <c r="K5" s="40" t="s">
        <v>19</v>
      </c>
      <c r="L5" s="41" t="s">
        <v>24</v>
      </c>
      <c r="M5" s="41" t="s">
        <v>25</v>
      </c>
      <c r="N5" s="41" t="s">
        <v>38</v>
      </c>
      <c r="O5" s="41" t="s">
        <v>39</v>
      </c>
      <c r="P5" s="41" t="s">
        <v>32</v>
      </c>
      <c r="Q5" s="41" t="s">
        <v>35</v>
      </c>
      <c r="R5" s="41" t="s">
        <v>33</v>
      </c>
      <c r="S5" s="41" t="s">
        <v>36</v>
      </c>
      <c r="T5" s="41" t="s">
        <v>34</v>
      </c>
      <c r="U5" s="41" t="s">
        <v>37</v>
      </c>
      <c r="V5" s="41" t="s">
        <v>26</v>
      </c>
      <c r="W5" s="41" t="s">
        <v>28</v>
      </c>
      <c r="X5" s="126" t="s">
        <v>85</v>
      </c>
      <c r="Y5" s="127" t="s">
        <v>86</v>
      </c>
      <c r="Z5" s="128" t="s">
        <v>87</v>
      </c>
      <c r="AA5" s="129" t="s">
        <v>88</v>
      </c>
    </row>
    <row r="6" spans="3:27" ht="15" x14ac:dyDescent="0.25">
      <c r="C6" s="4" t="s">
        <v>89</v>
      </c>
      <c r="D6" s="4" t="s">
        <v>140</v>
      </c>
      <c r="E6" s="4" t="s">
        <v>141</v>
      </c>
      <c r="F6" s="4" t="s">
        <v>50</v>
      </c>
      <c r="G6" s="4" t="s">
        <v>44</v>
      </c>
      <c r="H6" s="4">
        <v>23057508</v>
      </c>
      <c r="I6" s="119">
        <v>45596</v>
      </c>
      <c r="K6" s="8">
        <v>445837.09</v>
      </c>
      <c r="L6" s="4">
        <v>4751000001</v>
      </c>
      <c r="M6" s="1" t="s">
        <v>143</v>
      </c>
      <c r="N6"/>
      <c r="O6"/>
      <c r="V6" s="8">
        <v>9270.6200000000008</v>
      </c>
      <c r="W6" s="8">
        <v>0</v>
      </c>
    </row>
    <row r="7" spans="3:27" ht="15" x14ac:dyDescent="0.25">
      <c r="C7" s="4" t="s">
        <v>89</v>
      </c>
      <c r="D7" s="4" t="s">
        <v>140</v>
      </c>
      <c r="E7" s="4" t="s">
        <v>141</v>
      </c>
      <c r="F7" s="4" t="s">
        <v>50</v>
      </c>
      <c r="G7" s="4" t="s">
        <v>44</v>
      </c>
      <c r="H7" s="4">
        <v>23057508</v>
      </c>
      <c r="I7" s="119">
        <v>45596</v>
      </c>
      <c r="K7" s="8">
        <v>445837.09</v>
      </c>
      <c r="L7" s="4">
        <v>4751000001</v>
      </c>
      <c r="M7" s="1" t="s">
        <v>143</v>
      </c>
      <c r="N7"/>
      <c r="O7"/>
      <c r="V7" s="8">
        <v>56335.33</v>
      </c>
      <c r="W7" s="8">
        <v>0</v>
      </c>
    </row>
    <row r="8" spans="3:27" ht="15" x14ac:dyDescent="0.25">
      <c r="C8" s="4" t="s">
        <v>89</v>
      </c>
      <c r="D8" s="4" t="s">
        <v>140</v>
      </c>
      <c r="E8" s="4" t="s">
        <v>141</v>
      </c>
      <c r="F8" s="4" t="s">
        <v>50</v>
      </c>
      <c r="G8" s="4" t="s">
        <v>44</v>
      </c>
      <c r="H8" s="4">
        <v>23057508</v>
      </c>
      <c r="I8" s="119">
        <v>45596</v>
      </c>
      <c r="K8" s="8">
        <v>445837.09</v>
      </c>
      <c r="L8" s="4">
        <v>4751000001</v>
      </c>
      <c r="M8" s="1" t="s">
        <v>143</v>
      </c>
      <c r="N8"/>
      <c r="O8"/>
      <c r="V8" s="8">
        <v>1942.87</v>
      </c>
      <c r="W8" s="8">
        <v>0</v>
      </c>
    </row>
    <row r="9" spans="3:27" ht="15" x14ac:dyDescent="0.25">
      <c r="C9" s="4" t="s">
        <v>89</v>
      </c>
      <c r="D9" s="4" t="s">
        <v>140</v>
      </c>
      <c r="E9" s="4" t="s">
        <v>141</v>
      </c>
      <c r="F9" s="4" t="s">
        <v>50</v>
      </c>
      <c r="G9" s="4" t="s">
        <v>44</v>
      </c>
      <c r="H9" s="4">
        <v>23057508</v>
      </c>
      <c r="I9" s="119">
        <v>45596</v>
      </c>
      <c r="K9" s="8">
        <v>445837.09</v>
      </c>
      <c r="L9" s="4">
        <v>4751000001</v>
      </c>
      <c r="M9" s="1" t="s">
        <v>143</v>
      </c>
      <c r="N9"/>
      <c r="O9"/>
      <c r="V9" s="8">
        <v>2496.91</v>
      </c>
      <c r="W9" s="8">
        <v>0</v>
      </c>
    </row>
    <row r="10" spans="3:27" ht="15" x14ac:dyDescent="0.25">
      <c r="C10" s="4" t="s">
        <v>89</v>
      </c>
      <c r="D10" s="4" t="s">
        <v>140</v>
      </c>
      <c r="E10" s="4" t="s">
        <v>141</v>
      </c>
      <c r="F10" s="4" t="s">
        <v>50</v>
      </c>
      <c r="G10" s="4" t="s">
        <v>44</v>
      </c>
      <c r="H10" s="4">
        <v>23057508</v>
      </c>
      <c r="I10" s="119">
        <v>45596</v>
      </c>
      <c r="K10" s="8">
        <v>445837.09</v>
      </c>
      <c r="L10" s="4">
        <v>4751000001</v>
      </c>
      <c r="M10" s="1" t="s">
        <v>143</v>
      </c>
      <c r="N10"/>
      <c r="O10"/>
      <c r="V10" s="8">
        <v>38775.43</v>
      </c>
      <c r="W10" s="8">
        <v>0</v>
      </c>
    </row>
    <row r="11" spans="3:27" ht="15" x14ac:dyDescent="0.25">
      <c r="C11" s="4" t="s">
        <v>89</v>
      </c>
      <c r="D11" s="4" t="s">
        <v>140</v>
      </c>
      <c r="E11" s="4" t="s">
        <v>141</v>
      </c>
      <c r="F11" s="4" t="s">
        <v>50</v>
      </c>
      <c r="G11" s="4" t="s">
        <v>44</v>
      </c>
      <c r="H11" s="4">
        <v>23057508</v>
      </c>
      <c r="I11" s="119">
        <v>45596</v>
      </c>
      <c r="K11" s="8">
        <v>445837.09</v>
      </c>
      <c r="L11" s="4">
        <v>4751000001</v>
      </c>
      <c r="M11" s="1" t="s">
        <v>143</v>
      </c>
      <c r="N11"/>
      <c r="O11"/>
      <c r="V11" s="8">
        <v>109258</v>
      </c>
      <c r="W11" s="8">
        <v>0</v>
      </c>
    </row>
    <row r="12" spans="3:27" ht="15" x14ac:dyDescent="0.25">
      <c r="C12" s="4" t="s">
        <v>89</v>
      </c>
      <c r="D12" s="4" t="s">
        <v>140</v>
      </c>
      <c r="E12" s="4" t="s">
        <v>141</v>
      </c>
      <c r="F12" s="4" t="s">
        <v>50</v>
      </c>
      <c r="G12" s="4" t="s">
        <v>44</v>
      </c>
      <c r="H12" s="4">
        <v>23057508</v>
      </c>
      <c r="I12" s="119">
        <v>45596</v>
      </c>
      <c r="K12" s="8">
        <v>445837.09</v>
      </c>
      <c r="L12" s="4">
        <v>4751000001</v>
      </c>
      <c r="M12" s="1" t="s">
        <v>143</v>
      </c>
      <c r="N12"/>
      <c r="O12"/>
      <c r="V12" s="8">
        <v>1366.01</v>
      </c>
      <c r="W12" s="8">
        <v>0</v>
      </c>
    </row>
    <row r="13" spans="3:27" ht="15" x14ac:dyDescent="0.25">
      <c r="C13" s="4" t="s">
        <v>89</v>
      </c>
      <c r="D13" s="4" t="s">
        <v>140</v>
      </c>
      <c r="E13" s="4" t="s">
        <v>141</v>
      </c>
      <c r="F13" s="4" t="s">
        <v>50</v>
      </c>
      <c r="G13" s="4" t="s">
        <v>44</v>
      </c>
      <c r="H13" s="4">
        <v>23057508</v>
      </c>
      <c r="I13" s="119">
        <v>45596</v>
      </c>
      <c r="K13" s="8">
        <v>445837.09</v>
      </c>
      <c r="L13" s="4">
        <v>4751000001</v>
      </c>
      <c r="M13" s="1" t="s">
        <v>143</v>
      </c>
      <c r="N13"/>
      <c r="O13"/>
      <c r="V13" s="8">
        <v>39467.72</v>
      </c>
      <c r="W13" s="8">
        <v>0</v>
      </c>
    </row>
    <row r="14" spans="3:27" ht="15" x14ac:dyDescent="0.25">
      <c r="C14" s="4" t="s">
        <v>89</v>
      </c>
      <c r="D14" s="4" t="s">
        <v>140</v>
      </c>
      <c r="E14" s="4" t="s">
        <v>141</v>
      </c>
      <c r="F14" s="4" t="s">
        <v>50</v>
      </c>
      <c r="G14" s="4" t="s">
        <v>44</v>
      </c>
      <c r="H14" s="4">
        <v>23057508</v>
      </c>
      <c r="I14" s="119">
        <v>45596</v>
      </c>
      <c r="K14" s="8">
        <v>445837.09</v>
      </c>
      <c r="L14" s="4">
        <v>4751000001</v>
      </c>
      <c r="M14" s="1" t="s">
        <v>143</v>
      </c>
      <c r="N14"/>
      <c r="O14"/>
      <c r="V14" s="8">
        <v>0</v>
      </c>
      <c r="W14" s="8">
        <v>445837.09</v>
      </c>
    </row>
    <row r="15" spans="3:27" ht="15" x14ac:dyDescent="0.25">
      <c r="C15" s="4" t="s">
        <v>89</v>
      </c>
      <c r="D15" s="4" t="s">
        <v>140</v>
      </c>
      <c r="E15" s="4" t="s">
        <v>141</v>
      </c>
      <c r="F15" s="4" t="s">
        <v>50</v>
      </c>
      <c r="G15" s="4" t="s">
        <v>44</v>
      </c>
      <c r="H15" s="4">
        <v>23057508</v>
      </c>
      <c r="I15" s="119">
        <v>45596</v>
      </c>
      <c r="K15" s="8">
        <v>445837.09</v>
      </c>
      <c r="L15" s="4">
        <v>4751000004</v>
      </c>
      <c r="M15" s="1" t="s">
        <v>144</v>
      </c>
      <c r="N15"/>
      <c r="O15"/>
      <c r="V15" s="8">
        <v>4437.9799999999996</v>
      </c>
      <c r="W15" s="8">
        <v>0</v>
      </c>
    </row>
    <row r="16" spans="3:27" ht="15" x14ac:dyDescent="0.25">
      <c r="C16" s="4" t="s">
        <v>89</v>
      </c>
      <c r="D16" s="4" t="s">
        <v>140</v>
      </c>
      <c r="E16" s="4" t="s">
        <v>141</v>
      </c>
      <c r="F16" s="4" t="s">
        <v>50</v>
      </c>
      <c r="G16" s="4" t="s">
        <v>44</v>
      </c>
      <c r="H16" s="4">
        <v>23057508</v>
      </c>
      <c r="I16" s="119">
        <v>45596</v>
      </c>
      <c r="K16" s="8">
        <v>445837.09</v>
      </c>
      <c r="L16" s="4">
        <v>4751000004</v>
      </c>
      <c r="M16" s="1" t="s">
        <v>144</v>
      </c>
      <c r="N16"/>
      <c r="O16"/>
      <c r="V16" s="8">
        <v>687.01</v>
      </c>
      <c r="W16" s="8">
        <v>0</v>
      </c>
    </row>
    <row r="17" spans="3:23" ht="15" x14ac:dyDescent="0.25">
      <c r="C17" s="4" t="s">
        <v>89</v>
      </c>
      <c r="D17" s="4" t="s">
        <v>140</v>
      </c>
      <c r="E17" s="4" t="s">
        <v>141</v>
      </c>
      <c r="F17" s="4" t="s">
        <v>50</v>
      </c>
      <c r="G17" s="4" t="s">
        <v>44</v>
      </c>
      <c r="H17" s="4">
        <v>23057508</v>
      </c>
      <c r="I17" s="119">
        <v>45596</v>
      </c>
      <c r="K17" s="8">
        <v>445837.09</v>
      </c>
      <c r="L17" s="4">
        <v>4751000004</v>
      </c>
      <c r="M17" s="1" t="s">
        <v>144</v>
      </c>
      <c r="N17"/>
      <c r="O17"/>
      <c r="V17" s="8">
        <v>3.18</v>
      </c>
      <c r="W17" s="8">
        <v>0</v>
      </c>
    </row>
    <row r="18" spans="3:23" ht="15" x14ac:dyDescent="0.25">
      <c r="C18" s="4" t="s">
        <v>89</v>
      </c>
      <c r="D18" s="4" t="s">
        <v>140</v>
      </c>
      <c r="E18" s="4" t="s">
        <v>141</v>
      </c>
      <c r="F18" s="4" t="s">
        <v>50</v>
      </c>
      <c r="G18" s="4" t="s">
        <v>44</v>
      </c>
      <c r="H18" s="4">
        <v>23057508</v>
      </c>
      <c r="I18" s="119">
        <v>45596</v>
      </c>
      <c r="K18" s="8">
        <v>445837.09</v>
      </c>
      <c r="L18" s="4">
        <v>4751000004</v>
      </c>
      <c r="M18" s="1" t="s">
        <v>144</v>
      </c>
      <c r="N18"/>
      <c r="O18"/>
      <c r="V18" s="8">
        <v>459</v>
      </c>
      <c r="W18" s="8">
        <v>0</v>
      </c>
    </row>
    <row r="19" spans="3:23" ht="15" x14ac:dyDescent="0.25">
      <c r="C19" s="4" t="s">
        <v>89</v>
      </c>
      <c r="D19" s="4" t="s">
        <v>140</v>
      </c>
      <c r="E19" s="4" t="s">
        <v>141</v>
      </c>
      <c r="F19" s="4" t="s">
        <v>50</v>
      </c>
      <c r="G19" s="4" t="s">
        <v>44</v>
      </c>
      <c r="H19" s="4">
        <v>23057508</v>
      </c>
      <c r="I19" s="119">
        <v>45596</v>
      </c>
      <c r="K19" s="8">
        <v>445837.09</v>
      </c>
      <c r="L19" s="4">
        <v>4751000004</v>
      </c>
      <c r="M19" s="1" t="s">
        <v>144</v>
      </c>
      <c r="N19"/>
      <c r="O19"/>
      <c r="V19" s="8">
        <v>79.680000000000007</v>
      </c>
      <c r="W19" s="8">
        <v>0</v>
      </c>
    </row>
    <row r="20" spans="3:23" ht="15" x14ac:dyDescent="0.25">
      <c r="C20" s="4" t="s">
        <v>89</v>
      </c>
      <c r="D20" s="4" t="s">
        <v>140</v>
      </c>
      <c r="E20" s="4" t="s">
        <v>141</v>
      </c>
      <c r="F20" s="4" t="s">
        <v>50</v>
      </c>
      <c r="G20" s="4" t="s">
        <v>44</v>
      </c>
      <c r="H20" s="4">
        <v>23057508</v>
      </c>
      <c r="I20" s="119">
        <v>45596</v>
      </c>
      <c r="K20" s="8">
        <v>445837.09</v>
      </c>
      <c r="L20" s="4">
        <v>4751000004</v>
      </c>
      <c r="M20" s="1" t="s">
        <v>144</v>
      </c>
      <c r="N20"/>
      <c r="O20"/>
      <c r="V20" s="8">
        <v>1572.14</v>
      </c>
      <c r="W20" s="8">
        <v>0</v>
      </c>
    </row>
    <row r="21" spans="3:23" ht="15" x14ac:dyDescent="0.25">
      <c r="C21" s="4" t="s">
        <v>89</v>
      </c>
      <c r="D21" s="4" t="s">
        <v>140</v>
      </c>
      <c r="E21" s="4" t="s">
        <v>141</v>
      </c>
      <c r="F21" s="4" t="s">
        <v>50</v>
      </c>
      <c r="G21" s="4" t="s">
        <v>44</v>
      </c>
      <c r="H21" s="4">
        <v>23057508</v>
      </c>
      <c r="I21" s="119">
        <v>45596</v>
      </c>
      <c r="K21" s="8">
        <v>445837.09</v>
      </c>
      <c r="L21" s="4">
        <v>4751000004</v>
      </c>
      <c r="M21" s="1" t="s">
        <v>144</v>
      </c>
      <c r="N21"/>
      <c r="O21"/>
      <c r="V21" s="8">
        <v>299.91000000000003</v>
      </c>
      <c r="W21" s="8">
        <v>0</v>
      </c>
    </row>
    <row r="22" spans="3:23" ht="15" x14ac:dyDescent="0.25">
      <c r="C22" s="4" t="s">
        <v>89</v>
      </c>
      <c r="D22" s="4" t="s">
        <v>140</v>
      </c>
      <c r="E22" s="4" t="s">
        <v>141</v>
      </c>
      <c r="F22" s="4" t="s">
        <v>50</v>
      </c>
      <c r="G22" s="4" t="s">
        <v>44</v>
      </c>
      <c r="H22" s="4">
        <v>23057508</v>
      </c>
      <c r="I22" s="119">
        <v>45596</v>
      </c>
      <c r="K22" s="8">
        <v>445837.09</v>
      </c>
      <c r="L22" s="4">
        <v>4751000004</v>
      </c>
      <c r="M22" s="1" t="s">
        <v>144</v>
      </c>
      <c r="N22"/>
      <c r="O22"/>
      <c r="V22" s="8">
        <v>502.04</v>
      </c>
      <c r="W22" s="8">
        <v>0</v>
      </c>
    </row>
    <row r="23" spans="3:23" ht="15" x14ac:dyDescent="0.25">
      <c r="C23" s="4" t="s">
        <v>89</v>
      </c>
      <c r="D23" s="4" t="s">
        <v>140</v>
      </c>
      <c r="E23" s="4" t="s">
        <v>141</v>
      </c>
      <c r="F23" s="4" t="s">
        <v>50</v>
      </c>
      <c r="G23" s="4" t="s">
        <v>44</v>
      </c>
      <c r="H23" s="4">
        <v>23057508</v>
      </c>
      <c r="I23" s="119">
        <v>45596</v>
      </c>
      <c r="K23" s="8">
        <v>445837.09</v>
      </c>
      <c r="L23" s="4">
        <v>4751000004</v>
      </c>
      <c r="M23" s="1" t="s">
        <v>144</v>
      </c>
      <c r="N23"/>
      <c r="O23"/>
      <c r="V23" s="8">
        <v>445.53</v>
      </c>
      <c r="W23" s="8">
        <v>0</v>
      </c>
    </row>
    <row r="24" spans="3:23" ht="15" x14ac:dyDescent="0.25">
      <c r="C24" s="4" t="s">
        <v>89</v>
      </c>
      <c r="D24" s="4" t="s">
        <v>140</v>
      </c>
      <c r="E24" s="4" t="s">
        <v>141</v>
      </c>
      <c r="F24" s="4" t="s">
        <v>50</v>
      </c>
      <c r="G24" s="4" t="s">
        <v>44</v>
      </c>
      <c r="H24" s="4">
        <v>23057508</v>
      </c>
      <c r="I24" s="119">
        <v>45596</v>
      </c>
      <c r="K24" s="8">
        <v>445837.09</v>
      </c>
      <c r="L24" s="4">
        <v>4751000004</v>
      </c>
      <c r="M24" s="1" t="s">
        <v>144</v>
      </c>
      <c r="N24"/>
      <c r="O24"/>
      <c r="V24" s="8">
        <v>37.5</v>
      </c>
      <c r="W24" s="8">
        <v>0</v>
      </c>
    </row>
    <row r="25" spans="3:23" ht="15" x14ac:dyDescent="0.25">
      <c r="C25" s="4" t="s">
        <v>89</v>
      </c>
      <c r="D25" s="4" t="s">
        <v>140</v>
      </c>
      <c r="E25" s="4" t="s">
        <v>141</v>
      </c>
      <c r="F25" s="4" t="s">
        <v>50</v>
      </c>
      <c r="G25" s="4" t="s">
        <v>44</v>
      </c>
      <c r="H25" s="4">
        <v>23057508</v>
      </c>
      <c r="I25" s="119">
        <v>45596</v>
      </c>
      <c r="K25" s="8">
        <v>445837.09</v>
      </c>
      <c r="L25" s="4">
        <v>4751000004</v>
      </c>
      <c r="M25" s="1" t="s">
        <v>144</v>
      </c>
      <c r="N25"/>
      <c r="O25"/>
      <c r="V25" s="8">
        <v>1261.78</v>
      </c>
      <c r="W25" s="8">
        <v>0</v>
      </c>
    </row>
    <row r="26" spans="3:23" ht="15" x14ac:dyDescent="0.25">
      <c r="C26" s="4" t="s">
        <v>89</v>
      </c>
      <c r="D26" s="4" t="s">
        <v>140</v>
      </c>
      <c r="E26" s="4" t="s">
        <v>141</v>
      </c>
      <c r="F26" s="4" t="s">
        <v>50</v>
      </c>
      <c r="G26" s="4" t="s">
        <v>44</v>
      </c>
      <c r="H26" s="4">
        <v>23057508</v>
      </c>
      <c r="I26" s="119">
        <v>45596</v>
      </c>
      <c r="K26" s="8">
        <v>445837.09</v>
      </c>
      <c r="L26" s="4">
        <v>4751000001</v>
      </c>
      <c r="M26" s="1" t="s">
        <v>143</v>
      </c>
      <c r="N26"/>
      <c r="O26"/>
      <c r="V26" s="8">
        <v>9546.4</v>
      </c>
      <c r="W26" s="8">
        <v>0</v>
      </c>
    </row>
    <row r="27" spans="3:23" ht="15" x14ac:dyDescent="0.25">
      <c r="C27" s="4" t="s">
        <v>89</v>
      </c>
      <c r="D27" s="4" t="s">
        <v>140</v>
      </c>
      <c r="E27" s="4" t="s">
        <v>141</v>
      </c>
      <c r="F27" s="4" t="s">
        <v>50</v>
      </c>
      <c r="G27" s="4" t="s">
        <v>44</v>
      </c>
      <c r="H27" s="4">
        <v>23057508</v>
      </c>
      <c r="I27" s="119">
        <v>45596</v>
      </c>
      <c r="K27" s="8">
        <v>445837.09</v>
      </c>
      <c r="L27" s="4">
        <v>4751000001</v>
      </c>
      <c r="M27" s="1" t="s">
        <v>143</v>
      </c>
      <c r="N27"/>
      <c r="O27"/>
      <c r="V27" s="8">
        <v>17762.96</v>
      </c>
      <c r="W27" s="8">
        <v>0</v>
      </c>
    </row>
    <row r="28" spans="3:23" ht="15" x14ac:dyDescent="0.25">
      <c r="C28" s="4" t="s">
        <v>89</v>
      </c>
      <c r="D28" s="4" t="s">
        <v>140</v>
      </c>
      <c r="E28" s="4" t="s">
        <v>141</v>
      </c>
      <c r="F28" s="4" t="s">
        <v>50</v>
      </c>
      <c r="G28" s="4" t="s">
        <v>44</v>
      </c>
      <c r="H28" s="4">
        <v>23057508</v>
      </c>
      <c r="I28" s="119">
        <v>45596</v>
      </c>
      <c r="K28" s="8">
        <v>445837.09</v>
      </c>
      <c r="L28" s="4">
        <v>4751000001</v>
      </c>
      <c r="M28" s="1" t="s">
        <v>143</v>
      </c>
      <c r="N28"/>
      <c r="O28"/>
      <c r="V28" s="8">
        <v>75856.570000000007</v>
      </c>
      <c r="W28" s="8">
        <v>0</v>
      </c>
    </row>
    <row r="29" spans="3:23" ht="15" x14ac:dyDescent="0.25">
      <c r="C29" s="4" t="s">
        <v>89</v>
      </c>
      <c r="D29" s="4" t="s">
        <v>140</v>
      </c>
      <c r="E29" s="4" t="s">
        <v>141</v>
      </c>
      <c r="F29" s="4" t="s">
        <v>50</v>
      </c>
      <c r="G29" s="4" t="s">
        <v>44</v>
      </c>
      <c r="H29" s="4">
        <v>23057508</v>
      </c>
      <c r="I29" s="119">
        <v>45596</v>
      </c>
      <c r="K29" s="8">
        <v>445837.09</v>
      </c>
      <c r="L29" s="4">
        <v>4751000001</v>
      </c>
      <c r="M29" s="1" t="s">
        <v>143</v>
      </c>
      <c r="N29"/>
      <c r="O29"/>
      <c r="V29" s="8">
        <v>4895.1000000000004</v>
      </c>
      <c r="W29" s="8">
        <v>0</v>
      </c>
    </row>
    <row r="30" spans="3:23" ht="15" x14ac:dyDescent="0.25">
      <c r="C30" s="4" t="s">
        <v>89</v>
      </c>
      <c r="D30" s="4" t="s">
        <v>140</v>
      </c>
      <c r="E30" s="4" t="s">
        <v>141</v>
      </c>
      <c r="F30" s="4" t="s">
        <v>50</v>
      </c>
      <c r="G30" s="4" t="s">
        <v>44</v>
      </c>
      <c r="H30" s="4">
        <v>23057508</v>
      </c>
      <c r="I30" s="119">
        <v>45596</v>
      </c>
      <c r="K30" s="8">
        <v>445837.09</v>
      </c>
      <c r="L30" s="4">
        <v>4751000001</v>
      </c>
      <c r="M30" s="1" t="s">
        <v>143</v>
      </c>
      <c r="N30"/>
      <c r="O30"/>
      <c r="V30" s="8">
        <v>69077.42</v>
      </c>
      <c r="W30" s="8">
        <v>0</v>
      </c>
    </row>
    <row r="31" spans="3:23" ht="15" x14ac:dyDescent="0.25">
      <c r="C31" s="4" t="s">
        <v>145</v>
      </c>
      <c r="D31" s="4" t="s">
        <v>201</v>
      </c>
      <c r="E31" s="4" t="s">
        <v>140</v>
      </c>
      <c r="F31" s="4" t="s">
        <v>50</v>
      </c>
      <c r="G31" s="4" t="s">
        <v>44</v>
      </c>
      <c r="H31" s="4">
        <v>23088911</v>
      </c>
      <c r="I31" s="119">
        <v>45596</v>
      </c>
      <c r="K31" s="8">
        <v>101476.05</v>
      </c>
      <c r="L31" s="4">
        <v>7560000001</v>
      </c>
      <c r="M31" s="1" t="s">
        <v>101</v>
      </c>
      <c r="N31"/>
      <c r="O31"/>
      <c r="R31" s="1" t="s">
        <v>147</v>
      </c>
      <c r="S31" s="1" t="s">
        <v>149</v>
      </c>
      <c r="V31" s="8">
        <v>0</v>
      </c>
      <c r="W31" s="8">
        <v>12.88</v>
      </c>
    </row>
    <row r="32" spans="3:23" ht="15" x14ac:dyDescent="0.25">
      <c r="C32" s="4" t="s">
        <v>145</v>
      </c>
      <c r="D32" s="4" t="s">
        <v>201</v>
      </c>
      <c r="E32" s="4" t="s">
        <v>140</v>
      </c>
      <c r="F32" s="4" t="s">
        <v>50</v>
      </c>
      <c r="G32" s="4" t="s">
        <v>44</v>
      </c>
      <c r="H32" s="4">
        <v>23088911</v>
      </c>
      <c r="I32" s="119">
        <v>45596</v>
      </c>
      <c r="K32" s="8">
        <v>101476.05</v>
      </c>
      <c r="L32" s="4">
        <v>4760000001</v>
      </c>
      <c r="M32" s="1" t="s">
        <v>202</v>
      </c>
      <c r="N32"/>
      <c r="O32"/>
      <c r="V32" s="8">
        <v>81458.48</v>
      </c>
      <c r="W32" s="8">
        <v>0</v>
      </c>
    </row>
    <row r="33" spans="3:23" ht="15" x14ac:dyDescent="0.25">
      <c r="C33" s="4" t="s">
        <v>145</v>
      </c>
      <c r="D33" s="4" t="s">
        <v>201</v>
      </c>
      <c r="E33" s="4" t="s">
        <v>140</v>
      </c>
      <c r="F33" s="4" t="s">
        <v>50</v>
      </c>
      <c r="G33" s="4" t="s">
        <v>44</v>
      </c>
      <c r="H33" s="4">
        <v>23088911</v>
      </c>
      <c r="I33" s="119">
        <v>45596</v>
      </c>
      <c r="K33" s="8">
        <v>101476.05</v>
      </c>
      <c r="L33" s="4">
        <v>4760000001</v>
      </c>
      <c r="M33" s="1" t="s">
        <v>202</v>
      </c>
      <c r="N33"/>
      <c r="O33"/>
      <c r="V33" s="8">
        <v>0</v>
      </c>
      <c r="W33" s="8">
        <v>101463.17</v>
      </c>
    </row>
    <row r="34" spans="3:23" ht="15" x14ac:dyDescent="0.25">
      <c r="C34" s="4" t="s">
        <v>145</v>
      </c>
      <c r="D34" s="4" t="s">
        <v>201</v>
      </c>
      <c r="E34" s="4" t="s">
        <v>140</v>
      </c>
      <c r="F34" s="4" t="s">
        <v>50</v>
      </c>
      <c r="G34" s="4" t="s">
        <v>44</v>
      </c>
      <c r="H34" s="4">
        <v>23088911</v>
      </c>
      <c r="I34" s="119">
        <v>45596</v>
      </c>
      <c r="K34" s="8">
        <v>101476.05</v>
      </c>
      <c r="L34" s="4">
        <v>4760000001</v>
      </c>
      <c r="M34" s="1" t="s">
        <v>202</v>
      </c>
      <c r="N34"/>
      <c r="O34"/>
      <c r="V34" s="8">
        <v>2413.9299999999998</v>
      </c>
      <c r="W34" s="8">
        <v>0</v>
      </c>
    </row>
    <row r="35" spans="3:23" ht="15" x14ac:dyDescent="0.25">
      <c r="C35" s="4" t="s">
        <v>145</v>
      </c>
      <c r="D35" s="4" t="s">
        <v>201</v>
      </c>
      <c r="E35" s="4" t="s">
        <v>140</v>
      </c>
      <c r="F35" s="4" t="s">
        <v>50</v>
      </c>
      <c r="G35" s="4" t="s">
        <v>44</v>
      </c>
      <c r="H35" s="4">
        <v>23088911</v>
      </c>
      <c r="I35" s="119">
        <v>45596</v>
      </c>
      <c r="K35" s="8">
        <v>101476.05</v>
      </c>
      <c r="L35" s="4">
        <v>4760000001</v>
      </c>
      <c r="M35" s="1" t="s">
        <v>202</v>
      </c>
      <c r="N35"/>
      <c r="O35"/>
      <c r="V35" s="8">
        <v>17603.64</v>
      </c>
      <c r="W35" s="8">
        <v>0</v>
      </c>
    </row>
  </sheetData>
  <phoneticPr fontId="17" type="noConversion"/>
  <conditionalFormatting sqref="X5:X35">
    <cfRule type="containsText" dxfId="13" priority="1" operator="containsText" text="WRONG">
      <formula>NOT(ISERROR(SEARCH("WRONG",X5)))</formula>
    </cfRule>
    <cfRule type="containsText" dxfId="12" priority="3" operator="containsText" text="CORRECT">
      <formula>NOT(ISERROR(SEARCH("CORRECT",X5)))</formula>
    </cfRule>
  </conditionalFormatting>
  <dataValidations count="1">
    <dataValidation type="list" allowBlank="1" showInputMessage="1" showErrorMessage="1" sqref="X5:X35" xr:uid="{00D51E24-8917-44EB-80AD-BD4A3D95C9C4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4009-18FF-494C-A06D-1F7DC02D9460}">
  <sheetPr codeName="Sheet11">
    <tabColor rgb="FFFFFFCC"/>
  </sheetPr>
  <dimension ref="B1:T15"/>
  <sheetViews>
    <sheetView showGridLines="0" workbookViewId="0">
      <selection activeCell="I20" sqref="I20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10.28515625" style="1" bestFit="1" customWidth="1"/>
    <col min="6" max="6" width="10.7109375" style="1" bestFit="1" customWidth="1"/>
    <col min="7" max="7" width="16.5703125" style="1" bestFit="1" customWidth="1"/>
    <col min="8" max="8" width="9.42578125" style="1" bestFit="1" customWidth="1"/>
    <col min="9" max="9" width="16" style="1" bestFit="1" customWidth="1"/>
    <col min="10" max="10" width="14.28515625" style="114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83</v>
      </c>
      <c r="C1" s="10"/>
      <c r="D1" s="10"/>
      <c r="E1" s="10"/>
      <c r="F1" s="10"/>
      <c r="G1" s="10"/>
      <c r="H1" s="10"/>
      <c r="I1" s="10"/>
      <c r="J1" s="123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+COUNTA(Sample_AR[[#All],[Type + TCode + Co + Doc N]])-1</f>
        <v>10</v>
      </c>
      <c r="L3" s="29">
        <f>+SUM(Sample_AR[[#All],[Total Deb./Cred.]])</f>
        <v>404811.06</v>
      </c>
    </row>
    <row r="4" spans="2:20" ht="6" customHeight="1" x14ac:dyDescent="0.2"/>
    <row r="5" spans="2:20" ht="12.75" thickBot="1" x14ac:dyDescent="0.25">
      <c r="B5" s="13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12</v>
      </c>
      <c r="J5" s="122" t="s">
        <v>15</v>
      </c>
      <c r="K5" s="12" t="s">
        <v>16</v>
      </c>
      <c r="L5" s="12" t="s">
        <v>19</v>
      </c>
      <c r="M5" s="18" t="s">
        <v>63</v>
      </c>
    </row>
    <row r="6" spans="2:20" x14ac:dyDescent="0.2">
      <c r="B6" s="4" t="s">
        <v>232</v>
      </c>
      <c r="C6" s="4" t="s">
        <v>89</v>
      </c>
      <c r="D6" s="4" t="s">
        <v>90</v>
      </c>
      <c r="E6" s="4" t="s">
        <v>99</v>
      </c>
      <c r="F6" s="4" t="s">
        <v>48</v>
      </c>
      <c r="G6" s="1" t="s">
        <v>92</v>
      </c>
      <c r="H6" s="4" t="s">
        <v>44</v>
      </c>
      <c r="I6" s="4">
        <v>23057214</v>
      </c>
      <c r="J6" s="119">
        <v>45574</v>
      </c>
      <c r="L6" s="8">
        <v>94209.23</v>
      </c>
      <c r="M6" s="4" t="s">
        <v>61</v>
      </c>
    </row>
    <row r="7" spans="2:20" x14ac:dyDescent="0.2">
      <c r="B7" s="4" t="s">
        <v>237</v>
      </c>
      <c r="C7" s="4" t="s">
        <v>89</v>
      </c>
      <c r="D7" s="4" t="s">
        <v>90</v>
      </c>
      <c r="E7" s="4" t="s">
        <v>126</v>
      </c>
      <c r="F7" s="4" t="s">
        <v>48</v>
      </c>
      <c r="G7" s="1" t="s">
        <v>92</v>
      </c>
      <c r="H7" s="4" t="s">
        <v>44</v>
      </c>
      <c r="I7" s="4">
        <v>23057277</v>
      </c>
      <c r="J7" s="119">
        <v>45579</v>
      </c>
      <c r="L7" s="8">
        <v>28025.73</v>
      </c>
      <c r="M7" s="4" t="s">
        <v>61</v>
      </c>
    </row>
    <row r="8" spans="2:20" x14ac:dyDescent="0.2">
      <c r="B8" s="4" t="s">
        <v>238</v>
      </c>
      <c r="C8" s="4" t="s">
        <v>89</v>
      </c>
      <c r="D8" s="4" t="s">
        <v>90</v>
      </c>
      <c r="E8" s="4" t="s">
        <v>91</v>
      </c>
      <c r="F8" s="4" t="s">
        <v>48</v>
      </c>
      <c r="G8" s="1" t="s">
        <v>92</v>
      </c>
      <c r="H8" s="4" t="s">
        <v>44</v>
      </c>
      <c r="I8" s="4">
        <v>23057328</v>
      </c>
      <c r="J8" s="119">
        <v>45581</v>
      </c>
      <c r="L8" s="8">
        <v>57711.11</v>
      </c>
      <c r="M8" s="4" t="s">
        <v>61</v>
      </c>
    </row>
    <row r="9" spans="2:20" x14ac:dyDescent="0.2">
      <c r="B9" s="4" t="s">
        <v>239</v>
      </c>
      <c r="C9" s="4" t="s">
        <v>89</v>
      </c>
      <c r="D9" s="4" t="s">
        <v>90</v>
      </c>
      <c r="E9" s="4" t="s">
        <v>91</v>
      </c>
      <c r="F9" s="4" t="s">
        <v>48</v>
      </c>
      <c r="G9" s="1" t="s">
        <v>92</v>
      </c>
      <c r="H9" s="4" t="s">
        <v>44</v>
      </c>
      <c r="I9" s="4">
        <v>23057329</v>
      </c>
      <c r="J9" s="119">
        <v>45581</v>
      </c>
      <c r="L9" s="8">
        <v>17702.060000000001</v>
      </c>
      <c r="M9" s="4" t="s">
        <v>61</v>
      </c>
    </row>
    <row r="10" spans="2:20" x14ac:dyDescent="0.2">
      <c r="B10" s="4" t="s">
        <v>241</v>
      </c>
      <c r="C10" s="4" t="s">
        <v>89</v>
      </c>
      <c r="D10" s="4"/>
      <c r="E10" s="4" t="s">
        <v>134</v>
      </c>
      <c r="F10" s="4" t="s">
        <v>48</v>
      </c>
      <c r="G10" s="1" t="s">
        <v>92</v>
      </c>
      <c r="H10" s="4" t="s">
        <v>44</v>
      </c>
      <c r="I10" s="4">
        <v>23057395</v>
      </c>
      <c r="J10" s="119">
        <v>45589</v>
      </c>
      <c r="L10" s="8">
        <v>23730.45</v>
      </c>
      <c r="M10" s="4" t="s">
        <v>61</v>
      </c>
    </row>
    <row r="11" spans="2:20" x14ac:dyDescent="0.2">
      <c r="B11" s="4" t="s">
        <v>245</v>
      </c>
      <c r="C11" s="4" t="s">
        <v>89</v>
      </c>
      <c r="D11" s="4" t="s">
        <v>90</v>
      </c>
      <c r="E11" s="4" t="s">
        <v>91</v>
      </c>
      <c r="F11" s="4" t="s">
        <v>48</v>
      </c>
      <c r="G11" s="1" t="s">
        <v>92</v>
      </c>
      <c r="H11" s="4" t="s">
        <v>44</v>
      </c>
      <c r="I11" s="4">
        <v>23057451</v>
      </c>
      <c r="J11" s="119">
        <v>45596</v>
      </c>
      <c r="L11" s="8">
        <v>10697.15</v>
      </c>
      <c r="M11" s="4" t="s">
        <v>61</v>
      </c>
    </row>
    <row r="12" spans="2:20" x14ac:dyDescent="0.2">
      <c r="B12" s="4" t="s">
        <v>270</v>
      </c>
      <c r="C12" s="4" t="s">
        <v>145</v>
      </c>
      <c r="D12" s="4" t="s">
        <v>90</v>
      </c>
      <c r="E12" s="4" t="s">
        <v>99</v>
      </c>
      <c r="F12" s="4" t="s">
        <v>48</v>
      </c>
      <c r="G12" s="1" t="s">
        <v>92</v>
      </c>
      <c r="H12" s="4" t="s">
        <v>44</v>
      </c>
      <c r="I12" s="4">
        <v>23088765</v>
      </c>
      <c r="J12" s="119">
        <v>45581</v>
      </c>
      <c r="L12" s="8">
        <v>86625.01</v>
      </c>
      <c r="M12" s="4" t="s">
        <v>61</v>
      </c>
    </row>
    <row r="13" spans="2:20" x14ac:dyDescent="0.2">
      <c r="B13" s="4" t="s">
        <v>271</v>
      </c>
      <c r="C13" s="4" t="s">
        <v>145</v>
      </c>
      <c r="D13" s="4" t="s">
        <v>90</v>
      </c>
      <c r="E13" s="4" t="s">
        <v>91</v>
      </c>
      <c r="F13" s="4" t="s">
        <v>48</v>
      </c>
      <c r="G13" s="1" t="s">
        <v>92</v>
      </c>
      <c r="H13" s="4" t="s">
        <v>44</v>
      </c>
      <c r="I13" s="4">
        <v>23088772</v>
      </c>
      <c r="J13" s="119">
        <v>45581</v>
      </c>
      <c r="L13" s="8">
        <v>57711.11</v>
      </c>
      <c r="M13" s="4" t="s">
        <v>61</v>
      </c>
    </row>
    <row r="14" spans="2:20" x14ac:dyDescent="0.2">
      <c r="B14" s="4" t="s">
        <v>272</v>
      </c>
      <c r="C14" s="4" t="s">
        <v>145</v>
      </c>
      <c r="D14" s="4" t="s">
        <v>90</v>
      </c>
      <c r="E14" s="4" t="s">
        <v>91</v>
      </c>
      <c r="F14" s="4" t="s">
        <v>48</v>
      </c>
      <c r="G14" s="1" t="s">
        <v>92</v>
      </c>
      <c r="H14" s="4" t="s">
        <v>44</v>
      </c>
      <c r="I14" s="4">
        <v>23088773</v>
      </c>
      <c r="J14" s="119">
        <v>45581</v>
      </c>
      <c r="L14" s="8">
        <v>17702.060000000001</v>
      </c>
      <c r="M14" s="4" t="s">
        <v>61</v>
      </c>
    </row>
    <row r="15" spans="2:20" x14ac:dyDescent="0.2">
      <c r="B15" s="4" t="s">
        <v>285</v>
      </c>
      <c r="C15" s="4" t="s">
        <v>145</v>
      </c>
      <c r="D15" s="4" t="s">
        <v>90</v>
      </c>
      <c r="E15" s="4" t="s">
        <v>91</v>
      </c>
      <c r="F15" s="4" t="s">
        <v>48</v>
      </c>
      <c r="G15" s="1" t="s">
        <v>92</v>
      </c>
      <c r="H15" s="4" t="s">
        <v>44</v>
      </c>
      <c r="I15" s="4">
        <v>23088862</v>
      </c>
      <c r="J15" s="119">
        <v>45596</v>
      </c>
      <c r="L15" s="8">
        <v>10697.15</v>
      </c>
      <c r="M15" s="4" t="s">
        <v>61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3D96-D99C-40FF-A59C-6C757F93EFC5}">
  <sheetPr codeName="Sheet12">
    <tabColor rgb="FFFFFFCC"/>
  </sheetPr>
  <dimension ref="B1:T7"/>
  <sheetViews>
    <sheetView showGridLines="0" workbookViewId="0">
      <selection activeCell="F14" sqref="F14"/>
    </sheetView>
  </sheetViews>
  <sheetFormatPr defaultColWidth="8.85546875" defaultRowHeight="12" x14ac:dyDescent="0.2"/>
  <cols>
    <col min="1" max="1" width="2.710937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18.7109375" style="1" bestFit="1" customWidth="1"/>
    <col min="8" max="8" width="9.42578125" style="1" bestFit="1" customWidth="1"/>
    <col min="9" max="9" width="16" style="1" bestFit="1" customWidth="1"/>
    <col min="10" max="10" width="14.28515625" style="114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84</v>
      </c>
      <c r="C1" s="10"/>
      <c r="D1" s="10"/>
      <c r="E1" s="10"/>
      <c r="F1" s="10"/>
      <c r="G1" s="10"/>
      <c r="H1" s="10"/>
      <c r="I1" s="10"/>
      <c r="J1" s="123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+COUNTA(Sample_AP[[#All],[Type + TCode + Co + Doc N]])-1</f>
        <v>2</v>
      </c>
      <c r="L3" s="29">
        <f>+SUM(Sample_AP[[#All],[Total Deb./Cred.]])</f>
        <v>547313.14</v>
      </c>
    </row>
    <row r="4" spans="2:20" ht="6" customHeight="1" x14ac:dyDescent="0.2"/>
    <row r="5" spans="2:20" ht="12.75" thickBot="1" x14ac:dyDescent="0.25">
      <c r="B5" s="13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12</v>
      </c>
      <c r="J5" s="122" t="s">
        <v>15</v>
      </c>
      <c r="K5" s="12" t="s">
        <v>16</v>
      </c>
      <c r="L5" s="12" t="s">
        <v>19</v>
      </c>
      <c r="M5" s="18" t="s">
        <v>63</v>
      </c>
    </row>
    <row r="6" spans="2:20" x14ac:dyDescent="0.2">
      <c r="B6" s="4" t="s">
        <v>247</v>
      </c>
      <c r="C6" s="4" t="s">
        <v>89</v>
      </c>
      <c r="D6" s="4" t="s">
        <v>140</v>
      </c>
      <c r="E6" s="4" t="s">
        <v>141</v>
      </c>
      <c r="F6" s="4" t="s">
        <v>50</v>
      </c>
      <c r="G6" s="1" t="s">
        <v>142</v>
      </c>
      <c r="H6" s="4" t="s">
        <v>44</v>
      </c>
      <c r="I6" s="4">
        <v>23057508</v>
      </c>
      <c r="J6" s="119">
        <v>45596</v>
      </c>
      <c r="L6" s="8">
        <v>445837.09</v>
      </c>
      <c r="M6" s="4" t="s">
        <v>61</v>
      </c>
    </row>
    <row r="7" spans="2:20" x14ac:dyDescent="0.2">
      <c r="B7" s="4" t="s">
        <v>289</v>
      </c>
      <c r="C7" s="4" t="s">
        <v>145</v>
      </c>
      <c r="D7" s="4" t="s">
        <v>201</v>
      </c>
      <c r="E7" s="4" t="s">
        <v>140</v>
      </c>
      <c r="F7" s="4" t="s">
        <v>50</v>
      </c>
      <c r="G7" s="1" t="s">
        <v>142</v>
      </c>
      <c r="H7" s="4" t="s">
        <v>44</v>
      </c>
      <c r="I7" s="4">
        <v>23088911</v>
      </c>
      <c r="J7" s="119">
        <v>45596</v>
      </c>
      <c r="L7" s="8">
        <v>101476.05</v>
      </c>
      <c r="M7" s="4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FD7F-70AE-410B-A6E9-6B51C454AF76}">
  <sheetPr codeName="Sheet2">
    <tabColor theme="1"/>
  </sheetPr>
  <dimension ref="B1:G27"/>
  <sheetViews>
    <sheetView showGridLines="0" workbookViewId="0">
      <pane ySplit="3" topLeftCell="A22" activePane="bottomLeft" state="frozen"/>
      <selection pane="bottomLeft" activeCell="D25" sqref="D25"/>
    </sheetView>
  </sheetViews>
  <sheetFormatPr defaultColWidth="8.85546875" defaultRowHeight="12" x14ac:dyDescent="0.2"/>
  <cols>
    <col min="1" max="1" width="2.28515625" style="1" customWidth="1"/>
    <col min="2" max="2" width="10.85546875" style="1" bestFit="1" customWidth="1"/>
    <col min="3" max="3" width="16.28515625" style="1" customWidth="1"/>
    <col min="4" max="4" width="17.140625" style="1" customWidth="1"/>
    <col min="5" max="5" width="21.85546875" style="1" customWidth="1"/>
    <col min="6" max="6" width="16.42578125" style="1" customWidth="1"/>
    <col min="7" max="7" width="11.7109375" style="1" customWidth="1"/>
    <col min="8" max="16384" width="8.85546875" style="1"/>
  </cols>
  <sheetData>
    <row r="1" spans="2:7" s="9" customFormat="1" ht="19.149999999999999" customHeight="1" x14ac:dyDescent="0.3">
      <c r="B1" s="135" t="s">
        <v>40</v>
      </c>
      <c r="C1" s="135"/>
      <c r="D1" s="135"/>
      <c r="E1" s="135"/>
      <c r="F1" s="135"/>
      <c r="G1" s="135"/>
    </row>
    <row r="3" spans="2:7" x14ac:dyDescent="0.2">
      <c r="B3" s="107" t="s">
        <v>41</v>
      </c>
      <c r="C3" s="107" t="s">
        <v>42</v>
      </c>
      <c r="D3" s="130" t="s">
        <v>24</v>
      </c>
      <c r="E3" s="107" t="s">
        <v>3</v>
      </c>
      <c r="F3" s="107" t="s">
        <v>43</v>
      </c>
    </row>
    <row r="4" spans="2:7" x14ac:dyDescent="0.2">
      <c r="B4" s="4" t="s">
        <v>44</v>
      </c>
      <c r="C4" s="4" t="s">
        <v>45</v>
      </c>
      <c r="D4" s="131">
        <v>120000001</v>
      </c>
      <c r="E4" s="4" t="str">
        <f>+CONCATENATE(B4,"-",[1]!Exclusions[[#This Row],[Tcode]],"-",D4)</f>
        <v>AB-FB01-120000001</v>
      </c>
      <c r="F4" s="4" t="str">
        <f>+[1]!Exclusions[[#Headers],[Under Control]]</f>
        <v>Under Control</v>
      </c>
    </row>
    <row r="5" spans="2:7" x14ac:dyDescent="0.2">
      <c r="B5" s="4" t="s">
        <v>44</v>
      </c>
      <c r="C5" s="4" t="s">
        <v>45</v>
      </c>
      <c r="D5" s="131">
        <v>220000001</v>
      </c>
      <c r="E5" s="4" t="str">
        <f>+CONCATENATE(B5,"-",[1]!Exclusions[[#This Row],[Tcode]],"-",D5)</f>
        <v>AB-FB01-220000001</v>
      </c>
      <c r="F5" s="4" t="str">
        <f>+[1]!Exclusions[[#Headers],[Under Control]]</f>
        <v>Under Control</v>
      </c>
    </row>
    <row r="6" spans="2:7" x14ac:dyDescent="0.2">
      <c r="B6" s="4" t="s">
        <v>44</v>
      </c>
      <c r="C6" s="4" t="s">
        <v>46</v>
      </c>
      <c r="D6" s="131">
        <v>120000001</v>
      </c>
      <c r="E6" s="4" t="str">
        <f>+CONCATENATE(B6,"-",[1]!Exclusions[[#This Row],[Tcode]],"-",D6)</f>
        <v>AB-FB08-120000001</v>
      </c>
      <c r="F6" s="4" t="str">
        <f>+[1]!Exclusions[[#Headers],[Under Control]]</f>
        <v>Under Control</v>
      </c>
    </row>
    <row r="7" spans="2:7" x14ac:dyDescent="0.2">
      <c r="B7" s="4" t="s">
        <v>44</v>
      </c>
      <c r="C7" s="4" t="s">
        <v>46</v>
      </c>
      <c r="D7" s="131">
        <v>220000001</v>
      </c>
      <c r="E7" s="4" t="str">
        <f>+CONCATENATE(B7,"-",[1]!Exclusions[[#This Row],[Tcode]],"-",D7)</f>
        <v>AB-FB08-220000001</v>
      </c>
      <c r="F7" s="4" t="str">
        <f>+[1]!Exclusions[[#Headers],[Under Control]]</f>
        <v>Under Control</v>
      </c>
    </row>
    <row r="8" spans="2:7" x14ac:dyDescent="0.2">
      <c r="B8" s="4" t="s">
        <v>44</v>
      </c>
      <c r="C8" s="4" t="s">
        <v>46</v>
      </c>
      <c r="D8" s="132" t="s">
        <v>47</v>
      </c>
      <c r="E8" s="4" t="str">
        <f>+CONCATENATE(B8,"-",[1]!Exclusions[[#This Row],[Tcode]],"-",D8)</f>
        <v>AB-FB08-0901000400</v>
      </c>
      <c r="F8" s="4" t="str">
        <f>+[1]!Exclusions[[#Headers],[Under Control]]</f>
        <v>Under Control</v>
      </c>
    </row>
    <row r="9" spans="2:7" x14ac:dyDescent="0.2">
      <c r="B9" s="4" t="s">
        <v>44</v>
      </c>
      <c r="C9" s="4" t="s">
        <v>46</v>
      </c>
      <c r="D9" s="131">
        <v>901999999</v>
      </c>
      <c r="E9" s="4" t="str">
        <f>+CONCATENATE(B9,"-",[1]!Exclusions[[#This Row],[Tcode]],"-",D9)</f>
        <v>AB-FB08-901999999</v>
      </c>
      <c r="F9" s="4" t="str">
        <f>+[1]!Exclusions[[#Headers],[Under Control]]</f>
        <v>Under Control</v>
      </c>
    </row>
    <row r="10" spans="2:7" x14ac:dyDescent="0.2">
      <c r="B10" s="4" t="s">
        <v>44</v>
      </c>
      <c r="C10" s="4" t="s">
        <v>48</v>
      </c>
      <c r="D10" s="131">
        <v>4300000001</v>
      </c>
      <c r="E10" s="4" t="str">
        <f>+CONCATENATE(B10,"-",[1]!Exclusions[[#This Row],[Tcode]],"-",D10)</f>
        <v>AB-FB1D-4300000001</v>
      </c>
      <c r="F10" s="4" t="str">
        <f>+[1]!Exclusions[[#Headers],[Under Control]]</f>
        <v>Under Control</v>
      </c>
    </row>
    <row r="11" spans="2:7" x14ac:dyDescent="0.2">
      <c r="B11" s="4" t="s">
        <v>44</v>
      </c>
      <c r="C11" s="4" t="s">
        <v>48</v>
      </c>
      <c r="D11" s="131">
        <v>4310000001</v>
      </c>
      <c r="E11" s="4" t="str">
        <f>+CONCATENATE(B11,"-",[1]!Exclusions[[#This Row],[Tcode]],"-",D11)</f>
        <v>AB-FB1D-4310000001</v>
      </c>
      <c r="F11" s="4" t="str">
        <f>+[1]!Exclusions[[#Headers],[Under Control]]</f>
        <v>Under Control</v>
      </c>
    </row>
    <row r="12" spans="2:7" x14ac:dyDescent="0.2">
      <c r="B12" s="4" t="s">
        <v>44</v>
      </c>
      <c r="C12" s="4" t="s">
        <v>48</v>
      </c>
      <c r="D12" s="131">
        <v>4310000002</v>
      </c>
      <c r="E12" s="4" t="str">
        <f>+CONCATENATE(B12,"-",[1]!Exclusions[[#This Row],[Tcode]],"-",D12)</f>
        <v>AB-FB1D-4310000002</v>
      </c>
      <c r="F12" s="4" t="str">
        <f>+[1]!Exclusions[[#Headers],[Under Control]]</f>
        <v>Under Control</v>
      </c>
    </row>
    <row r="13" spans="2:7" x14ac:dyDescent="0.2">
      <c r="B13" s="4" t="s">
        <v>44</v>
      </c>
      <c r="C13" s="4" t="s">
        <v>48</v>
      </c>
      <c r="D13" s="131">
        <v>4400000001</v>
      </c>
      <c r="E13" s="4" t="str">
        <f>+CONCATENATE(B13,"-",[1]!Exclusions[[#This Row],[Tcode]],"-",D13)</f>
        <v>AB-FB1D-4400000001</v>
      </c>
      <c r="F13" s="4" t="str">
        <f>+[1]!Exclusions[[#Headers],[Under Control]]</f>
        <v>Under Control</v>
      </c>
    </row>
    <row r="14" spans="2:7" x14ac:dyDescent="0.2">
      <c r="B14" s="4" t="s">
        <v>44</v>
      </c>
      <c r="C14" s="4" t="s">
        <v>48</v>
      </c>
      <c r="D14" s="131">
        <v>5510000001</v>
      </c>
      <c r="E14" s="4" t="str">
        <f>+CONCATENATE(B14,"-",[1]!Exclusions[[#This Row],[Tcode]],"-",D14)</f>
        <v>AB-FB1D-5510000001</v>
      </c>
      <c r="F14" s="4" t="str">
        <f>+[1]!Exclusions[[#Headers],[Under Control]]</f>
        <v>Under Control</v>
      </c>
    </row>
    <row r="15" spans="2:7" x14ac:dyDescent="0.2">
      <c r="B15" s="4" t="s">
        <v>44</v>
      </c>
      <c r="C15" s="4" t="s">
        <v>48</v>
      </c>
      <c r="D15" s="131">
        <v>6590000001</v>
      </c>
      <c r="E15" s="4" t="str">
        <f>+CONCATENATE(B15,"-",[1]!Exclusions[[#This Row],[Tcode]],"-",D15)</f>
        <v>AB-FB1D-6590000001</v>
      </c>
      <c r="F15" s="4" t="str">
        <f>+[1]!Exclusions[[#Headers],[Under Control]]</f>
        <v>Under Control</v>
      </c>
    </row>
    <row r="16" spans="2:7" x14ac:dyDescent="0.2">
      <c r="B16" s="4" t="s">
        <v>44</v>
      </c>
      <c r="C16" s="4" t="s">
        <v>48</v>
      </c>
      <c r="D16" s="131">
        <v>6590000002</v>
      </c>
      <c r="E16" s="4" t="str">
        <f>+CONCATENATE(B16,"-",[1]!Exclusions[[#This Row],[Tcode]],"-",D16)</f>
        <v>AB-FB1D-6590000002</v>
      </c>
      <c r="F16" s="4" t="str">
        <f>+[1]!Exclusions[[#Headers],[Under Control]]</f>
        <v>Under Control</v>
      </c>
    </row>
    <row r="17" spans="2:6" x14ac:dyDescent="0.2">
      <c r="B17" s="4" t="s">
        <v>44</v>
      </c>
      <c r="C17" s="4" t="s">
        <v>48</v>
      </c>
      <c r="D17" s="131">
        <v>7560000001</v>
      </c>
      <c r="E17" s="4" t="str">
        <f>+CONCATENATE(B17,"-",[1]!Exclusions[[#This Row],[Tcode]],"-",D17)</f>
        <v>AB-FB1D-7560000001</v>
      </c>
      <c r="F17" s="4" t="str">
        <f>+[1]!Exclusions[[#Headers],[Under Control]]</f>
        <v>Under Control</v>
      </c>
    </row>
    <row r="18" spans="2:6" x14ac:dyDescent="0.2">
      <c r="B18" s="4" t="s">
        <v>44</v>
      </c>
      <c r="C18" s="4" t="s">
        <v>49</v>
      </c>
      <c r="D18" s="131">
        <v>4000000001</v>
      </c>
      <c r="E18" s="4" t="str">
        <f>+CONCATENATE(B18,"-",[1]!Exclusions[[#This Row],[Tcode]],"-",D18)</f>
        <v>AB-FB1K-4000000001</v>
      </c>
      <c r="F18" s="4" t="str">
        <f>+[1]!Exclusions[[#Headers],[Under Control]]</f>
        <v>Under Control</v>
      </c>
    </row>
    <row r="19" spans="2:6" x14ac:dyDescent="0.2">
      <c r="B19" s="4" t="s">
        <v>44</v>
      </c>
      <c r="C19" s="4" t="s">
        <v>49</v>
      </c>
      <c r="D19" s="131">
        <v>4020000001</v>
      </c>
      <c r="E19" s="4" t="str">
        <f>+CONCATENATE(B19,"-",[1]!Exclusions[[#This Row],[Tcode]],"-",D19)</f>
        <v>AB-FB1K-4020000001</v>
      </c>
      <c r="F19" s="4" t="str">
        <f>+[1]!Exclusions[[#Headers],[Under Control]]</f>
        <v>Under Control</v>
      </c>
    </row>
    <row r="20" spans="2:6" x14ac:dyDescent="0.2">
      <c r="B20" s="4" t="s">
        <v>44</v>
      </c>
      <c r="C20" s="4" t="s">
        <v>49</v>
      </c>
      <c r="D20" s="131">
        <v>5108000001</v>
      </c>
      <c r="E20" s="4" t="str">
        <f>+CONCATENATE(B20,"-",[1]!Exclusions[[#This Row],[Tcode]],"-",D20)</f>
        <v>AB-FB1K-5108000001</v>
      </c>
      <c r="F20" s="4" t="str">
        <f>+[1]!Exclusions[[#Headers],[Under Control]]</f>
        <v>Under Control</v>
      </c>
    </row>
    <row r="21" spans="2:6" x14ac:dyDescent="0.2">
      <c r="B21" s="4" t="s">
        <v>44</v>
      </c>
      <c r="C21" s="4" t="s">
        <v>49</v>
      </c>
      <c r="D21" s="131">
        <v>5108000002</v>
      </c>
      <c r="E21" s="4" t="str">
        <f>+CONCATENATE(B21,"-",[1]!Exclusions[[#This Row],[Tcode]],"-",D21)</f>
        <v>AB-FB1K-5108000002</v>
      </c>
      <c r="F21" s="4" t="str">
        <f>+[1]!Exclusions[[#Headers],[Under Control]]</f>
        <v>Under Control</v>
      </c>
    </row>
    <row r="22" spans="2:6" x14ac:dyDescent="0.2">
      <c r="B22" s="4" t="s">
        <v>44</v>
      </c>
      <c r="C22" s="4" t="s">
        <v>49</v>
      </c>
      <c r="D22" s="131">
        <v>5160000001</v>
      </c>
      <c r="E22" s="4" t="str">
        <f>+CONCATENATE(B22,"-",[1]!Exclusions[[#This Row],[Tcode]],"-",D22)</f>
        <v>AB-FB1K-5160000001</v>
      </c>
      <c r="F22" s="4" t="str">
        <f>+[1]!Exclusions[[#Headers],[Under Control]]</f>
        <v>Under Control</v>
      </c>
    </row>
    <row r="23" spans="2:6" x14ac:dyDescent="0.2">
      <c r="B23" s="4" t="s">
        <v>44</v>
      </c>
      <c r="C23" s="4" t="s">
        <v>49</v>
      </c>
      <c r="D23" s="131">
        <v>5230000001</v>
      </c>
      <c r="E23" s="4" t="str">
        <f>+CONCATENATE(B23,"-",[1]!Exclusions[[#This Row],[Tcode]],"-",D23)</f>
        <v>AB-FB1K-5230000001</v>
      </c>
      <c r="F23" s="4" t="str">
        <f>+[1]!Exclusions[[#Headers],[Under Control]]</f>
        <v>Under Control</v>
      </c>
    </row>
    <row r="24" spans="2:6" x14ac:dyDescent="0.2">
      <c r="B24" s="4" t="s">
        <v>44</v>
      </c>
      <c r="C24" s="4" t="s">
        <v>49</v>
      </c>
      <c r="D24" s="131">
        <v>5232000001</v>
      </c>
      <c r="E24" s="4" t="str">
        <f>+CONCATENATE(B24,"-",[1]!Exclusions[[#This Row],[Tcode]],"-",D24)</f>
        <v>AB-FB1K-5232000001</v>
      </c>
      <c r="F24" s="4" t="str">
        <f>+[1]!Exclusions[[#Headers],[Under Control]]</f>
        <v>Under Control</v>
      </c>
    </row>
    <row r="25" spans="2:6" x14ac:dyDescent="0.2">
      <c r="B25" s="4" t="s">
        <v>44</v>
      </c>
      <c r="C25" s="4" t="s">
        <v>50</v>
      </c>
      <c r="D25" s="132" t="s">
        <v>47</v>
      </c>
      <c r="E25" s="4" t="str">
        <f>+CONCATENATE(B25,"-",[1]!Exclusions[[#This Row],[Tcode]],"-",D25)</f>
        <v>AB-FB1S-0901000400</v>
      </c>
      <c r="F25" s="4" t="str">
        <f>+[1]!Exclusions[[#Headers],[Under Control]]</f>
        <v>Under Control</v>
      </c>
    </row>
    <row r="26" spans="2:6" x14ac:dyDescent="0.2">
      <c r="B26" s="4" t="s">
        <v>44</v>
      </c>
      <c r="C26" s="4" t="s">
        <v>50</v>
      </c>
      <c r="D26" s="132" t="s">
        <v>51</v>
      </c>
      <c r="E26" s="4" t="str">
        <f>+CONCATENATE(B26,"-",[1]!Exclusions[[#This Row],[Tcode]],"-",D26)</f>
        <v>AB-FB1S-0901999999</v>
      </c>
      <c r="F26" s="4" t="str">
        <f>+[1]!Exclusions[[#Headers],[Under Control]]</f>
        <v>Under Control</v>
      </c>
    </row>
    <row r="27" spans="2:6" x14ac:dyDescent="0.2">
      <c r="B27" s="4" t="s">
        <v>44</v>
      </c>
      <c r="C27" s="4" t="s">
        <v>50</v>
      </c>
      <c r="D27" s="132" t="s">
        <v>52</v>
      </c>
      <c r="E27" s="4" t="str">
        <f>+CONCATENATE(B27,"-",[1]!Exclusions[[#This Row],[Tcode]],"-",D27)</f>
        <v>AB-FB1S-0901001300</v>
      </c>
      <c r="F27" s="4" t="str">
        <f>+[1]!Exclusions[[#Headers],[Under Control]]</f>
        <v>Under Control</v>
      </c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4E46-3232-4E5C-87D0-EAE7EC98CBA5}">
  <sheetPr codeName="Sheet3">
    <tabColor theme="9" tint="-0.249977111117893"/>
  </sheetPr>
  <dimension ref="B1:AM191"/>
  <sheetViews>
    <sheetView showGridLines="0" workbookViewId="0">
      <selection activeCell="M1" sqref="M1:O1048576"/>
    </sheetView>
  </sheetViews>
  <sheetFormatPr defaultColWidth="8.85546875" defaultRowHeight="12" x14ac:dyDescent="0.2"/>
  <cols>
    <col min="1" max="1" width="2.28515625" style="1" customWidth="1"/>
    <col min="2" max="2" width="12" style="1" bestFit="1" customWidth="1"/>
    <col min="3" max="3" width="19" style="1" bestFit="1" customWidth="1"/>
    <col min="4" max="4" width="27.42578125" style="1" bestFit="1" customWidth="1"/>
    <col min="5" max="5" width="9.85546875" style="1" bestFit="1" customWidth="1"/>
    <col min="6" max="6" width="12.7109375" style="1" bestFit="1" customWidth="1"/>
    <col min="7" max="7" width="13.140625" style="1" bestFit="1" customWidth="1"/>
    <col min="8" max="8" width="10.7109375" style="1" bestFit="1" customWidth="1"/>
    <col min="9" max="9" width="19.85546875" style="1" bestFit="1" customWidth="1"/>
    <col min="10" max="10" width="9.42578125" style="1" bestFit="1" customWidth="1"/>
    <col min="11" max="11" width="19.7109375" style="1" bestFit="1" customWidth="1"/>
    <col min="12" max="12" width="16" style="1" bestFit="1" customWidth="1"/>
    <col min="13" max="13" width="13.28515625" style="114" bestFit="1" customWidth="1"/>
    <col min="14" max="14" width="13.7109375" style="114" bestFit="1" customWidth="1"/>
    <col min="15" max="15" width="14.28515625" style="114" bestFit="1" customWidth="1"/>
    <col min="16" max="16" width="22.140625" style="1" bestFit="1" customWidth="1"/>
    <col min="17" max="17" width="14" style="1" bestFit="1" customWidth="1"/>
    <col min="18" max="18" width="15.28515625" style="1" bestFit="1" customWidth="1"/>
    <col min="19" max="19" width="18.42578125" style="1" bestFit="1" customWidth="1"/>
    <col min="20" max="20" width="22.5703125" style="1" bestFit="1" customWidth="1"/>
    <col min="21" max="21" width="8.140625" style="1" bestFit="1" customWidth="1"/>
    <col min="22" max="22" width="7.85546875" style="1" bestFit="1" customWidth="1"/>
    <col min="23" max="23" width="9.140625" style="1" bestFit="1" customWidth="1"/>
    <col min="24" max="24" width="15.28515625" style="1" bestFit="1" customWidth="1"/>
    <col min="25" max="25" width="21.140625" style="1" bestFit="1" customWidth="1"/>
    <col min="26" max="26" width="17.7109375" style="1" bestFit="1" customWidth="1"/>
    <col min="27" max="27" width="21" style="1" bestFit="1" customWidth="1"/>
    <col min="28" max="28" width="18" style="1" bestFit="1" customWidth="1"/>
    <col min="29" max="29" width="21.85546875" style="1" bestFit="1" customWidth="1"/>
    <col min="30" max="30" width="50.5703125" style="1" bestFit="1" customWidth="1"/>
    <col min="31" max="31" width="13.5703125" style="1" bestFit="1" customWidth="1"/>
    <col min="32" max="32" width="12.140625" style="1" bestFit="1" customWidth="1"/>
    <col min="33" max="33" width="12.85546875" style="1" bestFit="1" customWidth="1"/>
    <col min="34" max="34" width="10.28515625" style="1" bestFit="1" customWidth="1"/>
    <col min="35" max="36" width="20" style="1" bestFit="1" customWidth="1"/>
    <col min="37" max="37" width="15.28515625" style="1" bestFit="1" customWidth="1"/>
    <col min="38" max="38" width="12.42578125" style="1" bestFit="1" customWidth="1"/>
    <col min="39" max="39" width="52.28515625" style="1" bestFit="1" customWidth="1"/>
    <col min="40" max="16384" width="8.85546875" style="1"/>
  </cols>
  <sheetData>
    <row r="1" spans="2:39" s="101" customFormat="1" ht="19.149999999999999" customHeight="1" x14ac:dyDescent="0.2">
      <c r="B1" s="47" t="s">
        <v>53</v>
      </c>
      <c r="M1" s="117"/>
      <c r="N1" s="117"/>
      <c r="O1" s="117"/>
    </row>
    <row r="2" spans="2:39" x14ac:dyDescent="0.2">
      <c r="B2" s="102"/>
    </row>
    <row r="3" spans="2:39" x14ac:dyDescent="0.2">
      <c r="S3" s="29">
        <f>+SUM(Clearings[[#All],[Total Deb./Cred.]])</f>
        <v>26683525.679999992</v>
      </c>
      <c r="Z3" s="29">
        <f>+SUM(Clearings[[#All],[   Debit amount]])</f>
        <v>1080836.8700000006</v>
      </c>
      <c r="AB3" s="29">
        <f>+SUM(Clearings[[#All],[   Debit amount]])</f>
        <v>1080836.8700000006</v>
      </c>
    </row>
    <row r="4" spans="2:39" ht="3.6" customHeight="1" thickBot="1" x14ac:dyDescent="0.25"/>
    <row r="5" spans="2:39" ht="15.75" thickBot="1" x14ac:dyDescent="0.3">
      <c r="B5" s="104" t="s">
        <v>2</v>
      </c>
      <c r="C5" s="16" t="s">
        <v>3</v>
      </c>
      <c r="D5" s="16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M5" s="118" t="s">
        <v>13</v>
      </c>
      <c r="N5" s="118" t="s">
        <v>14</v>
      </c>
      <c r="O5" s="118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21</v>
      </c>
      <c r="V5" s="17" t="s">
        <v>22</v>
      </c>
      <c r="W5" s="17" t="s">
        <v>23</v>
      </c>
      <c r="X5" s="17" t="s">
        <v>24</v>
      </c>
      <c r="Y5" s="17" t="s">
        <v>25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31</v>
      </c>
      <c r="AF5" s="105" t="s">
        <v>32</v>
      </c>
      <c r="AG5" s="105" t="s">
        <v>33</v>
      </c>
      <c r="AH5" s="105" t="s">
        <v>34</v>
      </c>
      <c r="AI5" s="105" t="s">
        <v>35</v>
      </c>
      <c r="AJ5" s="105" t="s">
        <v>36</v>
      </c>
      <c r="AK5" s="105" t="s">
        <v>37</v>
      </c>
      <c r="AL5" s="106" t="s">
        <v>38</v>
      </c>
      <c r="AM5" s="103" t="s">
        <v>39</v>
      </c>
    </row>
    <row r="6" spans="2:39" ht="15" x14ac:dyDescent="0.25">
      <c r="B6" s="4" t="s">
        <v>43</v>
      </c>
      <c r="C6" s="4" t="s">
        <v>221</v>
      </c>
      <c r="D6" s="4" t="s">
        <v>222</v>
      </c>
      <c r="E6" s="4" t="s">
        <v>89</v>
      </c>
      <c r="F6" s="4" t="s">
        <v>90</v>
      </c>
      <c r="G6" s="4" t="s">
        <v>91</v>
      </c>
      <c r="H6" s="4" t="s">
        <v>48</v>
      </c>
      <c r="I6" s="1" t="s">
        <v>92</v>
      </c>
      <c r="J6" s="4" t="s">
        <v>44</v>
      </c>
      <c r="K6" s="1" t="s">
        <v>93</v>
      </c>
      <c r="L6" s="4">
        <v>23052022</v>
      </c>
      <c r="M6" s="119">
        <v>45566</v>
      </c>
      <c r="N6" s="119">
        <v>45566</v>
      </c>
      <c r="O6" s="119">
        <v>45566</v>
      </c>
      <c r="S6" s="8">
        <v>8614.18</v>
      </c>
      <c r="T6" s="20">
        <v>0</v>
      </c>
      <c r="U6" s="4">
        <v>1</v>
      </c>
      <c r="V6" s="4">
        <v>17</v>
      </c>
      <c r="W6" s="4">
        <v>1</v>
      </c>
      <c r="X6" s="4">
        <v>4300000001</v>
      </c>
      <c r="Y6" s="1" t="s">
        <v>94</v>
      </c>
      <c r="Z6" s="8">
        <v>0</v>
      </c>
      <c r="AA6" s="8">
        <v>0</v>
      </c>
      <c r="AB6" s="8">
        <v>8614.18</v>
      </c>
      <c r="AC6" s="8">
        <v>0</v>
      </c>
      <c r="AD6" s="1" t="s">
        <v>95</v>
      </c>
      <c r="AL6">
        <v>100051530</v>
      </c>
      <c r="AM6" t="s">
        <v>96</v>
      </c>
    </row>
    <row r="7" spans="2:39" ht="15" x14ac:dyDescent="0.25">
      <c r="B7" s="4" t="s">
        <v>223</v>
      </c>
      <c r="C7" s="4" t="s">
        <v>224</v>
      </c>
      <c r="D7" s="4" t="s">
        <v>222</v>
      </c>
      <c r="E7" s="4" t="s">
        <v>89</v>
      </c>
      <c r="F7" s="4" t="s">
        <v>90</v>
      </c>
      <c r="G7" s="4" t="s">
        <v>91</v>
      </c>
      <c r="H7" s="4" t="s">
        <v>48</v>
      </c>
      <c r="I7" s="1" t="s">
        <v>92</v>
      </c>
      <c r="J7" s="4" t="s">
        <v>44</v>
      </c>
      <c r="K7" s="1" t="s">
        <v>93</v>
      </c>
      <c r="L7" s="4">
        <v>23052022</v>
      </c>
      <c r="M7" s="119">
        <v>45566</v>
      </c>
      <c r="N7" s="119">
        <v>45566</v>
      </c>
      <c r="O7" s="119">
        <v>45566</v>
      </c>
      <c r="S7" s="8">
        <v>8614.18</v>
      </c>
      <c r="T7" s="20">
        <v>0</v>
      </c>
      <c r="U7" s="4">
        <v>2</v>
      </c>
      <c r="V7" s="4">
        <v>7</v>
      </c>
      <c r="W7" s="4">
        <v>0</v>
      </c>
      <c r="X7" s="4">
        <v>2440000001</v>
      </c>
      <c r="Y7" s="1" t="s">
        <v>97</v>
      </c>
      <c r="Z7" s="8">
        <v>8614.18</v>
      </c>
      <c r="AA7" s="8">
        <v>0</v>
      </c>
      <c r="AB7" s="8">
        <v>0</v>
      </c>
      <c r="AC7" s="8">
        <v>0</v>
      </c>
      <c r="AL7">
        <v>244000110</v>
      </c>
      <c r="AM7" t="s">
        <v>98</v>
      </c>
    </row>
    <row r="8" spans="2:39" ht="15" x14ac:dyDescent="0.25">
      <c r="B8" s="4" t="s">
        <v>43</v>
      </c>
      <c r="C8" s="4" t="s">
        <v>221</v>
      </c>
      <c r="D8" s="4" t="s">
        <v>225</v>
      </c>
      <c r="E8" s="4" t="s">
        <v>89</v>
      </c>
      <c r="F8" s="4" t="s">
        <v>90</v>
      </c>
      <c r="G8" s="4" t="s">
        <v>99</v>
      </c>
      <c r="H8" s="4" t="s">
        <v>48</v>
      </c>
      <c r="I8" s="1" t="s">
        <v>92</v>
      </c>
      <c r="J8" s="4" t="s">
        <v>44</v>
      </c>
      <c r="K8" s="1" t="s">
        <v>93</v>
      </c>
      <c r="L8" s="4">
        <v>23057141</v>
      </c>
      <c r="M8" s="119">
        <v>45569</v>
      </c>
      <c r="N8" s="119">
        <v>45569</v>
      </c>
      <c r="O8" s="119">
        <v>45569</v>
      </c>
      <c r="S8" s="8">
        <v>43.25</v>
      </c>
      <c r="T8" s="20">
        <v>0</v>
      </c>
      <c r="U8" s="4">
        <v>2</v>
      </c>
      <c r="V8" s="4">
        <v>7</v>
      </c>
      <c r="W8" s="4">
        <v>0</v>
      </c>
      <c r="X8" s="4">
        <v>4300000001</v>
      </c>
      <c r="Y8" s="1" t="s">
        <v>94</v>
      </c>
      <c r="Z8" s="8">
        <v>43.25</v>
      </c>
      <c r="AA8" s="8">
        <v>0</v>
      </c>
      <c r="AB8" s="8">
        <v>0</v>
      </c>
      <c r="AC8" s="8">
        <v>0</v>
      </c>
      <c r="AL8">
        <v>100037297</v>
      </c>
      <c r="AM8" t="s">
        <v>100</v>
      </c>
    </row>
    <row r="9" spans="2:39" ht="15" x14ac:dyDescent="0.25">
      <c r="B9" s="4" t="s">
        <v>43</v>
      </c>
      <c r="C9" s="4" t="s">
        <v>226</v>
      </c>
      <c r="D9" s="4" t="s">
        <v>225</v>
      </c>
      <c r="E9" s="4" t="s">
        <v>89</v>
      </c>
      <c r="F9" s="4" t="s">
        <v>90</v>
      </c>
      <c r="G9" s="4" t="s">
        <v>99</v>
      </c>
      <c r="H9" s="4" t="s">
        <v>48</v>
      </c>
      <c r="I9" s="1" t="s">
        <v>92</v>
      </c>
      <c r="J9" s="4" t="s">
        <v>44</v>
      </c>
      <c r="K9" s="1" t="s">
        <v>93</v>
      </c>
      <c r="L9" s="4">
        <v>23057141</v>
      </c>
      <c r="M9" s="119">
        <v>45569</v>
      </c>
      <c r="N9" s="119">
        <v>45569</v>
      </c>
      <c r="O9" s="119">
        <v>45569</v>
      </c>
      <c r="S9" s="8">
        <v>43.25</v>
      </c>
      <c r="T9" s="20">
        <v>0</v>
      </c>
      <c r="U9" s="4">
        <v>1</v>
      </c>
      <c r="V9" s="4">
        <v>50</v>
      </c>
      <c r="W9" s="4">
        <v>5</v>
      </c>
      <c r="X9" s="4">
        <v>7560000001</v>
      </c>
      <c r="Y9" s="1" t="s">
        <v>101</v>
      </c>
      <c r="Z9" s="8">
        <v>0</v>
      </c>
      <c r="AA9" s="8">
        <v>0</v>
      </c>
      <c r="AB9" s="8">
        <v>43.25</v>
      </c>
      <c r="AC9" s="8">
        <v>0</v>
      </c>
      <c r="AD9" s="1" t="s">
        <v>102</v>
      </c>
      <c r="AG9" s="1" t="s">
        <v>103</v>
      </c>
      <c r="AJ9" s="1" t="s">
        <v>104</v>
      </c>
      <c r="AL9"/>
      <c r="AM9"/>
    </row>
    <row r="10" spans="2:39" ht="15" x14ac:dyDescent="0.25">
      <c r="B10" s="4" t="s">
        <v>223</v>
      </c>
      <c r="C10" s="4" t="s">
        <v>227</v>
      </c>
      <c r="D10" s="4" t="s">
        <v>228</v>
      </c>
      <c r="E10" s="4" t="s">
        <v>89</v>
      </c>
      <c r="F10" s="4" t="s">
        <v>90</v>
      </c>
      <c r="G10" s="4" t="s">
        <v>91</v>
      </c>
      <c r="H10" s="4" t="s">
        <v>48</v>
      </c>
      <c r="I10" s="1" t="s">
        <v>92</v>
      </c>
      <c r="J10" s="4" t="s">
        <v>44</v>
      </c>
      <c r="K10" s="1" t="s">
        <v>93</v>
      </c>
      <c r="L10" s="4">
        <v>23057207</v>
      </c>
      <c r="M10" s="119">
        <v>45573</v>
      </c>
      <c r="N10" s="119">
        <v>45573</v>
      </c>
      <c r="O10" s="119">
        <v>45573</v>
      </c>
      <c r="S10" s="8">
        <v>8702.26</v>
      </c>
      <c r="T10" s="20">
        <v>0</v>
      </c>
      <c r="U10" s="4">
        <v>4</v>
      </c>
      <c r="V10" s="4">
        <v>37</v>
      </c>
      <c r="W10" s="4">
        <v>3</v>
      </c>
      <c r="X10" s="4">
        <v>1600000001</v>
      </c>
      <c r="Y10" s="1" t="s">
        <v>105</v>
      </c>
      <c r="Z10" s="8">
        <v>0</v>
      </c>
      <c r="AA10" s="8">
        <v>0</v>
      </c>
      <c r="AB10" s="8">
        <v>4774.2299999999996</v>
      </c>
      <c r="AC10" s="8">
        <v>0</v>
      </c>
      <c r="AL10">
        <v>160000165</v>
      </c>
      <c r="AM10" t="s">
        <v>106</v>
      </c>
    </row>
    <row r="11" spans="2:39" ht="15" x14ac:dyDescent="0.25">
      <c r="B11" s="4" t="s">
        <v>43</v>
      </c>
      <c r="C11" s="4" t="s">
        <v>229</v>
      </c>
      <c r="D11" s="4" t="s">
        <v>228</v>
      </c>
      <c r="E11" s="4" t="s">
        <v>89</v>
      </c>
      <c r="F11" s="4" t="s">
        <v>90</v>
      </c>
      <c r="G11" s="4" t="s">
        <v>91</v>
      </c>
      <c r="H11" s="4" t="s">
        <v>48</v>
      </c>
      <c r="I11" s="1" t="s">
        <v>92</v>
      </c>
      <c r="J11" s="4" t="s">
        <v>44</v>
      </c>
      <c r="K11" s="1" t="s">
        <v>93</v>
      </c>
      <c r="L11" s="4">
        <v>23057207</v>
      </c>
      <c r="M11" s="119">
        <v>45573</v>
      </c>
      <c r="N11" s="119">
        <v>45573</v>
      </c>
      <c r="O11" s="119">
        <v>45573</v>
      </c>
      <c r="S11" s="8">
        <v>8702.26</v>
      </c>
      <c r="T11" s="20">
        <v>0</v>
      </c>
      <c r="U11" s="4">
        <v>3</v>
      </c>
      <c r="V11" s="4">
        <v>37</v>
      </c>
      <c r="W11" s="4">
        <v>3</v>
      </c>
      <c r="X11" s="4">
        <v>5510000001</v>
      </c>
      <c r="Y11" s="1" t="s">
        <v>107</v>
      </c>
      <c r="Z11" s="8">
        <v>0</v>
      </c>
      <c r="AA11" s="8">
        <v>0</v>
      </c>
      <c r="AB11" s="8">
        <v>306.94</v>
      </c>
      <c r="AC11" s="8">
        <v>0</v>
      </c>
      <c r="AL11">
        <v>551000111</v>
      </c>
      <c r="AM11" t="s">
        <v>108</v>
      </c>
    </row>
    <row r="12" spans="2:39" ht="15" x14ac:dyDescent="0.25">
      <c r="B12" s="4" t="s">
        <v>43</v>
      </c>
      <c r="C12" s="4" t="s">
        <v>221</v>
      </c>
      <c r="D12" s="4" t="s">
        <v>228</v>
      </c>
      <c r="E12" s="4" t="s">
        <v>89</v>
      </c>
      <c r="F12" s="4" t="s">
        <v>90</v>
      </c>
      <c r="G12" s="4" t="s">
        <v>91</v>
      </c>
      <c r="H12" s="4" t="s">
        <v>48</v>
      </c>
      <c r="I12" s="1" t="s">
        <v>92</v>
      </c>
      <c r="J12" s="4" t="s">
        <v>44</v>
      </c>
      <c r="K12" s="1" t="s">
        <v>93</v>
      </c>
      <c r="L12" s="4">
        <v>23057207</v>
      </c>
      <c r="M12" s="119">
        <v>45573</v>
      </c>
      <c r="N12" s="119">
        <v>45573</v>
      </c>
      <c r="O12" s="119">
        <v>45573</v>
      </c>
      <c r="S12" s="8">
        <v>8702.26</v>
      </c>
      <c r="T12" s="20">
        <v>0</v>
      </c>
      <c r="U12" s="4">
        <v>2</v>
      </c>
      <c r="V12" s="4">
        <v>17</v>
      </c>
      <c r="W12" s="4">
        <v>1</v>
      </c>
      <c r="X12" s="4">
        <v>4300000001</v>
      </c>
      <c r="Y12" s="1" t="s">
        <v>94</v>
      </c>
      <c r="Z12" s="8">
        <v>0</v>
      </c>
      <c r="AA12" s="8">
        <v>0</v>
      </c>
      <c r="AB12" s="8">
        <v>3621.09</v>
      </c>
      <c r="AC12" s="8">
        <v>0</v>
      </c>
      <c r="AL12">
        <v>100015626</v>
      </c>
      <c r="AM12" t="s">
        <v>109</v>
      </c>
    </row>
    <row r="13" spans="2:39" ht="15" x14ac:dyDescent="0.25">
      <c r="B13" s="4" t="s">
        <v>223</v>
      </c>
      <c r="C13" s="4" t="s">
        <v>230</v>
      </c>
      <c r="D13" s="4" t="s">
        <v>228</v>
      </c>
      <c r="E13" s="4" t="s">
        <v>89</v>
      </c>
      <c r="F13" s="4" t="s">
        <v>90</v>
      </c>
      <c r="G13" s="4" t="s">
        <v>91</v>
      </c>
      <c r="H13" s="4" t="s">
        <v>48</v>
      </c>
      <c r="I13" s="1" t="s">
        <v>92</v>
      </c>
      <c r="J13" s="4" t="s">
        <v>44</v>
      </c>
      <c r="K13" s="1" t="s">
        <v>93</v>
      </c>
      <c r="L13" s="4">
        <v>23057207</v>
      </c>
      <c r="M13" s="119">
        <v>45573</v>
      </c>
      <c r="N13" s="119">
        <v>45573</v>
      </c>
      <c r="O13" s="119">
        <v>45573</v>
      </c>
      <c r="S13" s="8">
        <v>8702.26</v>
      </c>
      <c r="T13" s="20">
        <v>0</v>
      </c>
      <c r="U13" s="4">
        <v>1</v>
      </c>
      <c r="V13" s="4">
        <v>27</v>
      </c>
      <c r="W13" s="4">
        <v>2</v>
      </c>
      <c r="X13" s="4">
        <v>4000000001</v>
      </c>
      <c r="Y13" s="1" t="s">
        <v>110</v>
      </c>
      <c r="Z13" s="8">
        <v>8702.26</v>
      </c>
      <c r="AA13" s="8">
        <v>0</v>
      </c>
      <c r="AB13" s="8">
        <v>0</v>
      </c>
      <c r="AC13" s="8">
        <v>0</v>
      </c>
      <c r="AD13" s="1" t="s">
        <v>111</v>
      </c>
      <c r="AL13">
        <v>100000726</v>
      </c>
      <c r="AM13" t="s">
        <v>112</v>
      </c>
    </row>
    <row r="14" spans="2:39" ht="15" x14ac:dyDescent="0.25">
      <c r="B14" s="4" t="s">
        <v>43</v>
      </c>
      <c r="C14" s="4" t="s">
        <v>231</v>
      </c>
      <c r="D14" s="4" t="s">
        <v>232</v>
      </c>
      <c r="E14" s="4" t="s">
        <v>89</v>
      </c>
      <c r="F14" s="4" t="s">
        <v>90</v>
      </c>
      <c r="G14" s="4" t="s">
        <v>99</v>
      </c>
      <c r="H14" s="4" t="s">
        <v>48</v>
      </c>
      <c r="I14" s="1" t="s">
        <v>92</v>
      </c>
      <c r="J14" s="4" t="s">
        <v>44</v>
      </c>
      <c r="K14" s="1" t="s">
        <v>93</v>
      </c>
      <c r="L14" s="4">
        <v>23057214</v>
      </c>
      <c r="M14" s="119">
        <v>45574</v>
      </c>
      <c r="N14" s="119">
        <v>45574</v>
      </c>
      <c r="O14" s="119">
        <v>45574</v>
      </c>
      <c r="S14" s="8">
        <v>94209.23</v>
      </c>
      <c r="T14" s="20">
        <v>0</v>
      </c>
      <c r="U14" s="4">
        <v>4</v>
      </c>
      <c r="V14" s="4">
        <v>19</v>
      </c>
      <c r="W14" s="4">
        <v>1</v>
      </c>
      <c r="X14" s="4">
        <v>4310000001</v>
      </c>
      <c r="Y14" s="1" t="s">
        <v>113</v>
      </c>
      <c r="Z14" s="8">
        <v>0</v>
      </c>
      <c r="AA14" s="8">
        <v>0</v>
      </c>
      <c r="AB14" s="8">
        <v>94209.23</v>
      </c>
      <c r="AC14" s="8">
        <v>0</v>
      </c>
      <c r="AL14">
        <v>100037277</v>
      </c>
      <c r="AM14" t="s">
        <v>114</v>
      </c>
    </row>
    <row r="15" spans="2:39" ht="15" x14ac:dyDescent="0.25">
      <c r="B15" s="4" t="s">
        <v>43</v>
      </c>
      <c r="C15" s="4" t="s">
        <v>221</v>
      </c>
      <c r="D15" s="4" t="s">
        <v>232</v>
      </c>
      <c r="E15" s="4" t="s">
        <v>89</v>
      </c>
      <c r="F15" s="4" t="s">
        <v>90</v>
      </c>
      <c r="G15" s="4" t="s">
        <v>99</v>
      </c>
      <c r="H15" s="4" t="s">
        <v>48</v>
      </c>
      <c r="I15" s="1" t="s">
        <v>92</v>
      </c>
      <c r="J15" s="4" t="s">
        <v>44</v>
      </c>
      <c r="K15" s="1" t="s">
        <v>93</v>
      </c>
      <c r="L15" s="4">
        <v>23057214</v>
      </c>
      <c r="M15" s="119">
        <v>45574</v>
      </c>
      <c r="N15" s="119">
        <v>45574</v>
      </c>
      <c r="O15" s="119">
        <v>45574</v>
      </c>
      <c r="S15" s="8">
        <v>94209.23</v>
      </c>
      <c r="T15" s="20">
        <v>0</v>
      </c>
      <c r="U15" s="4">
        <v>3</v>
      </c>
      <c r="V15" s="4">
        <v>7</v>
      </c>
      <c r="W15" s="4">
        <v>0</v>
      </c>
      <c r="X15" s="4">
        <v>4300000001</v>
      </c>
      <c r="Y15" s="1" t="s">
        <v>94</v>
      </c>
      <c r="Z15" s="8">
        <v>92802.49</v>
      </c>
      <c r="AA15" s="8">
        <v>0</v>
      </c>
      <c r="AB15" s="8">
        <v>0</v>
      </c>
      <c r="AC15" s="8">
        <v>0</v>
      </c>
      <c r="AL15">
        <v>100037277</v>
      </c>
      <c r="AM15" t="s">
        <v>114</v>
      </c>
    </row>
    <row r="16" spans="2:39" ht="15" x14ac:dyDescent="0.25">
      <c r="B16" s="4" t="s">
        <v>223</v>
      </c>
      <c r="C16" s="4" t="s">
        <v>230</v>
      </c>
      <c r="D16" s="4" t="s">
        <v>232</v>
      </c>
      <c r="E16" s="4" t="s">
        <v>89</v>
      </c>
      <c r="F16" s="4" t="s">
        <v>90</v>
      </c>
      <c r="G16" s="4" t="s">
        <v>99</v>
      </c>
      <c r="H16" s="4" t="s">
        <v>48</v>
      </c>
      <c r="I16" s="1" t="s">
        <v>92</v>
      </c>
      <c r="J16" s="4" t="s">
        <v>44</v>
      </c>
      <c r="K16" s="1" t="s">
        <v>93</v>
      </c>
      <c r="L16" s="4">
        <v>23057214</v>
      </c>
      <c r="M16" s="119">
        <v>45574</v>
      </c>
      <c r="N16" s="119">
        <v>45574</v>
      </c>
      <c r="O16" s="119">
        <v>45574</v>
      </c>
      <c r="S16" s="8">
        <v>94209.23</v>
      </c>
      <c r="T16" s="20">
        <v>0</v>
      </c>
      <c r="U16" s="4">
        <v>2</v>
      </c>
      <c r="V16" s="4">
        <v>25</v>
      </c>
      <c r="W16" s="4">
        <v>2</v>
      </c>
      <c r="X16" s="4">
        <v>4000000001</v>
      </c>
      <c r="Y16" s="1" t="s">
        <v>110</v>
      </c>
      <c r="Z16" s="8">
        <v>113.99</v>
      </c>
      <c r="AA16" s="8">
        <v>0</v>
      </c>
      <c r="AB16" s="8">
        <v>0</v>
      </c>
      <c r="AC16" s="8">
        <v>0</v>
      </c>
      <c r="AD16" s="1" t="s">
        <v>115</v>
      </c>
      <c r="AL16">
        <v>100017277</v>
      </c>
      <c r="AM16" t="s">
        <v>116</v>
      </c>
    </row>
    <row r="17" spans="2:39" ht="15" x14ac:dyDescent="0.25">
      <c r="B17" s="4" t="s">
        <v>223</v>
      </c>
      <c r="C17" s="4" t="s">
        <v>233</v>
      </c>
      <c r="D17" s="4" t="s">
        <v>232</v>
      </c>
      <c r="E17" s="4" t="s">
        <v>89</v>
      </c>
      <c r="F17" s="4" t="s">
        <v>90</v>
      </c>
      <c r="G17" s="4" t="s">
        <v>99</v>
      </c>
      <c r="H17" s="4" t="s">
        <v>48</v>
      </c>
      <c r="I17" s="1" t="s">
        <v>92</v>
      </c>
      <c r="J17" s="4" t="s">
        <v>44</v>
      </c>
      <c r="K17" s="1" t="s">
        <v>93</v>
      </c>
      <c r="L17" s="4">
        <v>23057214</v>
      </c>
      <c r="M17" s="119">
        <v>45574</v>
      </c>
      <c r="N17" s="119">
        <v>45574</v>
      </c>
      <c r="O17" s="119">
        <v>45574</v>
      </c>
      <c r="S17" s="8">
        <v>94209.23</v>
      </c>
      <c r="T17" s="20">
        <v>0</v>
      </c>
      <c r="U17" s="4">
        <v>1</v>
      </c>
      <c r="V17" s="4">
        <v>40</v>
      </c>
      <c r="W17" s="4">
        <v>4</v>
      </c>
      <c r="X17" s="4">
        <v>6643000020</v>
      </c>
      <c r="Y17" s="1" t="s">
        <v>117</v>
      </c>
      <c r="Z17" s="8">
        <v>1292.75</v>
      </c>
      <c r="AA17" s="8">
        <v>0</v>
      </c>
      <c r="AB17" s="8">
        <v>0</v>
      </c>
      <c r="AC17" s="8">
        <v>0</v>
      </c>
      <c r="AD17" s="1" t="s">
        <v>118</v>
      </c>
      <c r="AF17" s="1" t="s">
        <v>119</v>
      </c>
      <c r="AG17" s="1" t="s">
        <v>119</v>
      </c>
      <c r="AI17" s="1" t="s">
        <v>120</v>
      </c>
      <c r="AJ17" s="1" t="s">
        <v>120</v>
      </c>
      <c r="AL17"/>
      <c r="AM17"/>
    </row>
    <row r="18" spans="2:39" ht="15" x14ac:dyDescent="0.25">
      <c r="B18" s="4" t="s">
        <v>43</v>
      </c>
      <c r="C18" s="4" t="s">
        <v>221</v>
      </c>
      <c r="D18" s="4" t="s">
        <v>234</v>
      </c>
      <c r="E18" s="4" t="s">
        <v>89</v>
      </c>
      <c r="F18" s="4" t="s">
        <v>90</v>
      </c>
      <c r="G18" s="4" t="s">
        <v>91</v>
      </c>
      <c r="H18" s="4" t="s">
        <v>48</v>
      </c>
      <c r="I18" s="1" t="s">
        <v>92</v>
      </c>
      <c r="J18" s="4" t="s">
        <v>44</v>
      </c>
      <c r="K18" s="1" t="s">
        <v>93</v>
      </c>
      <c r="L18" s="4">
        <v>23057230</v>
      </c>
      <c r="M18" s="119">
        <v>45574</v>
      </c>
      <c r="N18" s="119">
        <v>45574</v>
      </c>
      <c r="O18" s="119">
        <v>45574</v>
      </c>
      <c r="S18" s="8">
        <v>3148.71</v>
      </c>
      <c r="T18" s="20">
        <v>0</v>
      </c>
      <c r="U18" s="4">
        <v>3</v>
      </c>
      <c r="V18" s="4">
        <v>17</v>
      </c>
      <c r="W18" s="4">
        <v>1</v>
      </c>
      <c r="X18" s="4">
        <v>4300000001</v>
      </c>
      <c r="Y18" s="1" t="s">
        <v>94</v>
      </c>
      <c r="Z18" s="8">
        <v>0</v>
      </c>
      <c r="AA18" s="8">
        <v>0</v>
      </c>
      <c r="AB18" s="8">
        <v>3148.71</v>
      </c>
      <c r="AC18" s="8">
        <v>0</v>
      </c>
      <c r="AL18">
        <v>100056422</v>
      </c>
      <c r="AM18" t="s">
        <v>121</v>
      </c>
    </row>
    <row r="19" spans="2:39" ht="15" x14ac:dyDescent="0.25">
      <c r="B19" s="4" t="s">
        <v>43</v>
      </c>
      <c r="C19" s="4" t="s">
        <v>221</v>
      </c>
      <c r="D19" s="4" t="s">
        <v>234</v>
      </c>
      <c r="E19" s="4" t="s">
        <v>89</v>
      </c>
      <c r="F19" s="4" t="s">
        <v>90</v>
      </c>
      <c r="G19" s="4" t="s">
        <v>91</v>
      </c>
      <c r="H19" s="4" t="s">
        <v>48</v>
      </c>
      <c r="I19" s="1" t="s">
        <v>92</v>
      </c>
      <c r="J19" s="4" t="s">
        <v>44</v>
      </c>
      <c r="K19" s="1" t="s">
        <v>93</v>
      </c>
      <c r="L19" s="4">
        <v>23057230</v>
      </c>
      <c r="M19" s="119">
        <v>45574</v>
      </c>
      <c r="N19" s="119">
        <v>45574</v>
      </c>
      <c r="O19" s="119">
        <v>45574</v>
      </c>
      <c r="S19" s="8">
        <v>3148.71</v>
      </c>
      <c r="T19" s="20">
        <v>0</v>
      </c>
      <c r="U19" s="4">
        <v>2</v>
      </c>
      <c r="V19" s="4">
        <v>7</v>
      </c>
      <c r="W19" s="4">
        <v>0</v>
      </c>
      <c r="X19" s="4">
        <v>4300000001</v>
      </c>
      <c r="Y19" s="1" t="s">
        <v>94</v>
      </c>
      <c r="Z19" s="8">
        <v>3143.71</v>
      </c>
      <c r="AA19" s="8">
        <v>0</v>
      </c>
      <c r="AB19" s="8">
        <v>0</v>
      </c>
      <c r="AC19" s="8">
        <v>0</v>
      </c>
      <c r="AL19">
        <v>100056422</v>
      </c>
      <c r="AM19" t="s">
        <v>121</v>
      </c>
    </row>
    <row r="20" spans="2:39" ht="15" x14ac:dyDescent="0.25">
      <c r="B20" s="4" t="s">
        <v>43</v>
      </c>
      <c r="C20" s="4" t="s">
        <v>235</v>
      </c>
      <c r="D20" s="4" t="s">
        <v>234</v>
      </c>
      <c r="E20" s="4" t="s">
        <v>89</v>
      </c>
      <c r="F20" s="4" t="s">
        <v>90</v>
      </c>
      <c r="G20" s="4" t="s">
        <v>91</v>
      </c>
      <c r="H20" s="4" t="s">
        <v>48</v>
      </c>
      <c r="I20" s="1" t="s">
        <v>92</v>
      </c>
      <c r="J20" s="4" t="s">
        <v>44</v>
      </c>
      <c r="K20" s="1" t="s">
        <v>93</v>
      </c>
      <c r="L20" s="4">
        <v>23057230</v>
      </c>
      <c r="M20" s="119">
        <v>45574</v>
      </c>
      <c r="N20" s="119">
        <v>45574</v>
      </c>
      <c r="O20" s="119">
        <v>45574</v>
      </c>
      <c r="S20" s="8">
        <v>3148.71</v>
      </c>
      <c r="T20" s="20">
        <v>0</v>
      </c>
      <c r="U20" s="4">
        <v>1</v>
      </c>
      <c r="V20" s="4">
        <v>40</v>
      </c>
      <c r="W20" s="4">
        <v>4</v>
      </c>
      <c r="X20" s="4">
        <v>6590000001</v>
      </c>
      <c r="Y20" s="1" t="s">
        <v>122</v>
      </c>
      <c r="Z20" s="8">
        <v>5</v>
      </c>
      <c r="AA20" s="8">
        <v>0</v>
      </c>
      <c r="AB20" s="8">
        <v>0</v>
      </c>
      <c r="AC20" s="8">
        <v>0</v>
      </c>
      <c r="AD20" s="1" t="s">
        <v>102</v>
      </c>
      <c r="AF20" s="1" t="s">
        <v>103</v>
      </c>
      <c r="AG20" s="1" t="s">
        <v>103</v>
      </c>
      <c r="AI20" s="1" t="s">
        <v>123</v>
      </c>
      <c r="AJ20" s="1" t="s">
        <v>104</v>
      </c>
      <c r="AL20"/>
      <c r="AM20"/>
    </row>
    <row r="21" spans="2:39" ht="15" x14ac:dyDescent="0.25">
      <c r="B21" s="4" t="s">
        <v>43</v>
      </c>
      <c r="C21" s="4" t="s">
        <v>235</v>
      </c>
      <c r="D21" s="4" t="s">
        <v>236</v>
      </c>
      <c r="E21" s="4" t="s">
        <v>89</v>
      </c>
      <c r="F21" s="4" t="s">
        <v>90</v>
      </c>
      <c r="G21" s="4" t="s">
        <v>124</v>
      </c>
      <c r="H21" s="4" t="s">
        <v>48</v>
      </c>
      <c r="I21" s="1" t="s">
        <v>92</v>
      </c>
      <c r="J21" s="4" t="s">
        <v>44</v>
      </c>
      <c r="K21" s="1" t="s">
        <v>93</v>
      </c>
      <c r="L21" s="4">
        <v>23057241</v>
      </c>
      <c r="M21" s="119">
        <v>45574</v>
      </c>
      <c r="N21" s="119">
        <v>45574</v>
      </c>
      <c r="O21" s="119">
        <v>45574</v>
      </c>
      <c r="S21" s="8">
        <v>522.89</v>
      </c>
      <c r="T21" s="20">
        <v>0</v>
      </c>
      <c r="U21" s="4">
        <v>1</v>
      </c>
      <c r="V21" s="4">
        <v>40</v>
      </c>
      <c r="W21" s="4">
        <v>4</v>
      </c>
      <c r="X21" s="4">
        <v>6590000001</v>
      </c>
      <c r="Y21" s="1" t="s">
        <v>122</v>
      </c>
      <c r="Z21" s="8">
        <v>0.01</v>
      </c>
      <c r="AA21" s="8">
        <v>0</v>
      </c>
      <c r="AB21" s="8">
        <v>0</v>
      </c>
      <c r="AC21" s="8">
        <v>0</v>
      </c>
      <c r="AD21" s="1" t="s">
        <v>102</v>
      </c>
      <c r="AF21" s="1" t="s">
        <v>103</v>
      </c>
      <c r="AG21" s="1" t="s">
        <v>103</v>
      </c>
      <c r="AI21" s="1" t="s">
        <v>123</v>
      </c>
      <c r="AJ21" s="1" t="s">
        <v>104</v>
      </c>
      <c r="AL21"/>
      <c r="AM21"/>
    </row>
    <row r="22" spans="2:39" ht="15" x14ac:dyDescent="0.25">
      <c r="B22" s="4" t="s">
        <v>43</v>
      </c>
      <c r="C22" s="4" t="s">
        <v>221</v>
      </c>
      <c r="D22" s="4" t="s">
        <v>236</v>
      </c>
      <c r="E22" s="4" t="s">
        <v>89</v>
      </c>
      <c r="F22" s="4" t="s">
        <v>90</v>
      </c>
      <c r="G22" s="4" t="s">
        <v>124</v>
      </c>
      <c r="H22" s="4" t="s">
        <v>48</v>
      </c>
      <c r="I22" s="1" t="s">
        <v>92</v>
      </c>
      <c r="J22" s="4" t="s">
        <v>44</v>
      </c>
      <c r="K22" s="1" t="s">
        <v>93</v>
      </c>
      <c r="L22" s="4">
        <v>23057241</v>
      </c>
      <c r="M22" s="119">
        <v>45574</v>
      </c>
      <c r="N22" s="119">
        <v>45574</v>
      </c>
      <c r="O22" s="119">
        <v>45574</v>
      </c>
      <c r="S22" s="8">
        <v>522.89</v>
      </c>
      <c r="T22" s="20">
        <v>0</v>
      </c>
      <c r="U22" s="4">
        <v>3</v>
      </c>
      <c r="V22" s="4">
        <v>17</v>
      </c>
      <c r="W22" s="4">
        <v>1</v>
      </c>
      <c r="X22" s="4">
        <v>4300000001</v>
      </c>
      <c r="Y22" s="1" t="s">
        <v>94</v>
      </c>
      <c r="Z22" s="8">
        <v>0</v>
      </c>
      <c r="AA22" s="8">
        <v>0</v>
      </c>
      <c r="AB22" s="8">
        <v>522.89</v>
      </c>
      <c r="AC22" s="8">
        <v>0</v>
      </c>
      <c r="AL22">
        <v>100059072</v>
      </c>
      <c r="AM22" t="s">
        <v>125</v>
      </c>
    </row>
    <row r="23" spans="2:39" ht="15" x14ac:dyDescent="0.25">
      <c r="B23" s="4" t="s">
        <v>43</v>
      </c>
      <c r="C23" s="4" t="s">
        <v>221</v>
      </c>
      <c r="D23" s="4" t="s">
        <v>236</v>
      </c>
      <c r="E23" s="4" t="s">
        <v>89</v>
      </c>
      <c r="F23" s="4" t="s">
        <v>90</v>
      </c>
      <c r="G23" s="4" t="s">
        <v>124</v>
      </c>
      <c r="H23" s="4" t="s">
        <v>48</v>
      </c>
      <c r="I23" s="1" t="s">
        <v>92</v>
      </c>
      <c r="J23" s="4" t="s">
        <v>44</v>
      </c>
      <c r="K23" s="1" t="s">
        <v>93</v>
      </c>
      <c r="L23" s="4">
        <v>23057241</v>
      </c>
      <c r="M23" s="119">
        <v>45574</v>
      </c>
      <c r="N23" s="119">
        <v>45574</v>
      </c>
      <c r="O23" s="119">
        <v>45574</v>
      </c>
      <c r="S23" s="8">
        <v>522.89</v>
      </c>
      <c r="T23" s="20">
        <v>0</v>
      </c>
      <c r="U23" s="4">
        <v>2</v>
      </c>
      <c r="V23" s="4">
        <v>7</v>
      </c>
      <c r="W23" s="4">
        <v>0</v>
      </c>
      <c r="X23" s="4">
        <v>4300000001</v>
      </c>
      <c r="Y23" s="1" t="s">
        <v>94</v>
      </c>
      <c r="Z23" s="8">
        <v>522.88</v>
      </c>
      <c r="AA23" s="8">
        <v>0</v>
      </c>
      <c r="AB23" s="8">
        <v>0</v>
      </c>
      <c r="AC23" s="8">
        <v>0</v>
      </c>
      <c r="AL23">
        <v>100059072</v>
      </c>
      <c r="AM23" t="s">
        <v>125</v>
      </c>
    </row>
    <row r="24" spans="2:39" ht="15" x14ac:dyDescent="0.25">
      <c r="B24" s="4" t="s">
        <v>43</v>
      </c>
      <c r="C24" s="4" t="s">
        <v>231</v>
      </c>
      <c r="D24" s="4" t="s">
        <v>237</v>
      </c>
      <c r="E24" s="4" t="s">
        <v>89</v>
      </c>
      <c r="F24" s="4" t="s">
        <v>90</v>
      </c>
      <c r="G24" s="4" t="s">
        <v>126</v>
      </c>
      <c r="H24" s="4" t="s">
        <v>48</v>
      </c>
      <c r="I24" s="1" t="s">
        <v>92</v>
      </c>
      <c r="J24" s="4" t="s">
        <v>44</v>
      </c>
      <c r="K24" s="1" t="s">
        <v>93</v>
      </c>
      <c r="L24" s="4">
        <v>23057277</v>
      </c>
      <c r="M24" s="119">
        <v>45579</v>
      </c>
      <c r="N24" s="119">
        <v>45579</v>
      </c>
      <c r="O24" s="119">
        <v>45579</v>
      </c>
      <c r="S24" s="8">
        <v>28025.73</v>
      </c>
      <c r="T24" s="20">
        <v>0</v>
      </c>
      <c r="U24" s="4">
        <v>6</v>
      </c>
      <c r="V24" s="4">
        <v>19</v>
      </c>
      <c r="W24" s="4">
        <v>1</v>
      </c>
      <c r="X24" s="4">
        <v>4310000001</v>
      </c>
      <c r="Y24" s="1" t="s">
        <v>113</v>
      </c>
      <c r="Z24" s="8">
        <v>0</v>
      </c>
      <c r="AA24" s="8">
        <v>0</v>
      </c>
      <c r="AB24" s="8">
        <v>14486.09</v>
      </c>
      <c r="AC24" s="8">
        <v>0</v>
      </c>
      <c r="AL24">
        <v>100058385</v>
      </c>
      <c r="AM24" t="s">
        <v>127</v>
      </c>
    </row>
    <row r="25" spans="2:39" ht="15" x14ac:dyDescent="0.25">
      <c r="B25" s="4" t="s">
        <v>43</v>
      </c>
      <c r="C25" s="4" t="s">
        <v>231</v>
      </c>
      <c r="D25" s="4" t="s">
        <v>237</v>
      </c>
      <c r="E25" s="4" t="s">
        <v>89</v>
      </c>
      <c r="F25" s="4" t="s">
        <v>90</v>
      </c>
      <c r="G25" s="4" t="s">
        <v>126</v>
      </c>
      <c r="H25" s="4" t="s">
        <v>48</v>
      </c>
      <c r="I25" s="1" t="s">
        <v>92</v>
      </c>
      <c r="J25" s="4" t="s">
        <v>44</v>
      </c>
      <c r="K25" s="1" t="s">
        <v>93</v>
      </c>
      <c r="L25" s="4">
        <v>23057277</v>
      </c>
      <c r="M25" s="119">
        <v>45579</v>
      </c>
      <c r="N25" s="119">
        <v>45579</v>
      </c>
      <c r="O25" s="119">
        <v>45579</v>
      </c>
      <c r="S25" s="8">
        <v>28025.73</v>
      </c>
      <c r="T25" s="20">
        <v>0</v>
      </c>
      <c r="U25" s="4">
        <v>5</v>
      </c>
      <c r="V25" s="4">
        <v>19</v>
      </c>
      <c r="W25" s="4">
        <v>1</v>
      </c>
      <c r="X25" s="4">
        <v>4310000001</v>
      </c>
      <c r="Y25" s="1" t="s">
        <v>113</v>
      </c>
      <c r="Z25" s="8">
        <v>0</v>
      </c>
      <c r="AA25" s="8">
        <v>0</v>
      </c>
      <c r="AB25" s="8">
        <v>4485.25</v>
      </c>
      <c r="AC25" s="8">
        <v>0</v>
      </c>
      <c r="AL25">
        <v>100058385</v>
      </c>
      <c r="AM25" t="s">
        <v>127</v>
      </c>
    </row>
    <row r="26" spans="2:39" ht="15" x14ac:dyDescent="0.25">
      <c r="B26" s="4" t="s">
        <v>43</v>
      </c>
      <c r="C26" s="4" t="s">
        <v>231</v>
      </c>
      <c r="D26" s="4" t="s">
        <v>237</v>
      </c>
      <c r="E26" s="4" t="s">
        <v>89</v>
      </c>
      <c r="F26" s="4" t="s">
        <v>90</v>
      </c>
      <c r="G26" s="4" t="s">
        <v>126</v>
      </c>
      <c r="H26" s="4" t="s">
        <v>48</v>
      </c>
      <c r="I26" s="1" t="s">
        <v>92</v>
      </c>
      <c r="J26" s="4" t="s">
        <v>44</v>
      </c>
      <c r="K26" s="1" t="s">
        <v>93</v>
      </c>
      <c r="L26" s="4">
        <v>23057277</v>
      </c>
      <c r="M26" s="119">
        <v>45579</v>
      </c>
      <c r="N26" s="119">
        <v>45579</v>
      </c>
      <c r="O26" s="119">
        <v>45579</v>
      </c>
      <c r="S26" s="8">
        <v>28025.73</v>
      </c>
      <c r="T26" s="20">
        <v>0</v>
      </c>
      <c r="U26" s="4">
        <v>4</v>
      </c>
      <c r="V26" s="4">
        <v>19</v>
      </c>
      <c r="W26" s="4">
        <v>1</v>
      </c>
      <c r="X26" s="4">
        <v>4310000001</v>
      </c>
      <c r="Y26" s="1" t="s">
        <v>113</v>
      </c>
      <c r="Z26" s="8">
        <v>0</v>
      </c>
      <c r="AA26" s="8">
        <v>0</v>
      </c>
      <c r="AB26" s="8">
        <v>9054.39</v>
      </c>
      <c r="AC26" s="8">
        <v>0</v>
      </c>
      <c r="AL26">
        <v>100058385</v>
      </c>
      <c r="AM26" t="s">
        <v>127</v>
      </c>
    </row>
    <row r="27" spans="2:39" ht="15" x14ac:dyDescent="0.25">
      <c r="B27" s="4" t="s">
        <v>43</v>
      </c>
      <c r="C27" s="4" t="s">
        <v>221</v>
      </c>
      <c r="D27" s="4" t="s">
        <v>237</v>
      </c>
      <c r="E27" s="4" t="s">
        <v>89</v>
      </c>
      <c r="F27" s="4" t="s">
        <v>90</v>
      </c>
      <c r="G27" s="4" t="s">
        <v>126</v>
      </c>
      <c r="H27" s="4" t="s">
        <v>48</v>
      </c>
      <c r="I27" s="1" t="s">
        <v>92</v>
      </c>
      <c r="J27" s="4" t="s">
        <v>44</v>
      </c>
      <c r="K27" s="1" t="s">
        <v>93</v>
      </c>
      <c r="L27" s="4">
        <v>23057277</v>
      </c>
      <c r="M27" s="119">
        <v>45579</v>
      </c>
      <c r="N27" s="119">
        <v>45579</v>
      </c>
      <c r="O27" s="119">
        <v>45579</v>
      </c>
      <c r="S27" s="8">
        <v>28025.73</v>
      </c>
      <c r="T27" s="20">
        <v>0</v>
      </c>
      <c r="U27" s="4">
        <v>3</v>
      </c>
      <c r="V27" s="4">
        <v>7</v>
      </c>
      <c r="W27" s="4">
        <v>0</v>
      </c>
      <c r="X27" s="4">
        <v>4300000001</v>
      </c>
      <c r="Y27" s="1" t="s">
        <v>94</v>
      </c>
      <c r="Z27" s="8">
        <v>27566.2</v>
      </c>
      <c r="AA27" s="8">
        <v>0</v>
      </c>
      <c r="AB27" s="8">
        <v>0</v>
      </c>
      <c r="AC27" s="8">
        <v>0</v>
      </c>
      <c r="AL27">
        <v>100058385</v>
      </c>
      <c r="AM27" t="s">
        <v>127</v>
      </c>
    </row>
    <row r="28" spans="2:39" ht="15" x14ac:dyDescent="0.25">
      <c r="B28" s="4" t="s">
        <v>223</v>
      </c>
      <c r="C28" s="4" t="s">
        <v>230</v>
      </c>
      <c r="D28" s="4" t="s">
        <v>237</v>
      </c>
      <c r="E28" s="4" t="s">
        <v>89</v>
      </c>
      <c r="F28" s="4" t="s">
        <v>90</v>
      </c>
      <c r="G28" s="4" t="s">
        <v>126</v>
      </c>
      <c r="H28" s="4" t="s">
        <v>48</v>
      </c>
      <c r="I28" s="1" t="s">
        <v>92</v>
      </c>
      <c r="J28" s="4" t="s">
        <v>44</v>
      </c>
      <c r="K28" s="1" t="s">
        <v>93</v>
      </c>
      <c r="L28" s="4">
        <v>23057277</v>
      </c>
      <c r="M28" s="119">
        <v>45579</v>
      </c>
      <c r="N28" s="119">
        <v>45579</v>
      </c>
      <c r="O28" s="119">
        <v>45579</v>
      </c>
      <c r="S28" s="8">
        <v>28025.73</v>
      </c>
      <c r="T28" s="20">
        <v>0</v>
      </c>
      <c r="U28" s="4">
        <v>2</v>
      </c>
      <c r="V28" s="4">
        <v>25</v>
      </c>
      <c r="W28" s="4">
        <v>2</v>
      </c>
      <c r="X28" s="4">
        <v>4000000001</v>
      </c>
      <c r="Y28" s="1" t="s">
        <v>110</v>
      </c>
      <c r="Z28" s="8">
        <v>67.819999999999993</v>
      </c>
      <c r="AA28" s="8">
        <v>0</v>
      </c>
      <c r="AB28" s="8">
        <v>0</v>
      </c>
      <c r="AC28" s="8">
        <v>0</v>
      </c>
      <c r="AD28" s="1" t="s">
        <v>128</v>
      </c>
      <c r="AL28">
        <v>100017277</v>
      </c>
      <c r="AM28" t="s">
        <v>116</v>
      </c>
    </row>
    <row r="29" spans="2:39" ht="15" x14ac:dyDescent="0.25">
      <c r="B29" s="4" t="s">
        <v>223</v>
      </c>
      <c r="C29" s="4" t="s">
        <v>233</v>
      </c>
      <c r="D29" s="4" t="s">
        <v>237</v>
      </c>
      <c r="E29" s="4" t="s">
        <v>89</v>
      </c>
      <c r="F29" s="4" t="s">
        <v>90</v>
      </c>
      <c r="G29" s="4" t="s">
        <v>126</v>
      </c>
      <c r="H29" s="4" t="s">
        <v>48</v>
      </c>
      <c r="I29" s="1" t="s">
        <v>92</v>
      </c>
      <c r="J29" s="4" t="s">
        <v>44</v>
      </c>
      <c r="K29" s="1" t="s">
        <v>93</v>
      </c>
      <c r="L29" s="4">
        <v>23057277</v>
      </c>
      <c r="M29" s="119">
        <v>45579</v>
      </c>
      <c r="N29" s="119">
        <v>45579</v>
      </c>
      <c r="O29" s="119">
        <v>45579</v>
      </c>
      <c r="S29" s="8">
        <v>28025.73</v>
      </c>
      <c r="T29" s="20">
        <v>0</v>
      </c>
      <c r="U29" s="4">
        <v>1</v>
      </c>
      <c r="V29" s="4">
        <v>40</v>
      </c>
      <c r="W29" s="4">
        <v>4</v>
      </c>
      <c r="X29" s="4">
        <v>6643000020</v>
      </c>
      <c r="Y29" s="1" t="s">
        <v>117</v>
      </c>
      <c r="Z29" s="8">
        <v>391.71</v>
      </c>
      <c r="AA29" s="8">
        <v>0</v>
      </c>
      <c r="AB29" s="8">
        <v>0</v>
      </c>
      <c r="AC29" s="8">
        <v>0</v>
      </c>
      <c r="AD29" s="1" t="s">
        <v>129</v>
      </c>
      <c r="AF29" s="1" t="s">
        <v>119</v>
      </c>
      <c r="AG29" s="1" t="s">
        <v>119</v>
      </c>
      <c r="AI29" s="1" t="s">
        <v>120</v>
      </c>
      <c r="AJ29" s="1" t="s">
        <v>120</v>
      </c>
      <c r="AL29"/>
      <c r="AM29"/>
    </row>
    <row r="30" spans="2:39" ht="15" x14ac:dyDescent="0.25">
      <c r="B30" s="4" t="s">
        <v>43</v>
      </c>
      <c r="C30" s="4" t="s">
        <v>221</v>
      </c>
      <c r="D30" s="4" t="s">
        <v>238</v>
      </c>
      <c r="E30" s="4" t="s">
        <v>89</v>
      </c>
      <c r="F30" s="4" t="s">
        <v>90</v>
      </c>
      <c r="G30" s="4" t="s">
        <v>91</v>
      </c>
      <c r="H30" s="4" t="s">
        <v>48</v>
      </c>
      <c r="I30" s="1" t="s">
        <v>92</v>
      </c>
      <c r="J30" s="4" t="s">
        <v>44</v>
      </c>
      <c r="K30" s="1" t="s">
        <v>93</v>
      </c>
      <c r="L30" s="4">
        <v>23057328</v>
      </c>
      <c r="M30" s="119">
        <v>45581</v>
      </c>
      <c r="N30" s="119">
        <v>45581</v>
      </c>
      <c r="O30" s="119">
        <v>45581</v>
      </c>
      <c r="S30" s="8">
        <v>57711.11</v>
      </c>
      <c r="T30" s="20">
        <v>0</v>
      </c>
      <c r="U30" s="4">
        <v>1</v>
      </c>
      <c r="V30" s="4">
        <v>17</v>
      </c>
      <c r="W30" s="4">
        <v>1</v>
      </c>
      <c r="X30" s="4">
        <v>4300000001</v>
      </c>
      <c r="Y30" s="1" t="s">
        <v>94</v>
      </c>
      <c r="Z30" s="8">
        <v>0</v>
      </c>
      <c r="AA30" s="8">
        <v>0</v>
      </c>
      <c r="AB30" s="8">
        <v>57711.11</v>
      </c>
      <c r="AC30" s="8">
        <v>0</v>
      </c>
      <c r="AD30" s="1" t="s">
        <v>130</v>
      </c>
      <c r="AL30">
        <v>100056816</v>
      </c>
      <c r="AM30" t="s">
        <v>131</v>
      </c>
    </row>
    <row r="31" spans="2:39" ht="15" x14ac:dyDescent="0.25">
      <c r="B31" s="4" t="s">
        <v>223</v>
      </c>
      <c r="C31" s="4" t="s">
        <v>224</v>
      </c>
      <c r="D31" s="4" t="s">
        <v>238</v>
      </c>
      <c r="E31" s="4" t="s">
        <v>89</v>
      </c>
      <c r="F31" s="4" t="s">
        <v>90</v>
      </c>
      <c r="G31" s="4" t="s">
        <v>91</v>
      </c>
      <c r="H31" s="4" t="s">
        <v>48</v>
      </c>
      <c r="I31" s="1" t="s">
        <v>92</v>
      </c>
      <c r="J31" s="4" t="s">
        <v>44</v>
      </c>
      <c r="K31" s="1" t="s">
        <v>93</v>
      </c>
      <c r="L31" s="4">
        <v>23057328</v>
      </c>
      <c r="M31" s="119">
        <v>45581</v>
      </c>
      <c r="N31" s="119">
        <v>45581</v>
      </c>
      <c r="O31" s="119">
        <v>45581</v>
      </c>
      <c r="S31" s="8">
        <v>57711.11</v>
      </c>
      <c r="T31" s="20">
        <v>0</v>
      </c>
      <c r="U31" s="4">
        <v>2</v>
      </c>
      <c r="V31" s="4">
        <v>7</v>
      </c>
      <c r="W31" s="4">
        <v>0</v>
      </c>
      <c r="X31" s="4">
        <v>2440000001</v>
      </c>
      <c r="Y31" s="1" t="s">
        <v>97</v>
      </c>
      <c r="Z31" s="8">
        <v>57711.11</v>
      </c>
      <c r="AA31" s="8">
        <v>0</v>
      </c>
      <c r="AB31" s="8">
        <v>0</v>
      </c>
      <c r="AC31" s="8">
        <v>0</v>
      </c>
      <c r="AL31">
        <v>244000110</v>
      </c>
      <c r="AM31" t="s">
        <v>98</v>
      </c>
    </row>
    <row r="32" spans="2:39" ht="15" x14ac:dyDescent="0.25">
      <c r="B32" s="4" t="s">
        <v>223</v>
      </c>
      <c r="C32" s="4" t="s">
        <v>224</v>
      </c>
      <c r="D32" s="4" t="s">
        <v>239</v>
      </c>
      <c r="E32" s="4" t="s">
        <v>89</v>
      </c>
      <c r="F32" s="4" t="s">
        <v>90</v>
      </c>
      <c r="G32" s="4" t="s">
        <v>91</v>
      </c>
      <c r="H32" s="4" t="s">
        <v>48</v>
      </c>
      <c r="I32" s="1" t="s">
        <v>92</v>
      </c>
      <c r="J32" s="4" t="s">
        <v>44</v>
      </c>
      <c r="K32" s="1" t="s">
        <v>93</v>
      </c>
      <c r="L32" s="4">
        <v>23057329</v>
      </c>
      <c r="M32" s="119">
        <v>45581</v>
      </c>
      <c r="N32" s="119">
        <v>45581</v>
      </c>
      <c r="O32" s="119">
        <v>45581</v>
      </c>
      <c r="S32" s="8">
        <v>17702.060000000001</v>
      </c>
      <c r="T32" s="20">
        <v>0</v>
      </c>
      <c r="U32" s="4">
        <v>2</v>
      </c>
      <c r="V32" s="4">
        <v>7</v>
      </c>
      <c r="W32" s="4">
        <v>0</v>
      </c>
      <c r="X32" s="4">
        <v>2440000001</v>
      </c>
      <c r="Y32" s="1" t="s">
        <v>97</v>
      </c>
      <c r="Z32" s="8">
        <v>17702.060000000001</v>
      </c>
      <c r="AA32" s="8">
        <v>0</v>
      </c>
      <c r="AB32" s="8">
        <v>0</v>
      </c>
      <c r="AC32" s="8">
        <v>0</v>
      </c>
      <c r="AL32">
        <v>244000110</v>
      </c>
      <c r="AM32" t="s">
        <v>98</v>
      </c>
    </row>
    <row r="33" spans="2:39" ht="15" x14ac:dyDescent="0.25">
      <c r="B33" s="4" t="s">
        <v>43</v>
      </c>
      <c r="C33" s="4" t="s">
        <v>221</v>
      </c>
      <c r="D33" s="4" t="s">
        <v>239</v>
      </c>
      <c r="E33" s="4" t="s">
        <v>89</v>
      </c>
      <c r="F33" s="4" t="s">
        <v>90</v>
      </c>
      <c r="G33" s="4" t="s">
        <v>91</v>
      </c>
      <c r="H33" s="4" t="s">
        <v>48</v>
      </c>
      <c r="I33" s="1" t="s">
        <v>92</v>
      </c>
      <c r="J33" s="4" t="s">
        <v>44</v>
      </c>
      <c r="K33" s="1" t="s">
        <v>93</v>
      </c>
      <c r="L33" s="4">
        <v>23057329</v>
      </c>
      <c r="M33" s="119">
        <v>45581</v>
      </c>
      <c r="N33" s="119">
        <v>45581</v>
      </c>
      <c r="O33" s="119">
        <v>45581</v>
      </c>
      <c r="S33" s="8">
        <v>17702.060000000001</v>
      </c>
      <c r="T33" s="20">
        <v>0</v>
      </c>
      <c r="U33" s="4">
        <v>1</v>
      </c>
      <c r="V33" s="4">
        <v>17</v>
      </c>
      <c r="W33" s="4">
        <v>1</v>
      </c>
      <c r="X33" s="4">
        <v>4300000001</v>
      </c>
      <c r="Y33" s="1" t="s">
        <v>94</v>
      </c>
      <c r="Z33" s="8">
        <v>0</v>
      </c>
      <c r="AA33" s="8">
        <v>0</v>
      </c>
      <c r="AB33" s="8">
        <v>17702.060000000001</v>
      </c>
      <c r="AC33" s="8">
        <v>0</v>
      </c>
      <c r="AD33" s="1" t="s">
        <v>132</v>
      </c>
      <c r="AL33">
        <v>100056816</v>
      </c>
      <c r="AM33" t="s">
        <v>131</v>
      </c>
    </row>
    <row r="34" spans="2:39" ht="15" x14ac:dyDescent="0.25">
      <c r="B34" s="4" t="s">
        <v>43</v>
      </c>
      <c r="C34" s="4" t="s">
        <v>221</v>
      </c>
      <c r="D34" s="4" t="s">
        <v>240</v>
      </c>
      <c r="E34" s="4" t="s">
        <v>89</v>
      </c>
      <c r="F34" s="4" t="s">
        <v>90</v>
      </c>
      <c r="G34" s="4" t="s">
        <v>91</v>
      </c>
      <c r="H34" s="4" t="s">
        <v>48</v>
      </c>
      <c r="I34" s="1" t="s">
        <v>92</v>
      </c>
      <c r="J34" s="4" t="s">
        <v>44</v>
      </c>
      <c r="K34" s="1" t="s">
        <v>93</v>
      </c>
      <c r="L34" s="4">
        <v>23057390</v>
      </c>
      <c r="M34" s="119">
        <v>45589</v>
      </c>
      <c r="N34" s="119">
        <v>45589</v>
      </c>
      <c r="O34" s="119">
        <v>45589</v>
      </c>
      <c r="S34" s="8">
        <v>11369.02</v>
      </c>
      <c r="T34" s="20">
        <v>0</v>
      </c>
      <c r="U34" s="4">
        <v>3</v>
      </c>
      <c r="V34" s="4">
        <v>17</v>
      </c>
      <c r="W34" s="4">
        <v>1</v>
      </c>
      <c r="X34" s="4">
        <v>4300000001</v>
      </c>
      <c r="Y34" s="1" t="s">
        <v>94</v>
      </c>
      <c r="Z34" s="8">
        <v>0</v>
      </c>
      <c r="AA34" s="8">
        <v>0</v>
      </c>
      <c r="AB34" s="8">
        <v>11369.01</v>
      </c>
      <c r="AC34" s="8">
        <v>0</v>
      </c>
      <c r="AL34">
        <v>100056297</v>
      </c>
      <c r="AM34" t="s">
        <v>133</v>
      </c>
    </row>
    <row r="35" spans="2:39" ht="15" x14ac:dyDescent="0.25">
      <c r="B35" s="4" t="s">
        <v>43</v>
      </c>
      <c r="C35" s="4" t="s">
        <v>221</v>
      </c>
      <c r="D35" s="4" t="s">
        <v>240</v>
      </c>
      <c r="E35" s="4" t="s">
        <v>89</v>
      </c>
      <c r="F35" s="4" t="s">
        <v>90</v>
      </c>
      <c r="G35" s="4" t="s">
        <v>91</v>
      </c>
      <c r="H35" s="4" t="s">
        <v>48</v>
      </c>
      <c r="I35" s="1" t="s">
        <v>92</v>
      </c>
      <c r="J35" s="4" t="s">
        <v>44</v>
      </c>
      <c r="K35" s="1" t="s">
        <v>93</v>
      </c>
      <c r="L35" s="4">
        <v>23057390</v>
      </c>
      <c r="M35" s="119">
        <v>45589</v>
      </c>
      <c r="N35" s="119">
        <v>45589</v>
      </c>
      <c r="O35" s="119">
        <v>45589</v>
      </c>
      <c r="S35" s="8">
        <v>11369.02</v>
      </c>
      <c r="T35" s="20">
        <v>0</v>
      </c>
      <c r="U35" s="4">
        <v>2</v>
      </c>
      <c r="V35" s="4">
        <v>7</v>
      </c>
      <c r="W35" s="4">
        <v>0</v>
      </c>
      <c r="X35" s="4">
        <v>4300000001</v>
      </c>
      <c r="Y35" s="1" t="s">
        <v>94</v>
      </c>
      <c r="Z35" s="8">
        <v>11369.02</v>
      </c>
      <c r="AA35" s="8">
        <v>0</v>
      </c>
      <c r="AB35" s="8">
        <v>0</v>
      </c>
      <c r="AC35" s="8">
        <v>0</v>
      </c>
      <c r="AL35">
        <v>100056297</v>
      </c>
      <c r="AM35" t="s">
        <v>133</v>
      </c>
    </row>
    <row r="36" spans="2:39" ht="15" x14ac:dyDescent="0.25">
      <c r="B36" s="4" t="s">
        <v>43</v>
      </c>
      <c r="C36" s="4" t="s">
        <v>226</v>
      </c>
      <c r="D36" s="4" t="s">
        <v>240</v>
      </c>
      <c r="E36" s="4" t="s">
        <v>89</v>
      </c>
      <c r="F36" s="4" t="s">
        <v>90</v>
      </c>
      <c r="G36" s="4" t="s">
        <v>91</v>
      </c>
      <c r="H36" s="4" t="s">
        <v>48</v>
      </c>
      <c r="I36" s="1" t="s">
        <v>92</v>
      </c>
      <c r="J36" s="4" t="s">
        <v>44</v>
      </c>
      <c r="K36" s="1" t="s">
        <v>93</v>
      </c>
      <c r="L36" s="4">
        <v>23057390</v>
      </c>
      <c r="M36" s="119">
        <v>45589</v>
      </c>
      <c r="N36" s="119">
        <v>45589</v>
      </c>
      <c r="O36" s="119">
        <v>45589</v>
      </c>
      <c r="S36" s="8">
        <v>11369.02</v>
      </c>
      <c r="T36" s="20">
        <v>0</v>
      </c>
      <c r="U36" s="4">
        <v>1</v>
      </c>
      <c r="V36" s="4">
        <v>50</v>
      </c>
      <c r="W36" s="4">
        <v>5</v>
      </c>
      <c r="X36" s="4">
        <v>7560000001</v>
      </c>
      <c r="Y36" s="1" t="s">
        <v>101</v>
      </c>
      <c r="Z36" s="8">
        <v>0</v>
      </c>
      <c r="AA36" s="8">
        <v>0</v>
      </c>
      <c r="AB36" s="8">
        <v>0.01</v>
      </c>
      <c r="AC36" s="8">
        <v>0</v>
      </c>
      <c r="AD36" s="1" t="s">
        <v>102</v>
      </c>
      <c r="AG36" s="1" t="s">
        <v>103</v>
      </c>
      <c r="AJ36" s="1" t="s">
        <v>104</v>
      </c>
      <c r="AL36"/>
      <c r="AM36"/>
    </row>
    <row r="37" spans="2:39" ht="15" x14ac:dyDescent="0.25">
      <c r="B37" s="4" t="s">
        <v>43</v>
      </c>
      <c r="C37" s="4" t="s">
        <v>231</v>
      </c>
      <c r="D37" s="4" t="s">
        <v>241</v>
      </c>
      <c r="E37" s="4" t="s">
        <v>89</v>
      </c>
      <c r="F37" s="4"/>
      <c r="G37" s="4" t="s">
        <v>134</v>
      </c>
      <c r="H37" s="4" t="s">
        <v>48</v>
      </c>
      <c r="I37" s="1" t="s">
        <v>92</v>
      </c>
      <c r="J37" s="4" t="s">
        <v>44</v>
      </c>
      <c r="K37" s="1" t="s">
        <v>93</v>
      </c>
      <c r="L37" s="4">
        <v>23057395</v>
      </c>
      <c r="M37" s="119">
        <v>45589</v>
      </c>
      <c r="N37" s="119">
        <v>45589</v>
      </c>
      <c r="O37" s="119">
        <v>45589</v>
      </c>
      <c r="S37" s="8">
        <v>23730.45</v>
      </c>
      <c r="T37" s="20">
        <v>0</v>
      </c>
      <c r="U37" s="4">
        <v>4</v>
      </c>
      <c r="V37" s="4">
        <v>19</v>
      </c>
      <c r="W37" s="4">
        <v>1</v>
      </c>
      <c r="X37" s="4">
        <v>4310000001</v>
      </c>
      <c r="Y37" s="1" t="s">
        <v>113</v>
      </c>
      <c r="Z37" s="8">
        <v>0</v>
      </c>
      <c r="AA37" s="8">
        <v>0</v>
      </c>
      <c r="AB37" s="8">
        <v>23730.45</v>
      </c>
      <c r="AC37" s="8">
        <v>0</v>
      </c>
      <c r="AL37">
        <v>100037277</v>
      </c>
      <c r="AM37" t="s">
        <v>114</v>
      </c>
    </row>
    <row r="38" spans="2:39" ht="15" x14ac:dyDescent="0.25">
      <c r="B38" s="4" t="s">
        <v>43</v>
      </c>
      <c r="C38" s="4" t="s">
        <v>221</v>
      </c>
      <c r="D38" s="4" t="s">
        <v>241</v>
      </c>
      <c r="E38" s="4" t="s">
        <v>89</v>
      </c>
      <c r="F38" s="4"/>
      <c r="G38" s="4" t="s">
        <v>134</v>
      </c>
      <c r="H38" s="4" t="s">
        <v>48</v>
      </c>
      <c r="I38" s="1" t="s">
        <v>92</v>
      </c>
      <c r="J38" s="4" t="s">
        <v>44</v>
      </c>
      <c r="K38" s="1" t="s">
        <v>93</v>
      </c>
      <c r="L38" s="4">
        <v>23057395</v>
      </c>
      <c r="M38" s="119">
        <v>45589</v>
      </c>
      <c r="N38" s="119">
        <v>45589</v>
      </c>
      <c r="O38" s="119">
        <v>45589</v>
      </c>
      <c r="S38" s="8">
        <v>23730.45</v>
      </c>
      <c r="T38" s="20">
        <v>0</v>
      </c>
      <c r="U38" s="4">
        <v>3</v>
      </c>
      <c r="V38" s="4">
        <v>7</v>
      </c>
      <c r="W38" s="4">
        <v>0</v>
      </c>
      <c r="X38" s="4">
        <v>4300000001</v>
      </c>
      <c r="Y38" s="1" t="s">
        <v>94</v>
      </c>
      <c r="Z38" s="8">
        <v>23395.58</v>
      </c>
      <c r="AA38" s="8">
        <v>0</v>
      </c>
      <c r="AB38" s="8">
        <v>0</v>
      </c>
      <c r="AC38" s="8">
        <v>0</v>
      </c>
      <c r="AL38">
        <v>100037277</v>
      </c>
      <c r="AM38" t="s">
        <v>114</v>
      </c>
    </row>
    <row r="39" spans="2:39" ht="15" x14ac:dyDescent="0.25">
      <c r="B39" s="4" t="s">
        <v>223</v>
      </c>
      <c r="C39" s="4" t="s">
        <v>233</v>
      </c>
      <c r="D39" s="4" t="s">
        <v>241</v>
      </c>
      <c r="E39" s="4" t="s">
        <v>89</v>
      </c>
      <c r="F39" s="4"/>
      <c r="G39" s="4" t="s">
        <v>134</v>
      </c>
      <c r="H39" s="4" t="s">
        <v>48</v>
      </c>
      <c r="I39" s="1" t="s">
        <v>92</v>
      </c>
      <c r="J39" s="4" t="s">
        <v>44</v>
      </c>
      <c r="K39" s="1" t="s">
        <v>93</v>
      </c>
      <c r="L39" s="4">
        <v>23057395</v>
      </c>
      <c r="M39" s="119">
        <v>45589</v>
      </c>
      <c r="N39" s="119">
        <v>45589</v>
      </c>
      <c r="O39" s="119">
        <v>45589</v>
      </c>
      <c r="S39" s="8">
        <v>23730.45</v>
      </c>
      <c r="T39" s="20">
        <v>0</v>
      </c>
      <c r="U39" s="4">
        <v>1</v>
      </c>
      <c r="V39" s="4">
        <v>40</v>
      </c>
      <c r="W39" s="4">
        <v>4</v>
      </c>
      <c r="X39" s="4">
        <v>6643000020</v>
      </c>
      <c r="Y39" s="1" t="s">
        <v>117</v>
      </c>
      <c r="Z39" s="8">
        <v>306.16000000000003</v>
      </c>
      <c r="AA39" s="8">
        <v>0</v>
      </c>
      <c r="AB39" s="8">
        <v>0</v>
      </c>
      <c r="AC39" s="8">
        <v>0</v>
      </c>
      <c r="AD39" s="1" t="s">
        <v>118</v>
      </c>
      <c r="AF39" s="1" t="s">
        <v>119</v>
      </c>
      <c r="AG39" s="1" t="s">
        <v>119</v>
      </c>
      <c r="AI39" s="1" t="s">
        <v>120</v>
      </c>
      <c r="AJ39" s="1" t="s">
        <v>120</v>
      </c>
      <c r="AL39"/>
      <c r="AM39"/>
    </row>
    <row r="40" spans="2:39" ht="15" x14ac:dyDescent="0.25">
      <c r="B40" s="4" t="s">
        <v>223</v>
      </c>
      <c r="C40" s="4" t="s">
        <v>230</v>
      </c>
      <c r="D40" s="4" t="s">
        <v>241</v>
      </c>
      <c r="E40" s="4" t="s">
        <v>89</v>
      </c>
      <c r="F40" s="4"/>
      <c r="G40" s="4" t="s">
        <v>134</v>
      </c>
      <c r="H40" s="4" t="s">
        <v>48</v>
      </c>
      <c r="I40" s="1" t="s">
        <v>92</v>
      </c>
      <c r="J40" s="4" t="s">
        <v>44</v>
      </c>
      <c r="K40" s="1" t="s">
        <v>93</v>
      </c>
      <c r="L40" s="4">
        <v>23057395</v>
      </c>
      <c r="M40" s="119">
        <v>45589</v>
      </c>
      <c r="N40" s="119">
        <v>45589</v>
      </c>
      <c r="O40" s="119">
        <v>45589</v>
      </c>
      <c r="S40" s="8">
        <v>23730.45</v>
      </c>
      <c r="T40" s="20">
        <v>0</v>
      </c>
      <c r="U40" s="4">
        <v>2</v>
      </c>
      <c r="V40" s="4">
        <v>25</v>
      </c>
      <c r="W40" s="4">
        <v>2</v>
      </c>
      <c r="X40" s="4">
        <v>4000000001</v>
      </c>
      <c r="Y40" s="1" t="s">
        <v>110</v>
      </c>
      <c r="Z40" s="8">
        <v>28.71</v>
      </c>
      <c r="AA40" s="8">
        <v>0</v>
      </c>
      <c r="AB40" s="8">
        <v>0</v>
      </c>
      <c r="AC40" s="8">
        <v>0</v>
      </c>
      <c r="AD40" s="1" t="s">
        <v>135</v>
      </c>
      <c r="AL40">
        <v>100017277</v>
      </c>
      <c r="AM40" t="s">
        <v>116</v>
      </c>
    </row>
    <row r="41" spans="2:39" ht="15" x14ac:dyDescent="0.25">
      <c r="B41" s="4" t="s">
        <v>43</v>
      </c>
      <c r="C41" s="4" t="s">
        <v>221</v>
      </c>
      <c r="D41" s="4" t="s">
        <v>242</v>
      </c>
      <c r="E41" s="4" t="s">
        <v>89</v>
      </c>
      <c r="F41" s="4" t="s">
        <v>90</v>
      </c>
      <c r="G41" s="4" t="s">
        <v>124</v>
      </c>
      <c r="H41" s="4" t="s">
        <v>48</v>
      </c>
      <c r="I41" s="1" t="s">
        <v>92</v>
      </c>
      <c r="J41" s="4" t="s">
        <v>44</v>
      </c>
      <c r="K41" s="1" t="s">
        <v>93</v>
      </c>
      <c r="L41" s="4">
        <v>23057435</v>
      </c>
      <c r="M41" s="119">
        <v>45595</v>
      </c>
      <c r="N41" s="119">
        <v>45595</v>
      </c>
      <c r="O41" s="119">
        <v>45595</v>
      </c>
      <c r="S41" s="8">
        <v>5876.24</v>
      </c>
      <c r="T41" s="20">
        <v>0</v>
      </c>
      <c r="U41" s="4">
        <v>3</v>
      </c>
      <c r="V41" s="4">
        <v>17</v>
      </c>
      <c r="W41" s="4">
        <v>1</v>
      </c>
      <c r="X41" s="4">
        <v>4300000001</v>
      </c>
      <c r="Y41" s="1" t="s">
        <v>94</v>
      </c>
      <c r="Z41" s="8">
        <v>0</v>
      </c>
      <c r="AA41" s="8">
        <v>0</v>
      </c>
      <c r="AB41" s="8">
        <v>5876.24</v>
      </c>
      <c r="AC41" s="8">
        <v>0</v>
      </c>
      <c r="AL41">
        <v>100059476</v>
      </c>
      <c r="AM41" t="s">
        <v>136</v>
      </c>
    </row>
    <row r="42" spans="2:39" ht="15" x14ac:dyDescent="0.25">
      <c r="B42" s="4" t="s">
        <v>43</v>
      </c>
      <c r="C42" s="4" t="s">
        <v>221</v>
      </c>
      <c r="D42" s="4" t="s">
        <v>242</v>
      </c>
      <c r="E42" s="4" t="s">
        <v>89</v>
      </c>
      <c r="F42" s="4" t="s">
        <v>90</v>
      </c>
      <c r="G42" s="4" t="s">
        <v>124</v>
      </c>
      <c r="H42" s="4" t="s">
        <v>48</v>
      </c>
      <c r="I42" s="1" t="s">
        <v>92</v>
      </c>
      <c r="J42" s="4" t="s">
        <v>44</v>
      </c>
      <c r="K42" s="1" t="s">
        <v>93</v>
      </c>
      <c r="L42" s="4">
        <v>23057435</v>
      </c>
      <c r="M42" s="119">
        <v>45595</v>
      </c>
      <c r="N42" s="119">
        <v>45595</v>
      </c>
      <c r="O42" s="119">
        <v>45595</v>
      </c>
      <c r="S42" s="8">
        <v>5876.24</v>
      </c>
      <c r="T42" s="20">
        <v>0</v>
      </c>
      <c r="U42" s="4">
        <v>2</v>
      </c>
      <c r="V42" s="4">
        <v>7</v>
      </c>
      <c r="W42" s="4">
        <v>0</v>
      </c>
      <c r="X42" s="4">
        <v>4300000001</v>
      </c>
      <c r="Y42" s="1" t="s">
        <v>94</v>
      </c>
      <c r="Z42" s="8">
        <v>5875.24</v>
      </c>
      <c r="AA42" s="8">
        <v>0</v>
      </c>
      <c r="AB42" s="8">
        <v>0</v>
      </c>
      <c r="AC42" s="8">
        <v>0</v>
      </c>
      <c r="AL42">
        <v>100059476</v>
      </c>
      <c r="AM42" t="s">
        <v>136</v>
      </c>
    </row>
    <row r="43" spans="2:39" ht="15" x14ac:dyDescent="0.25">
      <c r="B43" s="4" t="s">
        <v>43</v>
      </c>
      <c r="C43" s="4" t="s">
        <v>235</v>
      </c>
      <c r="D43" s="4" t="s">
        <v>242</v>
      </c>
      <c r="E43" s="4" t="s">
        <v>89</v>
      </c>
      <c r="F43" s="4" t="s">
        <v>90</v>
      </c>
      <c r="G43" s="4" t="s">
        <v>124</v>
      </c>
      <c r="H43" s="4" t="s">
        <v>48</v>
      </c>
      <c r="I43" s="1" t="s">
        <v>92</v>
      </c>
      <c r="J43" s="4" t="s">
        <v>44</v>
      </c>
      <c r="K43" s="1" t="s">
        <v>93</v>
      </c>
      <c r="L43" s="4">
        <v>23057435</v>
      </c>
      <c r="M43" s="119">
        <v>45595</v>
      </c>
      <c r="N43" s="119">
        <v>45595</v>
      </c>
      <c r="O43" s="119">
        <v>45595</v>
      </c>
      <c r="S43" s="8">
        <v>5876.24</v>
      </c>
      <c r="T43" s="20">
        <v>0</v>
      </c>
      <c r="U43" s="4">
        <v>1</v>
      </c>
      <c r="V43" s="4">
        <v>40</v>
      </c>
      <c r="W43" s="4">
        <v>4</v>
      </c>
      <c r="X43" s="4">
        <v>6590000001</v>
      </c>
      <c r="Y43" s="1" t="s">
        <v>122</v>
      </c>
      <c r="Z43" s="8">
        <v>1</v>
      </c>
      <c r="AA43" s="8">
        <v>0</v>
      </c>
      <c r="AB43" s="8">
        <v>0</v>
      </c>
      <c r="AC43" s="8">
        <v>0</v>
      </c>
      <c r="AD43" s="1" t="s">
        <v>102</v>
      </c>
      <c r="AF43" s="1" t="s">
        <v>103</v>
      </c>
      <c r="AG43" s="1" t="s">
        <v>103</v>
      </c>
      <c r="AI43" s="1" t="s">
        <v>123</v>
      </c>
      <c r="AJ43" s="1" t="s">
        <v>104</v>
      </c>
      <c r="AL43"/>
      <c r="AM43"/>
    </row>
    <row r="44" spans="2:39" ht="15" x14ac:dyDescent="0.25">
      <c r="B44" s="4" t="s">
        <v>43</v>
      </c>
      <c r="C44" s="4" t="s">
        <v>221</v>
      </c>
      <c r="D44" s="4" t="s">
        <v>243</v>
      </c>
      <c r="E44" s="4" t="s">
        <v>89</v>
      </c>
      <c r="F44" s="4" t="s">
        <v>90</v>
      </c>
      <c r="G44" s="4" t="s">
        <v>91</v>
      </c>
      <c r="H44" s="4" t="s">
        <v>48</v>
      </c>
      <c r="I44" s="1" t="s">
        <v>92</v>
      </c>
      <c r="J44" s="4" t="s">
        <v>44</v>
      </c>
      <c r="K44" s="1" t="s">
        <v>93</v>
      </c>
      <c r="L44" s="4">
        <v>23057449</v>
      </c>
      <c r="M44" s="119">
        <v>45596</v>
      </c>
      <c r="N44" s="119">
        <v>45596</v>
      </c>
      <c r="O44" s="119">
        <v>45596</v>
      </c>
      <c r="S44" s="8">
        <v>8207.5400000000009</v>
      </c>
      <c r="T44" s="20">
        <v>0</v>
      </c>
      <c r="U44" s="4">
        <v>1</v>
      </c>
      <c r="V44" s="4">
        <v>17</v>
      </c>
      <c r="W44" s="4">
        <v>1</v>
      </c>
      <c r="X44" s="4">
        <v>4300000001</v>
      </c>
      <c r="Y44" s="1" t="s">
        <v>94</v>
      </c>
      <c r="Z44" s="8">
        <v>0</v>
      </c>
      <c r="AA44" s="8">
        <v>0</v>
      </c>
      <c r="AB44" s="8">
        <v>8207.5400000000009</v>
      </c>
      <c r="AC44" s="8">
        <v>0</v>
      </c>
      <c r="AD44" s="1" t="s">
        <v>137</v>
      </c>
      <c r="AL44">
        <v>100051530</v>
      </c>
      <c r="AM44" t="s">
        <v>96</v>
      </c>
    </row>
    <row r="45" spans="2:39" ht="15" x14ac:dyDescent="0.25">
      <c r="B45" s="4" t="s">
        <v>223</v>
      </c>
      <c r="C45" s="4" t="s">
        <v>224</v>
      </c>
      <c r="D45" s="4" t="s">
        <v>243</v>
      </c>
      <c r="E45" s="4" t="s">
        <v>89</v>
      </c>
      <c r="F45" s="4" t="s">
        <v>90</v>
      </c>
      <c r="G45" s="4" t="s">
        <v>91</v>
      </c>
      <c r="H45" s="4" t="s">
        <v>48</v>
      </c>
      <c r="I45" s="1" t="s">
        <v>92</v>
      </c>
      <c r="J45" s="4" t="s">
        <v>44</v>
      </c>
      <c r="K45" s="1" t="s">
        <v>93</v>
      </c>
      <c r="L45" s="4">
        <v>23057449</v>
      </c>
      <c r="M45" s="119">
        <v>45596</v>
      </c>
      <c r="N45" s="119">
        <v>45596</v>
      </c>
      <c r="O45" s="119">
        <v>45596</v>
      </c>
      <c r="S45" s="8">
        <v>8207.5400000000009</v>
      </c>
      <c r="T45" s="20">
        <v>0</v>
      </c>
      <c r="U45" s="4">
        <v>2</v>
      </c>
      <c r="V45" s="4">
        <v>7</v>
      </c>
      <c r="W45" s="4">
        <v>0</v>
      </c>
      <c r="X45" s="4">
        <v>2440000001</v>
      </c>
      <c r="Y45" s="1" t="s">
        <v>97</v>
      </c>
      <c r="Z45" s="8">
        <v>8207.5400000000009</v>
      </c>
      <c r="AA45" s="8">
        <v>0</v>
      </c>
      <c r="AB45" s="8">
        <v>0</v>
      </c>
      <c r="AC45" s="8">
        <v>0</v>
      </c>
      <c r="AL45">
        <v>244000110</v>
      </c>
      <c r="AM45" t="s">
        <v>98</v>
      </c>
    </row>
    <row r="46" spans="2:39" ht="15" x14ac:dyDescent="0.25">
      <c r="B46" s="4" t="s">
        <v>43</v>
      </c>
      <c r="C46" s="4" t="s">
        <v>221</v>
      </c>
      <c r="D46" s="4" t="s">
        <v>244</v>
      </c>
      <c r="E46" s="4" t="s">
        <v>89</v>
      </c>
      <c r="F46" s="4" t="s">
        <v>90</v>
      </c>
      <c r="G46" s="4" t="s">
        <v>91</v>
      </c>
      <c r="H46" s="4" t="s">
        <v>48</v>
      </c>
      <c r="I46" s="1" t="s">
        <v>92</v>
      </c>
      <c r="J46" s="4" t="s">
        <v>44</v>
      </c>
      <c r="K46" s="1" t="s">
        <v>93</v>
      </c>
      <c r="L46" s="4">
        <v>23057450</v>
      </c>
      <c r="M46" s="119">
        <v>45596</v>
      </c>
      <c r="N46" s="119">
        <v>45596</v>
      </c>
      <c r="O46" s="119">
        <v>45596</v>
      </c>
      <c r="S46" s="8">
        <v>6788.67</v>
      </c>
      <c r="T46" s="20">
        <v>0</v>
      </c>
      <c r="U46" s="4">
        <v>1</v>
      </c>
      <c r="V46" s="4">
        <v>17</v>
      </c>
      <c r="W46" s="4">
        <v>1</v>
      </c>
      <c r="X46" s="4">
        <v>4300000001</v>
      </c>
      <c r="Y46" s="1" t="s">
        <v>94</v>
      </c>
      <c r="Z46" s="8">
        <v>0</v>
      </c>
      <c r="AA46" s="8">
        <v>0</v>
      </c>
      <c r="AB46" s="8">
        <v>6788.67</v>
      </c>
      <c r="AC46" s="8">
        <v>0</v>
      </c>
      <c r="AD46" s="1" t="s">
        <v>138</v>
      </c>
      <c r="AL46">
        <v>100051530</v>
      </c>
      <c r="AM46" t="s">
        <v>96</v>
      </c>
    </row>
    <row r="47" spans="2:39" ht="15" x14ac:dyDescent="0.25">
      <c r="B47" s="4" t="s">
        <v>223</v>
      </c>
      <c r="C47" s="4" t="s">
        <v>224</v>
      </c>
      <c r="D47" s="4" t="s">
        <v>244</v>
      </c>
      <c r="E47" s="4" t="s">
        <v>89</v>
      </c>
      <c r="F47" s="4" t="s">
        <v>90</v>
      </c>
      <c r="G47" s="4" t="s">
        <v>91</v>
      </c>
      <c r="H47" s="4" t="s">
        <v>48</v>
      </c>
      <c r="I47" s="1" t="s">
        <v>92</v>
      </c>
      <c r="J47" s="4" t="s">
        <v>44</v>
      </c>
      <c r="K47" s="1" t="s">
        <v>93</v>
      </c>
      <c r="L47" s="4">
        <v>23057450</v>
      </c>
      <c r="M47" s="119">
        <v>45596</v>
      </c>
      <c r="N47" s="119">
        <v>45596</v>
      </c>
      <c r="O47" s="119">
        <v>45596</v>
      </c>
      <c r="S47" s="8">
        <v>6788.67</v>
      </c>
      <c r="T47" s="20">
        <v>0</v>
      </c>
      <c r="U47" s="4">
        <v>2</v>
      </c>
      <c r="V47" s="4">
        <v>7</v>
      </c>
      <c r="W47" s="4">
        <v>0</v>
      </c>
      <c r="X47" s="4">
        <v>2440000001</v>
      </c>
      <c r="Y47" s="1" t="s">
        <v>97</v>
      </c>
      <c r="Z47" s="8">
        <v>6788.67</v>
      </c>
      <c r="AA47" s="8">
        <v>0</v>
      </c>
      <c r="AB47" s="8">
        <v>0</v>
      </c>
      <c r="AC47" s="8">
        <v>0</v>
      </c>
      <c r="AL47">
        <v>244000110</v>
      </c>
      <c r="AM47" t="s">
        <v>98</v>
      </c>
    </row>
    <row r="48" spans="2:39" ht="15" x14ac:dyDescent="0.25">
      <c r="B48" s="4" t="s">
        <v>43</v>
      </c>
      <c r="C48" s="4" t="s">
        <v>221</v>
      </c>
      <c r="D48" s="4" t="s">
        <v>245</v>
      </c>
      <c r="E48" s="4" t="s">
        <v>89</v>
      </c>
      <c r="F48" s="4" t="s">
        <v>90</v>
      </c>
      <c r="G48" s="4" t="s">
        <v>91</v>
      </c>
      <c r="H48" s="4" t="s">
        <v>48</v>
      </c>
      <c r="I48" s="1" t="s">
        <v>92</v>
      </c>
      <c r="J48" s="4" t="s">
        <v>44</v>
      </c>
      <c r="K48" s="1" t="s">
        <v>93</v>
      </c>
      <c r="L48" s="4">
        <v>23057451</v>
      </c>
      <c r="M48" s="119">
        <v>45596</v>
      </c>
      <c r="N48" s="119">
        <v>45596</v>
      </c>
      <c r="O48" s="119">
        <v>45596</v>
      </c>
      <c r="S48" s="8">
        <v>10697.15</v>
      </c>
      <c r="T48" s="20">
        <v>0</v>
      </c>
      <c r="U48" s="4">
        <v>1</v>
      </c>
      <c r="V48" s="4">
        <v>17</v>
      </c>
      <c r="W48" s="4">
        <v>1</v>
      </c>
      <c r="X48" s="4">
        <v>4300000001</v>
      </c>
      <c r="Y48" s="1" t="s">
        <v>94</v>
      </c>
      <c r="Z48" s="8">
        <v>0</v>
      </c>
      <c r="AA48" s="8">
        <v>0</v>
      </c>
      <c r="AB48" s="8">
        <v>10697.15</v>
      </c>
      <c r="AC48" s="8">
        <v>0</v>
      </c>
      <c r="AD48" s="1" t="s">
        <v>139</v>
      </c>
      <c r="AL48">
        <v>100051530</v>
      </c>
      <c r="AM48" t="s">
        <v>96</v>
      </c>
    </row>
    <row r="49" spans="2:39" ht="15" x14ac:dyDescent="0.25">
      <c r="B49" s="4" t="s">
        <v>223</v>
      </c>
      <c r="C49" s="4" t="s">
        <v>224</v>
      </c>
      <c r="D49" s="4" t="s">
        <v>245</v>
      </c>
      <c r="E49" s="4" t="s">
        <v>89</v>
      </c>
      <c r="F49" s="4" t="s">
        <v>90</v>
      </c>
      <c r="G49" s="4" t="s">
        <v>91</v>
      </c>
      <c r="H49" s="4" t="s">
        <v>48</v>
      </c>
      <c r="I49" s="1" t="s">
        <v>92</v>
      </c>
      <c r="J49" s="4" t="s">
        <v>44</v>
      </c>
      <c r="K49" s="1" t="s">
        <v>93</v>
      </c>
      <c r="L49" s="4">
        <v>23057451</v>
      </c>
      <c r="M49" s="119">
        <v>45596</v>
      </c>
      <c r="N49" s="119">
        <v>45596</v>
      </c>
      <c r="O49" s="119">
        <v>45596</v>
      </c>
      <c r="S49" s="8">
        <v>10697.15</v>
      </c>
      <c r="T49" s="20">
        <v>0</v>
      </c>
      <c r="U49" s="4">
        <v>2</v>
      </c>
      <c r="V49" s="4">
        <v>7</v>
      </c>
      <c r="W49" s="4">
        <v>0</v>
      </c>
      <c r="X49" s="4">
        <v>2440000001</v>
      </c>
      <c r="Y49" s="1" t="s">
        <v>97</v>
      </c>
      <c r="Z49" s="8">
        <v>10697.15</v>
      </c>
      <c r="AA49" s="8">
        <v>0</v>
      </c>
      <c r="AB49" s="8">
        <v>0</v>
      </c>
      <c r="AC49" s="8">
        <v>0</v>
      </c>
      <c r="AL49">
        <v>244000110</v>
      </c>
      <c r="AM49" t="s">
        <v>98</v>
      </c>
    </row>
    <row r="50" spans="2:39" ht="15" x14ac:dyDescent="0.25">
      <c r="B50" s="4" t="s">
        <v>223</v>
      </c>
      <c r="C50" s="4" t="s">
        <v>246</v>
      </c>
      <c r="D50" s="4" t="s">
        <v>247</v>
      </c>
      <c r="E50" s="4" t="s">
        <v>89</v>
      </c>
      <c r="F50" s="4" t="s">
        <v>140</v>
      </c>
      <c r="G50" s="4" t="s">
        <v>141</v>
      </c>
      <c r="H50" s="4" t="s">
        <v>50</v>
      </c>
      <c r="I50" s="1" t="s">
        <v>142</v>
      </c>
      <c r="J50" s="4" t="s">
        <v>44</v>
      </c>
      <c r="K50" s="1" t="s">
        <v>93</v>
      </c>
      <c r="L50" s="4">
        <v>23057508</v>
      </c>
      <c r="M50" s="119">
        <v>45596</v>
      </c>
      <c r="N50" s="119">
        <v>45600</v>
      </c>
      <c r="O50" s="119">
        <v>45596</v>
      </c>
      <c r="S50" s="8">
        <v>445837.09</v>
      </c>
      <c r="T50" s="20">
        <v>0</v>
      </c>
      <c r="U50" s="4">
        <v>6</v>
      </c>
      <c r="V50" s="4">
        <v>40</v>
      </c>
      <c r="W50" s="4">
        <v>4</v>
      </c>
      <c r="X50" s="4">
        <v>4751000001</v>
      </c>
      <c r="Y50" s="1" t="s">
        <v>143</v>
      </c>
      <c r="Z50" s="8">
        <v>9270.6200000000008</v>
      </c>
      <c r="AA50" s="8">
        <v>0</v>
      </c>
      <c r="AB50" s="8">
        <v>0</v>
      </c>
      <c r="AC50" s="8">
        <v>0</v>
      </c>
      <c r="AL50"/>
      <c r="AM50"/>
    </row>
    <row r="51" spans="2:39" ht="15" x14ac:dyDescent="0.25">
      <c r="B51" s="4" t="s">
        <v>223</v>
      </c>
      <c r="C51" s="4" t="s">
        <v>246</v>
      </c>
      <c r="D51" s="4" t="s">
        <v>247</v>
      </c>
      <c r="E51" s="4" t="s">
        <v>89</v>
      </c>
      <c r="F51" s="4" t="s">
        <v>140</v>
      </c>
      <c r="G51" s="4" t="s">
        <v>141</v>
      </c>
      <c r="H51" s="4" t="s">
        <v>50</v>
      </c>
      <c r="I51" s="1" t="s">
        <v>142</v>
      </c>
      <c r="J51" s="4" t="s">
        <v>44</v>
      </c>
      <c r="K51" s="1" t="s">
        <v>93</v>
      </c>
      <c r="L51" s="4">
        <v>23057508</v>
      </c>
      <c r="M51" s="119">
        <v>45596</v>
      </c>
      <c r="N51" s="119">
        <v>45600</v>
      </c>
      <c r="O51" s="119">
        <v>45596</v>
      </c>
      <c r="S51" s="8">
        <v>445837.09</v>
      </c>
      <c r="T51" s="20">
        <v>0</v>
      </c>
      <c r="U51" s="4">
        <v>7</v>
      </c>
      <c r="V51" s="4">
        <v>40</v>
      </c>
      <c r="W51" s="4">
        <v>4</v>
      </c>
      <c r="X51" s="4">
        <v>4751000001</v>
      </c>
      <c r="Y51" s="1" t="s">
        <v>143</v>
      </c>
      <c r="Z51" s="8">
        <v>56335.33</v>
      </c>
      <c r="AA51" s="8">
        <v>0</v>
      </c>
      <c r="AB51" s="8">
        <v>0</v>
      </c>
      <c r="AC51" s="8">
        <v>0</v>
      </c>
      <c r="AL51"/>
      <c r="AM51"/>
    </row>
    <row r="52" spans="2:39" ht="15" x14ac:dyDescent="0.25">
      <c r="B52" s="4" t="s">
        <v>223</v>
      </c>
      <c r="C52" s="4" t="s">
        <v>246</v>
      </c>
      <c r="D52" s="4" t="s">
        <v>247</v>
      </c>
      <c r="E52" s="4" t="s">
        <v>89</v>
      </c>
      <c r="F52" s="4" t="s">
        <v>140</v>
      </c>
      <c r="G52" s="4" t="s">
        <v>141</v>
      </c>
      <c r="H52" s="4" t="s">
        <v>50</v>
      </c>
      <c r="I52" s="1" t="s">
        <v>142</v>
      </c>
      <c r="J52" s="4" t="s">
        <v>44</v>
      </c>
      <c r="K52" s="1" t="s">
        <v>93</v>
      </c>
      <c r="L52" s="4">
        <v>23057508</v>
      </c>
      <c r="M52" s="119">
        <v>45596</v>
      </c>
      <c r="N52" s="119">
        <v>45600</v>
      </c>
      <c r="O52" s="119">
        <v>45596</v>
      </c>
      <c r="S52" s="8">
        <v>445837.09</v>
      </c>
      <c r="T52" s="20">
        <v>0</v>
      </c>
      <c r="U52" s="4">
        <v>8</v>
      </c>
      <c r="V52" s="4">
        <v>40</v>
      </c>
      <c r="W52" s="4">
        <v>4</v>
      </c>
      <c r="X52" s="4">
        <v>4751000001</v>
      </c>
      <c r="Y52" s="1" t="s">
        <v>143</v>
      </c>
      <c r="Z52" s="8">
        <v>1942.87</v>
      </c>
      <c r="AA52" s="8">
        <v>0</v>
      </c>
      <c r="AB52" s="8">
        <v>0</v>
      </c>
      <c r="AC52" s="8">
        <v>0</v>
      </c>
      <c r="AL52"/>
      <c r="AM52"/>
    </row>
    <row r="53" spans="2:39" ht="15" x14ac:dyDescent="0.25">
      <c r="B53" s="4" t="s">
        <v>223</v>
      </c>
      <c r="C53" s="4" t="s">
        <v>246</v>
      </c>
      <c r="D53" s="4" t="s">
        <v>247</v>
      </c>
      <c r="E53" s="4" t="s">
        <v>89</v>
      </c>
      <c r="F53" s="4" t="s">
        <v>140</v>
      </c>
      <c r="G53" s="4" t="s">
        <v>141</v>
      </c>
      <c r="H53" s="4" t="s">
        <v>50</v>
      </c>
      <c r="I53" s="1" t="s">
        <v>142</v>
      </c>
      <c r="J53" s="4" t="s">
        <v>44</v>
      </c>
      <c r="K53" s="1" t="s">
        <v>93</v>
      </c>
      <c r="L53" s="4">
        <v>23057508</v>
      </c>
      <c r="M53" s="119">
        <v>45596</v>
      </c>
      <c r="N53" s="119">
        <v>45600</v>
      </c>
      <c r="O53" s="119">
        <v>45596</v>
      </c>
      <c r="S53" s="8">
        <v>445837.09</v>
      </c>
      <c r="T53" s="20">
        <v>0</v>
      </c>
      <c r="U53" s="4">
        <v>9</v>
      </c>
      <c r="V53" s="4">
        <v>40</v>
      </c>
      <c r="W53" s="4">
        <v>4</v>
      </c>
      <c r="X53" s="4">
        <v>4751000001</v>
      </c>
      <c r="Y53" s="1" t="s">
        <v>143</v>
      </c>
      <c r="Z53" s="8">
        <v>2496.91</v>
      </c>
      <c r="AA53" s="8">
        <v>0</v>
      </c>
      <c r="AB53" s="8">
        <v>0</v>
      </c>
      <c r="AC53" s="8">
        <v>0</v>
      </c>
      <c r="AL53"/>
      <c r="AM53"/>
    </row>
    <row r="54" spans="2:39" ht="15" x14ac:dyDescent="0.25">
      <c r="B54" s="4" t="s">
        <v>223</v>
      </c>
      <c r="C54" s="4" t="s">
        <v>246</v>
      </c>
      <c r="D54" s="4" t="s">
        <v>247</v>
      </c>
      <c r="E54" s="4" t="s">
        <v>89</v>
      </c>
      <c r="F54" s="4" t="s">
        <v>140</v>
      </c>
      <c r="G54" s="4" t="s">
        <v>141</v>
      </c>
      <c r="H54" s="4" t="s">
        <v>50</v>
      </c>
      <c r="I54" s="1" t="s">
        <v>142</v>
      </c>
      <c r="J54" s="4" t="s">
        <v>44</v>
      </c>
      <c r="K54" s="1" t="s">
        <v>93</v>
      </c>
      <c r="L54" s="4">
        <v>23057508</v>
      </c>
      <c r="M54" s="119">
        <v>45596</v>
      </c>
      <c r="N54" s="119">
        <v>45600</v>
      </c>
      <c r="O54" s="119">
        <v>45596</v>
      </c>
      <c r="S54" s="8">
        <v>445837.09</v>
      </c>
      <c r="T54" s="20">
        <v>0</v>
      </c>
      <c r="U54" s="4">
        <v>10</v>
      </c>
      <c r="V54" s="4">
        <v>40</v>
      </c>
      <c r="W54" s="4">
        <v>4</v>
      </c>
      <c r="X54" s="4">
        <v>4751000001</v>
      </c>
      <c r="Y54" s="1" t="s">
        <v>143</v>
      </c>
      <c r="Z54" s="8">
        <v>38775.43</v>
      </c>
      <c r="AA54" s="8">
        <v>0</v>
      </c>
      <c r="AB54" s="8">
        <v>0</v>
      </c>
      <c r="AC54" s="8">
        <v>0</v>
      </c>
      <c r="AL54"/>
      <c r="AM54"/>
    </row>
    <row r="55" spans="2:39" ht="15" x14ac:dyDescent="0.25">
      <c r="B55" s="4" t="s">
        <v>223</v>
      </c>
      <c r="C55" s="4" t="s">
        <v>246</v>
      </c>
      <c r="D55" s="4" t="s">
        <v>247</v>
      </c>
      <c r="E55" s="4" t="s">
        <v>89</v>
      </c>
      <c r="F55" s="4" t="s">
        <v>140</v>
      </c>
      <c r="G55" s="4" t="s">
        <v>141</v>
      </c>
      <c r="H55" s="4" t="s">
        <v>50</v>
      </c>
      <c r="I55" s="1" t="s">
        <v>142</v>
      </c>
      <c r="J55" s="4" t="s">
        <v>44</v>
      </c>
      <c r="K55" s="1" t="s">
        <v>93</v>
      </c>
      <c r="L55" s="4">
        <v>23057508</v>
      </c>
      <c r="M55" s="119">
        <v>45596</v>
      </c>
      <c r="N55" s="119">
        <v>45600</v>
      </c>
      <c r="O55" s="119">
        <v>45596</v>
      </c>
      <c r="S55" s="8">
        <v>445837.09</v>
      </c>
      <c r="T55" s="20">
        <v>0</v>
      </c>
      <c r="U55" s="4">
        <v>11</v>
      </c>
      <c r="V55" s="4">
        <v>40</v>
      </c>
      <c r="W55" s="4">
        <v>4</v>
      </c>
      <c r="X55" s="4">
        <v>4751000001</v>
      </c>
      <c r="Y55" s="1" t="s">
        <v>143</v>
      </c>
      <c r="Z55" s="8">
        <v>109258</v>
      </c>
      <c r="AA55" s="8">
        <v>0</v>
      </c>
      <c r="AB55" s="8">
        <v>0</v>
      </c>
      <c r="AC55" s="8">
        <v>0</v>
      </c>
      <c r="AL55"/>
      <c r="AM55"/>
    </row>
    <row r="56" spans="2:39" ht="15" x14ac:dyDescent="0.25">
      <c r="B56" s="4" t="s">
        <v>223</v>
      </c>
      <c r="C56" s="4" t="s">
        <v>246</v>
      </c>
      <c r="D56" s="4" t="s">
        <v>247</v>
      </c>
      <c r="E56" s="4" t="s">
        <v>89</v>
      </c>
      <c r="F56" s="4" t="s">
        <v>140</v>
      </c>
      <c r="G56" s="4" t="s">
        <v>141</v>
      </c>
      <c r="H56" s="4" t="s">
        <v>50</v>
      </c>
      <c r="I56" s="1" t="s">
        <v>142</v>
      </c>
      <c r="J56" s="4" t="s">
        <v>44</v>
      </c>
      <c r="K56" s="1" t="s">
        <v>93</v>
      </c>
      <c r="L56" s="4">
        <v>23057508</v>
      </c>
      <c r="M56" s="119">
        <v>45596</v>
      </c>
      <c r="N56" s="119">
        <v>45600</v>
      </c>
      <c r="O56" s="119">
        <v>45596</v>
      </c>
      <c r="S56" s="8">
        <v>445837.09</v>
      </c>
      <c r="T56" s="20">
        <v>0</v>
      </c>
      <c r="U56" s="4">
        <v>12</v>
      </c>
      <c r="V56" s="4">
        <v>40</v>
      </c>
      <c r="W56" s="4">
        <v>4</v>
      </c>
      <c r="X56" s="4">
        <v>4751000001</v>
      </c>
      <c r="Y56" s="1" t="s">
        <v>143</v>
      </c>
      <c r="Z56" s="8">
        <v>1366.01</v>
      </c>
      <c r="AA56" s="8">
        <v>0</v>
      </c>
      <c r="AB56" s="8">
        <v>0</v>
      </c>
      <c r="AC56" s="8">
        <v>0</v>
      </c>
      <c r="AL56"/>
      <c r="AM56"/>
    </row>
    <row r="57" spans="2:39" ht="15" x14ac:dyDescent="0.25">
      <c r="B57" s="4" t="s">
        <v>223</v>
      </c>
      <c r="C57" s="4" t="s">
        <v>246</v>
      </c>
      <c r="D57" s="4" t="s">
        <v>247</v>
      </c>
      <c r="E57" s="4" t="s">
        <v>89</v>
      </c>
      <c r="F57" s="4" t="s">
        <v>140</v>
      </c>
      <c r="G57" s="4" t="s">
        <v>141</v>
      </c>
      <c r="H57" s="4" t="s">
        <v>50</v>
      </c>
      <c r="I57" s="1" t="s">
        <v>142</v>
      </c>
      <c r="J57" s="4" t="s">
        <v>44</v>
      </c>
      <c r="K57" s="1" t="s">
        <v>93</v>
      </c>
      <c r="L57" s="4">
        <v>23057508</v>
      </c>
      <c r="M57" s="119">
        <v>45596</v>
      </c>
      <c r="N57" s="119">
        <v>45600</v>
      </c>
      <c r="O57" s="119">
        <v>45596</v>
      </c>
      <c r="S57" s="8">
        <v>445837.09</v>
      </c>
      <c r="T57" s="20">
        <v>0</v>
      </c>
      <c r="U57" s="4">
        <v>13</v>
      </c>
      <c r="V57" s="4">
        <v>40</v>
      </c>
      <c r="W57" s="4">
        <v>4</v>
      </c>
      <c r="X57" s="4">
        <v>4751000001</v>
      </c>
      <c r="Y57" s="1" t="s">
        <v>143</v>
      </c>
      <c r="Z57" s="8">
        <v>39467.72</v>
      </c>
      <c r="AA57" s="8">
        <v>0</v>
      </c>
      <c r="AB57" s="8">
        <v>0</v>
      </c>
      <c r="AC57" s="8">
        <v>0</v>
      </c>
      <c r="AL57"/>
      <c r="AM57"/>
    </row>
    <row r="58" spans="2:39" ht="15" x14ac:dyDescent="0.25">
      <c r="B58" s="4" t="s">
        <v>223</v>
      </c>
      <c r="C58" s="4" t="s">
        <v>246</v>
      </c>
      <c r="D58" s="4" t="s">
        <v>247</v>
      </c>
      <c r="E58" s="4" t="s">
        <v>89</v>
      </c>
      <c r="F58" s="4" t="s">
        <v>140</v>
      </c>
      <c r="G58" s="4" t="s">
        <v>141</v>
      </c>
      <c r="H58" s="4" t="s">
        <v>50</v>
      </c>
      <c r="I58" s="1" t="s">
        <v>142</v>
      </c>
      <c r="J58" s="4" t="s">
        <v>44</v>
      </c>
      <c r="K58" s="1" t="s">
        <v>93</v>
      </c>
      <c r="L58" s="4">
        <v>23057508</v>
      </c>
      <c r="M58" s="119">
        <v>45596</v>
      </c>
      <c r="N58" s="119">
        <v>45600</v>
      </c>
      <c r="O58" s="119">
        <v>45596</v>
      </c>
      <c r="S58" s="8">
        <v>445837.09</v>
      </c>
      <c r="T58" s="20">
        <v>0</v>
      </c>
      <c r="U58" s="4">
        <v>14</v>
      </c>
      <c r="V58" s="4">
        <v>50</v>
      </c>
      <c r="W58" s="4">
        <v>5</v>
      </c>
      <c r="X58" s="4">
        <v>4751000001</v>
      </c>
      <c r="Y58" s="1" t="s">
        <v>143</v>
      </c>
      <c r="Z58" s="8">
        <v>0</v>
      </c>
      <c r="AA58" s="8">
        <v>0</v>
      </c>
      <c r="AB58" s="8">
        <v>445837.09</v>
      </c>
      <c r="AC58" s="8">
        <v>0</v>
      </c>
      <c r="AL58"/>
      <c r="AM58"/>
    </row>
    <row r="59" spans="2:39" ht="15" x14ac:dyDescent="0.25">
      <c r="B59" s="4" t="s">
        <v>223</v>
      </c>
      <c r="C59" s="4" t="s">
        <v>248</v>
      </c>
      <c r="D59" s="4" t="s">
        <v>247</v>
      </c>
      <c r="E59" s="4" t="s">
        <v>89</v>
      </c>
      <c r="F59" s="4" t="s">
        <v>140</v>
      </c>
      <c r="G59" s="4" t="s">
        <v>141</v>
      </c>
      <c r="H59" s="4" t="s">
        <v>50</v>
      </c>
      <c r="I59" s="1" t="s">
        <v>142</v>
      </c>
      <c r="J59" s="4" t="s">
        <v>44</v>
      </c>
      <c r="K59" s="1" t="s">
        <v>93</v>
      </c>
      <c r="L59" s="4">
        <v>23057508</v>
      </c>
      <c r="M59" s="119">
        <v>45596</v>
      </c>
      <c r="N59" s="119">
        <v>45600</v>
      </c>
      <c r="O59" s="119">
        <v>45596</v>
      </c>
      <c r="S59" s="8">
        <v>445837.09</v>
      </c>
      <c r="T59" s="20">
        <v>0</v>
      </c>
      <c r="U59" s="4">
        <v>15</v>
      </c>
      <c r="V59" s="4">
        <v>40</v>
      </c>
      <c r="W59" s="4">
        <v>4</v>
      </c>
      <c r="X59" s="4">
        <v>4751000004</v>
      </c>
      <c r="Y59" s="1" t="s">
        <v>144</v>
      </c>
      <c r="Z59" s="8">
        <v>4437.9799999999996</v>
      </c>
      <c r="AA59" s="8">
        <v>0</v>
      </c>
      <c r="AB59" s="8">
        <v>0</v>
      </c>
      <c r="AC59" s="8">
        <v>0</v>
      </c>
      <c r="AL59"/>
      <c r="AM59"/>
    </row>
    <row r="60" spans="2:39" ht="15" x14ac:dyDescent="0.25">
      <c r="B60" s="4" t="s">
        <v>223</v>
      </c>
      <c r="C60" s="4" t="s">
        <v>248</v>
      </c>
      <c r="D60" s="4" t="s">
        <v>247</v>
      </c>
      <c r="E60" s="4" t="s">
        <v>89</v>
      </c>
      <c r="F60" s="4" t="s">
        <v>140</v>
      </c>
      <c r="G60" s="4" t="s">
        <v>141</v>
      </c>
      <c r="H60" s="4" t="s">
        <v>50</v>
      </c>
      <c r="I60" s="1" t="s">
        <v>142</v>
      </c>
      <c r="J60" s="4" t="s">
        <v>44</v>
      </c>
      <c r="K60" s="1" t="s">
        <v>93</v>
      </c>
      <c r="L60" s="4">
        <v>23057508</v>
      </c>
      <c r="M60" s="119">
        <v>45596</v>
      </c>
      <c r="N60" s="119">
        <v>45600</v>
      </c>
      <c r="O60" s="119">
        <v>45596</v>
      </c>
      <c r="S60" s="8">
        <v>445837.09</v>
      </c>
      <c r="T60" s="20">
        <v>0</v>
      </c>
      <c r="U60" s="4">
        <v>16</v>
      </c>
      <c r="V60" s="4">
        <v>40</v>
      </c>
      <c r="W60" s="4">
        <v>4</v>
      </c>
      <c r="X60" s="4">
        <v>4751000004</v>
      </c>
      <c r="Y60" s="1" t="s">
        <v>144</v>
      </c>
      <c r="Z60" s="8">
        <v>687.01</v>
      </c>
      <c r="AA60" s="8">
        <v>0</v>
      </c>
      <c r="AB60" s="8">
        <v>0</v>
      </c>
      <c r="AC60" s="8">
        <v>0</v>
      </c>
      <c r="AL60"/>
      <c r="AM60"/>
    </row>
    <row r="61" spans="2:39" ht="15" x14ac:dyDescent="0.25">
      <c r="B61" s="4" t="s">
        <v>43</v>
      </c>
      <c r="C61" s="4" t="s">
        <v>248</v>
      </c>
      <c r="D61" s="4" t="s">
        <v>247</v>
      </c>
      <c r="E61" s="4" t="s">
        <v>89</v>
      </c>
      <c r="F61" s="4" t="s">
        <v>140</v>
      </c>
      <c r="G61" s="4" t="s">
        <v>141</v>
      </c>
      <c r="H61" s="4" t="s">
        <v>50</v>
      </c>
      <c r="I61" s="1" t="s">
        <v>142</v>
      </c>
      <c r="J61" s="4" t="s">
        <v>44</v>
      </c>
      <c r="K61" s="1" t="s">
        <v>93</v>
      </c>
      <c r="L61" s="4">
        <v>23057508</v>
      </c>
      <c r="M61" s="119">
        <v>45596</v>
      </c>
      <c r="N61" s="119">
        <v>45600</v>
      </c>
      <c r="O61" s="119">
        <v>45596</v>
      </c>
      <c r="S61" s="8">
        <v>445837.09</v>
      </c>
      <c r="T61" s="20">
        <v>0</v>
      </c>
      <c r="U61" s="4">
        <v>17</v>
      </c>
      <c r="V61" s="4">
        <v>40</v>
      </c>
      <c r="W61" s="4">
        <v>4</v>
      </c>
      <c r="X61" s="4">
        <v>4751000004</v>
      </c>
      <c r="Y61" s="1" t="s">
        <v>144</v>
      </c>
      <c r="Z61" s="8">
        <v>3.18</v>
      </c>
      <c r="AA61" s="8">
        <v>0</v>
      </c>
      <c r="AB61" s="8">
        <v>0</v>
      </c>
      <c r="AC61" s="8">
        <v>0</v>
      </c>
      <c r="AL61"/>
      <c r="AM61"/>
    </row>
    <row r="62" spans="2:39" ht="15" x14ac:dyDescent="0.25">
      <c r="B62" s="4" t="s">
        <v>223</v>
      </c>
      <c r="C62" s="4" t="s">
        <v>248</v>
      </c>
      <c r="D62" s="4" t="s">
        <v>247</v>
      </c>
      <c r="E62" s="4" t="s">
        <v>89</v>
      </c>
      <c r="F62" s="4" t="s">
        <v>140</v>
      </c>
      <c r="G62" s="4" t="s">
        <v>141</v>
      </c>
      <c r="H62" s="4" t="s">
        <v>50</v>
      </c>
      <c r="I62" s="1" t="s">
        <v>142</v>
      </c>
      <c r="J62" s="4" t="s">
        <v>44</v>
      </c>
      <c r="K62" s="1" t="s">
        <v>93</v>
      </c>
      <c r="L62" s="4">
        <v>23057508</v>
      </c>
      <c r="M62" s="119">
        <v>45596</v>
      </c>
      <c r="N62" s="119">
        <v>45600</v>
      </c>
      <c r="O62" s="119">
        <v>45596</v>
      </c>
      <c r="S62" s="8">
        <v>445837.09</v>
      </c>
      <c r="T62" s="20">
        <v>0</v>
      </c>
      <c r="U62" s="4">
        <v>18</v>
      </c>
      <c r="V62" s="4">
        <v>40</v>
      </c>
      <c r="W62" s="4">
        <v>4</v>
      </c>
      <c r="X62" s="4">
        <v>4751000004</v>
      </c>
      <c r="Y62" s="1" t="s">
        <v>144</v>
      </c>
      <c r="Z62" s="8">
        <v>459</v>
      </c>
      <c r="AA62" s="8">
        <v>0</v>
      </c>
      <c r="AB62" s="8">
        <v>0</v>
      </c>
      <c r="AC62" s="8">
        <v>0</v>
      </c>
      <c r="AL62"/>
      <c r="AM62"/>
    </row>
    <row r="63" spans="2:39" ht="15" x14ac:dyDescent="0.25">
      <c r="B63" s="4" t="s">
        <v>223</v>
      </c>
      <c r="C63" s="4" t="s">
        <v>248</v>
      </c>
      <c r="D63" s="4" t="s">
        <v>247</v>
      </c>
      <c r="E63" s="4" t="s">
        <v>89</v>
      </c>
      <c r="F63" s="4" t="s">
        <v>140</v>
      </c>
      <c r="G63" s="4" t="s">
        <v>141</v>
      </c>
      <c r="H63" s="4" t="s">
        <v>50</v>
      </c>
      <c r="I63" s="1" t="s">
        <v>142</v>
      </c>
      <c r="J63" s="4" t="s">
        <v>44</v>
      </c>
      <c r="K63" s="1" t="s">
        <v>93</v>
      </c>
      <c r="L63" s="4">
        <v>23057508</v>
      </c>
      <c r="M63" s="119">
        <v>45596</v>
      </c>
      <c r="N63" s="119">
        <v>45600</v>
      </c>
      <c r="O63" s="119">
        <v>45596</v>
      </c>
      <c r="S63" s="8">
        <v>445837.09</v>
      </c>
      <c r="T63" s="20">
        <v>0</v>
      </c>
      <c r="U63" s="4">
        <v>19</v>
      </c>
      <c r="V63" s="4">
        <v>40</v>
      </c>
      <c r="W63" s="4">
        <v>4</v>
      </c>
      <c r="X63" s="4">
        <v>4751000004</v>
      </c>
      <c r="Y63" s="1" t="s">
        <v>144</v>
      </c>
      <c r="Z63" s="8">
        <v>79.680000000000007</v>
      </c>
      <c r="AA63" s="8">
        <v>0</v>
      </c>
      <c r="AB63" s="8">
        <v>0</v>
      </c>
      <c r="AC63" s="8">
        <v>0</v>
      </c>
      <c r="AL63"/>
      <c r="AM63"/>
    </row>
    <row r="64" spans="2:39" ht="15" x14ac:dyDescent="0.25">
      <c r="B64" s="4" t="s">
        <v>223</v>
      </c>
      <c r="C64" s="4" t="s">
        <v>248</v>
      </c>
      <c r="D64" s="4" t="s">
        <v>247</v>
      </c>
      <c r="E64" s="4" t="s">
        <v>89</v>
      </c>
      <c r="F64" s="4" t="s">
        <v>140</v>
      </c>
      <c r="G64" s="4" t="s">
        <v>141</v>
      </c>
      <c r="H64" s="4" t="s">
        <v>50</v>
      </c>
      <c r="I64" s="1" t="s">
        <v>142</v>
      </c>
      <c r="J64" s="4" t="s">
        <v>44</v>
      </c>
      <c r="K64" s="1" t="s">
        <v>93</v>
      </c>
      <c r="L64" s="4">
        <v>23057508</v>
      </c>
      <c r="M64" s="119">
        <v>45596</v>
      </c>
      <c r="N64" s="119">
        <v>45600</v>
      </c>
      <c r="O64" s="119">
        <v>45596</v>
      </c>
      <c r="S64" s="8">
        <v>445837.09</v>
      </c>
      <c r="T64" s="20">
        <v>0</v>
      </c>
      <c r="U64" s="4">
        <v>20</v>
      </c>
      <c r="V64" s="4">
        <v>40</v>
      </c>
      <c r="W64" s="4">
        <v>4</v>
      </c>
      <c r="X64" s="4">
        <v>4751000004</v>
      </c>
      <c r="Y64" s="1" t="s">
        <v>144</v>
      </c>
      <c r="Z64" s="8">
        <v>1572.14</v>
      </c>
      <c r="AA64" s="8">
        <v>0</v>
      </c>
      <c r="AB64" s="8">
        <v>0</v>
      </c>
      <c r="AC64" s="8">
        <v>0</v>
      </c>
      <c r="AL64"/>
      <c r="AM64"/>
    </row>
    <row r="65" spans="2:39" ht="15" x14ac:dyDescent="0.25">
      <c r="B65" s="4" t="s">
        <v>223</v>
      </c>
      <c r="C65" s="4" t="s">
        <v>248</v>
      </c>
      <c r="D65" s="4" t="s">
        <v>247</v>
      </c>
      <c r="E65" s="4" t="s">
        <v>89</v>
      </c>
      <c r="F65" s="4" t="s">
        <v>140</v>
      </c>
      <c r="G65" s="4" t="s">
        <v>141</v>
      </c>
      <c r="H65" s="4" t="s">
        <v>50</v>
      </c>
      <c r="I65" s="1" t="s">
        <v>142</v>
      </c>
      <c r="J65" s="4" t="s">
        <v>44</v>
      </c>
      <c r="K65" s="1" t="s">
        <v>93</v>
      </c>
      <c r="L65" s="4">
        <v>23057508</v>
      </c>
      <c r="M65" s="119">
        <v>45596</v>
      </c>
      <c r="N65" s="119">
        <v>45600</v>
      </c>
      <c r="O65" s="119">
        <v>45596</v>
      </c>
      <c r="S65" s="8">
        <v>445837.09</v>
      </c>
      <c r="T65" s="20">
        <v>0</v>
      </c>
      <c r="U65" s="4">
        <v>21</v>
      </c>
      <c r="V65" s="4">
        <v>40</v>
      </c>
      <c r="W65" s="4">
        <v>4</v>
      </c>
      <c r="X65" s="4">
        <v>4751000004</v>
      </c>
      <c r="Y65" s="1" t="s">
        <v>144</v>
      </c>
      <c r="Z65" s="8">
        <v>299.91000000000003</v>
      </c>
      <c r="AA65" s="8">
        <v>0</v>
      </c>
      <c r="AB65" s="8">
        <v>0</v>
      </c>
      <c r="AC65" s="8">
        <v>0</v>
      </c>
      <c r="AL65"/>
      <c r="AM65"/>
    </row>
    <row r="66" spans="2:39" ht="15" x14ac:dyDescent="0.25">
      <c r="B66" s="4" t="s">
        <v>223</v>
      </c>
      <c r="C66" s="4" t="s">
        <v>248</v>
      </c>
      <c r="D66" s="4" t="s">
        <v>247</v>
      </c>
      <c r="E66" s="4" t="s">
        <v>89</v>
      </c>
      <c r="F66" s="4" t="s">
        <v>140</v>
      </c>
      <c r="G66" s="4" t="s">
        <v>141</v>
      </c>
      <c r="H66" s="4" t="s">
        <v>50</v>
      </c>
      <c r="I66" s="1" t="s">
        <v>142</v>
      </c>
      <c r="J66" s="4" t="s">
        <v>44</v>
      </c>
      <c r="K66" s="1" t="s">
        <v>93</v>
      </c>
      <c r="L66" s="4">
        <v>23057508</v>
      </c>
      <c r="M66" s="119">
        <v>45596</v>
      </c>
      <c r="N66" s="119">
        <v>45600</v>
      </c>
      <c r="O66" s="119">
        <v>45596</v>
      </c>
      <c r="S66" s="8">
        <v>445837.09</v>
      </c>
      <c r="T66" s="20">
        <v>0</v>
      </c>
      <c r="U66" s="4">
        <v>22</v>
      </c>
      <c r="V66" s="4">
        <v>40</v>
      </c>
      <c r="W66" s="4">
        <v>4</v>
      </c>
      <c r="X66" s="4">
        <v>4751000004</v>
      </c>
      <c r="Y66" s="1" t="s">
        <v>144</v>
      </c>
      <c r="Z66" s="8">
        <v>502.04</v>
      </c>
      <c r="AA66" s="8">
        <v>0</v>
      </c>
      <c r="AB66" s="8">
        <v>0</v>
      </c>
      <c r="AC66" s="8">
        <v>0</v>
      </c>
      <c r="AL66"/>
      <c r="AM66"/>
    </row>
    <row r="67" spans="2:39" ht="15" x14ac:dyDescent="0.25">
      <c r="B67" s="4" t="s">
        <v>223</v>
      </c>
      <c r="C67" s="4" t="s">
        <v>248</v>
      </c>
      <c r="D67" s="4" t="s">
        <v>247</v>
      </c>
      <c r="E67" s="4" t="s">
        <v>89</v>
      </c>
      <c r="F67" s="4" t="s">
        <v>140</v>
      </c>
      <c r="G67" s="4" t="s">
        <v>141</v>
      </c>
      <c r="H67" s="4" t="s">
        <v>50</v>
      </c>
      <c r="I67" s="1" t="s">
        <v>142</v>
      </c>
      <c r="J67" s="4" t="s">
        <v>44</v>
      </c>
      <c r="K67" s="1" t="s">
        <v>93</v>
      </c>
      <c r="L67" s="4">
        <v>23057508</v>
      </c>
      <c r="M67" s="119">
        <v>45596</v>
      </c>
      <c r="N67" s="119">
        <v>45600</v>
      </c>
      <c r="O67" s="119">
        <v>45596</v>
      </c>
      <c r="S67" s="8">
        <v>445837.09</v>
      </c>
      <c r="T67" s="20">
        <v>0</v>
      </c>
      <c r="U67" s="4">
        <v>23</v>
      </c>
      <c r="V67" s="4">
        <v>40</v>
      </c>
      <c r="W67" s="4">
        <v>4</v>
      </c>
      <c r="X67" s="4">
        <v>4751000004</v>
      </c>
      <c r="Y67" s="1" t="s">
        <v>144</v>
      </c>
      <c r="Z67" s="8">
        <v>445.53</v>
      </c>
      <c r="AA67" s="8">
        <v>0</v>
      </c>
      <c r="AB67" s="8">
        <v>0</v>
      </c>
      <c r="AC67" s="8">
        <v>0</v>
      </c>
      <c r="AL67"/>
      <c r="AM67"/>
    </row>
    <row r="68" spans="2:39" ht="15" x14ac:dyDescent="0.25">
      <c r="B68" s="4" t="s">
        <v>223</v>
      </c>
      <c r="C68" s="4" t="s">
        <v>248</v>
      </c>
      <c r="D68" s="4" t="s">
        <v>247</v>
      </c>
      <c r="E68" s="4" t="s">
        <v>89</v>
      </c>
      <c r="F68" s="4" t="s">
        <v>140</v>
      </c>
      <c r="G68" s="4" t="s">
        <v>141</v>
      </c>
      <c r="H68" s="4" t="s">
        <v>50</v>
      </c>
      <c r="I68" s="1" t="s">
        <v>142</v>
      </c>
      <c r="J68" s="4" t="s">
        <v>44</v>
      </c>
      <c r="K68" s="1" t="s">
        <v>93</v>
      </c>
      <c r="L68" s="4">
        <v>23057508</v>
      </c>
      <c r="M68" s="119">
        <v>45596</v>
      </c>
      <c r="N68" s="119">
        <v>45600</v>
      </c>
      <c r="O68" s="119">
        <v>45596</v>
      </c>
      <c r="S68" s="8">
        <v>445837.09</v>
      </c>
      <c r="T68" s="20">
        <v>0</v>
      </c>
      <c r="U68" s="4">
        <v>24</v>
      </c>
      <c r="V68" s="4">
        <v>40</v>
      </c>
      <c r="W68" s="4">
        <v>4</v>
      </c>
      <c r="X68" s="4">
        <v>4751000004</v>
      </c>
      <c r="Y68" s="1" t="s">
        <v>144</v>
      </c>
      <c r="Z68" s="8">
        <v>37.5</v>
      </c>
      <c r="AA68" s="8">
        <v>0</v>
      </c>
      <c r="AB68" s="8">
        <v>0</v>
      </c>
      <c r="AC68" s="8">
        <v>0</v>
      </c>
      <c r="AL68"/>
      <c r="AM68"/>
    </row>
    <row r="69" spans="2:39" ht="15" x14ac:dyDescent="0.25">
      <c r="B69" s="4" t="s">
        <v>223</v>
      </c>
      <c r="C69" s="4" t="s">
        <v>248</v>
      </c>
      <c r="D69" s="4" t="s">
        <v>247</v>
      </c>
      <c r="E69" s="4" t="s">
        <v>89</v>
      </c>
      <c r="F69" s="4" t="s">
        <v>140</v>
      </c>
      <c r="G69" s="4" t="s">
        <v>141</v>
      </c>
      <c r="H69" s="4" t="s">
        <v>50</v>
      </c>
      <c r="I69" s="1" t="s">
        <v>142</v>
      </c>
      <c r="J69" s="4" t="s">
        <v>44</v>
      </c>
      <c r="K69" s="1" t="s">
        <v>93</v>
      </c>
      <c r="L69" s="4">
        <v>23057508</v>
      </c>
      <c r="M69" s="119">
        <v>45596</v>
      </c>
      <c r="N69" s="119">
        <v>45600</v>
      </c>
      <c r="O69" s="119">
        <v>45596</v>
      </c>
      <c r="S69" s="8">
        <v>445837.09</v>
      </c>
      <c r="T69" s="20">
        <v>0</v>
      </c>
      <c r="U69" s="4">
        <v>25</v>
      </c>
      <c r="V69" s="4">
        <v>40</v>
      </c>
      <c r="W69" s="4">
        <v>4</v>
      </c>
      <c r="X69" s="4">
        <v>4751000004</v>
      </c>
      <c r="Y69" s="1" t="s">
        <v>144</v>
      </c>
      <c r="Z69" s="8">
        <v>1261.78</v>
      </c>
      <c r="AA69" s="8">
        <v>0</v>
      </c>
      <c r="AB69" s="8">
        <v>0</v>
      </c>
      <c r="AC69" s="8">
        <v>0</v>
      </c>
      <c r="AL69"/>
      <c r="AM69"/>
    </row>
    <row r="70" spans="2:39" ht="15" x14ac:dyDescent="0.25">
      <c r="B70" s="4" t="s">
        <v>223</v>
      </c>
      <c r="C70" s="4" t="s">
        <v>246</v>
      </c>
      <c r="D70" s="4" t="s">
        <v>247</v>
      </c>
      <c r="E70" s="4" t="s">
        <v>89</v>
      </c>
      <c r="F70" s="4" t="s">
        <v>140</v>
      </c>
      <c r="G70" s="4" t="s">
        <v>141</v>
      </c>
      <c r="H70" s="4" t="s">
        <v>50</v>
      </c>
      <c r="I70" s="1" t="s">
        <v>142</v>
      </c>
      <c r="J70" s="4" t="s">
        <v>44</v>
      </c>
      <c r="K70" s="1" t="s">
        <v>93</v>
      </c>
      <c r="L70" s="4">
        <v>23057508</v>
      </c>
      <c r="M70" s="119">
        <v>45596</v>
      </c>
      <c r="N70" s="119">
        <v>45600</v>
      </c>
      <c r="O70" s="119">
        <v>45596</v>
      </c>
      <c r="S70" s="8">
        <v>445837.09</v>
      </c>
      <c r="T70" s="20">
        <v>0</v>
      </c>
      <c r="U70" s="4">
        <v>1</v>
      </c>
      <c r="V70" s="4">
        <v>40</v>
      </c>
      <c r="W70" s="4">
        <v>4</v>
      </c>
      <c r="X70" s="4">
        <v>4751000001</v>
      </c>
      <c r="Y70" s="1" t="s">
        <v>143</v>
      </c>
      <c r="Z70" s="8">
        <v>9546.4</v>
      </c>
      <c r="AA70" s="8">
        <v>0</v>
      </c>
      <c r="AB70" s="8">
        <v>0</v>
      </c>
      <c r="AC70" s="8">
        <v>0</v>
      </c>
      <c r="AL70"/>
      <c r="AM70"/>
    </row>
    <row r="71" spans="2:39" ht="15" x14ac:dyDescent="0.25">
      <c r="B71" s="4" t="s">
        <v>223</v>
      </c>
      <c r="C71" s="4" t="s">
        <v>246</v>
      </c>
      <c r="D71" s="4" t="s">
        <v>247</v>
      </c>
      <c r="E71" s="4" t="s">
        <v>89</v>
      </c>
      <c r="F71" s="4" t="s">
        <v>140</v>
      </c>
      <c r="G71" s="4" t="s">
        <v>141</v>
      </c>
      <c r="H71" s="4" t="s">
        <v>50</v>
      </c>
      <c r="I71" s="1" t="s">
        <v>142</v>
      </c>
      <c r="J71" s="4" t="s">
        <v>44</v>
      </c>
      <c r="K71" s="1" t="s">
        <v>93</v>
      </c>
      <c r="L71" s="4">
        <v>23057508</v>
      </c>
      <c r="M71" s="119">
        <v>45596</v>
      </c>
      <c r="N71" s="119">
        <v>45600</v>
      </c>
      <c r="O71" s="119">
        <v>45596</v>
      </c>
      <c r="S71" s="8">
        <v>445837.09</v>
      </c>
      <c r="T71" s="20">
        <v>0</v>
      </c>
      <c r="U71" s="4">
        <v>2</v>
      </c>
      <c r="V71" s="4">
        <v>40</v>
      </c>
      <c r="W71" s="4">
        <v>4</v>
      </c>
      <c r="X71" s="4">
        <v>4751000001</v>
      </c>
      <c r="Y71" s="1" t="s">
        <v>143</v>
      </c>
      <c r="Z71" s="8">
        <v>17762.96</v>
      </c>
      <c r="AA71" s="8">
        <v>0</v>
      </c>
      <c r="AB71" s="8">
        <v>0</v>
      </c>
      <c r="AC71" s="8">
        <v>0</v>
      </c>
      <c r="AL71"/>
      <c r="AM71"/>
    </row>
    <row r="72" spans="2:39" ht="15" x14ac:dyDescent="0.25">
      <c r="B72" s="4" t="s">
        <v>223</v>
      </c>
      <c r="C72" s="4" t="s">
        <v>246</v>
      </c>
      <c r="D72" s="4" t="s">
        <v>247</v>
      </c>
      <c r="E72" s="4" t="s">
        <v>89</v>
      </c>
      <c r="F72" s="4" t="s">
        <v>140</v>
      </c>
      <c r="G72" s="4" t="s">
        <v>141</v>
      </c>
      <c r="H72" s="4" t="s">
        <v>50</v>
      </c>
      <c r="I72" s="1" t="s">
        <v>142</v>
      </c>
      <c r="J72" s="4" t="s">
        <v>44</v>
      </c>
      <c r="K72" s="1" t="s">
        <v>93</v>
      </c>
      <c r="L72" s="4">
        <v>23057508</v>
      </c>
      <c r="M72" s="119">
        <v>45596</v>
      </c>
      <c r="N72" s="119">
        <v>45600</v>
      </c>
      <c r="O72" s="119">
        <v>45596</v>
      </c>
      <c r="S72" s="8">
        <v>445837.09</v>
      </c>
      <c r="T72" s="20">
        <v>0</v>
      </c>
      <c r="U72" s="4">
        <v>3</v>
      </c>
      <c r="V72" s="4">
        <v>40</v>
      </c>
      <c r="W72" s="4">
        <v>4</v>
      </c>
      <c r="X72" s="4">
        <v>4751000001</v>
      </c>
      <c r="Y72" s="1" t="s">
        <v>143</v>
      </c>
      <c r="Z72" s="8">
        <v>75856.570000000007</v>
      </c>
      <c r="AA72" s="8">
        <v>0</v>
      </c>
      <c r="AB72" s="8">
        <v>0</v>
      </c>
      <c r="AC72" s="8">
        <v>0</v>
      </c>
      <c r="AL72"/>
      <c r="AM72"/>
    </row>
    <row r="73" spans="2:39" ht="15" x14ac:dyDescent="0.25">
      <c r="B73" s="4" t="s">
        <v>223</v>
      </c>
      <c r="C73" s="4" t="s">
        <v>246</v>
      </c>
      <c r="D73" s="4" t="s">
        <v>247</v>
      </c>
      <c r="E73" s="4" t="s">
        <v>89</v>
      </c>
      <c r="F73" s="4" t="s">
        <v>140</v>
      </c>
      <c r="G73" s="4" t="s">
        <v>141</v>
      </c>
      <c r="H73" s="4" t="s">
        <v>50</v>
      </c>
      <c r="I73" s="1" t="s">
        <v>142</v>
      </c>
      <c r="J73" s="4" t="s">
        <v>44</v>
      </c>
      <c r="K73" s="1" t="s">
        <v>93</v>
      </c>
      <c r="L73" s="4">
        <v>23057508</v>
      </c>
      <c r="M73" s="119">
        <v>45596</v>
      </c>
      <c r="N73" s="119">
        <v>45600</v>
      </c>
      <c r="O73" s="119">
        <v>45596</v>
      </c>
      <c r="S73" s="8">
        <v>445837.09</v>
      </c>
      <c r="T73" s="20">
        <v>0</v>
      </c>
      <c r="U73" s="4">
        <v>4</v>
      </c>
      <c r="V73" s="4">
        <v>40</v>
      </c>
      <c r="W73" s="4">
        <v>4</v>
      </c>
      <c r="X73" s="4">
        <v>4751000001</v>
      </c>
      <c r="Y73" s="1" t="s">
        <v>143</v>
      </c>
      <c r="Z73" s="8">
        <v>4895.1000000000004</v>
      </c>
      <c r="AA73" s="8">
        <v>0</v>
      </c>
      <c r="AB73" s="8">
        <v>0</v>
      </c>
      <c r="AC73" s="8">
        <v>0</v>
      </c>
      <c r="AL73"/>
      <c r="AM73"/>
    </row>
    <row r="74" spans="2:39" ht="15" x14ac:dyDescent="0.25">
      <c r="B74" s="4" t="s">
        <v>223</v>
      </c>
      <c r="C74" s="4" t="s">
        <v>246</v>
      </c>
      <c r="D74" s="4" t="s">
        <v>247</v>
      </c>
      <c r="E74" s="4" t="s">
        <v>89</v>
      </c>
      <c r="F74" s="4" t="s">
        <v>140</v>
      </c>
      <c r="G74" s="4" t="s">
        <v>141</v>
      </c>
      <c r="H74" s="4" t="s">
        <v>50</v>
      </c>
      <c r="I74" s="1" t="s">
        <v>142</v>
      </c>
      <c r="J74" s="4" t="s">
        <v>44</v>
      </c>
      <c r="K74" s="1" t="s">
        <v>93</v>
      </c>
      <c r="L74" s="4">
        <v>23057508</v>
      </c>
      <c r="M74" s="119">
        <v>45596</v>
      </c>
      <c r="N74" s="119">
        <v>45600</v>
      </c>
      <c r="O74" s="119">
        <v>45596</v>
      </c>
      <c r="S74" s="8">
        <v>445837.09</v>
      </c>
      <c r="T74" s="20">
        <v>0</v>
      </c>
      <c r="U74" s="4">
        <v>5</v>
      </c>
      <c r="V74" s="4">
        <v>40</v>
      </c>
      <c r="W74" s="4">
        <v>4</v>
      </c>
      <c r="X74" s="4">
        <v>4751000001</v>
      </c>
      <c r="Y74" s="1" t="s">
        <v>143</v>
      </c>
      <c r="Z74" s="8">
        <v>69077.42</v>
      </c>
      <c r="AA74" s="8">
        <v>0</v>
      </c>
      <c r="AB74" s="8">
        <v>0</v>
      </c>
      <c r="AC74" s="8">
        <v>0</v>
      </c>
      <c r="AL74"/>
      <c r="AM74"/>
    </row>
    <row r="75" spans="2:39" ht="15" x14ac:dyDescent="0.25">
      <c r="B75" s="4" t="s">
        <v>43</v>
      </c>
      <c r="C75" s="4" t="s">
        <v>221</v>
      </c>
      <c r="D75" s="4" t="s">
        <v>249</v>
      </c>
      <c r="E75" s="4" t="s">
        <v>145</v>
      </c>
      <c r="F75" s="4"/>
      <c r="G75" s="4" t="s">
        <v>134</v>
      </c>
      <c r="H75" s="4" t="s">
        <v>48</v>
      </c>
      <c r="I75" s="1" t="s">
        <v>92</v>
      </c>
      <c r="J75" s="4" t="s">
        <v>44</v>
      </c>
      <c r="K75" s="1" t="s">
        <v>93</v>
      </c>
      <c r="L75" s="4">
        <v>23078809</v>
      </c>
      <c r="M75" s="119">
        <v>45566</v>
      </c>
      <c r="N75" s="119">
        <v>45566</v>
      </c>
      <c r="O75" s="119">
        <v>45566</v>
      </c>
      <c r="S75" s="8">
        <v>1095.78</v>
      </c>
      <c r="T75" s="20">
        <v>0</v>
      </c>
      <c r="U75" s="4">
        <v>3</v>
      </c>
      <c r="V75" s="4">
        <v>17</v>
      </c>
      <c r="W75" s="4">
        <v>1</v>
      </c>
      <c r="X75" s="4">
        <v>4300000001</v>
      </c>
      <c r="Y75" s="1" t="s">
        <v>94</v>
      </c>
      <c r="Z75" s="8">
        <v>0</v>
      </c>
      <c r="AA75" s="8">
        <v>0</v>
      </c>
      <c r="AB75" s="8">
        <v>1095.78</v>
      </c>
      <c r="AC75" s="8">
        <v>0</v>
      </c>
      <c r="AL75">
        <v>100027912</v>
      </c>
      <c r="AM75" t="s">
        <v>146</v>
      </c>
    </row>
    <row r="76" spans="2:39" ht="15" x14ac:dyDescent="0.25">
      <c r="B76" s="4" t="s">
        <v>43</v>
      </c>
      <c r="C76" s="4" t="s">
        <v>221</v>
      </c>
      <c r="D76" s="4" t="s">
        <v>249</v>
      </c>
      <c r="E76" s="4" t="s">
        <v>145</v>
      </c>
      <c r="F76" s="4"/>
      <c r="G76" s="4" t="s">
        <v>134</v>
      </c>
      <c r="H76" s="4" t="s">
        <v>48</v>
      </c>
      <c r="I76" s="1" t="s">
        <v>92</v>
      </c>
      <c r="J76" s="4" t="s">
        <v>44</v>
      </c>
      <c r="K76" s="1" t="s">
        <v>93</v>
      </c>
      <c r="L76" s="4">
        <v>23078809</v>
      </c>
      <c r="M76" s="119">
        <v>45566</v>
      </c>
      <c r="N76" s="119">
        <v>45566</v>
      </c>
      <c r="O76" s="119">
        <v>45566</v>
      </c>
      <c r="S76" s="8">
        <v>1095.78</v>
      </c>
      <c r="T76" s="20">
        <v>0</v>
      </c>
      <c r="U76" s="4">
        <v>2</v>
      </c>
      <c r="V76" s="4">
        <v>7</v>
      </c>
      <c r="W76" s="4">
        <v>0</v>
      </c>
      <c r="X76" s="4">
        <v>4300000001</v>
      </c>
      <c r="Y76" s="1" t="s">
        <v>94</v>
      </c>
      <c r="Z76" s="8">
        <v>1095</v>
      </c>
      <c r="AA76" s="8">
        <v>0</v>
      </c>
      <c r="AB76" s="8">
        <v>0</v>
      </c>
      <c r="AC76" s="8">
        <v>0</v>
      </c>
      <c r="AL76">
        <v>100027912</v>
      </c>
      <c r="AM76" t="s">
        <v>146</v>
      </c>
    </row>
    <row r="77" spans="2:39" ht="15" x14ac:dyDescent="0.25">
      <c r="B77" s="4" t="s">
        <v>43</v>
      </c>
      <c r="C77" s="4" t="s">
        <v>235</v>
      </c>
      <c r="D77" s="4" t="s">
        <v>249</v>
      </c>
      <c r="E77" s="4" t="s">
        <v>145</v>
      </c>
      <c r="F77" s="4"/>
      <c r="G77" s="4" t="s">
        <v>134</v>
      </c>
      <c r="H77" s="4" t="s">
        <v>48</v>
      </c>
      <c r="I77" s="1" t="s">
        <v>92</v>
      </c>
      <c r="J77" s="4" t="s">
        <v>44</v>
      </c>
      <c r="K77" s="1" t="s">
        <v>93</v>
      </c>
      <c r="L77" s="4">
        <v>23078809</v>
      </c>
      <c r="M77" s="119">
        <v>45566</v>
      </c>
      <c r="N77" s="119">
        <v>45566</v>
      </c>
      <c r="O77" s="119">
        <v>45566</v>
      </c>
      <c r="S77" s="8">
        <v>1095.78</v>
      </c>
      <c r="T77" s="20">
        <v>0</v>
      </c>
      <c r="U77" s="4">
        <v>1</v>
      </c>
      <c r="V77" s="4">
        <v>40</v>
      </c>
      <c r="W77" s="4">
        <v>4</v>
      </c>
      <c r="X77" s="4">
        <v>6590000001</v>
      </c>
      <c r="Y77" s="1" t="s">
        <v>122</v>
      </c>
      <c r="Z77" s="8">
        <v>0.78</v>
      </c>
      <c r="AA77" s="8">
        <v>0</v>
      </c>
      <c r="AB77" s="8">
        <v>0</v>
      </c>
      <c r="AC77" s="8">
        <v>0</v>
      </c>
      <c r="AD77" s="1" t="s">
        <v>102</v>
      </c>
      <c r="AF77" s="1" t="s">
        <v>147</v>
      </c>
      <c r="AG77" s="1" t="s">
        <v>147</v>
      </c>
      <c r="AI77" s="1" t="s">
        <v>148</v>
      </c>
      <c r="AJ77" s="1" t="s">
        <v>149</v>
      </c>
      <c r="AL77"/>
      <c r="AM77"/>
    </row>
    <row r="78" spans="2:39" ht="15" x14ac:dyDescent="0.25">
      <c r="B78" s="4" t="s">
        <v>223</v>
      </c>
      <c r="C78" s="4" t="s">
        <v>227</v>
      </c>
      <c r="D78" s="4" t="s">
        <v>250</v>
      </c>
      <c r="E78" s="4" t="s">
        <v>145</v>
      </c>
      <c r="F78" s="4" t="s">
        <v>90</v>
      </c>
      <c r="G78" s="4" t="s">
        <v>91</v>
      </c>
      <c r="H78" s="4" t="s">
        <v>48</v>
      </c>
      <c r="I78" s="1" t="s">
        <v>92</v>
      </c>
      <c r="J78" s="4" t="s">
        <v>44</v>
      </c>
      <c r="K78" s="1" t="s">
        <v>93</v>
      </c>
      <c r="L78" s="4">
        <v>23078813</v>
      </c>
      <c r="M78" s="119">
        <v>45566</v>
      </c>
      <c r="N78" s="119">
        <v>45566</v>
      </c>
      <c r="O78" s="119">
        <v>45566</v>
      </c>
      <c r="S78" s="8">
        <v>8614.18</v>
      </c>
      <c r="T78" s="20">
        <v>0</v>
      </c>
      <c r="U78" s="4">
        <v>2</v>
      </c>
      <c r="V78" s="4">
        <v>37</v>
      </c>
      <c r="W78" s="4">
        <v>3</v>
      </c>
      <c r="X78" s="4">
        <v>1600000001</v>
      </c>
      <c r="Y78" s="1" t="s">
        <v>105</v>
      </c>
      <c r="Z78" s="8">
        <v>0</v>
      </c>
      <c r="AA78" s="8">
        <v>0</v>
      </c>
      <c r="AB78" s="8">
        <v>8614.18</v>
      </c>
      <c r="AC78" s="8">
        <v>0</v>
      </c>
      <c r="AL78">
        <v>160000103</v>
      </c>
      <c r="AM78" t="s">
        <v>150</v>
      </c>
    </row>
    <row r="79" spans="2:39" ht="15" x14ac:dyDescent="0.25">
      <c r="B79" s="4" t="s">
        <v>223</v>
      </c>
      <c r="C79" s="4" t="s">
        <v>230</v>
      </c>
      <c r="D79" s="4" t="s">
        <v>250</v>
      </c>
      <c r="E79" s="4" t="s">
        <v>145</v>
      </c>
      <c r="F79" s="4" t="s">
        <v>90</v>
      </c>
      <c r="G79" s="4" t="s">
        <v>91</v>
      </c>
      <c r="H79" s="4" t="s">
        <v>48</v>
      </c>
      <c r="I79" s="1" t="s">
        <v>92</v>
      </c>
      <c r="J79" s="4" t="s">
        <v>44</v>
      </c>
      <c r="K79" s="1" t="s">
        <v>93</v>
      </c>
      <c r="L79" s="4">
        <v>23078813</v>
      </c>
      <c r="M79" s="119">
        <v>45566</v>
      </c>
      <c r="N79" s="119">
        <v>45566</v>
      </c>
      <c r="O79" s="119">
        <v>45566</v>
      </c>
      <c r="S79" s="8">
        <v>8614.18</v>
      </c>
      <c r="T79" s="20">
        <v>0</v>
      </c>
      <c r="U79" s="4">
        <v>1</v>
      </c>
      <c r="V79" s="4">
        <v>27</v>
      </c>
      <c r="W79" s="4">
        <v>2</v>
      </c>
      <c r="X79" s="4">
        <v>4000000001</v>
      </c>
      <c r="Y79" s="1" t="s">
        <v>110</v>
      </c>
      <c r="Z79" s="8">
        <v>8614.18</v>
      </c>
      <c r="AA79" s="8">
        <v>0</v>
      </c>
      <c r="AB79" s="8">
        <v>0</v>
      </c>
      <c r="AC79" s="8">
        <v>0</v>
      </c>
      <c r="AL79">
        <v>100019495</v>
      </c>
      <c r="AM79" t="s">
        <v>151</v>
      </c>
    </row>
    <row r="80" spans="2:39" ht="15" x14ac:dyDescent="0.25">
      <c r="B80" s="4" t="s">
        <v>43</v>
      </c>
      <c r="C80" s="4" t="s">
        <v>235</v>
      </c>
      <c r="D80" s="4" t="s">
        <v>251</v>
      </c>
      <c r="E80" s="4" t="s">
        <v>145</v>
      </c>
      <c r="F80" s="4" t="s">
        <v>90</v>
      </c>
      <c r="G80" s="4" t="s">
        <v>124</v>
      </c>
      <c r="H80" s="4" t="s">
        <v>48</v>
      </c>
      <c r="I80" s="1" t="s">
        <v>92</v>
      </c>
      <c r="J80" s="4" t="s">
        <v>44</v>
      </c>
      <c r="K80" s="1" t="s">
        <v>93</v>
      </c>
      <c r="L80" s="4">
        <v>23088636</v>
      </c>
      <c r="M80" s="119">
        <v>45567</v>
      </c>
      <c r="N80" s="119">
        <v>45567</v>
      </c>
      <c r="O80" s="119">
        <v>45567</v>
      </c>
      <c r="S80" s="8">
        <v>0.16</v>
      </c>
      <c r="T80" s="20">
        <v>0</v>
      </c>
      <c r="U80" s="4">
        <v>1</v>
      </c>
      <c r="V80" s="4">
        <v>40</v>
      </c>
      <c r="W80" s="4">
        <v>4</v>
      </c>
      <c r="X80" s="4">
        <v>6590000001</v>
      </c>
      <c r="Y80" s="1" t="s">
        <v>122</v>
      </c>
      <c r="Z80" s="8">
        <v>0.16</v>
      </c>
      <c r="AA80" s="8">
        <v>0</v>
      </c>
      <c r="AB80" s="8">
        <v>0</v>
      </c>
      <c r="AC80" s="8">
        <v>0</v>
      </c>
      <c r="AD80" s="1" t="s">
        <v>102</v>
      </c>
      <c r="AF80" s="1" t="s">
        <v>147</v>
      </c>
      <c r="AG80" s="1" t="s">
        <v>147</v>
      </c>
      <c r="AI80" s="1" t="s">
        <v>148</v>
      </c>
      <c r="AJ80" s="1" t="s">
        <v>149</v>
      </c>
      <c r="AL80"/>
      <c r="AM80"/>
    </row>
    <row r="81" spans="2:39" ht="15" x14ac:dyDescent="0.25">
      <c r="B81" s="4" t="s">
        <v>43</v>
      </c>
      <c r="C81" s="4" t="s">
        <v>221</v>
      </c>
      <c r="D81" s="4" t="s">
        <v>251</v>
      </c>
      <c r="E81" s="4" t="s">
        <v>145</v>
      </c>
      <c r="F81" s="4" t="s">
        <v>90</v>
      </c>
      <c r="G81" s="4" t="s">
        <v>124</v>
      </c>
      <c r="H81" s="4" t="s">
        <v>48</v>
      </c>
      <c r="I81" s="1" t="s">
        <v>92</v>
      </c>
      <c r="J81" s="4" t="s">
        <v>44</v>
      </c>
      <c r="K81" s="1" t="s">
        <v>93</v>
      </c>
      <c r="L81" s="4">
        <v>23088636</v>
      </c>
      <c r="M81" s="119">
        <v>45567</v>
      </c>
      <c r="N81" s="119">
        <v>45567</v>
      </c>
      <c r="O81" s="119">
        <v>45567</v>
      </c>
      <c r="S81" s="8">
        <v>0.16</v>
      </c>
      <c r="T81" s="20">
        <v>0</v>
      </c>
      <c r="U81" s="4">
        <v>2</v>
      </c>
      <c r="V81" s="4">
        <v>17</v>
      </c>
      <c r="W81" s="4">
        <v>1</v>
      </c>
      <c r="X81" s="4">
        <v>4300000001</v>
      </c>
      <c r="Y81" s="1" t="s">
        <v>94</v>
      </c>
      <c r="Z81" s="8">
        <v>0</v>
      </c>
      <c r="AA81" s="8">
        <v>0</v>
      </c>
      <c r="AB81" s="8">
        <v>0.16</v>
      </c>
      <c r="AC81" s="8">
        <v>0</v>
      </c>
      <c r="AL81">
        <v>100055217</v>
      </c>
      <c r="AM81" t="s">
        <v>152</v>
      </c>
    </row>
    <row r="82" spans="2:39" ht="15" x14ac:dyDescent="0.25">
      <c r="B82" s="4" t="s">
        <v>43</v>
      </c>
      <c r="C82" s="4" t="s">
        <v>226</v>
      </c>
      <c r="D82" s="4" t="s">
        <v>252</v>
      </c>
      <c r="E82" s="4" t="s">
        <v>145</v>
      </c>
      <c r="F82" s="4" t="s">
        <v>90</v>
      </c>
      <c r="G82" s="4" t="s">
        <v>99</v>
      </c>
      <c r="H82" s="4" t="s">
        <v>48</v>
      </c>
      <c r="I82" s="1" t="s">
        <v>92</v>
      </c>
      <c r="J82" s="4" t="s">
        <v>44</v>
      </c>
      <c r="K82" s="1" t="s">
        <v>93</v>
      </c>
      <c r="L82" s="4">
        <v>23088641</v>
      </c>
      <c r="M82" s="119">
        <v>45568</v>
      </c>
      <c r="N82" s="119">
        <v>45568</v>
      </c>
      <c r="O82" s="119">
        <v>45568</v>
      </c>
      <c r="S82" s="8">
        <v>6</v>
      </c>
      <c r="T82" s="20">
        <v>0</v>
      </c>
      <c r="U82" s="4">
        <v>1</v>
      </c>
      <c r="V82" s="4">
        <v>50</v>
      </c>
      <c r="W82" s="4">
        <v>5</v>
      </c>
      <c r="X82" s="4">
        <v>7560000001</v>
      </c>
      <c r="Y82" s="1" t="s">
        <v>101</v>
      </c>
      <c r="Z82" s="8">
        <v>0</v>
      </c>
      <c r="AA82" s="8">
        <v>0</v>
      </c>
      <c r="AB82" s="8">
        <v>6</v>
      </c>
      <c r="AC82" s="8">
        <v>0</v>
      </c>
      <c r="AD82" s="1" t="s">
        <v>102</v>
      </c>
      <c r="AG82" s="1" t="s">
        <v>147</v>
      </c>
      <c r="AJ82" s="1" t="s">
        <v>149</v>
      </c>
      <c r="AL82"/>
      <c r="AM82"/>
    </row>
    <row r="83" spans="2:39" ht="15" x14ac:dyDescent="0.25">
      <c r="B83" s="4" t="s">
        <v>43</v>
      </c>
      <c r="C83" s="4" t="s">
        <v>221</v>
      </c>
      <c r="D83" s="4" t="s">
        <v>252</v>
      </c>
      <c r="E83" s="4" t="s">
        <v>145</v>
      </c>
      <c r="F83" s="4" t="s">
        <v>90</v>
      </c>
      <c r="G83" s="4" t="s">
        <v>99</v>
      </c>
      <c r="H83" s="4" t="s">
        <v>48</v>
      </c>
      <c r="I83" s="1" t="s">
        <v>92</v>
      </c>
      <c r="J83" s="4" t="s">
        <v>44</v>
      </c>
      <c r="K83" s="1" t="s">
        <v>93</v>
      </c>
      <c r="L83" s="4">
        <v>23088641</v>
      </c>
      <c r="M83" s="119">
        <v>45568</v>
      </c>
      <c r="N83" s="119">
        <v>45568</v>
      </c>
      <c r="O83" s="119">
        <v>45568</v>
      </c>
      <c r="S83" s="8">
        <v>6</v>
      </c>
      <c r="T83" s="20">
        <v>0</v>
      </c>
      <c r="U83" s="4">
        <v>2</v>
      </c>
      <c r="V83" s="4">
        <v>7</v>
      </c>
      <c r="W83" s="4">
        <v>0</v>
      </c>
      <c r="X83" s="4">
        <v>4300000001</v>
      </c>
      <c r="Y83" s="1" t="s">
        <v>94</v>
      </c>
      <c r="Z83" s="8">
        <v>6</v>
      </c>
      <c r="AA83" s="8">
        <v>0</v>
      </c>
      <c r="AB83" s="8">
        <v>0</v>
      </c>
      <c r="AC83" s="8">
        <v>0</v>
      </c>
      <c r="AL83">
        <v>100057655</v>
      </c>
      <c r="AM83" t="s">
        <v>153</v>
      </c>
    </row>
    <row r="84" spans="2:39" ht="15" x14ac:dyDescent="0.25">
      <c r="B84" s="4" t="s">
        <v>223</v>
      </c>
      <c r="C84" s="4" t="s">
        <v>230</v>
      </c>
      <c r="D84" s="4" t="s">
        <v>253</v>
      </c>
      <c r="E84" s="4" t="s">
        <v>145</v>
      </c>
      <c r="F84" s="4"/>
      <c r="G84" s="4" t="s">
        <v>134</v>
      </c>
      <c r="H84" s="4" t="s">
        <v>48</v>
      </c>
      <c r="I84" s="1" t="s">
        <v>92</v>
      </c>
      <c r="J84" s="4" t="s">
        <v>44</v>
      </c>
      <c r="K84" s="1" t="s">
        <v>93</v>
      </c>
      <c r="L84" s="4">
        <v>23088642</v>
      </c>
      <c r="M84" s="119">
        <v>45568</v>
      </c>
      <c r="N84" s="119">
        <v>45568</v>
      </c>
      <c r="O84" s="119">
        <v>45568</v>
      </c>
      <c r="S84" s="8">
        <v>9044.75</v>
      </c>
      <c r="T84" s="20">
        <v>0</v>
      </c>
      <c r="U84" s="4">
        <v>1</v>
      </c>
      <c r="V84" s="4">
        <v>27</v>
      </c>
      <c r="W84" s="4">
        <v>2</v>
      </c>
      <c r="X84" s="4">
        <v>4000000001</v>
      </c>
      <c r="Y84" s="1" t="s">
        <v>110</v>
      </c>
      <c r="Z84" s="8">
        <v>1300.75</v>
      </c>
      <c r="AA84" s="8">
        <v>0</v>
      </c>
      <c r="AB84" s="8">
        <v>0</v>
      </c>
      <c r="AC84" s="8">
        <v>0</v>
      </c>
      <c r="AD84" s="1" t="s">
        <v>154</v>
      </c>
      <c r="AL84">
        <v>100022349</v>
      </c>
      <c r="AM84" t="s">
        <v>155</v>
      </c>
    </row>
    <row r="85" spans="2:39" ht="15" x14ac:dyDescent="0.25">
      <c r="B85" s="4" t="s">
        <v>223</v>
      </c>
      <c r="C85" s="4" t="s">
        <v>254</v>
      </c>
      <c r="D85" s="4" t="s">
        <v>253</v>
      </c>
      <c r="E85" s="4" t="s">
        <v>145</v>
      </c>
      <c r="F85" s="4"/>
      <c r="G85" s="4" t="s">
        <v>134</v>
      </c>
      <c r="H85" s="4" t="s">
        <v>48</v>
      </c>
      <c r="I85" s="1" t="s">
        <v>92</v>
      </c>
      <c r="J85" s="4" t="s">
        <v>44</v>
      </c>
      <c r="K85" s="1" t="s">
        <v>93</v>
      </c>
      <c r="L85" s="4">
        <v>23088642</v>
      </c>
      <c r="M85" s="119">
        <v>45568</v>
      </c>
      <c r="N85" s="119">
        <v>45568</v>
      </c>
      <c r="O85" s="119">
        <v>45568</v>
      </c>
      <c r="S85" s="8">
        <v>9044.75</v>
      </c>
      <c r="T85" s="20">
        <v>0</v>
      </c>
      <c r="U85" s="4">
        <v>2</v>
      </c>
      <c r="V85" s="4">
        <v>17</v>
      </c>
      <c r="W85" s="4">
        <v>1</v>
      </c>
      <c r="X85" s="4">
        <v>5430000001</v>
      </c>
      <c r="Y85" s="1" t="s">
        <v>156</v>
      </c>
      <c r="Z85" s="8">
        <v>0</v>
      </c>
      <c r="AA85" s="8">
        <v>0</v>
      </c>
      <c r="AB85" s="8">
        <v>9044.75</v>
      </c>
      <c r="AC85" s="8">
        <v>0</v>
      </c>
      <c r="AL85">
        <v>543001096</v>
      </c>
      <c r="AM85" t="s">
        <v>157</v>
      </c>
    </row>
    <row r="86" spans="2:39" ht="15" x14ac:dyDescent="0.25">
      <c r="B86" s="4" t="s">
        <v>223</v>
      </c>
      <c r="C86" s="4" t="s">
        <v>230</v>
      </c>
      <c r="D86" s="4" t="s">
        <v>253</v>
      </c>
      <c r="E86" s="4" t="s">
        <v>145</v>
      </c>
      <c r="F86" s="4"/>
      <c r="G86" s="4" t="s">
        <v>134</v>
      </c>
      <c r="H86" s="4" t="s">
        <v>48</v>
      </c>
      <c r="I86" s="1" t="s">
        <v>92</v>
      </c>
      <c r="J86" s="4" t="s">
        <v>44</v>
      </c>
      <c r="K86" s="1" t="s">
        <v>93</v>
      </c>
      <c r="L86" s="4">
        <v>23088642</v>
      </c>
      <c r="M86" s="119">
        <v>45568</v>
      </c>
      <c r="N86" s="119">
        <v>45568</v>
      </c>
      <c r="O86" s="119">
        <v>45568</v>
      </c>
      <c r="S86" s="8">
        <v>9044.75</v>
      </c>
      <c r="T86" s="20">
        <v>0</v>
      </c>
      <c r="U86" s="4">
        <v>3</v>
      </c>
      <c r="V86" s="4">
        <v>27</v>
      </c>
      <c r="W86" s="4">
        <v>2</v>
      </c>
      <c r="X86" s="4">
        <v>4000000001</v>
      </c>
      <c r="Y86" s="1" t="s">
        <v>110</v>
      </c>
      <c r="Z86" s="8">
        <v>7744</v>
      </c>
      <c r="AA86" s="8">
        <v>0</v>
      </c>
      <c r="AB86" s="8">
        <v>0</v>
      </c>
      <c r="AC86" s="8">
        <v>0</v>
      </c>
      <c r="AL86">
        <v>100022349</v>
      </c>
      <c r="AM86" t="s">
        <v>155</v>
      </c>
    </row>
    <row r="87" spans="2:39" ht="15" x14ac:dyDescent="0.25">
      <c r="B87" s="4" t="s">
        <v>43</v>
      </c>
      <c r="C87" s="4" t="s">
        <v>221</v>
      </c>
      <c r="D87" s="4" t="s">
        <v>255</v>
      </c>
      <c r="E87" s="4" t="s">
        <v>145</v>
      </c>
      <c r="F87" s="4" t="s">
        <v>90</v>
      </c>
      <c r="G87" s="4" t="s">
        <v>126</v>
      </c>
      <c r="H87" s="4" t="s">
        <v>48</v>
      </c>
      <c r="I87" s="1" t="s">
        <v>92</v>
      </c>
      <c r="J87" s="4" t="s">
        <v>44</v>
      </c>
      <c r="K87" s="1" t="s">
        <v>93</v>
      </c>
      <c r="L87" s="4">
        <v>23088653</v>
      </c>
      <c r="M87" s="119">
        <v>45574</v>
      </c>
      <c r="N87" s="119">
        <v>45574</v>
      </c>
      <c r="O87" s="119">
        <v>45574</v>
      </c>
      <c r="S87" s="8">
        <v>0.03</v>
      </c>
      <c r="T87" s="20">
        <v>0</v>
      </c>
      <c r="U87" s="4">
        <v>2</v>
      </c>
      <c r="V87" s="4">
        <v>7</v>
      </c>
      <c r="W87" s="4">
        <v>0</v>
      </c>
      <c r="X87" s="4">
        <v>4300000001</v>
      </c>
      <c r="Y87" s="1" t="s">
        <v>94</v>
      </c>
      <c r="Z87" s="8">
        <v>0.03</v>
      </c>
      <c r="AA87" s="8">
        <v>0</v>
      </c>
      <c r="AB87" s="8">
        <v>0</v>
      </c>
      <c r="AC87" s="8">
        <v>0</v>
      </c>
      <c r="AL87">
        <v>100057968</v>
      </c>
      <c r="AM87" t="s">
        <v>158</v>
      </c>
    </row>
    <row r="88" spans="2:39" ht="15" x14ac:dyDescent="0.25">
      <c r="B88" s="4" t="s">
        <v>43</v>
      </c>
      <c r="C88" s="4" t="s">
        <v>226</v>
      </c>
      <c r="D88" s="4" t="s">
        <v>255</v>
      </c>
      <c r="E88" s="4" t="s">
        <v>145</v>
      </c>
      <c r="F88" s="4" t="s">
        <v>90</v>
      </c>
      <c r="G88" s="4" t="s">
        <v>126</v>
      </c>
      <c r="H88" s="4" t="s">
        <v>48</v>
      </c>
      <c r="I88" s="1" t="s">
        <v>92</v>
      </c>
      <c r="J88" s="4" t="s">
        <v>44</v>
      </c>
      <c r="K88" s="1" t="s">
        <v>93</v>
      </c>
      <c r="L88" s="4">
        <v>23088653</v>
      </c>
      <c r="M88" s="119">
        <v>45574</v>
      </c>
      <c r="N88" s="119">
        <v>45574</v>
      </c>
      <c r="O88" s="119">
        <v>45574</v>
      </c>
      <c r="S88" s="8">
        <v>0.03</v>
      </c>
      <c r="T88" s="20">
        <v>0</v>
      </c>
      <c r="U88" s="4">
        <v>1</v>
      </c>
      <c r="V88" s="4">
        <v>50</v>
      </c>
      <c r="W88" s="4">
        <v>5</v>
      </c>
      <c r="X88" s="4">
        <v>7560000001</v>
      </c>
      <c r="Y88" s="1" t="s">
        <v>101</v>
      </c>
      <c r="Z88" s="8">
        <v>0</v>
      </c>
      <c r="AA88" s="8">
        <v>0</v>
      </c>
      <c r="AB88" s="8">
        <v>0.03</v>
      </c>
      <c r="AC88" s="8">
        <v>0</v>
      </c>
      <c r="AD88" s="1" t="s">
        <v>102</v>
      </c>
      <c r="AG88" s="1" t="s">
        <v>147</v>
      </c>
      <c r="AJ88" s="1" t="s">
        <v>149</v>
      </c>
      <c r="AL88"/>
      <c r="AM88"/>
    </row>
    <row r="89" spans="2:39" ht="15" x14ac:dyDescent="0.25">
      <c r="B89" s="4" t="s">
        <v>43</v>
      </c>
      <c r="C89" s="4" t="s">
        <v>256</v>
      </c>
      <c r="D89" s="4" t="s">
        <v>257</v>
      </c>
      <c r="E89" s="4" t="s">
        <v>145</v>
      </c>
      <c r="F89" s="4" t="s">
        <v>140</v>
      </c>
      <c r="G89" s="4" t="s">
        <v>159</v>
      </c>
      <c r="H89" s="4" t="s">
        <v>49</v>
      </c>
      <c r="I89" s="1" t="s">
        <v>160</v>
      </c>
      <c r="J89" s="4" t="s">
        <v>44</v>
      </c>
      <c r="K89" s="1" t="s">
        <v>93</v>
      </c>
      <c r="L89" s="4">
        <v>23088656</v>
      </c>
      <c r="M89" s="119">
        <v>45574</v>
      </c>
      <c r="N89" s="119">
        <v>45574</v>
      </c>
      <c r="O89" s="119">
        <v>45574</v>
      </c>
      <c r="S89" s="8">
        <v>36.729999999999997</v>
      </c>
      <c r="T89" s="20">
        <v>0</v>
      </c>
      <c r="U89" s="4">
        <v>1</v>
      </c>
      <c r="V89" s="4">
        <v>40</v>
      </c>
      <c r="W89" s="4">
        <v>4</v>
      </c>
      <c r="X89" s="4">
        <v>6643000010</v>
      </c>
      <c r="Y89" s="1" t="s">
        <v>161</v>
      </c>
      <c r="Z89" s="8">
        <v>0.2</v>
      </c>
      <c r="AA89" s="8">
        <v>0</v>
      </c>
      <c r="AB89" s="8">
        <v>0</v>
      </c>
      <c r="AC89" s="8">
        <v>0</v>
      </c>
      <c r="AF89" s="1">
        <v>1110475202</v>
      </c>
      <c r="AG89" s="1">
        <v>1110475202</v>
      </c>
      <c r="AI89" s="1" t="s">
        <v>162</v>
      </c>
      <c r="AJ89" s="1" t="s">
        <v>162</v>
      </c>
      <c r="AL89"/>
      <c r="AM89"/>
    </row>
    <row r="90" spans="2:39" ht="15" x14ac:dyDescent="0.25">
      <c r="B90" s="4" t="s">
        <v>43</v>
      </c>
      <c r="C90" s="4" t="s">
        <v>258</v>
      </c>
      <c r="D90" s="4" t="s">
        <v>257</v>
      </c>
      <c r="E90" s="4" t="s">
        <v>145</v>
      </c>
      <c r="F90" s="4" t="s">
        <v>140</v>
      </c>
      <c r="G90" s="4" t="s">
        <v>159</v>
      </c>
      <c r="H90" s="4" t="s">
        <v>49</v>
      </c>
      <c r="I90" s="1" t="s">
        <v>160</v>
      </c>
      <c r="J90" s="4" t="s">
        <v>44</v>
      </c>
      <c r="K90" s="1" t="s">
        <v>93</v>
      </c>
      <c r="L90" s="4">
        <v>23088656</v>
      </c>
      <c r="M90" s="119">
        <v>45574</v>
      </c>
      <c r="N90" s="119">
        <v>45574</v>
      </c>
      <c r="O90" s="119">
        <v>45574</v>
      </c>
      <c r="S90" s="8">
        <v>36.729999999999997</v>
      </c>
      <c r="T90" s="20">
        <v>0</v>
      </c>
      <c r="U90" s="4">
        <v>2</v>
      </c>
      <c r="V90" s="4">
        <v>27</v>
      </c>
      <c r="W90" s="4">
        <v>2</v>
      </c>
      <c r="X90" s="4">
        <v>4000000001</v>
      </c>
      <c r="Y90" s="1" t="s">
        <v>110</v>
      </c>
      <c r="Z90" s="8">
        <v>3.63</v>
      </c>
      <c r="AA90" s="8">
        <v>0</v>
      </c>
      <c r="AB90" s="8">
        <v>0</v>
      </c>
      <c r="AC90" s="8">
        <v>0</v>
      </c>
      <c r="AL90">
        <v>100004268</v>
      </c>
      <c r="AM90" t="s">
        <v>163</v>
      </c>
    </row>
    <row r="91" spans="2:39" ht="15" x14ac:dyDescent="0.25">
      <c r="B91" s="4" t="s">
        <v>43</v>
      </c>
      <c r="C91" s="4" t="s">
        <v>258</v>
      </c>
      <c r="D91" s="4" t="s">
        <v>257</v>
      </c>
      <c r="E91" s="4" t="s">
        <v>145</v>
      </c>
      <c r="F91" s="4" t="s">
        <v>140</v>
      </c>
      <c r="G91" s="4" t="s">
        <v>159</v>
      </c>
      <c r="H91" s="4" t="s">
        <v>49</v>
      </c>
      <c r="I91" s="1" t="s">
        <v>160</v>
      </c>
      <c r="J91" s="4" t="s">
        <v>44</v>
      </c>
      <c r="K91" s="1" t="s">
        <v>93</v>
      </c>
      <c r="L91" s="4">
        <v>23088656</v>
      </c>
      <c r="M91" s="119">
        <v>45574</v>
      </c>
      <c r="N91" s="119">
        <v>45574</v>
      </c>
      <c r="O91" s="119">
        <v>45574</v>
      </c>
      <c r="S91" s="8">
        <v>36.729999999999997</v>
      </c>
      <c r="T91" s="20">
        <v>0</v>
      </c>
      <c r="U91" s="4">
        <v>3</v>
      </c>
      <c r="V91" s="4">
        <v>27</v>
      </c>
      <c r="W91" s="4">
        <v>2</v>
      </c>
      <c r="X91" s="4">
        <v>4000000001</v>
      </c>
      <c r="Y91" s="1" t="s">
        <v>110</v>
      </c>
      <c r="Z91" s="8">
        <v>32.9</v>
      </c>
      <c r="AA91" s="8">
        <v>0</v>
      </c>
      <c r="AB91" s="8">
        <v>0</v>
      </c>
      <c r="AC91" s="8">
        <v>0</v>
      </c>
      <c r="AL91">
        <v>100004268</v>
      </c>
      <c r="AM91" t="s">
        <v>163</v>
      </c>
    </row>
    <row r="92" spans="2:39" ht="15" x14ac:dyDescent="0.25">
      <c r="B92" s="4" t="s">
        <v>43</v>
      </c>
      <c r="C92" s="4" t="s">
        <v>258</v>
      </c>
      <c r="D92" s="4" t="s">
        <v>257</v>
      </c>
      <c r="E92" s="4" t="s">
        <v>145</v>
      </c>
      <c r="F92" s="4" t="s">
        <v>140</v>
      </c>
      <c r="G92" s="4" t="s">
        <v>159</v>
      </c>
      <c r="H92" s="4" t="s">
        <v>49</v>
      </c>
      <c r="I92" s="1" t="s">
        <v>160</v>
      </c>
      <c r="J92" s="4" t="s">
        <v>44</v>
      </c>
      <c r="K92" s="1" t="s">
        <v>93</v>
      </c>
      <c r="L92" s="4">
        <v>23088656</v>
      </c>
      <c r="M92" s="119">
        <v>45574</v>
      </c>
      <c r="N92" s="119">
        <v>45574</v>
      </c>
      <c r="O92" s="119">
        <v>45574</v>
      </c>
      <c r="S92" s="8">
        <v>36.729999999999997</v>
      </c>
      <c r="T92" s="20">
        <v>0</v>
      </c>
      <c r="U92" s="4">
        <v>4</v>
      </c>
      <c r="V92" s="4">
        <v>37</v>
      </c>
      <c r="W92" s="4">
        <v>3</v>
      </c>
      <c r="X92" s="4">
        <v>4000000001</v>
      </c>
      <c r="Y92" s="1" t="s">
        <v>110</v>
      </c>
      <c r="Z92" s="8">
        <v>0</v>
      </c>
      <c r="AA92" s="8">
        <v>0</v>
      </c>
      <c r="AB92" s="8">
        <v>36.729999999999997</v>
      </c>
      <c r="AC92" s="8">
        <v>0</v>
      </c>
      <c r="AL92">
        <v>100004268</v>
      </c>
      <c r="AM92" t="s">
        <v>163</v>
      </c>
    </row>
    <row r="93" spans="2:39" ht="15" x14ac:dyDescent="0.25">
      <c r="B93" s="4" t="s">
        <v>43</v>
      </c>
      <c r="C93" s="4" t="s">
        <v>256</v>
      </c>
      <c r="D93" s="4" t="s">
        <v>259</v>
      </c>
      <c r="E93" s="4" t="s">
        <v>145</v>
      </c>
      <c r="F93" s="4" t="s">
        <v>140</v>
      </c>
      <c r="G93" s="4" t="s">
        <v>159</v>
      </c>
      <c r="H93" s="4" t="s">
        <v>49</v>
      </c>
      <c r="I93" s="1" t="s">
        <v>160</v>
      </c>
      <c r="J93" s="4" t="s">
        <v>44</v>
      </c>
      <c r="K93" s="1" t="s">
        <v>93</v>
      </c>
      <c r="L93" s="4">
        <v>23088659</v>
      </c>
      <c r="M93" s="119">
        <v>45574</v>
      </c>
      <c r="N93" s="119">
        <v>45574</v>
      </c>
      <c r="O93" s="119">
        <v>45574</v>
      </c>
      <c r="S93" s="8">
        <v>450.32</v>
      </c>
      <c r="T93" s="20">
        <v>0</v>
      </c>
      <c r="U93" s="4">
        <v>1</v>
      </c>
      <c r="V93" s="4">
        <v>40</v>
      </c>
      <c r="W93" s="4">
        <v>4</v>
      </c>
      <c r="X93" s="4">
        <v>6643000010</v>
      </c>
      <c r="Y93" s="1" t="s">
        <v>161</v>
      </c>
      <c r="Z93" s="8">
        <v>0.18</v>
      </c>
      <c r="AA93" s="8">
        <v>0</v>
      </c>
      <c r="AB93" s="8">
        <v>0</v>
      </c>
      <c r="AC93" s="8">
        <v>0</v>
      </c>
      <c r="AF93" s="1">
        <v>1110475202</v>
      </c>
      <c r="AG93" s="1">
        <v>1110475202</v>
      </c>
      <c r="AI93" s="1" t="s">
        <v>162</v>
      </c>
      <c r="AJ93" s="1" t="s">
        <v>162</v>
      </c>
      <c r="AL93"/>
      <c r="AM93"/>
    </row>
    <row r="94" spans="2:39" ht="15" x14ac:dyDescent="0.25">
      <c r="B94" s="4" t="s">
        <v>43</v>
      </c>
      <c r="C94" s="4" t="s">
        <v>258</v>
      </c>
      <c r="D94" s="4" t="s">
        <v>259</v>
      </c>
      <c r="E94" s="4" t="s">
        <v>145</v>
      </c>
      <c r="F94" s="4" t="s">
        <v>140</v>
      </c>
      <c r="G94" s="4" t="s">
        <v>159</v>
      </c>
      <c r="H94" s="4" t="s">
        <v>49</v>
      </c>
      <c r="I94" s="1" t="s">
        <v>160</v>
      </c>
      <c r="J94" s="4" t="s">
        <v>44</v>
      </c>
      <c r="K94" s="1" t="s">
        <v>93</v>
      </c>
      <c r="L94" s="4">
        <v>23088659</v>
      </c>
      <c r="M94" s="119">
        <v>45574</v>
      </c>
      <c r="N94" s="119">
        <v>45574</v>
      </c>
      <c r="O94" s="119">
        <v>45574</v>
      </c>
      <c r="S94" s="8">
        <v>450.32</v>
      </c>
      <c r="T94" s="20">
        <v>0</v>
      </c>
      <c r="U94" s="4">
        <v>2</v>
      </c>
      <c r="V94" s="4">
        <v>37</v>
      </c>
      <c r="W94" s="4">
        <v>3</v>
      </c>
      <c r="X94" s="4">
        <v>4000000001</v>
      </c>
      <c r="Y94" s="1" t="s">
        <v>110</v>
      </c>
      <c r="Z94" s="8">
        <v>0</v>
      </c>
      <c r="AA94" s="8">
        <v>0</v>
      </c>
      <c r="AB94" s="8">
        <v>72.58</v>
      </c>
      <c r="AC94" s="8">
        <v>0</v>
      </c>
      <c r="AL94">
        <v>100017273</v>
      </c>
      <c r="AM94" t="s">
        <v>164</v>
      </c>
    </row>
    <row r="95" spans="2:39" ht="15" x14ac:dyDescent="0.25">
      <c r="B95" s="4" t="s">
        <v>43</v>
      </c>
      <c r="C95" s="4" t="s">
        <v>258</v>
      </c>
      <c r="D95" s="4" t="s">
        <v>259</v>
      </c>
      <c r="E95" s="4" t="s">
        <v>145</v>
      </c>
      <c r="F95" s="4" t="s">
        <v>140</v>
      </c>
      <c r="G95" s="4" t="s">
        <v>159</v>
      </c>
      <c r="H95" s="4" t="s">
        <v>49</v>
      </c>
      <c r="I95" s="1" t="s">
        <v>160</v>
      </c>
      <c r="J95" s="4" t="s">
        <v>44</v>
      </c>
      <c r="K95" s="1" t="s">
        <v>93</v>
      </c>
      <c r="L95" s="4">
        <v>23088659</v>
      </c>
      <c r="M95" s="119">
        <v>45574</v>
      </c>
      <c r="N95" s="119">
        <v>45574</v>
      </c>
      <c r="O95" s="119">
        <v>45574</v>
      </c>
      <c r="S95" s="8">
        <v>450.32</v>
      </c>
      <c r="T95" s="20">
        <v>0</v>
      </c>
      <c r="U95" s="4">
        <v>3</v>
      </c>
      <c r="V95" s="4">
        <v>27</v>
      </c>
      <c r="W95" s="4">
        <v>2</v>
      </c>
      <c r="X95" s="4">
        <v>4000000001</v>
      </c>
      <c r="Y95" s="1" t="s">
        <v>110</v>
      </c>
      <c r="Z95" s="8">
        <v>450.14</v>
      </c>
      <c r="AA95" s="8">
        <v>0</v>
      </c>
      <c r="AB95" s="8">
        <v>0</v>
      </c>
      <c r="AC95" s="8">
        <v>0</v>
      </c>
      <c r="AL95">
        <v>100017273</v>
      </c>
      <c r="AM95" t="s">
        <v>164</v>
      </c>
    </row>
    <row r="96" spans="2:39" ht="15" x14ac:dyDescent="0.25">
      <c r="B96" s="4" t="s">
        <v>43</v>
      </c>
      <c r="C96" s="4" t="s">
        <v>258</v>
      </c>
      <c r="D96" s="4" t="s">
        <v>259</v>
      </c>
      <c r="E96" s="4" t="s">
        <v>145</v>
      </c>
      <c r="F96" s="4" t="s">
        <v>140</v>
      </c>
      <c r="G96" s="4" t="s">
        <v>159</v>
      </c>
      <c r="H96" s="4" t="s">
        <v>49</v>
      </c>
      <c r="I96" s="1" t="s">
        <v>160</v>
      </c>
      <c r="J96" s="4" t="s">
        <v>44</v>
      </c>
      <c r="K96" s="1" t="s">
        <v>93</v>
      </c>
      <c r="L96" s="4">
        <v>23088659</v>
      </c>
      <c r="M96" s="119">
        <v>45574</v>
      </c>
      <c r="N96" s="119">
        <v>45574</v>
      </c>
      <c r="O96" s="119">
        <v>45574</v>
      </c>
      <c r="S96" s="8">
        <v>450.32</v>
      </c>
      <c r="T96" s="20">
        <v>0</v>
      </c>
      <c r="U96" s="4">
        <v>4</v>
      </c>
      <c r="V96" s="4">
        <v>37</v>
      </c>
      <c r="W96" s="4">
        <v>3</v>
      </c>
      <c r="X96" s="4">
        <v>4000000001</v>
      </c>
      <c r="Y96" s="1" t="s">
        <v>110</v>
      </c>
      <c r="Z96" s="8">
        <v>0</v>
      </c>
      <c r="AA96" s="8">
        <v>0</v>
      </c>
      <c r="AB96" s="8">
        <v>2.58</v>
      </c>
      <c r="AC96" s="8">
        <v>0</v>
      </c>
      <c r="AL96">
        <v>100017273</v>
      </c>
      <c r="AM96" t="s">
        <v>164</v>
      </c>
    </row>
    <row r="97" spans="2:39" ht="15" x14ac:dyDescent="0.25">
      <c r="B97" s="4" t="s">
        <v>43</v>
      </c>
      <c r="C97" s="4" t="s">
        <v>258</v>
      </c>
      <c r="D97" s="4" t="s">
        <v>259</v>
      </c>
      <c r="E97" s="4" t="s">
        <v>145</v>
      </c>
      <c r="F97" s="4" t="s">
        <v>140</v>
      </c>
      <c r="G97" s="4" t="s">
        <v>159</v>
      </c>
      <c r="H97" s="4" t="s">
        <v>49</v>
      </c>
      <c r="I97" s="1" t="s">
        <v>160</v>
      </c>
      <c r="J97" s="4" t="s">
        <v>44</v>
      </c>
      <c r="K97" s="1" t="s">
        <v>93</v>
      </c>
      <c r="L97" s="4">
        <v>23088659</v>
      </c>
      <c r="M97" s="119">
        <v>45574</v>
      </c>
      <c r="N97" s="119">
        <v>45574</v>
      </c>
      <c r="O97" s="119">
        <v>45574</v>
      </c>
      <c r="S97" s="8">
        <v>450.32</v>
      </c>
      <c r="T97" s="20">
        <v>0</v>
      </c>
      <c r="U97" s="4">
        <v>5</v>
      </c>
      <c r="V97" s="4">
        <v>37</v>
      </c>
      <c r="W97" s="4">
        <v>3</v>
      </c>
      <c r="X97" s="4">
        <v>4000000001</v>
      </c>
      <c r="Y97" s="1" t="s">
        <v>110</v>
      </c>
      <c r="Z97" s="8">
        <v>0</v>
      </c>
      <c r="AA97" s="8">
        <v>0</v>
      </c>
      <c r="AB97" s="8">
        <v>375.16</v>
      </c>
      <c r="AC97" s="8">
        <v>0</v>
      </c>
      <c r="AL97">
        <v>100017273</v>
      </c>
      <c r="AM97" t="s">
        <v>164</v>
      </c>
    </row>
    <row r="98" spans="2:39" ht="15" x14ac:dyDescent="0.25">
      <c r="B98" s="4" t="s">
        <v>43</v>
      </c>
      <c r="C98" s="4" t="s">
        <v>256</v>
      </c>
      <c r="D98" s="4" t="s">
        <v>260</v>
      </c>
      <c r="E98" s="4" t="s">
        <v>145</v>
      </c>
      <c r="F98" s="4" t="s">
        <v>140</v>
      </c>
      <c r="G98" s="4" t="s">
        <v>159</v>
      </c>
      <c r="H98" s="4" t="s">
        <v>49</v>
      </c>
      <c r="I98" s="1" t="s">
        <v>160</v>
      </c>
      <c r="J98" s="4" t="s">
        <v>44</v>
      </c>
      <c r="K98" s="1" t="s">
        <v>93</v>
      </c>
      <c r="L98" s="4">
        <v>23088663</v>
      </c>
      <c r="M98" s="119">
        <v>45574</v>
      </c>
      <c r="N98" s="119">
        <v>45574</v>
      </c>
      <c r="O98" s="119">
        <v>45574</v>
      </c>
      <c r="S98" s="8">
        <v>1006.14</v>
      </c>
      <c r="T98" s="20">
        <v>0</v>
      </c>
      <c r="U98" s="4">
        <v>1</v>
      </c>
      <c r="V98" s="4">
        <v>40</v>
      </c>
      <c r="W98" s="4">
        <v>4</v>
      </c>
      <c r="X98" s="4">
        <v>6643000010</v>
      </c>
      <c r="Y98" s="1" t="s">
        <v>161</v>
      </c>
      <c r="Z98" s="8">
        <v>0.4</v>
      </c>
      <c r="AA98" s="8">
        <v>0</v>
      </c>
      <c r="AB98" s="8">
        <v>0</v>
      </c>
      <c r="AC98" s="8">
        <v>0</v>
      </c>
      <c r="AF98" s="1">
        <v>1110475202</v>
      </c>
      <c r="AG98" s="1">
        <v>1110475202</v>
      </c>
      <c r="AI98" s="1" t="s">
        <v>162</v>
      </c>
      <c r="AJ98" s="1" t="s">
        <v>162</v>
      </c>
      <c r="AL98"/>
      <c r="AM98"/>
    </row>
    <row r="99" spans="2:39" ht="15" x14ac:dyDescent="0.25">
      <c r="B99" s="4" t="s">
        <v>43</v>
      </c>
      <c r="C99" s="4" t="s">
        <v>258</v>
      </c>
      <c r="D99" s="4" t="s">
        <v>260</v>
      </c>
      <c r="E99" s="4" t="s">
        <v>145</v>
      </c>
      <c r="F99" s="4" t="s">
        <v>140</v>
      </c>
      <c r="G99" s="4" t="s">
        <v>159</v>
      </c>
      <c r="H99" s="4" t="s">
        <v>49</v>
      </c>
      <c r="I99" s="1" t="s">
        <v>160</v>
      </c>
      <c r="J99" s="4" t="s">
        <v>44</v>
      </c>
      <c r="K99" s="1" t="s">
        <v>93</v>
      </c>
      <c r="L99" s="4">
        <v>23088663</v>
      </c>
      <c r="M99" s="119">
        <v>45574</v>
      </c>
      <c r="N99" s="119">
        <v>45574</v>
      </c>
      <c r="O99" s="119">
        <v>45574</v>
      </c>
      <c r="S99" s="8">
        <v>1006.14</v>
      </c>
      <c r="T99" s="20">
        <v>0</v>
      </c>
      <c r="U99" s="4">
        <v>2</v>
      </c>
      <c r="V99" s="4">
        <v>37</v>
      </c>
      <c r="W99" s="4">
        <v>3</v>
      </c>
      <c r="X99" s="4">
        <v>4000000001</v>
      </c>
      <c r="Y99" s="1" t="s">
        <v>110</v>
      </c>
      <c r="Z99" s="8">
        <v>0</v>
      </c>
      <c r="AA99" s="8">
        <v>0</v>
      </c>
      <c r="AB99" s="8">
        <v>906.94</v>
      </c>
      <c r="AC99" s="8">
        <v>0</v>
      </c>
      <c r="AL99">
        <v>100004268</v>
      </c>
      <c r="AM99" t="s">
        <v>163</v>
      </c>
    </row>
    <row r="100" spans="2:39" ht="15" x14ac:dyDescent="0.25">
      <c r="B100" s="4" t="s">
        <v>43</v>
      </c>
      <c r="C100" s="4" t="s">
        <v>258</v>
      </c>
      <c r="D100" s="4" t="s">
        <v>260</v>
      </c>
      <c r="E100" s="4" t="s">
        <v>145</v>
      </c>
      <c r="F100" s="4" t="s">
        <v>140</v>
      </c>
      <c r="G100" s="4" t="s">
        <v>159</v>
      </c>
      <c r="H100" s="4" t="s">
        <v>49</v>
      </c>
      <c r="I100" s="1" t="s">
        <v>160</v>
      </c>
      <c r="J100" s="4" t="s">
        <v>44</v>
      </c>
      <c r="K100" s="1" t="s">
        <v>93</v>
      </c>
      <c r="L100" s="4">
        <v>23088663</v>
      </c>
      <c r="M100" s="119">
        <v>45574</v>
      </c>
      <c r="N100" s="119">
        <v>45574</v>
      </c>
      <c r="O100" s="119">
        <v>45574</v>
      </c>
      <c r="S100" s="8">
        <v>1006.14</v>
      </c>
      <c r="T100" s="20">
        <v>0</v>
      </c>
      <c r="U100" s="4">
        <v>3</v>
      </c>
      <c r="V100" s="4">
        <v>27</v>
      </c>
      <c r="W100" s="4">
        <v>2</v>
      </c>
      <c r="X100" s="4">
        <v>4000000001</v>
      </c>
      <c r="Y100" s="1" t="s">
        <v>110</v>
      </c>
      <c r="Z100" s="8">
        <v>1005.74</v>
      </c>
      <c r="AA100" s="8">
        <v>0</v>
      </c>
      <c r="AB100" s="8">
        <v>0</v>
      </c>
      <c r="AC100" s="8">
        <v>0</v>
      </c>
      <c r="AL100">
        <v>100004268</v>
      </c>
      <c r="AM100" t="s">
        <v>163</v>
      </c>
    </row>
    <row r="101" spans="2:39" ht="15" x14ac:dyDescent="0.25">
      <c r="B101" s="4" t="s">
        <v>43</v>
      </c>
      <c r="C101" s="4" t="s">
        <v>258</v>
      </c>
      <c r="D101" s="4" t="s">
        <v>260</v>
      </c>
      <c r="E101" s="4" t="s">
        <v>145</v>
      </c>
      <c r="F101" s="4" t="s">
        <v>140</v>
      </c>
      <c r="G101" s="4" t="s">
        <v>159</v>
      </c>
      <c r="H101" s="4" t="s">
        <v>49</v>
      </c>
      <c r="I101" s="1" t="s">
        <v>160</v>
      </c>
      <c r="J101" s="4" t="s">
        <v>44</v>
      </c>
      <c r="K101" s="1" t="s">
        <v>93</v>
      </c>
      <c r="L101" s="4">
        <v>23088663</v>
      </c>
      <c r="M101" s="119">
        <v>45574</v>
      </c>
      <c r="N101" s="119">
        <v>45574</v>
      </c>
      <c r="O101" s="119">
        <v>45574</v>
      </c>
      <c r="S101" s="8">
        <v>1006.14</v>
      </c>
      <c r="T101" s="20">
        <v>0</v>
      </c>
      <c r="U101" s="4">
        <v>4</v>
      </c>
      <c r="V101" s="4">
        <v>37</v>
      </c>
      <c r="W101" s="4">
        <v>3</v>
      </c>
      <c r="X101" s="4">
        <v>4000000001</v>
      </c>
      <c r="Y101" s="1" t="s">
        <v>110</v>
      </c>
      <c r="Z101" s="8">
        <v>0</v>
      </c>
      <c r="AA101" s="8">
        <v>0</v>
      </c>
      <c r="AB101" s="8">
        <v>26.6</v>
      </c>
      <c r="AC101" s="8">
        <v>0</v>
      </c>
      <c r="AL101">
        <v>100004268</v>
      </c>
      <c r="AM101" t="s">
        <v>163</v>
      </c>
    </row>
    <row r="102" spans="2:39" ht="15" x14ac:dyDescent="0.25">
      <c r="B102" s="4" t="s">
        <v>43</v>
      </c>
      <c r="C102" s="4" t="s">
        <v>258</v>
      </c>
      <c r="D102" s="4" t="s">
        <v>260</v>
      </c>
      <c r="E102" s="4" t="s">
        <v>145</v>
      </c>
      <c r="F102" s="4" t="s">
        <v>140</v>
      </c>
      <c r="G102" s="4" t="s">
        <v>159</v>
      </c>
      <c r="H102" s="4" t="s">
        <v>49</v>
      </c>
      <c r="I102" s="1" t="s">
        <v>160</v>
      </c>
      <c r="J102" s="4" t="s">
        <v>44</v>
      </c>
      <c r="K102" s="1" t="s">
        <v>93</v>
      </c>
      <c r="L102" s="4">
        <v>23088663</v>
      </c>
      <c r="M102" s="119">
        <v>45574</v>
      </c>
      <c r="N102" s="119">
        <v>45574</v>
      </c>
      <c r="O102" s="119">
        <v>45574</v>
      </c>
      <c r="S102" s="8">
        <v>1006.14</v>
      </c>
      <c r="T102" s="20">
        <v>0</v>
      </c>
      <c r="U102" s="4">
        <v>5</v>
      </c>
      <c r="V102" s="4">
        <v>37</v>
      </c>
      <c r="W102" s="4">
        <v>3</v>
      </c>
      <c r="X102" s="4">
        <v>4000000001</v>
      </c>
      <c r="Y102" s="1" t="s">
        <v>110</v>
      </c>
      <c r="Z102" s="8">
        <v>0</v>
      </c>
      <c r="AA102" s="8">
        <v>0</v>
      </c>
      <c r="AB102" s="8">
        <v>72.599999999999994</v>
      </c>
      <c r="AC102" s="8">
        <v>0</v>
      </c>
      <c r="AL102">
        <v>100004268</v>
      </c>
      <c r="AM102" t="s">
        <v>163</v>
      </c>
    </row>
    <row r="103" spans="2:39" ht="15" x14ac:dyDescent="0.25">
      <c r="B103" s="4" t="s">
        <v>43</v>
      </c>
      <c r="C103" s="4" t="s">
        <v>256</v>
      </c>
      <c r="D103" s="4" t="s">
        <v>261</v>
      </c>
      <c r="E103" s="4" t="s">
        <v>145</v>
      </c>
      <c r="F103" s="4" t="s">
        <v>140</v>
      </c>
      <c r="G103" s="4" t="s">
        <v>159</v>
      </c>
      <c r="H103" s="4" t="s">
        <v>49</v>
      </c>
      <c r="I103" s="1" t="s">
        <v>160</v>
      </c>
      <c r="J103" s="4" t="s">
        <v>44</v>
      </c>
      <c r="K103" s="1" t="s">
        <v>93</v>
      </c>
      <c r="L103" s="4">
        <v>23088664</v>
      </c>
      <c r="M103" s="119">
        <v>45574</v>
      </c>
      <c r="N103" s="119">
        <v>45574</v>
      </c>
      <c r="O103" s="119">
        <v>45574</v>
      </c>
      <c r="S103" s="8">
        <v>71.39</v>
      </c>
      <c r="T103" s="20">
        <v>0</v>
      </c>
      <c r="U103" s="4">
        <v>1</v>
      </c>
      <c r="V103" s="4">
        <v>40</v>
      </c>
      <c r="W103" s="4">
        <v>4</v>
      </c>
      <c r="X103" s="4">
        <v>6643000010</v>
      </c>
      <c r="Y103" s="1" t="s">
        <v>161</v>
      </c>
      <c r="Z103" s="8">
        <v>1.51</v>
      </c>
      <c r="AA103" s="8">
        <v>0</v>
      </c>
      <c r="AB103" s="8">
        <v>0</v>
      </c>
      <c r="AC103" s="8">
        <v>0</v>
      </c>
      <c r="AF103" s="1">
        <v>1110475202</v>
      </c>
      <c r="AG103" s="1">
        <v>1110475202</v>
      </c>
      <c r="AI103" s="1" t="s">
        <v>162</v>
      </c>
      <c r="AJ103" s="1" t="s">
        <v>162</v>
      </c>
      <c r="AL103"/>
      <c r="AM103"/>
    </row>
    <row r="104" spans="2:39" ht="15" x14ac:dyDescent="0.25">
      <c r="B104" s="4" t="s">
        <v>43</v>
      </c>
      <c r="C104" s="4" t="s">
        <v>258</v>
      </c>
      <c r="D104" s="4" t="s">
        <v>261</v>
      </c>
      <c r="E104" s="4" t="s">
        <v>145</v>
      </c>
      <c r="F104" s="4" t="s">
        <v>140</v>
      </c>
      <c r="G104" s="4" t="s">
        <v>159</v>
      </c>
      <c r="H104" s="4" t="s">
        <v>49</v>
      </c>
      <c r="I104" s="1" t="s">
        <v>160</v>
      </c>
      <c r="J104" s="4" t="s">
        <v>44</v>
      </c>
      <c r="K104" s="1" t="s">
        <v>93</v>
      </c>
      <c r="L104" s="4">
        <v>23088664</v>
      </c>
      <c r="M104" s="119">
        <v>45574</v>
      </c>
      <c r="N104" s="119">
        <v>45574</v>
      </c>
      <c r="O104" s="119">
        <v>45574</v>
      </c>
      <c r="S104" s="8">
        <v>71.39</v>
      </c>
      <c r="T104" s="20">
        <v>0</v>
      </c>
      <c r="U104" s="4">
        <v>2</v>
      </c>
      <c r="V104" s="4">
        <v>27</v>
      </c>
      <c r="W104" s="4">
        <v>2</v>
      </c>
      <c r="X104" s="4">
        <v>4000000001</v>
      </c>
      <c r="Y104" s="1" t="s">
        <v>110</v>
      </c>
      <c r="Z104" s="8">
        <v>69.88</v>
      </c>
      <c r="AA104" s="8">
        <v>0</v>
      </c>
      <c r="AB104" s="8">
        <v>0</v>
      </c>
      <c r="AC104" s="8">
        <v>0</v>
      </c>
      <c r="AL104">
        <v>100004268</v>
      </c>
      <c r="AM104" t="s">
        <v>163</v>
      </c>
    </row>
    <row r="105" spans="2:39" ht="15" x14ac:dyDescent="0.25">
      <c r="B105" s="4" t="s">
        <v>43</v>
      </c>
      <c r="C105" s="4" t="s">
        <v>258</v>
      </c>
      <c r="D105" s="4" t="s">
        <v>261</v>
      </c>
      <c r="E105" s="4" t="s">
        <v>145</v>
      </c>
      <c r="F105" s="4" t="s">
        <v>140</v>
      </c>
      <c r="G105" s="4" t="s">
        <v>159</v>
      </c>
      <c r="H105" s="4" t="s">
        <v>49</v>
      </c>
      <c r="I105" s="1" t="s">
        <v>160</v>
      </c>
      <c r="J105" s="4" t="s">
        <v>44</v>
      </c>
      <c r="K105" s="1" t="s">
        <v>93</v>
      </c>
      <c r="L105" s="4">
        <v>23088664</v>
      </c>
      <c r="M105" s="119">
        <v>45574</v>
      </c>
      <c r="N105" s="119">
        <v>45574</v>
      </c>
      <c r="O105" s="119">
        <v>45574</v>
      </c>
      <c r="S105" s="8">
        <v>71.39</v>
      </c>
      <c r="T105" s="20">
        <v>0</v>
      </c>
      <c r="U105" s="4">
        <v>3</v>
      </c>
      <c r="V105" s="4">
        <v>37</v>
      </c>
      <c r="W105" s="4">
        <v>3</v>
      </c>
      <c r="X105" s="4">
        <v>4000000001</v>
      </c>
      <c r="Y105" s="1" t="s">
        <v>110</v>
      </c>
      <c r="Z105" s="8">
        <v>0</v>
      </c>
      <c r="AA105" s="8">
        <v>0</v>
      </c>
      <c r="AB105" s="8">
        <v>71.39</v>
      </c>
      <c r="AC105" s="8">
        <v>0</v>
      </c>
      <c r="AL105">
        <v>100004268</v>
      </c>
      <c r="AM105" t="s">
        <v>163</v>
      </c>
    </row>
    <row r="106" spans="2:39" ht="15" x14ac:dyDescent="0.25">
      <c r="B106" s="4" t="s">
        <v>43</v>
      </c>
      <c r="C106" s="4" t="s">
        <v>256</v>
      </c>
      <c r="D106" s="4" t="s">
        <v>262</v>
      </c>
      <c r="E106" s="4" t="s">
        <v>145</v>
      </c>
      <c r="F106" s="4" t="s">
        <v>140</v>
      </c>
      <c r="G106" s="4" t="s">
        <v>159</v>
      </c>
      <c r="H106" s="4" t="s">
        <v>49</v>
      </c>
      <c r="I106" s="1" t="s">
        <v>160</v>
      </c>
      <c r="J106" s="4" t="s">
        <v>44</v>
      </c>
      <c r="K106" s="1" t="s">
        <v>93</v>
      </c>
      <c r="L106" s="4">
        <v>23088665</v>
      </c>
      <c r="M106" s="119">
        <v>45574</v>
      </c>
      <c r="N106" s="119">
        <v>45574</v>
      </c>
      <c r="O106" s="119">
        <v>45574</v>
      </c>
      <c r="S106" s="8">
        <v>408.85</v>
      </c>
      <c r="T106" s="20">
        <v>0</v>
      </c>
      <c r="U106" s="4">
        <v>1</v>
      </c>
      <c r="V106" s="4">
        <v>50</v>
      </c>
      <c r="W106" s="4">
        <v>5</v>
      </c>
      <c r="X106" s="4">
        <v>6643000010</v>
      </c>
      <c r="Y106" s="1" t="s">
        <v>161</v>
      </c>
      <c r="Z106" s="8">
        <v>0</v>
      </c>
      <c r="AA106" s="8">
        <v>0</v>
      </c>
      <c r="AB106" s="8">
        <v>4.93</v>
      </c>
      <c r="AC106" s="8">
        <v>0</v>
      </c>
      <c r="AF106" s="1">
        <v>1110475202</v>
      </c>
      <c r="AG106" s="1">
        <v>1110475202</v>
      </c>
      <c r="AI106" s="1" t="s">
        <v>162</v>
      </c>
      <c r="AJ106" s="1" t="s">
        <v>162</v>
      </c>
      <c r="AL106"/>
      <c r="AM106"/>
    </row>
    <row r="107" spans="2:39" ht="15" x14ac:dyDescent="0.25">
      <c r="B107" s="4" t="s">
        <v>43</v>
      </c>
      <c r="C107" s="4" t="s">
        <v>258</v>
      </c>
      <c r="D107" s="4" t="s">
        <v>262</v>
      </c>
      <c r="E107" s="4" t="s">
        <v>145</v>
      </c>
      <c r="F107" s="4" t="s">
        <v>140</v>
      </c>
      <c r="G107" s="4" t="s">
        <v>159</v>
      </c>
      <c r="H107" s="4" t="s">
        <v>49</v>
      </c>
      <c r="I107" s="1" t="s">
        <v>160</v>
      </c>
      <c r="J107" s="4" t="s">
        <v>44</v>
      </c>
      <c r="K107" s="1" t="s">
        <v>93</v>
      </c>
      <c r="L107" s="4">
        <v>23088665</v>
      </c>
      <c r="M107" s="119">
        <v>45574</v>
      </c>
      <c r="N107" s="119">
        <v>45574</v>
      </c>
      <c r="O107" s="119">
        <v>45574</v>
      </c>
      <c r="S107" s="8">
        <v>408.85</v>
      </c>
      <c r="T107" s="20">
        <v>0</v>
      </c>
      <c r="U107" s="4">
        <v>2</v>
      </c>
      <c r="V107" s="4">
        <v>37</v>
      </c>
      <c r="W107" s="4">
        <v>3</v>
      </c>
      <c r="X107" s="4">
        <v>4000000001</v>
      </c>
      <c r="Y107" s="1" t="s">
        <v>110</v>
      </c>
      <c r="Z107" s="8">
        <v>0</v>
      </c>
      <c r="AA107" s="8">
        <v>0</v>
      </c>
      <c r="AB107" s="8">
        <v>113.8</v>
      </c>
      <c r="AC107" s="8">
        <v>0</v>
      </c>
      <c r="AL107">
        <v>100007939</v>
      </c>
      <c r="AM107" t="s">
        <v>165</v>
      </c>
    </row>
    <row r="108" spans="2:39" ht="15" x14ac:dyDescent="0.25">
      <c r="B108" s="4" t="s">
        <v>43</v>
      </c>
      <c r="C108" s="4" t="s">
        <v>258</v>
      </c>
      <c r="D108" s="4" t="s">
        <v>262</v>
      </c>
      <c r="E108" s="4" t="s">
        <v>145</v>
      </c>
      <c r="F108" s="4" t="s">
        <v>140</v>
      </c>
      <c r="G108" s="4" t="s">
        <v>159</v>
      </c>
      <c r="H108" s="4" t="s">
        <v>49</v>
      </c>
      <c r="I108" s="1" t="s">
        <v>160</v>
      </c>
      <c r="J108" s="4" t="s">
        <v>44</v>
      </c>
      <c r="K108" s="1" t="s">
        <v>93</v>
      </c>
      <c r="L108" s="4">
        <v>23088665</v>
      </c>
      <c r="M108" s="119">
        <v>45574</v>
      </c>
      <c r="N108" s="119">
        <v>45574</v>
      </c>
      <c r="O108" s="119">
        <v>45574</v>
      </c>
      <c r="S108" s="8">
        <v>408.85</v>
      </c>
      <c r="T108" s="20">
        <v>0</v>
      </c>
      <c r="U108" s="4">
        <v>3</v>
      </c>
      <c r="V108" s="4">
        <v>27</v>
      </c>
      <c r="W108" s="4">
        <v>2</v>
      </c>
      <c r="X108" s="4">
        <v>4000000001</v>
      </c>
      <c r="Y108" s="1" t="s">
        <v>110</v>
      </c>
      <c r="Z108" s="8">
        <v>408.85</v>
      </c>
      <c r="AA108" s="8">
        <v>0</v>
      </c>
      <c r="AB108" s="8">
        <v>0</v>
      </c>
      <c r="AC108" s="8">
        <v>0</v>
      </c>
      <c r="AL108">
        <v>100007939</v>
      </c>
      <c r="AM108" t="s">
        <v>165</v>
      </c>
    </row>
    <row r="109" spans="2:39" ht="15" x14ac:dyDescent="0.25">
      <c r="B109" s="4" t="s">
        <v>43</v>
      </c>
      <c r="C109" s="4" t="s">
        <v>258</v>
      </c>
      <c r="D109" s="4" t="s">
        <v>262</v>
      </c>
      <c r="E109" s="4" t="s">
        <v>145</v>
      </c>
      <c r="F109" s="4" t="s">
        <v>140</v>
      </c>
      <c r="G109" s="4" t="s">
        <v>159</v>
      </c>
      <c r="H109" s="4" t="s">
        <v>49</v>
      </c>
      <c r="I109" s="1" t="s">
        <v>160</v>
      </c>
      <c r="J109" s="4" t="s">
        <v>44</v>
      </c>
      <c r="K109" s="1" t="s">
        <v>93</v>
      </c>
      <c r="L109" s="4">
        <v>23088665</v>
      </c>
      <c r="M109" s="119">
        <v>45574</v>
      </c>
      <c r="N109" s="119">
        <v>45574</v>
      </c>
      <c r="O109" s="119">
        <v>45574</v>
      </c>
      <c r="S109" s="8">
        <v>408.85</v>
      </c>
      <c r="T109" s="20">
        <v>0</v>
      </c>
      <c r="U109" s="4">
        <v>4</v>
      </c>
      <c r="V109" s="4">
        <v>37</v>
      </c>
      <c r="W109" s="4">
        <v>3</v>
      </c>
      <c r="X109" s="4">
        <v>4000000001</v>
      </c>
      <c r="Y109" s="1" t="s">
        <v>110</v>
      </c>
      <c r="Z109" s="8">
        <v>0</v>
      </c>
      <c r="AA109" s="8">
        <v>0</v>
      </c>
      <c r="AB109" s="8">
        <v>290.12</v>
      </c>
      <c r="AC109" s="8">
        <v>0</v>
      </c>
      <c r="AL109">
        <v>100007939</v>
      </c>
      <c r="AM109" t="s">
        <v>165</v>
      </c>
    </row>
    <row r="110" spans="2:39" ht="15" x14ac:dyDescent="0.25">
      <c r="B110" s="4" t="s">
        <v>43</v>
      </c>
      <c r="C110" s="4" t="s">
        <v>258</v>
      </c>
      <c r="D110" s="4" t="s">
        <v>263</v>
      </c>
      <c r="E110" s="4" t="s">
        <v>145</v>
      </c>
      <c r="F110" s="4" t="s">
        <v>140</v>
      </c>
      <c r="G110" s="4" t="s">
        <v>166</v>
      </c>
      <c r="H110" s="4" t="s">
        <v>49</v>
      </c>
      <c r="I110" s="1" t="s">
        <v>160</v>
      </c>
      <c r="J110" s="4" t="s">
        <v>44</v>
      </c>
      <c r="K110" s="1" t="s">
        <v>93</v>
      </c>
      <c r="L110" s="4">
        <v>23088671</v>
      </c>
      <c r="M110" s="119">
        <v>45575</v>
      </c>
      <c r="N110" s="119">
        <v>45575</v>
      </c>
      <c r="O110" s="119">
        <v>45575</v>
      </c>
      <c r="Q110" s="1">
        <v>45444</v>
      </c>
      <c r="S110" s="8">
        <v>3738.17</v>
      </c>
      <c r="T110" s="20">
        <v>0</v>
      </c>
      <c r="U110" s="4">
        <v>1</v>
      </c>
      <c r="V110" s="4">
        <v>34</v>
      </c>
      <c r="W110" s="4">
        <v>3</v>
      </c>
      <c r="X110" s="4">
        <v>4000000001</v>
      </c>
      <c r="Y110" s="1" t="s">
        <v>110</v>
      </c>
      <c r="Z110" s="8">
        <v>0</v>
      </c>
      <c r="AA110" s="8">
        <v>0</v>
      </c>
      <c r="AB110" s="8">
        <v>3086</v>
      </c>
      <c r="AC110" s="8">
        <v>0</v>
      </c>
      <c r="AD110" s="1" t="s">
        <v>167</v>
      </c>
      <c r="AL110">
        <v>100021991</v>
      </c>
      <c r="AM110" t="s">
        <v>168</v>
      </c>
    </row>
    <row r="111" spans="2:39" ht="15" x14ac:dyDescent="0.25">
      <c r="B111" s="4" t="s">
        <v>223</v>
      </c>
      <c r="C111" s="4" t="s">
        <v>264</v>
      </c>
      <c r="D111" s="4" t="s">
        <v>263</v>
      </c>
      <c r="E111" s="4" t="s">
        <v>145</v>
      </c>
      <c r="F111" s="4" t="s">
        <v>140</v>
      </c>
      <c r="G111" s="4" t="s">
        <v>166</v>
      </c>
      <c r="H111" s="4" t="s">
        <v>49</v>
      </c>
      <c r="I111" s="1" t="s">
        <v>160</v>
      </c>
      <c r="J111" s="4" t="s">
        <v>44</v>
      </c>
      <c r="K111" s="1" t="s">
        <v>93</v>
      </c>
      <c r="L111" s="4">
        <v>23088671</v>
      </c>
      <c r="M111" s="119">
        <v>45575</v>
      </c>
      <c r="N111" s="119">
        <v>45575</v>
      </c>
      <c r="O111" s="119">
        <v>45575</v>
      </c>
      <c r="Q111" s="1">
        <v>45444</v>
      </c>
      <c r="S111" s="8">
        <v>3738.17</v>
      </c>
      <c r="T111" s="20">
        <v>0</v>
      </c>
      <c r="U111" s="4">
        <v>2</v>
      </c>
      <c r="V111" s="4">
        <v>34</v>
      </c>
      <c r="W111" s="4">
        <v>3</v>
      </c>
      <c r="X111" s="4">
        <v>5540000001</v>
      </c>
      <c r="Y111" s="1" t="s">
        <v>169</v>
      </c>
      <c r="Z111" s="8">
        <v>0</v>
      </c>
      <c r="AA111" s="8">
        <v>0</v>
      </c>
      <c r="AB111" s="8">
        <v>652.16999999999996</v>
      </c>
      <c r="AC111" s="8">
        <v>0</v>
      </c>
      <c r="AD111" s="1" t="s">
        <v>170</v>
      </c>
      <c r="AL111">
        <v>554001166</v>
      </c>
      <c r="AM111" t="s">
        <v>168</v>
      </c>
    </row>
    <row r="112" spans="2:39" ht="15" x14ac:dyDescent="0.25">
      <c r="B112" s="4" t="s">
        <v>43</v>
      </c>
      <c r="C112" s="4" t="s">
        <v>258</v>
      </c>
      <c r="D112" s="4" t="s">
        <v>263</v>
      </c>
      <c r="E112" s="4" t="s">
        <v>145</v>
      </c>
      <c r="F112" s="4" t="s">
        <v>140</v>
      </c>
      <c r="G112" s="4" t="s">
        <v>166</v>
      </c>
      <c r="H112" s="4" t="s">
        <v>49</v>
      </c>
      <c r="I112" s="1" t="s">
        <v>160</v>
      </c>
      <c r="J112" s="4" t="s">
        <v>44</v>
      </c>
      <c r="K112" s="1" t="s">
        <v>93</v>
      </c>
      <c r="L112" s="4">
        <v>23088671</v>
      </c>
      <c r="M112" s="119">
        <v>45575</v>
      </c>
      <c r="N112" s="119">
        <v>45575</v>
      </c>
      <c r="O112" s="119">
        <v>45575</v>
      </c>
      <c r="Q112" s="1">
        <v>45444</v>
      </c>
      <c r="S112" s="8">
        <v>3738.17</v>
      </c>
      <c r="T112" s="20">
        <v>0</v>
      </c>
      <c r="U112" s="4">
        <v>3</v>
      </c>
      <c r="V112" s="4">
        <v>27</v>
      </c>
      <c r="W112" s="4">
        <v>2</v>
      </c>
      <c r="X112" s="4">
        <v>4000000001</v>
      </c>
      <c r="Y112" s="1" t="s">
        <v>110</v>
      </c>
      <c r="Z112" s="8">
        <v>3738.17</v>
      </c>
      <c r="AA112" s="8">
        <v>0</v>
      </c>
      <c r="AB112" s="8">
        <v>0</v>
      </c>
      <c r="AC112" s="8">
        <v>0</v>
      </c>
      <c r="AL112">
        <v>100021991</v>
      </c>
      <c r="AM112" t="s">
        <v>168</v>
      </c>
    </row>
    <row r="113" spans="2:39" ht="15" x14ac:dyDescent="0.25">
      <c r="B113" s="4" t="s">
        <v>43</v>
      </c>
      <c r="C113" s="4" t="s">
        <v>258</v>
      </c>
      <c r="D113" s="4" t="s">
        <v>265</v>
      </c>
      <c r="E113" s="4" t="s">
        <v>145</v>
      </c>
      <c r="F113" s="4" t="s">
        <v>140</v>
      </c>
      <c r="G113" s="4" t="s">
        <v>166</v>
      </c>
      <c r="H113" s="4" t="s">
        <v>49</v>
      </c>
      <c r="I113" s="1" t="s">
        <v>160</v>
      </c>
      <c r="J113" s="4" t="s">
        <v>44</v>
      </c>
      <c r="K113" s="1" t="s">
        <v>93</v>
      </c>
      <c r="L113" s="4">
        <v>23088674</v>
      </c>
      <c r="M113" s="119">
        <v>45575</v>
      </c>
      <c r="N113" s="119">
        <v>45575</v>
      </c>
      <c r="O113" s="119">
        <v>45575</v>
      </c>
      <c r="Q113" s="1">
        <v>41000208</v>
      </c>
      <c r="S113" s="8">
        <v>7774.07</v>
      </c>
      <c r="T113" s="20">
        <v>0</v>
      </c>
      <c r="U113" s="4">
        <v>4</v>
      </c>
      <c r="V113" s="4">
        <v>27</v>
      </c>
      <c r="W113" s="4">
        <v>2</v>
      </c>
      <c r="X113" s="4">
        <v>4000000001</v>
      </c>
      <c r="Y113" s="1" t="s">
        <v>110</v>
      </c>
      <c r="Z113" s="8">
        <v>7774.07</v>
      </c>
      <c r="AA113" s="8">
        <v>0</v>
      </c>
      <c r="AB113" s="8">
        <v>0</v>
      </c>
      <c r="AC113" s="8">
        <v>0</v>
      </c>
      <c r="AL113">
        <v>100022458</v>
      </c>
      <c r="AM113" t="s">
        <v>171</v>
      </c>
    </row>
    <row r="114" spans="2:39" ht="15" x14ac:dyDescent="0.25">
      <c r="B114" s="4" t="s">
        <v>43</v>
      </c>
      <c r="C114" s="4" t="s">
        <v>258</v>
      </c>
      <c r="D114" s="4" t="s">
        <v>265</v>
      </c>
      <c r="E114" s="4" t="s">
        <v>145</v>
      </c>
      <c r="F114" s="4" t="s">
        <v>140</v>
      </c>
      <c r="G114" s="4" t="s">
        <v>166</v>
      </c>
      <c r="H114" s="4" t="s">
        <v>49</v>
      </c>
      <c r="I114" s="1" t="s">
        <v>160</v>
      </c>
      <c r="J114" s="4" t="s">
        <v>44</v>
      </c>
      <c r="K114" s="1" t="s">
        <v>93</v>
      </c>
      <c r="L114" s="4">
        <v>23088674</v>
      </c>
      <c r="M114" s="119">
        <v>45575</v>
      </c>
      <c r="N114" s="119">
        <v>45575</v>
      </c>
      <c r="O114" s="119">
        <v>45575</v>
      </c>
      <c r="Q114" s="1">
        <v>41000208</v>
      </c>
      <c r="S114" s="8">
        <v>7774.07</v>
      </c>
      <c r="T114" s="20">
        <v>0</v>
      </c>
      <c r="U114" s="4">
        <v>3</v>
      </c>
      <c r="V114" s="4">
        <v>34</v>
      </c>
      <c r="W114" s="4">
        <v>3</v>
      </c>
      <c r="X114" s="4">
        <v>4000000001</v>
      </c>
      <c r="Y114" s="1" t="s">
        <v>110</v>
      </c>
      <c r="Z114" s="8">
        <v>0</v>
      </c>
      <c r="AA114" s="8">
        <v>0</v>
      </c>
      <c r="AB114" s="8">
        <v>6475.74</v>
      </c>
      <c r="AC114" s="8">
        <v>0</v>
      </c>
      <c r="AD114" s="1" t="s">
        <v>172</v>
      </c>
      <c r="AL114">
        <v>100022458</v>
      </c>
      <c r="AM114" t="s">
        <v>171</v>
      </c>
    </row>
    <row r="115" spans="2:39" ht="15" x14ac:dyDescent="0.25">
      <c r="B115" s="4" t="s">
        <v>223</v>
      </c>
      <c r="C115" s="4" t="s">
        <v>264</v>
      </c>
      <c r="D115" s="4" t="s">
        <v>265</v>
      </c>
      <c r="E115" s="4" t="s">
        <v>145</v>
      </c>
      <c r="F115" s="4" t="s">
        <v>140</v>
      </c>
      <c r="G115" s="4" t="s">
        <v>166</v>
      </c>
      <c r="H115" s="4" t="s">
        <v>49</v>
      </c>
      <c r="I115" s="1" t="s">
        <v>160</v>
      </c>
      <c r="J115" s="4" t="s">
        <v>44</v>
      </c>
      <c r="K115" s="1" t="s">
        <v>93</v>
      </c>
      <c r="L115" s="4">
        <v>23088674</v>
      </c>
      <c r="M115" s="119">
        <v>45575</v>
      </c>
      <c r="N115" s="119">
        <v>45575</v>
      </c>
      <c r="O115" s="119">
        <v>45575</v>
      </c>
      <c r="Q115" s="1">
        <v>41000208</v>
      </c>
      <c r="S115" s="8">
        <v>7774.07</v>
      </c>
      <c r="T115" s="20">
        <v>0</v>
      </c>
      <c r="U115" s="4">
        <v>2</v>
      </c>
      <c r="V115" s="4">
        <v>34</v>
      </c>
      <c r="W115" s="4">
        <v>3</v>
      </c>
      <c r="X115" s="4">
        <v>5540000001</v>
      </c>
      <c r="Y115" s="1" t="s">
        <v>169</v>
      </c>
      <c r="Z115" s="8">
        <v>0</v>
      </c>
      <c r="AA115" s="8">
        <v>0</v>
      </c>
      <c r="AB115" s="8">
        <v>441.18</v>
      </c>
      <c r="AC115" s="8">
        <v>0</v>
      </c>
      <c r="AD115" s="1" t="s">
        <v>173</v>
      </c>
      <c r="AL115">
        <v>554001091</v>
      </c>
      <c r="AM115" t="s">
        <v>171</v>
      </c>
    </row>
    <row r="116" spans="2:39" ht="15" x14ac:dyDescent="0.25">
      <c r="B116" s="4" t="s">
        <v>223</v>
      </c>
      <c r="C116" s="4" t="s">
        <v>264</v>
      </c>
      <c r="D116" s="4" t="s">
        <v>265</v>
      </c>
      <c r="E116" s="4" t="s">
        <v>145</v>
      </c>
      <c r="F116" s="4" t="s">
        <v>140</v>
      </c>
      <c r="G116" s="4" t="s">
        <v>166</v>
      </c>
      <c r="H116" s="4" t="s">
        <v>49</v>
      </c>
      <c r="I116" s="1" t="s">
        <v>160</v>
      </c>
      <c r="J116" s="4" t="s">
        <v>44</v>
      </c>
      <c r="K116" s="1" t="s">
        <v>93</v>
      </c>
      <c r="L116" s="4">
        <v>23088674</v>
      </c>
      <c r="M116" s="119">
        <v>45575</v>
      </c>
      <c r="N116" s="119">
        <v>45575</v>
      </c>
      <c r="O116" s="119">
        <v>45575</v>
      </c>
      <c r="Q116" s="1">
        <v>41000208</v>
      </c>
      <c r="S116" s="8">
        <v>7774.07</v>
      </c>
      <c r="T116" s="20">
        <v>0</v>
      </c>
      <c r="U116" s="4">
        <v>1</v>
      </c>
      <c r="V116" s="4">
        <v>34</v>
      </c>
      <c r="W116" s="4">
        <v>3</v>
      </c>
      <c r="X116" s="4">
        <v>5540000001</v>
      </c>
      <c r="Y116" s="1" t="s">
        <v>169</v>
      </c>
      <c r="Z116" s="8">
        <v>0</v>
      </c>
      <c r="AA116" s="8">
        <v>0</v>
      </c>
      <c r="AB116" s="8">
        <v>857.15</v>
      </c>
      <c r="AC116" s="8">
        <v>0</v>
      </c>
      <c r="AD116" s="1" t="s">
        <v>174</v>
      </c>
      <c r="AL116">
        <v>554001091</v>
      </c>
      <c r="AM116" t="s">
        <v>171</v>
      </c>
    </row>
    <row r="117" spans="2:39" ht="15" x14ac:dyDescent="0.25">
      <c r="B117" s="4" t="s">
        <v>43</v>
      </c>
      <c r="C117" s="4" t="s">
        <v>221</v>
      </c>
      <c r="D117" s="4" t="s">
        <v>266</v>
      </c>
      <c r="E117" s="4" t="s">
        <v>145</v>
      </c>
      <c r="F117" s="4"/>
      <c r="G117" s="4" t="s">
        <v>175</v>
      </c>
      <c r="H117" s="4" t="s">
        <v>48</v>
      </c>
      <c r="I117" s="1" t="s">
        <v>92</v>
      </c>
      <c r="J117" s="4" t="s">
        <v>44</v>
      </c>
      <c r="K117" s="1" t="s">
        <v>93</v>
      </c>
      <c r="L117" s="4">
        <v>23088683</v>
      </c>
      <c r="M117" s="119">
        <v>45576</v>
      </c>
      <c r="N117" s="119">
        <v>45576</v>
      </c>
      <c r="O117" s="119">
        <v>45576</v>
      </c>
      <c r="S117" s="8">
        <v>6462.1</v>
      </c>
      <c r="T117" s="20">
        <v>0</v>
      </c>
      <c r="U117" s="4">
        <v>3</v>
      </c>
      <c r="V117" s="4">
        <v>17</v>
      </c>
      <c r="W117" s="4">
        <v>1</v>
      </c>
      <c r="X117" s="4">
        <v>4300000001</v>
      </c>
      <c r="Y117" s="1" t="s">
        <v>94</v>
      </c>
      <c r="Z117" s="8">
        <v>0</v>
      </c>
      <c r="AA117" s="8">
        <v>0</v>
      </c>
      <c r="AB117" s="8">
        <v>6461.1</v>
      </c>
      <c r="AC117" s="8">
        <v>0</v>
      </c>
      <c r="AL117">
        <v>100046016</v>
      </c>
      <c r="AM117" t="s">
        <v>176</v>
      </c>
    </row>
    <row r="118" spans="2:39" ht="15" x14ac:dyDescent="0.25">
      <c r="B118" s="4" t="s">
        <v>43</v>
      </c>
      <c r="C118" s="4" t="s">
        <v>221</v>
      </c>
      <c r="D118" s="4" t="s">
        <v>266</v>
      </c>
      <c r="E118" s="4" t="s">
        <v>145</v>
      </c>
      <c r="F118" s="4"/>
      <c r="G118" s="4" t="s">
        <v>175</v>
      </c>
      <c r="H118" s="4" t="s">
        <v>48</v>
      </c>
      <c r="I118" s="1" t="s">
        <v>92</v>
      </c>
      <c r="J118" s="4" t="s">
        <v>44</v>
      </c>
      <c r="K118" s="1" t="s">
        <v>93</v>
      </c>
      <c r="L118" s="4">
        <v>23088683</v>
      </c>
      <c r="M118" s="119">
        <v>45576</v>
      </c>
      <c r="N118" s="119">
        <v>45576</v>
      </c>
      <c r="O118" s="119">
        <v>45576</v>
      </c>
      <c r="S118" s="8">
        <v>6462.1</v>
      </c>
      <c r="T118" s="20">
        <v>0</v>
      </c>
      <c r="U118" s="4">
        <v>2</v>
      </c>
      <c r="V118" s="4">
        <v>7</v>
      </c>
      <c r="W118" s="4">
        <v>0</v>
      </c>
      <c r="X118" s="4">
        <v>4300000001</v>
      </c>
      <c r="Y118" s="1" t="s">
        <v>94</v>
      </c>
      <c r="Z118" s="8">
        <v>6462.1</v>
      </c>
      <c r="AA118" s="8">
        <v>0</v>
      </c>
      <c r="AB118" s="8">
        <v>0</v>
      </c>
      <c r="AC118" s="8">
        <v>0</v>
      </c>
      <c r="AL118">
        <v>100046016</v>
      </c>
      <c r="AM118" t="s">
        <v>176</v>
      </c>
    </row>
    <row r="119" spans="2:39" ht="15" x14ac:dyDescent="0.25">
      <c r="B119" s="4" t="s">
        <v>43</v>
      </c>
      <c r="C119" s="4" t="s">
        <v>226</v>
      </c>
      <c r="D119" s="4" t="s">
        <v>266</v>
      </c>
      <c r="E119" s="4" t="s">
        <v>145</v>
      </c>
      <c r="F119" s="4"/>
      <c r="G119" s="4" t="s">
        <v>175</v>
      </c>
      <c r="H119" s="4" t="s">
        <v>48</v>
      </c>
      <c r="I119" s="1" t="s">
        <v>92</v>
      </c>
      <c r="J119" s="4" t="s">
        <v>44</v>
      </c>
      <c r="K119" s="1" t="s">
        <v>93</v>
      </c>
      <c r="L119" s="4">
        <v>23088683</v>
      </c>
      <c r="M119" s="119">
        <v>45576</v>
      </c>
      <c r="N119" s="119">
        <v>45576</v>
      </c>
      <c r="O119" s="119">
        <v>45576</v>
      </c>
      <c r="S119" s="8">
        <v>6462.1</v>
      </c>
      <c r="T119" s="20">
        <v>0</v>
      </c>
      <c r="U119" s="4">
        <v>1</v>
      </c>
      <c r="V119" s="4">
        <v>50</v>
      </c>
      <c r="W119" s="4">
        <v>5</v>
      </c>
      <c r="X119" s="4">
        <v>7560000001</v>
      </c>
      <c r="Y119" s="1" t="s">
        <v>101</v>
      </c>
      <c r="Z119" s="8">
        <v>0</v>
      </c>
      <c r="AA119" s="8">
        <v>0</v>
      </c>
      <c r="AB119" s="8">
        <v>1</v>
      </c>
      <c r="AC119" s="8">
        <v>0</v>
      </c>
      <c r="AD119" s="1" t="s">
        <v>102</v>
      </c>
      <c r="AG119" s="1" t="s">
        <v>147</v>
      </c>
      <c r="AJ119" s="1" t="s">
        <v>149</v>
      </c>
      <c r="AL119"/>
      <c r="AM119"/>
    </row>
    <row r="120" spans="2:39" ht="15" x14ac:dyDescent="0.25">
      <c r="B120" s="4" t="s">
        <v>223</v>
      </c>
      <c r="C120" s="4" t="s">
        <v>267</v>
      </c>
      <c r="D120" s="4" t="s">
        <v>268</v>
      </c>
      <c r="E120" s="4" t="s">
        <v>145</v>
      </c>
      <c r="F120" s="4" t="s">
        <v>90</v>
      </c>
      <c r="G120" s="4" t="s">
        <v>177</v>
      </c>
      <c r="H120" s="4" t="s">
        <v>45</v>
      </c>
      <c r="I120" s="1" t="s">
        <v>178</v>
      </c>
      <c r="J120" s="4" t="s">
        <v>44</v>
      </c>
      <c r="K120" s="1" t="s">
        <v>93</v>
      </c>
      <c r="L120" s="4">
        <v>23088746</v>
      </c>
      <c r="M120" s="119">
        <v>45473</v>
      </c>
      <c r="N120" s="119">
        <v>45579</v>
      </c>
      <c r="O120" s="119">
        <v>45575</v>
      </c>
      <c r="P120" s="1" t="s">
        <v>179</v>
      </c>
      <c r="Q120" s="1">
        <v>1540022004</v>
      </c>
      <c r="S120" s="8">
        <v>1698.84</v>
      </c>
      <c r="T120" s="20">
        <v>0</v>
      </c>
      <c r="U120" s="4">
        <v>2</v>
      </c>
      <c r="V120" s="4">
        <v>4</v>
      </c>
      <c r="W120" s="4">
        <v>0</v>
      </c>
      <c r="X120" s="4">
        <v>4300000001</v>
      </c>
      <c r="Y120" s="1" t="s">
        <v>94</v>
      </c>
      <c r="Z120" s="8">
        <v>1698.84</v>
      </c>
      <c r="AA120" s="8">
        <v>0</v>
      </c>
      <c r="AB120" s="8">
        <v>0</v>
      </c>
      <c r="AC120" s="8">
        <v>0</v>
      </c>
      <c r="AD120" s="1" t="s">
        <v>180</v>
      </c>
      <c r="AL120">
        <v>100051663</v>
      </c>
      <c r="AM120" t="s">
        <v>181</v>
      </c>
    </row>
    <row r="121" spans="2:39" ht="15" x14ac:dyDescent="0.25">
      <c r="B121" s="4" t="s">
        <v>223</v>
      </c>
      <c r="C121" s="4" t="s">
        <v>269</v>
      </c>
      <c r="D121" s="4" t="s">
        <v>268</v>
      </c>
      <c r="E121" s="4" t="s">
        <v>145</v>
      </c>
      <c r="F121" s="4" t="s">
        <v>90</v>
      </c>
      <c r="G121" s="4" t="s">
        <v>177</v>
      </c>
      <c r="H121" s="4" t="s">
        <v>45</v>
      </c>
      <c r="I121" s="1" t="s">
        <v>178</v>
      </c>
      <c r="J121" s="4" t="s">
        <v>44</v>
      </c>
      <c r="K121" s="1" t="s">
        <v>93</v>
      </c>
      <c r="L121" s="4">
        <v>23088746</v>
      </c>
      <c r="M121" s="119">
        <v>45473</v>
      </c>
      <c r="N121" s="119">
        <v>45579</v>
      </c>
      <c r="O121" s="119">
        <v>45575</v>
      </c>
      <c r="P121" s="1" t="s">
        <v>179</v>
      </c>
      <c r="Q121" s="1">
        <v>1540022004</v>
      </c>
      <c r="S121" s="8">
        <v>1698.84</v>
      </c>
      <c r="T121" s="20">
        <v>0</v>
      </c>
      <c r="U121" s="4">
        <v>1</v>
      </c>
      <c r="V121" s="4">
        <v>50</v>
      </c>
      <c r="W121" s="4">
        <v>5</v>
      </c>
      <c r="X121" s="4">
        <v>5720007100</v>
      </c>
      <c r="Y121" s="1" t="s">
        <v>182</v>
      </c>
      <c r="Z121" s="8">
        <v>0</v>
      </c>
      <c r="AA121" s="8">
        <v>0</v>
      </c>
      <c r="AB121" s="8">
        <v>1698.84</v>
      </c>
      <c r="AC121" s="8">
        <v>0</v>
      </c>
      <c r="AD121" s="1" t="s">
        <v>180</v>
      </c>
      <c r="AL121"/>
      <c r="AM121"/>
    </row>
    <row r="122" spans="2:39" ht="15" x14ac:dyDescent="0.25">
      <c r="B122" s="4" t="s">
        <v>223</v>
      </c>
      <c r="C122" s="4" t="s">
        <v>233</v>
      </c>
      <c r="D122" s="4" t="s">
        <v>270</v>
      </c>
      <c r="E122" s="4" t="s">
        <v>145</v>
      </c>
      <c r="F122" s="4" t="s">
        <v>90</v>
      </c>
      <c r="G122" s="4" t="s">
        <v>99</v>
      </c>
      <c r="H122" s="4" t="s">
        <v>48</v>
      </c>
      <c r="I122" s="1" t="s">
        <v>92</v>
      </c>
      <c r="J122" s="4" t="s">
        <v>44</v>
      </c>
      <c r="K122" s="1" t="s">
        <v>93</v>
      </c>
      <c r="L122" s="4">
        <v>23088765</v>
      </c>
      <c r="M122" s="119">
        <v>45581</v>
      </c>
      <c r="N122" s="119">
        <v>45581</v>
      </c>
      <c r="O122" s="119">
        <v>45581</v>
      </c>
      <c r="S122" s="8">
        <v>86625.01</v>
      </c>
      <c r="T122" s="20">
        <v>0</v>
      </c>
      <c r="U122" s="4">
        <v>1</v>
      </c>
      <c r="V122" s="4">
        <v>40</v>
      </c>
      <c r="W122" s="4">
        <v>4</v>
      </c>
      <c r="X122" s="4">
        <v>6643000020</v>
      </c>
      <c r="Y122" s="1" t="s">
        <v>117</v>
      </c>
      <c r="Z122" s="8">
        <v>375.97</v>
      </c>
      <c r="AA122" s="8">
        <v>0</v>
      </c>
      <c r="AB122" s="8">
        <v>0</v>
      </c>
      <c r="AC122" s="8">
        <v>0</v>
      </c>
      <c r="AD122" s="1" t="s">
        <v>118</v>
      </c>
      <c r="AF122" s="1">
        <v>1110475202</v>
      </c>
      <c r="AG122" s="1">
        <v>1110475202</v>
      </c>
      <c r="AI122" s="1" t="s">
        <v>162</v>
      </c>
      <c r="AJ122" s="1" t="s">
        <v>162</v>
      </c>
      <c r="AL122"/>
      <c r="AM122"/>
    </row>
    <row r="123" spans="2:39" ht="15" x14ac:dyDescent="0.25">
      <c r="B123" s="4" t="s">
        <v>223</v>
      </c>
      <c r="C123" s="4" t="s">
        <v>230</v>
      </c>
      <c r="D123" s="4" t="s">
        <v>270</v>
      </c>
      <c r="E123" s="4" t="s">
        <v>145</v>
      </c>
      <c r="F123" s="4" t="s">
        <v>90</v>
      </c>
      <c r="G123" s="4" t="s">
        <v>99</v>
      </c>
      <c r="H123" s="4" t="s">
        <v>48</v>
      </c>
      <c r="I123" s="1" t="s">
        <v>92</v>
      </c>
      <c r="J123" s="4" t="s">
        <v>44</v>
      </c>
      <c r="K123" s="1" t="s">
        <v>93</v>
      </c>
      <c r="L123" s="4">
        <v>23088765</v>
      </c>
      <c r="M123" s="119">
        <v>45581</v>
      </c>
      <c r="N123" s="119">
        <v>45581</v>
      </c>
      <c r="O123" s="119">
        <v>45581</v>
      </c>
      <c r="S123" s="8">
        <v>86625.01</v>
      </c>
      <c r="T123" s="20">
        <v>0</v>
      </c>
      <c r="U123" s="4">
        <v>2</v>
      </c>
      <c r="V123" s="4">
        <v>25</v>
      </c>
      <c r="W123" s="4">
        <v>2</v>
      </c>
      <c r="X123" s="4">
        <v>4000000001</v>
      </c>
      <c r="Y123" s="1" t="s">
        <v>110</v>
      </c>
      <c r="Z123" s="8">
        <v>115.85</v>
      </c>
      <c r="AA123" s="8">
        <v>0</v>
      </c>
      <c r="AB123" s="8">
        <v>0</v>
      </c>
      <c r="AC123" s="8">
        <v>0</v>
      </c>
      <c r="AD123" s="1" t="s">
        <v>183</v>
      </c>
      <c r="AL123">
        <v>100017277</v>
      </c>
      <c r="AM123" t="s">
        <v>116</v>
      </c>
    </row>
    <row r="124" spans="2:39" ht="15" x14ac:dyDescent="0.25">
      <c r="B124" s="4" t="s">
        <v>43</v>
      </c>
      <c r="C124" s="4" t="s">
        <v>221</v>
      </c>
      <c r="D124" s="4" t="s">
        <v>270</v>
      </c>
      <c r="E124" s="4" t="s">
        <v>145</v>
      </c>
      <c r="F124" s="4" t="s">
        <v>90</v>
      </c>
      <c r="G124" s="4" t="s">
        <v>99</v>
      </c>
      <c r="H124" s="4" t="s">
        <v>48</v>
      </c>
      <c r="I124" s="1" t="s">
        <v>92</v>
      </c>
      <c r="J124" s="4" t="s">
        <v>44</v>
      </c>
      <c r="K124" s="1" t="s">
        <v>93</v>
      </c>
      <c r="L124" s="4">
        <v>23088765</v>
      </c>
      <c r="M124" s="119">
        <v>45581</v>
      </c>
      <c r="N124" s="119">
        <v>45581</v>
      </c>
      <c r="O124" s="119">
        <v>45581</v>
      </c>
      <c r="S124" s="8">
        <v>86625.01</v>
      </c>
      <c r="T124" s="20">
        <v>0</v>
      </c>
      <c r="U124" s="4">
        <v>3</v>
      </c>
      <c r="V124" s="4">
        <v>7</v>
      </c>
      <c r="W124" s="4">
        <v>0</v>
      </c>
      <c r="X124" s="4">
        <v>4300000001</v>
      </c>
      <c r="Y124" s="1" t="s">
        <v>94</v>
      </c>
      <c r="Z124" s="8">
        <v>86133.19</v>
      </c>
      <c r="AA124" s="8">
        <v>0</v>
      </c>
      <c r="AB124" s="8">
        <v>0</v>
      </c>
      <c r="AC124" s="8">
        <v>0</v>
      </c>
      <c r="AL124">
        <v>100046908</v>
      </c>
      <c r="AM124" t="s">
        <v>184</v>
      </c>
    </row>
    <row r="125" spans="2:39" ht="15" x14ac:dyDescent="0.25">
      <c r="B125" s="4" t="s">
        <v>43</v>
      </c>
      <c r="C125" s="4" t="s">
        <v>231</v>
      </c>
      <c r="D125" s="4" t="s">
        <v>270</v>
      </c>
      <c r="E125" s="4" t="s">
        <v>145</v>
      </c>
      <c r="F125" s="4" t="s">
        <v>90</v>
      </c>
      <c r="G125" s="4" t="s">
        <v>99</v>
      </c>
      <c r="H125" s="4" t="s">
        <v>48</v>
      </c>
      <c r="I125" s="1" t="s">
        <v>92</v>
      </c>
      <c r="J125" s="4" t="s">
        <v>44</v>
      </c>
      <c r="K125" s="1" t="s">
        <v>93</v>
      </c>
      <c r="L125" s="4">
        <v>23088765</v>
      </c>
      <c r="M125" s="119">
        <v>45581</v>
      </c>
      <c r="N125" s="119">
        <v>45581</v>
      </c>
      <c r="O125" s="119">
        <v>45581</v>
      </c>
      <c r="S125" s="8">
        <v>86625.01</v>
      </c>
      <c r="T125" s="20">
        <v>0</v>
      </c>
      <c r="U125" s="4">
        <v>4</v>
      </c>
      <c r="V125" s="4">
        <v>19</v>
      </c>
      <c r="W125" s="4">
        <v>1</v>
      </c>
      <c r="X125" s="4">
        <v>4310000001</v>
      </c>
      <c r="Y125" s="1" t="s">
        <v>113</v>
      </c>
      <c r="Z125" s="8">
        <v>0</v>
      </c>
      <c r="AA125" s="8">
        <v>0</v>
      </c>
      <c r="AB125" s="8">
        <v>86625.01</v>
      </c>
      <c r="AC125" s="8">
        <v>0</v>
      </c>
      <c r="AL125">
        <v>100046908</v>
      </c>
      <c r="AM125" t="s">
        <v>184</v>
      </c>
    </row>
    <row r="126" spans="2:39" ht="15" x14ac:dyDescent="0.25">
      <c r="B126" s="4" t="s">
        <v>223</v>
      </c>
      <c r="C126" s="4" t="s">
        <v>227</v>
      </c>
      <c r="D126" s="4" t="s">
        <v>271</v>
      </c>
      <c r="E126" s="4" t="s">
        <v>145</v>
      </c>
      <c r="F126" s="4" t="s">
        <v>90</v>
      </c>
      <c r="G126" s="4" t="s">
        <v>91</v>
      </c>
      <c r="H126" s="4" t="s">
        <v>48</v>
      </c>
      <c r="I126" s="1" t="s">
        <v>92</v>
      </c>
      <c r="J126" s="4" t="s">
        <v>44</v>
      </c>
      <c r="K126" s="1" t="s">
        <v>93</v>
      </c>
      <c r="L126" s="4">
        <v>23088772</v>
      </c>
      <c r="M126" s="119">
        <v>45581</v>
      </c>
      <c r="N126" s="119">
        <v>45581</v>
      </c>
      <c r="O126" s="119">
        <v>45581</v>
      </c>
      <c r="S126" s="8">
        <v>57711.11</v>
      </c>
      <c r="T126" s="20">
        <v>0</v>
      </c>
      <c r="U126" s="4">
        <v>2</v>
      </c>
      <c r="V126" s="4">
        <v>37</v>
      </c>
      <c r="W126" s="4">
        <v>3</v>
      </c>
      <c r="X126" s="4">
        <v>1600000001</v>
      </c>
      <c r="Y126" s="1" t="s">
        <v>105</v>
      </c>
      <c r="Z126" s="8">
        <v>0</v>
      </c>
      <c r="AA126" s="8">
        <v>0</v>
      </c>
      <c r="AB126" s="8">
        <v>57711.11</v>
      </c>
      <c r="AC126" s="8">
        <v>0</v>
      </c>
      <c r="AL126">
        <v>160000103</v>
      </c>
      <c r="AM126" t="s">
        <v>150</v>
      </c>
    </row>
    <row r="127" spans="2:39" ht="15" x14ac:dyDescent="0.25">
      <c r="B127" s="4" t="s">
        <v>223</v>
      </c>
      <c r="C127" s="4" t="s">
        <v>230</v>
      </c>
      <c r="D127" s="4" t="s">
        <v>271</v>
      </c>
      <c r="E127" s="4" t="s">
        <v>145</v>
      </c>
      <c r="F127" s="4" t="s">
        <v>90</v>
      </c>
      <c r="G127" s="4" t="s">
        <v>91</v>
      </c>
      <c r="H127" s="4" t="s">
        <v>48</v>
      </c>
      <c r="I127" s="1" t="s">
        <v>92</v>
      </c>
      <c r="J127" s="4" t="s">
        <v>44</v>
      </c>
      <c r="K127" s="1" t="s">
        <v>93</v>
      </c>
      <c r="L127" s="4">
        <v>23088772</v>
      </c>
      <c r="M127" s="119">
        <v>45581</v>
      </c>
      <c r="N127" s="119">
        <v>45581</v>
      </c>
      <c r="O127" s="119">
        <v>45581</v>
      </c>
      <c r="S127" s="8">
        <v>57711.11</v>
      </c>
      <c r="T127" s="20">
        <v>0</v>
      </c>
      <c r="U127" s="4">
        <v>1</v>
      </c>
      <c r="V127" s="4">
        <v>27</v>
      </c>
      <c r="W127" s="4">
        <v>2</v>
      </c>
      <c r="X127" s="4">
        <v>4000000001</v>
      </c>
      <c r="Y127" s="1" t="s">
        <v>110</v>
      </c>
      <c r="Z127" s="8">
        <v>57711.11</v>
      </c>
      <c r="AA127" s="8">
        <v>0</v>
      </c>
      <c r="AB127" s="8">
        <v>0</v>
      </c>
      <c r="AC127" s="8">
        <v>0</v>
      </c>
      <c r="AL127">
        <v>100022581</v>
      </c>
      <c r="AM127" t="s">
        <v>185</v>
      </c>
    </row>
    <row r="128" spans="2:39" ht="15" x14ac:dyDescent="0.25">
      <c r="B128" s="4" t="s">
        <v>223</v>
      </c>
      <c r="C128" s="4" t="s">
        <v>227</v>
      </c>
      <c r="D128" s="4" t="s">
        <v>272</v>
      </c>
      <c r="E128" s="4" t="s">
        <v>145</v>
      </c>
      <c r="F128" s="4" t="s">
        <v>90</v>
      </c>
      <c r="G128" s="4" t="s">
        <v>91</v>
      </c>
      <c r="H128" s="4" t="s">
        <v>48</v>
      </c>
      <c r="I128" s="1" t="s">
        <v>92</v>
      </c>
      <c r="J128" s="4" t="s">
        <v>44</v>
      </c>
      <c r="K128" s="1" t="s">
        <v>93</v>
      </c>
      <c r="L128" s="4">
        <v>23088773</v>
      </c>
      <c r="M128" s="119">
        <v>45581</v>
      </c>
      <c r="N128" s="119">
        <v>45581</v>
      </c>
      <c r="O128" s="119">
        <v>45581</v>
      </c>
      <c r="S128" s="8">
        <v>17702.060000000001</v>
      </c>
      <c r="T128" s="20">
        <v>0</v>
      </c>
      <c r="U128" s="4">
        <v>2</v>
      </c>
      <c r="V128" s="4">
        <v>37</v>
      </c>
      <c r="W128" s="4">
        <v>3</v>
      </c>
      <c r="X128" s="4">
        <v>1600000001</v>
      </c>
      <c r="Y128" s="1" t="s">
        <v>105</v>
      </c>
      <c r="Z128" s="8">
        <v>0</v>
      </c>
      <c r="AA128" s="8">
        <v>0</v>
      </c>
      <c r="AB128" s="8">
        <v>17702.060000000001</v>
      </c>
      <c r="AC128" s="8">
        <v>0</v>
      </c>
      <c r="AL128">
        <v>160000103</v>
      </c>
      <c r="AM128" t="s">
        <v>150</v>
      </c>
    </row>
    <row r="129" spans="2:39" ht="15" x14ac:dyDescent="0.25">
      <c r="B129" s="4" t="s">
        <v>223</v>
      </c>
      <c r="C129" s="4" t="s">
        <v>230</v>
      </c>
      <c r="D129" s="4" t="s">
        <v>272</v>
      </c>
      <c r="E129" s="4" t="s">
        <v>145</v>
      </c>
      <c r="F129" s="4" t="s">
        <v>90</v>
      </c>
      <c r="G129" s="4" t="s">
        <v>91</v>
      </c>
      <c r="H129" s="4" t="s">
        <v>48</v>
      </c>
      <c r="I129" s="1" t="s">
        <v>92</v>
      </c>
      <c r="J129" s="4" t="s">
        <v>44</v>
      </c>
      <c r="K129" s="1" t="s">
        <v>93</v>
      </c>
      <c r="L129" s="4">
        <v>23088773</v>
      </c>
      <c r="M129" s="119">
        <v>45581</v>
      </c>
      <c r="N129" s="119">
        <v>45581</v>
      </c>
      <c r="O129" s="119">
        <v>45581</v>
      </c>
      <c r="S129" s="8">
        <v>17702.060000000001</v>
      </c>
      <c r="T129" s="20">
        <v>0</v>
      </c>
      <c r="U129" s="4">
        <v>1</v>
      </c>
      <c r="V129" s="4">
        <v>27</v>
      </c>
      <c r="W129" s="4">
        <v>2</v>
      </c>
      <c r="X129" s="4">
        <v>4000000001</v>
      </c>
      <c r="Y129" s="1" t="s">
        <v>110</v>
      </c>
      <c r="Z129" s="8">
        <v>17702.060000000001</v>
      </c>
      <c r="AA129" s="8">
        <v>0</v>
      </c>
      <c r="AB129" s="8">
        <v>0</v>
      </c>
      <c r="AC129" s="8">
        <v>0</v>
      </c>
      <c r="AL129">
        <v>100022581</v>
      </c>
      <c r="AM129" t="s">
        <v>185</v>
      </c>
    </row>
    <row r="130" spans="2:39" ht="15" x14ac:dyDescent="0.25">
      <c r="B130" s="4" t="s">
        <v>43</v>
      </c>
      <c r="C130" s="4" t="s">
        <v>256</v>
      </c>
      <c r="D130" s="4" t="s">
        <v>273</v>
      </c>
      <c r="E130" s="4" t="s">
        <v>145</v>
      </c>
      <c r="F130" s="4" t="s">
        <v>140</v>
      </c>
      <c r="G130" s="4" t="s">
        <v>159</v>
      </c>
      <c r="H130" s="4" t="s">
        <v>49</v>
      </c>
      <c r="I130" s="1" t="s">
        <v>160</v>
      </c>
      <c r="J130" s="4" t="s">
        <v>44</v>
      </c>
      <c r="K130" s="1" t="s">
        <v>93</v>
      </c>
      <c r="L130" s="4">
        <v>23088781</v>
      </c>
      <c r="M130" s="119">
        <v>45581</v>
      </c>
      <c r="N130" s="119">
        <v>45581</v>
      </c>
      <c r="O130" s="119">
        <v>45581</v>
      </c>
      <c r="S130" s="8">
        <v>155.19</v>
      </c>
      <c r="T130" s="20">
        <v>0</v>
      </c>
      <c r="U130" s="4">
        <v>1</v>
      </c>
      <c r="V130" s="4">
        <v>40</v>
      </c>
      <c r="W130" s="4">
        <v>4</v>
      </c>
      <c r="X130" s="4">
        <v>6643000010</v>
      </c>
      <c r="Y130" s="1" t="s">
        <v>161</v>
      </c>
      <c r="Z130" s="8">
        <v>3.53</v>
      </c>
      <c r="AA130" s="8">
        <v>0</v>
      </c>
      <c r="AB130" s="8">
        <v>0</v>
      </c>
      <c r="AC130" s="8">
        <v>0</v>
      </c>
      <c r="AF130" s="1">
        <v>1110475202</v>
      </c>
      <c r="AG130" s="1">
        <v>1110475202</v>
      </c>
      <c r="AI130" s="1" t="s">
        <v>162</v>
      </c>
      <c r="AJ130" s="1" t="s">
        <v>162</v>
      </c>
      <c r="AL130"/>
      <c r="AM130"/>
    </row>
    <row r="131" spans="2:39" ht="15" x14ac:dyDescent="0.25">
      <c r="B131" s="4" t="s">
        <v>43</v>
      </c>
      <c r="C131" s="4" t="s">
        <v>258</v>
      </c>
      <c r="D131" s="4" t="s">
        <v>273</v>
      </c>
      <c r="E131" s="4" t="s">
        <v>145</v>
      </c>
      <c r="F131" s="4" t="s">
        <v>140</v>
      </c>
      <c r="G131" s="4" t="s">
        <v>159</v>
      </c>
      <c r="H131" s="4" t="s">
        <v>49</v>
      </c>
      <c r="I131" s="1" t="s">
        <v>160</v>
      </c>
      <c r="J131" s="4" t="s">
        <v>44</v>
      </c>
      <c r="K131" s="1" t="s">
        <v>93</v>
      </c>
      <c r="L131" s="4">
        <v>23088781</v>
      </c>
      <c r="M131" s="119">
        <v>45581</v>
      </c>
      <c r="N131" s="119">
        <v>45581</v>
      </c>
      <c r="O131" s="119">
        <v>45581</v>
      </c>
      <c r="S131" s="8">
        <v>155.19</v>
      </c>
      <c r="T131" s="20">
        <v>0</v>
      </c>
      <c r="U131" s="4">
        <v>2</v>
      </c>
      <c r="V131" s="4">
        <v>37</v>
      </c>
      <c r="W131" s="4">
        <v>3</v>
      </c>
      <c r="X131" s="4">
        <v>4000000001</v>
      </c>
      <c r="Y131" s="1" t="s">
        <v>110</v>
      </c>
      <c r="Z131" s="8">
        <v>0</v>
      </c>
      <c r="AA131" s="8">
        <v>0</v>
      </c>
      <c r="AB131" s="8">
        <v>52.81</v>
      </c>
      <c r="AC131" s="8">
        <v>0</v>
      </c>
      <c r="AL131">
        <v>100018424</v>
      </c>
      <c r="AM131" t="s">
        <v>186</v>
      </c>
    </row>
    <row r="132" spans="2:39" ht="15" x14ac:dyDescent="0.25">
      <c r="B132" s="4" t="s">
        <v>43</v>
      </c>
      <c r="C132" s="4" t="s">
        <v>258</v>
      </c>
      <c r="D132" s="4" t="s">
        <v>273</v>
      </c>
      <c r="E132" s="4" t="s">
        <v>145</v>
      </c>
      <c r="F132" s="4" t="s">
        <v>140</v>
      </c>
      <c r="G132" s="4" t="s">
        <v>159</v>
      </c>
      <c r="H132" s="4" t="s">
        <v>49</v>
      </c>
      <c r="I132" s="1" t="s">
        <v>160</v>
      </c>
      <c r="J132" s="4" t="s">
        <v>44</v>
      </c>
      <c r="K132" s="1" t="s">
        <v>93</v>
      </c>
      <c r="L132" s="4">
        <v>23088781</v>
      </c>
      <c r="M132" s="119">
        <v>45581</v>
      </c>
      <c r="N132" s="119">
        <v>45581</v>
      </c>
      <c r="O132" s="119">
        <v>45581</v>
      </c>
      <c r="S132" s="8">
        <v>155.19</v>
      </c>
      <c r="T132" s="20">
        <v>0</v>
      </c>
      <c r="U132" s="4">
        <v>3</v>
      </c>
      <c r="V132" s="4">
        <v>27</v>
      </c>
      <c r="W132" s="4">
        <v>2</v>
      </c>
      <c r="X132" s="4">
        <v>4000000001</v>
      </c>
      <c r="Y132" s="1" t="s">
        <v>110</v>
      </c>
      <c r="Z132" s="8">
        <v>151.66</v>
      </c>
      <c r="AA132" s="8">
        <v>0</v>
      </c>
      <c r="AB132" s="8">
        <v>0</v>
      </c>
      <c r="AC132" s="8">
        <v>0</v>
      </c>
      <c r="AL132">
        <v>100018424</v>
      </c>
      <c r="AM132" t="s">
        <v>186</v>
      </c>
    </row>
    <row r="133" spans="2:39" ht="15" x14ac:dyDescent="0.25">
      <c r="B133" s="4" t="s">
        <v>43</v>
      </c>
      <c r="C133" s="4" t="s">
        <v>258</v>
      </c>
      <c r="D133" s="4" t="s">
        <v>273</v>
      </c>
      <c r="E133" s="4" t="s">
        <v>145</v>
      </c>
      <c r="F133" s="4" t="s">
        <v>140</v>
      </c>
      <c r="G133" s="4" t="s">
        <v>159</v>
      </c>
      <c r="H133" s="4" t="s">
        <v>49</v>
      </c>
      <c r="I133" s="1" t="s">
        <v>160</v>
      </c>
      <c r="J133" s="4" t="s">
        <v>44</v>
      </c>
      <c r="K133" s="1" t="s">
        <v>93</v>
      </c>
      <c r="L133" s="4">
        <v>23088781</v>
      </c>
      <c r="M133" s="119">
        <v>45581</v>
      </c>
      <c r="N133" s="119">
        <v>45581</v>
      </c>
      <c r="O133" s="119">
        <v>45581</v>
      </c>
      <c r="S133" s="8">
        <v>155.19</v>
      </c>
      <c r="T133" s="20">
        <v>0</v>
      </c>
      <c r="U133" s="4">
        <v>4</v>
      </c>
      <c r="V133" s="4">
        <v>37</v>
      </c>
      <c r="W133" s="4">
        <v>3</v>
      </c>
      <c r="X133" s="4">
        <v>4000000001</v>
      </c>
      <c r="Y133" s="1" t="s">
        <v>110</v>
      </c>
      <c r="Z133" s="8">
        <v>0</v>
      </c>
      <c r="AA133" s="8">
        <v>0</v>
      </c>
      <c r="AB133" s="8">
        <v>98.2</v>
      </c>
      <c r="AC133" s="8">
        <v>0</v>
      </c>
      <c r="AL133">
        <v>100018424</v>
      </c>
      <c r="AM133" t="s">
        <v>186</v>
      </c>
    </row>
    <row r="134" spans="2:39" ht="15" x14ac:dyDescent="0.25">
      <c r="B134" s="4" t="s">
        <v>43</v>
      </c>
      <c r="C134" s="4" t="s">
        <v>258</v>
      </c>
      <c r="D134" s="4" t="s">
        <v>273</v>
      </c>
      <c r="E134" s="4" t="s">
        <v>145</v>
      </c>
      <c r="F134" s="4" t="s">
        <v>140</v>
      </c>
      <c r="G134" s="4" t="s">
        <v>159</v>
      </c>
      <c r="H134" s="4" t="s">
        <v>49</v>
      </c>
      <c r="I134" s="1" t="s">
        <v>160</v>
      </c>
      <c r="J134" s="4" t="s">
        <v>44</v>
      </c>
      <c r="K134" s="1" t="s">
        <v>93</v>
      </c>
      <c r="L134" s="4">
        <v>23088781</v>
      </c>
      <c r="M134" s="119">
        <v>45581</v>
      </c>
      <c r="N134" s="119">
        <v>45581</v>
      </c>
      <c r="O134" s="119">
        <v>45581</v>
      </c>
      <c r="S134" s="8">
        <v>155.19</v>
      </c>
      <c r="T134" s="20">
        <v>0</v>
      </c>
      <c r="U134" s="4">
        <v>5</v>
      </c>
      <c r="V134" s="4">
        <v>37</v>
      </c>
      <c r="W134" s="4">
        <v>3</v>
      </c>
      <c r="X134" s="4">
        <v>4000000001</v>
      </c>
      <c r="Y134" s="1" t="s">
        <v>110</v>
      </c>
      <c r="Z134" s="8">
        <v>0</v>
      </c>
      <c r="AA134" s="8">
        <v>0</v>
      </c>
      <c r="AB134" s="8">
        <v>4.18</v>
      </c>
      <c r="AC134" s="8">
        <v>0</v>
      </c>
      <c r="AL134">
        <v>100018424</v>
      </c>
      <c r="AM134" t="s">
        <v>186</v>
      </c>
    </row>
    <row r="135" spans="2:39" ht="15" x14ac:dyDescent="0.25">
      <c r="B135" s="4" t="s">
        <v>43</v>
      </c>
      <c r="C135" s="4" t="s">
        <v>221</v>
      </c>
      <c r="D135" s="4" t="s">
        <v>274</v>
      </c>
      <c r="E135" s="4" t="s">
        <v>145</v>
      </c>
      <c r="F135" s="4" t="s">
        <v>90</v>
      </c>
      <c r="G135" s="4" t="s">
        <v>99</v>
      </c>
      <c r="H135" s="4" t="s">
        <v>48</v>
      </c>
      <c r="I135" s="1" t="s">
        <v>92</v>
      </c>
      <c r="J135" s="4" t="s">
        <v>44</v>
      </c>
      <c r="K135" s="1" t="s">
        <v>93</v>
      </c>
      <c r="L135" s="4">
        <v>23088803</v>
      </c>
      <c r="M135" s="119">
        <v>45586</v>
      </c>
      <c r="N135" s="119">
        <v>45586</v>
      </c>
      <c r="O135" s="119">
        <v>45586</v>
      </c>
      <c r="S135" s="8">
        <v>3.61</v>
      </c>
      <c r="T135" s="20">
        <v>0</v>
      </c>
      <c r="U135" s="4">
        <v>2</v>
      </c>
      <c r="V135" s="4">
        <v>7</v>
      </c>
      <c r="W135" s="4">
        <v>0</v>
      </c>
      <c r="X135" s="4">
        <v>4300000001</v>
      </c>
      <c r="Y135" s="1" t="s">
        <v>94</v>
      </c>
      <c r="Z135" s="8">
        <v>3.61</v>
      </c>
      <c r="AA135" s="8">
        <v>0</v>
      </c>
      <c r="AB135" s="8">
        <v>0</v>
      </c>
      <c r="AC135" s="8">
        <v>0</v>
      </c>
      <c r="AL135">
        <v>100050157</v>
      </c>
      <c r="AM135" t="s">
        <v>187</v>
      </c>
    </row>
    <row r="136" spans="2:39" ht="15" x14ac:dyDescent="0.25">
      <c r="B136" s="4" t="s">
        <v>43</v>
      </c>
      <c r="C136" s="4" t="s">
        <v>226</v>
      </c>
      <c r="D136" s="4" t="s">
        <v>274</v>
      </c>
      <c r="E136" s="4" t="s">
        <v>145</v>
      </c>
      <c r="F136" s="4" t="s">
        <v>90</v>
      </c>
      <c r="G136" s="4" t="s">
        <v>99</v>
      </c>
      <c r="H136" s="4" t="s">
        <v>48</v>
      </c>
      <c r="I136" s="1" t="s">
        <v>92</v>
      </c>
      <c r="J136" s="4" t="s">
        <v>44</v>
      </c>
      <c r="K136" s="1" t="s">
        <v>93</v>
      </c>
      <c r="L136" s="4">
        <v>23088803</v>
      </c>
      <c r="M136" s="119">
        <v>45586</v>
      </c>
      <c r="N136" s="119">
        <v>45586</v>
      </c>
      <c r="O136" s="119">
        <v>45586</v>
      </c>
      <c r="S136" s="8">
        <v>3.61</v>
      </c>
      <c r="T136" s="20">
        <v>0</v>
      </c>
      <c r="U136" s="4">
        <v>1</v>
      </c>
      <c r="V136" s="4">
        <v>50</v>
      </c>
      <c r="W136" s="4">
        <v>5</v>
      </c>
      <c r="X136" s="4">
        <v>7560000001</v>
      </c>
      <c r="Y136" s="1" t="s">
        <v>101</v>
      </c>
      <c r="Z136" s="8">
        <v>0</v>
      </c>
      <c r="AA136" s="8">
        <v>0</v>
      </c>
      <c r="AB136" s="8">
        <v>3.61</v>
      </c>
      <c r="AC136" s="8">
        <v>0</v>
      </c>
      <c r="AD136" s="1" t="s">
        <v>102</v>
      </c>
      <c r="AG136" s="1" t="s">
        <v>147</v>
      </c>
      <c r="AJ136" s="1" t="s">
        <v>149</v>
      </c>
      <c r="AL136"/>
      <c r="AM136"/>
    </row>
    <row r="137" spans="2:39" ht="15" x14ac:dyDescent="0.25">
      <c r="B137" s="4" t="s">
        <v>43</v>
      </c>
      <c r="C137" s="4" t="s">
        <v>221</v>
      </c>
      <c r="D137" s="4" t="s">
        <v>275</v>
      </c>
      <c r="E137" s="4" t="s">
        <v>145</v>
      </c>
      <c r="F137" s="4" t="s">
        <v>90</v>
      </c>
      <c r="G137" s="4" t="s">
        <v>99</v>
      </c>
      <c r="H137" s="4" t="s">
        <v>48</v>
      </c>
      <c r="I137" s="1" t="s">
        <v>92</v>
      </c>
      <c r="J137" s="4" t="s">
        <v>44</v>
      </c>
      <c r="K137" s="1" t="s">
        <v>93</v>
      </c>
      <c r="L137" s="4">
        <v>23088804</v>
      </c>
      <c r="M137" s="119">
        <v>45586</v>
      </c>
      <c r="N137" s="119">
        <v>45586</v>
      </c>
      <c r="O137" s="119">
        <v>45586</v>
      </c>
      <c r="S137" s="8">
        <v>33.01</v>
      </c>
      <c r="T137" s="20">
        <v>0</v>
      </c>
      <c r="U137" s="4">
        <v>2</v>
      </c>
      <c r="V137" s="4">
        <v>7</v>
      </c>
      <c r="W137" s="4">
        <v>0</v>
      </c>
      <c r="X137" s="4">
        <v>4300000001</v>
      </c>
      <c r="Y137" s="1" t="s">
        <v>94</v>
      </c>
      <c r="Z137" s="8">
        <v>33.01</v>
      </c>
      <c r="AA137" s="8">
        <v>0</v>
      </c>
      <c r="AB137" s="8">
        <v>0</v>
      </c>
      <c r="AC137" s="8">
        <v>0</v>
      </c>
      <c r="AL137">
        <v>100042172</v>
      </c>
      <c r="AM137" t="s">
        <v>188</v>
      </c>
    </row>
    <row r="138" spans="2:39" ht="15" x14ac:dyDescent="0.25">
      <c r="B138" s="4" t="s">
        <v>43</v>
      </c>
      <c r="C138" s="4" t="s">
        <v>226</v>
      </c>
      <c r="D138" s="4" t="s">
        <v>275</v>
      </c>
      <c r="E138" s="4" t="s">
        <v>145</v>
      </c>
      <c r="F138" s="4" t="s">
        <v>90</v>
      </c>
      <c r="G138" s="4" t="s">
        <v>99</v>
      </c>
      <c r="H138" s="4" t="s">
        <v>48</v>
      </c>
      <c r="I138" s="1" t="s">
        <v>92</v>
      </c>
      <c r="J138" s="4" t="s">
        <v>44</v>
      </c>
      <c r="K138" s="1" t="s">
        <v>93</v>
      </c>
      <c r="L138" s="4">
        <v>23088804</v>
      </c>
      <c r="M138" s="119">
        <v>45586</v>
      </c>
      <c r="N138" s="119">
        <v>45586</v>
      </c>
      <c r="O138" s="119">
        <v>45586</v>
      </c>
      <c r="S138" s="8">
        <v>33.01</v>
      </c>
      <c r="T138" s="20">
        <v>0</v>
      </c>
      <c r="U138" s="4">
        <v>1</v>
      </c>
      <c r="V138" s="4">
        <v>50</v>
      </c>
      <c r="W138" s="4">
        <v>5</v>
      </c>
      <c r="X138" s="4">
        <v>7560000001</v>
      </c>
      <c r="Y138" s="1" t="s">
        <v>101</v>
      </c>
      <c r="Z138" s="8">
        <v>0</v>
      </c>
      <c r="AA138" s="8">
        <v>0</v>
      </c>
      <c r="AB138" s="8">
        <v>33.01</v>
      </c>
      <c r="AC138" s="8">
        <v>0</v>
      </c>
      <c r="AD138" s="1" t="s">
        <v>102</v>
      </c>
      <c r="AG138" s="1" t="s">
        <v>147</v>
      </c>
      <c r="AJ138" s="1" t="s">
        <v>149</v>
      </c>
      <c r="AL138"/>
      <c r="AM138"/>
    </row>
    <row r="139" spans="2:39" ht="15" x14ac:dyDescent="0.25">
      <c r="B139" s="4" t="s">
        <v>43</v>
      </c>
      <c r="C139" s="4" t="s">
        <v>221</v>
      </c>
      <c r="D139" s="4" t="s">
        <v>276</v>
      </c>
      <c r="E139" s="4" t="s">
        <v>145</v>
      </c>
      <c r="F139" s="4" t="s">
        <v>90</v>
      </c>
      <c r="G139" s="4" t="s">
        <v>99</v>
      </c>
      <c r="H139" s="4" t="s">
        <v>48</v>
      </c>
      <c r="I139" s="1" t="s">
        <v>92</v>
      </c>
      <c r="J139" s="4" t="s">
        <v>44</v>
      </c>
      <c r="K139" s="1" t="s">
        <v>93</v>
      </c>
      <c r="L139" s="4">
        <v>23088809</v>
      </c>
      <c r="M139" s="119">
        <v>45586</v>
      </c>
      <c r="N139" s="119">
        <v>45586</v>
      </c>
      <c r="O139" s="119">
        <v>45586</v>
      </c>
      <c r="S139" s="8">
        <v>3.82</v>
      </c>
      <c r="T139" s="20">
        <v>0</v>
      </c>
      <c r="U139" s="4">
        <v>2</v>
      </c>
      <c r="V139" s="4">
        <v>19</v>
      </c>
      <c r="W139" s="4">
        <v>1</v>
      </c>
      <c r="X139" s="4">
        <v>4300000001</v>
      </c>
      <c r="Y139" s="1" t="s">
        <v>94</v>
      </c>
      <c r="Z139" s="8">
        <v>0</v>
      </c>
      <c r="AA139" s="8">
        <v>0</v>
      </c>
      <c r="AB139" s="8">
        <v>3.82</v>
      </c>
      <c r="AC139" s="8">
        <v>0</v>
      </c>
      <c r="AL139">
        <v>100014575</v>
      </c>
      <c r="AM139" t="s">
        <v>189</v>
      </c>
    </row>
    <row r="140" spans="2:39" ht="15" x14ac:dyDescent="0.25">
      <c r="B140" s="4" t="s">
        <v>43</v>
      </c>
      <c r="C140" s="4" t="s">
        <v>277</v>
      </c>
      <c r="D140" s="4" t="s">
        <v>276</v>
      </c>
      <c r="E140" s="4" t="s">
        <v>145</v>
      </c>
      <c r="F140" s="4" t="s">
        <v>90</v>
      </c>
      <c r="G140" s="4" t="s">
        <v>99</v>
      </c>
      <c r="H140" s="4" t="s">
        <v>48</v>
      </c>
      <c r="I140" s="1" t="s">
        <v>92</v>
      </c>
      <c r="J140" s="4" t="s">
        <v>44</v>
      </c>
      <c r="K140" s="1" t="s">
        <v>93</v>
      </c>
      <c r="L140" s="4">
        <v>23088809</v>
      </c>
      <c r="M140" s="119">
        <v>45586</v>
      </c>
      <c r="N140" s="119">
        <v>45586</v>
      </c>
      <c r="O140" s="119">
        <v>45586</v>
      </c>
      <c r="S140" s="8">
        <v>3.82</v>
      </c>
      <c r="T140" s="20">
        <v>0</v>
      </c>
      <c r="U140" s="4">
        <v>1</v>
      </c>
      <c r="V140" s="4">
        <v>40</v>
      </c>
      <c r="W140" s="4">
        <v>4</v>
      </c>
      <c r="X140" s="4">
        <v>6590000002</v>
      </c>
      <c r="Y140" s="1" t="s">
        <v>190</v>
      </c>
      <c r="Z140" s="8">
        <v>3.82</v>
      </c>
      <c r="AA140" s="8">
        <v>0</v>
      </c>
      <c r="AB140" s="8">
        <v>0</v>
      </c>
      <c r="AC140" s="8">
        <v>0</v>
      </c>
      <c r="AD140" s="1" t="s">
        <v>191</v>
      </c>
      <c r="AF140" s="1" t="s">
        <v>147</v>
      </c>
      <c r="AG140" s="1" t="s">
        <v>147</v>
      </c>
      <c r="AI140" s="1" t="s">
        <v>148</v>
      </c>
      <c r="AJ140" s="1" t="s">
        <v>149</v>
      </c>
      <c r="AL140"/>
      <c r="AM140"/>
    </row>
    <row r="141" spans="2:39" ht="15" x14ac:dyDescent="0.25">
      <c r="B141" s="4" t="s">
        <v>43</v>
      </c>
      <c r="C141" s="4" t="s">
        <v>221</v>
      </c>
      <c r="D141" s="4" t="s">
        <v>278</v>
      </c>
      <c r="E141" s="4" t="s">
        <v>145</v>
      </c>
      <c r="F141" s="4" t="s">
        <v>90</v>
      </c>
      <c r="G141" s="4" t="s">
        <v>99</v>
      </c>
      <c r="H141" s="4" t="s">
        <v>48</v>
      </c>
      <c r="I141" s="1" t="s">
        <v>92</v>
      </c>
      <c r="J141" s="4" t="s">
        <v>44</v>
      </c>
      <c r="K141" s="1" t="s">
        <v>93</v>
      </c>
      <c r="L141" s="4">
        <v>23088812</v>
      </c>
      <c r="M141" s="119">
        <v>45586</v>
      </c>
      <c r="N141" s="119">
        <v>45586</v>
      </c>
      <c r="O141" s="119">
        <v>45586</v>
      </c>
      <c r="S141" s="8">
        <v>524.6</v>
      </c>
      <c r="T141" s="20">
        <v>0</v>
      </c>
      <c r="U141" s="4">
        <v>3</v>
      </c>
      <c r="V141" s="4">
        <v>17</v>
      </c>
      <c r="W141" s="4">
        <v>1</v>
      </c>
      <c r="X141" s="4">
        <v>4300000001</v>
      </c>
      <c r="Y141" s="1" t="s">
        <v>94</v>
      </c>
      <c r="Z141" s="8">
        <v>0</v>
      </c>
      <c r="AA141" s="8">
        <v>0</v>
      </c>
      <c r="AB141" s="8">
        <v>524.6</v>
      </c>
      <c r="AC141" s="8">
        <v>0</v>
      </c>
      <c r="AL141">
        <v>100052627</v>
      </c>
      <c r="AM141" t="s">
        <v>192</v>
      </c>
    </row>
    <row r="142" spans="2:39" ht="15" x14ac:dyDescent="0.25">
      <c r="B142" s="4" t="s">
        <v>43</v>
      </c>
      <c r="C142" s="4" t="s">
        <v>221</v>
      </c>
      <c r="D142" s="4" t="s">
        <v>278</v>
      </c>
      <c r="E142" s="4" t="s">
        <v>145</v>
      </c>
      <c r="F142" s="4" t="s">
        <v>90</v>
      </c>
      <c r="G142" s="4" t="s">
        <v>99</v>
      </c>
      <c r="H142" s="4" t="s">
        <v>48</v>
      </c>
      <c r="I142" s="1" t="s">
        <v>92</v>
      </c>
      <c r="J142" s="4" t="s">
        <v>44</v>
      </c>
      <c r="K142" s="1" t="s">
        <v>93</v>
      </c>
      <c r="L142" s="4">
        <v>23088812</v>
      </c>
      <c r="M142" s="119">
        <v>45586</v>
      </c>
      <c r="N142" s="119">
        <v>45586</v>
      </c>
      <c r="O142" s="119">
        <v>45586</v>
      </c>
      <c r="S142" s="8">
        <v>524.6</v>
      </c>
      <c r="T142" s="20">
        <v>0</v>
      </c>
      <c r="U142" s="4">
        <v>2</v>
      </c>
      <c r="V142" s="4">
        <v>7</v>
      </c>
      <c r="W142" s="4">
        <v>0</v>
      </c>
      <c r="X142" s="4">
        <v>4300000001</v>
      </c>
      <c r="Y142" s="1" t="s">
        <v>94</v>
      </c>
      <c r="Z142" s="8">
        <v>524.59</v>
      </c>
      <c r="AA142" s="8">
        <v>0</v>
      </c>
      <c r="AB142" s="8">
        <v>0</v>
      </c>
      <c r="AC142" s="8">
        <v>0</v>
      </c>
      <c r="AL142">
        <v>100052627</v>
      </c>
      <c r="AM142" t="s">
        <v>192</v>
      </c>
    </row>
    <row r="143" spans="2:39" ht="15" x14ac:dyDescent="0.25">
      <c r="B143" s="4" t="s">
        <v>43</v>
      </c>
      <c r="C143" s="4" t="s">
        <v>235</v>
      </c>
      <c r="D143" s="4" t="s">
        <v>278</v>
      </c>
      <c r="E143" s="4" t="s">
        <v>145</v>
      </c>
      <c r="F143" s="4" t="s">
        <v>90</v>
      </c>
      <c r="G143" s="4" t="s">
        <v>99</v>
      </c>
      <c r="H143" s="4" t="s">
        <v>48</v>
      </c>
      <c r="I143" s="1" t="s">
        <v>92</v>
      </c>
      <c r="J143" s="4" t="s">
        <v>44</v>
      </c>
      <c r="K143" s="1" t="s">
        <v>93</v>
      </c>
      <c r="L143" s="4">
        <v>23088812</v>
      </c>
      <c r="M143" s="119">
        <v>45586</v>
      </c>
      <c r="N143" s="119">
        <v>45586</v>
      </c>
      <c r="O143" s="119">
        <v>45586</v>
      </c>
      <c r="S143" s="8">
        <v>524.6</v>
      </c>
      <c r="T143" s="20">
        <v>0</v>
      </c>
      <c r="U143" s="4">
        <v>1</v>
      </c>
      <c r="V143" s="4">
        <v>40</v>
      </c>
      <c r="W143" s="4">
        <v>4</v>
      </c>
      <c r="X143" s="4">
        <v>6590000001</v>
      </c>
      <c r="Y143" s="1" t="s">
        <v>122</v>
      </c>
      <c r="Z143" s="8">
        <v>0.01</v>
      </c>
      <c r="AA143" s="8">
        <v>0</v>
      </c>
      <c r="AB143" s="8">
        <v>0</v>
      </c>
      <c r="AC143" s="8">
        <v>0</v>
      </c>
      <c r="AD143" s="1" t="s">
        <v>102</v>
      </c>
      <c r="AF143" s="1" t="s">
        <v>147</v>
      </c>
      <c r="AG143" s="1" t="s">
        <v>147</v>
      </c>
      <c r="AI143" s="1" t="s">
        <v>148</v>
      </c>
      <c r="AJ143" s="1" t="s">
        <v>149</v>
      </c>
      <c r="AL143"/>
      <c r="AM143"/>
    </row>
    <row r="144" spans="2:39" ht="15" x14ac:dyDescent="0.25">
      <c r="B144" s="4" t="s">
        <v>43</v>
      </c>
      <c r="C144" s="4" t="s">
        <v>221</v>
      </c>
      <c r="D144" s="4" t="s">
        <v>279</v>
      </c>
      <c r="E144" s="4" t="s">
        <v>145</v>
      </c>
      <c r="F144" s="4" t="s">
        <v>90</v>
      </c>
      <c r="G144" s="4" t="s">
        <v>99</v>
      </c>
      <c r="H144" s="4" t="s">
        <v>48</v>
      </c>
      <c r="I144" s="1" t="s">
        <v>92</v>
      </c>
      <c r="J144" s="4" t="s">
        <v>44</v>
      </c>
      <c r="K144" s="1" t="s">
        <v>93</v>
      </c>
      <c r="L144" s="4">
        <v>23088815</v>
      </c>
      <c r="M144" s="119">
        <v>45586</v>
      </c>
      <c r="N144" s="119">
        <v>45586</v>
      </c>
      <c r="O144" s="119">
        <v>45586</v>
      </c>
      <c r="S144" s="8">
        <v>1672.47</v>
      </c>
      <c r="T144" s="20">
        <v>0</v>
      </c>
      <c r="U144" s="4">
        <v>3</v>
      </c>
      <c r="V144" s="4">
        <v>17</v>
      </c>
      <c r="W144" s="4">
        <v>1</v>
      </c>
      <c r="X144" s="4">
        <v>4300000001</v>
      </c>
      <c r="Y144" s="1" t="s">
        <v>94</v>
      </c>
      <c r="Z144" s="8">
        <v>0</v>
      </c>
      <c r="AA144" s="8">
        <v>0</v>
      </c>
      <c r="AB144" s="8">
        <v>1672.46</v>
      </c>
      <c r="AC144" s="8">
        <v>0</v>
      </c>
      <c r="AL144">
        <v>100059529</v>
      </c>
      <c r="AM144" t="s">
        <v>193</v>
      </c>
    </row>
    <row r="145" spans="2:39" ht="15" x14ac:dyDescent="0.25">
      <c r="B145" s="4" t="s">
        <v>43</v>
      </c>
      <c r="C145" s="4" t="s">
        <v>221</v>
      </c>
      <c r="D145" s="4" t="s">
        <v>279</v>
      </c>
      <c r="E145" s="4" t="s">
        <v>145</v>
      </c>
      <c r="F145" s="4" t="s">
        <v>90</v>
      </c>
      <c r="G145" s="4" t="s">
        <v>99</v>
      </c>
      <c r="H145" s="4" t="s">
        <v>48</v>
      </c>
      <c r="I145" s="1" t="s">
        <v>92</v>
      </c>
      <c r="J145" s="4" t="s">
        <v>44</v>
      </c>
      <c r="K145" s="1" t="s">
        <v>93</v>
      </c>
      <c r="L145" s="4">
        <v>23088815</v>
      </c>
      <c r="M145" s="119">
        <v>45586</v>
      </c>
      <c r="N145" s="119">
        <v>45586</v>
      </c>
      <c r="O145" s="119">
        <v>45586</v>
      </c>
      <c r="S145" s="8">
        <v>1672.47</v>
      </c>
      <c r="T145" s="20">
        <v>0</v>
      </c>
      <c r="U145" s="4">
        <v>2</v>
      </c>
      <c r="V145" s="4">
        <v>7</v>
      </c>
      <c r="W145" s="4">
        <v>0</v>
      </c>
      <c r="X145" s="4">
        <v>4300000001</v>
      </c>
      <c r="Y145" s="1" t="s">
        <v>94</v>
      </c>
      <c r="Z145" s="8">
        <v>1672.47</v>
      </c>
      <c r="AA145" s="8">
        <v>0</v>
      </c>
      <c r="AB145" s="8">
        <v>0</v>
      </c>
      <c r="AC145" s="8">
        <v>0</v>
      </c>
      <c r="AL145">
        <v>100059529</v>
      </c>
      <c r="AM145" t="s">
        <v>193</v>
      </c>
    </row>
    <row r="146" spans="2:39" ht="15" x14ac:dyDescent="0.25">
      <c r="B146" s="4" t="s">
        <v>43</v>
      </c>
      <c r="C146" s="4" t="s">
        <v>226</v>
      </c>
      <c r="D146" s="4" t="s">
        <v>279</v>
      </c>
      <c r="E146" s="4" t="s">
        <v>145</v>
      </c>
      <c r="F146" s="4" t="s">
        <v>90</v>
      </c>
      <c r="G146" s="4" t="s">
        <v>99</v>
      </c>
      <c r="H146" s="4" t="s">
        <v>48</v>
      </c>
      <c r="I146" s="1" t="s">
        <v>92</v>
      </c>
      <c r="J146" s="4" t="s">
        <v>44</v>
      </c>
      <c r="K146" s="1" t="s">
        <v>93</v>
      </c>
      <c r="L146" s="4">
        <v>23088815</v>
      </c>
      <c r="M146" s="119">
        <v>45586</v>
      </c>
      <c r="N146" s="119">
        <v>45586</v>
      </c>
      <c r="O146" s="119">
        <v>45586</v>
      </c>
      <c r="S146" s="8">
        <v>1672.47</v>
      </c>
      <c r="T146" s="20">
        <v>0</v>
      </c>
      <c r="U146" s="4">
        <v>1</v>
      </c>
      <c r="V146" s="4">
        <v>50</v>
      </c>
      <c r="W146" s="4">
        <v>5</v>
      </c>
      <c r="X146" s="4">
        <v>7560000001</v>
      </c>
      <c r="Y146" s="1" t="s">
        <v>101</v>
      </c>
      <c r="Z146" s="8">
        <v>0</v>
      </c>
      <c r="AA146" s="8">
        <v>0</v>
      </c>
      <c r="AB146" s="8">
        <v>0.01</v>
      </c>
      <c r="AC146" s="8">
        <v>0</v>
      </c>
      <c r="AD146" s="1" t="s">
        <v>102</v>
      </c>
      <c r="AG146" s="1" t="s">
        <v>147</v>
      </c>
      <c r="AJ146" s="1" t="s">
        <v>149</v>
      </c>
      <c r="AL146"/>
      <c r="AM146"/>
    </row>
    <row r="147" spans="2:39" ht="15" x14ac:dyDescent="0.25">
      <c r="B147" s="4" t="s">
        <v>43</v>
      </c>
      <c r="C147" s="4" t="s">
        <v>221</v>
      </c>
      <c r="D147" s="4" t="s">
        <v>280</v>
      </c>
      <c r="E147" s="4" t="s">
        <v>145</v>
      </c>
      <c r="F147" s="4" t="s">
        <v>90</v>
      </c>
      <c r="G147" s="4" t="s">
        <v>99</v>
      </c>
      <c r="H147" s="4" t="s">
        <v>48</v>
      </c>
      <c r="I147" s="1" t="s">
        <v>92</v>
      </c>
      <c r="J147" s="4" t="s">
        <v>44</v>
      </c>
      <c r="K147" s="1" t="s">
        <v>93</v>
      </c>
      <c r="L147" s="4">
        <v>23088817</v>
      </c>
      <c r="M147" s="119">
        <v>45586</v>
      </c>
      <c r="N147" s="119">
        <v>45586</v>
      </c>
      <c r="O147" s="119">
        <v>45586</v>
      </c>
      <c r="S147" s="8">
        <v>1089</v>
      </c>
      <c r="T147" s="20">
        <v>0</v>
      </c>
      <c r="U147" s="4">
        <v>3</v>
      </c>
      <c r="V147" s="4">
        <v>17</v>
      </c>
      <c r="W147" s="4">
        <v>1</v>
      </c>
      <c r="X147" s="4">
        <v>4300000001</v>
      </c>
      <c r="Y147" s="1" t="s">
        <v>94</v>
      </c>
      <c r="Z147" s="8">
        <v>0</v>
      </c>
      <c r="AA147" s="8">
        <v>0</v>
      </c>
      <c r="AB147" s="8">
        <v>1088.98</v>
      </c>
      <c r="AC147" s="8">
        <v>0</v>
      </c>
      <c r="AL147">
        <v>100059915</v>
      </c>
      <c r="AM147" t="s">
        <v>194</v>
      </c>
    </row>
    <row r="148" spans="2:39" ht="15" x14ac:dyDescent="0.25">
      <c r="B148" s="4" t="s">
        <v>43</v>
      </c>
      <c r="C148" s="4" t="s">
        <v>226</v>
      </c>
      <c r="D148" s="4" t="s">
        <v>280</v>
      </c>
      <c r="E148" s="4" t="s">
        <v>145</v>
      </c>
      <c r="F148" s="4" t="s">
        <v>90</v>
      </c>
      <c r="G148" s="4" t="s">
        <v>99</v>
      </c>
      <c r="H148" s="4" t="s">
        <v>48</v>
      </c>
      <c r="I148" s="1" t="s">
        <v>92</v>
      </c>
      <c r="J148" s="4" t="s">
        <v>44</v>
      </c>
      <c r="K148" s="1" t="s">
        <v>93</v>
      </c>
      <c r="L148" s="4">
        <v>23088817</v>
      </c>
      <c r="M148" s="119">
        <v>45586</v>
      </c>
      <c r="N148" s="119">
        <v>45586</v>
      </c>
      <c r="O148" s="119">
        <v>45586</v>
      </c>
      <c r="S148" s="8">
        <v>1089</v>
      </c>
      <c r="T148" s="20">
        <v>0</v>
      </c>
      <c r="U148" s="4">
        <v>1</v>
      </c>
      <c r="V148" s="4">
        <v>50</v>
      </c>
      <c r="W148" s="4">
        <v>5</v>
      </c>
      <c r="X148" s="4">
        <v>7560000001</v>
      </c>
      <c r="Y148" s="1" t="s">
        <v>101</v>
      </c>
      <c r="Z148" s="8">
        <v>0</v>
      </c>
      <c r="AA148" s="8">
        <v>0</v>
      </c>
      <c r="AB148" s="8">
        <v>0.02</v>
      </c>
      <c r="AC148" s="8">
        <v>0</v>
      </c>
      <c r="AD148" s="1" t="s">
        <v>102</v>
      </c>
      <c r="AG148" s="1" t="s">
        <v>147</v>
      </c>
      <c r="AJ148" s="1" t="s">
        <v>149</v>
      </c>
      <c r="AL148"/>
      <c r="AM148"/>
    </row>
    <row r="149" spans="2:39" ht="15" x14ac:dyDescent="0.25">
      <c r="B149" s="4" t="s">
        <v>43</v>
      </c>
      <c r="C149" s="4" t="s">
        <v>221</v>
      </c>
      <c r="D149" s="4" t="s">
        <v>280</v>
      </c>
      <c r="E149" s="4" t="s">
        <v>145</v>
      </c>
      <c r="F149" s="4" t="s">
        <v>90</v>
      </c>
      <c r="G149" s="4" t="s">
        <v>99</v>
      </c>
      <c r="H149" s="4" t="s">
        <v>48</v>
      </c>
      <c r="I149" s="1" t="s">
        <v>92</v>
      </c>
      <c r="J149" s="4" t="s">
        <v>44</v>
      </c>
      <c r="K149" s="1" t="s">
        <v>93</v>
      </c>
      <c r="L149" s="4">
        <v>23088817</v>
      </c>
      <c r="M149" s="119">
        <v>45586</v>
      </c>
      <c r="N149" s="119">
        <v>45586</v>
      </c>
      <c r="O149" s="119">
        <v>45586</v>
      </c>
      <c r="S149" s="8">
        <v>1089</v>
      </c>
      <c r="T149" s="20">
        <v>0</v>
      </c>
      <c r="U149" s="4">
        <v>2</v>
      </c>
      <c r="V149" s="4">
        <v>7</v>
      </c>
      <c r="W149" s="4">
        <v>0</v>
      </c>
      <c r="X149" s="4">
        <v>4300000001</v>
      </c>
      <c r="Y149" s="1" t="s">
        <v>94</v>
      </c>
      <c r="Z149" s="8">
        <v>1089</v>
      </c>
      <c r="AA149" s="8">
        <v>0</v>
      </c>
      <c r="AB149" s="8">
        <v>0</v>
      </c>
      <c r="AC149" s="8">
        <v>0</v>
      </c>
      <c r="AL149">
        <v>100059915</v>
      </c>
      <c r="AM149" t="s">
        <v>194</v>
      </c>
    </row>
    <row r="150" spans="2:39" ht="15" x14ac:dyDescent="0.25">
      <c r="B150" s="4" t="s">
        <v>43</v>
      </c>
      <c r="C150" s="4" t="s">
        <v>221</v>
      </c>
      <c r="D150" s="4" t="s">
        <v>281</v>
      </c>
      <c r="E150" s="4" t="s">
        <v>145</v>
      </c>
      <c r="F150" s="4" t="s">
        <v>90</v>
      </c>
      <c r="G150" s="4" t="s">
        <v>195</v>
      </c>
      <c r="H150" s="4" t="s">
        <v>48</v>
      </c>
      <c r="I150" s="1" t="s">
        <v>92</v>
      </c>
      <c r="J150" s="4" t="s">
        <v>44</v>
      </c>
      <c r="K150" s="1" t="s">
        <v>93</v>
      </c>
      <c r="L150" s="4">
        <v>23088857</v>
      </c>
      <c r="M150" s="119">
        <v>45596</v>
      </c>
      <c r="N150" s="119">
        <v>45596</v>
      </c>
      <c r="O150" s="119">
        <v>45596</v>
      </c>
      <c r="S150" s="8">
        <v>5808.79</v>
      </c>
      <c r="T150" s="20">
        <v>0</v>
      </c>
      <c r="U150" s="4">
        <v>1</v>
      </c>
      <c r="V150" s="4">
        <v>7</v>
      </c>
      <c r="W150" s="4">
        <v>0</v>
      </c>
      <c r="X150" s="4">
        <v>4300000001</v>
      </c>
      <c r="Y150" s="1" t="s">
        <v>94</v>
      </c>
      <c r="Z150" s="8">
        <v>4548.54</v>
      </c>
      <c r="AA150" s="8">
        <v>0</v>
      </c>
      <c r="AB150" s="8">
        <v>0</v>
      </c>
      <c r="AC150" s="8">
        <v>0</v>
      </c>
      <c r="AL150">
        <v>100010698</v>
      </c>
      <c r="AM150" t="s">
        <v>196</v>
      </c>
    </row>
    <row r="151" spans="2:39" ht="15" x14ac:dyDescent="0.25">
      <c r="B151" s="4" t="s">
        <v>223</v>
      </c>
      <c r="C151" s="4" t="s">
        <v>282</v>
      </c>
      <c r="D151" s="4" t="s">
        <v>281</v>
      </c>
      <c r="E151" s="4" t="s">
        <v>145</v>
      </c>
      <c r="F151" s="4" t="s">
        <v>90</v>
      </c>
      <c r="G151" s="4" t="s">
        <v>195</v>
      </c>
      <c r="H151" s="4" t="s">
        <v>48</v>
      </c>
      <c r="I151" s="1" t="s">
        <v>92</v>
      </c>
      <c r="J151" s="4" t="s">
        <v>44</v>
      </c>
      <c r="K151" s="1" t="s">
        <v>93</v>
      </c>
      <c r="L151" s="4">
        <v>23088857</v>
      </c>
      <c r="M151" s="119">
        <v>45596</v>
      </c>
      <c r="N151" s="119">
        <v>45596</v>
      </c>
      <c r="O151" s="119">
        <v>45596</v>
      </c>
      <c r="S151" s="8">
        <v>5808.79</v>
      </c>
      <c r="T151" s="20">
        <v>0</v>
      </c>
      <c r="U151" s="4">
        <v>2</v>
      </c>
      <c r="V151" s="4">
        <v>9</v>
      </c>
      <c r="W151" s="4">
        <v>0</v>
      </c>
      <c r="X151" s="4">
        <v>4350000001</v>
      </c>
      <c r="Y151" s="1" t="s">
        <v>197</v>
      </c>
      <c r="Z151" s="8">
        <v>1260.25</v>
      </c>
      <c r="AA151" s="8">
        <v>0</v>
      </c>
      <c r="AB151" s="8">
        <v>0</v>
      </c>
      <c r="AC151" s="8">
        <v>0</v>
      </c>
      <c r="AL151">
        <v>100010698</v>
      </c>
      <c r="AM151" t="s">
        <v>196</v>
      </c>
    </row>
    <row r="152" spans="2:39" ht="15" x14ac:dyDescent="0.25">
      <c r="B152" s="4" t="s">
        <v>223</v>
      </c>
      <c r="C152" s="4" t="s">
        <v>282</v>
      </c>
      <c r="D152" s="4" t="s">
        <v>281</v>
      </c>
      <c r="E152" s="4" t="s">
        <v>145</v>
      </c>
      <c r="F152" s="4" t="s">
        <v>90</v>
      </c>
      <c r="G152" s="4" t="s">
        <v>195</v>
      </c>
      <c r="H152" s="4" t="s">
        <v>48</v>
      </c>
      <c r="I152" s="1" t="s">
        <v>92</v>
      </c>
      <c r="J152" s="4" t="s">
        <v>44</v>
      </c>
      <c r="K152" s="1" t="s">
        <v>93</v>
      </c>
      <c r="L152" s="4">
        <v>23088857</v>
      </c>
      <c r="M152" s="119">
        <v>45596</v>
      </c>
      <c r="N152" s="119">
        <v>45596</v>
      </c>
      <c r="O152" s="119">
        <v>45596</v>
      </c>
      <c r="S152" s="8">
        <v>5808.79</v>
      </c>
      <c r="T152" s="20">
        <v>0</v>
      </c>
      <c r="U152" s="4">
        <v>3</v>
      </c>
      <c r="V152" s="4">
        <v>19</v>
      </c>
      <c r="W152" s="4">
        <v>1</v>
      </c>
      <c r="X152" s="4">
        <v>4350000001</v>
      </c>
      <c r="Y152" s="1" t="s">
        <v>197</v>
      </c>
      <c r="Z152" s="8">
        <v>0</v>
      </c>
      <c r="AA152" s="8">
        <v>0</v>
      </c>
      <c r="AB152" s="8">
        <v>5808.79</v>
      </c>
      <c r="AC152" s="8">
        <v>0</v>
      </c>
      <c r="AL152">
        <v>100010698</v>
      </c>
      <c r="AM152" t="s">
        <v>196</v>
      </c>
    </row>
    <row r="153" spans="2:39" ht="15" x14ac:dyDescent="0.25">
      <c r="B153" s="4" t="s">
        <v>223</v>
      </c>
      <c r="C153" s="4" t="s">
        <v>230</v>
      </c>
      <c r="D153" s="4" t="s">
        <v>283</v>
      </c>
      <c r="E153" s="4" t="s">
        <v>145</v>
      </c>
      <c r="F153" s="4" t="s">
        <v>90</v>
      </c>
      <c r="G153" s="4" t="s">
        <v>91</v>
      </c>
      <c r="H153" s="4" t="s">
        <v>48</v>
      </c>
      <c r="I153" s="1" t="s">
        <v>92</v>
      </c>
      <c r="J153" s="4" t="s">
        <v>44</v>
      </c>
      <c r="K153" s="1" t="s">
        <v>93</v>
      </c>
      <c r="L153" s="4">
        <v>23088860</v>
      </c>
      <c r="M153" s="119">
        <v>45596</v>
      </c>
      <c r="N153" s="119">
        <v>45596</v>
      </c>
      <c r="O153" s="119">
        <v>45596</v>
      </c>
      <c r="S153" s="8">
        <v>8207.5400000000009</v>
      </c>
      <c r="T153" s="20">
        <v>0</v>
      </c>
      <c r="U153" s="4">
        <v>1</v>
      </c>
      <c r="V153" s="4">
        <v>27</v>
      </c>
      <c r="W153" s="4">
        <v>2</v>
      </c>
      <c r="X153" s="4">
        <v>4000000001</v>
      </c>
      <c r="Y153" s="1" t="s">
        <v>110</v>
      </c>
      <c r="Z153" s="8">
        <v>8207.5400000000009</v>
      </c>
      <c r="AA153" s="8">
        <v>0</v>
      </c>
      <c r="AB153" s="8">
        <v>0</v>
      </c>
      <c r="AC153" s="8">
        <v>0</v>
      </c>
      <c r="AL153">
        <v>100019495</v>
      </c>
      <c r="AM153" t="s">
        <v>151</v>
      </c>
    </row>
    <row r="154" spans="2:39" ht="15" x14ac:dyDescent="0.25">
      <c r="B154" s="4" t="s">
        <v>223</v>
      </c>
      <c r="C154" s="4" t="s">
        <v>227</v>
      </c>
      <c r="D154" s="4" t="s">
        <v>283</v>
      </c>
      <c r="E154" s="4" t="s">
        <v>145</v>
      </c>
      <c r="F154" s="4" t="s">
        <v>90</v>
      </c>
      <c r="G154" s="4" t="s">
        <v>91</v>
      </c>
      <c r="H154" s="4" t="s">
        <v>48</v>
      </c>
      <c r="I154" s="1" t="s">
        <v>92</v>
      </c>
      <c r="J154" s="4" t="s">
        <v>44</v>
      </c>
      <c r="K154" s="1" t="s">
        <v>93</v>
      </c>
      <c r="L154" s="4">
        <v>23088860</v>
      </c>
      <c r="M154" s="119">
        <v>45596</v>
      </c>
      <c r="N154" s="119">
        <v>45596</v>
      </c>
      <c r="O154" s="119">
        <v>45596</v>
      </c>
      <c r="S154" s="8">
        <v>8207.5400000000009</v>
      </c>
      <c r="T154" s="20">
        <v>0</v>
      </c>
      <c r="U154" s="4">
        <v>2</v>
      </c>
      <c r="V154" s="4">
        <v>37</v>
      </c>
      <c r="W154" s="4">
        <v>3</v>
      </c>
      <c r="X154" s="4">
        <v>1600000001</v>
      </c>
      <c r="Y154" s="1" t="s">
        <v>105</v>
      </c>
      <c r="Z154" s="8">
        <v>0</v>
      </c>
      <c r="AA154" s="8">
        <v>0</v>
      </c>
      <c r="AB154" s="8">
        <v>8207.5400000000009</v>
      </c>
      <c r="AC154" s="8">
        <v>0</v>
      </c>
      <c r="AL154">
        <v>160000103</v>
      </c>
      <c r="AM154" t="s">
        <v>150</v>
      </c>
    </row>
    <row r="155" spans="2:39" ht="15" x14ac:dyDescent="0.25">
      <c r="B155" s="4" t="s">
        <v>223</v>
      </c>
      <c r="C155" s="4" t="s">
        <v>230</v>
      </c>
      <c r="D155" s="4" t="s">
        <v>284</v>
      </c>
      <c r="E155" s="4" t="s">
        <v>145</v>
      </c>
      <c r="F155" s="4" t="s">
        <v>90</v>
      </c>
      <c r="G155" s="4" t="s">
        <v>91</v>
      </c>
      <c r="H155" s="4" t="s">
        <v>48</v>
      </c>
      <c r="I155" s="1" t="s">
        <v>92</v>
      </c>
      <c r="J155" s="4" t="s">
        <v>44</v>
      </c>
      <c r="K155" s="1" t="s">
        <v>93</v>
      </c>
      <c r="L155" s="4">
        <v>23088861</v>
      </c>
      <c r="M155" s="119">
        <v>45596</v>
      </c>
      <c r="N155" s="119">
        <v>45596</v>
      </c>
      <c r="O155" s="119">
        <v>45596</v>
      </c>
      <c r="S155" s="8">
        <v>6788.67</v>
      </c>
      <c r="T155" s="20">
        <v>0</v>
      </c>
      <c r="U155" s="4">
        <v>1</v>
      </c>
      <c r="V155" s="4">
        <v>27</v>
      </c>
      <c r="W155" s="4">
        <v>2</v>
      </c>
      <c r="X155" s="4">
        <v>4000000001</v>
      </c>
      <c r="Y155" s="1" t="s">
        <v>110</v>
      </c>
      <c r="Z155" s="8">
        <v>6788.67</v>
      </c>
      <c r="AA155" s="8">
        <v>0</v>
      </c>
      <c r="AB155" s="8">
        <v>0</v>
      </c>
      <c r="AC155" s="8">
        <v>0</v>
      </c>
      <c r="AL155">
        <v>100019495</v>
      </c>
      <c r="AM155" t="s">
        <v>151</v>
      </c>
    </row>
    <row r="156" spans="2:39" ht="15" x14ac:dyDescent="0.25">
      <c r="B156" s="4" t="s">
        <v>223</v>
      </c>
      <c r="C156" s="4" t="s">
        <v>227</v>
      </c>
      <c r="D156" s="4" t="s">
        <v>284</v>
      </c>
      <c r="E156" s="4" t="s">
        <v>145</v>
      </c>
      <c r="F156" s="4" t="s">
        <v>90</v>
      </c>
      <c r="G156" s="4" t="s">
        <v>91</v>
      </c>
      <c r="H156" s="4" t="s">
        <v>48</v>
      </c>
      <c r="I156" s="1" t="s">
        <v>92</v>
      </c>
      <c r="J156" s="4" t="s">
        <v>44</v>
      </c>
      <c r="K156" s="1" t="s">
        <v>93</v>
      </c>
      <c r="L156" s="4">
        <v>23088861</v>
      </c>
      <c r="M156" s="119">
        <v>45596</v>
      </c>
      <c r="N156" s="119">
        <v>45596</v>
      </c>
      <c r="O156" s="119">
        <v>45596</v>
      </c>
      <c r="S156" s="8">
        <v>6788.67</v>
      </c>
      <c r="T156" s="20">
        <v>0</v>
      </c>
      <c r="U156" s="4">
        <v>2</v>
      </c>
      <c r="V156" s="4">
        <v>37</v>
      </c>
      <c r="W156" s="4">
        <v>3</v>
      </c>
      <c r="X156" s="4">
        <v>1600000001</v>
      </c>
      <c r="Y156" s="1" t="s">
        <v>105</v>
      </c>
      <c r="Z156" s="8">
        <v>0</v>
      </c>
      <c r="AA156" s="8">
        <v>0</v>
      </c>
      <c r="AB156" s="8">
        <v>6788.67</v>
      </c>
      <c r="AC156" s="8">
        <v>0</v>
      </c>
      <c r="AL156">
        <v>160000103</v>
      </c>
      <c r="AM156" t="s">
        <v>150</v>
      </c>
    </row>
    <row r="157" spans="2:39" ht="15" x14ac:dyDescent="0.25">
      <c r="B157" s="4" t="s">
        <v>223</v>
      </c>
      <c r="C157" s="4" t="s">
        <v>227</v>
      </c>
      <c r="D157" s="4" t="s">
        <v>285</v>
      </c>
      <c r="E157" s="4" t="s">
        <v>145</v>
      </c>
      <c r="F157" s="4" t="s">
        <v>90</v>
      </c>
      <c r="G157" s="4" t="s">
        <v>91</v>
      </c>
      <c r="H157" s="4" t="s">
        <v>48</v>
      </c>
      <c r="I157" s="1" t="s">
        <v>92</v>
      </c>
      <c r="J157" s="4" t="s">
        <v>44</v>
      </c>
      <c r="K157" s="1" t="s">
        <v>93</v>
      </c>
      <c r="L157" s="4">
        <v>23088862</v>
      </c>
      <c r="M157" s="119">
        <v>45596</v>
      </c>
      <c r="N157" s="119">
        <v>45596</v>
      </c>
      <c r="O157" s="119">
        <v>45596</v>
      </c>
      <c r="S157" s="8">
        <v>10697.15</v>
      </c>
      <c r="T157" s="20">
        <v>0</v>
      </c>
      <c r="U157" s="4">
        <v>2</v>
      </c>
      <c r="V157" s="4">
        <v>37</v>
      </c>
      <c r="W157" s="4">
        <v>3</v>
      </c>
      <c r="X157" s="4">
        <v>1600000001</v>
      </c>
      <c r="Y157" s="1" t="s">
        <v>105</v>
      </c>
      <c r="Z157" s="8">
        <v>0</v>
      </c>
      <c r="AA157" s="8">
        <v>0</v>
      </c>
      <c r="AB157" s="8">
        <v>10697.15</v>
      </c>
      <c r="AC157" s="8">
        <v>0</v>
      </c>
      <c r="AL157">
        <v>160000103</v>
      </c>
      <c r="AM157" t="s">
        <v>150</v>
      </c>
    </row>
    <row r="158" spans="2:39" ht="15" x14ac:dyDescent="0.25">
      <c r="B158" s="4" t="s">
        <v>223</v>
      </c>
      <c r="C158" s="4" t="s">
        <v>230</v>
      </c>
      <c r="D158" s="4" t="s">
        <v>285</v>
      </c>
      <c r="E158" s="4" t="s">
        <v>145</v>
      </c>
      <c r="F158" s="4" t="s">
        <v>90</v>
      </c>
      <c r="G158" s="4" t="s">
        <v>91</v>
      </c>
      <c r="H158" s="4" t="s">
        <v>48</v>
      </c>
      <c r="I158" s="1" t="s">
        <v>92</v>
      </c>
      <c r="J158" s="4" t="s">
        <v>44</v>
      </c>
      <c r="K158" s="1" t="s">
        <v>93</v>
      </c>
      <c r="L158" s="4">
        <v>23088862</v>
      </c>
      <c r="M158" s="119">
        <v>45596</v>
      </c>
      <c r="N158" s="119">
        <v>45596</v>
      </c>
      <c r="O158" s="119">
        <v>45596</v>
      </c>
      <c r="S158" s="8">
        <v>10697.15</v>
      </c>
      <c r="T158" s="20">
        <v>0</v>
      </c>
      <c r="U158" s="4">
        <v>1</v>
      </c>
      <c r="V158" s="4">
        <v>27</v>
      </c>
      <c r="W158" s="4">
        <v>2</v>
      </c>
      <c r="X158" s="4">
        <v>4000000001</v>
      </c>
      <c r="Y158" s="1" t="s">
        <v>110</v>
      </c>
      <c r="Z158" s="8">
        <v>10697.15</v>
      </c>
      <c r="AA158" s="8">
        <v>0</v>
      </c>
      <c r="AB158" s="8">
        <v>0</v>
      </c>
      <c r="AC158" s="8">
        <v>0</v>
      </c>
      <c r="AL158">
        <v>100019495</v>
      </c>
      <c r="AM158" t="s">
        <v>151</v>
      </c>
    </row>
    <row r="159" spans="2:39" ht="15" x14ac:dyDescent="0.25">
      <c r="B159" s="4" t="s">
        <v>43</v>
      </c>
      <c r="C159" s="4" t="s">
        <v>221</v>
      </c>
      <c r="D159" s="4" t="s">
        <v>286</v>
      </c>
      <c r="E159" s="4" t="s">
        <v>145</v>
      </c>
      <c r="F159" s="4" t="s">
        <v>90</v>
      </c>
      <c r="G159" s="4" t="s">
        <v>198</v>
      </c>
      <c r="H159" s="4" t="s">
        <v>48</v>
      </c>
      <c r="I159" s="1" t="s">
        <v>92</v>
      </c>
      <c r="J159" s="4" t="s">
        <v>44</v>
      </c>
      <c r="K159" s="1" t="s">
        <v>93</v>
      </c>
      <c r="L159" s="4">
        <v>23088884</v>
      </c>
      <c r="M159" s="119">
        <v>45596</v>
      </c>
      <c r="N159" s="119">
        <v>45600</v>
      </c>
      <c r="O159" s="119">
        <v>45596</v>
      </c>
      <c r="S159" s="8">
        <v>284.05</v>
      </c>
      <c r="T159" s="20">
        <v>0</v>
      </c>
      <c r="U159" s="4">
        <v>3</v>
      </c>
      <c r="V159" s="4">
        <v>17</v>
      </c>
      <c r="W159" s="4">
        <v>1</v>
      </c>
      <c r="X159" s="4">
        <v>4300000001</v>
      </c>
      <c r="Y159" s="1" t="s">
        <v>94</v>
      </c>
      <c r="Z159" s="8">
        <v>0</v>
      </c>
      <c r="AA159" s="8">
        <v>0</v>
      </c>
      <c r="AB159" s="8">
        <v>284.05</v>
      </c>
      <c r="AC159" s="8">
        <v>0</v>
      </c>
      <c r="AL159">
        <v>100024255</v>
      </c>
      <c r="AM159" t="s">
        <v>199</v>
      </c>
    </row>
    <row r="160" spans="2:39" ht="15" x14ac:dyDescent="0.25">
      <c r="B160" s="4" t="s">
        <v>43</v>
      </c>
      <c r="C160" s="4" t="s">
        <v>221</v>
      </c>
      <c r="D160" s="4" t="s">
        <v>286</v>
      </c>
      <c r="E160" s="4" t="s">
        <v>145</v>
      </c>
      <c r="F160" s="4" t="s">
        <v>90</v>
      </c>
      <c r="G160" s="4" t="s">
        <v>198</v>
      </c>
      <c r="H160" s="4" t="s">
        <v>48</v>
      </c>
      <c r="I160" s="1" t="s">
        <v>92</v>
      </c>
      <c r="J160" s="4" t="s">
        <v>44</v>
      </c>
      <c r="K160" s="1" t="s">
        <v>93</v>
      </c>
      <c r="L160" s="4">
        <v>23088884</v>
      </c>
      <c r="M160" s="119">
        <v>45596</v>
      </c>
      <c r="N160" s="119">
        <v>45600</v>
      </c>
      <c r="O160" s="119">
        <v>45596</v>
      </c>
      <c r="S160" s="8">
        <v>284.05</v>
      </c>
      <c r="T160" s="20">
        <v>0</v>
      </c>
      <c r="U160" s="4">
        <v>2</v>
      </c>
      <c r="V160" s="4">
        <v>7</v>
      </c>
      <c r="W160" s="4">
        <v>0</v>
      </c>
      <c r="X160" s="4">
        <v>4300000001</v>
      </c>
      <c r="Y160" s="1" t="s">
        <v>94</v>
      </c>
      <c r="Z160" s="8">
        <v>284.04000000000002</v>
      </c>
      <c r="AA160" s="8">
        <v>0</v>
      </c>
      <c r="AB160" s="8">
        <v>0</v>
      </c>
      <c r="AC160" s="8">
        <v>0</v>
      </c>
      <c r="AL160">
        <v>100024255</v>
      </c>
      <c r="AM160" t="s">
        <v>199</v>
      </c>
    </row>
    <row r="161" spans="2:39" ht="15" x14ac:dyDescent="0.25">
      <c r="B161" s="4" t="s">
        <v>43</v>
      </c>
      <c r="C161" s="4" t="s">
        <v>235</v>
      </c>
      <c r="D161" s="4" t="s">
        <v>286</v>
      </c>
      <c r="E161" s="4" t="s">
        <v>145</v>
      </c>
      <c r="F161" s="4" t="s">
        <v>90</v>
      </c>
      <c r="G161" s="4" t="s">
        <v>198</v>
      </c>
      <c r="H161" s="4" t="s">
        <v>48</v>
      </c>
      <c r="I161" s="1" t="s">
        <v>92</v>
      </c>
      <c r="J161" s="4" t="s">
        <v>44</v>
      </c>
      <c r="K161" s="1" t="s">
        <v>93</v>
      </c>
      <c r="L161" s="4">
        <v>23088884</v>
      </c>
      <c r="M161" s="119">
        <v>45596</v>
      </c>
      <c r="N161" s="119">
        <v>45600</v>
      </c>
      <c r="O161" s="119">
        <v>45596</v>
      </c>
      <c r="S161" s="8">
        <v>284.05</v>
      </c>
      <c r="T161" s="20">
        <v>0</v>
      </c>
      <c r="U161" s="4">
        <v>1</v>
      </c>
      <c r="V161" s="4">
        <v>40</v>
      </c>
      <c r="W161" s="4">
        <v>4</v>
      </c>
      <c r="X161" s="4">
        <v>6590000001</v>
      </c>
      <c r="Y161" s="1" t="s">
        <v>122</v>
      </c>
      <c r="Z161" s="8">
        <v>0.01</v>
      </c>
      <c r="AA161" s="8">
        <v>0</v>
      </c>
      <c r="AB161" s="8">
        <v>0</v>
      </c>
      <c r="AC161" s="8">
        <v>0</v>
      </c>
      <c r="AD161" s="1" t="s">
        <v>102</v>
      </c>
      <c r="AF161" s="1" t="s">
        <v>147</v>
      </c>
      <c r="AG161" s="1" t="s">
        <v>147</v>
      </c>
      <c r="AI161" s="1" t="s">
        <v>148</v>
      </c>
      <c r="AJ161" s="1" t="s">
        <v>149</v>
      </c>
      <c r="AL161"/>
      <c r="AM161"/>
    </row>
    <row r="162" spans="2:39" ht="15" x14ac:dyDescent="0.25">
      <c r="B162" s="4" t="s">
        <v>43</v>
      </c>
      <c r="C162" s="4" t="s">
        <v>221</v>
      </c>
      <c r="D162" s="4" t="s">
        <v>287</v>
      </c>
      <c r="E162" s="4" t="s">
        <v>145</v>
      </c>
      <c r="F162" s="4" t="s">
        <v>90</v>
      </c>
      <c r="G162" s="4" t="s">
        <v>198</v>
      </c>
      <c r="H162" s="4" t="s">
        <v>48</v>
      </c>
      <c r="I162" s="1" t="s">
        <v>92</v>
      </c>
      <c r="J162" s="4" t="s">
        <v>44</v>
      </c>
      <c r="K162" s="1" t="s">
        <v>93</v>
      </c>
      <c r="L162" s="4">
        <v>23088902</v>
      </c>
      <c r="M162" s="119">
        <v>45596</v>
      </c>
      <c r="N162" s="119">
        <v>45600</v>
      </c>
      <c r="O162" s="119">
        <v>45596</v>
      </c>
      <c r="S162" s="8">
        <v>525.79999999999995</v>
      </c>
      <c r="T162" s="20">
        <v>0</v>
      </c>
      <c r="U162" s="4">
        <v>3</v>
      </c>
      <c r="V162" s="4">
        <v>17</v>
      </c>
      <c r="W162" s="4">
        <v>1</v>
      </c>
      <c r="X162" s="4">
        <v>4300000001</v>
      </c>
      <c r="Y162" s="1" t="s">
        <v>94</v>
      </c>
      <c r="Z162" s="8">
        <v>0</v>
      </c>
      <c r="AA162" s="8">
        <v>0</v>
      </c>
      <c r="AB162" s="8">
        <v>525.79</v>
      </c>
      <c r="AC162" s="8">
        <v>0</v>
      </c>
      <c r="AL162">
        <v>100059948</v>
      </c>
      <c r="AM162" t="s">
        <v>200</v>
      </c>
    </row>
    <row r="163" spans="2:39" ht="15" x14ac:dyDescent="0.25">
      <c r="B163" s="4" t="s">
        <v>43</v>
      </c>
      <c r="C163" s="4" t="s">
        <v>221</v>
      </c>
      <c r="D163" s="4" t="s">
        <v>287</v>
      </c>
      <c r="E163" s="4" t="s">
        <v>145</v>
      </c>
      <c r="F163" s="4" t="s">
        <v>90</v>
      </c>
      <c r="G163" s="4" t="s">
        <v>198</v>
      </c>
      <c r="H163" s="4" t="s">
        <v>48</v>
      </c>
      <c r="I163" s="1" t="s">
        <v>92</v>
      </c>
      <c r="J163" s="4" t="s">
        <v>44</v>
      </c>
      <c r="K163" s="1" t="s">
        <v>93</v>
      </c>
      <c r="L163" s="4">
        <v>23088902</v>
      </c>
      <c r="M163" s="119">
        <v>45596</v>
      </c>
      <c r="N163" s="119">
        <v>45600</v>
      </c>
      <c r="O163" s="119">
        <v>45596</v>
      </c>
      <c r="S163" s="8">
        <v>525.79999999999995</v>
      </c>
      <c r="T163" s="20">
        <v>0</v>
      </c>
      <c r="U163" s="4">
        <v>2</v>
      </c>
      <c r="V163" s="4">
        <v>7</v>
      </c>
      <c r="W163" s="4">
        <v>0</v>
      </c>
      <c r="X163" s="4">
        <v>4300000001</v>
      </c>
      <c r="Y163" s="1" t="s">
        <v>94</v>
      </c>
      <c r="Z163" s="8">
        <v>525.79999999999995</v>
      </c>
      <c r="AA163" s="8">
        <v>0</v>
      </c>
      <c r="AB163" s="8">
        <v>0</v>
      </c>
      <c r="AC163" s="8">
        <v>0</v>
      </c>
      <c r="AL163">
        <v>100059948</v>
      </c>
      <c r="AM163" t="s">
        <v>200</v>
      </c>
    </row>
    <row r="164" spans="2:39" ht="15" x14ac:dyDescent="0.25">
      <c r="B164" s="4" t="s">
        <v>43</v>
      </c>
      <c r="C164" s="4" t="s">
        <v>226</v>
      </c>
      <c r="D164" s="4" t="s">
        <v>287</v>
      </c>
      <c r="E164" s="4" t="s">
        <v>145</v>
      </c>
      <c r="F164" s="4" t="s">
        <v>90</v>
      </c>
      <c r="G164" s="4" t="s">
        <v>198</v>
      </c>
      <c r="H164" s="4" t="s">
        <v>48</v>
      </c>
      <c r="I164" s="1" t="s">
        <v>92</v>
      </c>
      <c r="J164" s="4" t="s">
        <v>44</v>
      </c>
      <c r="K164" s="1" t="s">
        <v>93</v>
      </c>
      <c r="L164" s="4">
        <v>23088902</v>
      </c>
      <c r="M164" s="119">
        <v>45596</v>
      </c>
      <c r="N164" s="119">
        <v>45600</v>
      </c>
      <c r="O164" s="119">
        <v>45596</v>
      </c>
      <c r="S164" s="8">
        <v>525.79999999999995</v>
      </c>
      <c r="T164" s="20">
        <v>0</v>
      </c>
      <c r="U164" s="4">
        <v>1</v>
      </c>
      <c r="V164" s="4">
        <v>50</v>
      </c>
      <c r="W164" s="4">
        <v>5</v>
      </c>
      <c r="X164" s="4">
        <v>7560000001</v>
      </c>
      <c r="Y164" s="1" t="s">
        <v>101</v>
      </c>
      <c r="Z164" s="8">
        <v>0</v>
      </c>
      <c r="AA164" s="8">
        <v>0</v>
      </c>
      <c r="AB164" s="8">
        <v>0.01</v>
      </c>
      <c r="AC164" s="8">
        <v>0</v>
      </c>
      <c r="AD164" s="1" t="s">
        <v>102</v>
      </c>
      <c r="AG164" s="1" t="s">
        <v>147</v>
      </c>
      <c r="AJ164" s="1" t="s">
        <v>149</v>
      </c>
      <c r="AL164"/>
      <c r="AM164"/>
    </row>
    <row r="165" spans="2:39" ht="15" x14ac:dyDescent="0.25">
      <c r="B165" s="4" t="s">
        <v>223</v>
      </c>
      <c r="C165" s="4" t="s">
        <v>288</v>
      </c>
      <c r="D165" s="4" t="s">
        <v>289</v>
      </c>
      <c r="E165" s="4" t="s">
        <v>145</v>
      </c>
      <c r="F165" s="4" t="s">
        <v>201</v>
      </c>
      <c r="G165" s="4" t="s">
        <v>140</v>
      </c>
      <c r="H165" s="4" t="s">
        <v>50</v>
      </c>
      <c r="I165" s="1" t="s">
        <v>142</v>
      </c>
      <c r="J165" s="4" t="s">
        <v>44</v>
      </c>
      <c r="K165" s="1" t="s">
        <v>93</v>
      </c>
      <c r="L165" s="4">
        <v>23088911</v>
      </c>
      <c r="M165" s="119">
        <v>45596</v>
      </c>
      <c r="N165" s="119">
        <v>45600</v>
      </c>
      <c r="O165" s="119">
        <v>45596</v>
      </c>
      <c r="S165" s="8">
        <v>101476.05</v>
      </c>
      <c r="T165" s="20">
        <v>0</v>
      </c>
      <c r="U165" s="4">
        <v>1</v>
      </c>
      <c r="V165" s="4">
        <v>50</v>
      </c>
      <c r="W165" s="4">
        <v>5</v>
      </c>
      <c r="X165" s="4">
        <v>7560000001</v>
      </c>
      <c r="Y165" s="1" t="s">
        <v>101</v>
      </c>
      <c r="Z165" s="8">
        <v>0</v>
      </c>
      <c r="AA165" s="8">
        <v>0</v>
      </c>
      <c r="AB165" s="8">
        <v>12.88</v>
      </c>
      <c r="AC165" s="8">
        <v>0</v>
      </c>
      <c r="AD165" s="1" t="s">
        <v>102</v>
      </c>
      <c r="AG165" s="1" t="s">
        <v>147</v>
      </c>
      <c r="AJ165" s="1" t="s">
        <v>149</v>
      </c>
      <c r="AL165"/>
      <c r="AM165"/>
    </row>
    <row r="166" spans="2:39" ht="15" x14ac:dyDescent="0.25">
      <c r="B166" s="4" t="s">
        <v>223</v>
      </c>
      <c r="C166" s="4" t="s">
        <v>290</v>
      </c>
      <c r="D166" s="4" t="s">
        <v>289</v>
      </c>
      <c r="E166" s="4" t="s">
        <v>145</v>
      </c>
      <c r="F166" s="4" t="s">
        <v>201</v>
      </c>
      <c r="G166" s="4" t="s">
        <v>140</v>
      </c>
      <c r="H166" s="4" t="s">
        <v>50</v>
      </c>
      <c r="I166" s="1" t="s">
        <v>142</v>
      </c>
      <c r="J166" s="4" t="s">
        <v>44</v>
      </c>
      <c r="K166" s="1" t="s">
        <v>93</v>
      </c>
      <c r="L166" s="4">
        <v>23088911</v>
      </c>
      <c r="M166" s="119">
        <v>45596</v>
      </c>
      <c r="N166" s="119">
        <v>45600</v>
      </c>
      <c r="O166" s="119">
        <v>45596</v>
      </c>
      <c r="S166" s="8">
        <v>101476.05</v>
      </c>
      <c r="T166" s="20">
        <v>0</v>
      </c>
      <c r="U166" s="4">
        <v>2</v>
      </c>
      <c r="V166" s="4">
        <v>40</v>
      </c>
      <c r="W166" s="4">
        <v>4</v>
      </c>
      <c r="X166" s="4">
        <v>4760000001</v>
      </c>
      <c r="Y166" s="1" t="s">
        <v>202</v>
      </c>
      <c r="Z166" s="8">
        <v>81458.48</v>
      </c>
      <c r="AA166" s="8">
        <v>0</v>
      </c>
      <c r="AB166" s="8">
        <v>0</v>
      </c>
      <c r="AC166" s="8">
        <v>0</v>
      </c>
      <c r="AL166"/>
      <c r="AM166"/>
    </row>
    <row r="167" spans="2:39" ht="15" x14ac:dyDescent="0.25">
      <c r="B167" s="4" t="s">
        <v>223</v>
      </c>
      <c r="C167" s="4" t="s">
        <v>290</v>
      </c>
      <c r="D167" s="4" t="s">
        <v>289</v>
      </c>
      <c r="E167" s="4" t="s">
        <v>145</v>
      </c>
      <c r="F167" s="4" t="s">
        <v>201</v>
      </c>
      <c r="G167" s="4" t="s">
        <v>140</v>
      </c>
      <c r="H167" s="4" t="s">
        <v>50</v>
      </c>
      <c r="I167" s="1" t="s">
        <v>142</v>
      </c>
      <c r="J167" s="4" t="s">
        <v>44</v>
      </c>
      <c r="K167" s="1" t="s">
        <v>93</v>
      </c>
      <c r="L167" s="4">
        <v>23088911</v>
      </c>
      <c r="M167" s="119">
        <v>45596</v>
      </c>
      <c r="N167" s="119">
        <v>45600</v>
      </c>
      <c r="O167" s="119">
        <v>45596</v>
      </c>
      <c r="S167" s="8">
        <v>101476.05</v>
      </c>
      <c r="T167" s="20">
        <v>0</v>
      </c>
      <c r="U167" s="4">
        <v>3</v>
      </c>
      <c r="V167" s="4">
        <v>50</v>
      </c>
      <c r="W167" s="4">
        <v>5</v>
      </c>
      <c r="X167" s="4">
        <v>4760000001</v>
      </c>
      <c r="Y167" s="1" t="s">
        <v>202</v>
      </c>
      <c r="Z167" s="8">
        <v>0</v>
      </c>
      <c r="AA167" s="8">
        <v>0</v>
      </c>
      <c r="AB167" s="8">
        <v>101463.17</v>
      </c>
      <c r="AC167" s="8">
        <v>0</v>
      </c>
      <c r="AL167"/>
      <c r="AM167"/>
    </row>
    <row r="168" spans="2:39" ht="15" x14ac:dyDescent="0.25">
      <c r="B168" s="4" t="s">
        <v>223</v>
      </c>
      <c r="C168" s="4" t="s">
        <v>290</v>
      </c>
      <c r="D168" s="4" t="s">
        <v>289</v>
      </c>
      <c r="E168" s="4" t="s">
        <v>145</v>
      </c>
      <c r="F168" s="4" t="s">
        <v>201</v>
      </c>
      <c r="G168" s="4" t="s">
        <v>140</v>
      </c>
      <c r="H168" s="4" t="s">
        <v>50</v>
      </c>
      <c r="I168" s="1" t="s">
        <v>142</v>
      </c>
      <c r="J168" s="4" t="s">
        <v>44</v>
      </c>
      <c r="K168" s="1" t="s">
        <v>93</v>
      </c>
      <c r="L168" s="4">
        <v>23088911</v>
      </c>
      <c r="M168" s="119">
        <v>45596</v>
      </c>
      <c r="N168" s="119">
        <v>45600</v>
      </c>
      <c r="O168" s="119">
        <v>45596</v>
      </c>
      <c r="S168" s="8">
        <v>101476.05</v>
      </c>
      <c r="T168" s="20">
        <v>0</v>
      </c>
      <c r="U168" s="4">
        <v>4</v>
      </c>
      <c r="V168" s="4">
        <v>40</v>
      </c>
      <c r="W168" s="4">
        <v>4</v>
      </c>
      <c r="X168" s="4">
        <v>4760000001</v>
      </c>
      <c r="Y168" s="1" t="s">
        <v>202</v>
      </c>
      <c r="Z168" s="8">
        <v>2413.9299999999998</v>
      </c>
      <c r="AA168" s="8">
        <v>0</v>
      </c>
      <c r="AB168" s="8">
        <v>0</v>
      </c>
      <c r="AC168" s="8">
        <v>0</v>
      </c>
      <c r="AL168"/>
      <c r="AM168"/>
    </row>
    <row r="169" spans="2:39" ht="15" x14ac:dyDescent="0.25">
      <c r="B169" s="4" t="s">
        <v>223</v>
      </c>
      <c r="C169" s="4" t="s">
        <v>290</v>
      </c>
      <c r="D169" s="4" t="s">
        <v>289</v>
      </c>
      <c r="E169" s="4" t="s">
        <v>145</v>
      </c>
      <c r="F169" s="4" t="s">
        <v>201</v>
      </c>
      <c r="G169" s="4" t="s">
        <v>140</v>
      </c>
      <c r="H169" s="4" t="s">
        <v>50</v>
      </c>
      <c r="I169" s="1" t="s">
        <v>142</v>
      </c>
      <c r="J169" s="4" t="s">
        <v>44</v>
      </c>
      <c r="K169" s="1" t="s">
        <v>93</v>
      </c>
      <c r="L169" s="4">
        <v>23088911</v>
      </c>
      <c r="M169" s="119">
        <v>45596</v>
      </c>
      <c r="N169" s="119">
        <v>45600</v>
      </c>
      <c r="O169" s="119">
        <v>45596</v>
      </c>
      <c r="S169" s="8">
        <v>101476.05</v>
      </c>
      <c r="T169" s="20">
        <v>0</v>
      </c>
      <c r="U169" s="4">
        <v>5</v>
      </c>
      <c r="V169" s="4">
        <v>40</v>
      </c>
      <c r="W169" s="4">
        <v>4</v>
      </c>
      <c r="X169" s="4">
        <v>4760000001</v>
      </c>
      <c r="Y169" s="1" t="s">
        <v>202</v>
      </c>
      <c r="Z169" s="8">
        <v>17603.64</v>
      </c>
      <c r="AA169" s="8">
        <v>0</v>
      </c>
      <c r="AB169" s="8">
        <v>0</v>
      </c>
      <c r="AC169" s="8">
        <v>0</v>
      </c>
      <c r="AL169"/>
      <c r="AM169"/>
    </row>
    <row r="170" spans="2:39" ht="15" x14ac:dyDescent="0.25">
      <c r="B170" s="4" t="s">
        <v>43</v>
      </c>
      <c r="C170" s="4" t="s">
        <v>258</v>
      </c>
      <c r="D170" s="4" t="s">
        <v>291</v>
      </c>
      <c r="E170" s="4" t="s">
        <v>203</v>
      </c>
      <c r="F170" s="4" t="s">
        <v>140</v>
      </c>
      <c r="G170" s="4" t="s">
        <v>204</v>
      </c>
      <c r="H170" s="4" t="s">
        <v>49</v>
      </c>
      <c r="I170" s="1" t="s">
        <v>160</v>
      </c>
      <c r="J170" s="4" t="s">
        <v>44</v>
      </c>
      <c r="K170" s="1" t="s">
        <v>93</v>
      </c>
      <c r="L170" s="4">
        <v>23006281</v>
      </c>
      <c r="M170" s="119">
        <v>45572</v>
      </c>
      <c r="N170" s="119">
        <v>45572</v>
      </c>
      <c r="O170" s="119">
        <v>45572</v>
      </c>
      <c r="S170" s="8">
        <v>69.180000000000007</v>
      </c>
      <c r="T170" s="20">
        <v>0</v>
      </c>
      <c r="U170" s="4">
        <v>1</v>
      </c>
      <c r="V170" s="4">
        <v>27</v>
      </c>
      <c r="W170" s="4">
        <v>2</v>
      </c>
      <c r="X170" s="4">
        <v>4000000001</v>
      </c>
      <c r="Y170" s="1" t="s">
        <v>110</v>
      </c>
      <c r="Z170" s="8">
        <v>69.180000000000007</v>
      </c>
      <c r="AA170" s="8">
        <v>0</v>
      </c>
      <c r="AB170" s="8">
        <v>0</v>
      </c>
      <c r="AC170" s="8">
        <v>0</v>
      </c>
      <c r="AL170">
        <v>100001827</v>
      </c>
      <c r="AM170" t="s">
        <v>205</v>
      </c>
    </row>
    <row r="171" spans="2:39" ht="15" x14ac:dyDescent="0.25">
      <c r="B171" s="4" t="s">
        <v>223</v>
      </c>
      <c r="C171" s="4" t="s">
        <v>292</v>
      </c>
      <c r="D171" s="4" t="s">
        <v>291</v>
      </c>
      <c r="E171" s="4" t="s">
        <v>203</v>
      </c>
      <c r="F171" s="4" t="s">
        <v>140</v>
      </c>
      <c r="G171" s="4" t="s">
        <v>204</v>
      </c>
      <c r="H171" s="4" t="s">
        <v>49</v>
      </c>
      <c r="I171" s="1" t="s">
        <v>160</v>
      </c>
      <c r="J171" s="4" t="s">
        <v>44</v>
      </c>
      <c r="K171" s="1" t="s">
        <v>93</v>
      </c>
      <c r="L171" s="4">
        <v>23006281</v>
      </c>
      <c r="M171" s="119">
        <v>45572</v>
      </c>
      <c r="N171" s="119">
        <v>45572</v>
      </c>
      <c r="O171" s="119">
        <v>45572</v>
      </c>
      <c r="S171" s="8">
        <v>69.180000000000007</v>
      </c>
      <c r="T171" s="20">
        <v>0</v>
      </c>
      <c r="U171" s="4">
        <v>2</v>
      </c>
      <c r="V171" s="4">
        <v>39</v>
      </c>
      <c r="W171" s="4">
        <v>3</v>
      </c>
      <c r="X171" s="4">
        <v>4070000001</v>
      </c>
      <c r="Y171" s="1" t="s">
        <v>206</v>
      </c>
      <c r="Z171" s="8">
        <v>0</v>
      </c>
      <c r="AA171" s="8">
        <v>0</v>
      </c>
      <c r="AB171" s="8">
        <v>69.180000000000007</v>
      </c>
      <c r="AC171" s="8">
        <v>0</v>
      </c>
      <c r="AL171">
        <v>100001827</v>
      </c>
      <c r="AM171" t="s">
        <v>205</v>
      </c>
    </row>
    <row r="172" spans="2:39" ht="15" x14ac:dyDescent="0.25">
      <c r="B172" s="4" t="s">
        <v>223</v>
      </c>
      <c r="C172" s="4" t="s">
        <v>293</v>
      </c>
      <c r="D172" s="4" t="s">
        <v>294</v>
      </c>
      <c r="E172" s="4" t="s">
        <v>203</v>
      </c>
      <c r="F172" s="4" t="s">
        <v>140</v>
      </c>
      <c r="G172" s="4" t="s">
        <v>141</v>
      </c>
      <c r="H172" s="4" t="s">
        <v>49</v>
      </c>
      <c r="I172" s="1" t="s">
        <v>160</v>
      </c>
      <c r="J172" s="4" t="s">
        <v>44</v>
      </c>
      <c r="K172" s="1" t="s">
        <v>93</v>
      </c>
      <c r="L172" s="4">
        <v>23006318</v>
      </c>
      <c r="M172" s="119">
        <v>45580</v>
      </c>
      <c r="N172" s="119">
        <v>45580</v>
      </c>
      <c r="O172" s="119">
        <v>45580</v>
      </c>
      <c r="S172" s="8">
        <v>412.29</v>
      </c>
      <c r="T172" s="20">
        <v>0</v>
      </c>
      <c r="U172" s="4">
        <v>2</v>
      </c>
      <c r="V172" s="4">
        <v>50</v>
      </c>
      <c r="W172" s="4">
        <v>5</v>
      </c>
      <c r="X172" s="4">
        <v>5550000001</v>
      </c>
      <c r="Y172" s="1" t="s">
        <v>207</v>
      </c>
      <c r="Z172" s="8">
        <v>0</v>
      </c>
      <c r="AA172" s="8">
        <v>0</v>
      </c>
      <c r="AB172" s="8">
        <v>412.29</v>
      </c>
      <c r="AC172" s="8">
        <v>0</v>
      </c>
      <c r="AL172"/>
      <c r="AM172"/>
    </row>
    <row r="173" spans="2:39" ht="15" x14ac:dyDescent="0.25">
      <c r="B173" s="4" t="s">
        <v>223</v>
      </c>
      <c r="C173" s="4" t="s">
        <v>264</v>
      </c>
      <c r="D173" s="4" t="s">
        <v>294</v>
      </c>
      <c r="E173" s="4" t="s">
        <v>203</v>
      </c>
      <c r="F173" s="4" t="s">
        <v>140</v>
      </c>
      <c r="G173" s="4" t="s">
        <v>141</v>
      </c>
      <c r="H173" s="4" t="s">
        <v>49</v>
      </c>
      <c r="I173" s="1" t="s">
        <v>160</v>
      </c>
      <c r="J173" s="4" t="s">
        <v>44</v>
      </c>
      <c r="K173" s="1" t="s">
        <v>93</v>
      </c>
      <c r="L173" s="4">
        <v>23006318</v>
      </c>
      <c r="M173" s="119">
        <v>45580</v>
      </c>
      <c r="N173" s="119">
        <v>45580</v>
      </c>
      <c r="O173" s="119">
        <v>45580</v>
      </c>
      <c r="S173" s="8">
        <v>412.29</v>
      </c>
      <c r="T173" s="20">
        <v>0</v>
      </c>
      <c r="U173" s="4">
        <v>1</v>
      </c>
      <c r="V173" s="4">
        <v>27</v>
      </c>
      <c r="W173" s="4">
        <v>2</v>
      </c>
      <c r="X173" s="4">
        <v>5540000001</v>
      </c>
      <c r="Y173" s="1" t="s">
        <v>169</v>
      </c>
      <c r="Z173" s="8">
        <v>412.29</v>
      </c>
      <c r="AA173" s="8">
        <v>0</v>
      </c>
      <c r="AB173" s="8">
        <v>0</v>
      </c>
      <c r="AC173" s="8">
        <v>0</v>
      </c>
      <c r="AL173">
        <v>554001141</v>
      </c>
      <c r="AM173" t="s">
        <v>208</v>
      </c>
    </row>
    <row r="174" spans="2:39" ht="15" x14ac:dyDescent="0.25">
      <c r="B174" s="4" t="s">
        <v>223</v>
      </c>
      <c r="C174" s="4" t="s">
        <v>295</v>
      </c>
      <c r="D174" s="4" t="s">
        <v>296</v>
      </c>
      <c r="E174" s="4" t="s">
        <v>203</v>
      </c>
      <c r="F174" s="4" t="s">
        <v>140</v>
      </c>
      <c r="G174" s="4" t="s">
        <v>204</v>
      </c>
      <c r="H174" s="4" t="s">
        <v>50</v>
      </c>
      <c r="I174" s="1" t="s">
        <v>142</v>
      </c>
      <c r="J174" s="4" t="s">
        <v>44</v>
      </c>
      <c r="K174" s="1" t="s">
        <v>93</v>
      </c>
      <c r="L174" s="4">
        <v>23006324</v>
      </c>
      <c r="M174" s="119">
        <v>45582</v>
      </c>
      <c r="N174" s="119">
        <v>45582</v>
      </c>
      <c r="O174" s="119">
        <v>45582</v>
      </c>
      <c r="S174" s="8">
        <v>56.76</v>
      </c>
      <c r="T174" s="20">
        <v>0</v>
      </c>
      <c r="U174" s="4">
        <v>1</v>
      </c>
      <c r="V174" s="4">
        <v>27</v>
      </c>
      <c r="W174" s="4">
        <v>2</v>
      </c>
      <c r="X174" s="4">
        <v>5540000001</v>
      </c>
      <c r="Y174" s="1" t="s">
        <v>169</v>
      </c>
      <c r="Z174" s="8">
        <v>56.76</v>
      </c>
      <c r="AA174" s="8">
        <v>0</v>
      </c>
      <c r="AB174" s="8">
        <v>0</v>
      </c>
      <c r="AC174" s="8">
        <v>0</v>
      </c>
      <c r="AL174">
        <v>554001141</v>
      </c>
      <c r="AM174" t="s">
        <v>208</v>
      </c>
    </row>
    <row r="175" spans="2:39" ht="15" x14ac:dyDescent="0.25">
      <c r="B175" s="4" t="s">
        <v>223</v>
      </c>
      <c r="C175" s="4" t="s">
        <v>297</v>
      </c>
      <c r="D175" s="4" t="s">
        <v>296</v>
      </c>
      <c r="E175" s="4" t="s">
        <v>203</v>
      </c>
      <c r="F175" s="4" t="s">
        <v>140</v>
      </c>
      <c r="G175" s="4" t="s">
        <v>204</v>
      </c>
      <c r="H175" s="4" t="s">
        <v>50</v>
      </c>
      <c r="I175" s="1" t="s">
        <v>142</v>
      </c>
      <c r="J175" s="4" t="s">
        <v>44</v>
      </c>
      <c r="K175" s="1" t="s">
        <v>93</v>
      </c>
      <c r="L175" s="4">
        <v>23006324</v>
      </c>
      <c r="M175" s="119">
        <v>45582</v>
      </c>
      <c r="N175" s="119">
        <v>45582</v>
      </c>
      <c r="O175" s="119">
        <v>45582</v>
      </c>
      <c r="S175" s="8">
        <v>56.76</v>
      </c>
      <c r="T175" s="20">
        <v>0</v>
      </c>
      <c r="U175" s="4">
        <v>2</v>
      </c>
      <c r="V175" s="4">
        <v>50</v>
      </c>
      <c r="W175" s="4">
        <v>5</v>
      </c>
      <c r="X175" s="4">
        <v>5550000001</v>
      </c>
      <c r="Y175" s="1" t="s">
        <v>207</v>
      </c>
      <c r="Z175" s="8">
        <v>0</v>
      </c>
      <c r="AA175" s="8">
        <v>0</v>
      </c>
      <c r="AB175" s="8">
        <v>56.76</v>
      </c>
      <c r="AC175" s="8">
        <v>0</v>
      </c>
      <c r="AL175"/>
      <c r="AM175"/>
    </row>
    <row r="176" spans="2:39" ht="15" x14ac:dyDescent="0.25">
      <c r="B176" s="4" t="s">
        <v>223</v>
      </c>
      <c r="C176" s="4" t="s">
        <v>297</v>
      </c>
      <c r="D176" s="4" t="s">
        <v>298</v>
      </c>
      <c r="E176" s="4" t="s">
        <v>203</v>
      </c>
      <c r="F176" s="4" t="s">
        <v>140</v>
      </c>
      <c r="G176" s="4" t="s">
        <v>204</v>
      </c>
      <c r="H176" s="4" t="s">
        <v>50</v>
      </c>
      <c r="I176" s="1" t="s">
        <v>142</v>
      </c>
      <c r="J176" s="4" t="s">
        <v>44</v>
      </c>
      <c r="K176" s="1" t="s">
        <v>93</v>
      </c>
      <c r="L176" s="4">
        <v>23006365</v>
      </c>
      <c r="M176" s="119">
        <v>45588</v>
      </c>
      <c r="N176" s="119">
        <v>45588</v>
      </c>
      <c r="O176" s="119">
        <v>45588</v>
      </c>
      <c r="S176" s="8">
        <v>186.17</v>
      </c>
      <c r="T176" s="20">
        <v>0</v>
      </c>
      <c r="U176" s="4">
        <v>2</v>
      </c>
      <c r="V176" s="4">
        <v>50</v>
      </c>
      <c r="W176" s="4">
        <v>5</v>
      </c>
      <c r="X176" s="4">
        <v>5550000001</v>
      </c>
      <c r="Y176" s="1" t="s">
        <v>207</v>
      </c>
      <c r="Z176" s="8">
        <v>0</v>
      </c>
      <c r="AA176" s="8">
        <v>0</v>
      </c>
      <c r="AB176" s="8">
        <v>186.17</v>
      </c>
      <c r="AC176" s="8">
        <v>0</v>
      </c>
      <c r="AL176"/>
      <c r="AM176"/>
    </row>
    <row r="177" spans="2:39" ht="15" x14ac:dyDescent="0.25">
      <c r="B177" s="4" t="s">
        <v>223</v>
      </c>
      <c r="C177" s="4" t="s">
        <v>295</v>
      </c>
      <c r="D177" s="4" t="s">
        <v>298</v>
      </c>
      <c r="E177" s="4" t="s">
        <v>203</v>
      </c>
      <c r="F177" s="4" t="s">
        <v>140</v>
      </c>
      <c r="G177" s="4" t="s">
        <v>204</v>
      </c>
      <c r="H177" s="4" t="s">
        <v>50</v>
      </c>
      <c r="I177" s="1" t="s">
        <v>142</v>
      </c>
      <c r="J177" s="4" t="s">
        <v>44</v>
      </c>
      <c r="K177" s="1" t="s">
        <v>93</v>
      </c>
      <c r="L177" s="4">
        <v>23006365</v>
      </c>
      <c r="M177" s="119">
        <v>45588</v>
      </c>
      <c r="N177" s="119">
        <v>45588</v>
      </c>
      <c r="O177" s="119">
        <v>45588</v>
      </c>
      <c r="S177" s="8">
        <v>186.17</v>
      </c>
      <c r="T177" s="20">
        <v>0</v>
      </c>
      <c r="U177" s="4">
        <v>1</v>
      </c>
      <c r="V177" s="4">
        <v>27</v>
      </c>
      <c r="W177" s="4">
        <v>2</v>
      </c>
      <c r="X177" s="4">
        <v>5540000001</v>
      </c>
      <c r="Y177" s="1" t="s">
        <v>169</v>
      </c>
      <c r="Z177" s="8">
        <v>186.17</v>
      </c>
      <c r="AA177" s="8">
        <v>0</v>
      </c>
      <c r="AB177" s="8">
        <v>0</v>
      </c>
      <c r="AC177" s="8">
        <v>0</v>
      </c>
      <c r="AL177">
        <v>554001141</v>
      </c>
      <c r="AM177" t="s">
        <v>208</v>
      </c>
    </row>
    <row r="178" spans="2:39" ht="15" x14ac:dyDescent="0.25">
      <c r="B178" s="4" t="s">
        <v>43</v>
      </c>
      <c r="C178" s="4" t="s">
        <v>299</v>
      </c>
      <c r="D178" s="4" t="s">
        <v>300</v>
      </c>
      <c r="E178" s="4" t="s">
        <v>209</v>
      </c>
      <c r="F178" s="4" t="s">
        <v>201</v>
      </c>
      <c r="G178" s="4" t="s">
        <v>140</v>
      </c>
      <c r="H178" s="4" t="s">
        <v>50</v>
      </c>
      <c r="I178" s="1" t="s">
        <v>142</v>
      </c>
      <c r="J178" s="4" t="s">
        <v>44</v>
      </c>
      <c r="K178" s="1" t="s">
        <v>93</v>
      </c>
      <c r="L178" s="4">
        <v>23009969</v>
      </c>
      <c r="M178" s="119">
        <v>45596</v>
      </c>
      <c r="N178" s="119">
        <v>45600</v>
      </c>
      <c r="O178" s="119">
        <v>45596</v>
      </c>
      <c r="S178" s="8">
        <v>7068.99</v>
      </c>
      <c r="T178" s="20">
        <v>0</v>
      </c>
      <c r="U178" s="4">
        <v>1</v>
      </c>
      <c r="V178" s="4">
        <v>40</v>
      </c>
      <c r="W178" s="4">
        <v>4</v>
      </c>
      <c r="X178" s="4">
        <v>6590000001</v>
      </c>
      <c r="Y178" s="1" t="s">
        <v>122</v>
      </c>
      <c r="Z178" s="8">
        <v>0.02</v>
      </c>
      <c r="AA178" s="8">
        <v>0</v>
      </c>
      <c r="AB178" s="8">
        <v>0</v>
      </c>
      <c r="AC178" s="8">
        <v>0</v>
      </c>
      <c r="AD178" s="1" t="s">
        <v>102</v>
      </c>
      <c r="AF178" s="1">
        <v>1134204000</v>
      </c>
      <c r="AG178" s="1">
        <v>1134204000</v>
      </c>
      <c r="AI178" s="1" t="s">
        <v>210</v>
      </c>
      <c r="AJ178" s="1" t="s">
        <v>211</v>
      </c>
      <c r="AL178"/>
      <c r="AM178"/>
    </row>
    <row r="179" spans="2:39" ht="15" x14ac:dyDescent="0.25">
      <c r="B179" s="4" t="s">
        <v>223</v>
      </c>
      <c r="C179" s="4" t="s">
        <v>290</v>
      </c>
      <c r="D179" s="4" t="s">
        <v>300</v>
      </c>
      <c r="E179" s="4" t="s">
        <v>209</v>
      </c>
      <c r="F179" s="4" t="s">
        <v>201</v>
      </c>
      <c r="G179" s="4" t="s">
        <v>140</v>
      </c>
      <c r="H179" s="4" t="s">
        <v>50</v>
      </c>
      <c r="I179" s="1" t="s">
        <v>142</v>
      </c>
      <c r="J179" s="4" t="s">
        <v>44</v>
      </c>
      <c r="K179" s="1" t="s">
        <v>93</v>
      </c>
      <c r="L179" s="4">
        <v>23009969</v>
      </c>
      <c r="M179" s="119">
        <v>45596</v>
      </c>
      <c r="N179" s="119">
        <v>45600</v>
      </c>
      <c r="O179" s="119">
        <v>45596</v>
      </c>
      <c r="S179" s="8">
        <v>7068.99</v>
      </c>
      <c r="T179" s="20">
        <v>0</v>
      </c>
      <c r="U179" s="4">
        <v>2</v>
      </c>
      <c r="V179" s="4">
        <v>40</v>
      </c>
      <c r="W179" s="4">
        <v>4</v>
      </c>
      <c r="X179" s="4">
        <v>4760000001</v>
      </c>
      <c r="Y179" s="1" t="s">
        <v>202</v>
      </c>
      <c r="Z179" s="8">
        <v>7068.97</v>
      </c>
      <c r="AA179" s="8">
        <v>0</v>
      </c>
      <c r="AB179" s="8">
        <v>0</v>
      </c>
      <c r="AC179" s="8">
        <v>0</v>
      </c>
      <c r="AL179"/>
      <c r="AM179"/>
    </row>
    <row r="180" spans="2:39" ht="15" x14ac:dyDescent="0.25">
      <c r="B180" s="4" t="s">
        <v>223</v>
      </c>
      <c r="C180" s="4" t="s">
        <v>290</v>
      </c>
      <c r="D180" s="4" t="s">
        <v>300</v>
      </c>
      <c r="E180" s="4" t="s">
        <v>209</v>
      </c>
      <c r="F180" s="4" t="s">
        <v>201</v>
      </c>
      <c r="G180" s="4" t="s">
        <v>140</v>
      </c>
      <c r="H180" s="4" t="s">
        <v>50</v>
      </c>
      <c r="I180" s="1" t="s">
        <v>142</v>
      </c>
      <c r="J180" s="4" t="s">
        <v>44</v>
      </c>
      <c r="K180" s="1" t="s">
        <v>93</v>
      </c>
      <c r="L180" s="4">
        <v>23009969</v>
      </c>
      <c r="M180" s="119">
        <v>45596</v>
      </c>
      <c r="N180" s="119">
        <v>45600</v>
      </c>
      <c r="O180" s="119">
        <v>45596</v>
      </c>
      <c r="S180" s="8">
        <v>7068.99</v>
      </c>
      <c r="T180" s="20">
        <v>0</v>
      </c>
      <c r="U180" s="4">
        <v>3</v>
      </c>
      <c r="V180" s="4">
        <v>50</v>
      </c>
      <c r="W180" s="4">
        <v>5</v>
      </c>
      <c r="X180" s="4">
        <v>4760000001</v>
      </c>
      <c r="Y180" s="1" t="s">
        <v>202</v>
      </c>
      <c r="Z180" s="8">
        <v>0</v>
      </c>
      <c r="AA180" s="8">
        <v>0</v>
      </c>
      <c r="AB180" s="8">
        <v>7068.99</v>
      </c>
      <c r="AC180" s="8">
        <v>0</v>
      </c>
      <c r="AL180"/>
      <c r="AM180"/>
    </row>
    <row r="181" spans="2:39" ht="15" x14ac:dyDescent="0.25">
      <c r="B181" s="4" t="s">
        <v>43</v>
      </c>
      <c r="C181" s="4" t="s">
        <v>235</v>
      </c>
      <c r="D181" s="4" t="s">
        <v>301</v>
      </c>
      <c r="E181" s="4" t="s">
        <v>209</v>
      </c>
      <c r="F181" s="4" t="s">
        <v>90</v>
      </c>
      <c r="G181" s="4" t="s">
        <v>198</v>
      </c>
      <c r="H181" s="4" t="s">
        <v>48</v>
      </c>
      <c r="I181" s="1" t="s">
        <v>92</v>
      </c>
      <c r="J181" s="4" t="s">
        <v>44</v>
      </c>
      <c r="K181" s="1" t="s">
        <v>93</v>
      </c>
      <c r="L181" s="4">
        <v>23009975</v>
      </c>
      <c r="M181" s="119">
        <v>45596</v>
      </c>
      <c r="N181" s="119">
        <v>45600</v>
      </c>
      <c r="O181" s="119">
        <v>45596</v>
      </c>
      <c r="S181" s="8">
        <v>337.6</v>
      </c>
      <c r="T181" s="20">
        <v>0</v>
      </c>
      <c r="U181" s="4">
        <v>1</v>
      </c>
      <c r="V181" s="4">
        <v>40</v>
      </c>
      <c r="W181" s="4">
        <v>4</v>
      </c>
      <c r="X181" s="4">
        <v>6590000001</v>
      </c>
      <c r="Y181" s="1" t="s">
        <v>122</v>
      </c>
      <c r="Z181" s="8">
        <v>0.01</v>
      </c>
      <c r="AA181" s="8">
        <v>0</v>
      </c>
      <c r="AB181" s="8">
        <v>0</v>
      </c>
      <c r="AC181" s="8">
        <v>0</v>
      </c>
      <c r="AD181" s="1" t="s">
        <v>102</v>
      </c>
      <c r="AF181" s="1">
        <v>1134204000</v>
      </c>
      <c r="AG181" s="1">
        <v>1134204000</v>
      </c>
      <c r="AI181" s="1" t="s">
        <v>210</v>
      </c>
      <c r="AJ181" s="1" t="s">
        <v>211</v>
      </c>
      <c r="AL181"/>
      <c r="AM181"/>
    </row>
    <row r="182" spans="2:39" ht="15" x14ac:dyDescent="0.25">
      <c r="B182" s="4" t="s">
        <v>43</v>
      </c>
      <c r="C182" s="4" t="s">
        <v>221</v>
      </c>
      <c r="D182" s="4" t="s">
        <v>301</v>
      </c>
      <c r="E182" s="4" t="s">
        <v>209</v>
      </c>
      <c r="F182" s="4" t="s">
        <v>90</v>
      </c>
      <c r="G182" s="4" t="s">
        <v>198</v>
      </c>
      <c r="H182" s="4" t="s">
        <v>48</v>
      </c>
      <c r="I182" s="1" t="s">
        <v>92</v>
      </c>
      <c r="J182" s="4" t="s">
        <v>44</v>
      </c>
      <c r="K182" s="1" t="s">
        <v>93</v>
      </c>
      <c r="L182" s="4">
        <v>23009975</v>
      </c>
      <c r="M182" s="119">
        <v>45596</v>
      </c>
      <c r="N182" s="119">
        <v>45600</v>
      </c>
      <c r="O182" s="119">
        <v>45596</v>
      </c>
      <c r="S182" s="8">
        <v>337.6</v>
      </c>
      <c r="T182" s="20">
        <v>0</v>
      </c>
      <c r="U182" s="4">
        <v>2</v>
      </c>
      <c r="V182" s="4">
        <v>7</v>
      </c>
      <c r="W182" s="4">
        <v>0</v>
      </c>
      <c r="X182" s="4">
        <v>4300000001</v>
      </c>
      <c r="Y182" s="1" t="s">
        <v>94</v>
      </c>
      <c r="Z182" s="8">
        <v>337.59</v>
      </c>
      <c r="AA182" s="8">
        <v>0</v>
      </c>
      <c r="AB182" s="8">
        <v>0</v>
      </c>
      <c r="AC182" s="8">
        <v>0</v>
      </c>
      <c r="AL182">
        <v>100059226</v>
      </c>
      <c r="AM182" t="s">
        <v>212</v>
      </c>
    </row>
    <row r="183" spans="2:39" ht="15" x14ac:dyDescent="0.25">
      <c r="B183" s="4" t="s">
        <v>43</v>
      </c>
      <c r="C183" s="4" t="s">
        <v>221</v>
      </c>
      <c r="D183" s="4" t="s">
        <v>301</v>
      </c>
      <c r="E183" s="4" t="s">
        <v>209</v>
      </c>
      <c r="F183" s="4" t="s">
        <v>90</v>
      </c>
      <c r="G183" s="4" t="s">
        <v>198</v>
      </c>
      <c r="H183" s="4" t="s">
        <v>48</v>
      </c>
      <c r="I183" s="1" t="s">
        <v>92</v>
      </c>
      <c r="J183" s="4" t="s">
        <v>44</v>
      </c>
      <c r="K183" s="1" t="s">
        <v>93</v>
      </c>
      <c r="L183" s="4">
        <v>23009975</v>
      </c>
      <c r="M183" s="119">
        <v>45596</v>
      </c>
      <c r="N183" s="119">
        <v>45600</v>
      </c>
      <c r="O183" s="119">
        <v>45596</v>
      </c>
      <c r="S183" s="8">
        <v>337.6</v>
      </c>
      <c r="T183" s="20">
        <v>0</v>
      </c>
      <c r="U183" s="4">
        <v>3</v>
      </c>
      <c r="V183" s="4">
        <v>17</v>
      </c>
      <c r="W183" s="4">
        <v>1</v>
      </c>
      <c r="X183" s="4">
        <v>4300000001</v>
      </c>
      <c r="Y183" s="1" t="s">
        <v>94</v>
      </c>
      <c r="Z183" s="8">
        <v>0</v>
      </c>
      <c r="AA183" s="8">
        <v>0</v>
      </c>
      <c r="AB183" s="8">
        <v>337.6</v>
      </c>
      <c r="AC183" s="8">
        <v>0</v>
      </c>
      <c r="AL183">
        <v>100059226</v>
      </c>
      <c r="AM183" t="s">
        <v>212</v>
      </c>
    </row>
    <row r="184" spans="2:39" ht="15" x14ac:dyDescent="0.25">
      <c r="B184" s="4" t="s">
        <v>43</v>
      </c>
      <c r="C184" s="4" t="s">
        <v>235</v>
      </c>
      <c r="D184" s="4" t="s">
        <v>302</v>
      </c>
      <c r="E184" s="4" t="s">
        <v>209</v>
      </c>
      <c r="F184" s="4" t="s">
        <v>90</v>
      </c>
      <c r="G184" s="4" t="s">
        <v>198</v>
      </c>
      <c r="H184" s="4" t="s">
        <v>48</v>
      </c>
      <c r="I184" s="1" t="s">
        <v>92</v>
      </c>
      <c r="J184" s="4" t="s">
        <v>44</v>
      </c>
      <c r="K184" s="1" t="s">
        <v>93</v>
      </c>
      <c r="L184" s="4">
        <v>23009976</v>
      </c>
      <c r="M184" s="119">
        <v>45596</v>
      </c>
      <c r="N184" s="119">
        <v>45600</v>
      </c>
      <c r="O184" s="119">
        <v>45596</v>
      </c>
      <c r="S184" s="8">
        <v>753.26</v>
      </c>
      <c r="T184" s="20">
        <v>0</v>
      </c>
      <c r="U184" s="4">
        <v>1</v>
      </c>
      <c r="V184" s="4">
        <v>40</v>
      </c>
      <c r="W184" s="4">
        <v>4</v>
      </c>
      <c r="X184" s="4">
        <v>6590000001</v>
      </c>
      <c r="Y184" s="1" t="s">
        <v>122</v>
      </c>
      <c r="Z184" s="8">
        <v>0.04</v>
      </c>
      <c r="AA184" s="8">
        <v>0</v>
      </c>
      <c r="AB184" s="8">
        <v>0</v>
      </c>
      <c r="AC184" s="8">
        <v>0</v>
      </c>
      <c r="AD184" s="1" t="s">
        <v>102</v>
      </c>
      <c r="AF184" s="1">
        <v>1134204000</v>
      </c>
      <c r="AG184" s="1">
        <v>1134204000</v>
      </c>
      <c r="AI184" s="1" t="s">
        <v>210</v>
      </c>
      <c r="AJ184" s="1" t="s">
        <v>211</v>
      </c>
      <c r="AL184"/>
      <c r="AM184"/>
    </row>
    <row r="185" spans="2:39" ht="15" x14ac:dyDescent="0.25">
      <c r="B185" s="4" t="s">
        <v>43</v>
      </c>
      <c r="C185" s="4" t="s">
        <v>221</v>
      </c>
      <c r="D185" s="4" t="s">
        <v>302</v>
      </c>
      <c r="E185" s="4" t="s">
        <v>209</v>
      </c>
      <c r="F185" s="4" t="s">
        <v>90</v>
      </c>
      <c r="G185" s="4" t="s">
        <v>198</v>
      </c>
      <c r="H185" s="4" t="s">
        <v>48</v>
      </c>
      <c r="I185" s="1" t="s">
        <v>92</v>
      </c>
      <c r="J185" s="4" t="s">
        <v>44</v>
      </c>
      <c r="K185" s="1" t="s">
        <v>93</v>
      </c>
      <c r="L185" s="4">
        <v>23009976</v>
      </c>
      <c r="M185" s="119">
        <v>45596</v>
      </c>
      <c r="N185" s="119">
        <v>45600</v>
      </c>
      <c r="O185" s="119">
        <v>45596</v>
      </c>
      <c r="S185" s="8">
        <v>753.26</v>
      </c>
      <c r="T185" s="20">
        <v>0</v>
      </c>
      <c r="U185" s="4">
        <v>2</v>
      </c>
      <c r="V185" s="4">
        <v>7</v>
      </c>
      <c r="W185" s="4">
        <v>0</v>
      </c>
      <c r="X185" s="4">
        <v>4300000001</v>
      </c>
      <c r="Y185" s="1" t="s">
        <v>94</v>
      </c>
      <c r="Z185" s="8">
        <v>753.22</v>
      </c>
      <c r="AA185" s="8">
        <v>0</v>
      </c>
      <c r="AB185" s="8">
        <v>0</v>
      </c>
      <c r="AC185" s="8">
        <v>0</v>
      </c>
      <c r="AL185">
        <v>100059920</v>
      </c>
      <c r="AM185" t="s">
        <v>213</v>
      </c>
    </row>
    <row r="186" spans="2:39" ht="15" x14ac:dyDescent="0.25">
      <c r="B186" s="4" t="s">
        <v>43</v>
      </c>
      <c r="C186" s="4" t="s">
        <v>221</v>
      </c>
      <c r="D186" s="4" t="s">
        <v>302</v>
      </c>
      <c r="E186" s="4" t="s">
        <v>209</v>
      </c>
      <c r="F186" s="4" t="s">
        <v>90</v>
      </c>
      <c r="G186" s="4" t="s">
        <v>198</v>
      </c>
      <c r="H186" s="4" t="s">
        <v>48</v>
      </c>
      <c r="I186" s="1" t="s">
        <v>92</v>
      </c>
      <c r="J186" s="4" t="s">
        <v>44</v>
      </c>
      <c r="K186" s="1" t="s">
        <v>93</v>
      </c>
      <c r="L186" s="4">
        <v>23009976</v>
      </c>
      <c r="M186" s="119">
        <v>45596</v>
      </c>
      <c r="N186" s="119">
        <v>45600</v>
      </c>
      <c r="O186" s="119">
        <v>45596</v>
      </c>
      <c r="S186" s="8">
        <v>753.26</v>
      </c>
      <c r="T186" s="20">
        <v>0</v>
      </c>
      <c r="U186" s="4">
        <v>3</v>
      </c>
      <c r="V186" s="4">
        <v>17</v>
      </c>
      <c r="W186" s="4">
        <v>1</v>
      </c>
      <c r="X186" s="4">
        <v>4300000001</v>
      </c>
      <c r="Y186" s="1" t="s">
        <v>94</v>
      </c>
      <c r="Z186" s="8">
        <v>0</v>
      </c>
      <c r="AA186" s="8">
        <v>0</v>
      </c>
      <c r="AB186" s="8">
        <v>753.26</v>
      </c>
      <c r="AC186" s="8">
        <v>0</v>
      </c>
      <c r="AL186">
        <v>100059920</v>
      </c>
      <c r="AM186" t="s">
        <v>213</v>
      </c>
    </row>
    <row r="187" spans="2:39" ht="15" x14ac:dyDescent="0.25">
      <c r="B187" s="4" t="s">
        <v>223</v>
      </c>
      <c r="C187" s="4" t="s">
        <v>303</v>
      </c>
      <c r="D187" s="4" t="s">
        <v>304</v>
      </c>
      <c r="E187" s="4" t="s">
        <v>214</v>
      </c>
      <c r="F187" s="4" t="s">
        <v>140</v>
      </c>
      <c r="G187" s="4" t="s">
        <v>215</v>
      </c>
      <c r="H187" s="4" t="s">
        <v>49</v>
      </c>
      <c r="I187" s="1" t="s">
        <v>160</v>
      </c>
      <c r="J187" s="4" t="s">
        <v>44</v>
      </c>
      <c r="K187" s="1" t="s">
        <v>93</v>
      </c>
      <c r="L187" s="4">
        <v>23002066</v>
      </c>
      <c r="M187" s="119">
        <v>45572</v>
      </c>
      <c r="N187" s="119">
        <v>45572</v>
      </c>
      <c r="O187" s="119">
        <v>45572</v>
      </c>
      <c r="S187" s="8">
        <v>1051.5999999999999</v>
      </c>
      <c r="T187" s="20">
        <v>0</v>
      </c>
      <c r="U187" s="4">
        <v>1</v>
      </c>
      <c r="V187" s="4">
        <v>50</v>
      </c>
      <c r="W187" s="4">
        <v>5</v>
      </c>
      <c r="X187" s="4">
        <v>6292000001</v>
      </c>
      <c r="Y187" s="1" t="s">
        <v>216</v>
      </c>
      <c r="Z187" s="8">
        <v>0</v>
      </c>
      <c r="AA187" s="8">
        <v>0</v>
      </c>
      <c r="AB187" s="8">
        <v>850</v>
      </c>
      <c r="AC187" s="8">
        <v>0</v>
      </c>
      <c r="AD187" s="1" t="s">
        <v>217</v>
      </c>
      <c r="AF187" s="1">
        <v>1162472020</v>
      </c>
      <c r="AG187" s="1">
        <v>1162472020</v>
      </c>
      <c r="AI187" s="1" t="s">
        <v>218</v>
      </c>
      <c r="AJ187" s="1" t="s">
        <v>219</v>
      </c>
      <c r="AL187"/>
      <c r="AM187"/>
    </row>
    <row r="188" spans="2:39" ht="15" x14ac:dyDescent="0.25">
      <c r="B188" s="4" t="s">
        <v>223</v>
      </c>
      <c r="C188" s="4" t="s">
        <v>303</v>
      </c>
      <c r="D188" s="4" t="s">
        <v>304</v>
      </c>
      <c r="E188" s="4" t="s">
        <v>214</v>
      </c>
      <c r="F188" s="4" t="s">
        <v>140</v>
      </c>
      <c r="G188" s="4" t="s">
        <v>215</v>
      </c>
      <c r="H188" s="4" t="s">
        <v>49</v>
      </c>
      <c r="I188" s="1" t="s">
        <v>160</v>
      </c>
      <c r="J188" s="4" t="s">
        <v>44</v>
      </c>
      <c r="K188" s="1" t="s">
        <v>93</v>
      </c>
      <c r="L188" s="4">
        <v>23002066</v>
      </c>
      <c r="M188" s="119">
        <v>45572</v>
      </c>
      <c r="N188" s="119">
        <v>45572</v>
      </c>
      <c r="O188" s="119">
        <v>45572</v>
      </c>
      <c r="S188" s="8">
        <v>1051.5999999999999</v>
      </c>
      <c r="T188" s="20">
        <v>0</v>
      </c>
      <c r="U188" s="4">
        <v>2</v>
      </c>
      <c r="V188" s="4">
        <v>40</v>
      </c>
      <c r="W188" s="4">
        <v>4</v>
      </c>
      <c r="X188" s="4">
        <v>6292000001</v>
      </c>
      <c r="Y188" s="1" t="s">
        <v>216</v>
      </c>
      <c r="Z188" s="8">
        <v>43.6</v>
      </c>
      <c r="AA188" s="8">
        <v>0</v>
      </c>
      <c r="AB188" s="8">
        <v>0</v>
      </c>
      <c r="AC188" s="8">
        <v>0</v>
      </c>
      <c r="AD188" s="1" t="s">
        <v>217</v>
      </c>
      <c r="AF188" s="1">
        <v>1162472020</v>
      </c>
      <c r="AG188" s="1">
        <v>1162472020</v>
      </c>
      <c r="AI188" s="1" t="s">
        <v>218</v>
      </c>
      <c r="AJ188" s="1" t="s">
        <v>219</v>
      </c>
      <c r="AL188"/>
      <c r="AM188"/>
    </row>
    <row r="189" spans="2:39" ht="15" x14ac:dyDescent="0.25">
      <c r="B189" s="4" t="s">
        <v>43</v>
      </c>
      <c r="C189" s="4" t="s">
        <v>258</v>
      </c>
      <c r="D189" s="4" t="s">
        <v>304</v>
      </c>
      <c r="E189" s="4" t="s">
        <v>214</v>
      </c>
      <c r="F189" s="4" t="s">
        <v>140</v>
      </c>
      <c r="G189" s="4" t="s">
        <v>215</v>
      </c>
      <c r="H189" s="4" t="s">
        <v>49</v>
      </c>
      <c r="I189" s="1" t="s">
        <v>160</v>
      </c>
      <c r="J189" s="4" t="s">
        <v>44</v>
      </c>
      <c r="K189" s="1" t="s">
        <v>93</v>
      </c>
      <c r="L189" s="4">
        <v>23002066</v>
      </c>
      <c r="M189" s="119">
        <v>45572</v>
      </c>
      <c r="N189" s="119">
        <v>45572</v>
      </c>
      <c r="O189" s="119">
        <v>45572</v>
      </c>
      <c r="S189" s="8">
        <v>1051.5999999999999</v>
      </c>
      <c r="T189" s="20">
        <v>0</v>
      </c>
      <c r="U189" s="4">
        <v>3</v>
      </c>
      <c r="V189" s="4">
        <v>27</v>
      </c>
      <c r="W189" s="4">
        <v>2</v>
      </c>
      <c r="X189" s="4">
        <v>4000000001</v>
      </c>
      <c r="Y189" s="1" t="s">
        <v>110</v>
      </c>
      <c r="Z189" s="8">
        <v>1008</v>
      </c>
      <c r="AA189" s="8">
        <v>0</v>
      </c>
      <c r="AB189" s="8">
        <v>0</v>
      </c>
      <c r="AC189" s="8">
        <v>0</v>
      </c>
      <c r="AL189">
        <v>100023724</v>
      </c>
      <c r="AM189" t="s">
        <v>220</v>
      </c>
    </row>
    <row r="190" spans="2:39" ht="15" x14ac:dyDescent="0.25">
      <c r="B190" s="4" t="s">
        <v>43</v>
      </c>
      <c r="C190" s="4" t="s">
        <v>258</v>
      </c>
      <c r="D190" s="4" t="s">
        <v>304</v>
      </c>
      <c r="E190" s="4" t="s">
        <v>214</v>
      </c>
      <c r="F190" s="4" t="s">
        <v>140</v>
      </c>
      <c r="G190" s="4" t="s">
        <v>215</v>
      </c>
      <c r="H190" s="4" t="s">
        <v>49</v>
      </c>
      <c r="I190" s="1" t="s">
        <v>160</v>
      </c>
      <c r="J190" s="4" t="s">
        <v>44</v>
      </c>
      <c r="K190" s="1" t="s">
        <v>93</v>
      </c>
      <c r="L190" s="4">
        <v>23002066</v>
      </c>
      <c r="M190" s="119">
        <v>45572</v>
      </c>
      <c r="N190" s="119">
        <v>45572</v>
      </c>
      <c r="O190" s="119">
        <v>45572</v>
      </c>
      <c r="S190" s="8">
        <v>1051.5999999999999</v>
      </c>
      <c r="T190" s="20">
        <v>0</v>
      </c>
      <c r="U190" s="4">
        <v>4</v>
      </c>
      <c r="V190" s="4">
        <v>37</v>
      </c>
      <c r="W190" s="4">
        <v>3</v>
      </c>
      <c r="X190" s="4">
        <v>4000000001</v>
      </c>
      <c r="Y190" s="1" t="s">
        <v>110</v>
      </c>
      <c r="Z190" s="8">
        <v>0</v>
      </c>
      <c r="AA190" s="8">
        <v>0</v>
      </c>
      <c r="AB190" s="8">
        <v>201.6</v>
      </c>
      <c r="AC190" s="8">
        <v>0</v>
      </c>
      <c r="AL190">
        <v>100023724</v>
      </c>
      <c r="AM190" t="s">
        <v>220</v>
      </c>
    </row>
    <row r="191" spans="2:39" ht="15" x14ac:dyDescent="0.25">
      <c r="B191" s="4" t="s">
        <v>43</v>
      </c>
      <c r="C191" s="4" t="s">
        <v>54</v>
      </c>
      <c r="D191" s="4" t="s">
        <v>55</v>
      </c>
      <c r="E191" s="4"/>
      <c r="F191" s="4"/>
      <c r="G191" s="4"/>
      <c r="H191" s="4"/>
      <c r="J191" s="4"/>
      <c r="L191" s="4"/>
      <c r="M191" s="119"/>
      <c r="N191" s="119"/>
      <c r="O191" s="119"/>
      <c r="S191" s="8">
        <v>13341762.84</v>
      </c>
      <c r="T191" s="20"/>
      <c r="U191" s="4"/>
      <c r="V191" s="4"/>
      <c r="W191" s="4"/>
      <c r="X191" s="4"/>
      <c r="Z191" s="8"/>
      <c r="AA191" s="8"/>
      <c r="AB191" s="8"/>
      <c r="AC191" s="8"/>
      <c r="AL191"/>
      <c r="AM191"/>
    </row>
  </sheetData>
  <phoneticPr fontId="1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8DE7-F0C6-4CCE-A8A8-5CCA7B4853F1}">
  <sheetPr codeName="Sheet4">
    <tabColor theme="4" tint="-0.249977111117893"/>
  </sheetPr>
  <dimension ref="B1:M35"/>
  <sheetViews>
    <sheetView showGridLines="0" workbookViewId="0">
      <selection activeCell="K1" sqref="K1:K1048576"/>
    </sheetView>
  </sheetViews>
  <sheetFormatPr defaultColWidth="8.85546875" defaultRowHeight="12" x14ac:dyDescent="0.2"/>
  <cols>
    <col min="1" max="1" width="3.28515625" style="1" customWidth="1"/>
    <col min="2" max="2" width="9.28515625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12" style="1" bestFit="1" customWidth="1"/>
    <col min="7" max="7" width="10.7109375" style="1" bestFit="1" customWidth="1"/>
    <col min="8" max="8" width="19.85546875" style="1" bestFit="1" customWidth="1"/>
    <col min="9" max="9" width="9.42578125" style="1" bestFit="1" customWidth="1"/>
    <col min="10" max="10" width="16" style="1" bestFit="1" customWidth="1"/>
    <col min="11" max="11" width="14.28515625" style="114" bestFit="1" customWidth="1"/>
    <col min="12" max="12" width="22.140625" style="1" bestFit="1" customWidth="1"/>
    <col min="13" max="13" width="18.42578125" style="1" bestFit="1" customWidth="1"/>
    <col min="14" max="16384" width="8.85546875" style="1"/>
  </cols>
  <sheetData>
    <row r="1" spans="2:13" s="9" customFormat="1" ht="18.75" x14ac:dyDescent="0.3">
      <c r="B1" s="10" t="s">
        <v>56</v>
      </c>
      <c r="K1" s="120"/>
    </row>
    <row r="3" spans="2:13" x14ac:dyDescent="0.2">
      <c r="C3" s="35">
        <f>+COUNTA(To_Analyze[[#All],[Type + TCode + Co + Doc N]])-1</f>
        <v>30</v>
      </c>
      <c r="M3" s="29">
        <f>+SUM(To_Analyze[[#All],[Total Deb./Cred.]])</f>
        <v>1044956.8500000004</v>
      </c>
    </row>
    <row r="4" spans="2:13" ht="5.45" customHeight="1" x14ac:dyDescent="0.2"/>
    <row r="5" spans="2:13" ht="12.75" thickBot="1" x14ac:dyDescent="0.25">
      <c r="B5" s="18" t="s">
        <v>2</v>
      </c>
      <c r="C5" s="13" t="s">
        <v>4</v>
      </c>
      <c r="D5" s="19" t="s">
        <v>5</v>
      </c>
      <c r="E5" s="19" t="s">
        <v>6</v>
      </c>
      <c r="F5" s="19" t="s">
        <v>7</v>
      </c>
      <c r="G5" s="19" t="s">
        <v>8</v>
      </c>
      <c r="H5" s="19" t="s">
        <v>9</v>
      </c>
      <c r="I5" s="19" t="s">
        <v>10</v>
      </c>
      <c r="J5" s="19" t="s">
        <v>12</v>
      </c>
      <c r="K5" s="121" t="s">
        <v>15</v>
      </c>
      <c r="L5" s="19" t="s">
        <v>16</v>
      </c>
      <c r="M5" s="19" t="s">
        <v>19</v>
      </c>
    </row>
    <row r="6" spans="2:13" x14ac:dyDescent="0.2">
      <c r="B6" s="4" t="s">
        <v>223</v>
      </c>
      <c r="C6" s="4" t="s">
        <v>222</v>
      </c>
      <c r="D6" s="4" t="s">
        <v>89</v>
      </c>
      <c r="E6" s="4" t="s">
        <v>90</v>
      </c>
      <c r="F6" s="4" t="s">
        <v>91</v>
      </c>
      <c r="G6" s="4" t="s">
        <v>48</v>
      </c>
      <c r="H6" s="1" t="s">
        <v>92</v>
      </c>
      <c r="I6" s="4" t="s">
        <v>44</v>
      </c>
      <c r="J6" s="4">
        <v>23052022</v>
      </c>
      <c r="K6" s="119">
        <v>45566</v>
      </c>
      <c r="M6" s="8">
        <v>8614.18</v>
      </c>
    </row>
    <row r="7" spans="2:13" x14ac:dyDescent="0.2">
      <c r="B7" s="4" t="s">
        <v>223</v>
      </c>
      <c r="C7" s="4" t="s">
        <v>228</v>
      </c>
      <c r="D7" s="4" t="s">
        <v>89</v>
      </c>
      <c r="E7" s="4" t="s">
        <v>90</v>
      </c>
      <c r="F7" s="4" t="s">
        <v>91</v>
      </c>
      <c r="G7" s="4" t="s">
        <v>48</v>
      </c>
      <c r="H7" s="1" t="s">
        <v>92</v>
      </c>
      <c r="I7" s="4" t="s">
        <v>44</v>
      </c>
      <c r="J7" s="4">
        <v>23057207</v>
      </c>
      <c r="K7" s="119">
        <v>45573</v>
      </c>
      <c r="M7" s="8">
        <v>8702.26</v>
      </c>
    </row>
    <row r="8" spans="2:13" x14ac:dyDescent="0.2">
      <c r="B8" s="4" t="s">
        <v>223</v>
      </c>
      <c r="C8" s="4" t="s">
        <v>232</v>
      </c>
      <c r="D8" s="4" t="s">
        <v>89</v>
      </c>
      <c r="E8" s="4" t="s">
        <v>90</v>
      </c>
      <c r="F8" s="4" t="s">
        <v>99</v>
      </c>
      <c r="G8" s="4" t="s">
        <v>48</v>
      </c>
      <c r="H8" s="1" t="s">
        <v>92</v>
      </c>
      <c r="I8" s="4" t="s">
        <v>44</v>
      </c>
      <c r="J8" s="4">
        <v>23057214</v>
      </c>
      <c r="K8" s="119">
        <v>45574</v>
      </c>
      <c r="M8" s="8">
        <v>94209.23</v>
      </c>
    </row>
    <row r="9" spans="2:13" x14ac:dyDescent="0.2">
      <c r="B9" s="4" t="s">
        <v>223</v>
      </c>
      <c r="C9" s="4" t="s">
        <v>237</v>
      </c>
      <c r="D9" s="4" t="s">
        <v>89</v>
      </c>
      <c r="E9" s="4" t="s">
        <v>90</v>
      </c>
      <c r="F9" s="4" t="s">
        <v>126</v>
      </c>
      <c r="G9" s="4" t="s">
        <v>48</v>
      </c>
      <c r="H9" s="1" t="s">
        <v>92</v>
      </c>
      <c r="I9" s="4" t="s">
        <v>44</v>
      </c>
      <c r="J9" s="4">
        <v>23057277</v>
      </c>
      <c r="K9" s="119">
        <v>45579</v>
      </c>
      <c r="M9" s="8">
        <v>28025.73</v>
      </c>
    </row>
    <row r="10" spans="2:13" x14ac:dyDescent="0.2">
      <c r="B10" s="4" t="s">
        <v>223</v>
      </c>
      <c r="C10" s="4" t="s">
        <v>238</v>
      </c>
      <c r="D10" s="4" t="s">
        <v>89</v>
      </c>
      <c r="E10" s="4" t="s">
        <v>90</v>
      </c>
      <c r="F10" s="4" t="s">
        <v>91</v>
      </c>
      <c r="G10" s="4" t="s">
        <v>48</v>
      </c>
      <c r="H10" s="1" t="s">
        <v>92</v>
      </c>
      <c r="I10" s="4" t="s">
        <v>44</v>
      </c>
      <c r="J10" s="4">
        <v>23057328</v>
      </c>
      <c r="K10" s="119">
        <v>45581</v>
      </c>
      <c r="M10" s="8">
        <v>57711.11</v>
      </c>
    </row>
    <row r="11" spans="2:13" x14ac:dyDescent="0.2">
      <c r="B11" s="4" t="s">
        <v>223</v>
      </c>
      <c r="C11" s="4" t="s">
        <v>239</v>
      </c>
      <c r="D11" s="4" t="s">
        <v>89</v>
      </c>
      <c r="E11" s="4" t="s">
        <v>90</v>
      </c>
      <c r="F11" s="4" t="s">
        <v>91</v>
      </c>
      <c r="G11" s="4" t="s">
        <v>48</v>
      </c>
      <c r="H11" s="1" t="s">
        <v>92</v>
      </c>
      <c r="I11" s="4" t="s">
        <v>44</v>
      </c>
      <c r="J11" s="4">
        <v>23057329</v>
      </c>
      <c r="K11" s="119">
        <v>45581</v>
      </c>
      <c r="M11" s="8">
        <v>17702.060000000001</v>
      </c>
    </row>
    <row r="12" spans="2:13" x14ac:dyDescent="0.2">
      <c r="B12" s="4" t="s">
        <v>223</v>
      </c>
      <c r="C12" s="4" t="s">
        <v>241</v>
      </c>
      <c r="D12" s="4" t="s">
        <v>89</v>
      </c>
      <c r="E12" s="4"/>
      <c r="F12" s="4" t="s">
        <v>134</v>
      </c>
      <c r="G12" s="4" t="s">
        <v>48</v>
      </c>
      <c r="H12" s="1" t="s">
        <v>92</v>
      </c>
      <c r="I12" s="4" t="s">
        <v>44</v>
      </c>
      <c r="J12" s="4">
        <v>23057395</v>
      </c>
      <c r="K12" s="119">
        <v>45589</v>
      </c>
      <c r="M12" s="8">
        <v>23730.45</v>
      </c>
    </row>
    <row r="13" spans="2:13" x14ac:dyDescent="0.2">
      <c r="B13" s="4" t="s">
        <v>223</v>
      </c>
      <c r="C13" s="4" t="s">
        <v>243</v>
      </c>
      <c r="D13" s="4" t="s">
        <v>89</v>
      </c>
      <c r="E13" s="4" t="s">
        <v>90</v>
      </c>
      <c r="F13" s="4" t="s">
        <v>91</v>
      </c>
      <c r="G13" s="4" t="s">
        <v>48</v>
      </c>
      <c r="H13" s="1" t="s">
        <v>92</v>
      </c>
      <c r="I13" s="4" t="s">
        <v>44</v>
      </c>
      <c r="J13" s="4">
        <v>23057449</v>
      </c>
      <c r="K13" s="119">
        <v>45596</v>
      </c>
      <c r="M13" s="8">
        <v>8207.5400000000009</v>
      </c>
    </row>
    <row r="14" spans="2:13" x14ac:dyDescent="0.2">
      <c r="B14" s="4" t="s">
        <v>223</v>
      </c>
      <c r="C14" s="4" t="s">
        <v>244</v>
      </c>
      <c r="D14" s="4" t="s">
        <v>89</v>
      </c>
      <c r="E14" s="4" t="s">
        <v>90</v>
      </c>
      <c r="F14" s="4" t="s">
        <v>91</v>
      </c>
      <c r="G14" s="4" t="s">
        <v>48</v>
      </c>
      <c r="H14" s="1" t="s">
        <v>92</v>
      </c>
      <c r="I14" s="4" t="s">
        <v>44</v>
      </c>
      <c r="J14" s="4">
        <v>23057450</v>
      </c>
      <c r="K14" s="119">
        <v>45596</v>
      </c>
      <c r="M14" s="8">
        <v>6788.67</v>
      </c>
    </row>
    <row r="15" spans="2:13" x14ac:dyDescent="0.2">
      <c r="B15" s="4" t="s">
        <v>223</v>
      </c>
      <c r="C15" s="4" t="s">
        <v>245</v>
      </c>
      <c r="D15" s="4" t="s">
        <v>89</v>
      </c>
      <c r="E15" s="4" t="s">
        <v>90</v>
      </c>
      <c r="F15" s="4" t="s">
        <v>91</v>
      </c>
      <c r="G15" s="4" t="s">
        <v>48</v>
      </c>
      <c r="H15" s="1" t="s">
        <v>92</v>
      </c>
      <c r="I15" s="4" t="s">
        <v>44</v>
      </c>
      <c r="J15" s="4">
        <v>23057451</v>
      </c>
      <c r="K15" s="119">
        <v>45596</v>
      </c>
      <c r="M15" s="8">
        <v>10697.15</v>
      </c>
    </row>
    <row r="16" spans="2:13" x14ac:dyDescent="0.2">
      <c r="B16" s="4" t="s">
        <v>223</v>
      </c>
      <c r="C16" s="4" t="s">
        <v>247</v>
      </c>
      <c r="D16" s="4" t="s">
        <v>89</v>
      </c>
      <c r="E16" s="4" t="s">
        <v>140</v>
      </c>
      <c r="F16" s="4" t="s">
        <v>141</v>
      </c>
      <c r="G16" s="4" t="s">
        <v>50</v>
      </c>
      <c r="H16" s="1" t="s">
        <v>142</v>
      </c>
      <c r="I16" s="4" t="s">
        <v>44</v>
      </c>
      <c r="J16" s="4">
        <v>23057508</v>
      </c>
      <c r="K16" s="119">
        <v>45596</v>
      </c>
      <c r="M16" s="8">
        <v>445837.09</v>
      </c>
    </row>
    <row r="17" spans="2:13" x14ac:dyDescent="0.2">
      <c r="B17" s="4" t="s">
        <v>223</v>
      </c>
      <c r="C17" s="4" t="s">
        <v>250</v>
      </c>
      <c r="D17" s="4" t="s">
        <v>145</v>
      </c>
      <c r="E17" s="4" t="s">
        <v>90</v>
      </c>
      <c r="F17" s="4" t="s">
        <v>91</v>
      </c>
      <c r="G17" s="4" t="s">
        <v>48</v>
      </c>
      <c r="H17" s="1" t="s">
        <v>92</v>
      </c>
      <c r="I17" s="4" t="s">
        <v>44</v>
      </c>
      <c r="J17" s="4">
        <v>23078813</v>
      </c>
      <c r="K17" s="119">
        <v>45566</v>
      </c>
      <c r="M17" s="8">
        <v>8614.18</v>
      </c>
    </row>
    <row r="18" spans="2:13" x14ac:dyDescent="0.2">
      <c r="B18" s="4" t="s">
        <v>223</v>
      </c>
      <c r="C18" s="4" t="s">
        <v>253</v>
      </c>
      <c r="D18" s="4" t="s">
        <v>145</v>
      </c>
      <c r="E18" s="4"/>
      <c r="F18" s="4" t="s">
        <v>134</v>
      </c>
      <c r="G18" s="4" t="s">
        <v>48</v>
      </c>
      <c r="H18" s="1" t="s">
        <v>92</v>
      </c>
      <c r="I18" s="4" t="s">
        <v>44</v>
      </c>
      <c r="J18" s="4">
        <v>23088642</v>
      </c>
      <c r="K18" s="119">
        <v>45568</v>
      </c>
      <c r="M18" s="8">
        <v>9044.75</v>
      </c>
    </row>
    <row r="19" spans="2:13" x14ac:dyDescent="0.2">
      <c r="B19" s="4" t="s">
        <v>223</v>
      </c>
      <c r="C19" s="4" t="s">
        <v>263</v>
      </c>
      <c r="D19" s="4" t="s">
        <v>145</v>
      </c>
      <c r="E19" s="4" t="s">
        <v>140</v>
      </c>
      <c r="F19" s="4" t="s">
        <v>166</v>
      </c>
      <c r="G19" s="4" t="s">
        <v>49</v>
      </c>
      <c r="H19" s="1" t="s">
        <v>160</v>
      </c>
      <c r="I19" s="4" t="s">
        <v>44</v>
      </c>
      <c r="J19" s="4">
        <v>23088671</v>
      </c>
      <c r="K19" s="119">
        <v>45575</v>
      </c>
      <c r="M19" s="8">
        <v>3738.17</v>
      </c>
    </row>
    <row r="20" spans="2:13" x14ac:dyDescent="0.2">
      <c r="B20" s="4" t="s">
        <v>223</v>
      </c>
      <c r="C20" s="4" t="s">
        <v>265</v>
      </c>
      <c r="D20" s="4" t="s">
        <v>145</v>
      </c>
      <c r="E20" s="4" t="s">
        <v>140</v>
      </c>
      <c r="F20" s="4" t="s">
        <v>166</v>
      </c>
      <c r="G20" s="4" t="s">
        <v>49</v>
      </c>
      <c r="H20" s="1" t="s">
        <v>160</v>
      </c>
      <c r="I20" s="4" t="s">
        <v>44</v>
      </c>
      <c r="J20" s="4">
        <v>23088674</v>
      </c>
      <c r="K20" s="119">
        <v>45575</v>
      </c>
      <c r="M20" s="8">
        <v>7774.07</v>
      </c>
    </row>
    <row r="21" spans="2:13" x14ac:dyDescent="0.2">
      <c r="B21" s="4" t="s">
        <v>223</v>
      </c>
      <c r="C21" s="4" t="s">
        <v>268</v>
      </c>
      <c r="D21" s="4" t="s">
        <v>145</v>
      </c>
      <c r="E21" s="4" t="s">
        <v>90</v>
      </c>
      <c r="F21" s="4" t="s">
        <v>177</v>
      </c>
      <c r="G21" s="4" t="s">
        <v>45</v>
      </c>
      <c r="H21" s="1" t="s">
        <v>178</v>
      </c>
      <c r="I21" s="4" t="s">
        <v>44</v>
      </c>
      <c r="J21" s="4">
        <v>23088746</v>
      </c>
      <c r="K21" s="119">
        <v>45575</v>
      </c>
      <c r="L21" s="1" t="s">
        <v>179</v>
      </c>
      <c r="M21" s="8">
        <v>1698.84</v>
      </c>
    </row>
    <row r="22" spans="2:13" x14ac:dyDescent="0.2">
      <c r="B22" s="4" t="s">
        <v>223</v>
      </c>
      <c r="C22" s="4" t="s">
        <v>270</v>
      </c>
      <c r="D22" s="4" t="s">
        <v>145</v>
      </c>
      <c r="E22" s="4" t="s">
        <v>90</v>
      </c>
      <c r="F22" s="4" t="s">
        <v>99</v>
      </c>
      <c r="G22" s="4" t="s">
        <v>48</v>
      </c>
      <c r="H22" s="1" t="s">
        <v>92</v>
      </c>
      <c r="I22" s="4" t="s">
        <v>44</v>
      </c>
      <c r="J22" s="4">
        <v>23088765</v>
      </c>
      <c r="K22" s="119">
        <v>45581</v>
      </c>
      <c r="M22" s="8">
        <v>86625.01</v>
      </c>
    </row>
    <row r="23" spans="2:13" x14ac:dyDescent="0.2">
      <c r="B23" s="4" t="s">
        <v>223</v>
      </c>
      <c r="C23" s="4" t="s">
        <v>271</v>
      </c>
      <c r="D23" s="4" t="s">
        <v>145</v>
      </c>
      <c r="E23" s="4" t="s">
        <v>90</v>
      </c>
      <c r="F23" s="4" t="s">
        <v>91</v>
      </c>
      <c r="G23" s="4" t="s">
        <v>48</v>
      </c>
      <c r="H23" s="1" t="s">
        <v>92</v>
      </c>
      <c r="I23" s="4" t="s">
        <v>44</v>
      </c>
      <c r="J23" s="4">
        <v>23088772</v>
      </c>
      <c r="K23" s="119">
        <v>45581</v>
      </c>
      <c r="M23" s="8">
        <v>57711.11</v>
      </c>
    </row>
    <row r="24" spans="2:13" x14ac:dyDescent="0.2">
      <c r="B24" s="4" t="s">
        <v>223</v>
      </c>
      <c r="C24" s="4" t="s">
        <v>272</v>
      </c>
      <c r="D24" s="4" t="s">
        <v>145</v>
      </c>
      <c r="E24" s="4" t="s">
        <v>90</v>
      </c>
      <c r="F24" s="4" t="s">
        <v>91</v>
      </c>
      <c r="G24" s="4" t="s">
        <v>48</v>
      </c>
      <c r="H24" s="1" t="s">
        <v>92</v>
      </c>
      <c r="I24" s="4" t="s">
        <v>44</v>
      </c>
      <c r="J24" s="4">
        <v>23088773</v>
      </c>
      <c r="K24" s="119">
        <v>45581</v>
      </c>
      <c r="M24" s="8">
        <v>17702.060000000001</v>
      </c>
    </row>
    <row r="25" spans="2:13" x14ac:dyDescent="0.2">
      <c r="B25" s="4" t="s">
        <v>223</v>
      </c>
      <c r="C25" s="4" t="s">
        <v>281</v>
      </c>
      <c r="D25" s="4" t="s">
        <v>145</v>
      </c>
      <c r="E25" s="4" t="s">
        <v>90</v>
      </c>
      <c r="F25" s="4" t="s">
        <v>195</v>
      </c>
      <c r="G25" s="4" t="s">
        <v>48</v>
      </c>
      <c r="H25" s="1" t="s">
        <v>92</v>
      </c>
      <c r="I25" s="4" t="s">
        <v>44</v>
      </c>
      <c r="J25" s="4">
        <v>23088857</v>
      </c>
      <c r="K25" s="119">
        <v>45596</v>
      </c>
      <c r="M25" s="8">
        <v>5808.79</v>
      </c>
    </row>
    <row r="26" spans="2:13" x14ac:dyDescent="0.2">
      <c r="B26" s="4" t="s">
        <v>223</v>
      </c>
      <c r="C26" s="4" t="s">
        <v>283</v>
      </c>
      <c r="D26" s="4" t="s">
        <v>145</v>
      </c>
      <c r="E26" s="4" t="s">
        <v>90</v>
      </c>
      <c r="F26" s="4" t="s">
        <v>91</v>
      </c>
      <c r="G26" s="4" t="s">
        <v>48</v>
      </c>
      <c r="H26" s="1" t="s">
        <v>92</v>
      </c>
      <c r="I26" s="4" t="s">
        <v>44</v>
      </c>
      <c r="J26" s="4">
        <v>23088860</v>
      </c>
      <c r="K26" s="119">
        <v>45596</v>
      </c>
      <c r="M26" s="8">
        <v>8207.5400000000009</v>
      </c>
    </row>
    <row r="27" spans="2:13" x14ac:dyDescent="0.2">
      <c r="B27" s="4" t="s">
        <v>223</v>
      </c>
      <c r="C27" s="4" t="s">
        <v>284</v>
      </c>
      <c r="D27" s="4" t="s">
        <v>145</v>
      </c>
      <c r="E27" s="4" t="s">
        <v>90</v>
      </c>
      <c r="F27" s="4" t="s">
        <v>91</v>
      </c>
      <c r="G27" s="4" t="s">
        <v>48</v>
      </c>
      <c r="H27" s="1" t="s">
        <v>92</v>
      </c>
      <c r="I27" s="4" t="s">
        <v>44</v>
      </c>
      <c r="J27" s="4">
        <v>23088861</v>
      </c>
      <c r="K27" s="119">
        <v>45596</v>
      </c>
      <c r="M27" s="8">
        <v>6788.67</v>
      </c>
    </row>
    <row r="28" spans="2:13" x14ac:dyDescent="0.2">
      <c r="B28" s="4" t="s">
        <v>223</v>
      </c>
      <c r="C28" s="4" t="s">
        <v>285</v>
      </c>
      <c r="D28" s="4" t="s">
        <v>145</v>
      </c>
      <c r="E28" s="4" t="s">
        <v>90</v>
      </c>
      <c r="F28" s="4" t="s">
        <v>91</v>
      </c>
      <c r="G28" s="4" t="s">
        <v>48</v>
      </c>
      <c r="H28" s="1" t="s">
        <v>92</v>
      </c>
      <c r="I28" s="4" t="s">
        <v>44</v>
      </c>
      <c r="J28" s="4">
        <v>23088862</v>
      </c>
      <c r="K28" s="119">
        <v>45596</v>
      </c>
      <c r="M28" s="8">
        <v>10697.15</v>
      </c>
    </row>
    <row r="29" spans="2:13" x14ac:dyDescent="0.2">
      <c r="B29" s="4" t="s">
        <v>223</v>
      </c>
      <c r="C29" s="4" t="s">
        <v>289</v>
      </c>
      <c r="D29" s="4" t="s">
        <v>145</v>
      </c>
      <c r="E29" s="4" t="s">
        <v>201</v>
      </c>
      <c r="F29" s="4" t="s">
        <v>140</v>
      </c>
      <c r="G29" s="4" t="s">
        <v>50</v>
      </c>
      <c r="H29" s="1" t="s">
        <v>142</v>
      </c>
      <c r="I29" s="4" t="s">
        <v>44</v>
      </c>
      <c r="J29" s="4">
        <v>23088911</v>
      </c>
      <c r="K29" s="119">
        <v>45596</v>
      </c>
      <c r="M29" s="8">
        <v>101476.05</v>
      </c>
    </row>
    <row r="30" spans="2:13" x14ac:dyDescent="0.2">
      <c r="B30" s="4" t="s">
        <v>223</v>
      </c>
      <c r="C30" s="4" t="s">
        <v>291</v>
      </c>
      <c r="D30" s="4" t="s">
        <v>203</v>
      </c>
      <c r="E30" s="4" t="s">
        <v>140</v>
      </c>
      <c r="F30" s="4" t="s">
        <v>204</v>
      </c>
      <c r="G30" s="4" t="s">
        <v>49</v>
      </c>
      <c r="H30" s="1" t="s">
        <v>160</v>
      </c>
      <c r="I30" s="4" t="s">
        <v>44</v>
      </c>
      <c r="J30" s="4">
        <v>23006281</v>
      </c>
      <c r="K30" s="119">
        <v>45572</v>
      </c>
      <c r="M30" s="8">
        <v>69.180000000000007</v>
      </c>
    </row>
    <row r="31" spans="2:13" x14ac:dyDescent="0.2">
      <c r="B31" s="4" t="s">
        <v>223</v>
      </c>
      <c r="C31" s="4" t="s">
        <v>294</v>
      </c>
      <c r="D31" s="4" t="s">
        <v>203</v>
      </c>
      <c r="E31" s="4" t="s">
        <v>140</v>
      </c>
      <c r="F31" s="4" t="s">
        <v>141</v>
      </c>
      <c r="G31" s="4" t="s">
        <v>49</v>
      </c>
      <c r="H31" s="1" t="s">
        <v>160</v>
      </c>
      <c r="I31" s="4" t="s">
        <v>44</v>
      </c>
      <c r="J31" s="4">
        <v>23006318</v>
      </c>
      <c r="K31" s="119">
        <v>45580</v>
      </c>
      <c r="M31" s="8">
        <v>412.29</v>
      </c>
    </row>
    <row r="32" spans="2:13" x14ac:dyDescent="0.2">
      <c r="B32" s="4" t="s">
        <v>223</v>
      </c>
      <c r="C32" s="4" t="s">
        <v>296</v>
      </c>
      <c r="D32" s="4" t="s">
        <v>203</v>
      </c>
      <c r="E32" s="4" t="s">
        <v>140</v>
      </c>
      <c r="F32" s="4" t="s">
        <v>204</v>
      </c>
      <c r="G32" s="4" t="s">
        <v>50</v>
      </c>
      <c r="H32" s="1" t="s">
        <v>142</v>
      </c>
      <c r="I32" s="4" t="s">
        <v>44</v>
      </c>
      <c r="J32" s="4">
        <v>23006324</v>
      </c>
      <c r="K32" s="119">
        <v>45582</v>
      </c>
      <c r="M32" s="8">
        <v>56.76</v>
      </c>
    </row>
    <row r="33" spans="2:13" x14ac:dyDescent="0.2">
      <c r="B33" s="4" t="s">
        <v>223</v>
      </c>
      <c r="C33" s="4" t="s">
        <v>298</v>
      </c>
      <c r="D33" s="4" t="s">
        <v>203</v>
      </c>
      <c r="E33" s="4" t="s">
        <v>140</v>
      </c>
      <c r="F33" s="4" t="s">
        <v>204</v>
      </c>
      <c r="G33" s="4" t="s">
        <v>50</v>
      </c>
      <c r="H33" s="1" t="s">
        <v>142</v>
      </c>
      <c r="I33" s="4" t="s">
        <v>44</v>
      </c>
      <c r="J33" s="4">
        <v>23006365</v>
      </c>
      <c r="K33" s="119">
        <v>45588</v>
      </c>
      <c r="M33" s="8">
        <v>186.17</v>
      </c>
    </row>
    <row r="34" spans="2:13" x14ac:dyDescent="0.2">
      <c r="B34" s="4" t="s">
        <v>223</v>
      </c>
      <c r="C34" s="4" t="s">
        <v>300</v>
      </c>
      <c r="D34" s="4" t="s">
        <v>209</v>
      </c>
      <c r="E34" s="4" t="s">
        <v>201</v>
      </c>
      <c r="F34" s="4" t="s">
        <v>140</v>
      </c>
      <c r="G34" s="4" t="s">
        <v>50</v>
      </c>
      <c r="H34" s="1" t="s">
        <v>142</v>
      </c>
      <c r="I34" s="4" t="s">
        <v>44</v>
      </c>
      <c r="J34" s="4">
        <v>23009969</v>
      </c>
      <c r="K34" s="119">
        <v>45596</v>
      </c>
      <c r="M34" s="8">
        <v>7068.99</v>
      </c>
    </row>
    <row r="35" spans="2:13" x14ac:dyDescent="0.2">
      <c r="B35" s="4" t="s">
        <v>223</v>
      </c>
      <c r="C35" s="4" t="s">
        <v>304</v>
      </c>
      <c r="D35" s="4" t="s">
        <v>214</v>
      </c>
      <c r="E35" s="4" t="s">
        <v>140</v>
      </c>
      <c r="F35" s="4" t="s">
        <v>215</v>
      </c>
      <c r="G35" s="4" t="s">
        <v>49</v>
      </c>
      <c r="H35" s="1" t="s">
        <v>160</v>
      </c>
      <c r="I35" s="4" t="s">
        <v>44</v>
      </c>
      <c r="J35" s="4">
        <v>23002066</v>
      </c>
      <c r="K35" s="119">
        <v>45572</v>
      </c>
      <c r="M35" s="8">
        <v>1051.5999999999999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16FB-0216-4964-8619-F0593B843BCA}">
  <sheetPr codeName="Sheet5">
    <tabColor theme="4" tint="-0.249977111117893"/>
  </sheetPr>
  <dimension ref="B1:N50"/>
  <sheetViews>
    <sheetView showGridLines="0" workbookViewId="0">
      <selection activeCell="K1" sqref="K1:K1048576"/>
    </sheetView>
  </sheetViews>
  <sheetFormatPr defaultColWidth="8.85546875" defaultRowHeight="12" x14ac:dyDescent="0.2"/>
  <cols>
    <col min="1" max="1" width="2.140625" style="1" customWidth="1"/>
    <col min="2" max="2" width="12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13.140625" style="1" bestFit="1" customWidth="1"/>
    <col min="7" max="7" width="10.7109375" style="1" bestFit="1" customWidth="1"/>
    <col min="8" max="8" width="18.7109375" style="1" bestFit="1" customWidth="1"/>
    <col min="9" max="9" width="9.42578125" style="1" bestFit="1" customWidth="1"/>
    <col min="10" max="10" width="16" style="1" bestFit="1" customWidth="1"/>
    <col min="11" max="11" width="14.28515625" style="114" bestFit="1" customWidth="1"/>
    <col min="12" max="12" width="19.140625" style="1" bestFit="1" customWidth="1"/>
    <col min="13" max="13" width="18.42578125" style="1" bestFit="1" customWidth="1"/>
    <col min="14" max="14" width="11.28515625" style="1" bestFit="1" customWidth="1"/>
    <col min="15" max="16384" width="8.85546875" style="1"/>
  </cols>
  <sheetData>
    <row r="1" spans="2:14" s="101" customFormat="1" ht="15" x14ac:dyDescent="0.2">
      <c r="B1" s="47" t="s">
        <v>57</v>
      </c>
      <c r="K1" s="117"/>
    </row>
    <row r="3" spans="2:14" x14ac:dyDescent="0.2">
      <c r="C3" s="35">
        <f>+COUNTIF(Under_Control[[#All],[Counts]],"Count")</f>
        <v>27</v>
      </c>
      <c r="M3" s="29">
        <f>+SUMIF(Under_Control[[#All],[Counts]],"Count",Under_Control[[#All],[Total Deb./Cred.]])</f>
        <v>13377642.859999999</v>
      </c>
    </row>
    <row r="4" spans="2:14" ht="4.1500000000000004" customHeight="1" thickBot="1" x14ac:dyDescent="0.25"/>
    <row r="5" spans="2:14" ht="12.75" thickBot="1" x14ac:dyDescent="0.25">
      <c r="B5" s="15" t="s">
        <v>2</v>
      </c>
      <c r="C5" s="16" t="s">
        <v>4</v>
      </c>
      <c r="D5" s="17" t="s">
        <v>5</v>
      </c>
      <c r="E5" s="17" t="s">
        <v>6</v>
      </c>
      <c r="F5" s="17" t="s">
        <v>7</v>
      </c>
      <c r="G5" s="17" t="s">
        <v>8</v>
      </c>
      <c r="H5" s="17" t="s">
        <v>9</v>
      </c>
      <c r="I5" s="17" t="s">
        <v>10</v>
      </c>
      <c r="J5" s="17" t="s">
        <v>12</v>
      </c>
      <c r="K5" s="118" t="s">
        <v>15</v>
      </c>
      <c r="L5" s="17" t="s">
        <v>16</v>
      </c>
      <c r="M5" s="17" t="s">
        <v>19</v>
      </c>
      <c r="N5" s="14" t="s">
        <v>58</v>
      </c>
    </row>
    <row r="6" spans="2:14" x14ac:dyDescent="0.2">
      <c r="B6" s="4" t="s">
        <v>43</v>
      </c>
      <c r="C6" s="4" t="s">
        <v>222</v>
      </c>
      <c r="D6" s="4" t="s">
        <v>89</v>
      </c>
      <c r="E6" s="4" t="s">
        <v>90</v>
      </c>
      <c r="F6" s="4" t="s">
        <v>91</v>
      </c>
      <c r="G6" s="4" t="s">
        <v>48</v>
      </c>
      <c r="H6" s="1" t="s">
        <v>92</v>
      </c>
      <c r="I6" s="4" t="s">
        <v>44</v>
      </c>
      <c r="J6" s="4">
        <v>23052022</v>
      </c>
      <c r="K6" s="119">
        <v>45566</v>
      </c>
      <c r="M6" s="8">
        <v>8614.18</v>
      </c>
      <c r="N6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7" spans="2:14" x14ac:dyDescent="0.2">
      <c r="B7" s="4" t="s">
        <v>43</v>
      </c>
      <c r="C7" s="4" t="s">
        <v>225</v>
      </c>
      <c r="D7" s="4" t="s">
        <v>89</v>
      </c>
      <c r="E7" s="4" t="s">
        <v>90</v>
      </c>
      <c r="F7" s="4" t="s">
        <v>99</v>
      </c>
      <c r="G7" s="4" t="s">
        <v>48</v>
      </c>
      <c r="H7" s="1" t="s">
        <v>92</v>
      </c>
      <c r="I7" s="4" t="s">
        <v>44</v>
      </c>
      <c r="J7" s="4">
        <v>23057141</v>
      </c>
      <c r="K7" s="119">
        <v>45569</v>
      </c>
      <c r="M7" s="8">
        <v>43.25</v>
      </c>
      <c r="N7" s="4" t="str">
        <f>+IFERROR(IF(INDEX(To_Analyze[#All],MATCH(Under_Control[[#This Row],[Type + TCode + Co + Doc N]],To_Analyze[[#All],[Type + TCode + Co + Doc N]],0),1)="To Analyze","Not Count","Count"),"Count")</f>
        <v>Count</v>
      </c>
    </row>
    <row r="8" spans="2:14" x14ac:dyDescent="0.2">
      <c r="B8" s="4" t="s">
        <v>43</v>
      </c>
      <c r="C8" s="4" t="s">
        <v>228</v>
      </c>
      <c r="D8" s="4" t="s">
        <v>89</v>
      </c>
      <c r="E8" s="4" t="s">
        <v>90</v>
      </c>
      <c r="F8" s="4" t="s">
        <v>91</v>
      </c>
      <c r="G8" s="4" t="s">
        <v>48</v>
      </c>
      <c r="H8" s="1" t="s">
        <v>92</v>
      </c>
      <c r="I8" s="4" t="s">
        <v>44</v>
      </c>
      <c r="J8" s="4">
        <v>23057207</v>
      </c>
      <c r="K8" s="119">
        <v>45573</v>
      </c>
      <c r="M8" s="8">
        <v>8702.26</v>
      </c>
      <c r="N8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9" spans="2:14" x14ac:dyDescent="0.2">
      <c r="B9" s="4" t="s">
        <v>43</v>
      </c>
      <c r="C9" s="4" t="s">
        <v>232</v>
      </c>
      <c r="D9" s="4" t="s">
        <v>89</v>
      </c>
      <c r="E9" s="4" t="s">
        <v>90</v>
      </c>
      <c r="F9" s="4" t="s">
        <v>99</v>
      </c>
      <c r="G9" s="4" t="s">
        <v>48</v>
      </c>
      <c r="H9" s="1" t="s">
        <v>92</v>
      </c>
      <c r="I9" s="4" t="s">
        <v>44</v>
      </c>
      <c r="J9" s="4">
        <v>23057214</v>
      </c>
      <c r="K9" s="119">
        <v>45574</v>
      </c>
      <c r="M9" s="8">
        <v>94209.23</v>
      </c>
      <c r="N9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10" spans="2:14" x14ac:dyDescent="0.2">
      <c r="B10" s="4" t="s">
        <v>43</v>
      </c>
      <c r="C10" s="4" t="s">
        <v>234</v>
      </c>
      <c r="D10" s="4" t="s">
        <v>89</v>
      </c>
      <c r="E10" s="4" t="s">
        <v>90</v>
      </c>
      <c r="F10" s="4" t="s">
        <v>91</v>
      </c>
      <c r="G10" s="4" t="s">
        <v>48</v>
      </c>
      <c r="H10" s="1" t="s">
        <v>92</v>
      </c>
      <c r="I10" s="4" t="s">
        <v>44</v>
      </c>
      <c r="J10" s="4">
        <v>23057230</v>
      </c>
      <c r="K10" s="119">
        <v>45574</v>
      </c>
      <c r="M10" s="8">
        <v>3148.71</v>
      </c>
      <c r="N10" s="4" t="str">
        <f>+IFERROR(IF(INDEX(To_Analyze[#All],MATCH(Under_Control[[#This Row],[Type + TCode + Co + Doc N]],To_Analyze[[#All],[Type + TCode + Co + Doc N]],0),1)="To Analyze","Not Count","Count"),"Count")</f>
        <v>Count</v>
      </c>
    </row>
    <row r="11" spans="2:14" x14ac:dyDescent="0.2">
      <c r="B11" s="4" t="s">
        <v>43</v>
      </c>
      <c r="C11" s="4" t="s">
        <v>236</v>
      </c>
      <c r="D11" s="4" t="s">
        <v>89</v>
      </c>
      <c r="E11" s="4" t="s">
        <v>90</v>
      </c>
      <c r="F11" s="4" t="s">
        <v>124</v>
      </c>
      <c r="G11" s="4" t="s">
        <v>48</v>
      </c>
      <c r="H11" s="1" t="s">
        <v>92</v>
      </c>
      <c r="I11" s="4" t="s">
        <v>44</v>
      </c>
      <c r="J11" s="4">
        <v>23057241</v>
      </c>
      <c r="K11" s="119">
        <v>45574</v>
      </c>
      <c r="M11" s="8">
        <v>522.89</v>
      </c>
      <c r="N11" s="4" t="str">
        <f>+IFERROR(IF(INDEX(To_Analyze[#All],MATCH(Under_Control[[#This Row],[Type + TCode + Co + Doc N]],To_Analyze[[#All],[Type + TCode + Co + Doc N]],0),1)="To Analyze","Not Count","Count"),"Count")</f>
        <v>Count</v>
      </c>
    </row>
    <row r="12" spans="2:14" x14ac:dyDescent="0.2">
      <c r="B12" s="4" t="s">
        <v>43</v>
      </c>
      <c r="C12" s="4" t="s">
        <v>237</v>
      </c>
      <c r="D12" s="4" t="s">
        <v>89</v>
      </c>
      <c r="E12" s="4" t="s">
        <v>90</v>
      </c>
      <c r="F12" s="4" t="s">
        <v>126</v>
      </c>
      <c r="G12" s="4" t="s">
        <v>48</v>
      </c>
      <c r="H12" s="1" t="s">
        <v>92</v>
      </c>
      <c r="I12" s="4" t="s">
        <v>44</v>
      </c>
      <c r="J12" s="4">
        <v>23057277</v>
      </c>
      <c r="K12" s="119">
        <v>45579</v>
      </c>
      <c r="M12" s="8">
        <v>28025.73</v>
      </c>
      <c r="N12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13" spans="2:14" x14ac:dyDescent="0.2">
      <c r="B13" s="4" t="s">
        <v>43</v>
      </c>
      <c r="C13" s="4" t="s">
        <v>238</v>
      </c>
      <c r="D13" s="4" t="s">
        <v>89</v>
      </c>
      <c r="E13" s="4" t="s">
        <v>90</v>
      </c>
      <c r="F13" s="4" t="s">
        <v>91</v>
      </c>
      <c r="G13" s="4" t="s">
        <v>48</v>
      </c>
      <c r="H13" s="1" t="s">
        <v>92</v>
      </c>
      <c r="I13" s="4" t="s">
        <v>44</v>
      </c>
      <c r="J13" s="4">
        <v>23057328</v>
      </c>
      <c r="K13" s="119">
        <v>45581</v>
      </c>
      <c r="M13" s="8">
        <v>57711.11</v>
      </c>
      <c r="N13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14" spans="2:14" x14ac:dyDescent="0.2">
      <c r="B14" s="4" t="s">
        <v>43</v>
      </c>
      <c r="C14" s="4" t="s">
        <v>239</v>
      </c>
      <c r="D14" s="4" t="s">
        <v>89</v>
      </c>
      <c r="E14" s="4" t="s">
        <v>90</v>
      </c>
      <c r="F14" s="4" t="s">
        <v>91</v>
      </c>
      <c r="G14" s="4" t="s">
        <v>48</v>
      </c>
      <c r="H14" s="1" t="s">
        <v>92</v>
      </c>
      <c r="I14" s="4" t="s">
        <v>44</v>
      </c>
      <c r="J14" s="4">
        <v>23057329</v>
      </c>
      <c r="K14" s="119">
        <v>45581</v>
      </c>
      <c r="M14" s="8">
        <v>17702.060000000001</v>
      </c>
      <c r="N14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15" spans="2:14" x14ac:dyDescent="0.2">
      <c r="B15" s="4" t="s">
        <v>43</v>
      </c>
      <c r="C15" s="4" t="s">
        <v>240</v>
      </c>
      <c r="D15" s="4" t="s">
        <v>89</v>
      </c>
      <c r="E15" s="4" t="s">
        <v>90</v>
      </c>
      <c r="F15" s="4" t="s">
        <v>91</v>
      </c>
      <c r="G15" s="4" t="s">
        <v>48</v>
      </c>
      <c r="H15" s="1" t="s">
        <v>92</v>
      </c>
      <c r="I15" s="4" t="s">
        <v>44</v>
      </c>
      <c r="J15" s="4">
        <v>23057390</v>
      </c>
      <c r="K15" s="119">
        <v>45589</v>
      </c>
      <c r="M15" s="8">
        <v>11369.02</v>
      </c>
      <c r="N15" s="4" t="str">
        <f>+IFERROR(IF(INDEX(To_Analyze[#All],MATCH(Under_Control[[#This Row],[Type + TCode + Co + Doc N]],To_Analyze[[#All],[Type + TCode + Co + Doc N]],0),1)="To Analyze","Not Count","Count"),"Count")</f>
        <v>Count</v>
      </c>
    </row>
    <row r="16" spans="2:14" x14ac:dyDescent="0.2">
      <c r="B16" s="4" t="s">
        <v>43</v>
      </c>
      <c r="C16" s="4" t="s">
        <v>241</v>
      </c>
      <c r="D16" s="4" t="s">
        <v>89</v>
      </c>
      <c r="E16" s="4"/>
      <c r="F16" s="4" t="s">
        <v>134</v>
      </c>
      <c r="G16" s="4" t="s">
        <v>48</v>
      </c>
      <c r="H16" s="1" t="s">
        <v>92</v>
      </c>
      <c r="I16" s="4" t="s">
        <v>44</v>
      </c>
      <c r="J16" s="4">
        <v>23057395</v>
      </c>
      <c r="K16" s="119">
        <v>45589</v>
      </c>
      <c r="M16" s="8">
        <v>23730.45</v>
      </c>
      <c r="N16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17" spans="2:14" x14ac:dyDescent="0.2">
      <c r="B17" s="4" t="s">
        <v>43</v>
      </c>
      <c r="C17" s="4" t="s">
        <v>242</v>
      </c>
      <c r="D17" s="4" t="s">
        <v>89</v>
      </c>
      <c r="E17" s="4" t="s">
        <v>90</v>
      </c>
      <c r="F17" s="4" t="s">
        <v>124</v>
      </c>
      <c r="G17" s="4" t="s">
        <v>48</v>
      </c>
      <c r="H17" s="1" t="s">
        <v>92</v>
      </c>
      <c r="I17" s="4" t="s">
        <v>44</v>
      </c>
      <c r="J17" s="4">
        <v>23057435</v>
      </c>
      <c r="K17" s="119">
        <v>45595</v>
      </c>
      <c r="M17" s="8">
        <v>5876.24</v>
      </c>
      <c r="N17" s="4" t="str">
        <f>+IFERROR(IF(INDEX(To_Analyze[#All],MATCH(Under_Control[[#This Row],[Type + TCode + Co + Doc N]],To_Analyze[[#All],[Type + TCode + Co + Doc N]],0),1)="To Analyze","Not Count","Count"),"Count")</f>
        <v>Count</v>
      </c>
    </row>
    <row r="18" spans="2:14" x14ac:dyDescent="0.2">
      <c r="B18" s="4" t="s">
        <v>43</v>
      </c>
      <c r="C18" s="4" t="s">
        <v>243</v>
      </c>
      <c r="D18" s="4" t="s">
        <v>89</v>
      </c>
      <c r="E18" s="4" t="s">
        <v>90</v>
      </c>
      <c r="F18" s="4" t="s">
        <v>91</v>
      </c>
      <c r="G18" s="4" t="s">
        <v>48</v>
      </c>
      <c r="H18" s="1" t="s">
        <v>92</v>
      </c>
      <c r="I18" s="4" t="s">
        <v>44</v>
      </c>
      <c r="J18" s="4">
        <v>23057449</v>
      </c>
      <c r="K18" s="119">
        <v>45596</v>
      </c>
      <c r="M18" s="8">
        <v>8207.5400000000009</v>
      </c>
      <c r="N18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19" spans="2:14" x14ac:dyDescent="0.2">
      <c r="B19" s="4" t="s">
        <v>43</v>
      </c>
      <c r="C19" s="4" t="s">
        <v>244</v>
      </c>
      <c r="D19" s="4" t="s">
        <v>89</v>
      </c>
      <c r="E19" s="4" t="s">
        <v>90</v>
      </c>
      <c r="F19" s="4" t="s">
        <v>91</v>
      </c>
      <c r="G19" s="4" t="s">
        <v>48</v>
      </c>
      <c r="H19" s="1" t="s">
        <v>92</v>
      </c>
      <c r="I19" s="4" t="s">
        <v>44</v>
      </c>
      <c r="J19" s="4">
        <v>23057450</v>
      </c>
      <c r="K19" s="119">
        <v>45596</v>
      </c>
      <c r="M19" s="8">
        <v>6788.67</v>
      </c>
      <c r="N19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20" spans="2:14" x14ac:dyDescent="0.2">
      <c r="B20" s="4" t="s">
        <v>43</v>
      </c>
      <c r="C20" s="4" t="s">
        <v>245</v>
      </c>
      <c r="D20" s="4" t="s">
        <v>89</v>
      </c>
      <c r="E20" s="4" t="s">
        <v>90</v>
      </c>
      <c r="F20" s="4" t="s">
        <v>91</v>
      </c>
      <c r="G20" s="4" t="s">
        <v>48</v>
      </c>
      <c r="H20" s="1" t="s">
        <v>92</v>
      </c>
      <c r="I20" s="4" t="s">
        <v>44</v>
      </c>
      <c r="J20" s="4">
        <v>23057451</v>
      </c>
      <c r="K20" s="119">
        <v>45596</v>
      </c>
      <c r="M20" s="8">
        <v>10697.15</v>
      </c>
      <c r="N20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21" spans="2:14" x14ac:dyDescent="0.2">
      <c r="B21" s="4" t="s">
        <v>43</v>
      </c>
      <c r="C21" s="4" t="s">
        <v>247</v>
      </c>
      <c r="D21" s="4" t="s">
        <v>89</v>
      </c>
      <c r="E21" s="4" t="s">
        <v>140</v>
      </c>
      <c r="F21" s="4" t="s">
        <v>141</v>
      </c>
      <c r="G21" s="4" t="s">
        <v>50</v>
      </c>
      <c r="H21" s="1" t="s">
        <v>142</v>
      </c>
      <c r="I21" s="4" t="s">
        <v>44</v>
      </c>
      <c r="J21" s="4">
        <v>23057508</v>
      </c>
      <c r="K21" s="119">
        <v>45596</v>
      </c>
      <c r="M21" s="8">
        <v>445837.09</v>
      </c>
      <c r="N21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22" spans="2:14" x14ac:dyDescent="0.2">
      <c r="B22" s="4" t="s">
        <v>43</v>
      </c>
      <c r="C22" s="4" t="s">
        <v>249</v>
      </c>
      <c r="D22" s="4" t="s">
        <v>145</v>
      </c>
      <c r="E22" s="4"/>
      <c r="F22" s="4" t="s">
        <v>134</v>
      </c>
      <c r="G22" s="4" t="s">
        <v>48</v>
      </c>
      <c r="H22" s="1" t="s">
        <v>92</v>
      </c>
      <c r="I22" s="4" t="s">
        <v>44</v>
      </c>
      <c r="J22" s="4">
        <v>23078809</v>
      </c>
      <c r="K22" s="119">
        <v>45566</v>
      </c>
      <c r="M22" s="8">
        <v>1095.78</v>
      </c>
      <c r="N22" s="4" t="str">
        <f>+IFERROR(IF(INDEX(To_Analyze[#All],MATCH(Under_Control[[#This Row],[Type + TCode + Co + Doc N]],To_Analyze[[#All],[Type + TCode + Co + Doc N]],0),1)="To Analyze","Not Count","Count"),"Count")</f>
        <v>Count</v>
      </c>
    </row>
    <row r="23" spans="2:14" x14ac:dyDescent="0.2">
      <c r="B23" s="4" t="s">
        <v>43</v>
      </c>
      <c r="C23" s="4" t="s">
        <v>251</v>
      </c>
      <c r="D23" s="4" t="s">
        <v>145</v>
      </c>
      <c r="E23" s="4" t="s">
        <v>90</v>
      </c>
      <c r="F23" s="4" t="s">
        <v>124</v>
      </c>
      <c r="G23" s="4" t="s">
        <v>48</v>
      </c>
      <c r="H23" s="1" t="s">
        <v>92</v>
      </c>
      <c r="I23" s="4" t="s">
        <v>44</v>
      </c>
      <c r="J23" s="4">
        <v>23088636</v>
      </c>
      <c r="K23" s="119">
        <v>45567</v>
      </c>
      <c r="M23" s="8">
        <v>0.16</v>
      </c>
      <c r="N23" s="4" t="str">
        <f>+IFERROR(IF(INDEX(To_Analyze[#All],MATCH(Under_Control[[#This Row],[Type + TCode + Co + Doc N]],To_Analyze[[#All],[Type + TCode + Co + Doc N]],0),1)="To Analyze","Not Count","Count"),"Count")</f>
        <v>Count</v>
      </c>
    </row>
    <row r="24" spans="2:14" x14ac:dyDescent="0.2">
      <c r="B24" s="4" t="s">
        <v>43</v>
      </c>
      <c r="C24" s="4" t="s">
        <v>252</v>
      </c>
      <c r="D24" s="4" t="s">
        <v>145</v>
      </c>
      <c r="E24" s="4" t="s">
        <v>90</v>
      </c>
      <c r="F24" s="4" t="s">
        <v>99</v>
      </c>
      <c r="G24" s="4" t="s">
        <v>48</v>
      </c>
      <c r="H24" s="1" t="s">
        <v>92</v>
      </c>
      <c r="I24" s="4" t="s">
        <v>44</v>
      </c>
      <c r="J24" s="4">
        <v>23088641</v>
      </c>
      <c r="K24" s="119">
        <v>45568</v>
      </c>
      <c r="M24" s="8">
        <v>6</v>
      </c>
      <c r="N24" s="4" t="str">
        <f>+IFERROR(IF(INDEX(To_Analyze[#All],MATCH(Under_Control[[#This Row],[Type + TCode + Co + Doc N]],To_Analyze[[#All],[Type + TCode + Co + Doc N]],0),1)="To Analyze","Not Count","Count"),"Count")</f>
        <v>Count</v>
      </c>
    </row>
    <row r="25" spans="2:14" x14ac:dyDescent="0.2">
      <c r="B25" s="4" t="s">
        <v>43</v>
      </c>
      <c r="C25" s="4" t="s">
        <v>255</v>
      </c>
      <c r="D25" s="4" t="s">
        <v>145</v>
      </c>
      <c r="E25" s="4" t="s">
        <v>90</v>
      </c>
      <c r="F25" s="4" t="s">
        <v>126</v>
      </c>
      <c r="G25" s="4" t="s">
        <v>48</v>
      </c>
      <c r="H25" s="1" t="s">
        <v>92</v>
      </c>
      <c r="I25" s="4" t="s">
        <v>44</v>
      </c>
      <c r="J25" s="4">
        <v>23088653</v>
      </c>
      <c r="K25" s="119">
        <v>45574</v>
      </c>
      <c r="M25" s="8">
        <v>0.03</v>
      </c>
      <c r="N25" s="4" t="str">
        <f>+IFERROR(IF(INDEX(To_Analyze[#All],MATCH(Under_Control[[#This Row],[Type + TCode + Co + Doc N]],To_Analyze[[#All],[Type + TCode + Co + Doc N]],0),1)="To Analyze","Not Count","Count"),"Count")</f>
        <v>Count</v>
      </c>
    </row>
    <row r="26" spans="2:14" x14ac:dyDescent="0.2">
      <c r="B26" s="4" t="s">
        <v>43</v>
      </c>
      <c r="C26" s="4" t="s">
        <v>257</v>
      </c>
      <c r="D26" s="4" t="s">
        <v>145</v>
      </c>
      <c r="E26" s="4" t="s">
        <v>140</v>
      </c>
      <c r="F26" s="4" t="s">
        <v>159</v>
      </c>
      <c r="G26" s="4" t="s">
        <v>49</v>
      </c>
      <c r="H26" s="1" t="s">
        <v>160</v>
      </c>
      <c r="I26" s="4" t="s">
        <v>44</v>
      </c>
      <c r="J26" s="4">
        <v>23088656</v>
      </c>
      <c r="K26" s="119">
        <v>45574</v>
      </c>
      <c r="M26" s="8">
        <v>36.729999999999997</v>
      </c>
      <c r="N26" s="4" t="str">
        <f>+IFERROR(IF(INDEX(To_Analyze[#All],MATCH(Under_Control[[#This Row],[Type + TCode + Co + Doc N]],To_Analyze[[#All],[Type + TCode + Co + Doc N]],0),1)="To Analyze","Not Count","Count"),"Count")</f>
        <v>Count</v>
      </c>
    </row>
    <row r="27" spans="2:14" x14ac:dyDescent="0.2">
      <c r="B27" s="4" t="s">
        <v>43</v>
      </c>
      <c r="C27" s="4" t="s">
        <v>259</v>
      </c>
      <c r="D27" s="4" t="s">
        <v>145</v>
      </c>
      <c r="E27" s="4" t="s">
        <v>140</v>
      </c>
      <c r="F27" s="4" t="s">
        <v>159</v>
      </c>
      <c r="G27" s="4" t="s">
        <v>49</v>
      </c>
      <c r="H27" s="1" t="s">
        <v>160</v>
      </c>
      <c r="I27" s="4" t="s">
        <v>44</v>
      </c>
      <c r="J27" s="4">
        <v>23088659</v>
      </c>
      <c r="K27" s="119">
        <v>45574</v>
      </c>
      <c r="M27" s="8">
        <v>450.32</v>
      </c>
      <c r="N27" s="4" t="str">
        <f>+IFERROR(IF(INDEX(To_Analyze[#All],MATCH(Under_Control[[#This Row],[Type + TCode + Co + Doc N]],To_Analyze[[#All],[Type + TCode + Co + Doc N]],0),1)="To Analyze","Not Count","Count"),"Count")</f>
        <v>Count</v>
      </c>
    </row>
    <row r="28" spans="2:14" x14ac:dyDescent="0.2">
      <c r="B28" s="4" t="s">
        <v>43</v>
      </c>
      <c r="C28" s="4" t="s">
        <v>260</v>
      </c>
      <c r="D28" s="4" t="s">
        <v>145</v>
      </c>
      <c r="E28" s="4" t="s">
        <v>140</v>
      </c>
      <c r="F28" s="4" t="s">
        <v>159</v>
      </c>
      <c r="G28" s="4" t="s">
        <v>49</v>
      </c>
      <c r="H28" s="1" t="s">
        <v>160</v>
      </c>
      <c r="I28" s="4" t="s">
        <v>44</v>
      </c>
      <c r="J28" s="4">
        <v>23088663</v>
      </c>
      <c r="K28" s="119">
        <v>45574</v>
      </c>
      <c r="M28" s="8">
        <v>1006.14</v>
      </c>
      <c r="N28" s="4" t="str">
        <f>+IFERROR(IF(INDEX(To_Analyze[#All],MATCH(Under_Control[[#This Row],[Type + TCode + Co + Doc N]],To_Analyze[[#All],[Type + TCode + Co + Doc N]],0),1)="To Analyze","Not Count","Count"),"Count")</f>
        <v>Count</v>
      </c>
    </row>
    <row r="29" spans="2:14" x14ac:dyDescent="0.2">
      <c r="B29" s="4" t="s">
        <v>43</v>
      </c>
      <c r="C29" s="4" t="s">
        <v>261</v>
      </c>
      <c r="D29" s="4" t="s">
        <v>145</v>
      </c>
      <c r="E29" s="4" t="s">
        <v>140</v>
      </c>
      <c r="F29" s="4" t="s">
        <v>159</v>
      </c>
      <c r="G29" s="4" t="s">
        <v>49</v>
      </c>
      <c r="H29" s="1" t="s">
        <v>160</v>
      </c>
      <c r="I29" s="4" t="s">
        <v>44</v>
      </c>
      <c r="J29" s="4">
        <v>23088664</v>
      </c>
      <c r="K29" s="119">
        <v>45574</v>
      </c>
      <c r="M29" s="8">
        <v>71.39</v>
      </c>
      <c r="N29" s="4" t="str">
        <f>+IFERROR(IF(INDEX(To_Analyze[#All],MATCH(Under_Control[[#This Row],[Type + TCode + Co + Doc N]],To_Analyze[[#All],[Type + TCode + Co + Doc N]],0),1)="To Analyze","Not Count","Count"),"Count")</f>
        <v>Count</v>
      </c>
    </row>
    <row r="30" spans="2:14" x14ac:dyDescent="0.2">
      <c r="B30" s="4" t="s">
        <v>43</v>
      </c>
      <c r="C30" s="4" t="s">
        <v>262</v>
      </c>
      <c r="D30" s="4" t="s">
        <v>145</v>
      </c>
      <c r="E30" s="4" t="s">
        <v>140</v>
      </c>
      <c r="F30" s="4" t="s">
        <v>159</v>
      </c>
      <c r="G30" s="4" t="s">
        <v>49</v>
      </c>
      <c r="H30" s="1" t="s">
        <v>160</v>
      </c>
      <c r="I30" s="4" t="s">
        <v>44</v>
      </c>
      <c r="J30" s="4">
        <v>23088665</v>
      </c>
      <c r="K30" s="119">
        <v>45574</v>
      </c>
      <c r="M30" s="8">
        <v>408.85</v>
      </c>
      <c r="N30" s="4" t="str">
        <f>+IFERROR(IF(INDEX(To_Analyze[#All],MATCH(Under_Control[[#This Row],[Type + TCode + Co + Doc N]],To_Analyze[[#All],[Type + TCode + Co + Doc N]],0),1)="To Analyze","Not Count","Count"),"Count")</f>
        <v>Count</v>
      </c>
    </row>
    <row r="31" spans="2:14" x14ac:dyDescent="0.2">
      <c r="B31" s="4" t="s">
        <v>43</v>
      </c>
      <c r="C31" s="4" t="s">
        <v>263</v>
      </c>
      <c r="D31" s="4" t="s">
        <v>145</v>
      </c>
      <c r="E31" s="4" t="s">
        <v>140</v>
      </c>
      <c r="F31" s="4" t="s">
        <v>166</v>
      </c>
      <c r="G31" s="4" t="s">
        <v>49</v>
      </c>
      <c r="H31" s="1" t="s">
        <v>160</v>
      </c>
      <c r="I31" s="4" t="s">
        <v>44</v>
      </c>
      <c r="J31" s="4">
        <v>23088671</v>
      </c>
      <c r="K31" s="119">
        <v>45575</v>
      </c>
      <c r="M31" s="8">
        <v>3738.17</v>
      </c>
      <c r="N31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32" spans="2:14" x14ac:dyDescent="0.2">
      <c r="B32" s="4" t="s">
        <v>43</v>
      </c>
      <c r="C32" s="4" t="s">
        <v>265</v>
      </c>
      <c r="D32" s="4" t="s">
        <v>145</v>
      </c>
      <c r="E32" s="4" t="s">
        <v>140</v>
      </c>
      <c r="F32" s="4" t="s">
        <v>166</v>
      </c>
      <c r="G32" s="4" t="s">
        <v>49</v>
      </c>
      <c r="H32" s="1" t="s">
        <v>160</v>
      </c>
      <c r="I32" s="4" t="s">
        <v>44</v>
      </c>
      <c r="J32" s="4">
        <v>23088674</v>
      </c>
      <c r="K32" s="119">
        <v>45575</v>
      </c>
      <c r="M32" s="8">
        <v>7774.07</v>
      </c>
      <c r="N32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33" spans="2:14" x14ac:dyDescent="0.2">
      <c r="B33" s="4" t="s">
        <v>43</v>
      </c>
      <c r="C33" s="4" t="s">
        <v>266</v>
      </c>
      <c r="D33" s="4" t="s">
        <v>145</v>
      </c>
      <c r="E33" s="4"/>
      <c r="F33" s="4" t="s">
        <v>175</v>
      </c>
      <c r="G33" s="4" t="s">
        <v>48</v>
      </c>
      <c r="H33" s="1" t="s">
        <v>92</v>
      </c>
      <c r="I33" s="4" t="s">
        <v>44</v>
      </c>
      <c r="J33" s="4">
        <v>23088683</v>
      </c>
      <c r="K33" s="119">
        <v>45576</v>
      </c>
      <c r="M33" s="8">
        <v>6462.1</v>
      </c>
      <c r="N33" s="4" t="str">
        <f>+IFERROR(IF(INDEX(To_Analyze[#All],MATCH(Under_Control[[#This Row],[Type + TCode + Co + Doc N]],To_Analyze[[#All],[Type + TCode + Co + Doc N]],0),1)="To Analyze","Not Count","Count"),"Count")</f>
        <v>Count</v>
      </c>
    </row>
    <row r="34" spans="2:14" x14ac:dyDescent="0.2">
      <c r="B34" s="4" t="s">
        <v>43</v>
      </c>
      <c r="C34" s="4" t="s">
        <v>270</v>
      </c>
      <c r="D34" s="4" t="s">
        <v>145</v>
      </c>
      <c r="E34" s="4" t="s">
        <v>90</v>
      </c>
      <c r="F34" s="4" t="s">
        <v>99</v>
      </c>
      <c r="G34" s="4" t="s">
        <v>48</v>
      </c>
      <c r="H34" s="1" t="s">
        <v>92</v>
      </c>
      <c r="I34" s="4" t="s">
        <v>44</v>
      </c>
      <c r="J34" s="4">
        <v>23088765</v>
      </c>
      <c r="K34" s="119">
        <v>45581</v>
      </c>
      <c r="M34" s="8">
        <v>86625.01</v>
      </c>
      <c r="N34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35" spans="2:14" x14ac:dyDescent="0.2">
      <c r="B35" s="4" t="s">
        <v>43</v>
      </c>
      <c r="C35" s="4" t="s">
        <v>273</v>
      </c>
      <c r="D35" s="4" t="s">
        <v>145</v>
      </c>
      <c r="E35" s="4" t="s">
        <v>140</v>
      </c>
      <c r="F35" s="4" t="s">
        <v>159</v>
      </c>
      <c r="G35" s="4" t="s">
        <v>49</v>
      </c>
      <c r="H35" s="1" t="s">
        <v>160</v>
      </c>
      <c r="I35" s="4" t="s">
        <v>44</v>
      </c>
      <c r="J35" s="4">
        <v>23088781</v>
      </c>
      <c r="K35" s="119">
        <v>45581</v>
      </c>
      <c r="M35" s="8">
        <v>155.19</v>
      </c>
      <c r="N35" s="4" t="str">
        <f>+IFERROR(IF(INDEX(To_Analyze[#All],MATCH(Under_Control[[#This Row],[Type + TCode + Co + Doc N]],To_Analyze[[#All],[Type + TCode + Co + Doc N]],0),1)="To Analyze","Not Count","Count"),"Count")</f>
        <v>Count</v>
      </c>
    </row>
    <row r="36" spans="2:14" x14ac:dyDescent="0.2">
      <c r="B36" s="4" t="s">
        <v>43</v>
      </c>
      <c r="C36" s="4" t="s">
        <v>274</v>
      </c>
      <c r="D36" s="4" t="s">
        <v>145</v>
      </c>
      <c r="E36" s="4" t="s">
        <v>90</v>
      </c>
      <c r="F36" s="4" t="s">
        <v>99</v>
      </c>
      <c r="G36" s="4" t="s">
        <v>48</v>
      </c>
      <c r="H36" s="1" t="s">
        <v>92</v>
      </c>
      <c r="I36" s="4" t="s">
        <v>44</v>
      </c>
      <c r="J36" s="4">
        <v>23088803</v>
      </c>
      <c r="K36" s="119">
        <v>45586</v>
      </c>
      <c r="M36" s="8">
        <v>3.61</v>
      </c>
      <c r="N36" s="4" t="str">
        <f>+IFERROR(IF(INDEX(To_Analyze[#All],MATCH(Under_Control[[#This Row],[Type + TCode + Co + Doc N]],To_Analyze[[#All],[Type + TCode + Co + Doc N]],0),1)="To Analyze","Not Count","Count"),"Count")</f>
        <v>Count</v>
      </c>
    </row>
    <row r="37" spans="2:14" x14ac:dyDescent="0.2">
      <c r="B37" s="4" t="s">
        <v>43</v>
      </c>
      <c r="C37" s="4" t="s">
        <v>275</v>
      </c>
      <c r="D37" s="4" t="s">
        <v>145</v>
      </c>
      <c r="E37" s="4" t="s">
        <v>90</v>
      </c>
      <c r="F37" s="4" t="s">
        <v>99</v>
      </c>
      <c r="G37" s="4" t="s">
        <v>48</v>
      </c>
      <c r="H37" s="1" t="s">
        <v>92</v>
      </c>
      <c r="I37" s="4" t="s">
        <v>44</v>
      </c>
      <c r="J37" s="4">
        <v>23088804</v>
      </c>
      <c r="K37" s="119">
        <v>45586</v>
      </c>
      <c r="M37" s="8">
        <v>33.01</v>
      </c>
      <c r="N37" s="4" t="str">
        <f>+IFERROR(IF(INDEX(To_Analyze[#All],MATCH(Under_Control[[#This Row],[Type + TCode + Co + Doc N]],To_Analyze[[#All],[Type + TCode + Co + Doc N]],0),1)="To Analyze","Not Count","Count"),"Count")</f>
        <v>Count</v>
      </c>
    </row>
    <row r="38" spans="2:14" x14ac:dyDescent="0.2">
      <c r="B38" s="4" t="s">
        <v>43</v>
      </c>
      <c r="C38" s="4" t="s">
        <v>276</v>
      </c>
      <c r="D38" s="4" t="s">
        <v>145</v>
      </c>
      <c r="E38" s="4" t="s">
        <v>90</v>
      </c>
      <c r="F38" s="4" t="s">
        <v>99</v>
      </c>
      <c r="G38" s="4" t="s">
        <v>48</v>
      </c>
      <c r="H38" s="1" t="s">
        <v>92</v>
      </c>
      <c r="I38" s="4" t="s">
        <v>44</v>
      </c>
      <c r="J38" s="4">
        <v>23088809</v>
      </c>
      <c r="K38" s="119">
        <v>45586</v>
      </c>
      <c r="M38" s="8">
        <v>3.82</v>
      </c>
      <c r="N38" s="4" t="str">
        <f>+IFERROR(IF(INDEX(To_Analyze[#All],MATCH(Under_Control[[#This Row],[Type + TCode + Co + Doc N]],To_Analyze[[#All],[Type + TCode + Co + Doc N]],0),1)="To Analyze","Not Count","Count"),"Count")</f>
        <v>Count</v>
      </c>
    </row>
    <row r="39" spans="2:14" x14ac:dyDescent="0.2">
      <c r="B39" s="4" t="s">
        <v>43</v>
      </c>
      <c r="C39" s="4" t="s">
        <v>278</v>
      </c>
      <c r="D39" s="4" t="s">
        <v>145</v>
      </c>
      <c r="E39" s="4" t="s">
        <v>90</v>
      </c>
      <c r="F39" s="4" t="s">
        <v>99</v>
      </c>
      <c r="G39" s="4" t="s">
        <v>48</v>
      </c>
      <c r="H39" s="1" t="s">
        <v>92</v>
      </c>
      <c r="I39" s="4" t="s">
        <v>44</v>
      </c>
      <c r="J39" s="4">
        <v>23088812</v>
      </c>
      <c r="K39" s="119">
        <v>45586</v>
      </c>
      <c r="M39" s="8">
        <v>524.6</v>
      </c>
      <c r="N39" s="4" t="str">
        <f>+IFERROR(IF(INDEX(To_Analyze[#All],MATCH(Under_Control[[#This Row],[Type + TCode + Co + Doc N]],To_Analyze[[#All],[Type + TCode + Co + Doc N]],0),1)="To Analyze","Not Count","Count"),"Count")</f>
        <v>Count</v>
      </c>
    </row>
    <row r="40" spans="2:14" x14ac:dyDescent="0.2">
      <c r="B40" s="4" t="s">
        <v>43</v>
      </c>
      <c r="C40" s="4" t="s">
        <v>279</v>
      </c>
      <c r="D40" s="4" t="s">
        <v>145</v>
      </c>
      <c r="E40" s="4" t="s">
        <v>90</v>
      </c>
      <c r="F40" s="4" t="s">
        <v>99</v>
      </c>
      <c r="G40" s="4" t="s">
        <v>48</v>
      </c>
      <c r="H40" s="1" t="s">
        <v>92</v>
      </c>
      <c r="I40" s="4" t="s">
        <v>44</v>
      </c>
      <c r="J40" s="4">
        <v>23088815</v>
      </c>
      <c r="K40" s="119">
        <v>45586</v>
      </c>
      <c r="M40" s="8">
        <v>1672.47</v>
      </c>
      <c r="N40" s="4" t="str">
        <f>+IFERROR(IF(INDEX(To_Analyze[#All],MATCH(Under_Control[[#This Row],[Type + TCode + Co + Doc N]],To_Analyze[[#All],[Type + TCode + Co + Doc N]],0),1)="To Analyze","Not Count","Count"),"Count")</f>
        <v>Count</v>
      </c>
    </row>
    <row r="41" spans="2:14" x14ac:dyDescent="0.2">
      <c r="B41" s="4" t="s">
        <v>43</v>
      </c>
      <c r="C41" s="4" t="s">
        <v>280</v>
      </c>
      <c r="D41" s="4" t="s">
        <v>145</v>
      </c>
      <c r="E41" s="4" t="s">
        <v>90</v>
      </c>
      <c r="F41" s="4" t="s">
        <v>99</v>
      </c>
      <c r="G41" s="4" t="s">
        <v>48</v>
      </c>
      <c r="H41" s="1" t="s">
        <v>92</v>
      </c>
      <c r="I41" s="4" t="s">
        <v>44</v>
      </c>
      <c r="J41" s="4">
        <v>23088817</v>
      </c>
      <c r="K41" s="119">
        <v>45586</v>
      </c>
      <c r="M41" s="8">
        <v>1089</v>
      </c>
      <c r="N41" s="4" t="str">
        <f>+IFERROR(IF(INDEX(To_Analyze[#All],MATCH(Under_Control[[#This Row],[Type + TCode + Co + Doc N]],To_Analyze[[#All],[Type + TCode + Co + Doc N]],0),1)="To Analyze","Not Count","Count"),"Count")</f>
        <v>Count</v>
      </c>
    </row>
    <row r="42" spans="2:14" x14ac:dyDescent="0.2">
      <c r="B42" s="4" t="s">
        <v>43</v>
      </c>
      <c r="C42" s="4" t="s">
        <v>281</v>
      </c>
      <c r="D42" s="4" t="s">
        <v>145</v>
      </c>
      <c r="E42" s="4" t="s">
        <v>90</v>
      </c>
      <c r="F42" s="4" t="s">
        <v>195</v>
      </c>
      <c r="G42" s="4" t="s">
        <v>48</v>
      </c>
      <c r="H42" s="1" t="s">
        <v>92</v>
      </c>
      <c r="I42" s="4" t="s">
        <v>44</v>
      </c>
      <c r="J42" s="4">
        <v>23088857</v>
      </c>
      <c r="K42" s="119">
        <v>45596</v>
      </c>
      <c r="M42" s="8">
        <v>5808.79</v>
      </c>
      <c r="N42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43" spans="2:14" x14ac:dyDescent="0.2">
      <c r="B43" s="4" t="s">
        <v>43</v>
      </c>
      <c r="C43" s="4" t="s">
        <v>286</v>
      </c>
      <c r="D43" s="4" t="s">
        <v>145</v>
      </c>
      <c r="E43" s="4" t="s">
        <v>90</v>
      </c>
      <c r="F43" s="4" t="s">
        <v>198</v>
      </c>
      <c r="G43" s="4" t="s">
        <v>48</v>
      </c>
      <c r="H43" s="1" t="s">
        <v>92</v>
      </c>
      <c r="I43" s="4" t="s">
        <v>44</v>
      </c>
      <c r="J43" s="4">
        <v>23088884</v>
      </c>
      <c r="K43" s="119">
        <v>45596</v>
      </c>
      <c r="M43" s="8">
        <v>284.05</v>
      </c>
      <c r="N43" s="4" t="str">
        <f>+IFERROR(IF(INDEX(To_Analyze[#All],MATCH(Under_Control[[#This Row],[Type + TCode + Co + Doc N]],To_Analyze[[#All],[Type + TCode + Co + Doc N]],0),1)="To Analyze","Not Count","Count"),"Count")</f>
        <v>Count</v>
      </c>
    </row>
    <row r="44" spans="2:14" x14ac:dyDescent="0.2">
      <c r="B44" s="4" t="s">
        <v>43</v>
      </c>
      <c r="C44" s="4" t="s">
        <v>287</v>
      </c>
      <c r="D44" s="4" t="s">
        <v>145</v>
      </c>
      <c r="E44" s="4" t="s">
        <v>90</v>
      </c>
      <c r="F44" s="4" t="s">
        <v>198</v>
      </c>
      <c r="G44" s="4" t="s">
        <v>48</v>
      </c>
      <c r="H44" s="1" t="s">
        <v>92</v>
      </c>
      <c r="I44" s="4" t="s">
        <v>44</v>
      </c>
      <c r="J44" s="4">
        <v>23088902</v>
      </c>
      <c r="K44" s="119">
        <v>45596</v>
      </c>
      <c r="M44" s="8">
        <v>525.79999999999995</v>
      </c>
      <c r="N44" s="4" t="str">
        <f>+IFERROR(IF(INDEX(To_Analyze[#All],MATCH(Under_Control[[#This Row],[Type + TCode + Co + Doc N]],To_Analyze[[#All],[Type + TCode + Co + Doc N]],0),1)="To Analyze","Not Count","Count"),"Count")</f>
        <v>Count</v>
      </c>
    </row>
    <row r="45" spans="2:14" x14ac:dyDescent="0.2">
      <c r="B45" s="4" t="s">
        <v>43</v>
      </c>
      <c r="C45" s="4" t="s">
        <v>291</v>
      </c>
      <c r="D45" s="4" t="s">
        <v>203</v>
      </c>
      <c r="E45" s="4" t="s">
        <v>140</v>
      </c>
      <c r="F45" s="4" t="s">
        <v>204</v>
      </c>
      <c r="G45" s="4" t="s">
        <v>49</v>
      </c>
      <c r="H45" s="1" t="s">
        <v>160</v>
      </c>
      <c r="I45" s="4" t="s">
        <v>44</v>
      </c>
      <c r="J45" s="4">
        <v>23006281</v>
      </c>
      <c r="K45" s="119">
        <v>45572</v>
      </c>
      <c r="M45" s="8">
        <v>69.180000000000007</v>
      </c>
      <c r="N45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46" spans="2:14" x14ac:dyDescent="0.2">
      <c r="B46" s="4" t="s">
        <v>43</v>
      </c>
      <c r="C46" s="4" t="s">
        <v>300</v>
      </c>
      <c r="D46" s="4" t="s">
        <v>209</v>
      </c>
      <c r="E46" s="4" t="s">
        <v>201</v>
      </c>
      <c r="F46" s="4" t="s">
        <v>140</v>
      </c>
      <c r="G46" s="4" t="s">
        <v>50</v>
      </c>
      <c r="H46" s="1" t="s">
        <v>142</v>
      </c>
      <c r="I46" s="4" t="s">
        <v>44</v>
      </c>
      <c r="J46" s="4">
        <v>23009969</v>
      </c>
      <c r="K46" s="119">
        <v>45596</v>
      </c>
      <c r="M46" s="8">
        <v>7068.99</v>
      </c>
      <c r="N46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47" spans="2:14" x14ac:dyDescent="0.2">
      <c r="B47" s="4" t="s">
        <v>43</v>
      </c>
      <c r="C47" s="4" t="s">
        <v>301</v>
      </c>
      <c r="D47" s="4" t="s">
        <v>209</v>
      </c>
      <c r="E47" s="4" t="s">
        <v>90</v>
      </c>
      <c r="F47" s="4" t="s">
        <v>198</v>
      </c>
      <c r="G47" s="4" t="s">
        <v>48</v>
      </c>
      <c r="H47" s="1" t="s">
        <v>92</v>
      </c>
      <c r="I47" s="4" t="s">
        <v>44</v>
      </c>
      <c r="J47" s="4">
        <v>23009975</v>
      </c>
      <c r="K47" s="119">
        <v>45596</v>
      </c>
      <c r="M47" s="8">
        <v>337.6</v>
      </c>
      <c r="N47" s="4" t="str">
        <f>+IFERROR(IF(INDEX(To_Analyze[#All],MATCH(Under_Control[[#This Row],[Type + TCode + Co + Doc N]],To_Analyze[[#All],[Type + TCode + Co + Doc N]],0),1)="To Analyze","Not Count","Count"),"Count")</f>
        <v>Count</v>
      </c>
    </row>
    <row r="48" spans="2:14" x14ac:dyDescent="0.2">
      <c r="B48" s="4" t="s">
        <v>43</v>
      </c>
      <c r="C48" s="4" t="s">
        <v>302</v>
      </c>
      <c r="D48" s="4" t="s">
        <v>209</v>
      </c>
      <c r="E48" s="4" t="s">
        <v>90</v>
      </c>
      <c r="F48" s="4" t="s">
        <v>198</v>
      </c>
      <c r="G48" s="4" t="s">
        <v>48</v>
      </c>
      <c r="H48" s="1" t="s">
        <v>92</v>
      </c>
      <c r="I48" s="4" t="s">
        <v>44</v>
      </c>
      <c r="J48" s="4">
        <v>23009976</v>
      </c>
      <c r="K48" s="119">
        <v>45596</v>
      </c>
      <c r="M48" s="8">
        <v>753.26</v>
      </c>
      <c r="N48" s="4" t="str">
        <f>+IFERROR(IF(INDEX(To_Analyze[#All],MATCH(Under_Control[[#This Row],[Type + TCode + Co + Doc N]],To_Analyze[[#All],[Type + TCode + Co + Doc N]],0),1)="To Analyze","Not Count","Count"),"Count")</f>
        <v>Count</v>
      </c>
    </row>
    <row r="49" spans="2:14" x14ac:dyDescent="0.2">
      <c r="B49" s="4" t="s">
        <v>43</v>
      </c>
      <c r="C49" s="4" t="s">
        <v>304</v>
      </c>
      <c r="D49" s="4" t="s">
        <v>214</v>
      </c>
      <c r="E49" s="4" t="s">
        <v>140</v>
      </c>
      <c r="F49" s="4" t="s">
        <v>215</v>
      </c>
      <c r="G49" s="4" t="s">
        <v>49</v>
      </c>
      <c r="H49" s="1" t="s">
        <v>160</v>
      </c>
      <c r="I49" s="4" t="s">
        <v>44</v>
      </c>
      <c r="J49" s="4">
        <v>23002066</v>
      </c>
      <c r="K49" s="119">
        <v>45572</v>
      </c>
      <c r="M49" s="8">
        <v>1051.5999999999999</v>
      </c>
      <c r="N49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50" spans="2:14" x14ac:dyDescent="0.2">
      <c r="B50" s="4" t="s">
        <v>43</v>
      </c>
      <c r="C50" s="4" t="s">
        <v>55</v>
      </c>
      <c r="D50" s="4"/>
      <c r="E50" s="4"/>
      <c r="F50" s="4"/>
      <c r="G50" s="4"/>
      <c r="I50" s="4"/>
      <c r="J50" s="4"/>
      <c r="K50" s="119"/>
      <c r="M50" s="8">
        <v>13341762.84</v>
      </c>
      <c r="N50" s="4" t="str">
        <f>+IFERROR(IF(INDEX(To_Analyze[#All],MATCH(Under_Control[[#This Row],[Type + TCode + Co + Doc N]],To_Analyze[[#All],[Type + TCode + Co + Doc N]],0),1)="To Analyze","Not Count","Count"),"Count")</f>
        <v>Count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DF31-DD02-483A-8535-C4C519061A64}">
  <sheetPr codeName="Sheet6">
    <tabColor rgb="FF00B0F0"/>
  </sheetPr>
  <dimension ref="B1:N26"/>
  <sheetViews>
    <sheetView showGridLines="0" workbookViewId="0">
      <selection activeCell="D7" sqref="D7"/>
    </sheetView>
  </sheetViews>
  <sheetFormatPr defaultColWidth="8.85546875" defaultRowHeight="12" x14ac:dyDescent="0.2"/>
  <cols>
    <col min="1" max="1" width="3.425781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10.28515625" style="1" bestFit="1" customWidth="1"/>
    <col min="6" max="6" width="10.7109375" style="1" bestFit="1" customWidth="1"/>
    <col min="7" max="7" width="16.5703125" style="1" bestFit="1" customWidth="1"/>
    <col min="8" max="8" width="9.42578125" style="1" bestFit="1" customWidth="1"/>
    <col min="9" max="9" width="16" style="1" bestFit="1" customWidth="1"/>
    <col min="10" max="10" width="14.28515625" style="114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0.7109375" style="1" customWidth="1"/>
    <col min="15" max="16384" width="8.85546875" style="1"/>
  </cols>
  <sheetData>
    <row r="1" spans="2:14" s="9" customFormat="1" ht="19.149999999999999" customHeight="1" x14ac:dyDescent="0.3">
      <c r="B1" s="135" t="s">
        <v>59</v>
      </c>
      <c r="C1" s="135"/>
      <c r="D1" s="135"/>
      <c r="E1" s="135"/>
      <c r="F1" s="135"/>
      <c r="G1" s="135"/>
      <c r="H1" s="135"/>
      <c r="I1" s="135"/>
      <c r="J1" s="135"/>
    </row>
    <row r="3" spans="2:14" x14ac:dyDescent="0.2">
      <c r="L3" s="35">
        <f>+COUNTA(AR[[#All],[Type + TCode + Co + Doc N]])-1</f>
        <v>19</v>
      </c>
      <c r="M3" s="35">
        <f>+COUNTIF(AR[[#All],[Sampling]],"Sample")</f>
        <v>10</v>
      </c>
    </row>
    <row r="4" spans="2:14" x14ac:dyDescent="0.2">
      <c r="L4" s="31" t="s">
        <v>60</v>
      </c>
      <c r="M4" s="34" t="s">
        <v>61</v>
      </c>
      <c r="N4" s="32" t="s">
        <v>62</v>
      </c>
    </row>
    <row r="5" spans="2:14" x14ac:dyDescent="0.2">
      <c r="L5" s="30">
        <f>+SUM(AR[[#All],[Total Deb./Cred.]])</f>
        <v>475587.64</v>
      </c>
      <c r="M5" s="30">
        <f>+SUMIF(AR[[#All],[Sampling]],"Sample",AR[[#All],[Total Deb./Cred.]])</f>
        <v>404811.06</v>
      </c>
      <c r="N5" s="33">
        <f>+L5-M5</f>
        <v>70776.580000000016</v>
      </c>
    </row>
    <row r="6" spans="2:14" ht="6" customHeight="1" x14ac:dyDescent="0.2"/>
    <row r="7" spans="2:14" ht="12.75" thickBot="1" x14ac:dyDescent="0.25">
      <c r="B7" s="13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12</v>
      </c>
      <c r="J7" s="122" t="s">
        <v>15</v>
      </c>
      <c r="K7" s="12" t="s">
        <v>16</v>
      </c>
      <c r="L7" s="12" t="s">
        <v>19</v>
      </c>
      <c r="M7" s="18" t="s">
        <v>63</v>
      </c>
    </row>
    <row r="8" spans="2:14" x14ac:dyDescent="0.2">
      <c r="B8" s="4" t="s">
        <v>222</v>
      </c>
      <c r="C8" s="4" t="s">
        <v>89</v>
      </c>
      <c r="D8" s="4" t="s">
        <v>90</v>
      </c>
      <c r="E8" s="4" t="s">
        <v>91</v>
      </c>
      <c r="F8" s="4" t="s">
        <v>48</v>
      </c>
      <c r="G8" s="1" t="s">
        <v>92</v>
      </c>
      <c r="H8" s="4" t="s">
        <v>44</v>
      </c>
      <c r="I8" s="4">
        <v>23052022</v>
      </c>
      <c r="J8" s="119">
        <v>45566</v>
      </c>
      <c r="L8" s="8">
        <v>8614.18</v>
      </c>
      <c r="M8" s="4" t="str">
        <f>+IF(AR[[#This Row],[Total Deb./Cred.]]&gt;Summary!$D$21,"Sample","-")</f>
        <v>-</v>
      </c>
    </row>
    <row r="9" spans="2:14" x14ac:dyDescent="0.2">
      <c r="B9" s="4" t="s">
        <v>228</v>
      </c>
      <c r="C9" s="4" t="s">
        <v>89</v>
      </c>
      <c r="D9" s="4" t="s">
        <v>90</v>
      </c>
      <c r="E9" s="4" t="s">
        <v>91</v>
      </c>
      <c r="F9" s="4" t="s">
        <v>48</v>
      </c>
      <c r="G9" s="1" t="s">
        <v>92</v>
      </c>
      <c r="H9" s="4" t="s">
        <v>44</v>
      </c>
      <c r="I9" s="4">
        <v>23057207</v>
      </c>
      <c r="J9" s="119">
        <v>45573</v>
      </c>
      <c r="L9" s="8">
        <v>8702.26</v>
      </c>
      <c r="M9" s="4" t="str">
        <f>+IF(AR[[#This Row],[Total Deb./Cred.]]&gt;Summary!$D$21,"Sample","-")</f>
        <v>-</v>
      </c>
    </row>
    <row r="10" spans="2:14" x14ac:dyDescent="0.2">
      <c r="B10" s="4" t="s">
        <v>232</v>
      </c>
      <c r="C10" s="4" t="s">
        <v>89</v>
      </c>
      <c r="D10" s="4" t="s">
        <v>90</v>
      </c>
      <c r="E10" s="4" t="s">
        <v>99</v>
      </c>
      <c r="F10" s="4" t="s">
        <v>48</v>
      </c>
      <c r="G10" s="1" t="s">
        <v>92</v>
      </c>
      <c r="H10" s="4" t="s">
        <v>44</v>
      </c>
      <c r="I10" s="4">
        <v>23057214</v>
      </c>
      <c r="J10" s="119">
        <v>45574</v>
      </c>
      <c r="L10" s="8">
        <v>94209.23</v>
      </c>
      <c r="M10" s="4" t="str">
        <f>+IF(AR[[#This Row],[Total Deb./Cred.]]&gt;Summary!$D$21,"Sample","-")</f>
        <v>Sample</v>
      </c>
    </row>
    <row r="11" spans="2:14" x14ac:dyDescent="0.2">
      <c r="B11" s="4" t="s">
        <v>237</v>
      </c>
      <c r="C11" s="4" t="s">
        <v>89</v>
      </c>
      <c r="D11" s="4" t="s">
        <v>90</v>
      </c>
      <c r="E11" s="4" t="s">
        <v>126</v>
      </c>
      <c r="F11" s="4" t="s">
        <v>48</v>
      </c>
      <c r="G11" s="1" t="s">
        <v>92</v>
      </c>
      <c r="H11" s="4" t="s">
        <v>44</v>
      </c>
      <c r="I11" s="4">
        <v>23057277</v>
      </c>
      <c r="J11" s="119">
        <v>45579</v>
      </c>
      <c r="L11" s="8">
        <v>28025.73</v>
      </c>
      <c r="M11" s="4" t="str">
        <f>+IF(AR[[#This Row],[Total Deb./Cred.]]&gt;Summary!$D$21,"Sample","-")</f>
        <v>Sample</v>
      </c>
    </row>
    <row r="12" spans="2:14" x14ac:dyDescent="0.2">
      <c r="B12" s="4" t="s">
        <v>238</v>
      </c>
      <c r="C12" s="4" t="s">
        <v>89</v>
      </c>
      <c r="D12" s="4" t="s">
        <v>90</v>
      </c>
      <c r="E12" s="4" t="s">
        <v>91</v>
      </c>
      <c r="F12" s="4" t="s">
        <v>48</v>
      </c>
      <c r="G12" s="1" t="s">
        <v>92</v>
      </c>
      <c r="H12" s="4" t="s">
        <v>44</v>
      </c>
      <c r="I12" s="4">
        <v>23057328</v>
      </c>
      <c r="J12" s="119">
        <v>45581</v>
      </c>
      <c r="L12" s="8">
        <v>57711.11</v>
      </c>
      <c r="M12" s="4" t="str">
        <f>+IF(AR[[#This Row],[Total Deb./Cred.]]&gt;Summary!$D$21,"Sample","-")</f>
        <v>Sample</v>
      </c>
    </row>
    <row r="13" spans="2:14" x14ac:dyDescent="0.2">
      <c r="B13" s="4" t="s">
        <v>239</v>
      </c>
      <c r="C13" s="4" t="s">
        <v>89</v>
      </c>
      <c r="D13" s="4" t="s">
        <v>90</v>
      </c>
      <c r="E13" s="4" t="s">
        <v>91</v>
      </c>
      <c r="F13" s="4" t="s">
        <v>48</v>
      </c>
      <c r="G13" s="1" t="s">
        <v>92</v>
      </c>
      <c r="H13" s="4" t="s">
        <v>44</v>
      </c>
      <c r="I13" s="4">
        <v>23057329</v>
      </c>
      <c r="J13" s="119">
        <v>45581</v>
      </c>
      <c r="L13" s="8">
        <v>17702.060000000001</v>
      </c>
      <c r="M13" s="4" t="str">
        <f>+IF(AR[[#This Row],[Total Deb./Cred.]]&gt;Summary!$D$21,"Sample","-")</f>
        <v>Sample</v>
      </c>
    </row>
    <row r="14" spans="2:14" x14ac:dyDescent="0.2">
      <c r="B14" s="4" t="s">
        <v>241</v>
      </c>
      <c r="C14" s="4" t="s">
        <v>89</v>
      </c>
      <c r="D14" s="4"/>
      <c r="E14" s="4" t="s">
        <v>134</v>
      </c>
      <c r="F14" s="4" t="s">
        <v>48</v>
      </c>
      <c r="G14" s="1" t="s">
        <v>92</v>
      </c>
      <c r="H14" s="4" t="s">
        <v>44</v>
      </c>
      <c r="I14" s="4">
        <v>23057395</v>
      </c>
      <c r="J14" s="119">
        <v>45589</v>
      </c>
      <c r="L14" s="8">
        <v>23730.45</v>
      </c>
      <c r="M14" s="4" t="str">
        <f>+IF(AR[[#This Row],[Total Deb./Cred.]]&gt;Summary!$D$21,"Sample","-")</f>
        <v>Sample</v>
      </c>
    </row>
    <row r="15" spans="2:14" x14ac:dyDescent="0.2">
      <c r="B15" s="4" t="s">
        <v>243</v>
      </c>
      <c r="C15" s="4" t="s">
        <v>89</v>
      </c>
      <c r="D15" s="4" t="s">
        <v>90</v>
      </c>
      <c r="E15" s="4" t="s">
        <v>91</v>
      </c>
      <c r="F15" s="4" t="s">
        <v>48</v>
      </c>
      <c r="G15" s="1" t="s">
        <v>92</v>
      </c>
      <c r="H15" s="4" t="s">
        <v>44</v>
      </c>
      <c r="I15" s="4">
        <v>23057449</v>
      </c>
      <c r="J15" s="119">
        <v>45596</v>
      </c>
      <c r="L15" s="8">
        <v>8207.5400000000009</v>
      </c>
      <c r="M15" s="4" t="str">
        <f>+IF(AR[[#This Row],[Total Deb./Cred.]]&gt;Summary!$D$21,"Sample","-")</f>
        <v>-</v>
      </c>
    </row>
    <row r="16" spans="2:14" x14ac:dyDescent="0.2">
      <c r="B16" s="4" t="s">
        <v>244</v>
      </c>
      <c r="C16" s="4" t="s">
        <v>89</v>
      </c>
      <c r="D16" s="4" t="s">
        <v>90</v>
      </c>
      <c r="E16" s="4" t="s">
        <v>91</v>
      </c>
      <c r="F16" s="4" t="s">
        <v>48</v>
      </c>
      <c r="G16" s="1" t="s">
        <v>92</v>
      </c>
      <c r="H16" s="4" t="s">
        <v>44</v>
      </c>
      <c r="I16" s="4">
        <v>23057450</v>
      </c>
      <c r="J16" s="119">
        <v>45596</v>
      </c>
      <c r="L16" s="8">
        <v>6788.67</v>
      </c>
      <c r="M16" s="4" t="str">
        <f>+IF(AR[[#This Row],[Total Deb./Cred.]]&gt;Summary!$D$21,"Sample","-")</f>
        <v>-</v>
      </c>
    </row>
    <row r="17" spans="2:13" x14ac:dyDescent="0.2">
      <c r="B17" s="4" t="s">
        <v>245</v>
      </c>
      <c r="C17" s="4" t="s">
        <v>89</v>
      </c>
      <c r="D17" s="4" t="s">
        <v>90</v>
      </c>
      <c r="E17" s="4" t="s">
        <v>91</v>
      </c>
      <c r="F17" s="4" t="s">
        <v>48</v>
      </c>
      <c r="G17" s="1" t="s">
        <v>92</v>
      </c>
      <c r="H17" s="4" t="s">
        <v>44</v>
      </c>
      <c r="I17" s="4">
        <v>23057451</v>
      </c>
      <c r="J17" s="119">
        <v>45596</v>
      </c>
      <c r="L17" s="8">
        <v>10697.15</v>
      </c>
      <c r="M17" s="4" t="str">
        <f>+IF(AR[[#This Row],[Total Deb./Cred.]]&gt;Summary!$D$21,"Sample","-")</f>
        <v>Sample</v>
      </c>
    </row>
    <row r="18" spans="2:13" x14ac:dyDescent="0.2">
      <c r="B18" s="4" t="s">
        <v>250</v>
      </c>
      <c r="C18" s="4" t="s">
        <v>145</v>
      </c>
      <c r="D18" s="4" t="s">
        <v>90</v>
      </c>
      <c r="E18" s="4" t="s">
        <v>91</v>
      </c>
      <c r="F18" s="4" t="s">
        <v>48</v>
      </c>
      <c r="G18" s="1" t="s">
        <v>92</v>
      </c>
      <c r="H18" s="4" t="s">
        <v>44</v>
      </c>
      <c r="I18" s="4">
        <v>23078813</v>
      </c>
      <c r="J18" s="119">
        <v>45566</v>
      </c>
      <c r="L18" s="8">
        <v>8614.18</v>
      </c>
      <c r="M18" s="4" t="str">
        <f>+IF(AR[[#This Row],[Total Deb./Cred.]]&gt;Summary!$D$21,"Sample","-")</f>
        <v>-</v>
      </c>
    </row>
    <row r="19" spans="2:13" x14ac:dyDescent="0.2">
      <c r="B19" s="4" t="s">
        <v>253</v>
      </c>
      <c r="C19" s="4" t="s">
        <v>145</v>
      </c>
      <c r="D19" s="4"/>
      <c r="E19" s="4" t="s">
        <v>134</v>
      </c>
      <c r="F19" s="4" t="s">
        <v>48</v>
      </c>
      <c r="G19" s="1" t="s">
        <v>92</v>
      </c>
      <c r="H19" s="4" t="s">
        <v>44</v>
      </c>
      <c r="I19" s="4">
        <v>23088642</v>
      </c>
      <c r="J19" s="119">
        <v>45568</v>
      </c>
      <c r="L19" s="8">
        <v>9044.75</v>
      </c>
      <c r="M19" s="4" t="str">
        <f>+IF(AR[[#This Row],[Total Deb./Cred.]]&gt;Summary!$D$21,"Sample","-")</f>
        <v>-</v>
      </c>
    </row>
    <row r="20" spans="2:13" x14ac:dyDescent="0.2">
      <c r="B20" s="4" t="s">
        <v>270</v>
      </c>
      <c r="C20" s="4" t="s">
        <v>145</v>
      </c>
      <c r="D20" s="4" t="s">
        <v>90</v>
      </c>
      <c r="E20" s="4" t="s">
        <v>99</v>
      </c>
      <c r="F20" s="4" t="s">
        <v>48</v>
      </c>
      <c r="G20" s="1" t="s">
        <v>92</v>
      </c>
      <c r="H20" s="4" t="s">
        <v>44</v>
      </c>
      <c r="I20" s="4">
        <v>23088765</v>
      </c>
      <c r="J20" s="119">
        <v>45581</v>
      </c>
      <c r="L20" s="8">
        <v>86625.01</v>
      </c>
      <c r="M20" s="4" t="str">
        <f>+IF(AR[[#This Row],[Total Deb./Cred.]]&gt;Summary!$D$21,"Sample","-")</f>
        <v>Sample</v>
      </c>
    </row>
    <row r="21" spans="2:13" x14ac:dyDescent="0.2">
      <c r="B21" s="4" t="s">
        <v>271</v>
      </c>
      <c r="C21" s="4" t="s">
        <v>145</v>
      </c>
      <c r="D21" s="4" t="s">
        <v>90</v>
      </c>
      <c r="E21" s="4" t="s">
        <v>91</v>
      </c>
      <c r="F21" s="4" t="s">
        <v>48</v>
      </c>
      <c r="G21" s="1" t="s">
        <v>92</v>
      </c>
      <c r="H21" s="4" t="s">
        <v>44</v>
      </c>
      <c r="I21" s="4">
        <v>23088772</v>
      </c>
      <c r="J21" s="119">
        <v>45581</v>
      </c>
      <c r="L21" s="8">
        <v>57711.11</v>
      </c>
      <c r="M21" s="4" t="str">
        <f>+IF(AR[[#This Row],[Total Deb./Cred.]]&gt;Summary!$D$21,"Sample","-")</f>
        <v>Sample</v>
      </c>
    </row>
    <row r="22" spans="2:13" x14ac:dyDescent="0.2">
      <c r="B22" s="4" t="s">
        <v>272</v>
      </c>
      <c r="C22" s="4" t="s">
        <v>145</v>
      </c>
      <c r="D22" s="4" t="s">
        <v>90</v>
      </c>
      <c r="E22" s="4" t="s">
        <v>91</v>
      </c>
      <c r="F22" s="4" t="s">
        <v>48</v>
      </c>
      <c r="G22" s="1" t="s">
        <v>92</v>
      </c>
      <c r="H22" s="4" t="s">
        <v>44</v>
      </c>
      <c r="I22" s="4">
        <v>23088773</v>
      </c>
      <c r="J22" s="119">
        <v>45581</v>
      </c>
      <c r="L22" s="8">
        <v>17702.060000000001</v>
      </c>
      <c r="M22" s="4" t="str">
        <f>+IF(AR[[#This Row],[Total Deb./Cred.]]&gt;Summary!$D$21,"Sample","-")</f>
        <v>Sample</v>
      </c>
    </row>
    <row r="23" spans="2:13" x14ac:dyDescent="0.2">
      <c r="B23" s="4" t="s">
        <v>281</v>
      </c>
      <c r="C23" s="4" t="s">
        <v>145</v>
      </c>
      <c r="D23" s="4" t="s">
        <v>90</v>
      </c>
      <c r="E23" s="4" t="s">
        <v>195</v>
      </c>
      <c r="F23" s="4" t="s">
        <v>48</v>
      </c>
      <c r="G23" s="1" t="s">
        <v>92</v>
      </c>
      <c r="H23" s="4" t="s">
        <v>44</v>
      </c>
      <c r="I23" s="4">
        <v>23088857</v>
      </c>
      <c r="J23" s="119">
        <v>45596</v>
      </c>
      <c r="L23" s="8">
        <v>5808.79</v>
      </c>
      <c r="M23" s="4" t="str">
        <f>+IF(AR[[#This Row],[Total Deb./Cred.]]&gt;Summary!$D$21,"Sample","-")</f>
        <v>-</v>
      </c>
    </row>
    <row r="24" spans="2:13" x14ac:dyDescent="0.2">
      <c r="B24" s="4" t="s">
        <v>283</v>
      </c>
      <c r="C24" s="4" t="s">
        <v>145</v>
      </c>
      <c r="D24" s="4" t="s">
        <v>90</v>
      </c>
      <c r="E24" s="4" t="s">
        <v>91</v>
      </c>
      <c r="F24" s="4" t="s">
        <v>48</v>
      </c>
      <c r="G24" s="1" t="s">
        <v>92</v>
      </c>
      <c r="H24" s="4" t="s">
        <v>44</v>
      </c>
      <c r="I24" s="4">
        <v>23088860</v>
      </c>
      <c r="J24" s="119">
        <v>45596</v>
      </c>
      <c r="L24" s="8">
        <v>8207.5400000000009</v>
      </c>
      <c r="M24" s="4" t="str">
        <f>+IF(AR[[#This Row],[Total Deb./Cred.]]&gt;Summary!$D$21,"Sample","-")</f>
        <v>-</v>
      </c>
    </row>
    <row r="25" spans="2:13" x14ac:dyDescent="0.2">
      <c r="B25" s="4" t="s">
        <v>284</v>
      </c>
      <c r="C25" s="4" t="s">
        <v>145</v>
      </c>
      <c r="D25" s="4" t="s">
        <v>90</v>
      </c>
      <c r="E25" s="4" t="s">
        <v>91</v>
      </c>
      <c r="F25" s="4" t="s">
        <v>48</v>
      </c>
      <c r="G25" s="1" t="s">
        <v>92</v>
      </c>
      <c r="H25" s="4" t="s">
        <v>44</v>
      </c>
      <c r="I25" s="4">
        <v>23088861</v>
      </c>
      <c r="J25" s="119">
        <v>45596</v>
      </c>
      <c r="L25" s="8">
        <v>6788.67</v>
      </c>
      <c r="M25" s="4" t="str">
        <f>+IF(AR[[#This Row],[Total Deb./Cred.]]&gt;Summary!$D$21,"Sample","-")</f>
        <v>-</v>
      </c>
    </row>
    <row r="26" spans="2:13" x14ac:dyDescent="0.2">
      <c r="B26" s="4" t="s">
        <v>285</v>
      </c>
      <c r="C26" s="4" t="s">
        <v>145</v>
      </c>
      <c r="D26" s="4" t="s">
        <v>90</v>
      </c>
      <c r="E26" s="4" t="s">
        <v>91</v>
      </c>
      <c r="F26" s="4" t="s">
        <v>48</v>
      </c>
      <c r="G26" s="1" t="s">
        <v>92</v>
      </c>
      <c r="H26" s="4" t="s">
        <v>44</v>
      </c>
      <c r="I26" s="4">
        <v>23088862</v>
      </c>
      <c r="J26" s="119">
        <v>45596</v>
      </c>
      <c r="L26" s="8">
        <v>10697.15</v>
      </c>
      <c r="M26" s="4" t="str">
        <f>+IF(AR[[#This Row],[Total Deb./Cred.]]&gt;Summary!$D$21,"Sample","-")</f>
        <v>Sample</v>
      </c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BED3-4C02-4969-B729-85060764B3C3}">
  <sheetPr codeName="Sheet7">
    <tabColor rgb="FF00B0F0"/>
  </sheetPr>
  <dimension ref="B1:N18"/>
  <sheetViews>
    <sheetView showGridLines="0" workbookViewId="0">
      <selection activeCell="H8" sqref="H8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12" style="1" bestFit="1" customWidth="1"/>
    <col min="6" max="6" width="10.7109375" style="1" bestFit="1" customWidth="1"/>
    <col min="7" max="7" width="19.85546875" style="1" bestFit="1" customWidth="1"/>
    <col min="8" max="8" width="9.42578125" style="1" bestFit="1" customWidth="1"/>
    <col min="9" max="9" width="16" style="1" bestFit="1" customWidth="1"/>
    <col min="10" max="10" width="14.28515625" style="114" bestFit="1" customWidth="1"/>
    <col min="11" max="11" width="22.140625" style="1" bestFit="1" customWidth="1"/>
    <col min="12" max="12" width="18.42578125" style="1" bestFit="1" customWidth="1"/>
    <col min="13" max="13" width="13.140625" style="1" bestFit="1" customWidth="1"/>
    <col min="14" max="14" width="13.28515625" style="1" customWidth="1"/>
    <col min="15" max="16384" width="8.85546875" style="1"/>
  </cols>
  <sheetData>
    <row r="1" spans="2:14" s="101" customFormat="1" ht="19.149999999999999" customHeight="1" x14ac:dyDescent="0.3">
      <c r="B1" s="10" t="s">
        <v>64</v>
      </c>
      <c r="J1" s="117"/>
    </row>
    <row r="3" spans="2:14" x14ac:dyDescent="0.2">
      <c r="L3" s="35">
        <f>+COUNTA(AP[[#All],[Type + TCode + Co + Doc N]])-1</f>
        <v>11</v>
      </c>
      <c r="M3" s="35">
        <f>+COUNTIF(AP[[#All],[Sampling]],"Sample")</f>
        <v>2</v>
      </c>
    </row>
    <row r="4" spans="2:14" x14ac:dyDescent="0.2">
      <c r="L4" s="31" t="s">
        <v>60</v>
      </c>
      <c r="M4" s="34" t="s">
        <v>61</v>
      </c>
      <c r="N4" s="32" t="s">
        <v>62</v>
      </c>
    </row>
    <row r="5" spans="2:14" x14ac:dyDescent="0.2">
      <c r="L5" s="30">
        <f>+SUM(AP[[#All],[Total Deb./Cred.]])</f>
        <v>569369.2100000002</v>
      </c>
      <c r="M5" s="30">
        <f>+SUMIF(AP[[#All],[Sampling]],"Sample",AP[[#All],[Total Deb./Cred.]])</f>
        <v>547313.14</v>
      </c>
      <c r="N5" s="33">
        <f>+L5-M5</f>
        <v>22056.070000000182</v>
      </c>
    </row>
    <row r="6" spans="2:14" ht="4.9000000000000004" customHeight="1" x14ac:dyDescent="0.2">
      <c r="L6" s="8"/>
      <c r="M6" s="8"/>
    </row>
    <row r="7" spans="2:14" ht="12.75" thickBot="1" x14ac:dyDescent="0.25">
      <c r="B7" s="13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12</v>
      </c>
      <c r="J7" s="122" t="s">
        <v>15</v>
      </c>
      <c r="K7" s="12" t="s">
        <v>16</v>
      </c>
      <c r="L7" s="12" t="s">
        <v>19</v>
      </c>
      <c r="M7" s="18" t="s">
        <v>63</v>
      </c>
    </row>
    <row r="8" spans="2:14" x14ac:dyDescent="0.2">
      <c r="B8" s="4" t="s">
        <v>247</v>
      </c>
      <c r="C8" s="4" t="s">
        <v>89</v>
      </c>
      <c r="D8" s="4" t="s">
        <v>140</v>
      </c>
      <c r="E8" s="4" t="s">
        <v>141</v>
      </c>
      <c r="F8" s="4" t="s">
        <v>50</v>
      </c>
      <c r="G8" s="1" t="s">
        <v>142</v>
      </c>
      <c r="H8" s="4" t="s">
        <v>44</v>
      </c>
      <c r="I8" s="4">
        <v>23057508</v>
      </c>
      <c r="J8" s="119">
        <v>45596</v>
      </c>
      <c r="L8" s="8">
        <v>445837.09</v>
      </c>
      <c r="M8" s="154" t="str">
        <f>+IF(AP[[#This Row],[Total Deb./Cred.]]&gt;Summary!$D$21,"Sample","-")</f>
        <v>Sample</v>
      </c>
    </row>
    <row r="9" spans="2:14" x14ac:dyDescent="0.2">
      <c r="B9" s="4" t="s">
        <v>263</v>
      </c>
      <c r="C9" s="4" t="s">
        <v>145</v>
      </c>
      <c r="D9" s="4" t="s">
        <v>140</v>
      </c>
      <c r="E9" s="4" t="s">
        <v>166</v>
      </c>
      <c r="F9" s="4" t="s">
        <v>49</v>
      </c>
      <c r="G9" s="1" t="s">
        <v>160</v>
      </c>
      <c r="H9" s="4" t="s">
        <v>44</v>
      </c>
      <c r="I9" s="4">
        <v>23088671</v>
      </c>
      <c r="J9" s="119">
        <v>45575</v>
      </c>
      <c r="L9" s="8">
        <v>3738.17</v>
      </c>
      <c r="M9" s="154" t="str">
        <f>+IF(AP[[#This Row],[Total Deb./Cred.]]&gt;Summary!$D$21,"Sample","-")</f>
        <v>-</v>
      </c>
    </row>
    <row r="10" spans="2:14" x14ac:dyDescent="0.2">
      <c r="B10" s="4" t="s">
        <v>265</v>
      </c>
      <c r="C10" s="4" t="s">
        <v>145</v>
      </c>
      <c r="D10" s="4" t="s">
        <v>140</v>
      </c>
      <c r="E10" s="4" t="s">
        <v>166</v>
      </c>
      <c r="F10" s="4" t="s">
        <v>49</v>
      </c>
      <c r="G10" s="1" t="s">
        <v>160</v>
      </c>
      <c r="H10" s="4" t="s">
        <v>44</v>
      </c>
      <c r="I10" s="4">
        <v>23088674</v>
      </c>
      <c r="J10" s="119">
        <v>45575</v>
      </c>
      <c r="L10" s="8">
        <v>7774.07</v>
      </c>
      <c r="M10" s="154" t="str">
        <f>+IF(AP[[#This Row],[Total Deb./Cred.]]&gt;Summary!$D$21,"Sample","-")</f>
        <v>-</v>
      </c>
    </row>
    <row r="11" spans="2:14" x14ac:dyDescent="0.2">
      <c r="B11" s="4" t="s">
        <v>268</v>
      </c>
      <c r="C11" s="4" t="s">
        <v>145</v>
      </c>
      <c r="D11" s="4" t="s">
        <v>90</v>
      </c>
      <c r="E11" s="4" t="s">
        <v>177</v>
      </c>
      <c r="F11" s="4" t="s">
        <v>45</v>
      </c>
      <c r="G11" s="1" t="s">
        <v>178</v>
      </c>
      <c r="H11" s="4" t="s">
        <v>44</v>
      </c>
      <c r="I11" s="4">
        <v>23088746</v>
      </c>
      <c r="J11" s="119">
        <v>45575</v>
      </c>
      <c r="K11" s="1" t="s">
        <v>179</v>
      </c>
      <c r="L11" s="8">
        <v>1698.84</v>
      </c>
      <c r="M11" s="154" t="str">
        <f>+IF(AP[[#This Row],[Total Deb./Cred.]]&gt;Summary!$D$21,"Sample","-")</f>
        <v>-</v>
      </c>
    </row>
    <row r="12" spans="2:14" x14ac:dyDescent="0.2">
      <c r="B12" s="4" t="s">
        <v>289</v>
      </c>
      <c r="C12" s="4" t="s">
        <v>145</v>
      </c>
      <c r="D12" s="4" t="s">
        <v>201</v>
      </c>
      <c r="E12" s="4" t="s">
        <v>140</v>
      </c>
      <c r="F12" s="4" t="s">
        <v>50</v>
      </c>
      <c r="G12" s="1" t="s">
        <v>142</v>
      </c>
      <c r="H12" s="4" t="s">
        <v>44</v>
      </c>
      <c r="I12" s="4">
        <v>23088911</v>
      </c>
      <c r="J12" s="119">
        <v>45596</v>
      </c>
      <c r="L12" s="8">
        <v>101476.05</v>
      </c>
      <c r="M12" s="154" t="str">
        <f>+IF(AP[[#This Row],[Total Deb./Cred.]]&gt;Summary!$D$21,"Sample","-")</f>
        <v>Sample</v>
      </c>
    </row>
    <row r="13" spans="2:14" x14ac:dyDescent="0.2">
      <c r="B13" s="4" t="s">
        <v>291</v>
      </c>
      <c r="C13" s="4" t="s">
        <v>203</v>
      </c>
      <c r="D13" s="4" t="s">
        <v>140</v>
      </c>
      <c r="E13" s="4" t="s">
        <v>204</v>
      </c>
      <c r="F13" s="4" t="s">
        <v>49</v>
      </c>
      <c r="G13" s="1" t="s">
        <v>160</v>
      </c>
      <c r="H13" s="4" t="s">
        <v>44</v>
      </c>
      <c r="I13" s="4">
        <v>23006281</v>
      </c>
      <c r="J13" s="119">
        <v>45572</v>
      </c>
      <c r="L13" s="8">
        <v>69.180000000000007</v>
      </c>
      <c r="M13" s="154" t="str">
        <f>+IF(AP[[#This Row],[Total Deb./Cred.]]&gt;Summary!$D$21,"Sample","-")</f>
        <v>-</v>
      </c>
    </row>
    <row r="14" spans="2:14" x14ac:dyDescent="0.2">
      <c r="B14" s="4" t="s">
        <v>294</v>
      </c>
      <c r="C14" s="4" t="s">
        <v>203</v>
      </c>
      <c r="D14" s="4" t="s">
        <v>140</v>
      </c>
      <c r="E14" s="4" t="s">
        <v>141</v>
      </c>
      <c r="F14" s="4" t="s">
        <v>49</v>
      </c>
      <c r="G14" s="1" t="s">
        <v>160</v>
      </c>
      <c r="H14" s="4" t="s">
        <v>44</v>
      </c>
      <c r="I14" s="4">
        <v>23006318</v>
      </c>
      <c r="J14" s="119">
        <v>45580</v>
      </c>
      <c r="L14" s="8">
        <v>412.29</v>
      </c>
      <c r="M14" s="154" t="str">
        <f>+IF(AP[[#This Row],[Total Deb./Cred.]]&gt;Summary!$D$21,"Sample","-")</f>
        <v>-</v>
      </c>
    </row>
    <row r="15" spans="2:14" x14ac:dyDescent="0.2">
      <c r="B15" s="4" t="s">
        <v>296</v>
      </c>
      <c r="C15" s="4" t="s">
        <v>203</v>
      </c>
      <c r="D15" s="4" t="s">
        <v>140</v>
      </c>
      <c r="E15" s="4" t="s">
        <v>204</v>
      </c>
      <c r="F15" s="4" t="s">
        <v>50</v>
      </c>
      <c r="G15" s="1" t="s">
        <v>142</v>
      </c>
      <c r="H15" s="4" t="s">
        <v>44</v>
      </c>
      <c r="I15" s="4">
        <v>23006324</v>
      </c>
      <c r="J15" s="119">
        <v>45582</v>
      </c>
      <c r="L15" s="8">
        <v>56.76</v>
      </c>
      <c r="M15" s="154" t="str">
        <f>+IF(AP[[#This Row],[Total Deb./Cred.]]&gt;Summary!$D$21,"Sample","-")</f>
        <v>-</v>
      </c>
    </row>
    <row r="16" spans="2:14" x14ac:dyDescent="0.2">
      <c r="B16" s="4" t="s">
        <v>298</v>
      </c>
      <c r="C16" s="4" t="s">
        <v>203</v>
      </c>
      <c r="D16" s="4" t="s">
        <v>140</v>
      </c>
      <c r="E16" s="4" t="s">
        <v>204</v>
      </c>
      <c r="F16" s="4" t="s">
        <v>50</v>
      </c>
      <c r="G16" s="1" t="s">
        <v>142</v>
      </c>
      <c r="H16" s="4" t="s">
        <v>44</v>
      </c>
      <c r="I16" s="4">
        <v>23006365</v>
      </c>
      <c r="J16" s="119">
        <v>45588</v>
      </c>
      <c r="L16" s="8">
        <v>186.17</v>
      </c>
      <c r="M16" s="154" t="str">
        <f>+IF(AP[[#This Row],[Total Deb./Cred.]]&gt;Summary!$D$21,"Sample","-")</f>
        <v>-</v>
      </c>
    </row>
    <row r="17" spans="2:13" x14ac:dyDescent="0.2">
      <c r="B17" s="4" t="s">
        <v>300</v>
      </c>
      <c r="C17" s="4" t="s">
        <v>209</v>
      </c>
      <c r="D17" s="4" t="s">
        <v>201</v>
      </c>
      <c r="E17" s="4" t="s">
        <v>140</v>
      </c>
      <c r="F17" s="4" t="s">
        <v>50</v>
      </c>
      <c r="G17" s="1" t="s">
        <v>142</v>
      </c>
      <c r="H17" s="4" t="s">
        <v>44</v>
      </c>
      <c r="I17" s="4">
        <v>23009969</v>
      </c>
      <c r="J17" s="119">
        <v>45596</v>
      </c>
      <c r="L17" s="8">
        <v>7068.99</v>
      </c>
      <c r="M17" s="154" t="str">
        <f>+IF(AP[[#This Row],[Total Deb./Cred.]]&gt;Summary!$D$21,"Sample","-")</f>
        <v>-</v>
      </c>
    </row>
    <row r="18" spans="2:13" x14ac:dyDescent="0.2">
      <c r="B18" s="4" t="s">
        <v>304</v>
      </c>
      <c r="C18" s="4" t="s">
        <v>214</v>
      </c>
      <c r="D18" s="4" t="s">
        <v>140</v>
      </c>
      <c r="E18" s="4" t="s">
        <v>215</v>
      </c>
      <c r="F18" s="4" t="s">
        <v>49</v>
      </c>
      <c r="G18" s="1" t="s">
        <v>160</v>
      </c>
      <c r="H18" s="4" t="s">
        <v>44</v>
      </c>
      <c r="I18" s="4">
        <v>23002066</v>
      </c>
      <c r="J18" s="119">
        <v>45572</v>
      </c>
      <c r="L18" s="8">
        <v>1051.5999999999999</v>
      </c>
      <c r="M18" s="154" t="str">
        <f>+IF(AP[[#This Row],[Total Deb./Cred.]]&gt;Summary!$D$21,"Sample","-")</f>
        <v>-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47EE-5DEF-412A-9C0F-47F55C86145D}">
  <sheetPr codeName="Sheet8">
    <tabColor rgb="FFFFFF00"/>
  </sheetPr>
  <dimension ref="B2:P21"/>
  <sheetViews>
    <sheetView showGridLines="0" workbookViewId="0">
      <selection activeCell="D9" sqref="D9"/>
    </sheetView>
  </sheetViews>
  <sheetFormatPr defaultColWidth="8.85546875" defaultRowHeight="12" x14ac:dyDescent="0.2"/>
  <cols>
    <col min="1" max="1" width="2" style="1" customWidth="1"/>
    <col min="2" max="2" width="31.42578125" style="1" customWidth="1"/>
    <col min="3" max="3" width="8.42578125" style="1" customWidth="1"/>
    <col min="4" max="4" width="9.7109375" style="1" bestFit="1" customWidth="1"/>
    <col min="5" max="5" width="14" style="1" customWidth="1"/>
    <col min="6" max="6" width="8" style="1" customWidth="1"/>
    <col min="7" max="7" width="3.42578125" style="1" customWidth="1"/>
    <col min="8" max="8" width="6.7109375" style="1" customWidth="1"/>
    <col min="9" max="9" width="7" style="1" customWidth="1"/>
    <col min="10" max="10" width="11.7109375" style="1" customWidth="1"/>
    <col min="11" max="11" width="9.42578125" style="1" customWidth="1"/>
    <col min="12" max="12" width="4" style="1" customWidth="1"/>
    <col min="13" max="14" width="8.85546875" style="1"/>
    <col min="15" max="15" width="15.42578125" style="1" customWidth="1"/>
    <col min="16" max="16" width="9.28515625" style="1" bestFit="1" customWidth="1"/>
    <col min="17" max="16384" width="8.85546875" style="1"/>
  </cols>
  <sheetData>
    <row r="2" spans="2:16" ht="20.25" x14ac:dyDescent="0.3">
      <c r="B2" s="133" t="s">
        <v>65</v>
      </c>
      <c r="C2" s="133"/>
      <c r="D2" s="133"/>
      <c r="E2" s="136"/>
      <c r="F2" s="136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2:16" ht="12.75" thickBot="1" x14ac:dyDescent="0.25"/>
    <row r="4" spans="2:16" s="3" customFormat="1" ht="13.9" customHeight="1" x14ac:dyDescent="0.2">
      <c r="B4" s="137" t="s">
        <v>66</v>
      </c>
      <c r="C4" s="138"/>
      <c r="D4" s="138"/>
      <c r="E4" s="138"/>
      <c r="F4" s="139"/>
      <c r="H4" s="140" t="s">
        <v>61</v>
      </c>
      <c r="I4" s="141"/>
      <c r="J4" s="141"/>
      <c r="K4" s="142"/>
      <c r="L4" s="1"/>
      <c r="M4" s="143" t="s">
        <v>67</v>
      </c>
      <c r="N4" s="144"/>
      <c r="O4" s="144"/>
      <c r="P4" s="145"/>
    </row>
    <row r="5" spans="2:16" ht="14.45" customHeight="1" x14ac:dyDescent="0.2">
      <c r="B5" s="66" t="s">
        <v>41</v>
      </c>
      <c r="C5" s="65" t="s">
        <v>68</v>
      </c>
      <c r="D5" s="65" t="s">
        <v>69</v>
      </c>
      <c r="E5" s="65" t="s">
        <v>70</v>
      </c>
      <c r="F5" s="67" t="s">
        <v>69</v>
      </c>
      <c r="G5" s="43"/>
      <c r="H5" s="94" t="s">
        <v>68</v>
      </c>
      <c r="I5" s="95" t="s">
        <v>69</v>
      </c>
      <c r="J5" s="95" t="s">
        <v>70</v>
      </c>
      <c r="K5" s="96" t="s">
        <v>69</v>
      </c>
      <c r="M5" s="91" t="s">
        <v>68</v>
      </c>
      <c r="N5" s="92" t="s">
        <v>69</v>
      </c>
      <c r="O5" s="92" t="s">
        <v>70</v>
      </c>
      <c r="P5" s="93" t="s">
        <v>69</v>
      </c>
    </row>
    <row r="6" spans="2:16" ht="18.600000000000001" customHeight="1" x14ac:dyDescent="0.2">
      <c r="B6" s="68" t="s">
        <v>71</v>
      </c>
      <c r="C6" s="56">
        <f>+Under_Control!C3</f>
        <v>27</v>
      </c>
      <c r="D6" s="57">
        <f>+C6/$C$11</f>
        <v>0.47368421052631576</v>
      </c>
      <c r="E6" s="58">
        <f>+Under_Control!M3</f>
        <v>13377642.859999999</v>
      </c>
      <c r="F6" s="69">
        <f>+E6/$E$11</f>
        <v>0.92754726117265307</v>
      </c>
      <c r="G6" s="43"/>
      <c r="H6" s="79" t="s">
        <v>72</v>
      </c>
      <c r="I6" s="63" t="s">
        <v>72</v>
      </c>
      <c r="J6" s="63" t="s">
        <v>72</v>
      </c>
      <c r="K6" s="80" t="s">
        <v>72</v>
      </c>
      <c r="M6" s="79" t="s">
        <v>72</v>
      </c>
      <c r="N6" s="63" t="s">
        <v>72</v>
      </c>
      <c r="O6" s="63" t="s">
        <v>72</v>
      </c>
      <c r="P6" s="80" t="s">
        <v>72</v>
      </c>
    </row>
    <row r="7" spans="2:16" ht="18.600000000000001" customHeight="1" x14ac:dyDescent="0.2">
      <c r="B7" s="70" t="s">
        <v>73</v>
      </c>
      <c r="C7" s="53">
        <f>+AR!L3</f>
        <v>19</v>
      </c>
      <c r="D7" s="54">
        <f>+IFERROR(C7/$C$9,0)</f>
        <v>0.6333333333333333</v>
      </c>
      <c r="E7" s="55">
        <f>+AR!L5</f>
        <v>475587.64</v>
      </c>
      <c r="F7" s="71">
        <f>+IFERROR(E7/$E$9,0)</f>
        <v>0.45512658249955479</v>
      </c>
      <c r="G7" s="43"/>
      <c r="H7" s="89">
        <f>+AR!M3</f>
        <v>10</v>
      </c>
      <c r="I7" s="54">
        <f>+IFERROR(H7/$C7,0)</f>
        <v>0.52631578947368418</v>
      </c>
      <c r="J7" s="62">
        <f>+AR!M5</f>
        <v>404811.06</v>
      </c>
      <c r="K7" s="82">
        <f>+IFERROR(J7/$E7,0)</f>
        <v>0.85118078341985504</v>
      </c>
      <c r="M7" s="81">
        <f>+C7-H7</f>
        <v>9</v>
      </c>
      <c r="N7" s="54">
        <f>+IFERROR(M7/C7,0)</f>
        <v>0.47368421052631576</v>
      </c>
      <c r="O7" s="62">
        <f>+E7-J7</f>
        <v>70776.580000000016</v>
      </c>
      <c r="P7" s="82">
        <f>+IFERROR(O7/$E7,0)</f>
        <v>0.14881921658014496</v>
      </c>
    </row>
    <row r="8" spans="2:16" ht="18.600000000000001" customHeight="1" x14ac:dyDescent="0.2">
      <c r="B8" s="72" t="s">
        <v>74</v>
      </c>
      <c r="C8" s="59">
        <f>+AP!L3</f>
        <v>11</v>
      </c>
      <c r="D8" s="60">
        <f>+IFERROR(C8/$C$9,0)</f>
        <v>0.36666666666666664</v>
      </c>
      <c r="E8" s="61">
        <f>+AP!L5</f>
        <v>569369.2100000002</v>
      </c>
      <c r="F8" s="73">
        <f>+IFERROR(E8/$E$9,0)</f>
        <v>0.54487341750044516</v>
      </c>
      <c r="G8" s="43"/>
      <c r="H8" s="90">
        <f>+AP!M3</f>
        <v>2</v>
      </c>
      <c r="I8" s="60">
        <f>+IFERROR(H8/$C8,0)</f>
        <v>0.18181818181818182</v>
      </c>
      <c r="J8" s="64">
        <f>+AP!M5</f>
        <v>547313.14</v>
      </c>
      <c r="K8" s="84">
        <f>+IFERROR(J8/$E8,0)</f>
        <v>0.96126227127736641</v>
      </c>
      <c r="L8" s="44"/>
      <c r="M8" s="83">
        <f>+C8-H8</f>
        <v>9</v>
      </c>
      <c r="N8" s="60">
        <f>+IFERROR(M8/C8,0)</f>
        <v>0.81818181818181823</v>
      </c>
      <c r="O8" s="64">
        <f>+E8-J8</f>
        <v>22056.070000000182</v>
      </c>
      <c r="P8" s="84">
        <f>+IFERROR(O8/$E8,0)</f>
        <v>3.8737728722633549E-2</v>
      </c>
    </row>
    <row r="9" spans="2:16" s="3" customFormat="1" ht="18.600000000000001" customHeight="1" thickBot="1" x14ac:dyDescent="0.25">
      <c r="B9" s="74" t="s">
        <v>75</v>
      </c>
      <c r="C9" s="75">
        <f>SUM(C7:C8)</f>
        <v>30</v>
      </c>
      <c r="D9" s="76">
        <f>+IFERROR(C9/$C$11,0)</f>
        <v>0.52631578947368418</v>
      </c>
      <c r="E9" s="77">
        <f>SUM(E7:E8)</f>
        <v>1044956.8500000002</v>
      </c>
      <c r="F9" s="78">
        <f>+E9/$E$11</f>
        <v>7.2452738827346985E-2</v>
      </c>
      <c r="G9" s="45"/>
      <c r="H9" s="97">
        <f>SUM(H7:H8)</f>
        <v>12</v>
      </c>
      <c r="I9" s="98">
        <f>+IFERROR(H9/$C9,0)</f>
        <v>0.4</v>
      </c>
      <c r="J9" s="99">
        <f>SUM(J7:J8)</f>
        <v>952124.2</v>
      </c>
      <c r="K9" s="100">
        <f>+IFERROR(J9/$E9,0)</f>
        <v>0.91116125991231101</v>
      </c>
      <c r="L9" s="44"/>
      <c r="M9" s="85">
        <f>SUM(M7:M8)</f>
        <v>18</v>
      </c>
      <c r="N9" s="86">
        <f>+IFERROR(M9/C9,0)</f>
        <v>0.6</v>
      </c>
      <c r="O9" s="87">
        <f>SUM(O7:O8)</f>
        <v>92832.650000000198</v>
      </c>
      <c r="P9" s="88">
        <f>+IFERROR(O9/$E9,0)</f>
        <v>8.8838740087688967E-2</v>
      </c>
    </row>
    <row r="10" spans="2:16" ht="3" customHeight="1" thickBot="1" x14ac:dyDescent="0.25"/>
    <row r="11" spans="2:16" s="3" customFormat="1" ht="16.899999999999999" customHeight="1" thickBot="1" x14ac:dyDescent="0.25">
      <c r="B11" s="48" t="s">
        <v>76</v>
      </c>
      <c r="C11" s="49">
        <f>+C9+C6</f>
        <v>57</v>
      </c>
      <c r="D11" s="50" t="s">
        <v>72</v>
      </c>
      <c r="E11" s="51">
        <f>+E9+E6</f>
        <v>14422599.709999999</v>
      </c>
      <c r="F11" s="52" t="s">
        <v>72</v>
      </c>
      <c r="G11" s="45"/>
      <c r="H11" s="1" t="b">
        <f>+H9=Sample_AR!B3+Sample_AP!B3</f>
        <v>1</v>
      </c>
      <c r="I11" s="1"/>
      <c r="J11" s="1" t="b">
        <f>+J9=Sample_AR!L3+Sample_AP!L3</f>
        <v>1</v>
      </c>
      <c r="K11" s="1" t="b">
        <f>+J9='AR_To Analyze'!T3+'AP_To Analyze'!T3</f>
        <v>1</v>
      </c>
      <c r="L11" s="1"/>
      <c r="M11" s="1" t="b">
        <f>+M9&lt;100</f>
        <v>1</v>
      </c>
      <c r="N11" s="1"/>
      <c r="O11" s="46" t="b">
        <f>+O9&lt;200000</f>
        <v>1</v>
      </c>
      <c r="P11" s="1"/>
    </row>
    <row r="12" spans="2:16" ht="4.9000000000000004" customHeight="1" x14ac:dyDescent="0.2"/>
    <row r="13" spans="2:16" x14ac:dyDescent="0.2">
      <c r="B13" s="3" t="s">
        <v>77</v>
      </c>
      <c r="C13" s="1" t="b">
        <f>+C11=To_Analyze!C3+Under_Control!C3</f>
        <v>1</v>
      </c>
      <c r="E13" s="1" t="b">
        <f>+E11=To_Analyze!M3+Under_Control!M3</f>
        <v>1</v>
      </c>
      <c r="F13" s="1" t="b">
        <f>+E11='Clearings'!Z3</f>
        <v>0</v>
      </c>
    </row>
    <row r="14" spans="2:16" ht="7.9" customHeight="1" x14ac:dyDescent="0.2"/>
    <row r="19" spans="2:5" x14ac:dyDescent="0.2">
      <c r="B19" s="108" t="s">
        <v>78</v>
      </c>
      <c r="C19" s="42"/>
      <c r="D19" s="42"/>
    </row>
    <row r="20" spans="2:5" ht="12.75" thickBot="1" x14ac:dyDescent="0.25"/>
    <row r="21" spans="2:5" ht="12.75" thickBot="1" x14ac:dyDescent="0.25">
      <c r="B21" s="109" t="s">
        <v>79</v>
      </c>
      <c r="C21" s="110"/>
      <c r="D21" s="111">
        <v>10000</v>
      </c>
      <c r="E21" s="112" t="s">
        <v>80</v>
      </c>
    </row>
  </sheetData>
  <mergeCells count="5">
    <mergeCell ref="B2:D2"/>
    <mergeCell ref="E2:F2"/>
    <mergeCell ref="B4:F4"/>
    <mergeCell ref="H4:K4"/>
    <mergeCell ref="M4:P4"/>
  </mergeCells>
  <conditionalFormatting sqref="C13">
    <cfRule type="containsText" dxfId="23" priority="7" operator="containsText" text="TRUE">
      <formula>NOT(ISERROR(SEARCH("TRUE",C13)))</formula>
    </cfRule>
  </conditionalFormatting>
  <conditionalFormatting sqref="E13:F13">
    <cfRule type="containsText" dxfId="22" priority="5" operator="containsText" text="TRUE">
      <formula>NOT(ISERROR(SEARCH("TRUE",E13)))</formula>
    </cfRule>
  </conditionalFormatting>
  <conditionalFormatting sqref="H11">
    <cfRule type="containsText" dxfId="21" priority="4" operator="containsText" text="TRUE">
      <formula>NOT(ISERROR(SEARCH("TRUE",H11)))</formula>
    </cfRule>
  </conditionalFormatting>
  <conditionalFormatting sqref="H7:K8">
    <cfRule type="cellIs" dxfId="20" priority="15" operator="equal">
      <formula>0</formula>
    </cfRule>
  </conditionalFormatting>
  <conditionalFormatting sqref="J11:K11">
    <cfRule type="containsText" dxfId="19" priority="2" operator="containsText" text="TRUE">
      <formula>NOT(ISERROR(SEARCH("TRUE",J11)))</formula>
    </cfRule>
  </conditionalFormatting>
  <conditionalFormatting sqref="M11">
    <cfRule type="containsText" dxfId="18" priority="1" operator="containsText" text="TRUE">
      <formula>NOT(ISERROR(SEARCH("TRUE",M11)))</formula>
    </cfRule>
  </conditionalFormatting>
  <conditionalFormatting sqref="O11">
    <cfRule type="containsText" dxfId="17" priority="16" operator="containsText" text="FALSE">
      <formula>NOT(ISERROR(SEARCH("FALSE",O11)))</formula>
    </cfRule>
    <cfRule type="containsText" dxfId="16" priority="17" operator="containsText" text="TRUE">
      <formula>NOT(ISERROR(SEARCH("TRUE",O11)))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BFE6-26C8-4571-8B0C-60E9819E77A6}">
  <sheetPr codeName="Sheet9">
    <tabColor theme="7"/>
  </sheetPr>
  <dimension ref="C1:AA35"/>
  <sheetViews>
    <sheetView showGridLines="0" zoomScale="90" zoomScaleNormal="90" workbookViewId="0">
      <pane xSplit="11" topLeftCell="W1" activePane="topRight" state="frozen"/>
      <selection pane="topRight" activeCell="X6" sqref="X6"/>
    </sheetView>
  </sheetViews>
  <sheetFormatPr defaultColWidth="8.85546875" defaultRowHeight="12" x14ac:dyDescent="0.2"/>
  <cols>
    <col min="1" max="2" width="3" style="1" customWidth="1"/>
    <col min="3" max="3" width="5.85546875" style="1" bestFit="1" customWidth="1"/>
    <col min="4" max="4" width="11.140625" style="1" bestFit="1" customWidth="1"/>
    <col min="5" max="5" width="10.42578125" style="1" bestFit="1" customWidth="1"/>
    <col min="6" max="6" width="6.85546875" style="1" bestFit="1" customWidth="1"/>
    <col min="7" max="7" width="5.42578125" style="1" bestFit="1" customWidth="1"/>
    <col min="8" max="8" width="12.140625" style="1" bestFit="1" customWidth="1"/>
    <col min="9" max="9" width="10.28515625" style="114" bestFit="1" customWidth="1"/>
    <col min="10" max="10" width="15.42578125" style="1" bestFit="1" customWidth="1"/>
    <col min="11" max="11" width="15" style="1" bestFit="1" customWidth="1"/>
    <col min="12" max="12" width="11.5703125" style="1" bestFit="1" customWidth="1"/>
    <col min="13" max="13" width="17.7109375" style="1" bestFit="1" customWidth="1"/>
    <col min="14" max="14" width="11.140625" style="1" bestFit="1" customWidth="1"/>
    <col min="15" max="15" width="52.28515625" style="1" bestFit="1" customWidth="1"/>
    <col min="16" max="16" width="11.28515625" style="1" bestFit="1" customWidth="1"/>
    <col min="17" max="17" width="13.7109375" style="1" bestFit="1" customWidth="1"/>
    <col min="18" max="18" width="11.28515625" style="1" bestFit="1" customWidth="1"/>
    <col min="19" max="19" width="13.85546875" style="1" bestFit="1" customWidth="1"/>
    <col min="20" max="20" width="6.140625" style="1" bestFit="1" customWidth="1"/>
    <col min="21" max="21" width="11.42578125" style="1" bestFit="1" customWidth="1"/>
    <col min="22" max="22" width="14.140625" style="1" bestFit="1" customWidth="1"/>
    <col min="23" max="23" width="14.7109375" style="1" bestFit="1" customWidth="1"/>
    <col min="24" max="24" width="6.85546875" style="1" bestFit="1" customWidth="1"/>
    <col min="25" max="25" width="10.7109375" style="1" bestFit="1" customWidth="1"/>
    <col min="26" max="26" width="16.28515625" style="1" bestFit="1" customWidth="1"/>
    <col min="27" max="27" width="16.7109375" style="1" bestFit="1" customWidth="1"/>
    <col min="28" max="16384" width="8.85546875" style="1"/>
  </cols>
  <sheetData>
    <row r="1" spans="3:27" s="9" customFormat="1" ht="21.6" customHeight="1" x14ac:dyDescent="0.3">
      <c r="C1" s="10" t="s">
        <v>81</v>
      </c>
      <c r="D1" s="10"/>
      <c r="E1" s="10"/>
      <c r="F1" s="10"/>
      <c r="G1" s="10"/>
      <c r="H1" s="10"/>
      <c r="I1" s="123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+SUM(AR_To_Analyze[[#All],[Total Deb./Cred.]])</f>
        <v>1330854.42</v>
      </c>
      <c r="T3" s="29">
        <f>+SUM(AR_To_Analyze[[#All],[   Debit amount]])</f>
        <v>404811.06</v>
      </c>
      <c r="U3" s="29">
        <f>+SUM(AR_To_Analyze[[#All],[  Credit amount]])</f>
        <v>404811.06</v>
      </c>
      <c r="V3" s="29"/>
      <c r="W3" s="29"/>
      <c r="X3" s="29"/>
      <c r="Y3" s="29"/>
    </row>
    <row r="4" spans="3:27" ht="4.1500000000000004" customHeight="1" thickBot="1" x14ac:dyDescent="0.25"/>
    <row r="5" spans="3:27" ht="24.75" thickBot="1" x14ac:dyDescent="0.25">
      <c r="C5" s="36" t="s">
        <v>5</v>
      </c>
      <c r="D5" s="37" t="s">
        <v>6</v>
      </c>
      <c r="E5" s="37" t="s">
        <v>7</v>
      </c>
      <c r="F5" s="37" t="s">
        <v>8</v>
      </c>
      <c r="G5" s="37" t="s">
        <v>10</v>
      </c>
      <c r="H5" s="37" t="s">
        <v>12</v>
      </c>
      <c r="I5" s="124" t="s">
        <v>15</v>
      </c>
      <c r="J5" s="37" t="s">
        <v>16</v>
      </c>
      <c r="K5" s="37" t="s">
        <v>19</v>
      </c>
      <c r="L5" s="38" t="s">
        <v>24</v>
      </c>
      <c r="M5" s="38" t="s">
        <v>25</v>
      </c>
      <c r="N5" s="38" t="s">
        <v>38</v>
      </c>
      <c r="O5" s="38" t="s">
        <v>39</v>
      </c>
      <c r="P5" s="38" t="s">
        <v>32</v>
      </c>
      <c r="Q5" s="38" t="s">
        <v>35</v>
      </c>
      <c r="R5" s="38" t="s">
        <v>33</v>
      </c>
      <c r="S5" s="38" t="s">
        <v>36</v>
      </c>
      <c r="T5" s="38" t="s">
        <v>34</v>
      </c>
      <c r="U5" s="38" t="s">
        <v>37</v>
      </c>
      <c r="V5" s="38" t="s">
        <v>26</v>
      </c>
      <c r="W5" s="39" t="s">
        <v>28</v>
      </c>
      <c r="X5" s="126" t="s">
        <v>85</v>
      </c>
      <c r="Y5" s="127" t="s">
        <v>86</v>
      </c>
      <c r="Z5" s="128" t="s">
        <v>87</v>
      </c>
      <c r="AA5" s="129" t="s">
        <v>88</v>
      </c>
    </row>
    <row r="6" spans="3:27" ht="15" x14ac:dyDescent="0.25">
      <c r="C6" s="4" t="s">
        <v>89</v>
      </c>
      <c r="D6" s="4" t="s">
        <v>90</v>
      </c>
      <c r="E6" s="4" t="s">
        <v>99</v>
      </c>
      <c r="F6" s="4" t="s">
        <v>48</v>
      </c>
      <c r="G6" s="4" t="s">
        <v>44</v>
      </c>
      <c r="H6" s="4">
        <v>23057214</v>
      </c>
      <c r="I6" s="119">
        <v>45574</v>
      </c>
      <c r="K6" s="8">
        <v>94209.23</v>
      </c>
      <c r="L6" s="4">
        <v>4310000001</v>
      </c>
      <c r="M6" s="1" t="s">
        <v>113</v>
      </c>
      <c r="N6">
        <v>100037277</v>
      </c>
      <c r="O6" t="s">
        <v>114</v>
      </c>
      <c r="V6" s="8">
        <v>0</v>
      </c>
      <c r="W6" s="8">
        <v>94209.23</v>
      </c>
    </row>
    <row r="7" spans="3:27" ht="15" x14ac:dyDescent="0.25">
      <c r="C7" s="4" t="s">
        <v>89</v>
      </c>
      <c r="D7" s="4" t="s">
        <v>90</v>
      </c>
      <c r="E7" s="4" t="s">
        <v>99</v>
      </c>
      <c r="F7" s="4" t="s">
        <v>48</v>
      </c>
      <c r="G7" s="4" t="s">
        <v>44</v>
      </c>
      <c r="H7" s="4">
        <v>23057214</v>
      </c>
      <c r="I7" s="119">
        <v>45574</v>
      </c>
      <c r="K7" s="8">
        <v>94209.23</v>
      </c>
      <c r="L7" s="4">
        <v>4300000001</v>
      </c>
      <c r="M7" s="1" t="s">
        <v>94</v>
      </c>
      <c r="N7">
        <v>100037277</v>
      </c>
      <c r="O7" t="s">
        <v>114</v>
      </c>
      <c r="V7" s="8">
        <v>92802.49</v>
      </c>
      <c r="W7" s="8">
        <v>0</v>
      </c>
    </row>
    <row r="8" spans="3:27" ht="15" x14ac:dyDescent="0.25">
      <c r="C8" s="4" t="s">
        <v>89</v>
      </c>
      <c r="D8" s="4" t="s">
        <v>90</v>
      </c>
      <c r="E8" s="4" t="s">
        <v>99</v>
      </c>
      <c r="F8" s="4" t="s">
        <v>48</v>
      </c>
      <c r="G8" s="4" t="s">
        <v>44</v>
      </c>
      <c r="H8" s="4">
        <v>23057214</v>
      </c>
      <c r="I8" s="119">
        <v>45574</v>
      </c>
      <c r="K8" s="8">
        <v>94209.23</v>
      </c>
      <c r="L8" s="4">
        <v>4000000001</v>
      </c>
      <c r="M8" s="1" t="s">
        <v>110</v>
      </c>
      <c r="N8">
        <v>100017277</v>
      </c>
      <c r="O8" t="s">
        <v>116</v>
      </c>
      <c r="V8" s="8">
        <v>113.99</v>
      </c>
      <c r="W8" s="8">
        <v>0</v>
      </c>
    </row>
    <row r="9" spans="3:27" ht="15" x14ac:dyDescent="0.25">
      <c r="C9" s="4" t="s">
        <v>89</v>
      </c>
      <c r="D9" s="4" t="s">
        <v>90</v>
      </c>
      <c r="E9" s="4" t="s">
        <v>99</v>
      </c>
      <c r="F9" s="4" t="s">
        <v>48</v>
      </c>
      <c r="G9" s="4" t="s">
        <v>44</v>
      </c>
      <c r="H9" s="4">
        <v>23057214</v>
      </c>
      <c r="I9" s="119">
        <v>45574</v>
      </c>
      <c r="K9" s="8">
        <v>94209.23</v>
      </c>
      <c r="L9" s="4">
        <v>6643000020</v>
      </c>
      <c r="M9" s="1" t="s">
        <v>117</v>
      </c>
      <c r="N9"/>
      <c r="O9"/>
      <c r="P9" s="1" t="s">
        <v>119</v>
      </c>
      <c r="Q9" s="1" t="s">
        <v>120</v>
      </c>
      <c r="R9" s="1" t="s">
        <v>119</v>
      </c>
      <c r="S9" s="1" t="s">
        <v>120</v>
      </c>
      <c r="V9" s="8">
        <v>1292.75</v>
      </c>
      <c r="W9" s="8">
        <v>0</v>
      </c>
    </row>
    <row r="10" spans="3:27" ht="15" x14ac:dyDescent="0.25">
      <c r="C10" s="4" t="s">
        <v>89</v>
      </c>
      <c r="D10" s="4" t="s">
        <v>90</v>
      </c>
      <c r="E10" s="4" t="s">
        <v>126</v>
      </c>
      <c r="F10" s="4" t="s">
        <v>48</v>
      </c>
      <c r="G10" s="4" t="s">
        <v>44</v>
      </c>
      <c r="H10" s="4">
        <v>23057277</v>
      </c>
      <c r="I10" s="119">
        <v>45579</v>
      </c>
      <c r="K10" s="8">
        <v>28025.73</v>
      </c>
      <c r="L10" s="4">
        <v>4310000001</v>
      </c>
      <c r="M10" s="1" t="s">
        <v>113</v>
      </c>
      <c r="N10">
        <v>100058385</v>
      </c>
      <c r="O10" t="s">
        <v>127</v>
      </c>
      <c r="V10" s="8">
        <v>0</v>
      </c>
      <c r="W10" s="8">
        <v>14486.09</v>
      </c>
    </row>
    <row r="11" spans="3:27" ht="15" x14ac:dyDescent="0.25">
      <c r="C11" s="4" t="s">
        <v>89</v>
      </c>
      <c r="D11" s="4" t="s">
        <v>90</v>
      </c>
      <c r="E11" s="4" t="s">
        <v>126</v>
      </c>
      <c r="F11" s="4" t="s">
        <v>48</v>
      </c>
      <c r="G11" s="4" t="s">
        <v>44</v>
      </c>
      <c r="H11" s="4">
        <v>23057277</v>
      </c>
      <c r="I11" s="119">
        <v>45579</v>
      </c>
      <c r="K11" s="8">
        <v>28025.73</v>
      </c>
      <c r="L11" s="4">
        <v>4310000001</v>
      </c>
      <c r="M11" s="1" t="s">
        <v>113</v>
      </c>
      <c r="N11">
        <v>100058385</v>
      </c>
      <c r="O11" t="s">
        <v>127</v>
      </c>
      <c r="V11" s="8">
        <v>0</v>
      </c>
      <c r="W11" s="8">
        <v>4485.25</v>
      </c>
    </row>
    <row r="12" spans="3:27" ht="15" x14ac:dyDescent="0.25">
      <c r="C12" s="4" t="s">
        <v>89</v>
      </c>
      <c r="D12" s="4" t="s">
        <v>90</v>
      </c>
      <c r="E12" s="4" t="s">
        <v>126</v>
      </c>
      <c r="F12" s="4" t="s">
        <v>48</v>
      </c>
      <c r="G12" s="4" t="s">
        <v>44</v>
      </c>
      <c r="H12" s="4">
        <v>23057277</v>
      </c>
      <c r="I12" s="119">
        <v>45579</v>
      </c>
      <c r="K12" s="8">
        <v>28025.73</v>
      </c>
      <c r="L12" s="4">
        <v>4310000001</v>
      </c>
      <c r="M12" s="1" t="s">
        <v>113</v>
      </c>
      <c r="N12">
        <v>100058385</v>
      </c>
      <c r="O12" t="s">
        <v>127</v>
      </c>
      <c r="V12" s="8">
        <v>0</v>
      </c>
      <c r="W12" s="8">
        <v>9054.39</v>
      </c>
    </row>
    <row r="13" spans="3:27" ht="15" x14ac:dyDescent="0.25">
      <c r="C13" s="4" t="s">
        <v>89</v>
      </c>
      <c r="D13" s="4" t="s">
        <v>90</v>
      </c>
      <c r="E13" s="4" t="s">
        <v>126</v>
      </c>
      <c r="F13" s="4" t="s">
        <v>48</v>
      </c>
      <c r="G13" s="4" t="s">
        <v>44</v>
      </c>
      <c r="H13" s="4">
        <v>23057277</v>
      </c>
      <c r="I13" s="119">
        <v>45579</v>
      </c>
      <c r="K13" s="8">
        <v>28025.73</v>
      </c>
      <c r="L13" s="4">
        <v>4300000001</v>
      </c>
      <c r="M13" s="1" t="s">
        <v>94</v>
      </c>
      <c r="N13">
        <v>100058385</v>
      </c>
      <c r="O13" t="s">
        <v>127</v>
      </c>
      <c r="V13" s="8">
        <v>27566.2</v>
      </c>
      <c r="W13" s="8">
        <v>0</v>
      </c>
    </row>
    <row r="14" spans="3:27" ht="15" x14ac:dyDescent="0.25">
      <c r="C14" s="4" t="s">
        <v>89</v>
      </c>
      <c r="D14" s="4" t="s">
        <v>90</v>
      </c>
      <c r="E14" s="4" t="s">
        <v>126</v>
      </c>
      <c r="F14" s="4" t="s">
        <v>48</v>
      </c>
      <c r="G14" s="4" t="s">
        <v>44</v>
      </c>
      <c r="H14" s="4">
        <v>23057277</v>
      </c>
      <c r="I14" s="119">
        <v>45579</v>
      </c>
      <c r="K14" s="8">
        <v>28025.73</v>
      </c>
      <c r="L14" s="4">
        <v>4000000001</v>
      </c>
      <c r="M14" s="1" t="s">
        <v>110</v>
      </c>
      <c r="N14">
        <v>100017277</v>
      </c>
      <c r="O14" t="s">
        <v>116</v>
      </c>
      <c r="V14" s="8">
        <v>67.819999999999993</v>
      </c>
      <c r="W14" s="8">
        <v>0</v>
      </c>
    </row>
    <row r="15" spans="3:27" ht="15" x14ac:dyDescent="0.25">
      <c r="C15" s="4" t="s">
        <v>89</v>
      </c>
      <c r="D15" s="4" t="s">
        <v>90</v>
      </c>
      <c r="E15" s="4" t="s">
        <v>126</v>
      </c>
      <c r="F15" s="4" t="s">
        <v>48</v>
      </c>
      <c r="G15" s="4" t="s">
        <v>44</v>
      </c>
      <c r="H15" s="4">
        <v>23057277</v>
      </c>
      <c r="I15" s="119">
        <v>45579</v>
      </c>
      <c r="K15" s="8">
        <v>28025.73</v>
      </c>
      <c r="L15" s="4">
        <v>6643000020</v>
      </c>
      <c r="M15" s="1" t="s">
        <v>117</v>
      </c>
      <c r="N15"/>
      <c r="O15"/>
      <c r="P15" s="1" t="s">
        <v>119</v>
      </c>
      <c r="Q15" s="1" t="s">
        <v>120</v>
      </c>
      <c r="R15" s="1" t="s">
        <v>119</v>
      </c>
      <c r="S15" s="1" t="s">
        <v>120</v>
      </c>
      <c r="V15" s="8">
        <v>391.71</v>
      </c>
      <c r="W15" s="8">
        <v>0</v>
      </c>
    </row>
    <row r="16" spans="3:27" ht="15" x14ac:dyDescent="0.25">
      <c r="C16" s="4" t="s">
        <v>89</v>
      </c>
      <c r="D16" s="4" t="s">
        <v>90</v>
      </c>
      <c r="E16" s="4" t="s">
        <v>91</v>
      </c>
      <c r="F16" s="4" t="s">
        <v>48</v>
      </c>
      <c r="G16" s="4" t="s">
        <v>44</v>
      </c>
      <c r="H16" s="4">
        <v>23057328</v>
      </c>
      <c r="I16" s="119">
        <v>45581</v>
      </c>
      <c r="K16" s="8">
        <v>57711.11</v>
      </c>
      <c r="L16" s="4">
        <v>4300000001</v>
      </c>
      <c r="M16" s="1" t="s">
        <v>94</v>
      </c>
      <c r="N16">
        <v>100056816</v>
      </c>
      <c r="O16" t="s">
        <v>131</v>
      </c>
      <c r="V16" s="8">
        <v>0</v>
      </c>
      <c r="W16" s="8">
        <v>57711.11</v>
      </c>
    </row>
    <row r="17" spans="3:23" ht="15" x14ac:dyDescent="0.25">
      <c r="C17" s="4" t="s">
        <v>89</v>
      </c>
      <c r="D17" s="4" t="s">
        <v>90</v>
      </c>
      <c r="E17" s="4" t="s">
        <v>91</v>
      </c>
      <c r="F17" s="4" t="s">
        <v>48</v>
      </c>
      <c r="G17" s="4" t="s">
        <v>44</v>
      </c>
      <c r="H17" s="4">
        <v>23057328</v>
      </c>
      <c r="I17" s="119">
        <v>45581</v>
      </c>
      <c r="K17" s="8">
        <v>57711.11</v>
      </c>
      <c r="L17" s="4">
        <v>2440000001</v>
      </c>
      <c r="M17" s="1" t="s">
        <v>97</v>
      </c>
      <c r="N17">
        <v>244000110</v>
      </c>
      <c r="O17" t="s">
        <v>98</v>
      </c>
      <c r="V17" s="8">
        <v>57711.11</v>
      </c>
      <c r="W17" s="8">
        <v>0</v>
      </c>
    </row>
    <row r="18" spans="3:23" ht="15" x14ac:dyDescent="0.25">
      <c r="C18" s="4" t="s">
        <v>89</v>
      </c>
      <c r="D18" s="4" t="s">
        <v>90</v>
      </c>
      <c r="E18" s="4" t="s">
        <v>91</v>
      </c>
      <c r="F18" s="4" t="s">
        <v>48</v>
      </c>
      <c r="G18" s="4" t="s">
        <v>44</v>
      </c>
      <c r="H18" s="4">
        <v>23057329</v>
      </c>
      <c r="I18" s="119">
        <v>45581</v>
      </c>
      <c r="K18" s="8">
        <v>17702.060000000001</v>
      </c>
      <c r="L18" s="4">
        <v>2440000001</v>
      </c>
      <c r="M18" s="1" t="s">
        <v>97</v>
      </c>
      <c r="N18">
        <v>244000110</v>
      </c>
      <c r="O18" t="s">
        <v>98</v>
      </c>
      <c r="V18" s="8">
        <v>17702.060000000001</v>
      </c>
      <c r="W18" s="8">
        <v>0</v>
      </c>
    </row>
    <row r="19" spans="3:23" ht="15" x14ac:dyDescent="0.25">
      <c r="C19" s="4" t="s">
        <v>89</v>
      </c>
      <c r="D19" s="4" t="s">
        <v>90</v>
      </c>
      <c r="E19" s="4" t="s">
        <v>91</v>
      </c>
      <c r="F19" s="4" t="s">
        <v>48</v>
      </c>
      <c r="G19" s="4" t="s">
        <v>44</v>
      </c>
      <c r="H19" s="4">
        <v>23057329</v>
      </c>
      <c r="I19" s="119">
        <v>45581</v>
      </c>
      <c r="K19" s="8">
        <v>17702.060000000001</v>
      </c>
      <c r="L19" s="4">
        <v>4300000001</v>
      </c>
      <c r="M19" s="1" t="s">
        <v>94</v>
      </c>
      <c r="N19">
        <v>100056816</v>
      </c>
      <c r="O19" t="s">
        <v>131</v>
      </c>
      <c r="V19" s="8">
        <v>0</v>
      </c>
      <c r="W19" s="8">
        <v>17702.060000000001</v>
      </c>
    </row>
    <row r="20" spans="3:23" ht="15" x14ac:dyDescent="0.25">
      <c r="C20" s="4" t="s">
        <v>89</v>
      </c>
      <c r="D20" s="4"/>
      <c r="E20" s="4" t="s">
        <v>134</v>
      </c>
      <c r="F20" s="4" t="s">
        <v>48</v>
      </c>
      <c r="G20" s="4" t="s">
        <v>44</v>
      </c>
      <c r="H20" s="4">
        <v>23057395</v>
      </c>
      <c r="I20" s="119">
        <v>45589</v>
      </c>
      <c r="K20" s="8">
        <v>23730.45</v>
      </c>
      <c r="L20" s="4">
        <v>4310000001</v>
      </c>
      <c r="M20" s="1" t="s">
        <v>113</v>
      </c>
      <c r="N20">
        <v>100037277</v>
      </c>
      <c r="O20" t="s">
        <v>114</v>
      </c>
      <c r="V20" s="8">
        <v>0</v>
      </c>
      <c r="W20" s="8">
        <v>23730.45</v>
      </c>
    </row>
    <row r="21" spans="3:23" ht="15" x14ac:dyDescent="0.25">
      <c r="C21" s="4" t="s">
        <v>89</v>
      </c>
      <c r="D21" s="4"/>
      <c r="E21" s="4" t="s">
        <v>134</v>
      </c>
      <c r="F21" s="4" t="s">
        <v>48</v>
      </c>
      <c r="G21" s="4" t="s">
        <v>44</v>
      </c>
      <c r="H21" s="4">
        <v>23057395</v>
      </c>
      <c r="I21" s="119">
        <v>45589</v>
      </c>
      <c r="K21" s="8">
        <v>23730.45</v>
      </c>
      <c r="L21" s="4">
        <v>4300000001</v>
      </c>
      <c r="M21" s="1" t="s">
        <v>94</v>
      </c>
      <c r="N21">
        <v>100037277</v>
      </c>
      <c r="O21" t="s">
        <v>114</v>
      </c>
      <c r="V21" s="8">
        <v>23395.58</v>
      </c>
      <c r="W21" s="8">
        <v>0</v>
      </c>
    </row>
    <row r="22" spans="3:23" ht="15" x14ac:dyDescent="0.25">
      <c r="C22" s="4" t="s">
        <v>89</v>
      </c>
      <c r="D22" s="4"/>
      <c r="E22" s="4" t="s">
        <v>134</v>
      </c>
      <c r="F22" s="4" t="s">
        <v>48</v>
      </c>
      <c r="G22" s="4" t="s">
        <v>44</v>
      </c>
      <c r="H22" s="4">
        <v>23057395</v>
      </c>
      <c r="I22" s="119">
        <v>45589</v>
      </c>
      <c r="K22" s="8">
        <v>23730.45</v>
      </c>
      <c r="L22" s="4">
        <v>6643000020</v>
      </c>
      <c r="M22" s="1" t="s">
        <v>117</v>
      </c>
      <c r="N22"/>
      <c r="O22"/>
      <c r="P22" s="1" t="s">
        <v>119</v>
      </c>
      <c r="Q22" s="1" t="s">
        <v>120</v>
      </c>
      <c r="R22" s="1" t="s">
        <v>119</v>
      </c>
      <c r="S22" s="1" t="s">
        <v>120</v>
      </c>
      <c r="V22" s="8">
        <v>306.16000000000003</v>
      </c>
      <c r="W22" s="8">
        <v>0</v>
      </c>
    </row>
    <row r="23" spans="3:23" ht="15" x14ac:dyDescent="0.25">
      <c r="C23" s="4" t="s">
        <v>89</v>
      </c>
      <c r="D23" s="4"/>
      <c r="E23" s="4" t="s">
        <v>134</v>
      </c>
      <c r="F23" s="4" t="s">
        <v>48</v>
      </c>
      <c r="G23" s="4" t="s">
        <v>44</v>
      </c>
      <c r="H23" s="4">
        <v>23057395</v>
      </c>
      <c r="I23" s="119">
        <v>45589</v>
      </c>
      <c r="K23" s="8">
        <v>23730.45</v>
      </c>
      <c r="L23" s="4">
        <v>4000000001</v>
      </c>
      <c r="M23" s="1" t="s">
        <v>110</v>
      </c>
      <c r="N23">
        <v>100017277</v>
      </c>
      <c r="O23" t="s">
        <v>116</v>
      </c>
      <c r="V23" s="8">
        <v>28.71</v>
      </c>
      <c r="W23" s="8">
        <v>0</v>
      </c>
    </row>
    <row r="24" spans="3:23" ht="15" x14ac:dyDescent="0.25">
      <c r="C24" s="4" t="s">
        <v>89</v>
      </c>
      <c r="D24" s="4" t="s">
        <v>90</v>
      </c>
      <c r="E24" s="4" t="s">
        <v>91</v>
      </c>
      <c r="F24" s="4" t="s">
        <v>48</v>
      </c>
      <c r="G24" s="4" t="s">
        <v>44</v>
      </c>
      <c r="H24" s="4">
        <v>23057451</v>
      </c>
      <c r="I24" s="119">
        <v>45596</v>
      </c>
      <c r="K24" s="8">
        <v>10697.15</v>
      </c>
      <c r="L24" s="4">
        <v>4300000001</v>
      </c>
      <c r="M24" s="1" t="s">
        <v>94</v>
      </c>
      <c r="N24">
        <v>100051530</v>
      </c>
      <c r="O24" t="s">
        <v>96</v>
      </c>
      <c r="V24" s="8">
        <v>0</v>
      </c>
      <c r="W24" s="8">
        <v>10697.15</v>
      </c>
    </row>
    <row r="25" spans="3:23" ht="15" x14ac:dyDescent="0.25">
      <c r="C25" s="4" t="s">
        <v>89</v>
      </c>
      <c r="D25" s="4" t="s">
        <v>90</v>
      </c>
      <c r="E25" s="4" t="s">
        <v>91</v>
      </c>
      <c r="F25" s="4" t="s">
        <v>48</v>
      </c>
      <c r="G25" s="4" t="s">
        <v>44</v>
      </c>
      <c r="H25" s="4">
        <v>23057451</v>
      </c>
      <c r="I25" s="119">
        <v>45596</v>
      </c>
      <c r="K25" s="8">
        <v>10697.15</v>
      </c>
      <c r="L25" s="4">
        <v>2440000001</v>
      </c>
      <c r="M25" s="1" t="s">
        <v>97</v>
      </c>
      <c r="N25">
        <v>244000110</v>
      </c>
      <c r="O25" t="s">
        <v>98</v>
      </c>
      <c r="V25" s="8">
        <v>10697.15</v>
      </c>
      <c r="W25" s="8">
        <v>0</v>
      </c>
    </row>
    <row r="26" spans="3:23" ht="15" x14ac:dyDescent="0.25">
      <c r="C26" s="4" t="s">
        <v>145</v>
      </c>
      <c r="D26" s="4" t="s">
        <v>90</v>
      </c>
      <c r="E26" s="4" t="s">
        <v>99</v>
      </c>
      <c r="F26" s="4" t="s">
        <v>48</v>
      </c>
      <c r="G26" s="4" t="s">
        <v>44</v>
      </c>
      <c r="H26" s="4">
        <v>23088765</v>
      </c>
      <c r="I26" s="119">
        <v>45581</v>
      </c>
      <c r="K26" s="8">
        <v>86625.01</v>
      </c>
      <c r="L26" s="4">
        <v>6643000020</v>
      </c>
      <c r="M26" s="1" t="s">
        <v>117</v>
      </c>
      <c r="N26"/>
      <c r="O26"/>
      <c r="P26" s="1">
        <v>1110475202</v>
      </c>
      <c r="Q26" s="1" t="s">
        <v>162</v>
      </c>
      <c r="R26" s="1">
        <v>1110475202</v>
      </c>
      <c r="S26" s="1" t="s">
        <v>162</v>
      </c>
      <c r="V26" s="8">
        <v>375.97</v>
      </c>
      <c r="W26" s="8">
        <v>0</v>
      </c>
    </row>
    <row r="27" spans="3:23" ht="15" x14ac:dyDescent="0.25">
      <c r="C27" s="4" t="s">
        <v>145</v>
      </c>
      <c r="D27" s="4" t="s">
        <v>90</v>
      </c>
      <c r="E27" s="4" t="s">
        <v>99</v>
      </c>
      <c r="F27" s="4" t="s">
        <v>48</v>
      </c>
      <c r="G27" s="4" t="s">
        <v>44</v>
      </c>
      <c r="H27" s="4">
        <v>23088765</v>
      </c>
      <c r="I27" s="119">
        <v>45581</v>
      </c>
      <c r="K27" s="8">
        <v>86625.01</v>
      </c>
      <c r="L27" s="4">
        <v>4000000001</v>
      </c>
      <c r="M27" s="1" t="s">
        <v>110</v>
      </c>
      <c r="N27">
        <v>100017277</v>
      </c>
      <c r="O27" t="s">
        <v>116</v>
      </c>
      <c r="V27" s="8">
        <v>115.85</v>
      </c>
      <c r="W27" s="8">
        <v>0</v>
      </c>
    </row>
    <row r="28" spans="3:23" ht="15" x14ac:dyDescent="0.25">
      <c r="C28" s="4" t="s">
        <v>145</v>
      </c>
      <c r="D28" s="4" t="s">
        <v>90</v>
      </c>
      <c r="E28" s="4" t="s">
        <v>99</v>
      </c>
      <c r="F28" s="4" t="s">
        <v>48</v>
      </c>
      <c r="G28" s="4" t="s">
        <v>44</v>
      </c>
      <c r="H28" s="4">
        <v>23088765</v>
      </c>
      <c r="I28" s="119">
        <v>45581</v>
      </c>
      <c r="K28" s="8">
        <v>86625.01</v>
      </c>
      <c r="L28" s="4">
        <v>4300000001</v>
      </c>
      <c r="M28" s="1" t="s">
        <v>94</v>
      </c>
      <c r="N28">
        <v>100046908</v>
      </c>
      <c r="O28" t="s">
        <v>184</v>
      </c>
      <c r="V28" s="8">
        <v>86133.19</v>
      </c>
      <c r="W28" s="8">
        <v>0</v>
      </c>
    </row>
    <row r="29" spans="3:23" ht="15" x14ac:dyDescent="0.25">
      <c r="C29" s="4" t="s">
        <v>145</v>
      </c>
      <c r="D29" s="4" t="s">
        <v>90</v>
      </c>
      <c r="E29" s="4" t="s">
        <v>99</v>
      </c>
      <c r="F29" s="4" t="s">
        <v>48</v>
      </c>
      <c r="G29" s="4" t="s">
        <v>44</v>
      </c>
      <c r="H29" s="4">
        <v>23088765</v>
      </c>
      <c r="I29" s="119">
        <v>45581</v>
      </c>
      <c r="K29" s="8">
        <v>86625.01</v>
      </c>
      <c r="L29" s="4">
        <v>4310000001</v>
      </c>
      <c r="M29" s="1" t="s">
        <v>113</v>
      </c>
      <c r="N29">
        <v>100046908</v>
      </c>
      <c r="O29" t="s">
        <v>184</v>
      </c>
      <c r="V29" s="8">
        <v>0</v>
      </c>
      <c r="W29" s="8">
        <v>86625.01</v>
      </c>
    </row>
    <row r="30" spans="3:23" ht="15" x14ac:dyDescent="0.25">
      <c r="C30" s="4" t="s">
        <v>145</v>
      </c>
      <c r="D30" s="4" t="s">
        <v>90</v>
      </c>
      <c r="E30" s="4" t="s">
        <v>91</v>
      </c>
      <c r="F30" s="4" t="s">
        <v>48</v>
      </c>
      <c r="G30" s="4" t="s">
        <v>44</v>
      </c>
      <c r="H30" s="4">
        <v>23088772</v>
      </c>
      <c r="I30" s="119">
        <v>45581</v>
      </c>
      <c r="K30" s="8">
        <v>57711.11</v>
      </c>
      <c r="L30" s="4">
        <v>1600000001</v>
      </c>
      <c r="M30" s="1" t="s">
        <v>105</v>
      </c>
      <c r="N30">
        <v>160000103</v>
      </c>
      <c r="O30" t="s">
        <v>150</v>
      </c>
      <c r="V30" s="8">
        <v>0</v>
      </c>
      <c r="W30" s="8">
        <v>57711.11</v>
      </c>
    </row>
    <row r="31" spans="3:23" ht="15" x14ac:dyDescent="0.25">
      <c r="C31" s="4" t="s">
        <v>145</v>
      </c>
      <c r="D31" s="4" t="s">
        <v>90</v>
      </c>
      <c r="E31" s="4" t="s">
        <v>91</v>
      </c>
      <c r="F31" s="4" t="s">
        <v>48</v>
      </c>
      <c r="G31" s="4" t="s">
        <v>44</v>
      </c>
      <c r="H31" s="4">
        <v>23088772</v>
      </c>
      <c r="I31" s="119">
        <v>45581</v>
      </c>
      <c r="K31" s="8">
        <v>57711.11</v>
      </c>
      <c r="L31" s="4">
        <v>4000000001</v>
      </c>
      <c r="M31" s="1" t="s">
        <v>110</v>
      </c>
      <c r="N31">
        <v>100022581</v>
      </c>
      <c r="O31" t="s">
        <v>185</v>
      </c>
      <c r="V31" s="8">
        <v>57711.11</v>
      </c>
      <c r="W31" s="8">
        <v>0</v>
      </c>
    </row>
    <row r="32" spans="3:23" ht="15" x14ac:dyDescent="0.25">
      <c r="C32" s="4" t="s">
        <v>145</v>
      </c>
      <c r="D32" s="4" t="s">
        <v>90</v>
      </c>
      <c r="E32" s="4" t="s">
        <v>91</v>
      </c>
      <c r="F32" s="4" t="s">
        <v>48</v>
      </c>
      <c r="G32" s="4" t="s">
        <v>44</v>
      </c>
      <c r="H32" s="4">
        <v>23088773</v>
      </c>
      <c r="I32" s="119">
        <v>45581</v>
      </c>
      <c r="K32" s="8">
        <v>17702.060000000001</v>
      </c>
      <c r="L32" s="4">
        <v>1600000001</v>
      </c>
      <c r="M32" s="1" t="s">
        <v>105</v>
      </c>
      <c r="N32">
        <v>160000103</v>
      </c>
      <c r="O32" t="s">
        <v>150</v>
      </c>
      <c r="V32" s="8">
        <v>0</v>
      </c>
      <c r="W32" s="8">
        <v>17702.060000000001</v>
      </c>
    </row>
    <row r="33" spans="3:23" ht="15" x14ac:dyDescent="0.25">
      <c r="C33" s="4" t="s">
        <v>145</v>
      </c>
      <c r="D33" s="4" t="s">
        <v>90</v>
      </c>
      <c r="E33" s="4" t="s">
        <v>91</v>
      </c>
      <c r="F33" s="4" t="s">
        <v>48</v>
      </c>
      <c r="G33" s="4" t="s">
        <v>44</v>
      </c>
      <c r="H33" s="4">
        <v>23088773</v>
      </c>
      <c r="I33" s="119">
        <v>45581</v>
      </c>
      <c r="K33" s="8">
        <v>17702.060000000001</v>
      </c>
      <c r="L33" s="4">
        <v>4000000001</v>
      </c>
      <c r="M33" s="1" t="s">
        <v>110</v>
      </c>
      <c r="N33">
        <v>100022581</v>
      </c>
      <c r="O33" t="s">
        <v>185</v>
      </c>
      <c r="V33" s="8">
        <v>17702.060000000001</v>
      </c>
      <c r="W33" s="8">
        <v>0</v>
      </c>
    </row>
    <row r="34" spans="3:23" ht="15" x14ac:dyDescent="0.25">
      <c r="C34" s="4" t="s">
        <v>145</v>
      </c>
      <c r="D34" s="4" t="s">
        <v>90</v>
      </c>
      <c r="E34" s="4" t="s">
        <v>91</v>
      </c>
      <c r="F34" s="4" t="s">
        <v>48</v>
      </c>
      <c r="G34" s="4" t="s">
        <v>44</v>
      </c>
      <c r="H34" s="4">
        <v>23088862</v>
      </c>
      <c r="I34" s="119">
        <v>45596</v>
      </c>
      <c r="K34" s="8">
        <v>10697.15</v>
      </c>
      <c r="L34" s="4">
        <v>1600000001</v>
      </c>
      <c r="M34" s="1" t="s">
        <v>105</v>
      </c>
      <c r="N34">
        <v>160000103</v>
      </c>
      <c r="O34" t="s">
        <v>150</v>
      </c>
      <c r="V34" s="8">
        <v>0</v>
      </c>
      <c r="W34" s="8">
        <v>10697.15</v>
      </c>
    </row>
    <row r="35" spans="3:23" ht="15" x14ac:dyDescent="0.25">
      <c r="C35" s="4" t="s">
        <v>145</v>
      </c>
      <c r="D35" s="4" t="s">
        <v>90</v>
      </c>
      <c r="E35" s="4" t="s">
        <v>91</v>
      </c>
      <c r="F35" s="4" t="s">
        <v>48</v>
      </c>
      <c r="G35" s="4" t="s">
        <v>44</v>
      </c>
      <c r="H35" s="4">
        <v>23088862</v>
      </c>
      <c r="I35" s="119">
        <v>45596</v>
      </c>
      <c r="K35" s="8">
        <v>10697.15</v>
      </c>
      <c r="L35" s="4">
        <v>4000000001</v>
      </c>
      <c r="M35" s="1" t="s">
        <v>110</v>
      </c>
      <c r="N35">
        <v>100019495</v>
      </c>
      <c r="O35" t="s">
        <v>151</v>
      </c>
      <c r="V35" s="8">
        <v>10697.15</v>
      </c>
      <c r="W35" s="8">
        <v>0</v>
      </c>
    </row>
  </sheetData>
  <phoneticPr fontId="17" type="noConversion"/>
  <conditionalFormatting sqref="X6:X35">
    <cfRule type="containsText" dxfId="15" priority="1" operator="containsText" text="WRONG">
      <formula>NOT(ISERROR(SEARCH("WRONG",X6)))</formula>
    </cfRule>
    <cfRule type="containsText" dxfId="14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:X35" xr:uid="{CDD6E755-804E-422A-BC9A-CF9AA0547095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3 b 4 6 c b - 0 e f c - 4 8 6 f - a b 7 0 - c d d f 8 c 8 2 c 8 9 a "   x m l n s = " h t t p : / / s c h e m a s . m i c r o s o f t . c o m / D a t a M a s h u p " > A A A A A N k G A A B Q S w M E F A A C A A g A R W 5 l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R W 5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u Z V l N l H P 8 0 w M A A C s l A A A T A B w A R m 9 y b X V s Y X M v U 2 V j d G l v b j E u b S C i G A A o o B Q A A A A A A A A A A A A A A A A A A A A A A A A A A A D t W F 1 v 2 j A U f U f i P 1 j p C 2 g o D P V h D 1 0 n 0 Q S 2 b i 1 F Q D V p V Y X S x L R R E x s 5 Z i u r + O + z 8 w H x B 2 k b 0 a 5 V w w M I 3 / j a v u f c c 3 0 T Q Z f 6 G I F x 8 t s 5 q N f q t e j G I d A D V g A d 4 q P r C B y C A N J 6 D b D P G C + I C 9 l I 7 8 6 F g W k t C I G I / s T k 9 g r j 2 0 b z / m L g h P D Q + N U 7 7 x 9 / 3 P 9 k X K 4 u L I w o e + i y l b j Y M 6 w b B 1 2 z F S b L O T S Y r 4 l z F U B z Q h w U z T A J L R w s Q s S N U S N Z r 3 V / b 0 x 8 S I w W o G w Y O G i 5 a g E 2 x v 9 8 A F / b J 6 D r u l u s E w t 7 / N f C 7 M v G L h j I D 1 r Y 8 u S x U w c 5 1 + q K 5 5 F m F 3 w B Z R D e U d 2 G 5 D G 2 o U X I o g N s G L n E 3 G Y e Y I 3 F B L Z D F Y 8 9 R M k S e D r L b M Z w 1 p q 4 t 2 / Q 8 S A B u p 2 P 4 A w y o F 1 l 3 h h G k Q k 4 5 s p h M X U C d q o r s 2 0 x O v G T J W x x l y Y P h P a h x u n J v u z o m I b y 0 P C H A u F p T x 5 K W Y E X S D l O z r Q l 7 h a O K L C o g v W Q 4 J m v t Z w R T 6 V G 5 i Z e R V l k 4 y y 2 a z 3 q Z 7 I 0 Y k F j c 5 1 Q d 7 6 8 j Y e 0 q c 7 n 4 d 4 6 X z B q H Z z 4 C L K M C j k 3 Z d t R d 2 S d 2 Q I e q 2 a 9 5 i N t / u c l Z 4 K n X e Q E y 7 + w j O a s B a s S n U p 0 1 q J T a H 8 1 e v P W E v q V a + S q u c 7 7 E Q z x b 3 6 d i R M 8 2 q R + Y k i H G 5 J A t H R J I j B S Z O E 2 Z q V s S h i U s k Z i i p 4 d G k Z o W a B B X o + 2 j H A O 1 T y S I n p r x F S U N M h I a A h q I S q E L K I 5 v P p + Q C E v B i P 8 J 4 f W G A Z M R v h Y Q 8 W 0 B a D j 3 o A L L t e X b A p D A 6 S F x B C Y A P k s e z E P f J d t J O f e 9 i P q I 5 c 2 5 A 0 U a / p 2 n n W 2 E 0 2 z D 0 a 3 8 W I + b 1 u L K E W a h X D c t g y x c C p r 5 I v n O W L B n / K 6 R 3 B Q 1 c + q f l b 1 s 6 q f V f 2 s 6 m e J + h n X E p D W k v d T Q r u j M n V z 0 7 W + S O F 8 G 6 V R r X 3 l C 1 l R V X o i 8 0 W R y m j P D x z z v n / U s Y 0 S 2 i c R P s W v k H k i 8 Y Y V 8 d 4 v 8 T 5 / + X / M G z v h P I D T c s r X H e 2 Q e B X J 9 H f u G C H W l u 2 a f J n f W P g S G h g C b U T P O t K U U q 3 u s C L N e y T N H p O L a e 7 F j J Y 7 y T 4 G M K L Q + 4 5 9 1 F i / l H j g F t n a K N m D T 6 Y b n / a P 7 A 4 7 G V / n h 4 8 8 8 x g h S J 6 s w R k b s 9 K p v u C Q 1 s u I o + u Q C q 7 8 O 2 q e t E 3 Q 0 z o e 4 c q O e c + i j 1 J s E i 7 t Y t d R n L 9 Z z u b y N M v N d T 5 m + S b m m J R X m l z S 5 c / j 2 s p n a v U 0 3 a r c m J Z s l G R 8 C q N e h G z n 8 d B 2 + C q v E j 5 9 i y j h W g R g E Z x l c R X v a k r Y J R E d v o S I D h 8 t o i M Y B / P 5 R b R Q K 9 6 6 p E r x 3 J 3 C V l m 4 k y w 0 D v 4 B U E s B A i 0 A F A A C A A g A R W 5 l W Y Z U q H O k A A A A 9 g A A A B I A A A A A A A A A A A A A A A A A A A A A A E N v b m Z p Z y 9 Q Y W N r Y W d l L n h t b F B L A Q I t A B Q A A g A I A E V u Z V k P y u m r p A A A A O k A A A A T A A A A A A A A A A A A A A A A A P A A A A B b Q 2 9 u d G V u d F 9 U e X B l c 1 0 u e G 1 s U E s B A i 0 A F A A C A A g A R W 5 l W U 2 U c / z T A w A A K y U A A B M A A A A A A A A A A A A A A A A A 4 Q E A A E Z v c m 1 1 b G F z L 1 N l Y 3 R p b 2 4 x L m 1 Q S w U G A A A A A A M A A w D C A A A A A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6 I A A A A A A A B t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l Y X J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Z W F y a W 5 n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S 0 w N V Q x M j o 1 M D o w N S 4 w M j I z O T U x W i I g L z 4 8 R W 5 0 c n k g V H l w Z T 0 i R m l s b E N v b H V t b l R 5 c G V z I i B W Y W x 1 Z T 0 i c 0 F B Q U F B Q U F B Q U F B Q U F B Q U F B Q U F B Q U F B U k F B Q U F B Q U F B Q U F B Q U F B Q U F B Q U F B Q U F B Q U F B Q T 0 i I C 8 + P E V u d H J 5 I F R 5 c G U 9 I l F 1 Z X J 5 S U Q i I F Z h b H V l P S J z Z j J m Y W R i M T k t N m Y 1 Z S 0 0 N D g 3 L W I 1 O D A t O G E 2 M T h i N z Q 5 M z E 3 I i A v P j x F b n R y e S B U e X B l P S J G a W x s R X J y b 3 J D b 3 V u d C I g V m F s d W U 9 I m w w I i A v P j x F b n R y e S B U e X B l P S J G a W x s Q 2 9 s d W 1 u T m F t Z X M i I F Z h b H V l P S J z W y Z x d W 9 0 O 1 R p Z X I m c X V v d D s s J n F 1 b 3 Q 7 V H l w Z S A r I E c v T C B B Y 2 M m c X V v d D s s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Q g R G V z Y 3 I u J n F 1 b 3 Q 7 L C Z x d W 9 0 O 0 R v Y 3 V t Z W 5 0 T m 8 m c X V v d D s s J n F 1 b 3 Q 7 R G 9 j L i B E Y X R l J n F 1 b 3 Q 7 L C Z x d W 9 0 O 0 V u d H J 5 I G R h d G U m c X V v d D s s J n F 1 b 3 Q 7 R W Z m Z W N 0 I G R h d G U m c X V v d D s s J n F 1 b 3 Q 7 R G 9 j L k h l Y W R l c i B U Z X h 0 J n F 1 b 3 Q 7 L C Z x d W 9 0 O 1 J l Z m V y Z W 5 j Z S Z x d W 9 0 O y w m c X V v d D t T Z X N z L i B O Y W 1 l J n F 1 b 3 Q 7 L C Z x d W 9 0 O 1 R v d G F s I E R l Y i 4 v Q 3 J l Z C 4 m c X V v d D s s J n F 1 b 3 Q 7 V G 9 0 Y W w g R G V i L i 9 D c m V k L i h N T D M m c X V v d D s s J n F 1 b 3 Q 7 S X R t J n F 1 b 3 Q 7 L C Z x d W 9 0 O 1 B L J n F 1 b 3 Q 7 L C Z x d W 9 0 O 0 N N R S Z x d W 9 0 O y w m c X V v d D t H L 0 w g Q W N j b 3 V u d C Z x d W 9 0 O y w m c X V v d D t H L 0 w g Q W N j b 3 V u d C B E Z X N j c i 4 m c X V v d D s s J n F 1 b 3 Q 7 I C A g R G V i a X Q g Y W 1 v d W 5 0 J n F 1 b 3 Q 7 L C Z x d W 9 0 O 0 R l Y m l 0 I G F t b 3 V u d C h N T D M p J n F 1 b 3 Q 7 L C Z x d W 9 0 O y A g Q 3 J l Z G l 0 I G F t b 3 V u d C Z x d W 9 0 O y w m c X V v d D t D c m V k a X Q g Y W 1 v d W 5 0 K E 1 M M y k m c X V v d D s s J n F 1 b 3 Q 7 T G l u Z S B D b 2 1 t Z W 5 0 J n F 1 b 3 Q 7 L C Z x d W 9 0 O 0 J B U k N P R E U m c X V v d D s s J n F 1 b 3 Q 7 Q 2 9 z d C B D d H I m c X V v d D s s J n F 1 b 3 Q 7 U H J v Z m l 0 I E N 0 c i Z x d W 9 0 O y w m c X V v d D t P c m R l c i Z x d W 9 0 O y w m c X V v d D t D b 3 N 0 I E N 0 c i B E Z X N j L i Z x d W 9 0 O y w m c X V v d D t Q c m 9 m a X Q g Q 3 R y I E R l c 2 M m c X V v d D s s J n F 1 b 3 Q 7 T 3 J k Z X I g R G V z Y y 4 m c X V v d D s s J n F 1 b 3 Q 7 U 3 V w c C 9 D d X N 0 J n F 1 b 3 Q 7 L C Z x d W 9 0 O 0 R l c 2 M u U y 9 D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y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v X 0 F u Y W x 5 e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E t M D V U M T I 6 N T A 6 M D k u M j M z O D E x M 1 o i I C 8 + P E V u d H J 5 I F R 5 c G U 9 I k Z p b G x D b 2 x 1 b W 5 U e X B l c y I g V m F s d W U 9 I n N B Q U F B Q U F B Q U F B Q U F B Q U F B I i A v P j x F b n R y e S B U e X B l P S J G a W x s Q 2 9 s d W 1 u T m F t Z X M i I F Z h b H V l P S J z W y Z x d W 9 0 O 1 R p Z X I m c X V v d D s s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l F 1 Z X J 5 S U Q i I F Z h b H V l P S J z N D F i O D I 4 N T Y t M T E z Z C 0 0 N m Y x L W I 2 N m Y t Y T k 2 N G M y Z W E z M W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f Q W 5 h b H l 6 Z S 9 B d X R v U m V t b 3 Z l Z E N v b H V t b n M x L n t U a W V y L D B 9 J n F 1 b 3 Q 7 L C Z x d W 9 0 O 1 N l Y 3 R p b 2 4 x L 1 R v X 0 F u Y W x 5 e m U v Q X V 0 b 1 J l b W 9 2 Z W R D b 2 x 1 b W 5 z M S 5 7 V H l w Z S A r I F R D b 2 R l I C s g Q 2 8 g K y B E b 2 M g T i w x f S Z x d W 9 0 O y w m c X V v d D t T Z W N 0 a W 9 u M S 9 U b 1 9 B b m F s e X p l L 0 F 1 d G 9 S Z W 1 v d m V k Q 2 9 s d W 1 u c z E u e 0 N v Q 2 Q s M n 0 m c X V v d D s s J n F 1 b 3 Q 7 U 2 V j d G l v b j E v V G 9 f Q W 5 h b H l 6 Z S 9 B d X R v U m V t b 3 Z l Z E N v b H V t b n M x L n t N Y W 5 h Z 2 V y L D N 9 J n F 1 b 3 Q 7 L C Z x d W 9 0 O 1 N l Y 3 R p b 2 4 x L 1 R v X 0 F u Y W x 5 e m U v Q X V 0 b 1 J l b W 9 2 Z W R D b 2 x 1 b W 5 z M S 5 7 V X N l c i w 0 f S Z x d W 9 0 O y w m c X V v d D t T Z W N 0 a W 9 u M S 9 U b 1 9 B b m F s e X p l L 0 F 1 d G 9 S Z W 1 v d m V k Q 2 9 s d W 1 u c z E u e 1 R D b 2 R l L D V 9 J n F 1 b 3 Q 7 L C Z x d W 9 0 O 1 N l Y 3 R p b 2 4 x L 1 R v X 0 F u Y W x 5 e m U v Q X V 0 b 1 J l b W 9 2 Z W R D b 2 x 1 b W 5 z M S 5 7 V G V 4 d C w 2 f S Z x d W 9 0 O y w m c X V v d D t T Z W N 0 a W 9 u M S 9 U b 1 9 B b m F s e X p l L 0 F 1 d G 9 S Z W 1 v d m V k Q 2 9 s d W 1 u c z E u e 1 R 5 c G U s N 3 0 m c X V v d D s s J n F 1 b 3 Q 7 U 2 V j d G l v b j E v V G 9 f Q W 5 h b H l 6 Z S 9 B d X R v U m V t b 3 Z l Z E N v b H V t b n M x L n t E b 2 N 1 b W V u d E 5 v L D h 9 J n F 1 b 3 Q 7 L C Z x d W 9 0 O 1 N l Y 3 R p b 2 4 x L 1 R v X 0 F u Y W x 5 e m U v Q X V 0 b 1 J l b W 9 2 Z W R D b 2 x 1 b W 5 z M S 5 7 R W Z m Z W N 0 I G R h d G U s O X 0 m c X V v d D s s J n F 1 b 3 Q 7 U 2 V j d G l v b j E v V G 9 f Q W 5 h b H l 6 Z S 9 B d X R v U m V t b 3 Z l Z E N v b H V t b n M x L n t E b 2 M u S G V h Z G V y I F R l e H Q s M T B 9 J n F 1 b 3 Q 7 L C Z x d W 9 0 O 1 N l Y 3 R p b 2 4 x L 1 R v X 0 F u Y W x 5 e m U v Q X V 0 b 1 J l b W 9 2 Z W R D b 2 x 1 b W 5 z M S 5 7 V G 9 0 Y W w g R G V i L i 9 D c m V k L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v X 0 F u Y W x 5 e m U v Q X V 0 b 1 J l b W 9 2 Z W R D b 2 x 1 b W 5 z M S 5 7 V G l l c i w w f S Z x d W 9 0 O y w m c X V v d D t T Z W N 0 a W 9 u M S 9 U b 1 9 B b m F s e X p l L 0 F 1 d G 9 S Z W 1 v d m V k Q 2 9 s d W 1 u c z E u e 1 R 5 c G U g K y B U Q 2 9 k Z S A r I E N v I C s g R G 9 j I E 4 s M X 0 m c X V v d D s s J n F 1 b 3 Q 7 U 2 V j d G l v b j E v V G 9 f Q W 5 h b H l 6 Z S 9 B d X R v U m V t b 3 Z l Z E N v b H V t b n M x L n t D b 0 N k L D J 9 J n F 1 b 3 Q 7 L C Z x d W 9 0 O 1 N l Y 3 R p b 2 4 x L 1 R v X 0 F u Y W x 5 e m U v Q X V 0 b 1 J l b W 9 2 Z W R D b 2 x 1 b W 5 z M S 5 7 T W F u Y W d l c i w z f S Z x d W 9 0 O y w m c X V v d D t T Z W N 0 a W 9 u M S 9 U b 1 9 B b m F s e X p l L 0 F 1 d G 9 S Z W 1 v d m V k Q 2 9 s d W 1 u c z E u e 1 V z Z X I s N H 0 m c X V v d D s s J n F 1 b 3 Q 7 U 2 V j d G l v b j E v V G 9 f Q W 5 h b H l 6 Z S 9 B d X R v U m V t b 3 Z l Z E N v b H V t b n M x L n t U Q 2 9 k Z S w 1 f S Z x d W 9 0 O y w m c X V v d D t T Z W N 0 a W 9 u M S 9 U b 1 9 B b m F s e X p l L 0 F 1 d G 9 S Z W 1 v d m V k Q 2 9 s d W 1 u c z E u e 1 R l e H Q s N n 0 m c X V v d D s s J n F 1 b 3 Q 7 U 2 V j d G l v b j E v V G 9 f Q W 5 h b H l 6 Z S 9 B d X R v U m V t b 3 Z l Z E N v b H V t b n M x L n t U e X B l L D d 9 J n F 1 b 3 Q 7 L C Z x d W 9 0 O 1 N l Y 3 R p b 2 4 x L 1 R v X 0 F u Y W x 5 e m U v Q X V 0 b 1 J l b W 9 2 Z W R D b 2 x 1 b W 5 z M S 5 7 R G 9 j d W 1 l b n R O b y w 4 f S Z x d W 9 0 O y w m c X V v d D t T Z W N 0 a W 9 u M S 9 U b 1 9 B b m F s e X p l L 0 F 1 d G 9 S Z W 1 v d m V k Q 2 9 s d W 1 u c z E u e 0 V m Z m V j d C B k Y X R l L D l 9 J n F 1 b 3 Q 7 L C Z x d W 9 0 O 1 N l Y 3 R p b 2 4 x L 1 R v X 0 F u Y W x 5 e m U v Q X V 0 b 1 J l b W 9 2 Z W R D b 2 x 1 b W 5 z M S 5 7 R G 9 j L k h l Y W R l c i B U Z X h 0 L D E w f S Z x d W 9 0 O y w m c X V v d D t T Z W N 0 a W 9 u M S 9 U b 1 9 B b m F s e X p l L 0 F 1 d G 9 S Z W 1 v d m V k Q 2 9 s d W 1 u c z E u e 1 R v d G F s I E R l Y i 4 v Q 3 J l Z C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1 9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1 J l b W V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b m R l c l 9 D b 2 5 0 c m 9 s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F B I i A v P j x F b n R y e S B U e X B l P S J G a W x s T G F z d F V w Z G F 0 Z W Q i I F Z h b H V l P S J k M j A y N C 0 x M S 0 w N V Q x M j o 1 M D o w O S 4 y M T c 4 M D Y y W i I g L z 4 8 R W 5 0 c n k g V H l w Z T 0 i R m l s b E N v b H V t b k 5 h b W V z I i B W Y W x 1 Z T 0 i c 1 s m c X V v d D t U a W V y J n F 1 b 3 Q 7 L C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t d I i A v P j x F b n R y e S B U e X B l P S J R d W V y e U l E I i B W Y W x 1 Z T 0 i c z c 3 M 2 Q 1 N D A 4 L W N i N T c t N D c 0 Z S 0 4 N z E 1 L W Z j N W E x N j F j N W Z l Y y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l 9 D b 2 5 0 c m 9 s L 0 F 1 d G 9 S Z W 1 v d m V k Q 2 9 s d W 1 u c z E u e 1 R p Z X I s M H 0 m c X V v d D s s J n F 1 b 3 Q 7 U 2 V j d G l v b j E v V W 5 k Z X J f Q 2 9 u d H J v b C 9 B d X R v U m V t b 3 Z l Z E N v b H V t b n M x L n t U e X B l I C s g V E N v Z G U g K y B D b y A r I E R v Y y B O L D F 9 J n F 1 b 3 Q 7 L C Z x d W 9 0 O 1 N l Y 3 R p b 2 4 x L 1 V u Z G V y X 0 N v b n R y b 2 w v Q X V 0 b 1 J l b W 9 2 Z W R D b 2 x 1 b W 5 z M S 5 7 Q 2 9 D Z C w y f S Z x d W 9 0 O y w m c X V v d D t T Z W N 0 a W 9 u M S 9 V b m R l c l 9 D b 2 5 0 c m 9 s L 0 F 1 d G 9 S Z W 1 v d m V k Q 2 9 s d W 1 u c z E u e 0 1 h b m F n Z X I s M 3 0 m c X V v d D s s J n F 1 b 3 Q 7 U 2 V j d G l v b j E v V W 5 k Z X J f Q 2 9 u d H J v b C 9 B d X R v U m V t b 3 Z l Z E N v b H V t b n M x L n t V c 2 V y L D R 9 J n F 1 b 3 Q 7 L C Z x d W 9 0 O 1 N l Y 3 R p b 2 4 x L 1 V u Z G V y X 0 N v b n R y b 2 w v Q X V 0 b 1 J l b W 9 2 Z W R D b 2 x 1 b W 5 z M S 5 7 V E N v Z G U s N X 0 m c X V v d D s s J n F 1 b 3 Q 7 U 2 V j d G l v b j E v V W 5 k Z X J f Q 2 9 u d H J v b C 9 B d X R v U m V t b 3 Z l Z E N v b H V t b n M x L n t U Z X h 0 L D Z 9 J n F 1 b 3 Q 7 L C Z x d W 9 0 O 1 N l Y 3 R p b 2 4 x L 1 V u Z G V y X 0 N v b n R y b 2 w v Q X V 0 b 1 J l b W 9 2 Z W R D b 2 x 1 b W 5 z M S 5 7 V H l w Z S w 3 f S Z x d W 9 0 O y w m c X V v d D t T Z W N 0 a W 9 u M S 9 V b m R l c l 9 D b 2 5 0 c m 9 s L 0 F 1 d G 9 S Z W 1 v d m V k Q 2 9 s d W 1 u c z E u e 0 R v Y 3 V t Z W 5 0 T m 8 s O H 0 m c X V v d D s s J n F 1 b 3 Q 7 U 2 V j d G l v b j E v V W 5 k Z X J f Q 2 9 u d H J v b C 9 B d X R v U m V t b 3 Z l Z E N v b H V t b n M x L n t F Z m Z l Y 3 Q g Z G F 0 Z S w 5 f S Z x d W 9 0 O y w m c X V v d D t T Z W N 0 a W 9 u M S 9 V b m R l c l 9 D b 2 5 0 c m 9 s L 0 F 1 d G 9 S Z W 1 v d m V k Q 2 9 s d W 1 u c z E u e 0 R v Y y 5 I Z W F k Z X I g V G V 4 d C w x M H 0 m c X V v d D s s J n F 1 b 3 Q 7 U 2 V j d G l v b j E v V W 5 k Z X J f Q 2 9 u d H J v b C 9 B d X R v U m V t b 3 Z l Z E N v b H V t b n M x L n t U b 3 R h b C B E Z W I u L 0 N y Z W Q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W 5 k Z X J f Q 2 9 u d H J v b C 9 B d X R v U m V t b 3 Z l Z E N v b H V t b n M x L n t U a W V y L D B 9 J n F 1 b 3 Q 7 L C Z x d W 9 0 O 1 N l Y 3 R p b 2 4 x L 1 V u Z G V y X 0 N v b n R y b 2 w v Q X V 0 b 1 J l b W 9 2 Z W R D b 2 x 1 b W 5 z M S 5 7 V H l w Z S A r I F R D b 2 R l I C s g Q 2 8 g K y B E b 2 M g T i w x f S Z x d W 9 0 O y w m c X V v d D t T Z W N 0 a W 9 u M S 9 V b m R l c l 9 D b 2 5 0 c m 9 s L 0 F 1 d G 9 S Z W 1 v d m V k Q 2 9 s d W 1 u c z E u e 0 N v Q 2 Q s M n 0 m c X V v d D s s J n F 1 b 3 Q 7 U 2 V j d G l v b j E v V W 5 k Z X J f Q 2 9 u d H J v b C 9 B d X R v U m V t b 3 Z l Z E N v b H V t b n M x L n t N Y W 5 h Z 2 V y L D N 9 J n F 1 b 3 Q 7 L C Z x d W 9 0 O 1 N l Y 3 R p b 2 4 x L 1 V u Z G V y X 0 N v b n R y b 2 w v Q X V 0 b 1 J l b W 9 2 Z W R D b 2 x 1 b W 5 z M S 5 7 V X N l c i w 0 f S Z x d W 9 0 O y w m c X V v d D t T Z W N 0 a W 9 u M S 9 V b m R l c l 9 D b 2 5 0 c m 9 s L 0 F 1 d G 9 S Z W 1 v d m V k Q 2 9 s d W 1 u c z E u e 1 R D b 2 R l L D V 9 J n F 1 b 3 Q 7 L C Z x d W 9 0 O 1 N l Y 3 R p b 2 4 x L 1 V u Z G V y X 0 N v b n R y b 2 w v Q X V 0 b 1 J l b W 9 2 Z W R D b 2 x 1 b W 5 z M S 5 7 V G V 4 d C w 2 f S Z x d W 9 0 O y w m c X V v d D t T Z W N 0 a W 9 u M S 9 V b m R l c l 9 D b 2 5 0 c m 9 s L 0 F 1 d G 9 S Z W 1 v d m V k Q 2 9 s d W 1 u c z E u e 1 R 5 c G U s N 3 0 m c X V v d D s s J n F 1 b 3 Q 7 U 2 V j d G l v b j E v V W 5 k Z X J f Q 2 9 u d H J v b C 9 B d X R v U m V t b 3 Z l Z E N v b H V t b n M x L n t E b 2 N 1 b W V u d E 5 v L D h 9 J n F 1 b 3 Q 7 L C Z x d W 9 0 O 1 N l Y 3 R p b 2 4 x L 1 V u Z G V y X 0 N v b n R y b 2 w v Q X V 0 b 1 J l b W 9 2 Z W R D b 2 x 1 b W 5 z M S 5 7 R W Z m Z W N 0 I G R h d G U s O X 0 m c X V v d D s s J n F 1 b 3 Q 7 U 2 V j d G l v b j E v V W 5 k Z X J f Q 2 9 u d H J v b C 9 B d X R v U m V t b 3 Z l Z E N v b H V t b n M x L n t E b 2 M u S G V h Z G V y I F R l e H Q s M T B 9 J n F 1 b 3 Q 7 L C Z x d W 9 0 O 1 N l Y 3 R p b 2 4 x L 1 V u Z G V y X 0 N v b n R y b 2 w v Q X V 0 b 1 J l b W 9 2 Z W R D b 2 x 1 b W 5 z M S 5 7 V G 9 0 Y W w g R G V i L i 9 D c m V k L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Z G V y X 0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R l c l 9 D b 2 5 0 c m 9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Z X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V I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T 0 i I C 8 + P E V u d H J 5 I F R 5 c G U 9 I k Z p b G x M Y X N 0 V X B k Y X R l Z C I g V m F s d W U 9 I m Q y M D I 0 L T E x L T A 1 V D E y O j U w O j A 5 L j M 0 N z g x M D V a I i A v P j x F b n R y e S B U e X B l P S J G a W x s R X J y b 3 J D b 3 V u d C I g V m F s d W U 9 I m w w I i A v P j x F b n R y e S B U e X B l P S J R d W V y e U l E I i B W Y W x 1 Z T 0 i c 2 M 4 N m U 5 N D I x L W Q 3 N m E t N D c 5 Z C 0 5 O W Y 4 L T A w N T h h N j A 3 O D J k Z C I g L z 4 8 R W 5 0 c n k g V H l w Z T 0 i R m l s b E N v b H V t b k 5 h b W V z I i B W Y W x 1 Z T 0 i c 1 s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i 9 B d X R v U m V t b 3 Z l Z E N v b H V t b n M x L n t U e X B l I C s g V E N v Z G U g K y B D b y A r I E R v Y y B O L D B 9 J n F 1 b 3 Q 7 L C Z x d W 9 0 O 1 N l Y 3 R p b 2 4 x L 0 F S L 0 F 1 d G 9 S Z W 1 v d m V k Q 2 9 s d W 1 u c z E u e 0 N v Q 2 Q s M X 0 m c X V v d D s s J n F 1 b 3 Q 7 U 2 V j d G l v b j E v Q V I v Q X V 0 b 1 J l b W 9 2 Z W R D b 2 x 1 b W 5 z M S 5 7 T W F u Y W d l c i w y f S Z x d W 9 0 O y w m c X V v d D t T Z W N 0 a W 9 u M S 9 B U i 9 B d X R v U m V t b 3 Z l Z E N v b H V t b n M x L n t V c 2 V y L D N 9 J n F 1 b 3 Q 7 L C Z x d W 9 0 O 1 N l Y 3 R p b 2 4 x L 0 F S L 0 F 1 d G 9 S Z W 1 v d m V k Q 2 9 s d W 1 u c z E u e 1 R D b 2 R l L D R 9 J n F 1 b 3 Q 7 L C Z x d W 9 0 O 1 N l Y 3 R p b 2 4 x L 0 F S L 0 F 1 d G 9 S Z W 1 v d m V k Q 2 9 s d W 1 u c z E u e 1 R l e H Q s N X 0 m c X V v d D s s J n F 1 b 3 Q 7 U 2 V j d G l v b j E v Q V I v Q X V 0 b 1 J l b W 9 2 Z W R D b 2 x 1 b W 5 z M S 5 7 V H l w Z S w 2 f S Z x d W 9 0 O y w m c X V v d D t T Z W N 0 a W 9 u M S 9 B U i 9 B d X R v U m V t b 3 Z l Z E N v b H V t b n M x L n t E b 2 N 1 b W V u d E 5 v L D d 9 J n F 1 b 3 Q 7 L C Z x d W 9 0 O 1 N l Y 3 R p b 2 4 x L 0 F S L 0 F 1 d G 9 S Z W 1 v d m V k Q 2 9 s d W 1 u c z E u e 0 V m Z m V j d C B k Y X R l L D h 9 J n F 1 b 3 Q 7 L C Z x d W 9 0 O 1 N l Y 3 R p b 2 4 x L 0 F S L 0 F 1 d G 9 S Z W 1 v d m V k Q 2 9 s d W 1 u c z E u e 0 R v Y y 5 I Z W F k Z X I g V G V 4 d C w 5 f S Z x d W 9 0 O y w m c X V v d D t T Z W N 0 a W 9 u M S 9 B U i 9 B d X R v U m V t b 3 Z l Z E N v b H V t b n M x L n t U b 3 R h b C B E Z W I u L 0 N y Z W Q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V I v Q X V 0 b 1 J l b W 9 2 Z W R D b 2 x 1 b W 5 z M S 5 7 V H l w Z S A r I F R D b 2 R l I C s g Q 2 8 g K y B E b 2 M g T i w w f S Z x d W 9 0 O y w m c X V v d D t T Z W N 0 a W 9 u M S 9 B U i 9 B d X R v U m V t b 3 Z l Z E N v b H V t b n M x L n t D b 0 N k L D F 9 J n F 1 b 3 Q 7 L C Z x d W 9 0 O 1 N l Y 3 R p b 2 4 x L 0 F S L 0 F 1 d G 9 S Z W 1 v d m V k Q 2 9 s d W 1 u c z E u e 0 1 h b m F n Z X I s M n 0 m c X V v d D s s J n F 1 b 3 Q 7 U 2 V j d G l v b j E v Q V I v Q X V 0 b 1 J l b W 9 2 Z W R D b 2 x 1 b W 5 z M S 5 7 V X N l c i w z f S Z x d W 9 0 O y w m c X V v d D t T Z W N 0 a W 9 u M S 9 B U i 9 B d X R v U m V t b 3 Z l Z E N v b H V t b n M x L n t U Q 2 9 k Z S w 0 f S Z x d W 9 0 O y w m c X V v d D t T Z W N 0 a W 9 u M S 9 B U i 9 B d X R v U m V t b 3 Z l Z E N v b H V t b n M x L n t U Z X h 0 L D V 9 J n F 1 b 3 Q 7 L C Z x d W 9 0 O 1 N l Y 3 R p b 2 4 x L 0 F S L 0 F 1 d G 9 S Z W 1 v d m V k Q 2 9 s d W 1 u c z E u e 1 R 5 c G U s N n 0 m c X V v d D s s J n F 1 b 3 Q 7 U 2 V j d G l v b j E v Q V I v Q X V 0 b 1 J l b W 9 2 Z W R D b 2 x 1 b W 5 z M S 5 7 R G 9 j d W 1 l b n R O b y w 3 f S Z x d W 9 0 O y w m c X V v d D t T Z W N 0 a W 9 u M S 9 B U i 9 B d X R v U m V t b 3 Z l Z E N v b H V t b n M x L n t F Z m Z l Y 3 Q g Z G F 0 Z S w 4 f S Z x d W 9 0 O y w m c X V v d D t T Z W N 0 a W 9 u M S 9 B U i 9 B d X R v U m V t b 3 Z l Z E N v b H V t b n M x L n t E b 2 M u S G V h Z G V y I F R l e H Q s O X 0 m c X V v d D s s J n F 1 b 3 Q 7 U 2 V j d G l v b j E v Q V I v Q X V 0 b 1 J l b W 9 2 Z W R D b 2 x 1 b W 5 z M S 5 7 V G 9 0 Y W w g R G V i L i 9 D c m V k L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U C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U F B P S I g L z 4 8 R W 5 0 c n k g V H l w Z T 0 i R m l s b E x h c 3 R V c G R h d G V k I i B W Y W x 1 Z T 0 i Z D I w M j Q t M T E t M D V U M T I 6 N T A 6 M D k u M z g 0 O D A 5 O V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R d W V y e U l E I i B W Y W x 1 Z T 0 i c z g z Y m M 3 O W N j L W U z O D I t N G Q y M y 1 h N W N m L T Z k Y m M 0 N j V m N G U x O S I g L z 4 8 R W 5 0 c n k g V H l w Z T 0 i R m l s b E V y c m 9 y Q 2 9 k Z S I g V m F s d W U 9 I n N V b m t u b 3 d u I i A v P j x F b n R y e S B U e X B l P S J G a W x s Q 2 9 s d W 1 u T m F t Z X M i I F Z h b H V l P S J z W y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C 9 B d X R v U m V t b 3 Z l Z E N v b H V t b n M x L n t U e X B l I C s g V E N v Z G U g K y B D b y A r I E R v Y y B O L D B 9 J n F 1 b 3 Q 7 L C Z x d W 9 0 O 1 N l Y 3 R p b 2 4 x L 0 F Q L 0 F 1 d G 9 S Z W 1 v d m V k Q 2 9 s d W 1 u c z E u e 0 N v Q 2 Q s M X 0 m c X V v d D s s J n F 1 b 3 Q 7 U 2 V j d G l v b j E v Q V A v Q X V 0 b 1 J l b W 9 2 Z W R D b 2 x 1 b W 5 z M S 5 7 T W F u Y W d l c i w y f S Z x d W 9 0 O y w m c X V v d D t T Z W N 0 a W 9 u M S 9 B U C 9 B d X R v U m V t b 3 Z l Z E N v b H V t b n M x L n t V c 2 V y L D N 9 J n F 1 b 3 Q 7 L C Z x d W 9 0 O 1 N l Y 3 R p b 2 4 x L 0 F Q L 0 F 1 d G 9 S Z W 1 v d m V k Q 2 9 s d W 1 u c z E u e 1 R D b 2 R l L D R 9 J n F 1 b 3 Q 7 L C Z x d W 9 0 O 1 N l Y 3 R p b 2 4 x L 0 F Q L 0 F 1 d G 9 S Z W 1 v d m V k Q 2 9 s d W 1 u c z E u e 1 R l e H Q s N X 0 m c X V v d D s s J n F 1 b 3 Q 7 U 2 V j d G l v b j E v Q V A v Q X V 0 b 1 J l b W 9 2 Z W R D b 2 x 1 b W 5 z M S 5 7 V H l w Z S w 2 f S Z x d W 9 0 O y w m c X V v d D t T Z W N 0 a W 9 u M S 9 B U C 9 B d X R v U m V t b 3 Z l Z E N v b H V t b n M x L n t E b 2 N 1 b W V u d E 5 v L D d 9 J n F 1 b 3 Q 7 L C Z x d W 9 0 O 1 N l Y 3 R p b 2 4 x L 0 F Q L 0 F 1 d G 9 S Z W 1 v d m V k Q 2 9 s d W 1 u c z E u e 0 V m Z m V j d C B k Y X R l L D h 9 J n F 1 b 3 Q 7 L C Z x d W 9 0 O 1 N l Y 3 R p b 2 4 x L 0 F Q L 0 F 1 d G 9 S Z W 1 v d m V k Q 2 9 s d W 1 u c z E u e 0 R v Y y 5 I Z W F k Z X I g V G V 4 d C w 5 f S Z x d W 9 0 O y w m c X V v d D t T Z W N 0 a W 9 u M S 9 B U C 9 B d X R v U m V t b 3 Z l Z E N v b H V t b n M x L n t U b 3 R h b C B E Z W I u L 0 N y Z W Q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V A v Q X V 0 b 1 J l b W 9 2 Z W R D b 2 x 1 b W 5 z M S 5 7 V H l w Z S A r I F R D b 2 R l I C s g Q 2 8 g K y B E b 2 M g T i w w f S Z x d W 9 0 O y w m c X V v d D t T Z W N 0 a W 9 u M S 9 B U C 9 B d X R v U m V t b 3 Z l Z E N v b H V t b n M x L n t D b 0 N k L D F 9 J n F 1 b 3 Q 7 L C Z x d W 9 0 O 1 N l Y 3 R p b 2 4 x L 0 F Q L 0 F 1 d G 9 S Z W 1 v d m V k Q 2 9 s d W 1 u c z E u e 0 1 h b m F n Z X I s M n 0 m c X V v d D s s J n F 1 b 3 Q 7 U 2 V j d G l v b j E v Q V A v Q X V 0 b 1 J l b W 9 2 Z W R D b 2 x 1 b W 5 z M S 5 7 V X N l c i w z f S Z x d W 9 0 O y w m c X V v d D t T Z W N 0 a W 9 u M S 9 B U C 9 B d X R v U m V t b 3 Z l Z E N v b H V t b n M x L n t U Q 2 9 k Z S w 0 f S Z x d W 9 0 O y w m c X V v d D t T Z W N 0 a W 9 u M S 9 B U C 9 B d X R v U m V t b 3 Z l Z E N v b H V t b n M x L n t U Z X h 0 L D V 9 J n F 1 b 3 Q 7 L C Z x d W 9 0 O 1 N l Y 3 R p b 2 4 x L 0 F Q L 0 F 1 d G 9 S Z W 1 v d m V k Q 2 9 s d W 1 u c z E u e 1 R 5 c G U s N n 0 m c X V v d D s s J n F 1 b 3 Q 7 U 2 V j d G l v b j E v Q V A v Q X V 0 b 1 J l b W 9 2 Z W R D b 2 x 1 b W 5 z M S 5 7 R G 9 j d W 1 l b n R O b y w 3 f S Z x d W 9 0 O y w m c X V v d D t T Z W N 0 a W 9 u M S 9 B U C 9 B d X R v U m V t b 3 Z l Z E N v b H V t b n M x L n t F Z m Z l Y 3 Q g Z G F 0 Z S w 4 f S Z x d W 9 0 O y w m c X V v d D t T Z W N 0 a W 9 u M S 9 B U C 9 B d X R v U m V t b 3 Z l Z E N v b H V t b n M x L n t E b 2 M u S G V h Z G V y I F R l e H Q s O X 0 m c X V v d D s s J n F 1 b 3 Q 7 U 2 V j d G l v b j E v Q V A v Q X V 0 b 1 J l b W 9 2 Z W R D b 2 x 1 b W 5 z M S 5 7 V G 9 0 Y W w g R G V i L i 9 D c m V k L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t c G x l X 0 F S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x L T A 1 V D E y O j U w O j E w L j Q 2 O T E 1 N z F a I i A v P j x F b n R y e S B U e X B l P S J G a W x s R X J y b 3 J D b 3 V u d C I g V m F s d W U 9 I m w w I i A v P j x F b n R y e S B U e X B l P S J R d W V y e U l E I i B W Y W x 1 Z T 0 i c 2 J l M m M 1 Z m J j L T M 2 M T E t N D Q 0 O S 0 4 O G M 1 L T A 0 Y j g w Y 2 U 1 Y 2 M w Y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S I g L z 4 8 R W 5 0 c n k g V H l w Z T 0 i R m l s b E N v d W 5 0 I i B W Y W x 1 Z T 0 i b D E w I i A v P j x F b n R y e S B U e X B l P S J G a W x s Q 2 9 s d W 1 u T m F t Z X M i I F Z h b H V l P S J z W y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U 2 F t c G x p b m c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X 0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t c G x l X 0 F Q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E x L T A 1 V D E y O j U w O j E w L j Q 1 M T E 1 N T h a I i A v P j x F b n R y e S B U e X B l P S J M b 2 F k Z W R U b 0 F u Y W x 5 c 2 l z U 2 V y d m l j Z X M i I F Z h b H V l P S J s M C I g L z 4 8 R W 5 0 c n k g V H l w Z T 0 i U X V l c n l J R C I g V m F s d W U 9 I n M y M D k 3 N D Q 0 M y 1 i N m V i L T R m M D g t O T Q z Y y 0 w N T Q 5 N G Z i M G V i Y j Y i I C 8 + P E V u d H J 5 I F R 5 c G U 9 I k Z p b G x F c n J v c k N v Z G U i I F Z h b H V l P S J z V W 5 r b m 9 3 b i I g L z 4 8 R W 5 0 c n k g V H l w Z T 0 i R m l s b E N v b H V t b l R 5 c G V z I i B W Y W x 1 Z T 0 i c 0 F B Q U F B Q U F B Q U F B Q U F B Q U E i I C 8 + P E V u d H J 5 I F R 5 c G U 9 I k Z p b G x D b 3 V u d C I g V m F s d W U 9 I m w y I i A v P j x F b n R y e S B U e X B l P S J G a W x s Q 2 9 s d W 1 u T m F t Z X M i I F Z h b H V l P S J z W y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U 2 F t c G x p b m c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X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J f V G 9 f Q W 5 h b H l 6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2 Z m Z j E 5 Y T R i L T c 1 O T Y t N G F l O C 0 4 O G N i L T g 3 M T Z m Y z U z Z G Q 4 O C I g L z 4 8 R W 5 0 c n k g V H l w Z T 0 i R m l s b E V y c m 9 y Q 2 9 k Z S I g V m F s d W U 9 I n N V b m t u b 3 d u I i A v P j x F b n R y e S B U e X B l P S J G a W x s T G F z d F V w Z G F 0 Z W Q i I F Z h b H V l P S J k M j A y N C 0 x M S 0 w N V Q x M j o 1 M D o x M C 4 0 O T Q x N T Y 3 W i I g L z 4 8 R W 5 0 c n k g V H l w Z T 0 i R m l s b E N v d W 5 0 I i B W Y W x 1 Z T 0 i b D M w I i A v P j x F b n R y e S B U e X B l P S J G a W x s Q 2 9 s d W 1 u V H l w Z X M i I F Z h b H V l P S J z Q U F B Q U F B Q U F B Q U F S Q U F B Q U F B Q U F B Q U F B Q U F B Q S I g L z 4 8 R W 5 0 c n k g V H l w Z T 0 i Q W R k Z W R U b 0 R h d G F N b 2 R l b C I g V m F s d W U 9 I m w w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l 9 U b y U y M E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Q X 1 R v X 0 F u Y W x 5 e m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y O T U y Y z U 2 Z S 0 4 O W E x L T Q x Y m M t Y T M y N y 1 k Y j Z i M T M z Y m Q 0 Y T Y i I C 8 + P E V u d H J 5 I F R 5 c G U 9 I k Z p b G x F c n J v c k N v Z G U i I F Z h b H V l P S J z V W 5 r b m 9 3 b i I g L z 4 8 R W 5 0 c n k g V H l w Z T 0 i R m l s b E x h c 3 R V c G R h d G V k I i B W Y W x 1 Z T 0 i Z D I w M j Q t M T E t M D V U M T I 6 N T A 6 M T A u N D g w M T Y w N V o i I C 8 + P E V u d H J 5 I F R 5 c G U 9 I k Z p b G x D b 3 V u d C I g V m F s d W U 9 I m w z M C I g L z 4 8 R W 5 0 c n k g V H l w Z T 0 i R m l s b E N v b H V t b l R 5 c G V z I i B W Y W x 1 Z T 0 i c 0 F B Q U F B Q U F B Q U F B U k F B Q U F B Q U F B Q U F B Q U F B Q U E i I C 8 + P E V u d H J 5 I F R 5 c G U 9 I k F k Z G V k V G 9 E Y X R h T W 9 k Z W w i I F Z h b H V l P S J s M C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B f V G 8 l M j B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z 7 q W E W p B x P v W 9 s C 3 8 d y y g A A A A A A g A A A A A A A 2 Y A A M A A A A A Q A A A A 5 3 p + y S D C Q d 4 9 5 4 y E b W L Y 2 Q A A A A A E g A A A o A A A A B A A A A B k M 6 7 G R 2 N j k e p K T 9 r r m I X k U A A A A A E O q j Z S o F o k W r n w X u 8 F K 6 w W Y d q a D 8 D 6 f t J K G X p 7 p 3 + S Y 2 x N r Q w p k J O 8 n C m q c S k d Y z a 7 H X W q z 6 3 J 1 Y f 1 Z u 1 x E R v b B P A h D H k 2 Y q S J 9 4 F / a U Y + F A A A A G s z n D 3 Q A q T v o w 6 Z c z X r 8 s n C l S V 5 < / D a t a M a s h u p > 
</file>

<file path=customXml/itemProps1.xml><?xml version="1.0" encoding="utf-8"?>
<ds:datastoreItem xmlns:ds="http://schemas.openxmlformats.org/officeDocument/2006/customXml" ds:itemID="{AA9B4740-5419-495B-ABEE-FF666458B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ZEUFI037</vt:lpstr>
      <vt:lpstr>GL Analysis</vt:lpstr>
      <vt:lpstr>Clearings</vt:lpstr>
      <vt:lpstr>To_Analyze</vt:lpstr>
      <vt:lpstr>Under_Control</vt:lpstr>
      <vt:lpstr>AR</vt:lpstr>
      <vt:lpstr>AP</vt:lpstr>
      <vt:lpstr>Summary</vt:lpstr>
      <vt:lpstr>AR_To Analyze</vt:lpstr>
      <vt:lpstr>AP_To Analyze</vt:lpstr>
      <vt:lpstr>Sample_AR</vt:lpstr>
      <vt:lpstr>Sample_AP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Subirana Santos</dc:creator>
  <cp:keywords/>
  <dc:description/>
  <cp:lastModifiedBy>S_RPA_CORP</cp:lastModifiedBy>
  <cp:revision/>
  <dcterms:created xsi:type="dcterms:W3CDTF">2022-07-19T09:20:13Z</dcterms:created>
  <dcterms:modified xsi:type="dcterms:W3CDTF">2024-11-05T12:50:12Z</dcterms:modified>
  <cp:category/>
  <cp:contentStatus/>
</cp:coreProperties>
</file>