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tables/table11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subirana\Documents\01 - Internal Control\01 - FY 24\01. SOX 24\01. VCEAA\07. Automatization\RPA Clearings\"/>
    </mc:Choice>
  </mc:AlternateContent>
  <xr:revisionPtr revIDLastSave="0" documentId="8_{F0B42C2A-F9EB-4112-BB26-359FF3E97D1E}" xr6:coauthVersionLast="47" xr6:coauthVersionMax="47" xr10:uidLastSave="{00000000-0000-0000-0000-000000000000}"/>
  <bookViews>
    <workbookView xWindow="-120" yWindow="-120" windowWidth="29040" windowHeight="15840" tabRatio="791" xr2:uid="{878C1983-D631-4408-B83E-37E3381AEC97}"/>
  </bookViews>
  <sheets>
    <sheet name="ZEUFI037" sheetId="2" r:id="rId1"/>
    <sheet name="GL Analysis" sheetId="3" r:id="rId2"/>
    <sheet name="Clearings" sheetId="10" r:id="rId3"/>
    <sheet name="To_Analyze" sheetId="11" r:id="rId4"/>
    <sheet name="Under_Control" sheetId="12" r:id="rId5"/>
    <sheet name="DF" sheetId="13" r:id="rId6"/>
    <sheet name="Rest" sheetId="14" r:id="rId7"/>
    <sheet name="Summary" sheetId="9" r:id="rId8"/>
    <sheet name="DF_To Analyze" sheetId="19" r:id="rId9"/>
    <sheet name="Rest_To Analyze" sheetId="20" r:id="rId10"/>
    <sheet name="Sample_DF" sheetId="17" r:id="rId11"/>
    <sheet name="Sample_Rest" sheetId="18" r:id="rId12"/>
  </sheets>
  <externalReferences>
    <externalReference r:id="rId13"/>
  </externalReferences>
  <definedNames>
    <definedName name="_xlnm._FilterDatabase" localSheetId="1" hidden="1">'GL Analysis'!$B$3:$F$3</definedName>
    <definedName name="ExternalData_1" localSheetId="2" hidden="1">'Clearings'!$B$5:$AM$6</definedName>
    <definedName name="ExternalData_1" localSheetId="5" hidden="1">DF!$B$7:$L$8</definedName>
    <definedName name="ExternalData_1" localSheetId="10" hidden="1">Sample_DF!$B$5:$M$6</definedName>
    <definedName name="ExternalData_1" localSheetId="3" hidden="1">To_Analyze!$B$5:$M$6</definedName>
    <definedName name="ExternalData_2" localSheetId="6" hidden="1">'Rest'!$B$7:$L$8</definedName>
    <definedName name="ExternalData_2" localSheetId="11" hidden="1">Sample_Rest!$B$5:$M$6</definedName>
    <definedName name="ExternalData_2" localSheetId="4" hidden="1">Under_Control!$B$5:$M$6</definedName>
    <definedName name="ExternalData_3" localSheetId="8" hidden="1">'DF_To Analyze'!$B$5:$V$6</definedName>
    <definedName name="ExternalData_4" localSheetId="9" hidden="1">'Rest_To Analyze'!$B$5:$V$6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3" l="1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M8" i="14" l="1"/>
  <c r="N6" i="12"/>
  <c r="C5" i="2" l="1"/>
  <c r="B5" i="2" l="1"/>
  <c r="L3" i="14"/>
  <c r="C8" i="9" s="1"/>
  <c r="L3" i="13"/>
  <c r="C7" i="9" s="1"/>
  <c r="M3" i="13"/>
  <c r="H7" i="9" s="1"/>
  <c r="I7" i="9" s="1"/>
  <c r="M3" i="14"/>
  <c r="H8" i="9" s="1"/>
  <c r="L3" i="18"/>
  <c r="B3" i="18"/>
  <c r="B3" i="17"/>
  <c r="L3" i="17"/>
  <c r="T3" i="20"/>
  <c r="S3" i="20"/>
  <c r="J3" i="20"/>
  <c r="T3" i="19"/>
  <c r="S3" i="19"/>
  <c r="J3" i="19"/>
  <c r="I8" i="9" l="1"/>
  <c r="M8" i="9"/>
  <c r="N8" i="9" s="1"/>
  <c r="M7" i="9"/>
  <c r="N7" i="9" s="1"/>
  <c r="C9" i="9"/>
  <c r="H9" i="9"/>
  <c r="D8" i="9" l="1"/>
  <c r="H11" i="9"/>
  <c r="I9" i="9"/>
  <c r="D7" i="9"/>
  <c r="M9" i="9"/>
  <c r="N9" i="9" s="1"/>
  <c r="AB3" i="10"/>
  <c r="Z3" i="10"/>
  <c r="S3" i="10"/>
  <c r="C3" i="11"/>
  <c r="M3" i="11"/>
  <c r="M5" i="13"/>
  <c r="J7" i="9" s="1"/>
  <c r="L5" i="13"/>
  <c r="E7" i="9" s="1"/>
  <c r="L5" i="14"/>
  <c r="E8" i="9" s="1"/>
  <c r="D5" i="2"/>
  <c r="K7" i="9" l="1"/>
  <c r="E9" i="9"/>
  <c r="F8" i="9" s="1"/>
  <c r="O7" i="9"/>
  <c r="P7" i="9" s="1"/>
  <c r="M11" i="9"/>
  <c r="C3" i="12"/>
  <c r="C6" i="9" s="1"/>
  <c r="C11" i="9" s="1"/>
  <c r="M3" i="12"/>
  <c r="E6" i="9" s="1"/>
  <c r="N5" i="13"/>
  <c r="M5" i="14"/>
  <c r="C13" i="9" l="1"/>
  <c r="D9" i="9"/>
  <c r="F7" i="9"/>
  <c r="N5" i="14"/>
  <c r="J8" i="9"/>
  <c r="K8" i="9" s="1"/>
  <c r="E11" i="9"/>
  <c r="F6" i="9" s="1"/>
  <c r="D6" i="9"/>
  <c r="O8" i="9" l="1"/>
  <c r="P8" i="9" s="1"/>
  <c r="J9" i="9"/>
  <c r="K9" i="9" s="1"/>
  <c r="F9" i="9"/>
  <c r="E13" i="9"/>
  <c r="F13" i="9"/>
  <c r="J11" i="9" l="1"/>
  <c r="K11" i="9"/>
  <c r="O9" i="9"/>
  <c r="P9" i="9" s="1"/>
  <c r="O11" i="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28BCF6-F4A3-41BF-95AF-7E63C55EB8B5}" keepAlive="1" name="Query - Clearings" description="Connection to the 'Clearings' query in the workbook." type="5" refreshedVersion="8" background="1" saveData="1">
    <dbPr connection="Provider=Microsoft.Mashup.OleDb.1;Data Source=$Workbook$;Location=Clearings;Extended Properties=&quot;&quot;" command="SELECT * FROM [Clearings]"/>
  </connection>
  <connection id="2" xr16:uid="{40082B46-2F2C-481B-9A0E-C9CC90EB250A}" keepAlive="1" name="Query - FB1D" description="Connection to the 'FB1D' query in the workbook." type="5" refreshedVersion="8" background="1" saveData="1">
    <dbPr connection="Provider=Microsoft.Mashup.OleDb.1;Data Source=$Workbook$;Location=FB1D;Extended Properties=&quot;&quot;" command="SELECT * FROM [FB1D]"/>
  </connection>
  <connection id="3" xr16:uid="{BB881043-7929-4343-8D5A-0B1DDAF9C467}" keepAlive="1" name="Query - FB1D_To Analyze" description="Connection to the 'FB1D_To Analyze' query in the workbook." type="5" refreshedVersion="8" background="1" saveData="1">
    <dbPr connection="Provider=Microsoft.Mashup.OleDb.1;Data Source=$Workbook$;Location=FB1D_To Analyze;Extended Properties=&quot;&quot;" command="SELECT * FROM [FB1D_To Analyze]"/>
  </connection>
  <connection id="4" xr16:uid="{561ED876-6F13-4D7D-A68A-CE8DC00BCE9D}" keepAlive="1" name="Query - Rest" description="Connection to the 'Rest' query in the workbook." type="5" refreshedVersion="8" background="1" saveData="1">
    <dbPr connection="Provider=Microsoft.Mashup.OleDb.1;Data Source=$Workbook$;Location=Rest;Extended Properties=&quot;&quot;" command="SELECT * FROM [Rest]"/>
  </connection>
  <connection id="5" xr16:uid="{4619D344-54B7-41EA-B966-4AE6770DEB25}" keepAlive="1" name="Query - Rest_To Analyze" description="Connection to the 'Rest_To Analyze' query in the workbook." type="5" refreshedVersion="8" background="1" saveData="1">
    <dbPr connection="Provider=Microsoft.Mashup.OleDb.1;Data Source=$Workbook$;Location=Rest_To Analyze;Extended Properties=&quot;&quot;" command="SELECT * FROM [Rest_To Analyze]"/>
  </connection>
  <connection id="6" xr16:uid="{51DC59CA-6EC2-43ED-A202-5A222DE40290}" keepAlive="1" name="Query - Sample_FBD1" description="Connection to the 'Sample_FBD1' query in the workbook." type="5" refreshedVersion="8" background="1" saveData="1">
    <dbPr connection="Provider=Microsoft.Mashup.OleDb.1;Data Source=$Workbook$;Location=Sample_FBD1;Extended Properties=&quot;&quot;" command="SELECT * FROM [Sample_FBD1]"/>
  </connection>
  <connection id="7" xr16:uid="{83A16839-67D7-4568-8D54-B360728EF440}" keepAlive="1" name="Query - Sample_Rest" description="Connection to the 'Sample_Rest' query in the workbook." type="5" refreshedVersion="8" background="1" saveData="1">
    <dbPr connection="Provider=Microsoft.Mashup.OleDb.1;Data Source=$Workbook$;Location=Sample_Rest;Extended Properties=&quot;&quot;" command="SELECT * FROM [Sample_Rest]"/>
  </connection>
  <connection id="8" xr16:uid="{319DD862-432F-4E63-8432-826B2C99DAF8}" keepAlive="1" name="Query - To_Analyze" description="Connection to the 'To_Analyze' query in the workbook." type="5" refreshedVersion="8" background="1" saveData="1">
    <dbPr connection="Provider=Microsoft.Mashup.OleDb.1;Data Source=$Workbook$;Location=To_Analyze;Extended Properties=&quot;&quot;" command="SELECT * FROM [To_Analyze]"/>
  </connection>
  <connection id="9" xr16:uid="{6481C8FD-40B5-483C-BCC7-65F392FE2E60}" keepAlive="1" name="Query - Under_Control" description="Connection to the 'Under_Control' query in the workbook." type="5" refreshedVersion="8" background="1" saveData="1">
    <dbPr connection="Provider=Microsoft.Mashup.OleDb.1;Data Source=$Workbook$;Location=Under_Control;Extended Properties=&quot;&quot;" command="SELECT * FROM [Under_Control]"/>
  </connection>
</connections>
</file>

<file path=xl/sharedStrings.xml><?xml version="1.0" encoding="utf-8"?>
<sst xmlns="http://schemas.openxmlformats.org/spreadsheetml/2006/main" count="307" uniqueCount="85">
  <si>
    <t>ZEUFI037 REPORT:</t>
  </si>
  <si>
    <t>Paste ZEUFI037 Report.</t>
  </si>
  <si>
    <t>Tier</t>
  </si>
  <si>
    <t>Type + G/L Acc</t>
  </si>
  <si>
    <t>Type + TCode + Co + Doc N</t>
  </si>
  <si>
    <t>CoCd</t>
  </si>
  <si>
    <t>Manager</t>
  </si>
  <si>
    <t>User</t>
  </si>
  <si>
    <t>TCode</t>
  </si>
  <si>
    <t>Text</t>
  </si>
  <si>
    <t>Type</t>
  </si>
  <si>
    <t>Document Descr.</t>
  </si>
  <si>
    <t>DocumentNo</t>
  </si>
  <si>
    <t>Doc. Date</t>
  </si>
  <si>
    <t>Entry date</t>
  </si>
  <si>
    <t>Effect date</t>
  </si>
  <si>
    <t>Doc.Header Text</t>
  </si>
  <si>
    <t>Reference</t>
  </si>
  <si>
    <t>Sess. Name</t>
  </si>
  <si>
    <t>Total Deb./Cred.</t>
  </si>
  <si>
    <t>Total Deb./Cred.(ML3</t>
  </si>
  <si>
    <t>Itm</t>
  </si>
  <si>
    <t>PK</t>
  </si>
  <si>
    <t>CME</t>
  </si>
  <si>
    <t>G/L Account</t>
  </si>
  <si>
    <t>G/L Account Descr.</t>
  </si>
  <si>
    <t xml:space="preserve">   Debit amount</t>
  </si>
  <si>
    <t>Debit amount(ML3)</t>
  </si>
  <si>
    <t xml:space="preserve">  Credit amount</t>
  </si>
  <si>
    <t>Credit amount(ML3)</t>
  </si>
  <si>
    <t>Line Comment</t>
  </si>
  <si>
    <t>BARCODE</t>
  </si>
  <si>
    <t>Cost Ctr</t>
  </si>
  <si>
    <t>Profit Ctr</t>
  </si>
  <si>
    <t>Order</t>
  </si>
  <si>
    <t>Cost Ctr Desc.</t>
  </si>
  <si>
    <t>Profit Ctr Desc</t>
  </si>
  <si>
    <t>Order Desc.</t>
  </si>
  <si>
    <t>Supp/Cust</t>
  </si>
  <si>
    <t>Desc.S/C</t>
  </si>
  <si>
    <t>Detail of the pairs Doc. Type and G/L Acc. validated by G/L Acc. Analysis:</t>
  </si>
  <si>
    <t>Doc. Type</t>
  </si>
  <si>
    <t>Tcode</t>
  </si>
  <si>
    <t>Under Control</t>
  </si>
  <si>
    <t>AB</t>
  </si>
  <si>
    <t>FB01</t>
  </si>
  <si>
    <t>FB08</t>
  </si>
  <si>
    <t>0901000400</t>
  </si>
  <si>
    <t>FB1D</t>
  </si>
  <si>
    <t>FB1K</t>
  </si>
  <si>
    <t>FB1S</t>
  </si>
  <si>
    <t>0901999999</t>
  </si>
  <si>
    <t>0901001300</t>
  </si>
  <si>
    <t>Detail of Clearings - As exported from ZEUFI037 Report:</t>
  </si>
  <si>
    <t>--</t>
  </si>
  <si>
    <t>---</t>
  </si>
  <si>
    <t>Headings of the Clearings to be validated by sample analysis:</t>
  </si>
  <si>
    <t>Headings of the Clearings to be validated by G/L Analysis:</t>
  </si>
  <si>
    <t>Counts</t>
  </si>
  <si>
    <t>Analysis and Sample slection for the Customers Clearings with Tcode FB1D:</t>
  </si>
  <si>
    <t>Total</t>
  </si>
  <si>
    <t>Sample</t>
  </si>
  <si>
    <t>Remanent</t>
  </si>
  <si>
    <t>Sampling</t>
  </si>
  <si>
    <t>Analysis and Sample slection for clearings, except the ones using Tcode FB1D</t>
  </si>
  <si>
    <t>Clearings Summary</t>
  </si>
  <si>
    <t>Total Manual Journas (ZEUFI037)</t>
  </si>
  <si>
    <t>Out of Sample</t>
  </si>
  <si>
    <t>Nº</t>
  </si>
  <si>
    <t>%</t>
  </si>
  <si>
    <t>Eur</t>
  </si>
  <si>
    <t>1st Analysis</t>
  </si>
  <si>
    <t>-</t>
  </si>
  <si>
    <r>
      <t xml:space="preserve">Customer Clearings </t>
    </r>
    <r>
      <rPr>
        <sz val="9"/>
        <color theme="1"/>
        <rFont val="Arial"/>
        <family val="2"/>
      </rPr>
      <t>(FB1D)</t>
    </r>
  </si>
  <si>
    <r>
      <t xml:space="preserve">Rest </t>
    </r>
    <r>
      <rPr>
        <sz val="9"/>
        <color theme="1"/>
        <rFont val="Arial"/>
        <family val="2"/>
      </rPr>
      <t>(FB1K+FB1S+FB05+FB08)</t>
    </r>
  </si>
  <si>
    <t>Total 2nd Analysis</t>
  </si>
  <si>
    <t>Total Analysis</t>
  </si>
  <si>
    <t>Check Accuracy</t>
  </si>
  <si>
    <t>Sample Criteria:</t>
  </si>
  <si>
    <t>Total Debit/Credit of the Clearing is higher than:</t>
  </si>
  <si>
    <t>EUR</t>
  </si>
  <si>
    <t>Clearings To be Analyzed (Lines) for SOX Control 01.74.1 - Customer Clearings:</t>
  </si>
  <si>
    <t>Clearings To be Analyzed (Lines) for SOX Control 02.74.1 - Supplier and other Clearings:</t>
  </si>
  <si>
    <t>Clearings To be Analyzed (headings) for SOX Control xxx - Customer Clearings:</t>
  </si>
  <si>
    <t>Clearings To be Analyzed (headings) for SOX Control xxx - Supplier and other Clearings: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</si>
</sst>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sz val="14"/>
      <color theme="1"/>
      <name val="Arial"/>
      <family val="2"/>
    </font>
    <font>
      <b/>
      <i/>
      <sz val="14"/>
      <color theme="1"/>
      <name val="Arial"/>
      <family val="2"/>
    </font>
    <font>
      <sz val="9"/>
      <name val="Arial"/>
      <family val="2"/>
    </font>
    <font>
      <b/>
      <sz val="9"/>
      <color rgb="FFC00000"/>
      <name val="Arial"/>
      <family val="2"/>
    </font>
    <font>
      <b/>
      <i/>
      <sz val="16"/>
      <color rgb="FF000000"/>
      <name val="Arial"/>
      <family val="2"/>
    </font>
    <font>
      <b/>
      <i/>
      <sz val="9"/>
      <color theme="1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7373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lightDown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0">
    <xf numFmtId="0" fontId="0" fillId="0" borderId="0" xfId="0"/>
    <xf numFmtId="0" fontId="2" fillId="0" borderId="0" xfId="0" applyFont="1"/>
    <xf numFmtId="0" fontId="3" fillId="0" borderId="1" xfId="0" applyFont="1" applyBorder="1"/>
    <xf numFmtId="0" fontId="5" fillId="0" borderId="0" xfId="0" applyFont="1"/>
    <xf numFmtId="0" fontId="2" fillId="0" borderId="0" xfId="0" applyFont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164" fontId="2" fillId="0" borderId="0" xfId="0" applyNumberFormat="1" applyFont="1"/>
    <xf numFmtId="0" fontId="9" fillId="0" borderId="1" xfId="0" applyFont="1" applyBorder="1"/>
    <xf numFmtId="0" fontId="10" fillId="0" borderId="1" xfId="0" applyFont="1" applyBorder="1"/>
    <xf numFmtId="0" fontId="2" fillId="0" borderId="6" xfId="0" applyFont="1" applyBorder="1"/>
    <xf numFmtId="0" fontId="7" fillId="7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6" fillId="2" borderId="12" xfId="0" applyFont="1" applyFill="1" applyBorder="1"/>
    <xf numFmtId="0" fontId="6" fillId="2" borderId="13" xfId="0" applyFont="1" applyFill="1" applyBorder="1"/>
    <xf numFmtId="0" fontId="6" fillId="2" borderId="14" xfId="0" applyFont="1" applyFill="1" applyBorder="1"/>
    <xf numFmtId="0" fontId="2" fillId="5" borderId="11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0" fontId="8" fillId="7" borderId="14" xfId="0" applyFont="1" applyFill="1" applyBorder="1"/>
    <xf numFmtId="164" fontId="5" fillId="0" borderId="0" xfId="0" applyNumberFormat="1" applyFont="1"/>
    <xf numFmtId="164" fontId="5" fillId="0" borderId="2" xfId="0" applyNumberFormat="1" applyFont="1" applyBorder="1"/>
    <xf numFmtId="0" fontId="7" fillId="7" borderId="2" xfId="0" applyFont="1" applyFill="1" applyBorder="1" applyAlignment="1">
      <alignment horizontal="center"/>
    </xf>
    <xf numFmtId="9" fontId="7" fillId="9" borderId="2" xfId="0" applyNumberFormat="1" applyFont="1" applyFill="1" applyBorder="1" applyAlignment="1">
      <alignment horizontal="center"/>
    </xf>
    <xf numFmtId="164" fontId="12" fillId="0" borderId="2" xfId="0" applyNumberFormat="1" applyFont="1" applyBorder="1"/>
    <xf numFmtId="9" fontId="7" fillId="3" borderId="2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vertical="center"/>
    </xf>
    <xf numFmtId="9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5" fillId="0" borderId="1" xfId="0" applyFont="1" applyBorder="1"/>
    <xf numFmtId="0" fontId="8" fillId="13" borderId="17" xfId="0" applyFont="1" applyFill="1" applyBorder="1" applyAlignment="1">
      <alignment vertical="center"/>
    </xf>
    <xf numFmtId="0" fontId="8" fillId="13" borderId="18" xfId="0" applyFont="1" applyFill="1" applyBorder="1" applyAlignment="1">
      <alignment horizontal="center" vertical="center"/>
    </xf>
    <xf numFmtId="9" fontId="8" fillId="13" borderId="18" xfId="0" applyNumberFormat="1" applyFont="1" applyFill="1" applyBorder="1" applyAlignment="1">
      <alignment horizontal="center" vertical="center"/>
    </xf>
    <xf numFmtId="164" fontId="8" fillId="13" borderId="18" xfId="0" applyNumberFormat="1" applyFont="1" applyFill="1" applyBorder="1" applyAlignment="1">
      <alignment vertical="center"/>
    </xf>
    <xf numFmtId="9" fontId="8" fillId="13" borderId="19" xfId="0" applyNumberFormat="1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9" fontId="2" fillId="0" borderId="21" xfId="0" applyNumberFormat="1" applyFont="1" applyBorder="1" applyAlignment="1">
      <alignment horizontal="center" vertical="center"/>
    </xf>
    <xf numFmtId="164" fontId="2" fillId="0" borderId="21" xfId="0" applyNumberFormat="1" applyFont="1" applyBorder="1" applyAlignment="1">
      <alignment vertical="center"/>
    </xf>
    <xf numFmtId="0" fontId="6" fillId="14" borderId="22" xfId="0" applyFont="1" applyFill="1" applyBorder="1" applyAlignment="1">
      <alignment horizontal="center" vertical="center"/>
    </xf>
    <xf numFmtId="9" fontId="6" fillId="14" borderId="22" xfId="0" applyNumberFormat="1" applyFont="1" applyFill="1" applyBorder="1" applyAlignment="1">
      <alignment horizontal="center" vertical="center"/>
    </xf>
    <xf numFmtId="164" fontId="6" fillId="14" borderId="22" xfId="0" applyNumberFormat="1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9" fontId="2" fillId="0" borderId="20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/>
    </xf>
    <xf numFmtId="0" fontId="8" fillId="15" borderId="22" xfId="0" applyFont="1" applyFill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0" fontId="7" fillId="13" borderId="23" xfId="0" applyFont="1" applyFill="1" applyBorder="1" applyAlignment="1">
      <alignment horizontal="center" vertical="center"/>
    </xf>
    <xf numFmtId="0" fontId="7" fillId="13" borderId="27" xfId="0" applyFont="1" applyFill="1" applyBorder="1" applyAlignment="1">
      <alignment horizontal="center" vertical="center"/>
    </xf>
    <xf numFmtId="0" fontId="7" fillId="13" borderId="28" xfId="0" applyFont="1" applyFill="1" applyBorder="1" applyAlignment="1">
      <alignment horizontal="center" vertical="center"/>
    </xf>
    <xf numFmtId="0" fontId="6" fillId="14" borderId="29" xfId="0" applyFont="1" applyFill="1" applyBorder="1" applyAlignment="1">
      <alignment horizontal="left" vertical="center"/>
    </xf>
    <xf numFmtId="10" fontId="6" fillId="14" borderId="30" xfId="1" applyNumberFormat="1" applyFont="1" applyFill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10" fontId="2" fillId="0" borderId="32" xfId="0" applyNumberFormat="1" applyFont="1" applyBorder="1" applyAlignment="1">
      <alignment horizontal="center" vertical="center"/>
    </xf>
    <xf numFmtId="0" fontId="5" fillId="0" borderId="33" xfId="0" applyFont="1" applyBorder="1" applyAlignment="1">
      <alignment vertical="center"/>
    </xf>
    <xf numFmtId="10" fontId="2" fillId="0" borderId="34" xfId="0" applyNumberFormat="1" applyFont="1" applyBorder="1" applyAlignment="1">
      <alignment horizontal="center" vertical="center"/>
    </xf>
    <xf numFmtId="0" fontId="5" fillId="14" borderId="35" xfId="0" applyFont="1" applyFill="1" applyBorder="1" applyAlignment="1">
      <alignment vertical="center"/>
    </xf>
    <xf numFmtId="0" fontId="5" fillId="14" borderId="36" xfId="0" applyFont="1" applyFill="1" applyBorder="1" applyAlignment="1">
      <alignment horizontal="center" vertical="center"/>
    </xf>
    <xf numFmtId="9" fontId="5" fillId="14" borderId="36" xfId="0" applyNumberFormat="1" applyFont="1" applyFill="1" applyBorder="1" applyAlignment="1">
      <alignment horizontal="center" vertical="center"/>
    </xf>
    <xf numFmtId="164" fontId="5" fillId="14" borderId="36" xfId="0" applyNumberFormat="1" applyFont="1" applyFill="1" applyBorder="1" applyAlignment="1">
      <alignment vertical="center"/>
    </xf>
    <xf numFmtId="10" fontId="5" fillId="14" borderId="37" xfId="0" applyNumberFormat="1" applyFont="1" applyFill="1" applyBorder="1" applyAlignment="1">
      <alignment horizontal="center" vertical="center"/>
    </xf>
    <xf numFmtId="0" fontId="8" fillId="15" borderId="29" xfId="0" applyFont="1" applyFill="1" applyBorder="1" applyAlignment="1">
      <alignment horizontal="center" vertical="center"/>
    </xf>
    <xf numFmtId="0" fontId="8" fillId="15" borderId="30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9" fontId="2" fillId="0" borderId="32" xfId="0" applyNumberFormat="1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9" fontId="2" fillId="0" borderId="34" xfId="0" applyNumberFormat="1" applyFont="1" applyBorder="1" applyAlignment="1">
      <alignment horizontal="center" vertical="center"/>
    </xf>
    <xf numFmtId="0" fontId="5" fillId="16" borderId="35" xfId="0" applyFont="1" applyFill="1" applyBorder="1" applyAlignment="1">
      <alignment horizontal="center" vertical="center"/>
    </xf>
    <xf numFmtId="9" fontId="5" fillId="16" borderId="36" xfId="0" applyNumberFormat="1" applyFont="1" applyFill="1" applyBorder="1" applyAlignment="1">
      <alignment horizontal="center" vertical="center"/>
    </xf>
    <xf numFmtId="164" fontId="5" fillId="16" borderId="36" xfId="0" applyNumberFormat="1" applyFont="1" applyFill="1" applyBorder="1" applyAlignment="1">
      <alignment vertical="center"/>
    </xf>
    <xf numFmtId="9" fontId="5" fillId="16" borderId="37" xfId="0" applyNumberFormat="1" applyFont="1" applyFill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7" fillId="9" borderId="27" xfId="0" applyFont="1" applyFill="1" applyBorder="1" applyAlignment="1">
      <alignment horizontal="center" vertical="center"/>
    </xf>
    <xf numFmtId="0" fontId="7" fillId="9" borderId="23" xfId="0" applyFont="1" applyFill="1" applyBorder="1" applyAlignment="1">
      <alignment horizontal="center" vertical="center"/>
    </xf>
    <xf numFmtId="0" fontId="7" fillId="9" borderId="28" xfId="0" applyFont="1" applyFill="1" applyBorder="1" applyAlignment="1">
      <alignment horizontal="center" vertical="center"/>
    </xf>
    <xf numFmtId="0" fontId="7" fillId="17" borderId="27" xfId="0" applyFont="1" applyFill="1" applyBorder="1" applyAlignment="1">
      <alignment horizontal="center" vertical="center"/>
    </xf>
    <xf numFmtId="0" fontId="7" fillId="17" borderId="23" xfId="0" applyFont="1" applyFill="1" applyBorder="1" applyAlignment="1">
      <alignment horizontal="center" vertical="center"/>
    </xf>
    <xf numFmtId="0" fontId="7" fillId="17" borderId="28" xfId="0" applyFont="1" applyFill="1" applyBorder="1" applyAlignment="1">
      <alignment horizontal="center" vertical="center"/>
    </xf>
    <xf numFmtId="0" fontId="8" fillId="17" borderId="35" xfId="0" applyFont="1" applyFill="1" applyBorder="1" applyAlignment="1">
      <alignment horizontal="center" vertical="center"/>
    </xf>
    <xf numFmtId="9" fontId="8" fillId="17" borderId="36" xfId="0" applyNumberFormat="1" applyFont="1" applyFill="1" applyBorder="1" applyAlignment="1">
      <alignment horizontal="center" vertical="center"/>
    </xf>
    <xf numFmtId="164" fontId="8" fillId="17" borderId="36" xfId="0" applyNumberFormat="1" applyFont="1" applyFill="1" applyBorder="1" applyAlignment="1">
      <alignment vertical="center"/>
    </xf>
    <xf numFmtId="9" fontId="8" fillId="17" borderId="37" xfId="0" applyNumberFormat="1" applyFont="1" applyFill="1" applyBorder="1" applyAlignment="1">
      <alignment horizontal="center" vertical="center"/>
    </xf>
    <xf numFmtId="0" fontId="16" fillId="0" borderId="1" xfId="0" applyFont="1" applyBorder="1"/>
    <xf numFmtId="0" fontId="14" fillId="0" borderId="0" xfId="0" applyFont="1"/>
    <xf numFmtId="0" fontId="0" fillId="4" borderId="0" xfId="0" applyFill="1"/>
    <xf numFmtId="0" fontId="11" fillId="2" borderId="7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4" borderId="9" xfId="0" applyFill="1" applyBorder="1"/>
    <xf numFmtId="0" fontId="8" fillId="6" borderId="0" xfId="0" applyFont="1" applyFill="1"/>
    <xf numFmtId="0" fontId="5" fillId="0" borderId="1" xfId="0" applyFont="1" applyBorder="1"/>
    <xf numFmtId="0" fontId="18" fillId="18" borderId="7" xfId="0" applyFont="1" applyFill="1" applyBorder="1"/>
    <xf numFmtId="0" fontId="18" fillId="18" borderId="15" xfId="0" applyFont="1" applyFill="1" applyBorder="1"/>
    <xf numFmtId="164" fontId="19" fillId="12" borderId="38" xfId="0" applyNumberFormat="1" applyFont="1" applyFill="1" applyBorder="1" applyAlignment="1">
      <alignment horizontal="center"/>
    </xf>
    <xf numFmtId="0" fontId="19" fillId="12" borderId="9" xfId="0" applyFont="1" applyFill="1" applyBorder="1" applyAlignment="1">
      <alignment horizontal="center"/>
    </xf>
    <xf numFmtId="0" fontId="2" fillId="0" borderId="0" xfId="0" quotePrefix="1" applyFont="1" applyAlignment="1">
      <alignment horizontal="center"/>
    </xf>
    <xf numFmtId="14" fontId="3" fillId="0" borderId="1" xfId="0" applyNumberFormat="1" applyFont="1" applyBorder="1"/>
    <xf numFmtId="14" fontId="2" fillId="0" borderId="0" xfId="0" applyNumberFormat="1" applyFont="1"/>
    <xf numFmtId="14" fontId="8" fillId="7" borderId="13" xfId="0" applyNumberFormat="1" applyFont="1" applyFill="1" applyBorder="1"/>
    <xf numFmtId="14" fontId="2" fillId="0" borderId="4" xfId="0" applyNumberFormat="1" applyFont="1" applyBorder="1"/>
    <xf numFmtId="14" fontId="16" fillId="0" borderId="1" xfId="0" applyNumberFormat="1" applyFont="1" applyBorder="1"/>
    <xf numFmtId="14" fontId="2" fillId="7" borderId="8" xfId="0" applyNumberFormat="1" applyFont="1" applyFill="1" applyBorder="1" applyAlignment="1">
      <alignment horizontal="center"/>
    </xf>
    <xf numFmtId="14" fontId="2" fillId="0" borderId="0" xfId="0" applyNumberFormat="1" applyFont="1" applyAlignment="1">
      <alignment horizontal="center"/>
    </xf>
    <xf numFmtId="14" fontId="9" fillId="0" borderId="1" xfId="0" applyNumberFormat="1" applyFont="1" applyBorder="1"/>
    <xf numFmtId="14" fontId="2" fillId="7" borderId="10" xfId="0" applyNumberFormat="1" applyFont="1" applyFill="1" applyBorder="1" applyAlignment="1">
      <alignment horizontal="center"/>
    </xf>
    <xf numFmtId="14" fontId="7" fillId="7" borderId="10" xfId="0" applyNumberFormat="1" applyFont="1" applyFill="1" applyBorder="1" applyAlignment="1">
      <alignment horizontal="center"/>
    </xf>
    <xf numFmtId="14" fontId="10" fillId="0" borderId="1" xfId="0" applyNumberFormat="1" applyFont="1" applyBorder="1"/>
    <xf numFmtId="14" fontId="2" fillId="10" borderId="8" xfId="0" applyNumberFormat="1" applyFont="1" applyFill="1" applyBorder="1" applyAlignment="1">
      <alignment horizontal="center"/>
    </xf>
    <xf numFmtId="14" fontId="2" fillId="10" borderId="10" xfId="0" applyNumberFormat="1" applyFont="1" applyFill="1" applyBorder="1" applyAlignment="1">
      <alignment horizontal="center"/>
    </xf>
    <xf numFmtId="17" fontId="13" fillId="12" borderId="1" xfId="0" applyNumberFormat="1" applyFont="1" applyFill="1" applyBorder="1" applyAlignment="1">
      <alignment horizontal="center"/>
    </xf>
    <xf numFmtId="0" fontId="8" fillId="13" borderId="24" xfId="0" applyFont="1" applyFill="1" applyBorder="1" applyAlignment="1">
      <alignment horizontal="center" vertical="center"/>
    </xf>
    <xf numFmtId="0" fontId="8" fillId="13" borderId="25" xfId="0" applyFont="1" applyFill="1" applyBorder="1" applyAlignment="1">
      <alignment horizontal="center" vertical="center"/>
    </xf>
    <xf numFmtId="0" fontId="8" fillId="13" borderId="26" xfId="0" applyFont="1" applyFill="1" applyBorder="1" applyAlignment="1">
      <alignment horizontal="center" vertical="center"/>
    </xf>
    <xf numFmtId="0" fontId="8" fillId="17" borderId="24" xfId="0" applyFont="1" applyFill="1" applyBorder="1" applyAlignment="1">
      <alignment horizontal="center" vertical="center"/>
    </xf>
    <xf numFmtId="0" fontId="8" fillId="17" borderId="25" xfId="0" applyFont="1" applyFill="1" applyBorder="1" applyAlignment="1">
      <alignment horizontal="center" vertical="center"/>
    </xf>
    <xf numFmtId="0" fontId="8" fillId="17" borderId="26" xfId="0" applyFont="1" applyFill="1" applyBorder="1" applyAlignment="1">
      <alignment horizontal="center" vertical="center"/>
    </xf>
    <xf numFmtId="0" fontId="8" fillId="9" borderId="24" xfId="0" applyFont="1" applyFill="1" applyBorder="1" applyAlignment="1">
      <alignment horizontal="center" vertical="center"/>
    </xf>
    <xf numFmtId="0" fontId="8" fillId="9" borderId="25" xfId="0" applyFont="1" applyFill="1" applyBorder="1" applyAlignment="1">
      <alignment horizontal="center" vertical="center"/>
    </xf>
    <xf numFmtId="0" fontId="8" fillId="9" borderId="26" xfId="0" applyFont="1" applyFill="1" applyBorder="1" applyAlignment="1">
      <alignment horizontal="center" vertical="center"/>
    </xf>
    <xf numFmtId="0" fontId="4" fillId="0" borderId="1" xfId="0" applyFont="1" applyBorder="1" applyAlignment="1"/>
    <xf numFmtId="0" fontId="12" fillId="0" borderId="3" xfId="0" applyFont="1" applyBorder="1" applyAlignment="1"/>
    <xf numFmtId="0" fontId="10" fillId="0" borderId="1" xfId="0" applyFont="1" applyBorder="1" applyAlignment="1"/>
  </cellXfs>
  <cellStyles count="2">
    <cellStyle name="Normal" xfId="0" builtinId="0"/>
    <cellStyle name="Percent" xfId="1" builtinId="5"/>
  </cellStyles>
  <dxfs count="2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family val="2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family val="2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ill>
        <patternFill patternType="lightDown"/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family val="2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family val="2"/>
        <scheme val="none"/>
      </font>
      <fill>
        <patternFill patternType="solid">
          <fgColor indexed="64"/>
          <bgColor theme="4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106681</xdr:colOff>
      <xdr:row>1</xdr:row>
      <xdr:rowOff>26879</xdr:rowOff>
    </xdr:from>
    <xdr:to>
      <xdr:col>4</xdr:col>
      <xdr:colOff>378037</xdr:colOff>
      <xdr:row>2</xdr:row>
      <xdr:rowOff>77045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A9A2569D-E940-4129-ACAF-968DC56CBA4B}"/>
            </a:ext>
          </a:extLst>
        </xdr:cNvPr>
        <xdr:cNvSpPr/>
      </xdr:nvSpPr>
      <xdr:spPr>
        <a:xfrm>
          <a:off x="3937848" y="280879"/>
          <a:ext cx="271356" cy="26183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sers\lsubirana\Documents\01%20-%20Internal%20Control\01%20-%20FY%2024\01.%20SOX%2024\01.%20VCEAA\03.%20Manual%20Journals\03.%20Executions\06-June\Clearings%20Analysis_SPA_2024%2006.xlsx" TargetMode="External"/><Relationship Id="rId1" Type="http://schemas.openxmlformats.org/officeDocument/2006/relationships/externalLinkPath" Target="/Users/lsubirana/Documents/01%20-%20Internal%20Control/01%20-%20FY%2024/01.%20SOX%2024/01.%20VCEAA/03.%20Manual%20Journals/03.%20Executions/06-June/Clearings%20Analysis_SPA_2024%20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ZEUFI037"/>
      <sheetName val="GL Analysis"/>
      <sheetName val="Clearings"/>
      <sheetName val="To_Analyze"/>
      <sheetName val="Under_Control"/>
      <sheetName val="DF"/>
      <sheetName val="Rest"/>
      <sheetName val="Summary"/>
      <sheetName val="DF_To Analyze"/>
      <sheetName val="Rest_To Analyze"/>
      <sheetName val="Sample_DF"/>
      <sheetName val="Sample_Rest"/>
      <sheetName val="Clearings Analysis_SPA_2024 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F53BECC-A711-49C6-987A-DABF6F2E3940}" autoFormatId="16" applyNumberFormats="0" applyBorderFormats="0" applyFontFormats="0" applyPatternFormats="0" applyAlignmentFormats="0" applyWidthHeightFormats="0">
  <queryTableRefresh nextId="39">
    <queryTableFields count="38">
      <queryTableField id="1" name="Tier" tableColumnId="1"/>
      <queryTableField id="2" name="Type + G/L Acc" tableColumnId="2"/>
      <queryTableField id="3" name="Type + TCode + Co + Doc N" tableColumnId="3"/>
      <queryTableField id="4" name="CoCd" tableColumnId="4"/>
      <queryTableField id="5" name="Manager" tableColumnId="5"/>
      <queryTableField id="6" name="User" tableColumnId="6"/>
      <queryTableField id="7" name="TCode" tableColumnId="7"/>
      <queryTableField id="8" name="Text" tableColumnId="8"/>
      <queryTableField id="9" name="Type" tableColumnId="9"/>
      <queryTableField id="10" name="Document Descr." tableColumnId="10"/>
      <queryTableField id="11" name="DocumentNo" tableColumnId="11"/>
      <queryTableField id="12" name="Doc. Date" tableColumnId="12"/>
      <queryTableField id="13" name="Entry date" tableColumnId="13"/>
      <queryTableField id="14" name="Effect date" tableColumnId="14"/>
      <queryTableField id="15" name="Doc.Header Text" tableColumnId="15"/>
      <queryTableField id="16" name="Reference" tableColumnId="16"/>
      <queryTableField id="17" name="Sess. Name" tableColumnId="17"/>
      <queryTableField id="18" name="Total Deb./Cred." tableColumnId="18"/>
      <queryTableField id="19" name="Total Deb./Cred.(ML3" tableColumnId="19"/>
      <queryTableField id="20" name="Itm" tableColumnId="20"/>
      <queryTableField id="21" name="PK" tableColumnId="21"/>
      <queryTableField id="22" name="CME" tableColumnId="22"/>
      <queryTableField id="23" name="G/L Account" tableColumnId="23"/>
      <queryTableField id="24" name="G/L Account Descr." tableColumnId="24"/>
      <queryTableField id="25" name="   Debit amount" tableColumnId="25"/>
      <queryTableField id="26" name="Debit amount(ML3)" tableColumnId="26"/>
      <queryTableField id="27" name="  Credit amount" tableColumnId="27"/>
      <queryTableField id="28" name="Credit amount(ML3)" tableColumnId="28"/>
      <queryTableField id="29" name="Line Comment" tableColumnId="29"/>
      <queryTableField id="30" name="BARCODE" tableColumnId="30"/>
      <queryTableField id="31" name="Cost Ctr" tableColumnId="31"/>
      <queryTableField id="32" name="Profit Ctr" tableColumnId="32"/>
      <queryTableField id="33" name="Order" tableColumnId="33"/>
      <queryTableField id="34" name="Cost Ctr Desc." tableColumnId="34"/>
      <queryTableField id="35" name="Profit Ctr Desc" tableColumnId="35"/>
      <queryTableField id="36" name="Order Desc." tableColumnId="36"/>
      <queryTableField id="37" name="Supp/Cust" tableColumnId="37"/>
      <queryTableField id="38" name="Desc.S/C" tableColumnId="3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16508324-5D9E-41EC-BA31-F48FE5179E5D}" autoFormatId="16" applyNumberFormats="0" applyBorderFormats="0" applyFontFormats="0" applyPatternFormats="0" applyAlignmentFormats="0" applyWidthHeightFormats="0">
  <queryTableRefresh nextId="13">
    <queryTableFields count="12">
      <queryTableField id="1" name="Tier" tableColumnId="1"/>
      <queryTableField id="2" name="Type + TCode + Co + Doc N" tableColumnId="2"/>
      <queryTableField id="3" name="CoCd" tableColumnId="3"/>
      <queryTableField id="4" name="Manager" tableColumnId="4"/>
      <queryTableField id="5" name="User" tableColumnId="5"/>
      <queryTableField id="6" name="TCode" tableColumnId="6"/>
      <queryTableField id="7" name="Text" tableColumnId="7"/>
      <queryTableField id="8" name="Type" tableColumnId="8"/>
      <queryTableField id="9" name="DocumentNo" tableColumnId="9"/>
      <queryTableField id="10" name="Effect date" tableColumnId="10"/>
      <queryTableField id="11" name="Doc.Header Text" tableColumnId="11"/>
      <queryTableField id="12" name="Total Deb./Cred.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D84B5A77-D7B1-427D-AEBB-39F53D2A5B02}" autoFormatId="16" applyNumberFormats="0" applyBorderFormats="0" applyFontFormats="0" applyPatternFormats="0" applyAlignmentFormats="0" applyWidthHeightFormats="0">
  <queryTableRefresh nextId="14" unboundColumnsRight="1">
    <queryTableFields count="13">
      <queryTableField id="1" name="Tier" tableColumnId="1"/>
      <queryTableField id="2" name="Type + TCode + Co + Doc N" tableColumnId="2"/>
      <queryTableField id="3" name="CoCd" tableColumnId="3"/>
      <queryTableField id="4" name="Manager" tableColumnId="4"/>
      <queryTableField id="5" name="User" tableColumnId="5"/>
      <queryTableField id="6" name="TCode" tableColumnId="6"/>
      <queryTableField id="7" name="Text" tableColumnId="7"/>
      <queryTableField id="8" name="Type" tableColumnId="8"/>
      <queryTableField id="9" name="DocumentNo" tableColumnId="9"/>
      <queryTableField id="10" name="Effect date" tableColumnId="10"/>
      <queryTableField id="11" name="Doc.Header Text" tableColumnId="11"/>
      <queryTableField id="12" name="Total Deb./Cred." tableColumnId="12"/>
      <queryTableField id="13" dataBound="0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37B8A95-F1FB-4590-9FF5-C993D4125046}" autoFormatId="16" applyNumberFormats="0" applyBorderFormats="0" applyFontFormats="0" applyPatternFormats="0" applyAlignmentFormats="0" applyWidthHeightFormats="0">
  <queryTableRefresh nextId="14" unboundColumnsRight="1">
    <queryTableFields count="12">
      <queryTableField id="2" name="Type + TCode + Co + Doc N" tableColumnId="2"/>
      <queryTableField id="3" name="CoCd" tableColumnId="3"/>
      <queryTableField id="4" name="Manager" tableColumnId="4"/>
      <queryTableField id="5" name="User" tableColumnId="5"/>
      <queryTableField id="6" name="TCode" tableColumnId="6"/>
      <queryTableField id="7" name="Text" tableColumnId="7"/>
      <queryTableField id="8" name="Type" tableColumnId="8"/>
      <queryTableField id="9" name="DocumentNo" tableColumnId="9"/>
      <queryTableField id="10" name="Effect date" tableColumnId="10"/>
      <queryTableField id="11" name="Doc.Header Text" tableColumnId="11"/>
      <queryTableField id="12" name="Total Deb./Cred." tableColumnId="12"/>
      <queryTableField id="13" dataBound="0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E77756A2-90E3-492B-B45B-C4C1DBB020DF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Type + TCode + Co + Doc N" tableColumnId="1"/>
      <queryTableField id="2" name="CoCd" tableColumnId="2"/>
      <queryTableField id="3" name="Manager" tableColumnId="3"/>
      <queryTableField id="4" name="User" tableColumnId="4"/>
      <queryTableField id="5" name="TCode" tableColumnId="5"/>
      <queryTableField id="6" name="Text" tableColumnId="6"/>
      <queryTableField id="7" name="Type" tableColumnId="7"/>
      <queryTableField id="8" name="DocumentNo" tableColumnId="8"/>
      <queryTableField id="9" name="Effect date" tableColumnId="9"/>
      <queryTableField id="10" name="Doc.Header Text" tableColumnId="10"/>
      <queryTableField id="11" name="Total Deb./Cred." tableColumnId="11"/>
      <queryTableField id="12" dataBound="0" tableColumnId="1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2F8FD17A-D6E3-4C09-9315-603856A1530D}" autoFormatId="16" applyNumberFormats="0" applyBorderFormats="0" applyFontFormats="0" applyPatternFormats="0" applyAlignmentFormats="0" applyWidthHeightFormats="0">
  <queryTableRefresh nextId="29">
    <queryTableFields count="21">
      <queryTableField id="2" name="CoCd" tableColumnId="2"/>
      <queryTableField id="3" name="Manager" tableColumnId="3"/>
      <queryTableField id="4" name="User" tableColumnId="4"/>
      <queryTableField id="5" name="TCode" tableColumnId="5"/>
      <queryTableField id="6" name="Type" tableColumnId="6"/>
      <queryTableField id="7" name="DocumentNo" tableColumnId="7"/>
      <queryTableField id="8" name="Effect date" tableColumnId="8"/>
      <queryTableField id="9" name="Doc.Header Text" tableColumnId="9"/>
      <queryTableField id="10" name="Total Deb./Cred." tableColumnId="10"/>
      <queryTableField id="11" name="G/L Account" tableColumnId="11"/>
      <queryTableField id="12" name="G/L Account Descr." tableColumnId="12"/>
      <queryTableField id="25" name="Supp/Cust" tableColumnId="1"/>
      <queryTableField id="26" name="Desc.S/C" tableColumnId="21"/>
      <queryTableField id="13" name="Cost Ctr" tableColumnId="13"/>
      <queryTableField id="16" name="Cost Ctr Desc." tableColumnId="16"/>
      <queryTableField id="14" name="Profit Ctr" tableColumnId="14"/>
      <queryTableField id="17" name="Profit Ctr Desc" tableColumnId="17"/>
      <queryTableField id="15" name="Order" tableColumnId="15"/>
      <queryTableField id="18" name="Order Desc." tableColumnId="18"/>
      <queryTableField id="19" name="   Debit amount" tableColumnId="19"/>
      <queryTableField id="20" name="  Credit amount" tableColumnId="2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E9C7CBEC-8102-427A-8854-D043DE3CE58B}" autoFormatId="16" applyNumberFormats="0" applyBorderFormats="0" applyFontFormats="0" applyPatternFormats="0" applyAlignmentFormats="0" applyWidthHeightFormats="0">
  <queryTableRefresh nextId="32">
    <queryTableFields count="21">
      <queryTableField id="1" name="CoCd" tableColumnId="1"/>
      <queryTableField id="2" name="Manager" tableColumnId="2"/>
      <queryTableField id="3" name="User" tableColumnId="3"/>
      <queryTableField id="4" name="TCode" tableColumnId="4"/>
      <queryTableField id="5" name="Type" tableColumnId="5"/>
      <queryTableField id="6" name="DocumentNo" tableColumnId="6"/>
      <queryTableField id="7" name="Effect date" tableColumnId="7"/>
      <queryTableField id="8" name="Doc.Header Text" tableColumnId="8"/>
      <queryTableField id="9" name="Total Deb./Cred." tableColumnId="9"/>
      <queryTableField id="10" name="G/L Account" tableColumnId="10"/>
      <queryTableField id="11" name="G/L Account Descr." tableColumnId="11"/>
      <queryTableField id="28" name="Supp/Cust" tableColumnId="20"/>
      <queryTableField id="29" name="Desc.S/C" tableColumnId="21"/>
      <queryTableField id="14" name="Cost Ctr" tableColumnId="14"/>
      <queryTableField id="17" name="Cost Ctr Desc." tableColumnId="17"/>
      <queryTableField id="15" name="Profit Ctr" tableColumnId="15"/>
      <queryTableField id="18" name="Profit Ctr Desc" tableColumnId="18"/>
      <queryTableField id="16" name="Order" tableColumnId="16"/>
      <queryTableField id="19" name="Order Desc." tableColumnId="19"/>
      <queryTableField id="12" name="   Debit amount" tableColumnId="12"/>
      <queryTableField id="13" name="  Credit amount" tableColumnId="1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B17BD07-3946-462F-A410-C71A7FCE0FA4}" autoFormatId="16" applyNumberFormats="0" applyBorderFormats="0" applyFontFormats="0" applyPatternFormats="0" applyAlignmentFormats="0" applyWidthHeightFormats="0">
  <queryTableRefresh nextId="13">
    <queryTableFields count="12">
      <queryTableField id="1" name="Type + TCode + Co + Doc N" tableColumnId="1"/>
      <queryTableField id="2" name="CoCd" tableColumnId="2"/>
      <queryTableField id="3" name="Manager" tableColumnId="3"/>
      <queryTableField id="4" name="User" tableColumnId="4"/>
      <queryTableField id="5" name="TCode" tableColumnId="5"/>
      <queryTableField id="6" name="Text" tableColumnId="6"/>
      <queryTableField id="7" name="Type" tableColumnId="7"/>
      <queryTableField id="8" name="DocumentNo" tableColumnId="8"/>
      <queryTableField id="9" name="Effect date" tableColumnId="9"/>
      <queryTableField id="10" name="Doc.Header Text" tableColumnId="10"/>
      <queryTableField id="11" name="Total Deb./Cred." tableColumnId="11"/>
      <queryTableField id="12" name="Sampling" tableColumnId="1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4766A461-CC96-476F-B060-B17CC2A11038}" autoFormatId="16" applyNumberFormats="0" applyBorderFormats="0" applyFontFormats="0" applyPatternFormats="0" applyAlignmentFormats="0" applyWidthHeightFormats="0">
  <queryTableRefresh nextId="13">
    <queryTableFields count="12">
      <queryTableField id="1" name="Type + TCode + Co + Doc N" tableColumnId="1"/>
      <queryTableField id="2" name="CoCd" tableColumnId="2"/>
      <queryTableField id="3" name="Manager" tableColumnId="3"/>
      <queryTableField id="4" name="User" tableColumnId="4"/>
      <queryTableField id="5" name="TCode" tableColumnId="5"/>
      <queryTableField id="6" name="Text" tableColumnId="6"/>
      <queryTableField id="7" name="Type" tableColumnId="7"/>
      <queryTableField id="8" name="DocumentNo" tableColumnId="8"/>
      <queryTableField id="9" name="Effect date" tableColumnId="9"/>
      <queryTableField id="10" name="Doc.Header Text" tableColumnId="10"/>
      <queryTableField id="11" name="Total Deb./Cred." tableColumnId="11"/>
      <queryTableField id="12" name="Sampling" tableColumnId="12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C41D41-3DC3-494A-B6E8-D88919E21F1C}" name="ZEUFI037" displayName="ZEUFI037" ref="B4:AM5" totalsRowShown="0" headerRowDxfId="240" dataDxfId="239" headerRowBorderDxfId="237" tableBorderDxfId="238" totalsRowBorderDxfId="236">
  <autoFilter ref="B4:AM5" xr:uid="{4EC41D41-3DC3-494A-B6E8-D88919E21F1C}"/>
  <tableColumns count="38">
    <tableColumn id="1" xr3:uid="{B35E0EEF-663E-4D78-AC94-775FC000E252}" name="Tier" dataDxfId="235">
      <calculatedColumnFormula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Account]],1)=6,(ZEUFI037[[#This Row],[   Debit amount]]+ZEUFI037[[#This Row],[  Credit amount]])&lt;10),"Under Control","To Analyze"))</calculatedColumnFormula>
    </tableColumn>
    <tableColumn id="2" xr3:uid="{A5AA7E5A-9383-4169-B5EE-5841451B391D}" name="Type + G/L Acc" dataDxfId="234">
      <calculatedColumnFormula>+CONCATENATE(ZEUFI037[[#This Row],[Type]],"-",ZEUFI037[[#This Row],[TCode]],"-",ZEUFI037[[#This Row],[G/L Account]])</calculatedColumnFormula>
    </tableColumn>
    <tableColumn id="3" xr3:uid="{51F5E16E-B9E3-4644-8E24-74ECA74A718F}" name="Type + TCode + Co + Doc N" dataDxfId="233">
      <calculatedColumnFormula>+CONCATENATE(ZEUFI037[[#This Row],[Type]],"-",ZEUFI037[[#This Row],[TCode]],"-",ZEUFI037[[#This Row],[CoCd]],"-",ZEUFI037[[#This Row],[DocumentNo]])</calculatedColumnFormula>
    </tableColumn>
    <tableColumn id="4" xr3:uid="{295238E1-BB4A-44C5-8C12-C329210131A9}" name="CoCd" dataDxfId="232"/>
    <tableColumn id="5" xr3:uid="{A3BBC8E1-AB91-4FB3-92C0-AB0A960A08AF}" name="Manager" dataDxfId="231"/>
    <tableColumn id="6" xr3:uid="{667466CC-4EAC-47C1-8BF6-765CD1B539D3}" name="User" dataDxfId="230"/>
    <tableColumn id="7" xr3:uid="{592688C7-B69D-4C78-A90A-A690C9D70EE2}" name="TCode" dataDxfId="229"/>
    <tableColumn id="8" xr3:uid="{E3813A98-1573-4229-8C96-184997E3FBEB}" name="Text" dataDxfId="228"/>
    <tableColumn id="9" xr3:uid="{EB9BC558-E1EE-4820-B0D8-9A0D3B207E06}" name="Type" dataDxfId="227"/>
    <tableColumn id="10" xr3:uid="{3B570CE3-3015-4D74-BB05-4788FD6C8D2C}" name="Document Descr." dataDxfId="226"/>
    <tableColumn id="11" xr3:uid="{5FDE1990-0F1F-4732-BDA2-3F13F50A00C9}" name="DocumentNo" dataDxfId="225"/>
    <tableColumn id="12" xr3:uid="{49F3C305-CC37-4BDD-87AE-6642532DF9A2}" name="Doc. Date" dataDxfId="224"/>
    <tableColumn id="13" xr3:uid="{612425F6-D90F-4A60-8262-9247E4182E6F}" name="Entry date" dataDxfId="223"/>
    <tableColumn id="14" xr3:uid="{FBF2F92D-F682-4860-BBB7-E493FBD1D5E8}" name="Effect date" dataDxfId="222"/>
    <tableColumn id="15" xr3:uid="{2DDEA3CA-793A-4E70-A187-EA618BCB6588}" name="Doc.Header Text" dataDxfId="221"/>
    <tableColumn id="16" xr3:uid="{A1900C58-DDEB-484B-946F-1E79F3206583}" name="Reference" dataDxfId="220"/>
    <tableColumn id="17" xr3:uid="{D990F1AA-5B48-4DC9-988B-A89AA4D8ABCC}" name="Sess. Name" dataDxfId="219"/>
    <tableColumn id="18" xr3:uid="{4390D199-3AEA-4F99-955B-63B406D6973F}" name="Total Deb./Cred." dataDxfId="218"/>
    <tableColumn id="19" xr3:uid="{F9BB8C41-C5EF-4473-AC97-3EAEF2FB614C}" name="Total Deb./Cred.(ML3" dataDxfId="217"/>
    <tableColumn id="20" xr3:uid="{23923C0C-ACEC-4725-A376-462C7B1D8DAC}" name="Itm" dataDxfId="216"/>
    <tableColumn id="21" xr3:uid="{CDF301A2-BDAC-4AE1-ADC8-8551EA92BC00}" name="PK" dataDxfId="215"/>
    <tableColumn id="22" xr3:uid="{095D9713-1B72-405F-AF68-23C6032669CC}" name="CME" dataDxfId="214"/>
    <tableColumn id="23" xr3:uid="{49206894-B516-4FB3-9ED4-36C0D4F93F90}" name="G/L Account" dataDxfId="213"/>
    <tableColumn id="24" xr3:uid="{1855A20B-37F6-4FC6-B10F-1A83E7459751}" name="G/L Account Descr." dataDxfId="212"/>
    <tableColumn id="25" xr3:uid="{1BB0BD0F-742C-4B29-B58F-4738E24F63F1}" name="   Debit amount" dataDxfId="211"/>
    <tableColumn id="26" xr3:uid="{AA0AC674-6DBE-4A11-B354-AB8D62951571}" name="Debit amount(ML3)" dataDxfId="210"/>
    <tableColumn id="27" xr3:uid="{B9A254B9-D354-4D47-9E6E-730BFDC22BE4}" name="  Credit amount" dataDxfId="209"/>
    <tableColumn id="28" xr3:uid="{53F5FC4B-7211-48F8-BD01-73D48C0D92D6}" name="Credit amount(ML3)" dataDxfId="208"/>
    <tableColumn id="29" xr3:uid="{AAE3316E-FB7C-4379-B545-C875702A7875}" name="Line Comment" dataDxfId="207"/>
    <tableColumn id="30" xr3:uid="{A34A42DA-B3A0-4CC2-9FE0-BAD1E607918A}" name="BARCODE" dataDxfId="206"/>
    <tableColumn id="31" xr3:uid="{AEF3C4B5-277A-44B5-83A8-F2CEB454A492}" name="Cost Ctr" dataDxfId="205"/>
    <tableColumn id="32" xr3:uid="{5CE9777E-F8BC-47FD-B56C-0289D6E3E680}" name="Profit Ctr" dataDxfId="204"/>
    <tableColumn id="33" xr3:uid="{65362C90-2109-485A-888B-0433D0993D76}" name="Order" dataDxfId="203"/>
    <tableColumn id="34" xr3:uid="{62D3D3C8-FB2B-4402-BCF7-A8289FA1C12D}" name="Cost Ctr Desc." dataDxfId="202"/>
    <tableColumn id="35" xr3:uid="{48B0BF27-F2F8-41E4-B9B9-3EF11953F1AB}" name="Profit Ctr Desc" dataDxfId="201"/>
    <tableColumn id="36" xr3:uid="{D7619687-AAEF-410E-9CEC-4EBB914C6FDB}" name="Order Desc." dataDxfId="200"/>
    <tableColumn id="37" xr3:uid="{92DFF66E-477C-43CF-BF16-9942F53A4B41}" name="Supp/Cust" dataDxfId="199"/>
    <tableColumn id="38" xr3:uid="{D9F30CF9-3E13-488F-8CCD-17F18BF655E5}" name="Desc.S/C" dataDxfId="198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34115BE-4A80-48DB-9E37-EB622EC16AC3}" name="Sample_FBD1" displayName="Sample_FBD1" ref="B5:M6" tableType="queryTable" insertRow="1" totalsRowShown="0" headerRowDxfId="31" dataDxfId="30" headerRowBorderDxfId="28" tableBorderDxfId="29">
  <autoFilter ref="B5:M6" xr:uid="{034115BE-4A80-48DB-9E37-EB622EC16AC3}"/>
  <tableColumns count="12">
    <tableColumn id="1" xr3:uid="{0FE10104-4E69-454D-BD97-6DBB0BEB8661}" uniqueName="1" name="Type + TCode + Co + Doc N" queryTableFieldId="1" dataDxfId="27"/>
    <tableColumn id="2" xr3:uid="{B5E2E48A-A950-49E4-B6F7-22578D35E593}" uniqueName="2" name="CoCd" queryTableFieldId="2" dataDxfId="26"/>
    <tableColumn id="3" xr3:uid="{068000CE-944F-4342-80A9-57DD13BEA196}" uniqueName="3" name="Manager" queryTableFieldId="3" dataDxfId="25"/>
    <tableColumn id="4" xr3:uid="{E3DE1062-6EFA-4542-96AE-47077C850654}" uniqueName="4" name="User" queryTableFieldId="4" dataDxfId="24"/>
    <tableColumn id="5" xr3:uid="{79C4BA23-6D64-4BA8-ACFC-8CC52D428A9A}" uniqueName="5" name="TCode" queryTableFieldId="5" dataDxfId="23"/>
    <tableColumn id="6" xr3:uid="{0E7EB560-2FFB-4C8D-ABE6-7D36F67213A4}" uniqueName="6" name="Text" queryTableFieldId="6" dataDxfId="22"/>
    <tableColumn id="7" xr3:uid="{B5303866-5321-4136-93CE-47907A7FF781}" uniqueName="7" name="Type" queryTableFieldId="7" dataDxfId="21"/>
    <tableColumn id="8" xr3:uid="{89A44242-5A9C-4507-AD78-632E25AC71E7}" uniqueName="8" name="DocumentNo" queryTableFieldId="8" dataDxfId="20"/>
    <tableColumn id="9" xr3:uid="{4510E1EA-2C2C-41B3-932A-007350955C04}" uniqueName="9" name="Effect date" queryTableFieldId="9" dataDxfId="19"/>
    <tableColumn id="10" xr3:uid="{1969B821-AA7D-4CAE-8E6A-BACC3A632F34}" uniqueName="10" name="Doc.Header Text" queryTableFieldId="10" dataDxfId="18"/>
    <tableColumn id="11" xr3:uid="{000CAD34-6323-41B9-8161-591B1AC0981F}" uniqueName="11" name="Total Deb./Cred." queryTableFieldId="11" dataDxfId="17"/>
    <tableColumn id="12" xr3:uid="{03065B03-9461-42C4-A375-1B3C9BD7A88E}" uniqueName="12" name="Sampling" queryTableFieldId="12" dataDxfId="16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BB4E7F-DFE9-49C2-AD41-ED0F95354F70}" name="Sample_Rest" displayName="Sample_Rest" ref="B5:M6" tableType="queryTable" insertRow="1" totalsRowShown="0" headerRowDxfId="15" dataDxfId="14" headerRowBorderDxfId="12" tableBorderDxfId="13">
  <autoFilter ref="B5:M6" xr:uid="{5ABB4E7F-DFE9-49C2-AD41-ED0F95354F70}"/>
  <tableColumns count="12">
    <tableColumn id="1" xr3:uid="{4A765775-F54A-4008-9FAB-E56D607AD850}" uniqueName="1" name="Type + TCode + Co + Doc N" queryTableFieldId="1" dataDxfId="11"/>
    <tableColumn id="2" xr3:uid="{0761ECE0-996F-418A-871B-BBFC6153D7B6}" uniqueName="2" name="CoCd" queryTableFieldId="2" dataDxfId="10"/>
    <tableColumn id="3" xr3:uid="{36A8F6F3-D934-4FD7-99D0-DEE1A00F711F}" uniqueName="3" name="Manager" queryTableFieldId="3" dataDxfId="9"/>
    <tableColumn id="4" xr3:uid="{7EEF131A-84D2-4CCA-87F3-E73EE15FEE1B}" uniqueName="4" name="User" queryTableFieldId="4" dataDxfId="8"/>
    <tableColumn id="5" xr3:uid="{E4CD2EFD-A8B4-411E-AE12-727815DE529C}" uniqueName="5" name="TCode" queryTableFieldId="5" dataDxfId="7"/>
    <tableColumn id="6" xr3:uid="{BD60C0F8-6896-468D-98C9-017730CD22BD}" uniqueName="6" name="Text" queryTableFieldId="6" dataDxfId="6"/>
    <tableColumn id="7" xr3:uid="{05AE3093-3FE9-4C6C-BC22-FF02BCE53502}" uniqueName="7" name="Type" queryTableFieldId="7" dataDxfId="5"/>
    <tableColumn id="8" xr3:uid="{F96981B2-88C7-4A75-932D-B4460FB08C4B}" uniqueName="8" name="DocumentNo" queryTableFieldId="8" dataDxfId="4"/>
    <tableColumn id="9" xr3:uid="{1C4F457C-6878-46D0-B87F-2F5EF38F212F}" uniqueName="9" name="Effect date" queryTableFieldId="9" dataDxfId="3"/>
    <tableColumn id="10" xr3:uid="{8288B3DA-30B1-4F8E-9D4E-0D4B67706537}" uniqueName="10" name="Doc.Header Text" queryTableFieldId="10" dataDxfId="2"/>
    <tableColumn id="11" xr3:uid="{CB7A5201-7D0E-44FD-B483-FC646AC9072D}" uniqueName="11" name="Total Deb./Cred." queryTableFieldId="11" dataDxfId="1"/>
    <tableColumn id="12" xr3:uid="{F2F0C37E-F209-4739-A744-FC72A4A72CC3}" uniqueName="12" name="Sampling" queryTableFieldId="12" dataDxfId="0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14D3BB-F78A-4141-85F7-658122C2B5F0}" name="Exclusions" displayName="Exclusions" ref="B3:F27" totalsRowShown="0" headerRowDxfId="197" dataDxfId="196">
  <autoFilter ref="B3:F27" xr:uid="{1614D3BB-F78A-4141-85F7-658122C2B5F0}"/>
  <tableColumns count="5">
    <tableColumn id="1" xr3:uid="{2213BD7C-7705-4F60-A14A-1E8059D725A6}" name="Doc. Type" dataDxfId="195"/>
    <tableColumn id="5" xr3:uid="{B4F56B6B-5009-4D87-84BD-EDA889558577}" name="Tcode" dataDxfId="194"/>
    <tableColumn id="2" xr3:uid="{14E26966-AB79-45E6-B41E-F34AD00780B9}" name="G/L Account" dataDxfId="193"/>
    <tableColumn id="3" xr3:uid="{DADFFF52-F387-43F3-95BE-114880BB3CF7}" name="Type + G/L Acc" dataDxfId="192">
      <calculatedColumnFormula>+CONCATENATE(B4,"-",[1]!Exclusions[[#This Row],[Tcode]],"-",D4)</calculatedColumnFormula>
    </tableColumn>
    <tableColumn id="4" xr3:uid="{92A6B8E5-0DF1-4049-915F-F4B149E671F7}" name="Under Control" dataDxfId="191">
      <calculatedColumnFormula>+[1]!Exclusions[[#Headers],[Under Control]]</calculatedColumn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7B6FFB-6FD6-426C-85D8-5DEE3CDA53E4}" name="Clearings" displayName="Clearings" ref="B5:AM6" tableType="queryTable" totalsRowShown="0" headerRowDxfId="190" dataDxfId="189" headerRowBorderDxfId="187" tableBorderDxfId="188">
  <autoFilter ref="B5:AM6" xr:uid="{EC7B6FFB-6FD6-426C-85D8-5DEE3CDA53E4}"/>
  <tableColumns count="38">
    <tableColumn id="1" xr3:uid="{6083B86E-D5C4-40E2-9B72-74467D4C1F57}" uniqueName="1" name="Tier" queryTableFieldId="1" dataDxfId="186"/>
    <tableColumn id="2" xr3:uid="{BE7C02FE-A5D1-41DA-90D1-A1BE76CA7855}" uniqueName="2" name="Type + G/L Acc" queryTableFieldId="2" dataDxfId="185"/>
    <tableColumn id="3" xr3:uid="{140FA074-77A6-4725-B841-12B106C315A2}" uniqueName="3" name="Type + TCode + Co + Doc N" queryTableFieldId="3" dataDxfId="184"/>
    <tableColumn id="4" xr3:uid="{4EE114A8-7399-4516-8FD3-C5B841B001C5}" uniqueName="4" name="CoCd" queryTableFieldId="4" dataDxfId="183"/>
    <tableColumn id="5" xr3:uid="{600B3FDB-DC9A-4A55-87ED-1CD3AEEE2204}" uniqueName="5" name="Manager" queryTableFieldId="5" dataDxfId="182"/>
    <tableColumn id="6" xr3:uid="{85B18274-51FC-4493-A887-D14210EF765E}" uniqueName="6" name="User" queryTableFieldId="6" dataDxfId="181"/>
    <tableColumn id="7" xr3:uid="{148C64CE-5136-403B-BA82-57D6D8C78DB1}" uniqueName="7" name="TCode" queryTableFieldId="7" dataDxfId="180"/>
    <tableColumn id="8" xr3:uid="{C22E0312-1AC3-4FC1-9615-A0F8373627C0}" uniqueName="8" name="Text" queryTableFieldId="8" dataDxfId="179"/>
    <tableColumn id="9" xr3:uid="{1A859F5A-E9C9-4DF7-9D98-DA5BF66F771D}" uniqueName="9" name="Type" queryTableFieldId="9" dataDxfId="178"/>
    <tableColumn id="10" xr3:uid="{0C16A6B9-77EF-4196-89AB-C905D748E91C}" uniqueName="10" name="Document Descr." queryTableFieldId="10" dataDxfId="177"/>
    <tableColumn id="11" xr3:uid="{07387BFF-680D-4D06-85B3-93A577E7BD6A}" uniqueName="11" name="DocumentNo" queryTableFieldId="11" dataDxfId="176"/>
    <tableColumn id="12" xr3:uid="{953E660F-B95F-43CF-A918-D955CF15331C}" uniqueName="12" name="Doc. Date" queryTableFieldId="12" dataDxfId="175"/>
    <tableColumn id="13" xr3:uid="{6455015D-BF65-4B75-8475-AFE84EA7B942}" uniqueName="13" name="Entry date" queryTableFieldId="13" dataDxfId="174"/>
    <tableColumn id="14" xr3:uid="{96C653E8-0E64-4739-9905-27F86560FB45}" uniqueName="14" name="Effect date" queryTableFieldId="14" dataDxfId="173"/>
    <tableColumn id="15" xr3:uid="{9D66D605-EBD5-406D-BB32-636EA102C6CE}" uniqueName="15" name="Doc.Header Text" queryTableFieldId="15" dataDxfId="172"/>
    <tableColumn id="16" xr3:uid="{7AB97F24-365A-4F92-AF95-A4B93BA694A2}" uniqueName="16" name="Reference" queryTableFieldId="16" dataDxfId="171"/>
    <tableColumn id="17" xr3:uid="{01C74F12-4DF7-4548-9A94-482D00FF6D34}" uniqueName="17" name="Sess. Name" queryTableFieldId="17" dataDxfId="170"/>
    <tableColumn id="18" xr3:uid="{367B793C-C468-48F2-B9A7-A266875B043A}" uniqueName="18" name="Total Deb./Cred." queryTableFieldId="18" dataDxfId="169"/>
    <tableColumn id="19" xr3:uid="{E004D71C-50EE-4337-A452-62AA46111D95}" uniqueName="19" name="Total Deb./Cred.(ML3" queryTableFieldId="19" dataDxfId="168"/>
    <tableColumn id="20" xr3:uid="{B8ABA870-2972-4C57-87C2-932D990539DD}" uniqueName="20" name="Itm" queryTableFieldId="20" dataDxfId="167"/>
    <tableColumn id="21" xr3:uid="{C3F122CB-C29C-4A65-8471-BBBCDFD48E83}" uniqueName="21" name="PK" queryTableFieldId="21" dataDxfId="166"/>
    <tableColumn id="22" xr3:uid="{FAAB998E-1AE5-4134-BC6D-5365AEAB4887}" uniqueName="22" name="CME" queryTableFieldId="22" dataDxfId="165"/>
    <tableColumn id="23" xr3:uid="{787CEAF0-4551-4D4D-A4C1-8154A28981F1}" uniqueName="23" name="G/L Account" queryTableFieldId="23" dataDxfId="164"/>
    <tableColumn id="24" xr3:uid="{66B24793-E328-40C2-8448-1EBE23FA9228}" uniqueName="24" name="G/L Account Descr." queryTableFieldId="24" dataDxfId="163"/>
    <tableColumn id="25" xr3:uid="{B940B77C-96A1-4437-B11A-C3DEA0A5C49B}" uniqueName="25" name="   Debit amount" queryTableFieldId="25" dataDxfId="162"/>
    <tableColumn id="26" xr3:uid="{377192F0-D1A1-42E0-8BE2-6C4294705549}" uniqueName="26" name="Debit amount(ML3)" queryTableFieldId="26" dataDxfId="161"/>
    <tableColumn id="27" xr3:uid="{A1F4F420-EBED-4FA7-B405-1A8301C86771}" uniqueName="27" name="  Credit amount" queryTableFieldId="27" dataDxfId="160"/>
    <tableColumn id="28" xr3:uid="{607917B4-551A-4A53-87FC-89CC2D9DF34E}" uniqueName="28" name="Credit amount(ML3)" queryTableFieldId="28" dataDxfId="159"/>
    <tableColumn id="29" xr3:uid="{33FD47AB-EB01-4A70-B80E-31D2FF1DCA1C}" uniqueName="29" name="Line Comment" queryTableFieldId="29" dataDxfId="158"/>
    <tableColumn id="30" xr3:uid="{88C9430E-0491-47B0-B63C-361FB75C05E7}" uniqueName="30" name="BARCODE" queryTableFieldId="30" dataDxfId="157"/>
    <tableColumn id="31" xr3:uid="{AAF9AD49-F067-45D0-97B7-833F7CBFC6EA}" uniqueName="31" name="Cost Ctr" queryTableFieldId="31" dataDxfId="156"/>
    <tableColumn id="32" xr3:uid="{EDEAF1E1-DD01-4A68-B03D-08DD04833380}" uniqueName="32" name="Profit Ctr" queryTableFieldId="32" dataDxfId="155"/>
    <tableColumn id="33" xr3:uid="{9F399E1C-C1CF-453C-97C3-4494D18456A3}" uniqueName="33" name="Order" queryTableFieldId="33" dataDxfId="154"/>
    <tableColumn id="34" xr3:uid="{24B15250-BE6D-48AD-A01F-DF84A1E08940}" uniqueName="34" name="Cost Ctr Desc." queryTableFieldId="34" dataDxfId="153"/>
    <tableColumn id="35" xr3:uid="{1742526A-C13D-4191-836C-0B8597169DFA}" uniqueName="35" name="Profit Ctr Desc" queryTableFieldId="35" dataDxfId="152"/>
    <tableColumn id="36" xr3:uid="{916267C2-908B-407C-809B-CE09948C6EBE}" uniqueName="36" name="Order Desc." queryTableFieldId="36" dataDxfId="151"/>
    <tableColumn id="37" xr3:uid="{61BBC277-2D95-4BA5-BABF-28C404057D13}" uniqueName="37" name="Supp/Cust" queryTableFieldId="37"/>
    <tableColumn id="38" xr3:uid="{A1851007-45CE-4902-9249-BC5B0F612F40}" uniqueName="38" name="Desc.S/C" queryTableFieldId="38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58BDE0C-3B01-45F3-A9C7-EE519B8E2162}" name="To_Analyze" displayName="To_Analyze" ref="B5:M6" tableType="queryTable" insertRow="1" totalsRowShown="0" headerRowDxfId="150" dataDxfId="149" headerRowBorderDxfId="147" tableBorderDxfId="148">
  <autoFilter ref="B5:M6" xr:uid="{958BDE0C-3B01-45F3-A9C7-EE519B8E2162}"/>
  <tableColumns count="12">
    <tableColumn id="1" xr3:uid="{691409F7-D3EE-4837-9F61-B2BE5DCC04D2}" uniqueName="1" name="Tier" queryTableFieldId="1" dataDxfId="146"/>
    <tableColumn id="2" xr3:uid="{A1DF3D26-0C17-4B53-8C01-82043FF95C1B}" uniqueName="2" name="Type + TCode + Co + Doc N" queryTableFieldId="2" dataDxfId="145"/>
    <tableColumn id="3" xr3:uid="{6970765E-153A-4F32-B7AA-269948D4A746}" uniqueName="3" name="CoCd" queryTableFieldId="3" dataDxfId="144"/>
    <tableColumn id="4" xr3:uid="{971ACAE9-4442-4F04-AAF4-2B0DFCF69861}" uniqueName="4" name="Manager" queryTableFieldId="4" dataDxfId="143"/>
    <tableColumn id="5" xr3:uid="{9275B5F8-F89C-4EDC-8163-E8AAF87767E9}" uniqueName="5" name="User" queryTableFieldId="5" dataDxfId="142"/>
    <tableColumn id="6" xr3:uid="{9594C496-4363-4040-9E43-189BDF881D7E}" uniqueName="6" name="TCode" queryTableFieldId="6" dataDxfId="141"/>
    <tableColumn id="7" xr3:uid="{1ECE3D88-71E8-4567-B005-BE91EA00FFC9}" uniqueName="7" name="Text" queryTableFieldId="7" dataDxfId="140"/>
    <tableColumn id="8" xr3:uid="{12041F88-110D-48AD-96FF-525011058C41}" uniqueName="8" name="Type" queryTableFieldId="8" dataDxfId="139"/>
    <tableColumn id="9" xr3:uid="{36AA9291-0362-4190-B996-AED6CCBEDB2C}" uniqueName="9" name="DocumentNo" queryTableFieldId="9" dataDxfId="138"/>
    <tableColumn id="10" xr3:uid="{45103D8D-FDFE-415D-BE50-35E5C3D07046}" uniqueName="10" name="Effect date" queryTableFieldId="10" dataDxfId="137"/>
    <tableColumn id="11" xr3:uid="{102F5538-D316-476B-80F1-DA41FE5CFCEC}" uniqueName="11" name="Doc.Header Text" queryTableFieldId="11" dataDxfId="136"/>
    <tableColumn id="12" xr3:uid="{82C0BB93-D2AD-4E4A-B8DA-5334DB366D42}" uniqueName="12" name="Total Deb./Cred." queryTableFieldId="12" dataDxfId="135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1A33F38-3D90-4A39-99DD-296A1CA6E61F}" name="Under_Control" displayName="Under_Control" ref="B5:N6" tableType="queryTable" totalsRowShown="0" headerRowDxfId="134" dataDxfId="133" headerRowBorderDxfId="131" tableBorderDxfId="132">
  <autoFilter ref="B5:N6" xr:uid="{F1A33F38-3D90-4A39-99DD-296A1CA6E61F}"/>
  <tableColumns count="13">
    <tableColumn id="1" xr3:uid="{0CDDB4AD-8BA7-4938-B760-8B955CA121B5}" uniqueName="1" name="Tier" queryTableFieldId="1" dataDxfId="130"/>
    <tableColumn id="2" xr3:uid="{9E502843-6B82-49F6-AED7-054B33AD1F96}" uniqueName="2" name="Type + TCode + Co + Doc N" queryTableFieldId="2" dataDxfId="129"/>
    <tableColumn id="3" xr3:uid="{1EB9073B-FCF7-4A5E-947E-EB377BE753D5}" uniqueName="3" name="CoCd" queryTableFieldId="3" dataDxfId="128"/>
    <tableColumn id="4" xr3:uid="{1FECC6D8-C527-4B13-A363-F4A07A6B3645}" uniqueName="4" name="Manager" queryTableFieldId="4" dataDxfId="127"/>
    <tableColumn id="5" xr3:uid="{4A2F3FB8-C819-4504-BCF9-C97AE136D822}" uniqueName="5" name="User" queryTableFieldId="5" dataDxfId="126"/>
    <tableColumn id="6" xr3:uid="{856C87EB-F09E-4AC9-A871-10D2C9B4A571}" uniqueName="6" name="TCode" queryTableFieldId="6" dataDxfId="125"/>
    <tableColumn id="7" xr3:uid="{0A6C3490-96A0-4877-9AB5-FF9E482222DD}" uniqueName="7" name="Text" queryTableFieldId="7" dataDxfId="124"/>
    <tableColumn id="8" xr3:uid="{375AB973-8CDA-4CAC-89E8-4D97D89E2780}" uniqueName="8" name="Type" queryTableFieldId="8" dataDxfId="123"/>
    <tableColumn id="9" xr3:uid="{E7D834FF-D448-4E58-B0CE-E51115393791}" uniqueName="9" name="DocumentNo" queryTableFieldId="9" dataDxfId="122"/>
    <tableColumn id="10" xr3:uid="{3F61D304-D064-495E-A08F-7BE3FAB33F38}" uniqueName="10" name="Effect date" queryTableFieldId="10" dataDxfId="121"/>
    <tableColumn id="11" xr3:uid="{192EDD28-173B-4C13-8A7C-BE27A7D84C13}" uniqueName="11" name="Doc.Header Text" queryTableFieldId="11" dataDxfId="120"/>
    <tableColumn id="12" xr3:uid="{CBB79FB5-76E4-441D-B439-60B73E016446}" uniqueName="12" name="Total Deb./Cred." queryTableFieldId="12" dataDxfId="119"/>
    <tableColumn id="13" xr3:uid="{9CCA5F46-EC35-4349-9EB6-94DC5CA4627A}" uniqueName="13" name="Counts" queryTableFieldId="13" dataDxfId="118">
      <calculatedColumnFormula>+IFERROR(IF(INDEX(To_Analyze[#All],MATCH(Under_Control[[#This Row],[Type + TCode + Co + Doc N]],To_Analyze[[#All],[Type + TCode + Co + Doc N]],0),1)="To Analyze","Not Count","Count"),"Count")</calculatedColumnFormula>
    </tableColumn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0453726-6800-40BE-8A3B-53AFA49BCB80}" name="FB1D" displayName="FB1D" ref="B7:M8" tableType="queryTable" insertRow="1" totalsRowShown="0" headerRowDxfId="117" dataDxfId="116" headerRowBorderDxfId="114" tableBorderDxfId="115">
  <autoFilter ref="B7:M8" xr:uid="{C0453726-6800-40BE-8A3B-53AFA49BCB80}"/>
  <tableColumns count="12">
    <tableColumn id="2" xr3:uid="{8561B1C9-94E1-43AE-9912-1ED91410456E}" uniqueName="2" name="Type + TCode + Co + Doc N" queryTableFieldId="2" dataDxfId="113"/>
    <tableColumn id="3" xr3:uid="{9704A0CB-DC65-4612-889A-F518BF950D00}" uniqueName="3" name="CoCd" queryTableFieldId="3" dataDxfId="112"/>
    <tableColumn id="4" xr3:uid="{0F167627-0076-40B3-8B3F-CEAD9598EBE6}" uniqueName="4" name="Manager" queryTableFieldId="4" dataDxfId="111"/>
    <tableColumn id="5" xr3:uid="{CF658E6D-12C7-4026-BE07-70FA901AAAD5}" uniqueName="5" name="User" queryTableFieldId="5" dataDxfId="110"/>
    <tableColumn id="6" xr3:uid="{7B82FFC7-1B9D-44E1-BFC3-E4A25CCE4D47}" uniqueName="6" name="TCode" queryTableFieldId="6" dataDxfId="109"/>
    <tableColumn id="7" xr3:uid="{72A59979-8465-41D5-BC74-C307E8930C14}" uniqueName="7" name="Text" queryTableFieldId="7" dataDxfId="108"/>
    <tableColumn id="8" xr3:uid="{4B225505-FA7F-4D88-B159-371A0CCEE9E8}" uniqueName="8" name="Type" queryTableFieldId="8" dataDxfId="107"/>
    <tableColumn id="9" xr3:uid="{7B470DF4-4286-4BBF-B12C-82538CE3B4FC}" uniqueName="9" name="DocumentNo" queryTableFieldId="9" dataDxfId="106"/>
    <tableColumn id="10" xr3:uid="{FCB7F069-3BC8-4187-91D8-A816BC236A3C}" uniqueName="10" name="Effect date" queryTableFieldId="10" dataDxfId="105"/>
    <tableColumn id="11" xr3:uid="{4DDA498E-871C-4C58-B491-6B10F0427E59}" uniqueName="11" name="Doc.Header Text" queryTableFieldId="11" dataDxfId="104"/>
    <tableColumn id="12" xr3:uid="{E3190F25-2EB1-4A1F-9D88-D7A2422F1BDF}" uniqueName="12" name="Total Deb./Cred." queryTableFieldId="12" dataDxfId="103"/>
    <tableColumn id="13" xr3:uid="{5846501A-5ED7-419D-94FF-95EF4141DEE6}" uniqueName="13" name="Sampling" queryTableFieldId="13" dataDxfId="102">
      <calculatedColumnFormula>+IF(FB1D[[#This Row],[Total Deb./Cred.]]&gt;Summary!$D$21,"Sample","-")</calculatedColumnFormula>
    </tableColumn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CE6735-6E09-4B25-A146-5C4FFEB82CBC}" name="Rest" displayName="Rest" ref="B7:M8" tableType="queryTable" totalsRowShown="0" headerRowDxfId="101" dataDxfId="100" headerRowBorderDxfId="98" tableBorderDxfId="99">
  <autoFilter ref="B7:M8" xr:uid="{BCCE6735-6E09-4B25-A146-5C4FFEB82CBC}"/>
  <tableColumns count="12">
    <tableColumn id="1" xr3:uid="{24102BBA-62ED-47E8-8139-BCEA3077904E}" uniqueName="1" name="Type + TCode + Co + Doc N" queryTableFieldId="1" dataDxfId="97"/>
    <tableColumn id="2" xr3:uid="{DCE318E4-84F8-4244-AE32-46C5435570D5}" uniqueName="2" name="CoCd" queryTableFieldId="2" dataDxfId="96"/>
    <tableColumn id="3" xr3:uid="{950EDB82-F931-4D95-B498-AE39720BA3B1}" uniqueName="3" name="Manager" queryTableFieldId="3" dataDxfId="95"/>
    <tableColumn id="4" xr3:uid="{FB04AFF1-F10A-4B25-BF3A-47A2D27FAE2A}" uniqueName="4" name="User" queryTableFieldId="4" dataDxfId="94"/>
    <tableColumn id="5" xr3:uid="{69A5899F-0096-4BB6-9DCD-F793F7E52BE4}" uniqueName="5" name="TCode" queryTableFieldId="5" dataDxfId="93"/>
    <tableColumn id="6" xr3:uid="{7C02F032-F220-400A-B577-44C4ABA58729}" uniqueName="6" name="Text" queryTableFieldId="6" dataDxfId="92"/>
    <tableColumn id="7" xr3:uid="{40EAB9A0-8DF7-414A-AE9F-53380A61BD4C}" uniqueName="7" name="Type" queryTableFieldId="7" dataDxfId="91"/>
    <tableColumn id="8" xr3:uid="{78A1F9AC-657D-4DCF-81C7-B483477F6737}" uniqueName="8" name="DocumentNo" queryTableFieldId="8" dataDxfId="90"/>
    <tableColumn id="9" xr3:uid="{354AACDD-36AD-4142-924D-A65F46205B78}" uniqueName="9" name="Effect date" queryTableFieldId="9" dataDxfId="89"/>
    <tableColumn id="10" xr3:uid="{9CA15074-30ED-42A8-B58D-E2179CEA0959}" uniqueName="10" name="Doc.Header Text" queryTableFieldId="10" dataDxfId="88"/>
    <tableColumn id="11" xr3:uid="{DB5D7C1E-2038-4EB0-A0B7-64DF467094BB}" uniqueName="11" name="Total Deb./Cred." queryTableFieldId="11" dataDxfId="87"/>
    <tableColumn id="12" xr3:uid="{3F8F0941-0C22-428C-B6A9-061C24CF2FDD}" uniqueName="12" name="Sampling" queryTableFieldId="12" dataDxfId="86">
      <calculatedColumnFormula>+IF(Rest[[#This Row],[Total Deb./Cred.]]&gt;Summary!$D$21,"Sample","-")</calculatedColumnFormula>
    </tableColumn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B784C26-1213-4F59-BC7B-839A2B3FA805}" name="FB1D_To_Analyze" displayName="FB1D_To_Analyze" ref="B5:V6" tableType="queryTable" insertRow="1" totalsRowShown="0" headerRowDxfId="77" dataDxfId="76" headerRowBorderDxfId="74" tableBorderDxfId="75">
  <autoFilter ref="B5:V6" xr:uid="{CB784C26-1213-4F59-BC7B-839A2B3FA805}"/>
  <tableColumns count="21">
    <tableColumn id="2" xr3:uid="{8CEAD4ED-5649-4591-9C6B-99D9D0A5C84F}" uniqueName="2" name="CoCd" queryTableFieldId="2" dataDxfId="73"/>
    <tableColumn id="3" xr3:uid="{1390F931-9B3C-4EC8-9AB2-084CFE68F05C}" uniqueName="3" name="Manager" queryTableFieldId="3" dataDxfId="72"/>
    <tableColumn id="4" xr3:uid="{69EAF73B-7AA3-4C35-A69D-14CB58484CA3}" uniqueName="4" name="User" queryTableFieldId="4" dataDxfId="71"/>
    <tableColumn id="5" xr3:uid="{A7383E71-F2AB-4684-AB14-3E7FEA3A76B3}" uniqueName="5" name="TCode" queryTableFieldId="5" dataDxfId="70"/>
    <tableColumn id="6" xr3:uid="{EED5117D-79F2-4824-8BEE-35B365DD79AA}" uniqueName="6" name="Type" queryTableFieldId="6" dataDxfId="69"/>
    <tableColumn id="7" xr3:uid="{A6D8EE0F-7478-43EF-B1A9-BA007962B539}" uniqueName="7" name="DocumentNo" queryTableFieldId="7" dataDxfId="68"/>
    <tableColumn id="8" xr3:uid="{26C94B9F-D710-48BC-8A82-037962BECA50}" uniqueName="8" name="Effect date" queryTableFieldId="8" dataDxfId="67"/>
    <tableColumn id="9" xr3:uid="{B8CA9D02-3934-4BB1-9BE7-BC42D9517F2E}" uniqueName="9" name="Doc.Header Text" queryTableFieldId="9" dataDxfId="66"/>
    <tableColumn id="10" xr3:uid="{162CDA7A-7BC4-49ED-ADD0-218BDEE3AFB9}" uniqueName="10" name="Total Deb./Cred." queryTableFieldId="10" dataDxfId="65"/>
    <tableColumn id="11" xr3:uid="{2C95A7CA-8710-4A58-AC37-26A86C763F9E}" uniqueName="11" name="G/L Account" queryTableFieldId="11" dataDxfId="64"/>
    <tableColumn id="12" xr3:uid="{61DB01A1-3A56-43EB-815E-E832C9B63A36}" uniqueName="12" name="G/L Account Descr." queryTableFieldId="12" dataDxfId="63"/>
    <tableColumn id="1" xr3:uid="{ED0EBA6D-EB3D-46B9-8646-4B5469491226}" uniqueName="1" name="Supp/Cust" queryTableFieldId="25"/>
    <tableColumn id="21" xr3:uid="{B9C942FE-F919-443E-BF09-745D978448A2}" uniqueName="21" name="Desc.S/C" queryTableFieldId="26"/>
    <tableColumn id="13" xr3:uid="{71005E0B-3FFB-4EC7-914D-DDF77CFB2B61}" uniqueName="13" name="Cost Ctr" queryTableFieldId="13" dataDxfId="62"/>
    <tableColumn id="16" xr3:uid="{37F7559B-1D27-428D-82F8-C883A2F730BB}" uniqueName="16" name="Cost Ctr Desc." queryTableFieldId="16" dataDxfId="61"/>
    <tableColumn id="14" xr3:uid="{DC6EEACE-EE4C-4FD9-A301-38476D8EFF59}" uniqueName="14" name="Profit Ctr" queryTableFieldId="14" dataDxfId="60"/>
    <tableColumn id="17" xr3:uid="{CB4744D1-6C98-4965-BC3D-0AB5CFD359C0}" uniqueName="17" name="Profit Ctr Desc" queryTableFieldId="17" dataDxfId="59"/>
    <tableColumn id="15" xr3:uid="{565C0FC6-9844-4F51-82F3-154E7E22C491}" uniqueName="15" name="Order" queryTableFieldId="15" dataDxfId="58"/>
    <tableColumn id="18" xr3:uid="{C2CC6477-1AB2-4F7B-9911-8979487CE2BF}" uniqueName="18" name="Order Desc." queryTableFieldId="18" dataDxfId="57"/>
    <tableColumn id="19" xr3:uid="{34192EED-EF79-45B6-A29E-74BAA7C9D86A}" uniqueName="19" name="   Debit amount" queryTableFieldId="19" dataDxfId="56"/>
    <tableColumn id="20" xr3:uid="{072B7A90-C691-45E8-9613-F09E0D4D60ED}" uniqueName="20" name="  Credit amount" queryTableFieldId="20" dataDxfId="55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D7F8B62-9BA2-4298-8106-7EB434A24747}" name="Rest_To_Analyze" displayName="Rest_To_Analyze" ref="B5:V6" tableType="queryTable" insertRow="1" totalsRowShown="0" headerRowDxfId="54" dataDxfId="53" headerRowBorderDxfId="51" tableBorderDxfId="52">
  <autoFilter ref="B5:V6" xr:uid="{CD7F8B62-9BA2-4298-8106-7EB434A24747}"/>
  <tableColumns count="21">
    <tableColumn id="1" xr3:uid="{04CF413E-6282-4AF7-BDA3-E3D8B053AE09}" uniqueName="1" name="CoCd" queryTableFieldId="1" dataDxfId="50"/>
    <tableColumn id="2" xr3:uid="{B843589C-B70F-4723-B5D3-5C4F97B07D8E}" uniqueName="2" name="Manager" queryTableFieldId="2" dataDxfId="49"/>
    <tableColumn id="3" xr3:uid="{7AA66676-D072-4BFE-B4A8-16A242997788}" uniqueName="3" name="User" queryTableFieldId="3" dataDxfId="48"/>
    <tableColumn id="4" xr3:uid="{6051C5CD-359C-4B59-9EC8-F98A3AC20317}" uniqueName="4" name="TCode" queryTableFieldId="4" dataDxfId="47"/>
    <tableColumn id="5" xr3:uid="{BD3CE50E-AC51-4E6A-8473-46323E123F28}" uniqueName="5" name="Type" queryTableFieldId="5" dataDxfId="46"/>
    <tableColumn id="6" xr3:uid="{B64D2510-AF54-4426-890F-B0CDC9200B93}" uniqueName="6" name="DocumentNo" queryTableFieldId="6" dataDxfId="45"/>
    <tableColumn id="7" xr3:uid="{F18E8B4C-9871-40CC-B07B-A126FFEE105A}" uniqueName="7" name="Effect date" queryTableFieldId="7" dataDxfId="44"/>
    <tableColumn id="8" xr3:uid="{CBD9049F-CCD1-49D0-8C41-71E5D28510C1}" uniqueName="8" name="Doc.Header Text" queryTableFieldId="8" dataDxfId="43"/>
    <tableColumn id="9" xr3:uid="{16E12A9D-F511-4D9F-865C-39E80494A976}" uniqueName="9" name="Total Deb./Cred." queryTableFieldId="9" dataDxfId="42"/>
    <tableColumn id="10" xr3:uid="{8B65DDD3-64C5-4C27-9700-18EB6C5ADEB4}" uniqueName="10" name="G/L Account" queryTableFieldId="10" dataDxfId="41"/>
    <tableColumn id="11" xr3:uid="{2AC44EFD-0BE9-4ED6-BBBE-3F61F9965E34}" uniqueName="11" name="G/L Account Descr." queryTableFieldId="11" dataDxfId="40"/>
    <tableColumn id="20" xr3:uid="{B5702188-1AAA-4509-BDD4-833015A8910E}" uniqueName="20" name="Supp/Cust" queryTableFieldId="28"/>
    <tableColumn id="21" xr3:uid="{49F7E4D3-12F3-4B39-B329-7ED98AF3BC21}" uniqueName="21" name="Desc.S/C" queryTableFieldId="29"/>
    <tableColumn id="14" xr3:uid="{6B845074-48B0-4C0B-AE20-8373202C917C}" uniqueName="14" name="Cost Ctr" queryTableFieldId="14" dataDxfId="39"/>
    <tableColumn id="17" xr3:uid="{5F951380-71E9-4AD3-B72B-8A4DDE8531A1}" uniqueName="17" name="Cost Ctr Desc." queryTableFieldId="17" dataDxfId="38"/>
    <tableColumn id="15" xr3:uid="{DD612D43-C17C-47D8-92EC-FCC2B23CBA4D}" uniqueName="15" name="Profit Ctr" queryTableFieldId="15" dataDxfId="37"/>
    <tableColumn id="18" xr3:uid="{D1D5768C-49EB-40F0-B75B-44E72DB46DB2}" uniqueName="18" name="Profit Ctr Desc" queryTableFieldId="18" dataDxfId="36"/>
    <tableColumn id="16" xr3:uid="{60AF6C15-25B0-4F76-BF3B-06727AA0CFDB}" uniqueName="16" name="Order" queryTableFieldId="16" dataDxfId="35"/>
    <tableColumn id="19" xr3:uid="{E26B1DBE-3032-4D6A-95E5-7C7D6C07FB1E}" uniqueName="19" name="Order Desc." queryTableFieldId="19" dataDxfId="34"/>
    <tableColumn id="12" xr3:uid="{D0574C7A-06D2-4DF5-B39B-FD156C1053A6}" uniqueName="12" name="   Debit amount" queryTableFieldId="12" dataDxfId="33"/>
    <tableColumn id="13" xr3:uid="{9FA2F7EE-A1CB-4F87-A3A8-C1F37C7EDEC4}" uniqueName="13" name="  Credit amount" queryTableFieldId="13" dataDxfId="3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C32A6-92F5-4BEA-B9A5-20C1722F6AD7}">
  <sheetPr>
    <tabColor rgb="FF0070C0"/>
  </sheetPr>
  <dimension ref="B1:AM5"/>
  <sheetViews>
    <sheetView showGridLines="0" tabSelected="1" zoomScale="90" zoomScaleNormal="90" workbookViewId="0">
      <pane ySplit="4" topLeftCell="A5" activePane="bottomLeft" state="frozen"/>
      <selection pane="bottomLeft" activeCell="B13" sqref="B13"/>
    </sheetView>
  </sheetViews>
  <sheetFormatPr defaultColWidth="8.85546875" defaultRowHeight="12"/>
  <cols>
    <col min="1" max="1" width="2.42578125" style="1" customWidth="1"/>
    <col min="2" max="2" width="18.140625" style="1" customWidth="1"/>
    <col min="3" max="3" width="19.85546875" style="1" customWidth="1"/>
    <col min="4" max="4" width="26.28515625" style="1" bestFit="1" customWidth="1"/>
    <col min="5" max="5" width="8.28515625" style="1" bestFit="1" customWidth="1"/>
    <col min="6" max="6" width="11.7109375" style="1" bestFit="1" customWidth="1"/>
    <col min="7" max="7" width="12.85546875" style="1" bestFit="1" customWidth="1"/>
    <col min="8" max="8" width="9" style="1" bestFit="1" customWidth="1"/>
    <col min="9" max="9" width="20.28515625" style="1" customWidth="1"/>
    <col min="10" max="10" width="7.7109375" style="1" bestFit="1" customWidth="1"/>
    <col min="11" max="11" width="18.28515625" style="1" bestFit="1" customWidth="1"/>
    <col min="12" max="12" width="14.28515625" style="1" bestFit="1" customWidth="1"/>
    <col min="13" max="13" width="11.28515625" style="115" bestFit="1" customWidth="1"/>
    <col min="14" max="14" width="12.140625" style="115" bestFit="1" customWidth="1"/>
    <col min="15" max="15" width="12.42578125" style="115" bestFit="1" customWidth="1"/>
    <col min="16" max="16" width="21.28515625" style="1" bestFit="1" customWidth="1"/>
    <col min="17" max="17" width="12.28515625" style="1" bestFit="1" customWidth="1"/>
    <col min="18" max="18" width="13.5703125" style="1" bestFit="1" customWidth="1"/>
    <col min="19" max="19" width="17.140625" style="1" bestFit="1" customWidth="1"/>
    <col min="20" max="20" width="21.28515625" style="1" bestFit="1" customWidth="1"/>
    <col min="21" max="21" width="6.28515625" style="1" bestFit="1" customWidth="1"/>
    <col min="22" max="22" width="5.7109375" style="1" bestFit="1" customWidth="1"/>
    <col min="23" max="23" width="7.28515625" style="1" bestFit="1" customWidth="1"/>
    <col min="24" max="24" width="13.7109375" style="1" bestFit="1" customWidth="1"/>
    <col min="25" max="25" width="19.7109375" style="1" bestFit="1" customWidth="1"/>
    <col min="26" max="26" width="16.28515625" style="1" bestFit="1" customWidth="1"/>
    <col min="27" max="27" width="19.7109375" style="1" bestFit="1" customWidth="1"/>
    <col min="28" max="28" width="16.7109375" style="1" bestFit="1" customWidth="1"/>
    <col min="29" max="29" width="20.7109375" style="1" bestFit="1" customWidth="1"/>
    <col min="30" max="30" width="40.7109375" style="1" bestFit="1" customWidth="1"/>
    <col min="31" max="31" width="11.28515625" style="1" bestFit="1" customWidth="1"/>
    <col min="32" max="32" width="10.7109375" style="1" bestFit="1" customWidth="1"/>
    <col min="33" max="34" width="11.28515625" style="1" bestFit="1" customWidth="1"/>
    <col min="35" max="35" width="21.7109375" style="1" bestFit="1" customWidth="1"/>
    <col min="36" max="36" width="22" style="1" bestFit="1" customWidth="1"/>
    <col min="37" max="37" width="18.140625" style="1" customWidth="1"/>
    <col min="38" max="38" width="17.28515625" style="1" customWidth="1"/>
    <col min="39" max="39" width="51.28515625" style="1" bestFit="1" customWidth="1"/>
    <col min="40" max="16384" width="8.85546875" style="1"/>
  </cols>
  <sheetData>
    <row r="1" spans="2:39" s="2" customFormat="1" ht="20.25">
      <c r="B1" s="137" t="s">
        <v>0</v>
      </c>
      <c r="C1" s="137"/>
      <c r="D1" s="137"/>
      <c r="E1" s="137"/>
      <c r="F1" s="137"/>
      <c r="G1" s="137"/>
      <c r="H1" s="137"/>
      <c r="M1" s="114"/>
      <c r="N1" s="114"/>
      <c r="O1" s="114"/>
    </row>
    <row r="2" spans="2:39" ht="16.899999999999999" customHeight="1">
      <c r="F2" s="138" t="s">
        <v>1</v>
      </c>
      <c r="G2" s="138"/>
      <c r="H2" s="138"/>
      <c r="I2" s="138"/>
      <c r="J2" s="138"/>
    </row>
    <row r="3" spans="2:39" ht="12.75" thickBot="1"/>
    <row r="4" spans="2:39" ht="12.75" thickBot="1">
      <c r="B4" s="21" t="s">
        <v>2</v>
      </c>
      <c r="C4" s="22" t="s">
        <v>3</v>
      </c>
      <c r="D4" s="23" t="s">
        <v>4</v>
      </c>
      <c r="E4" s="26" t="s">
        <v>5</v>
      </c>
      <c r="F4" s="27" t="s">
        <v>6</v>
      </c>
      <c r="G4" s="27" t="s">
        <v>7</v>
      </c>
      <c r="H4" s="27" t="s">
        <v>8</v>
      </c>
      <c r="I4" s="27" t="s">
        <v>9</v>
      </c>
      <c r="J4" s="27" t="s">
        <v>10</v>
      </c>
      <c r="K4" s="27" t="s">
        <v>11</v>
      </c>
      <c r="L4" s="27" t="s">
        <v>12</v>
      </c>
      <c r="M4" s="116" t="s">
        <v>13</v>
      </c>
      <c r="N4" s="116" t="s">
        <v>14</v>
      </c>
      <c r="O4" s="116" t="s">
        <v>15</v>
      </c>
      <c r="P4" s="27" t="s">
        <v>16</v>
      </c>
      <c r="Q4" s="27" t="s">
        <v>17</v>
      </c>
      <c r="R4" s="27" t="s">
        <v>18</v>
      </c>
      <c r="S4" s="27" t="s">
        <v>19</v>
      </c>
      <c r="T4" s="27" t="s">
        <v>20</v>
      </c>
      <c r="U4" s="27" t="s">
        <v>21</v>
      </c>
      <c r="V4" s="27" t="s">
        <v>22</v>
      </c>
      <c r="W4" s="27" t="s">
        <v>23</v>
      </c>
      <c r="X4" s="27" t="s">
        <v>24</v>
      </c>
      <c r="Y4" s="27" t="s">
        <v>25</v>
      </c>
      <c r="Z4" s="27" t="s">
        <v>26</v>
      </c>
      <c r="AA4" s="27" t="s">
        <v>27</v>
      </c>
      <c r="AB4" s="27" t="s">
        <v>28</v>
      </c>
      <c r="AC4" s="27" t="s">
        <v>29</v>
      </c>
      <c r="AD4" s="27" t="s">
        <v>30</v>
      </c>
      <c r="AE4" s="27" t="s">
        <v>31</v>
      </c>
      <c r="AF4" s="27" t="s">
        <v>32</v>
      </c>
      <c r="AG4" s="27" t="s">
        <v>33</v>
      </c>
      <c r="AH4" s="27" t="s">
        <v>34</v>
      </c>
      <c r="AI4" s="27" t="s">
        <v>35</v>
      </c>
      <c r="AJ4" s="27" t="s">
        <v>36</v>
      </c>
      <c r="AK4" s="28" t="s">
        <v>37</v>
      </c>
      <c r="AL4" s="28" t="s">
        <v>38</v>
      </c>
      <c r="AM4" s="28" t="s">
        <v>39</v>
      </c>
    </row>
    <row r="5" spans="2:39">
      <c r="B5" s="24" t="str">
        <f>+IF(COUNTIF(Exclusions[[#All],[Type + G/L Acc]],ZEUFI037[[#This Row],[Type + G/L Acc]])&gt;0,"Under Control",IF(OR(AND(LEFT(ZEUFI037[[#This Row],[G/L Account]],1)=6,(ZEUFI037[[#This Row],[   Debit amount]]+ZEUFI037[[#This Row],[  Credit amount]])&lt;10),LEFT(ZEUFI037[[#This Row],[G/L Account]],1)=6,(ZEUFI037[[#This Row],[   Debit amount]]+ZEUFI037[[#This Row],[  Credit amount]])&lt;10),"Under Control","To Analyze"))</f>
        <v>Under Control</v>
      </c>
      <c r="C5" s="5" t="str">
        <f>+CONCATENATE(ZEUFI037[[#This Row],[Type]],"-",ZEUFI037[[#This Row],[TCode]],"-",ZEUFI037[[#This Row],[G/L Account]])</f>
        <v>--</v>
      </c>
      <c r="D5" s="25" t="str">
        <f>+CONCATENATE(ZEUFI037[[#This Row],[Type]],"-",ZEUFI037[[#This Row],[TCode]],"-",ZEUFI037[[#This Row],[CoCd]],"-",ZEUFI037[[#This Row],[DocumentNo]])</f>
        <v>---</v>
      </c>
      <c r="E5" s="11"/>
      <c r="F5" s="6"/>
      <c r="G5" s="6"/>
      <c r="H5" s="6"/>
      <c r="I5" s="6"/>
      <c r="J5" s="6"/>
      <c r="K5" s="6"/>
      <c r="L5" s="6"/>
      <c r="M5" s="117"/>
      <c r="N5" s="117"/>
      <c r="O5" s="117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7"/>
      <c r="AL5" s="6"/>
      <c r="AM5" s="6"/>
    </row>
  </sheetData>
  <mergeCells count="2">
    <mergeCell ref="B1:H1"/>
    <mergeCell ref="F2:J2"/>
  </mergeCells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1A887-3361-4C77-B6D9-0E29A1756929}">
  <sheetPr>
    <tabColor theme="7"/>
  </sheetPr>
  <dimension ref="B1:X6"/>
  <sheetViews>
    <sheetView showGridLines="0" topLeftCell="B1" zoomScale="90" zoomScaleNormal="90" workbookViewId="0">
      <selection activeCell="H1" sqref="H1:H1048576"/>
    </sheetView>
  </sheetViews>
  <sheetFormatPr defaultColWidth="8.85546875" defaultRowHeight="12"/>
  <cols>
    <col min="1" max="1" width="2.42578125" style="1" customWidth="1"/>
    <col min="2" max="2" width="11" style="1" bestFit="1" customWidth="1"/>
    <col min="3" max="3" width="13.85546875" style="1" bestFit="1" customWidth="1"/>
    <col min="4" max="4" width="10.28515625" style="1" bestFit="1" customWidth="1"/>
    <col min="5" max="5" width="11.85546875" style="1" bestFit="1" customWidth="1"/>
    <col min="6" max="6" width="10.42578125" style="1" bestFit="1" customWidth="1"/>
    <col min="7" max="7" width="17.28515625" style="1" bestFit="1" customWidth="1"/>
    <col min="8" max="8" width="15.42578125" style="115" bestFit="1" customWidth="1"/>
    <col min="9" max="9" width="20.42578125" style="1" bestFit="1" customWidth="1"/>
    <col min="10" max="10" width="20.140625" style="1" bestFit="1" customWidth="1"/>
    <col min="11" max="11" width="16.7109375" style="1" bestFit="1" customWidth="1"/>
    <col min="12" max="12" width="22.85546875" style="1" bestFit="1" customWidth="1"/>
    <col min="13" max="13" width="15.28515625" style="1" bestFit="1" customWidth="1"/>
    <col min="14" max="14" width="13.85546875" style="1" bestFit="1" customWidth="1"/>
    <col min="15" max="15" width="13.42578125" style="1" bestFit="1" customWidth="1"/>
    <col min="16" max="16" width="18.7109375" style="1" bestFit="1" customWidth="1"/>
    <col min="17" max="17" width="14.140625" style="1" bestFit="1" customWidth="1"/>
    <col min="18" max="18" width="18.85546875" style="1" bestFit="1" customWidth="1"/>
    <col min="19" max="19" width="11.28515625" style="1" bestFit="1" customWidth="1"/>
    <col min="20" max="20" width="16.42578125" style="1" bestFit="1" customWidth="1"/>
    <col min="21" max="21" width="19.140625" style="1" bestFit="1" customWidth="1"/>
    <col min="22" max="22" width="19.85546875" style="1" bestFit="1" customWidth="1"/>
    <col min="23" max="23" width="12.28515625" style="1" bestFit="1" customWidth="1"/>
    <col min="24" max="24" width="10.7109375" style="1" bestFit="1" customWidth="1"/>
    <col min="25" max="16384" width="8.85546875" style="1"/>
  </cols>
  <sheetData>
    <row r="1" spans="2:24" s="9" customFormat="1" ht="21.6" customHeight="1">
      <c r="B1" s="10" t="s">
        <v>82</v>
      </c>
      <c r="C1" s="10"/>
      <c r="D1" s="10"/>
      <c r="E1" s="10"/>
      <c r="F1" s="10"/>
      <c r="G1" s="10"/>
      <c r="H1" s="124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3" spans="2:24">
      <c r="J3" s="29">
        <f>+SUM(Rest_To_Analyze[[#All],[Total Deb./Cred.]])</f>
        <v>0</v>
      </c>
      <c r="S3" s="29">
        <f>+SUM(Rest_To_Analyze[[#All],[   Debit amount]])</f>
        <v>0</v>
      </c>
      <c r="T3" s="29">
        <f>+SUM(Rest_To_Analyze[[#All],[  Credit amount]])</f>
        <v>0</v>
      </c>
      <c r="U3" s="29"/>
      <c r="V3" s="29"/>
      <c r="W3" s="29"/>
      <c r="X3" s="29"/>
    </row>
    <row r="5" spans="2:24" ht="12.75" thickBot="1">
      <c r="B5" s="40" t="s">
        <v>5</v>
      </c>
      <c r="C5" s="40" t="s">
        <v>6</v>
      </c>
      <c r="D5" s="40" t="s">
        <v>7</v>
      </c>
      <c r="E5" s="40" t="s">
        <v>8</v>
      </c>
      <c r="F5" s="40" t="s">
        <v>10</v>
      </c>
      <c r="G5" s="40" t="s">
        <v>12</v>
      </c>
      <c r="H5" s="126" t="s">
        <v>15</v>
      </c>
      <c r="I5" s="40" t="s">
        <v>16</v>
      </c>
      <c r="J5" s="40" t="s">
        <v>19</v>
      </c>
      <c r="K5" s="41" t="s">
        <v>24</v>
      </c>
      <c r="L5" s="41" t="s">
        <v>25</v>
      </c>
      <c r="M5" s="41" t="s">
        <v>38</v>
      </c>
      <c r="N5" s="41" t="s">
        <v>39</v>
      </c>
      <c r="O5" s="41" t="s">
        <v>32</v>
      </c>
      <c r="P5" s="41" t="s">
        <v>35</v>
      </c>
      <c r="Q5" s="41" t="s">
        <v>33</v>
      </c>
      <c r="R5" s="41" t="s">
        <v>36</v>
      </c>
      <c r="S5" s="41" t="s">
        <v>34</v>
      </c>
      <c r="T5" s="41" t="s">
        <v>37</v>
      </c>
      <c r="U5" s="41" t="s">
        <v>26</v>
      </c>
      <c r="V5" s="41" t="s">
        <v>28</v>
      </c>
    </row>
    <row r="6" spans="2:24" ht="15">
      <c r="B6" s="4"/>
      <c r="C6" s="4"/>
      <c r="D6" s="4"/>
      <c r="E6" s="4"/>
      <c r="F6" s="4"/>
      <c r="G6" s="4"/>
      <c r="H6" s="120"/>
      <c r="J6" s="8"/>
      <c r="K6" s="4"/>
      <c r="M6"/>
      <c r="N6"/>
      <c r="U6" s="8"/>
      <c r="V6" s="8"/>
    </row>
  </sheetData>
  <phoneticPr fontId="1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B4009-18FF-494C-A06D-1F7DC02D9460}">
  <sheetPr>
    <tabColor rgb="FFFFFFCC"/>
  </sheetPr>
  <dimension ref="B1:T6"/>
  <sheetViews>
    <sheetView showGridLines="0" workbookViewId="0">
      <selection activeCell="J1" sqref="J1:J1048576"/>
    </sheetView>
  </sheetViews>
  <sheetFormatPr defaultColWidth="8.85546875" defaultRowHeight="12"/>
  <cols>
    <col min="1" max="1" width="3.28515625" style="1" customWidth="1"/>
    <col min="2" max="2" width="27.42578125" style="1" bestFit="1" customWidth="1"/>
    <col min="3" max="3" width="9.85546875" style="1" bestFit="1" customWidth="1"/>
    <col min="4" max="4" width="12.7109375" style="1" bestFit="1" customWidth="1"/>
    <col min="5" max="5" width="9.42578125" style="1" bestFit="1" customWidth="1"/>
    <col min="6" max="6" width="10.7109375" style="1" bestFit="1" customWidth="1"/>
    <col min="7" max="7" width="9.140625" style="1" bestFit="1" customWidth="1"/>
    <col min="8" max="8" width="9.42578125" style="1" bestFit="1" customWidth="1"/>
    <col min="9" max="9" width="16" style="1" bestFit="1" customWidth="1"/>
    <col min="10" max="10" width="14.28515625" style="115" bestFit="1" customWidth="1"/>
    <col min="11" max="11" width="19.140625" style="1" bestFit="1" customWidth="1"/>
    <col min="12" max="12" width="18.42578125" style="1" bestFit="1" customWidth="1"/>
    <col min="13" max="13" width="13.140625" style="1" bestFit="1" customWidth="1"/>
    <col min="14" max="16384" width="8.85546875" style="1"/>
  </cols>
  <sheetData>
    <row r="1" spans="2:20" s="9" customFormat="1" ht="21.6" customHeight="1">
      <c r="B1" s="10" t="s">
        <v>83</v>
      </c>
      <c r="C1" s="10"/>
      <c r="D1" s="10"/>
      <c r="E1" s="10"/>
      <c r="F1" s="10"/>
      <c r="G1" s="10"/>
      <c r="H1" s="10"/>
      <c r="I1" s="10"/>
      <c r="J1" s="124"/>
      <c r="K1" s="10"/>
      <c r="L1" s="10"/>
      <c r="M1" s="10"/>
      <c r="N1" s="10"/>
      <c r="O1" s="10"/>
      <c r="P1" s="10"/>
      <c r="Q1" s="10"/>
      <c r="R1" s="10"/>
      <c r="S1" s="10"/>
      <c r="T1" s="10"/>
    </row>
    <row r="3" spans="2:20">
      <c r="B3" s="35">
        <f>+COUNTA(Sample_FBD1[[#All],[Type + TCode + Co + Doc N]])-1</f>
        <v>0</v>
      </c>
      <c r="L3" s="29">
        <f>+SUM(Sample_FBD1[[#All],[Total Deb./Cred.]])</f>
        <v>0</v>
      </c>
    </row>
    <row r="4" spans="2:20" ht="6" customHeight="1"/>
    <row r="5" spans="2:20" ht="12.75" thickBot="1">
      <c r="B5" s="13" t="s">
        <v>4</v>
      </c>
      <c r="C5" s="12" t="s">
        <v>5</v>
      </c>
      <c r="D5" s="12" t="s">
        <v>6</v>
      </c>
      <c r="E5" s="12" t="s">
        <v>7</v>
      </c>
      <c r="F5" s="12" t="s">
        <v>8</v>
      </c>
      <c r="G5" s="12" t="s">
        <v>9</v>
      </c>
      <c r="H5" s="12" t="s">
        <v>10</v>
      </c>
      <c r="I5" s="12" t="s">
        <v>12</v>
      </c>
      <c r="J5" s="123" t="s">
        <v>15</v>
      </c>
      <c r="K5" s="12" t="s">
        <v>16</v>
      </c>
      <c r="L5" s="12" t="s">
        <v>19</v>
      </c>
      <c r="M5" s="18" t="s">
        <v>63</v>
      </c>
    </row>
    <row r="6" spans="2:20">
      <c r="B6" s="4"/>
      <c r="C6" s="4"/>
      <c r="D6" s="4"/>
      <c r="E6" s="4"/>
      <c r="F6" s="4"/>
      <c r="H6" s="4"/>
      <c r="I6" s="4"/>
      <c r="J6" s="120"/>
      <c r="L6" s="8"/>
      <c r="M6" s="4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63D96-D99C-40FF-A59C-6C757F93EFC5}">
  <sheetPr>
    <tabColor rgb="FFFFFFCC"/>
  </sheetPr>
  <dimension ref="B1:T6"/>
  <sheetViews>
    <sheetView showGridLines="0" workbookViewId="0">
      <selection activeCell="G19" sqref="G19"/>
    </sheetView>
  </sheetViews>
  <sheetFormatPr defaultColWidth="8.85546875" defaultRowHeight="12"/>
  <cols>
    <col min="1" max="1" width="2.7109375" style="1" customWidth="1"/>
    <col min="2" max="2" width="27.42578125" style="1" bestFit="1" customWidth="1"/>
    <col min="3" max="3" width="9.85546875" style="1" bestFit="1" customWidth="1"/>
    <col min="4" max="4" width="12.7109375" style="1" bestFit="1" customWidth="1"/>
    <col min="5" max="5" width="9.42578125" style="1" bestFit="1" customWidth="1"/>
    <col min="6" max="6" width="10.7109375" style="1" bestFit="1" customWidth="1"/>
    <col min="7" max="7" width="9.140625" style="1" bestFit="1" customWidth="1"/>
    <col min="8" max="8" width="9.42578125" style="1" bestFit="1" customWidth="1"/>
    <col min="9" max="9" width="16" style="1" bestFit="1" customWidth="1"/>
    <col min="10" max="10" width="14.28515625" style="115" bestFit="1" customWidth="1"/>
    <col min="11" max="11" width="19.140625" style="1" bestFit="1" customWidth="1"/>
    <col min="12" max="12" width="18.42578125" style="1" bestFit="1" customWidth="1"/>
    <col min="13" max="13" width="13.140625" style="1" bestFit="1" customWidth="1"/>
    <col min="14" max="16384" width="8.85546875" style="1"/>
  </cols>
  <sheetData>
    <row r="1" spans="2:20" s="9" customFormat="1" ht="21.6" customHeight="1">
      <c r="B1" s="10" t="s">
        <v>84</v>
      </c>
      <c r="C1" s="10"/>
      <c r="D1" s="10"/>
      <c r="E1" s="10"/>
      <c r="F1" s="10"/>
      <c r="G1" s="10"/>
      <c r="H1" s="10"/>
      <c r="I1" s="10"/>
      <c r="J1" s="124"/>
      <c r="K1" s="10"/>
      <c r="L1" s="10"/>
      <c r="M1" s="10"/>
      <c r="N1" s="10"/>
      <c r="O1" s="10"/>
      <c r="P1" s="10"/>
      <c r="Q1" s="10"/>
      <c r="R1" s="10"/>
      <c r="S1" s="10"/>
      <c r="T1" s="10"/>
    </row>
    <row r="3" spans="2:20">
      <c r="B3" s="35">
        <f>+COUNTA(Sample_Rest[[#All],[Type + TCode + Co + Doc N]])-1</f>
        <v>0</v>
      </c>
      <c r="L3" s="29">
        <f>+SUM(Sample_Rest[[#All],[Total Deb./Cred.]])</f>
        <v>0</v>
      </c>
    </row>
    <row r="4" spans="2:20" ht="6" customHeight="1"/>
    <row r="5" spans="2:20" ht="12.75" thickBot="1">
      <c r="B5" s="13" t="s">
        <v>4</v>
      </c>
      <c r="C5" s="12" t="s">
        <v>5</v>
      </c>
      <c r="D5" s="12" t="s">
        <v>6</v>
      </c>
      <c r="E5" s="12" t="s">
        <v>7</v>
      </c>
      <c r="F5" s="12" t="s">
        <v>8</v>
      </c>
      <c r="G5" s="12" t="s">
        <v>9</v>
      </c>
      <c r="H5" s="12" t="s">
        <v>10</v>
      </c>
      <c r="I5" s="12" t="s">
        <v>12</v>
      </c>
      <c r="J5" s="123" t="s">
        <v>15</v>
      </c>
      <c r="K5" s="12" t="s">
        <v>16</v>
      </c>
      <c r="L5" s="12" t="s">
        <v>19</v>
      </c>
      <c r="M5" s="18" t="s">
        <v>63</v>
      </c>
    </row>
    <row r="6" spans="2:20">
      <c r="B6" s="4"/>
      <c r="C6" s="4"/>
      <c r="D6" s="4"/>
      <c r="E6" s="4"/>
      <c r="F6" s="4"/>
      <c r="H6" s="4"/>
      <c r="I6" s="4"/>
      <c r="J6" s="120"/>
      <c r="L6" s="8"/>
      <c r="M6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8FD7F-70AE-410B-A6E9-6B51C454AF76}">
  <sheetPr>
    <tabColor theme="1"/>
  </sheetPr>
  <dimension ref="B1:G27"/>
  <sheetViews>
    <sheetView showGridLines="0" workbookViewId="0">
      <pane ySplit="3" topLeftCell="A4" activePane="bottomLeft" state="frozen"/>
      <selection pane="bottomLeft" activeCell="E34" sqref="E34"/>
    </sheetView>
  </sheetViews>
  <sheetFormatPr defaultColWidth="8.85546875" defaultRowHeight="12"/>
  <cols>
    <col min="1" max="1" width="2.28515625" style="1" customWidth="1"/>
    <col min="2" max="2" width="10.85546875" style="1" bestFit="1" customWidth="1"/>
    <col min="3" max="3" width="16.28515625" style="1" customWidth="1"/>
    <col min="4" max="4" width="17.140625" style="1" customWidth="1"/>
    <col min="5" max="5" width="21.85546875" style="1" customWidth="1"/>
    <col min="6" max="6" width="16.42578125" style="1" customWidth="1"/>
    <col min="7" max="7" width="11.7109375" style="1" customWidth="1"/>
    <col min="8" max="16384" width="8.85546875" style="1"/>
  </cols>
  <sheetData>
    <row r="1" spans="2:7" s="9" customFormat="1" ht="19.149999999999999" customHeight="1">
      <c r="B1" s="139" t="s">
        <v>40</v>
      </c>
      <c r="C1" s="139"/>
      <c r="D1" s="139"/>
      <c r="E1" s="139"/>
      <c r="F1" s="139"/>
      <c r="G1" s="139"/>
    </row>
    <row r="3" spans="2:7">
      <c r="B3" s="107" t="s">
        <v>41</v>
      </c>
      <c r="C3" s="107" t="s">
        <v>42</v>
      </c>
      <c r="D3" s="107" t="s">
        <v>24</v>
      </c>
      <c r="E3" s="107" t="s">
        <v>3</v>
      </c>
      <c r="F3" s="107" t="s">
        <v>43</v>
      </c>
    </row>
    <row r="4" spans="2:7">
      <c r="B4" s="4" t="s">
        <v>44</v>
      </c>
      <c r="C4" s="4" t="s">
        <v>45</v>
      </c>
      <c r="D4" s="4">
        <v>120000001</v>
      </c>
      <c r="E4" s="4" t="str">
        <f>+CONCATENATE(B4,"-",[1]!Exclusions[[#This Row],[Tcode]],"-",D4)</f>
        <v>AB-FB01-120000001</v>
      </c>
      <c r="F4" s="4" t="str">
        <f>+[1]!Exclusions[[#Headers],[Under Control]]</f>
        <v>Under Control</v>
      </c>
    </row>
    <row r="5" spans="2:7">
      <c r="B5" s="4" t="s">
        <v>44</v>
      </c>
      <c r="C5" s="4" t="s">
        <v>45</v>
      </c>
      <c r="D5" s="4">
        <v>220000001</v>
      </c>
      <c r="E5" s="4" t="str">
        <f>+CONCATENATE(B5,"-",[1]!Exclusions[[#This Row],[Tcode]],"-",D5)</f>
        <v>AB-FB01-220000001</v>
      </c>
      <c r="F5" s="4" t="str">
        <f>+[1]!Exclusions[[#Headers],[Under Control]]</f>
        <v>Under Control</v>
      </c>
    </row>
    <row r="6" spans="2:7">
      <c r="B6" s="4" t="s">
        <v>44</v>
      </c>
      <c r="C6" s="4" t="s">
        <v>46</v>
      </c>
      <c r="D6" s="4">
        <v>120000001</v>
      </c>
      <c r="E6" s="4" t="str">
        <f>+CONCATENATE(B6,"-",[1]!Exclusions[[#This Row],[Tcode]],"-",D6)</f>
        <v>AB-FB08-120000001</v>
      </c>
      <c r="F6" s="4" t="str">
        <f>+[1]!Exclusions[[#Headers],[Under Control]]</f>
        <v>Under Control</v>
      </c>
    </row>
    <row r="7" spans="2:7">
      <c r="B7" s="4" t="s">
        <v>44</v>
      </c>
      <c r="C7" s="4" t="s">
        <v>46</v>
      </c>
      <c r="D7" s="4">
        <v>220000001</v>
      </c>
      <c r="E7" s="4" t="str">
        <f>+CONCATENATE(B7,"-",[1]!Exclusions[[#This Row],[Tcode]],"-",D7)</f>
        <v>AB-FB08-220000001</v>
      </c>
      <c r="F7" s="4" t="str">
        <f>+[1]!Exclusions[[#Headers],[Under Control]]</f>
        <v>Under Control</v>
      </c>
    </row>
    <row r="8" spans="2:7">
      <c r="B8" s="4" t="s">
        <v>44</v>
      </c>
      <c r="C8" s="4" t="s">
        <v>46</v>
      </c>
      <c r="D8" s="113" t="s">
        <v>47</v>
      </c>
      <c r="E8" s="4" t="str">
        <f>+CONCATENATE(B8,"-",[1]!Exclusions[[#This Row],[Tcode]],"-",D8)</f>
        <v>AB-FB08-0901000400</v>
      </c>
      <c r="F8" s="4" t="str">
        <f>+[1]!Exclusions[[#Headers],[Under Control]]</f>
        <v>Under Control</v>
      </c>
    </row>
    <row r="9" spans="2:7">
      <c r="B9" s="4" t="s">
        <v>44</v>
      </c>
      <c r="C9" s="4" t="s">
        <v>46</v>
      </c>
      <c r="D9" s="4">
        <v>901999999</v>
      </c>
      <c r="E9" s="4" t="str">
        <f>+CONCATENATE(B9,"-",[1]!Exclusions[[#This Row],[Tcode]],"-",D9)</f>
        <v>AB-FB08-901999999</v>
      </c>
      <c r="F9" s="4" t="str">
        <f>+[1]!Exclusions[[#Headers],[Under Control]]</f>
        <v>Under Control</v>
      </c>
    </row>
    <row r="10" spans="2:7">
      <c r="B10" s="4" t="s">
        <v>44</v>
      </c>
      <c r="C10" s="4" t="s">
        <v>48</v>
      </c>
      <c r="D10" s="4">
        <v>4300000001</v>
      </c>
      <c r="E10" s="4" t="str">
        <f>+CONCATENATE(B10,"-",[1]!Exclusions[[#This Row],[Tcode]],"-",D10)</f>
        <v>AB-FB1D-4300000001</v>
      </c>
      <c r="F10" s="4" t="str">
        <f>+[1]!Exclusions[[#Headers],[Under Control]]</f>
        <v>Under Control</v>
      </c>
    </row>
    <row r="11" spans="2:7">
      <c r="B11" s="4" t="s">
        <v>44</v>
      </c>
      <c r="C11" s="4" t="s">
        <v>48</v>
      </c>
      <c r="D11" s="4">
        <v>4310000001</v>
      </c>
      <c r="E11" s="4" t="str">
        <f>+CONCATENATE(B11,"-",[1]!Exclusions[[#This Row],[Tcode]],"-",D11)</f>
        <v>AB-FB1D-4310000001</v>
      </c>
      <c r="F11" s="4" t="str">
        <f>+[1]!Exclusions[[#Headers],[Under Control]]</f>
        <v>Under Control</v>
      </c>
    </row>
    <row r="12" spans="2:7">
      <c r="B12" s="4" t="s">
        <v>44</v>
      </c>
      <c r="C12" s="4" t="s">
        <v>48</v>
      </c>
      <c r="D12" s="4">
        <v>4310000002</v>
      </c>
      <c r="E12" s="4" t="str">
        <f>+CONCATENATE(B12,"-",[1]!Exclusions[[#This Row],[Tcode]],"-",D12)</f>
        <v>AB-FB1D-4310000002</v>
      </c>
      <c r="F12" s="4" t="str">
        <f>+[1]!Exclusions[[#Headers],[Under Control]]</f>
        <v>Under Control</v>
      </c>
    </row>
    <row r="13" spans="2:7">
      <c r="B13" s="4" t="s">
        <v>44</v>
      </c>
      <c r="C13" s="4" t="s">
        <v>48</v>
      </c>
      <c r="D13" s="4">
        <v>4400000001</v>
      </c>
      <c r="E13" s="4" t="str">
        <f>+CONCATENATE(B13,"-",[1]!Exclusions[[#This Row],[Tcode]],"-",D13)</f>
        <v>AB-FB1D-4400000001</v>
      </c>
      <c r="F13" s="4" t="str">
        <f>+[1]!Exclusions[[#Headers],[Under Control]]</f>
        <v>Under Control</v>
      </c>
    </row>
    <row r="14" spans="2:7">
      <c r="B14" s="4" t="s">
        <v>44</v>
      </c>
      <c r="C14" s="4" t="s">
        <v>48</v>
      </c>
      <c r="D14" s="4">
        <v>5510000001</v>
      </c>
      <c r="E14" s="4" t="str">
        <f>+CONCATENATE(B14,"-",[1]!Exclusions[[#This Row],[Tcode]],"-",D14)</f>
        <v>AB-FB1D-5510000001</v>
      </c>
      <c r="F14" s="4" t="str">
        <f>+[1]!Exclusions[[#Headers],[Under Control]]</f>
        <v>Under Control</v>
      </c>
    </row>
    <row r="15" spans="2:7">
      <c r="B15" s="4" t="s">
        <v>44</v>
      </c>
      <c r="C15" s="4" t="s">
        <v>48</v>
      </c>
      <c r="D15" s="4">
        <v>6590000001</v>
      </c>
      <c r="E15" s="4" t="str">
        <f>+CONCATENATE(B15,"-",[1]!Exclusions[[#This Row],[Tcode]],"-",D15)</f>
        <v>AB-FB1D-6590000001</v>
      </c>
      <c r="F15" s="4" t="str">
        <f>+[1]!Exclusions[[#Headers],[Under Control]]</f>
        <v>Under Control</v>
      </c>
    </row>
    <row r="16" spans="2:7">
      <c r="B16" s="4" t="s">
        <v>44</v>
      </c>
      <c r="C16" s="4" t="s">
        <v>48</v>
      </c>
      <c r="D16" s="4">
        <v>6590000002</v>
      </c>
      <c r="E16" s="4" t="str">
        <f>+CONCATENATE(B16,"-",[1]!Exclusions[[#This Row],[Tcode]],"-",D16)</f>
        <v>AB-FB1D-6590000002</v>
      </c>
      <c r="F16" s="4" t="str">
        <f>+[1]!Exclusions[[#Headers],[Under Control]]</f>
        <v>Under Control</v>
      </c>
    </row>
    <row r="17" spans="2:6">
      <c r="B17" s="4" t="s">
        <v>44</v>
      </c>
      <c r="C17" s="4" t="s">
        <v>48</v>
      </c>
      <c r="D17" s="4">
        <v>7560000001</v>
      </c>
      <c r="E17" s="4" t="str">
        <f>+CONCATENATE(B17,"-",[1]!Exclusions[[#This Row],[Tcode]],"-",D17)</f>
        <v>AB-FB1D-7560000001</v>
      </c>
      <c r="F17" s="4" t="str">
        <f>+[1]!Exclusions[[#Headers],[Under Control]]</f>
        <v>Under Control</v>
      </c>
    </row>
    <row r="18" spans="2:6">
      <c r="B18" s="4" t="s">
        <v>44</v>
      </c>
      <c r="C18" s="4" t="s">
        <v>49</v>
      </c>
      <c r="D18" s="4">
        <v>4000000001</v>
      </c>
      <c r="E18" s="4" t="str">
        <f>+CONCATENATE(B18,"-",[1]!Exclusions[[#This Row],[Tcode]],"-",D18)</f>
        <v>AB-FB1K-4000000001</v>
      </c>
      <c r="F18" s="4" t="str">
        <f>+[1]!Exclusions[[#Headers],[Under Control]]</f>
        <v>Under Control</v>
      </c>
    </row>
    <row r="19" spans="2:6">
      <c r="B19" s="4" t="s">
        <v>44</v>
      </c>
      <c r="C19" s="4" t="s">
        <v>49</v>
      </c>
      <c r="D19" s="4">
        <v>4020000001</v>
      </c>
      <c r="E19" s="4" t="str">
        <f>+CONCATENATE(B19,"-",[1]!Exclusions[[#This Row],[Tcode]],"-",D19)</f>
        <v>AB-FB1K-4020000001</v>
      </c>
      <c r="F19" s="4" t="str">
        <f>+[1]!Exclusions[[#Headers],[Under Control]]</f>
        <v>Under Control</v>
      </c>
    </row>
    <row r="20" spans="2:6">
      <c r="B20" s="4" t="s">
        <v>44</v>
      </c>
      <c r="C20" s="4" t="s">
        <v>49</v>
      </c>
      <c r="D20" s="4">
        <v>5108000001</v>
      </c>
      <c r="E20" s="4" t="str">
        <f>+CONCATENATE(B20,"-",[1]!Exclusions[[#This Row],[Tcode]],"-",D20)</f>
        <v>AB-FB1K-5108000001</v>
      </c>
      <c r="F20" s="4" t="str">
        <f>+[1]!Exclusions[[#Headers],[Under Control]]</f>
        <v>Under Control</v>
      </c>
    </row>
    <row r="21" spans="2:6">
      <c r="B21" s="4" t="s">
        <v>44</v>
      </c>
      <c r="C21" s="4" t="s">
        <v>49</v>
      </c>
      <c r="D21" s="4">
        <v>5108000002</v>
      </c>
      <c r="E21" s="4" t="str">
        <f>+CONCATENATE(B21,"-",[1]!Exclusions[[#This Row],[Tcode]],"-",D21)</f>
        <v>AB-FB1K-5108000002</v>
      </c>
      <c r="F21" s="4" t="str">
        <f>+[1]!Exclusions[[#Headers],[Under Control]]</f>
        <v>Under Control</v>
      </c>
    </row>
    <row r="22" spans="2:6">
      <c r="B22" s="4" t="s">
        <v>44</v>
      </c>
      <c r="C22" s="4" t="s">
        <v>49</v>
      </c>
      <c r="D22" s="4">
        <v>5160000001</v>
      </c>
      <c r="E22" s="4" t="str">
        <f>+CONCATENATE(B22,"-",[1]!Exclusions[[#This Row],[Tcode]],"-",D22)</f>
        <v>AB-FB1K-5160000001</v>
      </c>
      <c r="F22" s="4" t="str">
        <f>+[1]!Exclusions[[#Headers],[Under Control]]</f>
        <v>Under Control</v>
      </c>
    </row>
    <row r="23" spans="2:6">
      <c r="B23" s="4" t="s">
        <v>44</v>
      </c>
      <c r="C23" s="4" t="s">
        <v>49</v>
      </c>
      <c r="D23" s="4">
        <v>5230000001</v>
      </c>
      <c r="E23" s="4" t="str">
        <f>+CONCATENATE(B23,"-",[1]!Exclusions[[#This Row],[Tcode]],"-",D23)</f>
        <v>AB-FB1K-5230000001</v>
      </c>
      <c r="F23" s="4" t="str">
        <f>+[1]!Exclusions[[#Headers],[Under Control]]</f>
        <v>Under Control</v>
      </c>
    </row>
    <row r="24" spans="2:6">
      <c r="B24" s="4" t="s">
        <v>44</v>
      </c>
      <c r="C24" s="4" t="s">
        <v>49</v>
      </c>
      <c r="D24" s="4">
        <v>5232000001</v>
      </c>
      <c r="E24" s="4" t="str">
        <f>+CONCATENATE(B24,"-",[1]!Exclusions[[#This Row],[Tcode]],"-",D24)</f>
        <v>AB-FB1K-5232000001</v>
      </c>
      <c r="F24" s="4" t="str">
        <f>+[1]!Exclusions[[#Headers],[Under Control]]</f>
        <v>Under Control</v>
      </c>
    </row>
    <row r="25" spans="2:6">
      <c r="B25" s="4" t="s">
        <v>44</v>
      </c>
      <c r="C25" s="4" t="s">
        <v>50</v>
      </c>
      <c r="D25" s="113" t="s">
        <v>47</v>
      </c>
      <c r="E25" s="4" t="str">
        <f>+CONCATENATE(B25,"-",[1]!Exclusions[[#This Row],[Tcode]],"-",D25)</f>
        <v>AB-FB1S-0901000400</v>
      </c>
      <c r="F25" s="4" t="str">
        <f>+[1]!Exclusions[[#Headers],[Under Control]]</f>
        <v>Under Control</v>
      </c>
    </row>
    <row r="26" spans="2:6">
      <c r="B26" s="4" t="s">
        <v>44</v>
      </c>
      <c r="C26" s="4" t="s">
        <v>50</v>
      </c>
      <c r="D26" s="113" t="s">
        <v>51</v>
      </c>
      <c r="E26" s="4" t="str">
        <f>+CONCATENATE(B26,"-",[1]!Exclusions[[#This Row],[Tcode]],"-",D26)</f>
        <v>AB-FB1S-0901999999</v>
      </c>
      <c r="F26" s="4" t="str">
        <f>+[1]!Exclusions[[#Headers],[Under Control]]</f>
        <v>Under Control</v>
      </c>
    </row>
    <row r="27" spans="2:6">
      <c r="B27" s="4" t="s">
        <v>44</v>
      </c>
      <c r="C27" s="4" t="s">
        <v>50</v>
      </c>
      <c r="D27" s="113" t="s">
        <v>52</v>
      </c>
      <c r="E27" s="4" t="str">
        <f>+CONCATENATE(B27,"-",[1]!Exclusions[[#This Row],[Tcode]],"-",D27)</f>
        <v>AB-FB1S-0901001300</v>
      </c>
      <c r="F27" s="4" t="str">
        <f>+[1]!Exclusions[[#Headers],[Under Control]]</f>
        <v>Under Control</v>
      </c>
    </row>
  </sheetData>
  <mergeCells count="1">
    <mergeCell ref="B1:G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4E46-3232-4E5C-87D0-EAE7EC98CBA5}">
  <sheetPr>
    <tabColor theme="9" tint="-0.249977111117893"/>
  </sheetPr>
  <dimension ref="B1:AM6"/>
  <sheetViews>
    <sheetView showGridLines="0" workbookViewId="0">
      <selection activeCell="M1" sqref="M1:O1048576"/>
    </sheetView>
  </sheetViews>
  <sheetFormatPr defaultColWidth="8.85546875" defaultRowHeight="12"/>
  <cols>
    <col min="1" max="1" width="2.28515625" style="1" customWidth="1"/>
    <col min="2" max="2" width="12" style="1" bestFit="1" customWidth="1"/>
    <col min="3" max="3" width="17.42578125" style="1" bestFit="1" customWidth="1"/>
    <col min="4" max="4" width="27.42578125" style="1" bestFit="1" customWidth="1"/>
    <col min="5" max="5" width="9.85546875" style="1" bestFit="1" customWidth="1"/>
    <col min="6" max="6" width="12.7109375" style="1" bestFit="1" customWidth="1"/>
    <col min="7" max="7" width="9.42578125" style="1" bestFit="1" customWidth="1"/>
    <col min="8" max="8" width="10.7109375" style="1" bestFit="1" customWidth="1"/>
    <col min="9" max="9" width="9.140625" style="1" bestFit="1" customWidth="1"/>
    <col min="10" max="10" width="9.42578125" style="1" bestFit="1" customWidth="1"/>
    <col min="11" max="11" width="19.7109375" style="1" bestFit="1" customWidth="1"/>
    <col min="12" max="12" width="16" style="1" bestFit="1" customWidth="1"/>
    <col min="13" max="13" width="13.28515625" style="115" bestFit="1" customWidth="1"/>
    <col min="14" max="14" width="13.7109375" style="115" bestFit="1" customWidth="1"/>
    <col min="15" max="15" width="14.28515625" style="115" bestFit="1" customWidth="1"/>
    <col min="16" max="16" width="19.140625" style="1" bestFit="1" customWidth="1"/>
    <col min="17" max="17" width="14" style="1" bestFit="1" customWidth="1"/>
    <col min="18" max="18" width="15.28515625" style="1" bestFit="1" customWidth="1"/>
    <col min="19" max="19" width="18.42578125" style="1" bestFit="1" customWidth="1"/>
    <col min="20" max="20" width="22.5703125" style="1" bestFit="1" customWidth="1"/>
    <col min="21" max="21" width="8.140625" style="1" bestFit="1" customWidth="1"/>
    <col min="22" max="22" width="7.85546875" style="1" bestFit="1" customWidth="1"/>
    <col min="23" max="23" width="9.140625" style="1" bestFit="1" customWidth="1"/>
    <col min="24" max="24" width="15.28515625" style="1" bestFit="1" customWidth="1"/>
    <col min="25" max="25" width="21.140625" style="1" bestFit="1" customWidth="1"/>
    <col min="26" max="26" width="17.7109375" style="1" bestFit="1" customWidth="1"/>
    <col min="27" max="27" width="21" style="1" bestFit="1" customWidth="1"/>
    <col min="28" max="28" width="18" style="1" bestFit="1" customWidth="1"/>
    <col min="29" max="29" width="21.85546875" style="1" bestFit="1" customWidth="1"/>
    <col min="30" max="30" width="17.28515625" style="1" bestFit="1" customWidth="1"/>
    <col min="31" max="31" width="13.5703125" style="1" bestFit="1" customWidth="1"/>
    <col min="32" max="32" width="12.140625" style="1" bestFit="1" customWidth="1"/>
    <col min="33" max="33" width="12.85546875" style="1" bestFit="1" customWidth="1"/>
    <col min="34" max="34" width="10.28515625" style="1" bestFit="1" customWidth="1"/>
    <col min="35" max="35" width="17.140625" style="1" bestFit="1" customWidth="1"/>
    <col min="36" max="36" width="17.42578125" style="1" bestFit="1" customWidth="1"/>
    <col min="37" max="37" width="15.28515625" style="1" bestFit="1" customWidth="1"/>
    <col min="38" max="38" width="12.42578125" style="1" bestFit="1" customWidth="1"/>
    <col min="39" max="39" width="11" style="1" bestFit="1" customWidth="1"/>
    <col min="40" max="16384" width="8.85546875" style="1"/>
  </cols>
  <sheetData>
    <row r="1" spans="2:39" s="101" customFormat="1" ht="19.149999999999999" customHeight="1">
      <c r="B1" s="47" t="s">
        <v>53</v>
      </c>
      <c r="M1" s="118"/>
      <c r="N1" s="118"/>
      <c r="O1" s="118"/>
    </row>
    <row r="2" spans="2:39">
      <c r="B2" s="102"/>
    </row>
    <row r="3" spans="2:39">
      <c r="S3" s="29">
        <f>+SUM(Clearings[[#All],[Total Deb./Cred.]])</f>
        <v>0</v>
      </c>
      <c r="Z3" s="29">
        <f>+SUM(Clearings[[#All],[   Debit amount]])</f>
        <v>0</v>
      </c>
      <c r="AB3" s="29">
        <f>+SUM(Clearings[[#All],[   Debit amount]])</f>
        <v>0</v>
      </c>
    </row>
    <row r="4" spans="2:39" ht="3.6" customHeight="1" thickBot="1"/>
    <row r="5" spans="2:39" ht="15.75" thickBot="1">
      <c r="B5" s="104" t="s">
        <v>2</v>
      </c>
      <c r="C5" s="16" t="s">
        <v>3</v>
      </c>
      <c r="D5" s="16" t="s">
        <v>4</v>
      </c>
      <c r="E5" s="17" t="s">
        <v>5</v>
      </c>
      <c r="F5" s="17" t="s">
        <v>6</v>
      </c>
      <c r="G5" s="17" t="s">
        <v>7</v>
      </c>
      <c r="H5" s="17" t="s">
        <v>8</v>
      </c>
      <c r="I5" s="17" t="s">
        <v>9</v>
      </c>
      <c r="J5" s="17" t="s">
        <v>10</v>
      </c>
      <c r="K5" s="17" t="s">
        <v>11</v>
      </c>
      <c r="L5" s="17" t="s">
        <v>12</v>
      </c>
      <c r="M5" s="119" t="s">
        <v>13</v>
      </c>
      <c r="N5" s="119" t="s">
        <v>14</v>
      </c>
      <c r="O5" s="119" t="s">
        <v>15</v>
      </c>
      <c r="P5" s="17" t="s">
        <v>16</v>
      </c>
      <c r="Q5" s="17" t="s">
        <v>17</v>
      </c>
      <c r="R5" s="17" t="s">
        <v>18</v>
      </c>
      <c r="S5" s="17" t="s">
        <v>19</v>
      </c>
      <c r="T5" s="17" t="s">
        <v>20</v>
      </c>
      <c r="U5" s="17" t="s">
        <v>21</v>
      </c>
      <c r="V5" s="17" t="s">
        <v>22</v>
      </c>
      <c r="W5" s="17" t="s">
        <v>23</v>
      </c>
      <c r="X5" s="17" t="s">
        <v>24</v>
      </c>
      <c r="Y5" s="17" t="s">
        <v>25</v>
      </c>
      <c r="Z5" s="17" t="s">
        <v>26</v>
      </c>
      <c r="AA5" s="17" t="s">
        <v>27</v>
      </c>
      <c r="AB5" s="17" t="s">
        <v>28</v>
      </c>
      <c r="AC5" s="17" t="s">
        <v>29</v>
      </c>
      <c r="AD5" s="17" t="s">
        <v>30</v>
      </c>
      <c r="AE5" s="17" t="s">
        <v>31</v>
      </c>
      <c r="AF5" s="105" t="s">
        <v>32</v>
      </c>
      <c r="AG5" s="105" t="s">
        <v>33</v>
      </c>
      <c r="AH5" s="105" t="s">
        <v>34</v>
      </c>
      <c r="AI5" s="105" t="s">
        <v>35</v>
      </c>
      <c r="AJ5" s="105" t="s">
        <v>36</v>
      </c>
      <c r="AK5" s="105" t="s">
        <v>37</v>
      </c>
      <c r="AL5" s="106" t="s">
        <v>38</v>
      </c>
      <c r="AM5" s="103" t="s">
        <v>39</v>
      </c>
    </row>
    <row r="6" spans="2:39" ht="15">
      <c r="B6" s="4" t="s">
        <v>43</v>
      </c>
      <c r="C6" s="4" t="s">
        <v>54</v>
      </c>
      <c r="D6" s="4" t="s">
        <v>55</v>
      </c>
      <c r="E6" s="4"/>
      <c r="F6" s="4"/>
      <c r="G6" s="4"/>
      <c r="H6" s="4"/>
      <c r="J6" s="4"/>
      <c r="L6" s="4"/>
      <c r="M6" s="120"/>
      <c r="N6" s="120"/>
      <c r="O6" s="120"/>
      <c r="S6" s="8"/>
      <c r="T6" s="20"/>
      <c r="U6" s="4"/>
      <c r="V6" s="4"/>
      <c r="W6" s="4"/>
      <c r="X6" s="4"/>
      <c r="Z6" s="8"/>
      <c r="AA6" s="8"/>
      <c r="AB6" s="8"/>
      <c r="AC6" s="8"/>
      <c r="AL6"/>
      <c r="AM6"/>
    </row>
  </sheetData>
  <phoneticPr fontId="1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E8DE7-F0C6-4CCE-A8A8-5CCA7B4853F1}">
  <sheetPr>
    <tabColor theme="4" tint="-0.249977111117893"/>
  </sheetPr>
  <dimension ref="B1:M6"/>
  <sheetViews>
    <sheetView showGridLines="0" workbookViewId="0">
      <selection activeCell="K1" sqref="K1:K1048576"/>
    </sheetView>
  </sheetViews>
  <sheetFormatPr defaultColWidth="8.85546875" defaultRowHeight="12"/>
  <cols>
    <col min="1" max="1" width="3.28515625" style="1" customWidth="1"/>
    <col min="2" max="2" width="8.7109375" style="1" bestFit="1" customWidth="1"/>
    <col min="3" max="3" width="27.42578125" style="1" bestFit="1" customWidth="1"/>
    <col min="4" max="4" width="9.85546875" style="1" bestFit="1" customWidth="1"/>
    <col min="5" max="5" width="12.7109375" style="1" bestFit="1" customWidth="1"/>
    <col min="6" max="6" width="9.42578125" style="1" bestFit="1" customWidth="1"/>
    <col min="7" max="7" width="10.7109375" style="1" bestFit="1" customWidth="1"/>
    <col min="8" max="8" width="9.140625" style="1" bestFit="1" customWidth="1"/>
    <col min="9" max="9" width="9.42578125" style="1" bestFit="1" customWidth="1"/>
    <col min="10" max="10" width="16" style="1" bestFit="1" customWidth="1"/>
    <col min="11" max="11" width="14.28515625" style="115" bestFit="1" customWidth="1"/>
    <col min="12" max="12" width="19.140625" style="1" bestFit="1" customWidth="1"/>
    <col min="13" max="13" width="18.42578125" style="1" bestFit="1" customWidth="1"/>
    <col min="14" max="16384" width="8.85546875" style="1"/>
  </cols>
  <sheetData>
    <row r="1" spans="2:13" s="9" customFormat="1" ht="18.75">
      <c r="B1" s="10" t="s">
        <v>56</v>
      </c>
      <c r="K1" s="121"/>
    </row>
    <row r="3" spans="2:13">
      <c r="C3" s="35">
        <f>+COUNTA(To_Analyze[[#All],[Type + TCode + Co + Doc N]])-1</f>
        <v>0</v>
      </c>
      <c r="M3" s="29">
        <f>+SUM(To_Analyze[[#All],[Total Deb./Cred.]])</f>
        <v>0</v>
      </c>
    </row>
    <row r="4" spans="2:13" ht="5.45" customHeight="1"/>
    <row r="5" spans="2:13" ht="12.75" thickBot="1">
      <c r="B5" s="18" t="s">
        <v>2</v>
      </c>
      <c r="C5" s="13" t="s">
        <v>4</v>
      </c>
      <c r="D5" s="19" t="s">
        <v>5</v>
      </c>
      <c r="E5" s="19" t="s">
        <v>6</v>
      </c>
      <c r="F5" s="19" t="s">
        <v>7</v>
      </c>
      <c r="G5" s="19" t="s">
        <v>8</v>
      </c>
      <c r="H5" s="19" t="s">
        <v>9</v>
      </c>
      <c r="I5" s="19" t="s">
        <v>10</v>
      </c>
      <c r="J5" s="19" t="s">
        <v>12</v>
      </c>
      <c r="K5" s="122" t="s">
        <v>15</v>
      </c>
      <c r="L5" s="19" t="s">
        <v>16</v>
      </c>
      <c r="M5" s="19" t="s">
        <v>19</v>
      </c>
    </row>
    <row r="6" spans="2:13">
      <c r="B6" s="4"/>
      <c r="C6" s="4"/>
      <c r="D6" s="4"/>
      <c r="E6" s="4"/>
      <c r="F6" s="4"/>
      <c r="G6" s="4"/>
      <c r="I6" s="4"/>
      <c r="J6" s="4"/>
      <c r="K6" s="120"/>
      <c r="M6" s="8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816FB-0216-4964-8619-F0593B843BCA}">
  <sheetPr>
    <tabColor theme="4" tint="-0.249977111117893"/>
  </sheetPr>
  <dimension ref="B1:N6"/>
  <sheetViews>
    <sheetView showGridLines="0" workbookViewId="0">
      <selection activeCell="K1" sqref="K1:K1048576"/>
    </sheetView>
  </sheetViews>
  <sheetFormatPr defaultColWidth="8.85546875" defaultRowHeight="12"/>
  <cols>
    <col min="1" max="1" width="2.140625" style="1" customWidth="1"/>
    <col min="2" max="2" width="12" style="1" bestFit="1" customWidth="1"/>
    <col min="3" max="3" width="27.42578125" style="1" bestFit="1" customWidth="1"/>
    <col min="4" max="4" width="9.85546875" style="1" bestFit="1" customWidth="1"/>
    <col min="5" max="5" width="12.7109375" style="1" bestFit="1" customWidth="1"/>
    <col min="6" max="6" width="9.42578125" style="1" bestFit="1" customWidth="1"/>
    <col min="7" max="7" width="10.7109375" style="1" bestFit="1" customWidth="1"/>
    <col min="8" max="8" width="9.140625" style="1" bestFit="1" customWidth="1"/>
    <col min="9" max="9" width="9.42578125" style="1" bestFit="1" customWidth="1"/>
    <col min="10" max="10" width="16" style="1" bestFit="1" customWidth="1"/>
    <col min="11" max="11" width="14.28515625" style="115" bestFit="1" customWidth="1"/>
    <col min="12" max="12" width="19.140625" style="1" bestFit="1" customWidth="1"/>
    <col min="13" max="13" width="18.42578125" style="1" bestFit="1" customWidth="1"/>
    <col min="14" max="14" width="11.28515625" style="1" bestFit="1" customWidth="1"/>
    <col min="15" max="16384" width="8.85546875" style="1"/>
  </cols>
  <sheetData>
    <row r="1" spans="2:14" s="101" customFormat="1" ht="15">
      <c r="B1" s="47" t="s">
        <v>57</v>
      </c>
      <c r="K1" s="118"/>
    </row>
    <row r="3" spans="2:14">
      <c r="C3" s="35">
        <f>+COUNTIF(Under_Control[[#All],[Counts]],"Count")</f>
        <v>1</v>
      </c>
      <c r="M3" s="29">
        <f>+SUMIF(Under_Control[[#All],[Counts]],"Count",Under_Control[[#All],[Total Deb./Cred.]])</f>
        <v>0</v>
      </c>
    </row>
    <row r="4" spans="2:14" ht="4.1500000000000004" customHeight="1" thickBot="1"/>
    <row r="5" spans="2:14" ht="12.75" thickBot="1">
      <c r="B5" s="15" t="s">
        <v>2</v>
      </c>
      <c r="C5" s="16" t="s">
        <v>4</v>
      </c>
      <c r="D5" s="17" t="s">
        <v>5</v>
      </c>
      <c r="E5" s="17" t="s">
        <v>6</v>
      </c>
      <c r="F5" s="17" t="s">
        <v>7</v>
      </c>
      <c r="G5" s="17" t="s">
        <v>8</v>
      </c>
      <c r="H5" s="17" t="s">
        <v>9</v>
      </c>
      <c r="I5" s="17" t="s">
        <v>10</v>
      </c>
      <c r="J5" s="17" t="s">
        <v>12</v>
      </c>
      <c r="K5" s="119" t="s">
        <v>15</v>
      </c>
      <c r="L5" s="17" t="s">
        <v>16</v>
      </c>
      <c r="M5" s="17" t="s">
        <v>19</v>
      </c>
      <c r="N5" s="14" t="s">
        <v>58</v>
      </c>
    </row>
    <row r="6" spans="2:14">
      <c r="B6" s="4" t="s">
        <v>43</v>
      </c>
      <c r="C6" s="4" t="s">
        <v>55</v>
      </c>
      <c r="D6" s="4"/>
      <c r="E6" s="4"/>
      <c r="F6" s="4"/>
      <c r="G6" s="4"/>
      <c r="I6" s="4"/>
      <c r="J6" s="4"/>
      <c r="K6" s="120"/>
      <c r="M6" s="8"/>
      <c r="N6" s="4" t="str">
        <f>+IFERROR(IF(INDEX(To_Analyze[#All],MATCH(Under_Control[[#This Row],[Type + TCode + Co + Doc N]],To_Analyze[[#All],[Type + TCode + Co + Doc N]],0),1)="To Analyze","Not Count","Count"),"Count")</f>
        <v>Count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7DF31-DD02-483A-8535-C4C519061A64}">
  <sheetPr>
    <tabColor rgb="FF00B0F0"/>
  </sheetPr>
  <dimension ref="B1:N8"/>
  <sheetViews>
    <sheetView showGridLines="0" workbookViewId="0">
      <selection activeCell="J2" sqref="J1:J1048576"/>
    </sheetView>
  </sheetViews>
  <sheetFormatPr defaultColWidth="8.85546875" defaultRowHeight="12"/>
  <cols>
    <col min="1" max="1" width="3.42578125" style="1" customWidth="1"/>
    <col min="2" max="2" width="27.42578125" style="1" bestFit="1" customWidth="1"/>
    <col min="3" max="3" width="9.85546875" style="1" bestFit="1" customWidth="1"/>
    <col min="4" max="4" width="12.7109375" style="1" bestFit="1" customWidth="1"/>
    <col min="5" max="5" width="9.42578125" style="1" bestFit="1" customWidth="1"/>
    <col min="6" max="6" width="10.7109375" style="1" bestFit="1" customWidth="1"/>
    <col min="7" max="7" width="9.140625" style="1" bestFit="1" customWidth="1"/>
    <col min="8" max="8" width="9.42578125" style="1" bestFit="1" customWidth="1"/>
    <col min="9" max="9" width="16" style="1" bestFit="1" customWidth="1"/>
    <col min="10" max="10" width="14.28515625" style="115" bestFit="1" customWidth="1"/>
    <col min="11" max="11" width="19.140625" style="1" bestFit="1" customWidth="1"/>
    <col min="12" max="12" width="18.42578125" style="1" bestFit="1" customWidth="1"/>
    <col min="13" max="13" width="13.140625" style="1" bestFit="1" customWidth="1"/>
    <col min="14" max="14" width="10.7109375" style="1" customWidth="1"/>
    <col min="15" max="16384" width="8.85546875" style="1"/>
  </cols>
  <sheetData>
    <row r="1" spans="2:14" s="9" customFormat="1" ht="19.149999999999999" customHeight="1">
      <c r="B1" s="139" t="s">
        <v>59</v>
      </c>
      <c r="C1" s="139"/>
      <c r="D1" s="139"/>
      <c r="E1" s="139"/>
      <c r="F1" s="139"/>
      <c r="G1" s="139"/>
      <c r="H1" s="139"/>
      <c r="I1" s="139"/>
      <c r="J1" s="139"/>
    </row>
    <row r="3" spans="2:14">
      <c r="L3" s="35">
        <f>+COUNTA(FB1D[[#All],[Type + TCode + Co + Doc N]])-1</f>
        <v>0</v>
      </c>
      <c r="M3" s="35">
        <f>+COUNTIF(FB1D[[#All],[Sampling]],"Sample")</f>
        <v>0</v>
      </c>
    </row>
    <row r="4" spans="2:14">
      <c r="L4" s="31" t="s">
        <v>60</v>
      </c>
      <c r="M4" s="34" t="s">
        <v>61</v>
      </c>
      <c r="N4" s="32" t="s">
        <v>62</v>
      </c>
    </row>
    <row r="5" spans="2:14">
      <c r="L5" s="30">
        <f>+SUM(FB1D[[#All],[Total Deb./Cred.]])</f>
        <v>0</v>
      </c>
      <c r="M5" s="30">
        <f>+SUMIF(FB1D[[#All],[Sampling]],"Sample",FB1D[[#All],[Total Deb./Cred.]])</f>
        <v>0</v>
      </c>
      <c r="N5" s="33">
        <f>+L5-M5</f>
        <v>0</v>
      </c>
    </row>
    <row r="6" spans="2:14" ht="6" customHeight="1"/>
    <row r="7" spans="2:14" ht="12.75" thickBot="1">
      <c r="B7" s="13" t="s">
        <v>4</v>
      </c>
      <c r="C7" s="12" t="s">
        <v>5</v>
      </c>
      <c r="D7" s="12" t="s">
        <v>6</v>
      </c>
      <c r="E7" s="12" t="s">
        <v>7</v>
      </c>
      <c r="F7" s="12" t="s">
        <v>8</v>
      </c>
      <c r="G7" s="12" t="s">
        <v>9</v>
      </c>
      <c r="H7" s="12" t="s">
        <v>10</v>
      </c>
      <c r="I7" s="12" t="s">
        <v>12</v>
      </c>
      <c r="J7" s="123" t="s">
        <v>15</v>
      </c>
      <c r="K7" s="12" t="s">
        <v>16</v>
      </c>
      <c r="L7" s="12" t="s">
        <v>19</v>
      </c>
      <c r="M7" s="18" t="s">
        <v>63</v>
      </c>
    </row>
    <row r="8" spans="2:14">
      <c r="B8" s="4"/>
      <c r="C8" s="4"/>
      <c r="D8" s="4"/>
      <c r="E8" s="4"/>
      <c r="F8" s="4"/>
      <c r="H8" s="4"/>
      <c r="I8" s="4"/>
      <c r="J8" s="120"/>
      <c r="L8" s="8"/>
      <c r="M8" s="4"/>
    </row>
  </sheetData>
  <mergeCells count="1">
    <mergeCell ref="B1:J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CBED3-4C02-4969-B729-85060764B3C3}">
  <sheetPr>
    <tabColor rgb="FF00B0F0"/>
  </sheetPr>
  <dimension ref="B1:N8"/>
  <sheetViews>
    <sheetView showGridLines="0" workbookViewId="0">
      <selection activeCell="J1" sqref="J1:J1048576"/>
    </sheetView>
  </sheetViews>
  <sheetFormatPr defaultColWidth="8.85546875" defaultRowHeight="12"/>
  <cols>
    <col min="1" max="1" width="3.28515625" style="1" customWidth="1"/>
    <col min="2" max="2" width="27.42578125" style="1" bestFit="1" customWidth="1"/>
    <col min="3" max="3" width="9.85546875" style="1" bestFit="1" customWidth="1"/>
    <col min="4" max="4" width="12.7109375" style="1" bestFit="1" customWidth="1"/>
    <col min="5" max="5" width="9.42578125" style="1" bestFit="1" customWidth="1"/>
    <col min="6" max="6" width="10.7109375" style="1" bestFit="1" customWidth="1"/>
    <col min="7" max="7" width="9.140625" style="1" bestFit="1" customWidth="1"/>
    <col min="8" max="8" width="9.42578125" style="1" bestFit="1" customWidth="1"/>
    <col min="9" max="9" width="16" style="1" bestFit="1" customWidth="1"/>
    <col min="10" max="10" width="14.28515625" style="115" bestFit="1" customWidth="1"/>
    <col min="11" max="11" width="19.140625" style="1" bestFit="1" customWidth="1"/>
    <col min="12" max="12" width="18.42578125" style="1" bestFit="1" customWidth="1"/>
    <col min="13" max="13" width="13.140625" style="1" bestFit="1" customWidth="1"/>
    <col min="14" max="14" width="13.28515625" style="1" customWidth="1"/>
    <col min="15" max="16384" width="8.85546875" style="1"/>
  </cols>
  <sheetData>
    <row r="1" spans="2:14" s="101" customFormat="1" ht="19.149999999999999" customHeight="1">
      <c r="B1" s="10" t="s">
        <v>64</v>
      </c>
      <c r="J1" s="118"/>
    </row>
    <row r="3" spans="2:14">
      <c r="L3" s="35">
        <f>+COUNTA(Rest[[#All],[Type + TCode + Co + Doc N]])-1</f>
        <v>0</v>
      </c>
      <c r="M3" s="35">
        <f>+COUNTIF(Rest[[#All],[Sampling]],"Sample")</f>
        <v>0</v>
      </c>
    </row>
    <row r="4" spans="2:14">
      <c r="L4" s="31" t="s">
        <v>60</v>
      </c>
      <c r="M4" s="34" t="s">
        <v>61</v>
      </c>
      <c r="N4" s="32" t="s">
        <v>62</v>
      </c>
    </row>
    <row r="5" spans="2:14">
      <c r="L5" s="30">
        <f>+SUM(Rest[[#All],[Total Deb./Cred.]])</f>
        <v>0</v>
      </c>
      <c r="M5" s="30">
        <f>+SUMIF(Rest[[#All],[Sampling]],"Sample",Rest[[#All],[Total Deb./Cred.]])</f>
        <v>0</v>
      </c>
      <c r="N5" s="33">
        <f>+L5-M5</f>
        <v>0</v>
      </c>
    </row>
    <row r="6" spans="2:14" ht="4.9000000000000004" customHeight="1">
      <c r="L6" s="8"/>
      <c r="M6" s="8"/>
    </row>
    <row r="7" spans="2:14" ht="12.75" thickBot="1">
      <c r="B7" s="13" t="s">
        <v>4</v>
      </c>
      <c r="C7" s="12" t="s">
        <v>5</v>
      </c>
      <c r="D7" s="12" t="s">
        <v>6</v>
      </c>
      <c r="E7" s="12" t="s">
        <v>7</v>
      </c>
      <c r="F7" s="12" t="s">
        <v>8</v>
      </c>
      <c r="G7" s="12" t="s">
        <v>9</v>
      </c>
      <c r="H7" s="12" t="s">
        <v>10</v>
      </c>
      <c r="I7" s="12" t="s">
        <v>12</v>
      </c>
      <c r="J7" s="123" t="s">
        <v>15</v>
      </c>
      <c r="K7" s="12" t="s">
        <v>16</v>
      </c>
      <c r="L7" s="12" t="s">
        <v>19</v>
      </c>
      <c r="M7" s="18" t="s">
        <v>63</v>
      </c>
    </row>
    <row r="8" spans="2:14">
      <c r="B8" s="4"/>
      <c r="C8" s="4"/>
      <c r="D8" s="4"/>
      <c r="E8" s="4"/>
      <c r="F8" s="4"/>
      <c r="H8" s="4"/>
      <c r="I8" s="4"/>
      <c r="J8" s="120"/>
      <c r="L8" s="8"/>
      <c r="M8" s="4" t="str">
        <f>+IF(Rest[[#This Row],[Total Deb./Cred.]]&gt;Summary!$D$21,"Sample","-")</f>
        <v>-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B47EE-5DEF-412A-9C0F-47F55C86145D}">
  <sheetPr>
    <tabColor rgb="FFFFFF00"/>
  </sheetPr>
  <dimension ref="B2:P21"/>
  <sheetViews>
    <sheetView showGridLines="0" workbookViewId="0">
      <selection activeCell="D9" sqref="D9"/>
    </sheetView>
  </sheetViews>
  <sheetFormatPr defaultColWidth="8.85546875" defaultRowHeight="12"/>
  <cols>
    <col min="1" max="1" width="2" style="1" customWidth="1"/>
    <col min="2" max="2" width="31.42578125" style="1" customWidth="1"/>
    <col min="3" max="3" width="8.42578125" style="1" customWidth="1"/>
    <col min="4" max="4" width="9.7109375" style="1" bestFit="1" customWidth="1"/>
    <col min="5" max="5" width="14" style="1" customWidth="1"/>
    <col min="6" max="6" width="8" style="1" customWidth="1"/>
    <col min="7" max="7" width="3.42578125" style="1" customWidth="1"/>
    <col min="8" max="8" width="6.7109375" style="1" customWidth="1"/>
    <col min="9" max="9" width="7" style="1" customWidth="1"/>
    <col min="10" max="10" width="11.7109375" style="1" customWidth="1"/>
    <col min="11" max="11" width="9.42578125" style="1" customWidth="1"/>
    <col min="12" max="12" width="4" style="1" customWidth="1"/>
    <col min="13" max="14" width="8.85546875" style="1"/>
    <col min="15" max="15" width="15.42578125" style="1" customWidth="1"/>
    <col min="16" max="16" width="9.28515625" style="1" bestFit="1" customWidth="1"/>
    <col min="17" max="16384" width="8.85546875" style="1"/>
  </cols>
  <sheetData>
    <row r="2" spans="2:16" ht="20.25">
      <c r="B2" s="137" t="s">
        <v>65</v>
      </c>
      <c r="C2" s="137"/>
      <c r="D2" s="137"/>
      <c r="E2" s="127"/>
      <c r="F2" s="127"/>
      <c r="G2" s="42"/>
      <c r="H2" s="42"/>
      <c r="I2" s="42"/>
      <c r="J2" s="42"/>
      <c r="K2" s="42"/>
      <c r="L2" s="42"/>
      <c r="M2" s="42"/>
      <c r="N2" s="42"/>
      <c r="O2" s="42"/>
      <c r="P2" s="42"/>
    </row>
    <row r="3" spans="2:16" ht="12.75" thickBot="1"/>
    <row r="4" spans="2:16" s="3" customFormat="1" ht="13.9" customHeight="1">
      <c r="B4" s="128" t="s">
        <v>66</v>
      </c>
      <c r="C4" s="129"/>
      <c r="D4" s="129"/>
      <c r="E4" s="129"/>
      <c r="F4" s="130"/>
      <c r="H4" s="131" t="s">
        <v>61</v>
      </c>
      <c r="I4" s="132"/>
      <c r="J4" s="132"/>
      <c r="K4" s="133"/>
      <c r="L4" s="1"/>
      <c r="M4" s="134" t="s">
        <v>67</v>
      </c>
      <c r="N4" s="135"/>
      <c r="O4" s="135"/>
      <c r="P4" s="136"/>
    </row>
    <row r="5" spans="2:16" ht="14.45" customHeight="1">
      <c r="B5" s="66" t="s">
        <v>41</v>
      </c>
      <c r="C5" s="65" t="s">
        <v>68</v>
      </c>
      <c r="D5" s="65" t="s">
        <v>69</v>
      </c>
      <c r="E5" s="65" t="s">
        <v>70</v>
      </c>
      <c r="F5" s="67" t="s">
        <v>69</v>
      </c>
      <c r="G5" s="43"/>
      <c r="H5" s="94" t="s">
        <v>68</v>
      </c>
      <c r="I5" s="95" t="s">
        <v>69</v>
      </c>
      <c r="J5" s="95" t="s">
        <v>70</v>
      </c>
      <c r="K5" s="96" t="s">
        <v>69</v>
      </c>
      <c r="M5" s="91" t="s">
        <v>68</v>
      </c>
      <c r="N5" s="92" t="s">
        <v>69</v>
      </c>
      <c r="O5" s="92" t="s">
        <v>70</v>
      </c>
      <c r="P5" s="93" t="s">
        <v>69</v>
      </c>
    </row>
    <row r="6" spans="2:16" ht="18.600000000000001" customHeight="1">
      <c r="B6" s="68" t="s">
        <v>71</v>
      </c>
      <c r="C6" s="56">
        <f>+Under_Control!C3</f>
        <v>1</v>
      </c>
      <c r="D6" s="57">
        <f>+C6/$C$11</f>
        <v>1</v>
      </c>
      <c r="E6" s="58">
        <f>+Under_Control!M3</f>
        <v>0</v>
      </c>
      <c r="F6" s="69" t="e">
        <f>+E6/$E$11</f>
        <v>#DIV/0!</v>
      </c>
      <c r="G6" s="43"/>
      <c r="H6" s="79" t="s">
        <v>72</v>
      </c>
      <c r="I6" s="63" t="s">
        <v>72</v>
      </c>
      <c r="J6" s="63" t="s">
        <v>72</v>
      </c>
      <c r="K6" s="80" t="s">
        <v>72</v>
      </c>
      <c r="M6" s="79" t="s">
        <v>72</v>
      </c>
      <c r="N6" s="63" t="s">
        <v>72</v>
      </c>
      <c r="O6" s="63" t="s">
        <v>72</v>
      </c>
      <c r="P6" s="80" t="s">
        <v>72</v>
      </c>
    </row>
    <row r="7" spans="2:16" ht="18.600000000000001" customHeight="1">
      <c r="B7" s="70" t="s">
        <v>73</v>
      </c>
      <c r="C7" s="53">
        <f>+DF!L3</f>
        <v>0</v>
      </c>
      <c r="D7" s="54">
        <f>+IFERROR(C7/$C$9,0)</f>
        <v>0</v>
      </c>
      <c r="E7" s="55">
        <f>+DF!L5</f>
        <v>0</v>
      </c>
      <c r="F7" s="71">
        <f>+IFERROR(E7/$E$9,0)</f>
        <v>0</v>
      </c>
      <c r="G7" s="43"/>
      <c r="H7" s="89">
        <f>+DF!M3</f>
        <v>0</v>
      </c>
      <c r="I7" s="54">
        <f>+IFERROR(H7/$C7,0)</f>
        <v>0</v>
      </c>
      <c r="J7" s="62">
        <f>+DF!M5</f>
        <v>0</v>
      </c>
      <c r="K7" s="82">
        <f>+IFERROR(J7/$E7,0)</f>
        <v>0</v>
      </c>
      <c r="M7" s="81">
        <f>+C7-H7</f>
        <v>0</v>
      </c>
      <c r="N7" s="54">
        <f>+IFERROR(M7/C7,0)</f>
        <v>0</v>
      </c>
      <c r="O7" s="62">
        <f>+E7-J7</f>
        <v>0</v>
      </c>
      <c r="P7" s="82">
        <f>+IFERROR(O7/$E7,0)</f>
        <v>0</v>
      </c>
    </row>
    <row r="8" spans="2:16" ht="18.600000000000001" customHeight="1">
      <c r="B8" s="72" t="s">
        <v>74</v>
      </c>
      <c r="C8" s="59">
        <f>+'Rest'!L3</f>
        <v>0</v>
      </c>
      <c r="D8" s="60">
        <f>+IFERROR(C8/$C$9,0)</f>
        <v>0</v>
      </c>
      <c r="E8" s="61">
        <f>+'Rest'!L5</f>
        <v>0</v>
      </c>
      <c r="F8" s="73">
        <f>+IFERROR(E8/$E$9,0)</f>
        <v>0</v>
      </c>
      <c r="G8" s="43"/>
      <c r="H8" s="90">
        <f>+'Rest'!M3</f>
        <v>0</v>
      </c>
      <c r="I8" s="60">
        <f>+IFERROR(H8/$C8,0)</f>
        <v>0</v>
      </c>
      <c r="J8" s="64">
        <f>+'Rest'!M5</f>
        <v>0</v>
      </c>
      <c r="K8" s="84">
        <f>+IFERROR(J8/$E8,0)</f>
        <v>0</v>
      </c>
      <c r="L8" s="44"/>
      <c r="M8" s="83">
        <f>+C8-H8</f>
        <v>0</v>
      </c>
      <c r="N8" s="60">
        <f>+IFERROR(M8/C8,0)</f>
        <v>0</v>
      </c>
      <c r="O8" s="64">
        <f>+E8-J8</f>
        <v>0</v>
      </c>
      <c r="P8" s="84">
        <f>+IFERROR(O8/$E8,0)</f>
        <v>0</v>
      </c>
    </row>
    <row r="9" spans="2:16" s="3" customFormat="1" ht="18.600000000000001" customHeight="1" thickBot="1">
      <c r="B9" s="74" t="s">
        <v>75</v>
      </c>
      <c r="C9" s="75">
        <f>SUM(C7:C8)</f>
        <v>0</v>
      </c>
      <c r="D9" s="76">
        <f>+IFERROR(C9/$C$11,0)</f>
        <v>0</v>
      </c>
      <c r="E9" s="77">
        <f>SUM(E7:E8)</f>
        <v>0</v>
      </c>
      <c r="F9" s="78" t="e">
        <f>+E9/$E$11</f>
        <v>#DIV/0!</v>
      </c>
      <c r="G9" s="45"/>
      <c r="H9" s="97">
        <f>SUM(H7:H8)</f>
        <v>0</v>
      </c>
      <c r="I9" s="98">
        <f>+IFERROR(H9/$C9,0)</f>
        <v>0</v>
      </c>
      <c r="J9" s="99">
        <f>SUM(J7:J8)</f>
        <v>0</v>
      </c>
      <c r="K9" s="100">
        <f>+IFERROR(J9/$E9,0)</f>
        <v>0</v>
      </c>
      <c r="L9" s="44"/>
      <c r="M9" s="85">
        <f>SUM(M7:M8)</f>
        <v>0</v>
      </c>
      <c r="N9" s="86">
        <f>+IFERROR(M9/C9,0)</f>
        <v>0</v>
      </c>
      <c r="O9" s="87">
        <f>SUM(O7:O8)</f>
        <v>0</v>
      </c>
      <c r="P9" s="88">
        <f>+IFERROR(O9/$E9,0)</f>
        <v>0</v>
      </c>
    </row>
    <row r="10" spans="2:16" ht="3" customHeight="1" thickBot="1"/>
    <row r="11" spans="2:16" s="3" customFormat="1" ht="16.899999999999999" customHeight="1" thickBot="1">
      <c r="B11" s="48" t="s">
        <v>76</v>
      </c>
      <c r="C11" s="49">
        <f>+C9+C6</f>
        <v>1</v>
      </c>
      <c r="D11" s="50" t="s">
        <v>72</v>
      </c>
      <c r="E11" s="51">
        <f>+E9+E6</f>
        <v>0</v>
      </c>
      <c r="F11" s="52" t="s">
        <v>72</v>
      </c>
      <c r="G11" s="45"/>
      <c r="H11" s="1" t="b">
        <f>+H9=Sample_DF!B3+Sample_Rest!B3</f>
        <v>1</v>
      </c>
      <c r="I11" s="1"/>
      <c r="J11" s="1" t="b">
        <f>+J9=Sample_DF!L3+Sample_Rest!L3</f>
        <v>1</v>
      </c>
      <c r="K11" s="1" t="b">
        <f>+J9='DF_To Analyze'!S3+'Rest_To Analyze'!S3</f>
        <v>1</v>
      </c>
      <c r="L11" s="1"/>
      <c r="M11" s="1" t="b">
        <f>+M9&lt;100</f>
        <v>1</v>
      </c>
      <c r="N11" s="1"/>
      <c r="O11" s="46" t="b">
        <f>+O9&lt;200000</f>
        <v>1</v>
      </c>
      <c r="P11" s="1"/>
    </row>
    <row r="12" spans="2:16" ht="4.9000000000000004" customHeight="1"/>
    <row r="13" spans="2:16">
      <c r="B13" s="3" t="s">
        <v>77</v>
      </c>
      <c r="C13" s="1" t="b">
        <f>+C11=To_Analyze!C3+Under_Control!C3</f>
        <v>1</v>
      </c>
      <c r="E13" s="1" t="b">
        <f>+E11=To_Analyze!M3+Under_Control!M3</f>
        <v>1</v>
      </c>
      <c r="F13" s="1" t="b">
        <f>+E11='Clearings'!Z3</f>
        <v>1</v>
      </c>
    </row>
    <row r="14" spans="2:16" ht="7.9" customHeight="1"/>
    <row r="19" spans="2:5">
      <c r="B19" s="108" t="s">
        <v>78</v>
      </c>
      <c r="C19" s="42"/>
      <c r="D19" s="42"/>
    </row>
    <row r="20" spans="2:5" ht="12.75" thickBot="1"/>
    <row r="21" spans="2:5" ht="12.75" thickBot="1">
      <c r="B21" s="109" t="s">
        <v>79</v>
      </c>
      <c r="C21" s="110"/>
      <c r="D21" s="111">
        <v>10000</v>
      </c>
      <c r="E21" s="112" t="s">
        <v>80</v>
      </c>
    </row>
  </sheetData>
  <mergeCells count="5">
    <mergeCell ref="B2:D2"/>
    <mergeCell ref="E2:F2"/>
    <mergeCell ref="B4:F4"/>
    <mergeCell ref="H4:K4"/>
    <mergeCell ref="M4:P4"/>
  </mergeCells>
  <conditionalFormatting sqref="C13">
    <cfRule type="containsText" dxfId="85" priority="7" operator="containsText" text="TRUE">
      <formula>NOT(ISERROR(SEARCH("TRUE",C13)))</formula>
    </cfRule>
  </conditionalFormatting>
  <conditionalFormatting sqref="E13:F13">
    <cfRule type="containsText" dxfId="84" priority="5" operator="containsText" text="TRUE">
      <formula>NOT(ISERROR(SEARCH("TRUE",E13)))</formula>
    </cfRule>
  </conditionalFormatting>
  <conditionalFormatting sqref="H11">
    <cfRule type="containsText" dxfId="83" priority="4" operator="containsText" text="TRUE">
      <formula>NOT(ISERROR(SEARCH("TRUE",H11)))</formula>
    </cfRule>
  </conditionalFormatting>
  <conditionalFormatting sqref="H7:K8">
    <cfRule type="cellIs" dxfId="82" priority="15" operator="equal">
      <formula>0</formula>
    </cfRule>
  </conditionalFormatting>
  <conditionalFormatting sqref="J11:K11">
    <cfRule type="containsText" dxfId="81" priority="2" operator="containsText" text="TRUE">
      <formula>NOT(ISERROR(SEARCH("TRUE",J11)))</formula>
    </cfRule>
  </conditionalFormatting>
  <conditionalFormatting sqref="M11">
    <cfRule type="containsText" dxfId="80" priority="1" operator="containsText" text="TRUE">
      <formula>NOT(ISERROR(SEARCH("TRUE",M11)))</formula>
    </cfRule>
  </conditionalFormatting>
  <conditionalFormatting sqref="O11">
    <cfRule type="containsText" dxfId="79" priority="16" operator="containsText" text="FALSE">
      <formula>NOT(ISERROR(SEARCH("FALSE",O11)))</formula>
    </cfRule>
    <cfRule type="containsText" dxfId="78" priority="17" operator="containsText" text="TRUE">
      <formula>NOT(ISERROR(SEARCH("TRUE",O11)))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3BFE6-26C8-4571-8B0C-60E9819E77A6}">
  <sheetPr>
    <tabColor theme="7"/>
  </sheetPr>
  <dimension ref="B1:X6"/>
  <sheetViews>
    <sheetView showGridLines="0" topLeftCell="F1" zoomScale="90" zoomScaleNormal="90" workbookViewId="0">
      <selection activeCell="H1" sqref="H1:H1048576"/>
    </sheetView>
  </sheetViews>
  <sheetFormatPr defaultColWidth="8.85546875" defaultRowHeight="12"/>
  <cols>
    <col min="1" max="1" width="3" style="1" customWidth="1"/>
    <col min="2" max="2" width="11" style="1" bestFit="1" customWidth="1"/>
    <col min="3" max="3" width="13.85546875" style="1" bestFit="1" customWidth="1"/>
    <col min="4" max="4" width="10.28515625" style="1" bestFit="1" customWidth="1"/>
    <col min="5" max="5" width="11.85546875" style="1" bestFit="1" customWidth="1"/>
    <col min="6" max="6" width="10.42578125" style="1" bestFit="1" customWidth="1"/>
    <col min="7" max="7" width="17.28515625" style="1" bestFit="1" customWidth="1"/>
    <col min="8" max="8" width="15.42578125" style="115" bestFit="1" customWidth="1"/>
    <col min="9" max="9" width="20.42578125" style="1" bestFit="1" customWidth="1"/>
    <col min="10" max="10" width="20.140625" style="1" bestFit="1" customWidth="1"/>
    <col min="11" max="11" width="16.7109375" style="1" bestFit="1" customWidth="1"/>
    <col min="12" max="12" width="22.85546875" style="1" bestFit="1" customWidth="1"/>
    <col min="13" max="13" width="15.28515625" style="1" bestFit="1" customWidth="1"/>
    <col min="14" max="14" width="13.85546875" style="1" bestFit="1" customWidth="1"/>
    <col min="15" max="15" width="13.42578125" style="1" bestFit="1" customWidth="1"/>
    <col min="16" max="16" width="18.7109375" style="1" bestFit="1" customWidth="1"/>
    <col min="17" max="17" width="14.140625" style="1" bestFit="1" customWidth="1"/>
    <col min="18" max="18" width="18.85546875" style="1" bestFit="1" customWidth="1"/>
    <col min="19" max="19" width="11.28515625" style="1" bestFit="1" customWidth="1"/>
    <col min="20" max="20" width="16.42578125" style="1" bestFit="1" customWidth="1"/>
    <col min="21" max="21" width="19.140625" style="1" bestFit="1" customWidth="1"/>
    <col min="22" max="22" width="19.85546875" style="1" bestFit="1" customWidth="1"/>
    <col min="23" max="23" width="12.28515625" style="1" bestFit="1" customWidth="1"/>
    <col min="24" max="24" width="10.7109375" style="1" bestFit="1" customWidth="1"/>
    <col min="25" max="25" width="16.5703125" style="1" bestFit="1" customWidth="1"/>
    <col min="26" max="16384" width="8.85546875" style="1"/>
  </cols>
  <sheetData>
    <row r="1" spans="2:24" s="9" customFormat="1" ht="21.6" customHeight="1">
      <c r="B1" s="10" t="s">
        <v>81</v>
      </c>
      <c r="C1" s="10"/>
      <c r="D1" s="10"/>
      <c r="E1" s="10"/>
      <c r="F1" s="10"/>
      <c r="G1" s="10"/>
      <c r="H1" s="124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3" spans="2:24">
      <c r="J3" s="29">
        <f>+SUM(FB1D_To_Analyze[[#All],[Total Deb./Cred.]])</f>
        <v>0</v>
      </c>
      <c r="S3" s="29">
        <f>+SUM(FB1D_To_Analyze[[#All],[   Debit amount]])</f>
        <v>0</v>
      </c>
      <c r="T3" s="29">
        <f>+SUM(FB1D_To_Analyze[[#All],[  Credit amount]])</f>
        <v>0</v>
      </c>
      <c r="U3" s="29"/>
      <c r="V3" s="29"/>
      <c r="W3" s="29"/>
      <c r="X3" s="29"/>
    </row>
    <row r="4" spans="2:24" ht="4.1500000000000004" customHeight="1" thickBot="1"/>
    <row r="5" spans="2:24" ht="12.75" thickBot="1">
      <c r="B5" s="36" t="s">
        <v>5</v>
      </c>
      <c r="C5" s="37" t="s">
        <v>6</v>
      </c>
      <c r="D5" s="37" t="s">
        <v>7</v>
      </c>
      <c r="E5" s="37" t="s">
        <v>8</v>
      </c>
      <c r="F5" s="37" t="s">
        <v>10</v>
      </c>
      <c r="G5" s="37" t="s">
        <v>12</v>
      </c>
      <c r="H5" s="125" t="s">
        <v>15</v>
      </c>
      <c r="I5" s="37" t="s">
        <v>16</v>
      </c>
      <c r="J5" s="37" t="s">
        <v>19</v>
      </c>
      <c r="K5" s="38" t="s">
        <v>24</v>
      </c>
      <c r="L5" s="38" t="s">
        <v>25</v>
      </c>
      <c r="M5" s="38" t="s">
        <v>38</v>
      </c>
      <c r="N5" s="38" t="s">
        <v>39</v>
      </c>
      <c r="O5" s="38" t="s">
        <v>32</v>
      </c>
      <c r="P5" s="38" t="s">
        <v>35</v>
      </c>
      <c r="Q5" s="38" t="s">
        <v>33</v>
      </c>
      <c r="R5" s="38" t="s">
        <v>36</v>
      </c>
      <c r="S5" s="38" t="s">
        <v>34</v>
      </c>
      <c r="T5" s="38" t="s">
        <v>37</v>
      </c>
      <c r="U5" s="38" t="s">
        <v>26</v>
      </c>
      <c r="V5" s="39" t="s">
        <v>28</v>
      </c>
    </row>
    <row r="6" spans="2:24" ht="15">
      <c r="B6" s="4"/>
      <c r="C6" s="4"/>
      <c r="D6" s="4"/>
      <c r="E6" s="4"/>
      <c r="F6" s="4"/>
      <c r="G6" s="4"/>
      <c r="H6" s="120"/>
      <c r="J6" s="8"/>
      <c r="K6" s="4"/>
      <c r="M6"/>
      <c r="N6"/>
      <c r="U6" s="8"/>
      <c r="V6" s="8"/>
    </row>
  </sheetData>
  <phoneticPr fontId="17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2 3 b 4 6 c b - 0 e f c - 4 8 6 f - a b 7 0 - c d d f 8 c 8 2 c 8 9 a "   x m l n s = " h t t p : / / s c h e m a s . m i c r o s o f t . c o m / D a t a M a s h u p " > A A A A A N 0 G A A B Q S w M E F A A C A A g A w l D 3 W B a W G b O l A A A A 9 g A A A B I A H A B D b 2 5 m a W c v U G F j a 2 F n Z S 5 4 b W w g o h g A K K A U A A A A A A A A A A A A A A A A A A A A A A A A A A A A h Y + x D o I w G I R f h X S n L S V G Q 0 o Z X C U x I R r X p l R o h B 9 D i + X d H H w k X 0 G M o m 6 O d / d d c n e / 3 n g 2 t k 1 w 0 b 0 1 H a Q o w h Q F G l R X G q h S N L h j u E K Z 4 F u p T r L S w Q S D T U Z r U l Q 7 d 0 4 I 8 d 5 j H + O u r w i j N C K H f F O o W r c y N G C d B K X R p 1 X + b y H B 9 6 8 x g u E o p n j B l p h y M p s 8 N / A F 2 L T 3 m f 6 Y f D 0 0 b u i 1 0 B D u C k 5 m y c n 7 g 3 g A U E s D B B Q A A g A I A M J Q 9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U P d Y b C z z I d Y D A A A / J Q A A E w A c A E Z v c m 1 1 b G F z L 1 N l Y 3 R p b 2 4 x L m 0 g o h g A K K A U A A A A A A A A A A A A A A A A A A A A A A A A A A A A 7 V h d T 9 s w F H 2 v 1 P 9 g h Z d W q 9 J V P O y B M Q m S d m P Q g t q i S U O o M o k L E Y l d O c l G h / r f Z + e j x B 8 N E H U M R H i g q m 9 8 / X H O P S e 3 I X I i j 2 A w S T 9 7 e 8 1 G s x H e Q I p c Y P k I U g 9 f h 2 A f + C h q N g D 7 m 5 C Y O o i N 9 O 8 c 5 J t W T C n C 0 Q 9 C b 6 8 I u W 2 1 7 y 9 G M E D 7 x s / + + e D o 4 + 4 n 4 3 J 1 Y R E c s Y c u O 2 m K H c O 6 g f i a r T B d L p D B c k 3 h l Y / M K Y U 4 n B M a W M S P A 8 y D Y S t d r 3 N / b 0 w 9 R I 0 O i N g w g H i 5 6 g A 2 x r 9 8 A F + 7 J + D A c T Z E p x Z x + a d F 2 D + b O G A k P 2 g R y 5 X H h h D D a 3 X F 8 1 C z C 7 6 A M o j u I t 2 G 5 D G 2 o T h g t w N s F D r U 3 B Q e E U 3 E B D a M l I x 9 H N E l c H W R + Z z h r A 3 x b N 8 Q d B E F u p 2 P 0 R w x o B 1 l 3 g S F o Q k 4 5 s p h S Q R 9 d q o r s 2 s x O v G T p W x x l i a / C O 1 D r e H J r p z o K A r k o b N j B c J h X x 7 K W E F i r B y n E N p w 7 x Y J I 2 B F C t Z n l M w 9 b e S U u i o 1 8 j T J K s o i D 8 m S u D a j f i Y r I 3 Z p b C 4 M d O c r x v i V t t X 5 / L o 3 z h e C 2 g Q n H k a s o g L O T T l 2 e D C 2 T m 0 B j 1 W 7 2 f C w t v 6 L k j M l s w M M / e U f V E V z 1 o J V i 0 4 t O m v R K Y 2 / G r 1 5 a w X 9 y j V y 1 V 7 X / R g F 5 B d / n U k K P H w o / T S Q D b c k g e j o i k R g p M j C T c z K 2 J Q y K G O N x B Q 9 O z S M 0 L J A g 7 w e b R n h A q p F J E X 0 1 o i p K G m Q k d A Q 1 E J U C F l E C 3 g N P D 9 C 3 A z G 5 H c B r Q n y m Y z w s Z a K a Q c g 6 N y A C y 7 X l 2 w K Q w N k R m I I T E B 8 l h 0 v f M 9 h G y m k t 7 0 w 8 r A T t e Q N l G v 6 Z p 7 1 N h N N s w 9 G t 0 m 8 W H S t O M y Q Z l c 4 6 V q G a J z K G k X z P M f s 8 m f c 9 y j x a / + s / b P 2 z 9 o / a / + s / b O C f y Z e A j I v e T 8 W O j j s 2 V W c 8 6 F v f R H r f B v m q L p f d S s r 8 6 V n c l + U q Z z 4 / M A J 8 z k F j A r q J 1 E + w 6 + U e w L 1 x o j p Q 0 2 9 d 0 u 9 z 1 / + H / c m M F j 4 a D Y 4 t H t V K J h s e 3 v k q 4 m m f / d O U G L t 2 b Y J m O d N 5 C + l g i F Q R 8 y s I U 5 V 7 e L z a u K 8 R + L s J K I x K / x M o + V P u p M R o w l y v x M P t 9 Y / U T z y T t k p a t q j z x q F h 9 n p + E r H H n b N I 4 w R f b Y e 5 4 z M b V T 9 w U N a L y e P r m M q a Q G 2 1 E x p m 6 L n d U D C K z z h P Y z + l p K Q 8 B I v d i H l N Z z X b a F W 8 / p c 1 2 R e c 2 K d S b W l q S d d D T 2 t z f x H r Z + m e 5 U b 1 Y q N k 4 x P 6 a 2 X I d t 7 O r Q 9 v s q r h E / f M k q 4 l g F Y B m d V X M X 3 N u X a R S H l J v o C Q s q X e b K Q J s b + E k J a q h d v X V a l + 9 y e y t a V u J V K N P b + A l B L A Q I t A B Q A A g A I A M J Q 9 1 g W l h m z p Q A A A P Y A A A A S A A A A A A A A A A A A A A A A A A A A A A B D b 2 5 m a W c v U G F j a 2 F n Z S 5 4 b W x Q S w E C L Q A U A A I A C A D C U P d Y D 8 r p q 6 Q A A A D p A A A A E w A A A A A A A A A A A A A A A A D x A A A A W 0 N v b n R l b n R f V H l w Z X N d L n h t b F B L A Q I t A B Q A A g A I A M J Q 9 1 h s L P M h 1 g M A A D 8 l A A A T A A A A A A A A A A A A A A A A A O I B A A B G b 3 J t d W x h c y 9 T Z W N 0 a W 9 u M S 5 t U E s F B g A A A A A D A A M A w g A A A A U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q j A A A A A A A A O K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s Z W F y a W 5 n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b G V h c m l u Z 3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c t M j N U M D g 6 M D Y 6 M D Q u N j Q z M T A 0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N m M m Z h Z G I x O S 0 2 Z j V l L T Q 0 O D c t Y j U 4 M C 0 4 Y T Y x O G I 3 N D k z M T c i I C 8 + P E V u d H J 5 I F R 5 c G U 9 I k Z p b G x D b 2 x 1 b W 5 U e X B l c y I g V m F s d W U 9 I n N B Q U F B Q U F B Q U F B Q U F B Q U F B Q U F B Q U F B Q V J B Q U F B Q U F B Q U F B Q U F B Q U F B Q U F B Q U F B Q U F B Q U E 9 I i A v P j x F b n R y e S B U e X B l P S J G a W x s Q 2 9 1 b n Q i I F Z h b H V l P S J s M S I g L z 4 8 R W 5 0 c n k g V H l w Z T 0 i R m l s b E N v b H V t b k 5 h b W V z I i B W Y W x 1 Z T 0 i c 1 s m c X V v d D t U a W V y J n F 1 b 3 Q 7 L C Z x d W 9 0 O 1 R 5 c G U g K y B H L 0 w g Q W N j J n F 1 b 3 Q 7 L C Z x d W 9 0 O 1 R 5 c G U g K y B U Q 2 9 k Z S A r I E N v I C s g R G 9 j I E 4 m c X V v d D s s J n F 1 b 3 Q 7 Q 2 9 D Z C Z x d W 9 0 O y w m c X V v d D t N Y W 5 h Z 2 V y J n F 1 b 3 Q 7 L C Z x d W 9 0 O 1 V z Z X I m c X V v d D s s J n F 1 b 3 Q 7 V E N v Z G U m c X V v d D s s J n F 1 b 3 Q 7 V G V 4 d C Z x d W 9 0 O y w m c X V v d D t U e X B l J n F 1 b 3 Q 7 L C Z x d W 9 0 O 0 R v Y 3 V t Z W 5 0 I E R l c 2 N y L i Z x d W 9 0 O y w m c X V v d D t E b 2 N 1 b W V u d E 5 v J n F 1 b 3 Q 7 L C Z x d W 9 0 O 0 R v Y y 4 g R G F 0 Z S Z x d W 9 0 O y w m c X V v d D t F b n R y e S B k Y X R l J n F 1 b 3 Q 7 L C Z x d W 9 0 O 0 V m Z m V j d C B k Y X R l J n F 1 b 3 Q 7 L C Z x d W 9 0 O 0 R v Y y 5 I Z W F k Z X I g V G V 4 d C Z x d W 9 0 O y w m c X V v d D t S Z W Z l c m V u Y 2 U m c X V v d D s s J n F 1 b 3 Q 7 U 2 V z c y 4 g T m F t Z S Z x d W 9 0 O y w m c X V v d D t U b 3 R h b C B E Z W I u L 0 N y Z W Q u J n F 1 b 3 Q 7 L C Z x d W 9 0 O 1 R v d G F s I E R l Y i 4 v Q 3 J l Z C 4 o T U w z J n F 1 b 3 Q 7 L C Z x d W 9 0 O 0 l 0 b S Z x d W 9 0 O y w m c X V v d D t Q S y Z x d W 9 0 O y w m c X V v d D t D T U U m c X V v d D s s J n F 1 b 3 Q 7 R y 9 M I E F j Y 2 9 1 b n Q m c X V v d D s s J n F 1 b 3 Q 7 R y 9 M I E F j Y 2 9 1 b n Q g R G V z Y 3 I u J n F 1 b 3 Q 7 L C Z x d W 9 0 O y A g I E R l Y m l 0 I G F t b 3 V u d C Z x d W 9 0 O y w m c X V v d D t E Z W J p d C B h b W 9 1 b n Q o T U w z K S Z x d W 9 0 O y w m c X V v d D s g I E N y Z W R p d C B h b W 9 1 b n Q m c X V v d D s s J n F 1 b 3 Q 7 Q 3 J l Z G l 0 I G F t b 3 V u d C h N T D M p J n F 1 b 3 Q 7 L C Z x d W 9 0 O 0 x p b m U g Q 2 9 t b W V u d C Z x d W 9 0 O y w m c X V v d D t C Q V J D T 0 R F J n F 1 b 3 Q 7 L C Z x d W 9 0 O 0 N v c 3 Q g Q 3 R y J n F 1 b 3 Q 7 L C Z x d W 9 0 O 1 B y b 2 Z p d C B D d H I m c X V v d D s s J n F 1 b 3 Q 7 T 3 J k Z X I m c X V v d D s s J n F 1 b 3 Q 7 Q 2 9 z d C B D d H I g R G V z Y y 4 m c X V v d D s s J n F 1 b 3 Q 7 U H J v Z m l 0 I E N 0 c i B E Z X N j J n F 1 b 3 Q 7 L C Z x d W 9 0 O 0 9 y Z G V y I E R l c 2 M u J n F 1 b 3 Q 7 L C Z x d W 9 0 O 1 N 1 c H A v Q 3 V z d C Z x d W 9 0 O y w m c X V v d D t E Z X N j L l M v Q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Z W F y a W 5 n c y 9 B d X R v U m V t b 3 Z l Z E N v b H V t b n M x L n t U a W V y L D B 9 J n F 1 b 3 Q 7 L C Z x d W 9 0 O 1 N l Y 3 R p b 2 4 x L 0 N s Z W F y a W 5 n c y 9 B d X R v U m V t b 3 Z l Z E N v b H V t b n M x L n t U e X B l I C s g R y 9 M I E F j Y y w x f S Z x d W 9 0 O y w m c X V v d D t T Z W N 0 a W 9 u M S 9 D b G V h c m l u Z 3 M v Q X V 0 b 1 J l b W 9 2 Z W R D b 2 x 1 b W 5 z M S 5 7 V H l w Z S A r I F R D b 2 R l I C s g Q 2 8 g K y B E b 2 M g T i w y f S Z x d W 9 0 O y w m c X V v d D t T Z W N 0 a W 9 u M S 9 D b G V h c m l u Z 3 M v Q X V 0 b 1 J l b W 9 2 Z W R D b 2 x 1 b W 5 z M S 5 7 Q 2 9 D Z C w z f S Z x d W 9 0 O y w m c X V v d D t T Z W N 0 a W 9 u M S 9 D b G V h c m l u Z 3 M v Q X V 0 b 1 J l b W 9 2 Z W R D b 2 x 1 b W 5 z M S 5 7 T W F u Y W d l c i w 0 f S Z x d W 9 0 O y w m c X V v d D t T Z W N 0 a W 9 u M S 9 D b G V h c m l u Z 3 M v Q X V 0 b 1 J l b W 9 2 Z W R D b 2 x 1 b W 5 z M S 5 7 V X N l c i w 1 f S Z x d W 9 0 O y w m c X V v d D t T Z W N 0 a W 9 u M S 9 D b G V h c m l u Z 3 M v Q X V 0 b 1 J l b W 9 2 Z W R D b 2 x 1 b W 5 z M S 5 7 V E N v Z G U s N n 0 m c X V v d D s s J n F 1 b 3 Q 7 U 2 V j d G l v b j E v Q 2 x l Y X J p b m d z L 0 F 1 d G 9 S Z W 1 v d m V k Q 2 9 s d W 1 u c z E u e 1 R l e H Q s N 3 0 m c X V v d D s s J n F 1 b 3 Q 7 U 2 V j d G l v b j E v Q 2 x l Y X J p b m d z L 0 F 1 d G 9 S Z W 1 v d m V k Q 2 9 s d W 1 u c z E u e 1 R 5 c G U s O H 0 m c X V v d D s s J n F 1 b 3 Q 7 U 2 V j d G l v b j E v Q 2 x l Y X J p b m d z L 0 F 1 d G 9 S Z W 1 v d m V k Q 2 9 s d W 1 u c z E u e 0 R v Y 3 V t Z W 5 0 I E R l c 2 N y L i w 5 f S Z x d W 9 0 O y w m c X V v d D t T Z W N 0 a W 9 u M S 9 D b G V h c m l u Z 3 M v Q X V 0 b 1 J l b W 9 2 Z W R D b 2 x 1 b W 5 z M S 5 7 R G 9 j d W 1 l b n R O b y w x M H 0 m c X V v d D s s J n F 1 b 3 Q 7 U 2 V j d G l v b j E v Q 2 x l Y X J p b m d z L 0 F 1 d G 9 S Z W 1 v d m V k Q 2 9 s d W 1 u c z E u e 0 R v Y y 4 g R G F 0 Z S w x M X 0 m c X V v d D s s J n F 1 b 3 Q 7 U 2 V j d G l v b j E v Q 2 x l Y X J p b m d z L 0 F 1 d G 9 S Z W 1 v d m V k Q 2 9 s d W 1 u c z E u e 0 V u d H J 5 I G R h d G U s M T J 9 J n F 1 b 3 Q 7 L C Z x d W 9 0 O 1 N l Y 3 R p b 2 4 x L 0 N s Z W F y a W 5 n c y 9 B d X R v U m V t b 3 Z l Z E N v b H V t b n M x L n t F Z m Z l Y 3 Q g Z G F 0 Z S w x M 3 0 m c X V v d D s s J n F 1 b 3 Q 7 U 2 V j d G l v b j E v Q 2 x l Y X J p b m d z L 0 F 1 d G 9 S Z W 1 v d m V k Q 2 9 s d W 1 u c z E u e 0 R v Y y 5 I Z W F k Z X I g V G V 4 d C w x N H 0 m c X V v d D s s J n F 1 b 3 Q 7 U 2 V j d G l v b j E v Q 2 x l Y X J p b m d z L 0 F 1 d G 9 S Z W 1 v d m V k Q 2 9 s d W 1 u c z E u e 1 J l Z m V y Z W 5 j Z S w x N X 0 m c X V v d D s s J n F 1 b 3 Q 7 U 2 V j d G l v b j E v Q 2 x l Y X J p b m d z L 0 F 1 d G 9 S Z W 1 v d m V k Q 2 9 s d W 1 u c z E u e 1 N l c 3 M u I E 5 h b W U s M T Z 9 J n F 1 b 3 Q 7 L C Z x d W 9 0 O 1 N l Y 3 R p b 2 4 x L 0 N s Z W F y a W 5 n c y 9 B d X R v U m V t b 3 Z l Z E N v b H V t b n M x L n t U b 3 R h b C B E Z W I u L 0 N y Z W Q u L D E 3 f S Z x d W 9 0 O y w m c X V v d D t T Z W N 0 a W 9 u M S 9 D b G V h c m l u Z 3 M v Q X V 0 b 1 J l b W 9 2 Z W R D b 2 x 1 b W 5 z M S 5 7 V G 9 0 Y W w g R G V i L i 9 D c m V k L i h N T D M s M T h 9 J n F 1 b 3 Q 7 L C Z x d W 9 0 O 1 N l Y 3 R p b 2 4 x L 0 N s Z W F y a W 5 n c y 9 B d X R v U m V t b 3 Z l Z E N v b H V t b n M x L n t J d G 0 s M T l 9 J n F 1 b 3 Q 7 L C Z x d W 9 0 O 1 N l Y 3 R p b 2 4 x L 0 N s Z W F y a W 5 n c y 9 B d X R v U m V t b 3 Z l Z E N v b H V t b n M x L n t Q S y w y M H 0 m c X V v d D s s J n F 1 b 3 Q 7 U 2 V j d G l v b j E v Q 2 x l Y X J p b m d z L 0 F 1 d G 9 S Z W 1 v d m V k Q 2 9 s d W 1 u c z E u e 0 N N R S w y M X 0 m c X V v d D s s J n F 1 b 3 Q 7 U 2 V j d G l v b j E v Q 2 x l Y X J p b m d z L 0 F 1 d G 9 S Z W 1 v d m V k Q 2 9 s d W 1 u c z E u e 0 c v T C B B Y 2 N v d W 5 0 L D I y f S Z x d W 9 0 O y w m c X V v d D t T Z W N 0 a W 9 u M S 9 D b G V h c m l u Z 3 M v Q X V 0 b 1 J l b W 9 2 Z W R D b 2 x 1 b W 5 z M S 5 7 R y 9 M I E F j Y 2 9 1 b n Q g R G V z Y 3 I u L D I z f S Z x d W 9 0 O y w m c X V v d D t T Z W N 0 a W 9 u M S 9 D b G V h c m l u Z 3 M v Q X V 0 b 1 J l b W 9 2 Z W R D b 2 x 1 b W 5 z M S 5 7 I C A g R G V i a X Q g Y W 1 v d W 5 0 L D I 0 f S Z x d W 9 0 O y w m c X V v d D t T Z W N 0 a W 9 u M S 9 D b G V h c m l u Z 3 M v Q X V 0 b 1 J l b W 9 2 Z W R D b 2 x 1 b W 5 z M S 5 7 R G V i a X Q g Y W 1 v d W 5 0 K E 1 M M y k s M j V 9 J n F 1 b 3 Q 7 L C Z x d W 9 0 O 1 N l Y 3 R p b 2 4 x L 0 N s Z W F y a W 5 n c y 9 B d X R v U m V t b 3 Z l Z E N v b H V t b n M x L n s g I E N y Z W R p d C B h b W 9 1 b n Q s M j Z 9 J n F 1 b 3 Q 7 L C Z x d W 9 0 O 1 N l Y 3 R p b 2 4 x L 0 N s Z W F y a W 5 n c y 9 B d X R v U m V t b 3 Z l Z E N v b H V t b n M x L n t D c m V k a X Q g Y W 1 v d W 5 0 K E 1 M M y k s M j d 9 J n F 1 b 3 Q 7 L C Z x d W 9 0 O 1 N l Y 3 R p b 2 4 x L 0 N s Z W F y a W 5 n c y 9 B d X R v U m V t b 3 Z l Z E N v b H V t b n M x L n t M a W 5 l I E N v b W 1 l b n Q s M j h 9 J n F 1 b 3 Q 7 L C Z x d W 9 0 O 1 N l Y 3 R p b 2 4 x L 0 N s Z W F y a W 5 n c y 9 B d X R v U m V t b 3 Z l Z E N v b H V t b n M x L n t C Q V J D T 0 R F L D I 5 f S Z x d W 9 0 O y w m c X V v d D t T Z W N 0 a W 9 u M S 9 D b G V h c m l u Z 3 M v Q X V 0 b 1 J l b W 9 2 Z W R D b 2 x 1 b W 5 z M S 5 7 Q 2 9 z d C B D d H I s M z B 9 J n F 1 b 3 Q 7 L C Z x d W 9 0 O 1 N l Y 3 R p b 2 4 x L 0 N s Z W F y a W 5 n c y 9 B d X R v U m V t b 3 Z l Z E N v b H V t b n M x L n t Q c m 9 m a X Q g Q 3 R y L D M x f S Z x d W 9 0 O y w m c X V v d D t T Z W N 0 a W 9 u M S 9 D b G V h c m l u Z 3 M v Q X V 0 b 1 J l b W 9 2 Z W R D b 2 x 1 b W 5 z M S 5 7 T 3 J k Z X I s M z J 9 J n F 1 b 3 Q 7 L C Z x d W 9 0 O 1 N l Y 3 R p b 2 4 x L 0 N s Z W F y a W 5 n c y 9 B d X R v U m V t b 3 Z l Z E N v b H V t b n M x L n t D b 3 N 0 I E N 0 c i B E Z X N j L i w z M 3 0 m c X V v d D s s J n F 1 b 3 Q 7 U 2 V j d G l v b j E v Q 2 x l Y X J p b m d z L 0 F 1 d G 9 S Z W 1 v d m V k Q 2 9 s d W 1 u c z E u e 1 B y b 2 Z p d C B D d H I g R G V z Y y w z N H 0 m c X V v d D s s J n F 1 b 3 Q 7 U 2 V j d G l v b j E v Q 2 x l Y X J p b m d z L 0 F 1 d G 9 S Z W 1 v d m V k Q 2 9 s d W 1 u c z E u e 0 9 y Z G V y I E R l c 2 M u L D M 1 f S Z x d W 9 0 O y w m c X V v d D t T Z W N 0 a W 9 u M S 9 D b G V h c m l u Z 3 M v Q X V 0 b 1 J l b W 9 2 Z W R D b 2 x 1 b W 5 z M S 5 7 U 3 V w c C 9 D d X N 0 L D M 2 f S Z x d W 9 0 O y w m c X V v d D t T Z W N 0 a W 9 u M S 9 D b G V h c m l u Z 3 M v Q X V 0 b 1 J l b W 9 2 Z W R D b 2 x 1 b W 5 z M S 5 7 R G V z Y y 5 T L 0 M s M z d 9 J n F 1 b 3 Q 7 X S w m c X V v d D t D b 2 x 1 b W 5 D b 3 V u d C Z x d W 9 0 O z o z O C w m c X V v d D t L Z X l D b 2 x 1 b W 5 O Y W 1 l c y Z x d W 9 0 O z p b X S w m c X V v d D t D b 2 x 1 b W 5 J Z G V u d G l 0 a W V z J n F 1 b 3 Q 7 O l s m c X V v d D t T Z W N 0 a W 9 u M S 9 D b G V h c m l u Z 3 M v Q X V 0 b 1 J l b W 9 2 Z W R D b 2 x 1 b W 5 z M S 5 7 V G l l c i w w f S Z x d W 9 0 O y w m c X V v d D t T Z W N 0 a W 9 u M S 9 D b G V h c m l u Z 3 M v Q X V 0 b 1 J l b W 9 2 Z W R D b 2 x 1 b W 5 z M S 5 7 V H l w Z S A r I E c v T C B B Y 2 M s M X 0 m c X V v d D s s J n F 1 b 3 Q 7 U 2 V j d G l v b j E v Q 2 x l Y X J p b m d z L 0 F 1 d G 9 S Z W 1 v d m V k Q 2 9 s d W 1 u c z E u e 1 R 5 c G U g K y B U Q 2 9 k Z S A r I E N v I C s g R G 9 j I E 4 s M n 0 m c X V v d D s s J n F 1 b 3 Q 7 U 2 V j d G l v b j E v Q 2 x l Y X J p b m d z L 0 F 1 d G 9 S Z W 1 v d m V k Q 2 9 s d W 1 u c z E u e 0 N v Q 2 Q s M 3 0 m c X V v d D s s J n F 1 b 3 Q 7 U 2 V j d G l v b j E v Q 2 x l Y X J p b m d z L 0 F 1 d G 9 S Z W 1 v d m V k Q 2 9 s d W 1 u c z E u e 0 1 h b m F n Z X I s N H 0 m c X V v d D s s J n F 1 b 3 Q 7 U 2 V j d G l v b j E v Q 2 x l Y X J p b m d z L 0 F 1 d G 9 S Z W 1 v d m V k Q 2 9 s d W 1 u c z E u e 1 V z Z X I s N X 0 m c X V v d D s s J n F 1 b 3 Q 7 U 2 V j d G l v b j E v Q 2 x l Y X J p b m d z L 0 F 1 d G 9 S Z W 1 v d m V k Q 2 9 s d W 1 u c z E u e 1 R D b 2 R l L D Z 9 J n F 1 b 3 Q 7 L C Z x d W 9 0 O 1 N l Y 3 R p b 2 4 x L 0 N s Z W F y a W 5 n c y 9 B d X R v U m V t b 3 Z l Z E N v b H V t b n M x L n t U Z X h 0 L D d 9 J n F 1 b 3 Q 7 L C Z x d W 9 0 O 1 N l Y 3 R p b 2 4 x L 0 N s Z W F y a W 5 n c y 9 B d X R v U m V t b 3 Z l Z E N v b H V t b n M x L n t U e X B l L D h 9 J n F 1 b 3 Q 7 L C Z x d W 9 0 O 1 N l Y 3 R p b 2 4 x L 0 N s Z W F y a W 5 n c y 9 B d X R v U m V t b 3 Z l Z E N v b H V t b n M x L n t E b 2 N 1 b W V u d C B E Z X N j c i 4 s O X 0 m c X V v d D s s J n F 1 b 3 Q 7 U 2 V j d G l v b j E v Q 2 x l Y X J p b m d z L 0 F 1 d G 9 S Z W 1 v d m V k Q 2 9 s d W 1 u c z E u e 0 R v Y 3 V t Z W 5 0 T m 8 s M T B 9 J n F 1 b 3 Q 7 L C Z x d W 9 0 O 1 N l Y 3 R p b 2 4 x L 0 N s Z W F y a W 5 n c y 9 B d X R v U m V t b 3 Z l Z E N v b H V t b n M x L n t E b 2 M u I E R h d G U s M T F 9 J n F 1 b 3 Q 7 L C Z x d W 9 0 O 1 N l Y 3 R p b 2 4 x L 0 N s Z W F y a W 5 n c y 9 B d X R v U m V t b 3 Z l Z E N v b H V t b n M x L n t F b n R y e S B k Y X R l L D E y f S Z x d W 9 0 O y w m c X V v d D t T Z W N 0 a W 9 u M S 9 D b G V h c m l u Z 3 M v Q X V 0 b 1 J l b W 9 2 Z W R D b 2 x 1 b W 5 z M S 5 7 R W Z m Z W N 0 I G R h d G U s M T N 9 J n F 1 b 3 Q 7 L C Z x d W 9 0 O 1 N l Y 3 R p b 2 4 x L 0 N s Z W F y a W 5 n c y 9 B d X R v U m V t b 3 Z l Z E N v b H V t b n M x L n t E b 2 M u S G V h Z G V y I F R l e H Q s M T R 9 J n F 1 b 3 Q 7 L C Z x d W 9 0 O 1 N l Y 3 R p b 2 4 x L 0 N s Z W F y a W 5 n c y 9 B d X R v U m V t b 3 Z l Z E N v b H V t b n M x L n t S Z W Z l c m V u Y 2 U s M T V 9 J n F 1 b 3 Q 7 L C Z x d W 9 0 O 1 N l Y 3 R p b 2 4 x L 0 N s Z W F y a W 5 n c y 9 B d X R v U m V t b 3 Z l Z E N v b H V t b n M x L n t T Z X N z L i B O Y W 1 l L D E 2 f S Z x d W 9 0 O y w m c X V v d D t T Z W N 0 a W 9 u M S 9 D b G V h c m l u Z 3 M v Q X V 0 b 1 J l b W 9 2 Z W R D b 2 x 1 b W 5 z M S 5 7 V G 9 0 Y W w g R G V i L i 9 D c m V k L i w x N 3 0 m c X V v d D s s J n F 1 b 3 Q 7 U 2 V j d G l v b j E v Q 2 x l Y X J p b m d z L 0 F 1 d G 9 S Z W 1 v d m V k Q 2 9 s d W 1 u c z E u e 1 R v d G F s I E R l Y i 4 v Q 3 J l Z C 4 o T U w z L D E 4 f S Z x d W 9 0 O y w m c X V v d D t T Z W N 0 a W 9 u M S 9 D b G V h c m l u Z 3 M v Q X V 0 b 1 J l b W 9 2 Z W R D b 2 x 1 b W 5 z M S 5 7 S X R t L D E 5 f S Z x d W 9 0 O y w m c X V v d D t T Z W N 0 a W 9 u M S 9 D b G V h c m l u Z 3 M v Q X V 0 b 1 J l b W 9 2 Z W R D b 2 x 1 b W 5 z M S 5 7 U E s s M j B 9 J n F 1 b 3 Q 7 L C Z x d W 9 0 O 1 N l Y 3 R p b 2 4 x L 0 N s Z W F y a W 5 n c y 9 B d X R v U m V t b 3 Z l Z E N v b H V t b n M x L n t D T U U s M j F 9 J n F 1 b 3 Q 7 L C Z x d W 9 0 O 1 N l Y 3 R p b 2 4 x L 0 N s Z W F y a W 5 n c y 9 B d X R v U m V t b 3 Z l Z E N v b H V t b n M x L n t H L 0 w g Q W N j b 3 V u d C w y M n 0 m c X V v d D s s J n F 1 b 3 Q 7 U 2 V j d G l v b j E v Q 2 x l Y X J p b m d z L 0 F 1 d G 9 S Z W 1 v d m V k Q 2 9 s d W 1 u c z E u e 0 c v T C B B Y 2 N v d W 5 0 I E R l c 2 N y L i w y M 3 0 m c X V v d D s s J n F 1 b 3 Q 7 U 2 V j d G l v b j E v Q 2 x l Y X J p b m d z L 0 F 1 d G 9 S Z W 1 v d m V k Q 2 9 s d W 1 u c z E u e y A g I E R l Y m l 0 I G F t b 3 V u d C w y N H 0 m c X V v d D s s J n F 1 b 3 Q 7 U 2 V j d G l v b j E v Q 2 x l Y X J p b m d z L 0 F 1 d G 9 S Z W 1 v d m V k Q 2 9 s d W 1 u c z E u e 0 R l Y m l 0 I G F t b 3 V u d C h N T D M p L D I 1 f S Z x d W 9 0 O y w m c X V v d D t T Z W N 0 a W 9 u M S 9 D b G V h c m l u Z 3 M v Q X V 0 b 1 J l b W 9 2 Z W R D b 2 x 1 b W 5 z M S 5 7 I C B D c m V k a X Q g Y W 1 v d W 5 0 L D I 2 f S Z x d W 9 0 O y w m c X V v d D t T Z W N 0 a W 9 u M S 9 D b G V h c m l u Z 3 M v Q X V 0 b 1 J l b W 9 2 Z W R D b 2 x 1 b W 5 z M S 5 7 Q 3 J l Z G l 0 I G F t b 3 V u d C h N T D M p L D I 3 f S Z x d W 9 0 O y w m c X V v d D t T Z W N 0 a W 9 u M S 9 D b G V h c m l u Z 3 M v Q X V 0 b 1 J l b W 9 2 Z W R D b 2 x 1 b W 5 z M S 5 7 T G l u Z S B D b 2 1 t Z W 5 0 L D I 4 f S Z x d W 9 0 O y w m c X V v d D t T Z W N 0 a W 9 u M S 9 D b G V h c m l u Z 3 M v Q X V 0 b 1 J l b W 9 2 Z W R D b 2 x 1 b W 5 z M S 5 7 Q k F S Q 0 9 E R S w y O X 0 m c X V v d D s s J n F 1 b 3 Q 7 U 2 V j d G l v b j E v Q 2 x l Y X J p b m d z L 0 F 1 d G 9 S Z W 1 v d m V k Q 2 9 s d W 1 u c z E u e 0 N v c 3 Q g Q 3 R y L D M w f S Z x d W 9 0 O y w m c X V v d D t T Z W N 0 a W 9 u M S 9 D b G V h c m l u Z 3 M v Q X V 0 b 1 J l b W 9 2 Z W R D b 2 x 1 b W 5 z M S 5 7 U H J v Z m l 0 I E N 0 c i w z M X 0 m c X V v d D s s J n F 1 b 3 Q 7 U 2 V j d G l v b j E v Q 2 x l Y X J p b m d z L 0 F 1 d G 9 S Z W 1 v d m V k Q 2 9 s d W 1 u c z E u e 0 9 y Z G V y L D M y f S Z x d W 9 0 O y w m c X V v d D t T Z W N 0 a W 9 u M S 9 D b G V h c m l u Z 3 M v Q X V 0 b 1 J l b W 9 2 Z W R D b 2 x 1 b W 5 z M S 5 7 Q 2 9 z d C B D d H I g R G V z Y y 4 s M z N 9 J n F 1 b 3 Q 7 L C Z x d W 9 0 O 1 N l Y 3 R p b 2 4 x L 0 N s Z W F y a W 5 n c y 9 B d X R v U m V t b 3 Z l Z E N v b H V t b n M x L n t Q c m 9 m a X Q g Q 3 R y I E R l c 2 M s M z R 9 J n F 1 b 3 Q 7 L C Z x d W 9 0 O 1 N l Y 3 R p b 2 4 x L 0 N s Z W F y a W 5 n c y 9 B d X R v U m V t b 3 Z l Z E N v b H V t b n M x L n t P c m R l c i B E Z X N j L i w z N X 0 m c X V v d D s s J n F 1 b 3 Q 7 U 2 V j d G l v b j E v Q 2 x l Y X J p b m d z L 0 F 1 d G 9 S Z W 1 v d m V k Q 2 9 s d W 1 u c z E u e 1 N 1 c H A v Q 3 V z d C w z N n 0 m c X V v d D s s J n F 1 b 3 Q 7 U 2 V j d G l v b j E v Q 2 x l Y X J p b m d z L 0 F 1 d G 9 S Z W 1 v d m V k Q 2 9 s d W 1 u c z E u e 0 R l c 2 M u U y 9 D L D M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l Y X J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X 0 F u Y W x 5 e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9 f Q W 5 h b H l 6 Z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R d W V y e U l E I i B W Y W x 1 Z T 0 i c z Q x Y j g y O D U 2 L T E x M 2 Q t N D Z m M S 1 i N j Z m L W E 5 N j R j M m V h M z F k N S I g L z 4 8 R W 5 0 c n k g V H l w Z T 0 i R m l s b E x h c 3 R V c G R h d G V k I i B W Y W x 1 Z T 0 i Z D I w M j Q t M D c t M j N U M D g 6 M D Y 6 M D Q u N T k 2 M j M z N V o i I C 8 + P E V u d H J 5 I F R 5 c G U 9 I k Z p b G x D b 2 x 1 b W 5 U e X B l c y I g V m F s d W U 9 I n N B Q U F B Q U F B Q U F B Q U F B Q U F B I i A v P j x F b n R y e S B U e X B l P S J G a W x s Q 2 9 s d W 1 u T m F t Z X M i I F Z h b H V l P S J z W y Z x d W 9 0 O 1 R p Z X I m c X V v d D s s J n F 1 b 3 Q 7 V H l w Z S A r I F R D b 2 R l I C s g Q 2 8 g K y B E b 2 M g T i Z x d W 9 0 O y w m c X V v d D t D b 0 N k J n F 1 b 3 Q 7 L C Z x d W 9 0 O 0 1 h b m F n Z X I m c X V v d D s s J n F 1 b 3 Q 7 V X N l c i Z x d W 9 0 O y w m c X V v d D t U Q 2 9 k Z S Z x d W 9 0 O y w m c X V v d D t U Z X h 0 J n F 1 b 3 Q 7 L C Z x d W 9 0 O 1 R 5 c G U m c X V v d D s s J n F 1 b 3 Q 7 R G 9 j d W 1 l b n R O b y Z x d W 9 0 O y w m c X V v d D t F Z m Z l Y 3 Q g Z G F 0 Z S Z x d W 9 0 O y w m c X V v d D t E b 2 M u S G V h Z G V y I F R l e H Q m c X V v d D s s J n F 1 b 3 Q 7 V G 9 0 Y W w g R G V i L i 9 D c m V k L i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X 0 F u Y W x 5 e m U v Q X V 0 b 1 J l b W 9 2 Z W R D b 2 x 1 b W 5 z M S 5 7 V G l l c i w w f S Z x d W 9 0 O y w m c X V v d D t T Z W N 0 a W 9 u M S 9 U b 1 9 B b m F s e X p l L 0 F 1 d G 9 S Z W 1 v d m V k Q 2 9 s d W 1 u c z E u e 1 R 5 c G U g K y B U Q 2 9 k Z S A r I E N v I C s g R G 9 j I E 4 s M X 0 m c X V v d D s s J n F 1 b 3 Q 7 U 2 V j d G l v b j E v V G 9 f Q W 5 h b H l 6 Z S 9 B d X R v U m V t b 3 Z l Z E N v b H V t b n M x L n t D b 0 N k L D J 9 J n F 1 b 3 Q 7 L C Z x d W 9 0 O 1 N l Y 3 R p b 2 4 x L 1 R v X 0 F u Y W x 5 e m U v Q X V 0 b 1 J l b W 9 2 Z W R D b 2 x 1 b W 5 z M S 5 7 T W F u Y W d l c i w z f S Z x d W 9 0 O y w m c X V v d D t T Z W N 0 a W 9 u M S 9 U b 1 9 B b m F s e X p l L 0 F 1 d G 9 S Z W 1 v d m V k Q 2 9 s d W 1 u c z E u e 1 V z Z X I s N H 0 m c X V v d D s s J n F 1 b 3 Q 7 U 2 V j d G l v b j E v V G 9 f Q W 5 h b H l 6 Z S 9 B d X R v U m V t b 3 Z l Z E N v b H V t b n M x L n t U Q 2 9 k Z S w 1 f S Z x d W 9 0 O y w m c X V v d D t T Z W N 0 a W 9 u M S 9 U b 1 9 B b m F s e X p l L 0 F 1 d G 9 S Z W 1 v d m V k Q 2 9 s d W 1 u c z E u e 1 R l e H Q s N n 0 m c X V v d D s s J n F 1 b 3 Q 7 U 2 V j d G l v b j E v V G 9 f Q W 5 h b H l 6 Z S 9 B d X R v U m V t b 3 Z l Z E N v b H V t b n M x L n t U e X B l L D d 9 J n F 1 b 3 Q 7 L C Z x d W 9 0 O 1 N l Y 3 R p b 2 4 x L 1 R v X 0 F u Y W x 5 e m U v Q X V 0 b 1 J l b W 9 2 Z W R D b 2 x 1 b W 5 z M S 5 7 R G 9 j d W 1 l b n R O b y w 4 f S Z x d W 9 0 O y w m c X V v d D t T Z W N 0 a W 9 u M S 9 U b 1 9 B b m F s e X p l L 0 F 1 d G 9 S Z W 1 v d m V k Q 2 9 s d W 1 u c z E u e 0 V m Z m V j d C B k Y X R l L D l 9 J n F 1 b 3 Q 7 L C Z x d W 9 0 O 1 N l Y 3 R p b 2 4 x L 1 R v X 0 F u Y W x 5 e m U v Q X V 0 b 1 J l b W 9 2 Z W R D b 2 x 1 b W 5 z M S 5 7 R G 9 j L k h l Y W R l c i B U Z X h 0 L D E w f S Z x d W 9 0 O y w m c X V v d D t T Z W N 0 a W 9 u M S 9 U b 1 9 B b m F s e X p l L 0 F 1 d G 9 S Z W 1 v d m V k Q 2 9 s d W 1 u c z E u e 1 R v d G F s I E R l Y i 4 v Q 3 J l Z C 4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b 1 9 B b m F s e X p l L 0 F 1 d G 9 S Z W 1 v d m V k Q 2 9 s d W 1 u c z E u e 1 R p Z X I s M H 0 m c X V v d D s s J n F 1 b 3 Q 7 U 2 V j d G l v b j E v V G 9 f Q W 5 h b H l 6 Z S 9 B d X R v U m V t b 3 Z l Z E N v b H V t b n M x L n t U e X B l I C s g V E N v Z G U g K y B D b y A r I E R v Y y B O L D F 9 J n F 1 b 3 Q 7 L C Z x d W 9 0 O 1 N l Y 3 R p b 2 4 x L 1 R v X 0 F u Y W x 5 e m U v Q X V 0 b 1 J l b W 9 2 Z W R D b 2 x 1 b W 5 z M S 5 7 Q 2 9 D Z C w y f S Z x d W 9 0 O y w m c X V v d D t T Z W N 0 a W 9 u M S 9 U b 1 9 B b m F s e X p l L 0 F 1 d G 9 S Z W 1 v d m V k Q 2 9 s d W 1 u c z E u e 0 1 h b m F n Z X I s M 3 0 m c X V v d D s s J n F 1 b 3 Q 7 U 2 V j d G l v b j E v V G 9 f Q W 5 h b H l 6 Z S 9 B d X R v U m V t b 3 Z l Z E N v b H V t b n M x L n t V c 2 V y L D R 9 J n F 1 b 3 Q 7 L C Z x d W 9 0 O 1 N l Y 3 R p b 2 4 x L 1 R v X 0 F u Y W x 5 e m U v Q X V 0 b 1 J l b W 9 2 Z W R D b 2 x 1 b W 5 z M S 5 7 V E N v Z G U s N X 0 m c X V v d D s s J n F 1 b 3 Q 7 U 2 V j d G l v b j E v V G 9 f Q W 5 h b H l 6 Z S 9 B d X R v U m V t b 3 Z l Z E N v b H V t b n M x L n t U Z X h 0 L D Z 9 J n F 1 b 3 Q 7 L C Z x d W 9 0 O 1 N l Y 3 R p b 2 4 x L 1 R v X 0 F u Y W x 5 e m U v Q X V 0 b 1 J l b W 9 2 Z W R D b 2 x 1 b W 5 z M S 5 7 V H l w Z S w 3 f S Z x d W 9 0 O y w m c X V v d D t T Z W N 0 a W 9 u M S 9 U b 1 9 B b m F s e X p l L 0 F 1 d G 9 S Z W 1 v d m V k Q 2 9 s d W 1 u c z E u e 0 R v Y 3 V t Z W 5 0 T m 8 s O H 0 m c X V v d D s s J n F 1 b 3 Q 7 U 2 V j d G l v b j E v V G 9 f Q W 5 h b H l 6 Z S 9 B d X R v U m V t b 3 Z l Z E N v b H V t b n M x L n t F Z m Z l Y 3 Q g Z G F 0 Z S w 5 f S Z x d W 9 0 O y w m c X V v d D t T Z W N 0 a W 9 u M S 9 U b 1 9 B b m F s e X p l L 0 F 1 d G 9 S Z W 1 v d m V k Q 2 9 s d W 1 u c z E u e 0 R v Y y 5 I Z W F k Z X I g V G V 4 d C w x M H 0 m c X V v d D s s J n F 1 b 3 Q 7 U 2 V j d G l v b j E v V G 9 f Q W 5 h b H l 6 Z S 9 B d X R v U m V t b 3 Z l Z E N v b H V t b n M x L n t U b 3 R h b C B E Z W I u L 0 N y Z W Q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f Q W 5 h b H l 6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1 9 B b m F s e X p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f Q W 5 h b H l 6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1 9 B b m F s e X p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f Q W 5 h b H l 6 Z S 9 S Z W 1 l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Z G V y X 0 N v b n R y b 2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W 5 k Z X J f Q 2 9 u d H J v b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D b 3 V u d C I g V m F s d W U 9 I m w x I i A v P j x F b n R y e S B U e X B l P S J R d W V y e U l E I i B W Y W x 1 Z T 0 i c z c 3 M 2 Q 1 N D A 4 L W N i N T c t N D c 0 Z S 0 4 N z E 1 L W Z j N W E x N j F j N W Z l Y y I g L z 4 8 R W 5 0 c n k g V H l w Z T 0 i R m l s b E x h c 3 R V c G R h d G V k I i B W Y W x 1 Z T 0 i Z D I w M j Q t M D c t M j N U M D g 6 M D Y 6 M D Q u N T Y 0 O T g 3 N l o i I C 8 + P E V u d H J 5 I F R 5 c G U 9 I k x v Y W R l Z F R v Q W 5 h b H l z a X N T Z X J 2 a W N l c y I g V m F s d W U 9 I m w w I i A v P j x F b n R y e S B U e X B l P S J G a W x s Q 2 9 s d W 1 u V H l w Z X M i I F Z h b H V l P S J z Q U F B Q U F B Q U F B Q U F B Q U F B Q S I g L z 4 8 R W 5 0 c n k g V H l w Z T 0 i R m l s b E N v b H V t b k 5 h b W V z I i B W Y W x 1 Z T 0 i c 1 s m c X V v d D t U a W V y J n F 1 b 3 Q 7 L C Z x d W 9 0 O 1 R 5 c G U g K y B U Q 2 9 k Z S A r I E N v I C s g R G 9 j I E 4 m c X V v d D s s J n F 1 b 3 Q 7 Q 2 9 D Z C Z x d W 9 0 O y w m c X V v d D t N Y W 5 h Z 2 V y J n F 1 b 3 Q 7 L C Z x d W 9 0 O 1 V z Z X I m c X V v d D s s J n F 1 b 3 Q 7 V E N v Z G U m c X V v d D s s J n F 1 b 3 Q 7 V G V 4 d C Z x d W 9 0 O y w m c X V v d D t U e X B l J n F 1 b 3 Q 7 L C Z x d W 9 0 O 0 R v Y 3 V t Z W 5 0 T m 8 m c X V v d D s s J n F 1 b 3 Q 7 R W Z m Z W N 0 I G R h d G U m c X V v d D s s J n F 1 b 3 Q 7 R G 9 j L k h l Y W R l c i B U Z X h 0 J n F 1 b 3 Q 7 L C Z x d W 9 0 O 1 R v d G F s I E R l Y i 4 v Q 3 J l Z C 4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m R l c l 9 D b 2 5 0 c m 9 s L 0 F 1 d G 9 S Z W 1 v d m V k Q 2 9 s d W 1 u c z E u e 1 R p Z X I s M H 0 m c X V v d D s s J n F 1 b 3 Q 7 U 2 V j d G l v b j E v V W 5 k Z X J f Q 2 9 u d H J v b C 9 B d X R v U m V t b 3 Z l Z E N v b H V t b n M x L n t U e X B l I C s g V E N v Z G U g K y B D b y A r I E R v Y y B O L D F 9 J n F 1 b 3 Q 7 L C Z x d W 9 0 O 1 N l Y 3 R p b 2 4 x L 1 V u Z G V y X 0 N v b n R y b 2 w v Q X V 0 b 1 J l b W 9 2 Z W R D b 2 x 1 b W 5 z M S 5 7 Q 2 9 D Z C w y f S Z x d W 9 0 O y w m c X V v d D t T Z W N 0 a W 9 u M S 9 V b m R l c l 9 D b 2 5 0 c m 9 s L 0 F 1 d G 9 S Z W 1 v d m V k Q 2 9 s d W 1 u c z E u e 0 1 h b m F n Z X I s M 3 0 m c X V v d D s s J n F 1 b 3 Q 7 U 2 V j d G l v b j E v V W 5 k Z X J f Q 2 9 u d H J v b C 9 B d X R v U m V t b 3 Z l Z E N v b H V t b n M x L n t V c 2 V y L D R 9 J n F 1 b 3 Q 7 L C Z x d W 9 0 O 1 N l Y 3 R p b 2 4 x L 1 V u Z G V y X 0 N v b n R y b 2 w v Q X V 0 b 1 J l b W 9 2 Z W R D b 2 x 1 b W 5 z M S 5 7 V E N v Z G U s N X 0 m c X V v d D s s J n F 1 b 3 Q 7 U 2 V j d G l v b j E v V W 5 k Z X J f Q 2 9 u d H J v b C 9 B d X R v U m V t b 3 Z l Z E N v b H V t b n M x L n t U Z X h 0 L D Z 9 J n F 1 b 3 Q 7 L C Z x d W 9 0 O 1 N l Y 3 R p b 2 4 x L 1 V u Z G V y X 0 N v b n R y b 2 w v Q X V 0 b 1 J l b W 9 2 Z W R D b 2 x 1 b W 5 z M S 5 7 V H l w Z S w 3 f S Z x d W 9 0 O y w m c X V v d D t T Z W N 0 a W 9 u M S 9 V b m R l c l 9 D b 2 5 0 c m 9 s L 0 F 1 d G 9 S Z W 1 v d m V k Q 2 9 s d W 1 u c z E u e 0 R v Y 3 V t Z W 5 0 T m 8 s O H 0 m c X V v d D s s J n F 1 b 3 Q 7 U 2 V j d G l v b j E v V W 5 k Z X J f Q 2 9 u d H J v b C 9 B d X R v U m V t b 3 Z l Z E N v b H V t b n M x L n t F Z m Z l Y 3 Q g Z G F 0 Z S w 5 f S Z x d W 9 0 O y w m c X V v d D t T Z W N 0 a W 9 u M S 9 V b m R l c l 9 D b 2 5 0 c m 9 s L 0 F 1 d G 9 S Z W 1 v d m V k Q 2 9 s d W 1 u c z E u e 0 R v Y y 5 I Z W F k Z X I g V G V 4 d C w x M H 0 m c X V v d D s s J n F 1 b 3 Q 7 U 2 V j d G l v b j E v V W 5 k Z X J f Q 2 9 u d H J v b C 9 B d X R v U m V t b 3 Z l Z E N v b H V t b n M x L n t U b 3 R h b C B E Z W I u L 0 N y Z W Q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W 5 k Z X J f Q 2 9 u d H J v b C 9 B d X R v U m V t b 3 Z l Z E N v b H V t b n M x L n t U a W V y L D B 9 J n F 1 b 3 Q 7 L C Z x d W 9 0 O 1 N l Y 3 R p b 2 4 x L 1 V u Z G V y X 0 N v b n R y b 2 w v Q X V 0 b 1 J l b W 9 2 Z W R D b 2 x 1 b W 5 z M S 5 7 V H l w Z S A r I F R D b 2 R l I C s g Q 2 8 g K y B E b 2 M g T i w x f S Z x d W 9 0 O y w m c X V v d D t T Z W N 0 a W 9 u M S 9 V b m R l c l 9 D b 2 5 0 c m 9 s L 0 F 1 d G 9 S Z W 1 v d m V k Q 2 9 s d W 1 u c z E u e 0 N v Q 2 Q s M n 0 m c X V v d D s s J n F 1 b 3 Q 7 U 2 V j d G l v b j E v V W 5 k Z X J f Q 2 9 u d H J v b C 9 B d X R v U m V t b 3 Z l Z E N v b H V t b n M x L n t N Y W 5 h Z 2 V y L D N 9 J n F 1 b 3 Q 7 L C Z x d W 9 0 O 1 N l Y 3 R p b 2 4 x L 1 V u Z G V y X 0 N v b n R y b 2 w v Q X V 0 b 1 J l b W 9 2 Z W R D b 2 x 1 b W 5 z M S 5 7 V X N l c i w 0 f S Z x d W 9 0 O y w m c X V v d D t T Z W N 0 a W 9 u M S 9 V b m R l c l 9 D b 2 5 0 c m 9 s L 0 F 1 d G 9 S Z W 1 v d m V k Q 2 9 s d W 1 u c z E u e 1 R D b 2 R l L D V 9 J n F 1 b 3 Q 7 L C Z x d W 9 0 O 1 N l Y 3 R p b 2 4 x L 1 V u Z G V y X 0 N v b n R y b 2 w v Q X V 0 b 1 J l b W 9 2 Z W R D b 2 x 1 b W 5 z M S 5 7 V G V 4 d C w 2 f S Z x d W 9 0 O y w m c X V v d D t T Z W N 0 a W 9 u M S 9 V b m R l c l 9 D b 2 5 0 c m 9 s L 0 F 1 d G 9 S Z W 1 v d m V k Q 2 9 s d W 1 u c z E u e 1 R 5 c G U s N 3 0 m c X V v d D s s J n F 1 b 3 Q 7 U 2 V j d G l v b j E v V W 5 k Z X J f Q 2 9 u d H J v b C 9 B d X R v U m V t b 3 Z l Z E N v b H V t b n M x L n t E b 2 N 1 b W V u d E 5 v L D h 9 J n F 1 b 3 Q 7 L C Z x d W 9 0 O 1 N l Y 3 R p b 2 4 x L 1 V u Z G V y X 0 N v b n R y b 2 w v Q X V 0 b 1 J l b W 9 2 Z W R D b 2 x 1 b W 5 z M S 5 7 R W Z m Z W N 0 I G R h d G U s O X 0 m c X V v d D s s J n F 1 b 3 Q 7 U 2 V j d G l v b j E v V W 5 k Z X J f Q 2 9 u d H J v b C 9 B d X R v U m V t b 3 Z l Z E N v b H V t b n M x L n t E b 2 M u S G V h Z G V y I F R l e H Q s M T B 9 J n F 1 b 3 Q 7 L C Z x d W 9 0 O 1 N l Y 3 R p b 2 4 x L 1 V u Z G V y X 0 N v b n R y b 2 w v Q X V 0 b 1 J l b W 9 2 Z W R D b 2 x 1 b W 5 z M S 5 7 V G 9 0 Y W w g R G V i L i 9 D c m V k L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u Z G V y X 0 N v b n R y b 2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k Z X J f Q 2 9 u d H J v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Z G V y X 0 N v b n R y b 2 w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R l c l 9 D b 2 5 0 c m 9 s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Z G V y X 0 N v b n R y b 2 w v U m V t Z X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j F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C M U Q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M 1 Q w O D o w N j o w N C 4 1 M j c y M j k 4 W i I g L z 4 8 R W 5 0 c n k g V H l w Z T 0 i R m l s b E N v b H V t b l R 5 c G V z I i B W Y W x 1 Z T 0 i c 0 F B Q U F B Q U F B Q U F B Q U F B Q T 0 i I C 8 + P E V u d H J 5 I F R 5 c G U 9 I l F 1 Z X J 5 S U Q i I F Z h b H V l P S J z Y z g 2 Z T k 0 M j E t Z D c 2 Y S 0 0 N z l k L T k 5 Z j g t M D A 1 O G E 2 M D c 4 M m R k I i A v P j x F b n R y e S B U e X B l P S J G a W x s Q 2 9 1 b n Q i I F Z h b H V l P S J s M C I g L z 4 8 R W 5 0 c n k g V H l w Z T 0 i R m l s b E N v b H V t b k 5 h b W V z I i B W Y W x 1 Z T 0 i c 1 s m c X V v d D t U e X B l I C s g V E N v Z G U g K y B D b y A r I E R v Y y B O J n F 1 b 3 Q 7 L C Z x d W 9 0 O 0 N v Q 2 Q m c X V v d D s s J n F 1 b 3 Q 7 T W F u Y W d l c i Z x d W 9 0 O y w m c X V v d D t V c 2 V y J n F 1 b 3 Q 7 L C Z x d W 9 0 O 1 R D b 2 R l J n F 1 b 3 Q 7 L C Z x d W 9 0 O 1 R l e H Q m c X V v d D s s J n F 1 b 3 Q 7 V H l w Z S Z x d W 9 0 O y w m c X V v d D t E b 2 N 1 b W V u d E 5 v J n F 1 b 3 Q 7 L C Z x d W 9 0 O 0 V m Z m V j d C B k Y X R l J n F 1 b 3 Q 7 L C Z x d W 9 0 O 0 R v Y y 5 I Z W F k Z X I g V G V 4 d C Z x d W 9 0 O y w m c X V v d D t U b 3 R h b C B E Z W I u L 0 N y Z W Q u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I x R C 9 B d X R v U m V t b 3 Z l Z E N v b H V t b n M x L n t U e X B l I C s g V E N v Z G U g K y B D b y A r I E R v Y y B O L D B 9 J n F 1 b 3 Q 7 L C Z x d W 9 0 O 1 N l Y 3 R p b 2 4 x L 0 Z C M U Q v Q X V 0 b 1 J l b W 9 2 Z W R D b 2 x 1 b W 5 z M S 5 7 Q 2 9 D Z C w x f S Z x d W 9 0 O y w m c X V v d D t T Z W N 0 a W 9 u M S 9 G Q j F E L 0 F 1 d G 9 S Z W 1 v d m V k Q 2 9 s d W 1 u c z E u e 0 1 h b m F n Z X I s M n 0 m c X V v d D s s J n F 1 b 3 Q 7 U 2 V j d G l v b j E v R k I x R C 9 B d X R v U m V t b 3 Z l Z E N v b H V t b n M x L n t V c 2 V y L D N 9 J n F 1 b 3 Q 7 L C Z x d W 9 0 O 1 N l Y 3 R p b 2 4 x L 0 Z C M U Q v Q X V 0 b 1 J l b W 9 2 Z W R D b 2 x 1 b W 5 z M S 5 7 V E N v Z G U s N H 0 m c X V v d D s s J n F 1 b 3 Q 7 U 2 V j d G l v b j E v R k I x R C 9 B d X R v U m V t b 3 Z l Z E N v b H V t b n M x L n t U Z X h 0 L D V 9 J n F 1 b 3 Q 7 L C Z x d W 9 0 O 1 N l Y 3 R p b 2 4 x L 0 Z C M U Q v Q X V 0 b 1 J l b W 9 2 Z W R D b 2 x 1 b W 5 z M S 5 7 V H l w Z S w 2 f S Z x d W 9 0 O y w m c X V v d D t T Z W N 0 a W 9 u M S 9 G Q j F E L 0 F 1 d G 9 S Z W 1 v d m V k Q 2 9 s d W 1 u c z E u e 0 R v Y 3 V t Z W 5 0 T m 8 s N 3 0 m c X V v d D s s J n F 1 b 3 Q 7 U 2 V j d G l v b j E v R k I x R C 9 B d X R v U m V t b 3 Z l Z E N v b H V t b n M x L n t F Z m Z l Y 3 Q g Z G F 0 Z S w 4 f S Z x d W 9 0 O y w m c X V v d D t T Z W N 0 a W 9 u M S 9 G Q j F E L 0 F 1 d G 9 S Z W 1 v d m V k Q 2 9 s d W 1 u c z E u e 0 R v Y y 5 I Z W F k Z X I g V G V 4 d C w 5 f S Z x d W 9 0 O y w m c X V v d D t T Z W N 0 a W 9 u M S 9 G Q j F E L 0 F 1 d G 9 S Z W 1 v d m V k Q 2 9 s d W 1 u c z E u e 1 R v d G F s I E R l Y i 4 v Q 3 J l Z C 4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G Q j F E L 0 F 1 d G 9 S Z W 1 v d m V k Q 2 9 s d W 1 u c z E u e 1 R 5 c G U g K y B U Q 2 9 k Z S A r I E N v I C s g R G 9 j I E 4 s M H 0 m c X V v d D s s J n F 1 b 3 Q 7 U 2 V j d G l v b j E v R k I x R C 9 B d X R v U m V t b 3 Z l Z E N v b H V t b n M x L n t D b 0 N k L D F 9 J n F 1 b 3 Q 7 L C Z x d W 9 0 O 1 N l Y 3 R p b 2 4 x L 0 Z C M U Q v Q X V 0 b 1 J l b W 9 2 Z W R D b 2 x 1 b W 5 z M S 5 7 T W F u Y W d l c i w y f S Z x d W 9 0 O y w m c X V v d D t T Z W N 0 a W 9 u M S 9 G Q j F E L 0 F 1 d G 9 S Z W 1 v d m V k Q 2 9 s d W 1 u c z E u e 1 V z Z X I s M 3 0 m c X V v d D s s J n F 1 b 3 Q 7 U 2 V j d G l v b j E v R k I x R C 9 B d X R v U m V t b 3 Z l Z E N v b H V t b n M x L n t U Q 2 9 k Z S w 0 f S Z x d W 9 0 O y w m c X V v d D t T Z W N 0 a W 9 u M S 9 G Q j F E L 0 F 1 d G 9 S Z W 1 v d m V k Q 2 9 s d W 1 u c z E u e 1 R l e H Q s N X 0 m c X V v d D s s J n F 1 b 3 Q 7 U 2 V j d G l v b j E v R k I x R C 9 B d X R v U m V t b 3 Z l Z E N v b H V t b n M x L n t U e X B l L D Z 9 J n F 1 b 3 Q 7 L C Z x d W 9 0 O 1 N l Y 3 R p b 2 4 x L 0 Z C M U Q v Q X V 0 b 1 J l b W 9 2 Z W R D b 2 x 1 b W 5 z M S 5 7 R G 9 j d W 1 l b n R O b y w 3 f S Z x d W 9 0 O y w m c X V v d D t T Z W N 0 a W 9 u M S 9 G Q j F E L 0 F 1 d G 9 S Z W 1 v d m V k Q 2 9 s d W 1 u c z E u e 0 V m Z m V j d C B k Y X R l L D h 9 J n F 1 b 3 Q 7 L C Z x d W 9 0 O 1 N l Y 3 R p b 2 4 x L 0 Z C M U Q v Q X V 0 b 1 J l b W 9 2 Z W R D b 2 x 1 b W 5 z M S 5 7 R G 9 j L k h l Y W R l c i B U Z X h 0 L D l 9 J n F 1 b 3 Q 7 L C Z x d W 9 0 O 1 N l Y 3 R p b 2 4 x L 0 Z C M U Q v Q X V 0 b 1 J l b W 9 2 Z W R D b 2 x 1 b W 5 z M S 5 7 V G 9 0 Y W w g R G V i L i 9 D c m V k L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C M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I x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C M U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I x R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m V z d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0 L T A 3 L T I z V D A 4 O j A 2 O j A 0 L j U x M T Y w N j N a I i A v P j x F b n R y e S B U e X B l P S J G a W x s R X J y b 3 J D b 3 V u d C I g V m F s d W U 9 I m w w I i A v P j x F b n R y e S B U e X B l P S J G a W x s Q 2 9 s d W 1 u V H l w Z X M i I F Z h b H V l P S J z Q U F B Q U F B Q U F B Q U F B Q U F B P S I g L z 4 8 R W 5 0 c n k g V H l w Z T 0 i T G 9 h Z G V k V G 9 B b m F s e X N p c 1 N l c n Z p Y 2 V z I i B W Y W x 1 Z T 0 i b D A i I C 8 + P E V u d H J 5 I F R 5 c G U 9 I l F 1 Z X J 5 S U Q i I F Z h b H V l P S J z O D N i Y z c 5 Y 2 M t Z T M 4 M i 0 0 Z D I z L W E 1 Y 2 Y t N m R i Y z Q 2 N W Y 0 Z T E 5 I i A v P j x F b n R y e S B U e X B l P S J G a W x s Q 2 9 s d W 1 u T m F t Z X M i I F Z h b H V l P S J z W y Z x d W 9 0 O 1 R 5 c G U g K y B U Q 2 9 k Z S A r I E N v I C s g R G 9 j I E 4 m c X V v d D s s J n F 1 b 3 Q 7 Q 2 9 D Z C Z x d W 9 0 O y w m c X V v d D t N Y W 5 h Z 2 V y J n F 1 b 3 Q 7 L C Z x d W 9 0 O 1 V z Z X I m c X V v d D s s J n F 1 b 3 Q 7 V E N v Z G U m c X V v d D s s J n F 1 b 3 Q 7 V G V 4 d C Z x d W 9 0 O y w m c X V v d D t U e X B l J n F 1 b 3 Q 7 L C Z x d W 9 0 O 0 R v Y 3 V t Z W 5 0 T m 8 m c X V v d D s s J n F 1 b 3 Q 7 R W Z m Z W N 0 I G R h d G U m c X V v d D s s J n F 1 b 3 Q 7 R G 9 j L k h l Y W R l c i B U Z X h 0 J n F 1 b 3 Q 7 L C Z x d W 9 0 O 1 R v d G F s I E R l Y i 4 v Q 3 J l Z C 4 m c X V v d D t d I i A v P j x F b n R y e S B U e X B l P S J G a W x s Q 2 9 1 b n Q i I F Z h b H V l P S J s M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C 9 B d X R v U m V t b 3 Z l Z E N v b H V t b n M x L n t U e X B l I C s g V E N v Z G U g K y B D b y A r I E R v Y y B O L D B 9 J n F 1 b 3 Q 7 L C Z x d W 9 0 O 1 N l Y 3 R p b 2 4 x L 1 J l c 3 Q v Q X V 0 b 1 J l b W 9 2 Z W R D b 2 x 1 b W 5 z M S 5 7 Q 2 9 D Z C w x f S Z x d W 9 0 O y w m c X V v d D t T Z W N 0 a W 9 u M S 9 S Z X N 0 L 0 F 1 d G 9 S Z W 1 v d m V k Q 2 9 s d W 1 u c z E u e 0 1 h b m F n Z X I s M n 0 m c X V v d D s s J n F 1 b 3 Q 7 U 2 V j d G l v b j E v U m V z d C 9 B d X R v U m V t b 3 Z l Z E N v b H V t b n M x L n t V c 2 V y L D N 9 J n F 1 b 3 Q 7 L C Z x d W 9 0 O 1 N l Y 3 R p b 2 4 x L 1 J l c 3 Q v Q X V 0 b 1 J l b W 9 2 Z W R D b 2 x 1 b W 5 z M S 5 7 V E N v Z G U s N H 0 m c X V v d D s s J n F 1 b 3 Q 7 U 2 V j d G l v b j E v U m V z d C 9 B d X R v U m V t b 3 Z l Z E N v b H V t b n M x L n t U Z X h 0 L D V 9 J n F 1 b 3 Q 7 L C Z x d W 9 0 O 1 N l Y 3 R p b 2 4 x L 1 J l c 3 Q v Q X V 0 b 1 J l b W 9 2 Z W R D b 2 x 1 b W 5 z M S 5 7 V H l w Z S w 2 f S Z x d W 9 0 O y w m c X V v d D t T Z W N 0 a W 9 u M S 9 S Z X N 0 L 0 F 1 d G 9 S Z W 1 v d m V k Q 2 9 s d W 1 u c z E u e 0 R v Y 3 V t Z W 5 0 T m 8 s N 3 0 m c X V v d D s s J n F 1 b 3 Q 7 U 2 V j d G l v b j E v U m V z d C 9 B d X R v U m V t b 3 Z l Z E N v b H V t b n M x L n t F Z m Z l Y 3 Q g Z G F 0 Z S w 4 f S Z x d W 9 0 O y w m c X V v d D t T Z W N 0 a W 9 u M S 9 S Z X N 0 L 0 F 1 d G 9 S Z W 1 v d m V k Q 2 9 s d W 1 u c z E u e 0 R v Y y 5 I Z W F k Z X I g V G V 4 d C w 5 f S Z x d W 9 0 O y w m c X V v d D t T Z W N 0 a W 9 u M S 9 S Z X N 0 L 0 F 1 d G 9 S Z W 1 v d m V k Q 2 9 s d W 1 u c z E u e 1 R v d G F s I E R l Y i 4 v Q 3 J l Z C 4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S Z X N 0 L 0 F 1 d G 9 S Z W 1 v d m V k Q 2 9 s d W 1 u c z E u e 1 R 5 c G U g K y B U Q 2 9 k Z S A r I E N v I C s g R G 9 j I E 4 s M H 0 m c X V v d D s s J n F 1 b 3 Q 7 U 2 V j d G l v b j E v U m V z d C 9 B d X R v U m V t b 3 Z l Z E N v b H V t b n M x L n t D b 0 N k L D F 9 J n F 1 b 3 Q 7 L C Z x d W 9 0 O 1 N l Y 3 R p b 2 4 x L 1 J l c 3 Q v Q X V 0 b 1 J l b W 9 2 Z W R D b 2 x 1 b W 5 z M S 5 7 T W F u Y W d l c i w y f S Z x d W 9 0 O y w m c X V v d D t T Z W N 0 a W 9 u M S 9 S Z X N 0 L 0 F 1 d G 9 S Z W 1 v d m V k Q 2 9 s d W 1 u c z E u e 1 V z Z X I s M 3 0 m c X V v d D s s J n F 1 b 3 Q 7 U 2 V j d G l v b j E v U m V z d C 9 B d X R v U m V t b 3 Z l Z E N v b H V t b n M x L n t U Q 2 9 k Z S w 0 f S Z x d W 9 0 O y w m c X V v d D t T Z W N 0 a W 9 u M S 9 S Z X N 0 L 0 F 1 d G 9 S Z W 1 v d m V k Q 2 9 s d W 1 u c z E u e 1 R l e H Q s N X 0 m c X V v d D s s J n F 1 b 3 Q 7 U 2 V j d G l v b j E v U m V z d C 9 B d X R v U m V t b 3 Z l Z E N v b H V t b n M x L n t U e X B l L D Z 9 J n F 1 b 3 Q 7 L C Z x d W 9 0 O 1 N l Y 3 R p b 2 4 x L 1 J l c 3 Q v Q X V 0 b 1 J l b W 9 2 Z W R D b 2 x 1 b W 5 z M S 5 7 R G 9 j d W 1 l b n R O b y w 3 f S Z x d W 9 0 O y w m c X V v d D t T Z W N 0 a W 9 u M S 9 S Z X N 0 L 0 F 1 d G 9 S Z W 1 v d m V k Q 2 9 s d W 1 u c z E u e 0 V m Z m V j d C B k Y X R l L D h 9 J n F 1 b 3 Q 7 L C Z x d W 9 0 O 1 N l Y 3 R p b 2 4 x L 1 J l c 3 Q v Q X V 0 b 1 J l b W 9 2 Z W R D b 2 x 1 b W 5 z M S 5 7 R G 9 j L k h l Y W R l c i B U Z X h 0 L D l 9 J n F 1 b 3 Q 7 L C Z x d W 9 0 O 1 N l Y 3 R p b 2 4 x L 1 J l c 3 Q v Q X V 0 b 1 J l b W 9 2 Z W R D b 2 x 1 b W 5 z M S 5 7 V G 9 0 Y W w g R G V i L i 9 D c m V k L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G Q k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h b X B s Z V 9 G Q k Q x I i A v P j x F b n R y e S B U e X B l P S J G a W x s Z W R D b 2 1 w b G V 0 Z V J l c 3 V s d F R v V 2 9 y a 3 N o Z W V 0 I i B W Y W x 1 Z T 0 i b D E i I C 8 + P E V u d H J 5 I F R 5 c G U 9 I k Z p b G x D b 2 x 1 b W 5 U e X B l c y I g V m F s d W U 9 I n N B Q U F B Q U F B Q U F B Q U F B Q U F B I i A v P j x F b n R y e S B U e X B l P S J G a W x s T G F z d F V w Z G F 0 Z W Q i I F Z h b H V l P S J k M j A y N C 0 w N y 0 y M 1 Q w O D o w N j o w N S 4 2 O D M 1 M D A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2 J l M m M 1 Z m J j L T M 2 M T E t N D Q 0 O S 0 4 O G M 1 L T A 0 Y j g w Y 2 U 1 Y 2 M w Y i I g L z 4 8 R W 5 0 c n k g V H l w Z T 0 i R m l s b E N v d W 5 0 I i B W Y W x 1 Z T 0 i b D A i I C 8 + P E V u d H J 5 I F R 5 c G U 9 I k Z p b G x D b 2 x 1 b W 5 O Y W 1 l c y I g V m F s d W U 9 I n N b J n F 1 b 3 Q 7 V H l w Z S A r I F R D b 2 R l I C s g Q 2 8 g K y B E b 2 M g T i Z x d W 9 0 O y w m c X V v d D t D b 0 N k J n F 1 b 3 Q 7 L C Z x d W 9 0 O 0 1 h b m F n Z X I m c X V v d D s s J n F 1 b 3 Q 7 V X N l c i Z x d W 9 0 O y w m c X V v d D t U Q 2 9 k Z S Z x d W 9 0 O y w m c X V v d D t U Z X h 0 J n F 1 b 3 Q 7 L C Z x d W 9 0 O 1 R 5 c G U m c X V v d D s s J n F 1 b 3 Q 7 R G 9 j d W 1 l b n R O b y Z x d W 9 0 O y w m c X V v d D t F Z m Z l Y 3 Q g Z G F 0 Z S Z x d W 9 0 O y w m c X V v d D t E b 2 M u S G V h Z G V y I F R l e H Q m c X V v d D s s J n F 1 b 3 Q 7 V G 9 0 Y W w g R G V i L i 9 D c m V k L i Z x d W 9 0 O y w m c X V v d D t T Y W 1 w b G l u Z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X B s Z V 9 G Q k Q x L 0 F 1 d G 9 S Z W 1 v d m V k Q 2 9 s d W 1 u c z E u e 1 R 5 c G U g K y B U Q 2 9 k Z S A r I E N v I C s g R G 9 j I E 4 s M H 0 m c X V v d D s s J n F 1 b 3 Q 7 U 2 V j d G l v b j E v U 2 F t c G x l X 0 Z C R D E v Q X V 0 b 1 J l b W 9 2 Z W R D b 2 x 1 b W 5 z M S 5 7 Q 2 9 D Z C w x f S Z x d W 9 0 O y w m c X V v d D t T Z W N 0 a W 9 u M S 9 T Y W 1 w b G V f R k J E M S 9 B d X R v U m V t b 3 Z l Z E N v b H V t b n M x L n t N Y W 5 h Z 2 V y L D J 9 J n F 1 b 3 Q 7 L C Z x d W 9 0 O 1 N l Y 3 R p b 2 4 x L 1 N h b X B s Z V 9 G Q k Q x L 0 F 1 d G 9 S Z W 1 v d m V k Q 2 9 s d W 1 u c z E u e 1 V z Z X I s M 3 0 m c X V v d D s s J n F 1 b 3 Q 7 U 2 V j d G l v b j E v U 2 F t c G x l X 0 Z C R D E v Q X V 0 b 1 J l b W 9 2 Z W R D b 2 x 1 b W 5 z M S 5 7 V E N v Z G U s N H 0 m c X V v d D s s J n F 1 b 3 Q 7 U 2 V j d G l v b j E v U 2 F t c G x l X 0 Z C R D E v Q X V 0 b 1 J l b W 9 2 Z W R D b 2 x 1 b W 5 z M S 5 7 V G V 4 d C w 1 f S Z x d W 9 0 O y w m c X V v d D t T Z W N 0 a W 9 u M S 9 T Y W 1 w b G V f R k J E M S 9 B d X R v U m V t b 3 Z l Z E N v b H V t b n M x L n t U e X B l L D Z 9 J n F 1 b 3 Q 7 L C Z x d W 9 0 O 1 N l Y 3 R p b 2 4 x L 1 N h b X B s Z V 9 G Q k Q x L 0 F 1 d G 9 S Z W 1 v d m V k Q 2 9 s d W 1 u c z E u e 0 R v Y 3 V t Z W 5 0 T m 8 s N 3 0 m c X V v d D s s J n F 1 b 3 Q 7 U 2 V j d G l v b j E v U 2 F t c G x l X 0 Z C R D E v Q X V 0 b 1 J l b W 9 2 Z W R D b 2 x 1 b W 5 z M S 5 7 R W Z m Z W N 0 I G R h d G U s O H 0 m c X V v d D s s J n F 1 b 3 Q 7 U 2 V j d G l v b j E v U 2 F t c G x l X 0 Z C R D E v Q X V 0 b 1 J l b W 9 2 Z W R D b 2 x 1 b W 5 z M S 5 7 R G 9 j L k h l Y W R l c i B U Z X h 0 L D l 9 J n F 1 b 3 Q 7 L C Z x d W 9 0 O 1 N l Y 3 R p b 2 4 x L 1 N h b X B s Z V 9 G Q k Q x L 0 F 1 d G 9 S Z W 1 v d m V k Q 2 9 s d W 1 u c z E u e 1 R v d G F s I E R l Y i 4 v Q 3 J l Z C 4 s M T B 9 J n F 1 b 3 Q 7 L C Z x d W 9 0 O 1 N l Y 3 R p b 2 4 x L 1 N h b X B s Z V 9 G Q k Q x L 0 F 1 d G 9 S Z W 1 v d m V k Q 2 9 s d W 1 u c z E u e 1 N h b X B s a W 5 n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2 F t c G x l X 0 Z C R D E v Q X V 0 b 1 J l b W 9 2 Z W R D b 2 x 1 b W 5 z M S 5 7 V H l w Z S A r I F R D b 2 R l I C s g Q 2 8 g K y B E b 2 M g T i w w f S Z x d W 9 0 O y w m c X V v d D t T Z W N 0 a W 9 u M S 9 T Y W 1 w b G V f R k J E M S 9 B d X R v U m V t b 3 Z l Z E N v b H V t b n M x L n t D b 0 N k L D F 9 J n F 1 b 3 Q 7 L C Z x d W 9 0 O 1 N l Y 3 R p b 2 4 x L 1 N h b X B s Z V 9 G Q k Q x L 0 F 1 d G 9 S Z W 1 v d m V k Q 2 9 s d W 1 u c z E u e 0 1 h b m F n Z X I s M n 0 m c X V v d D s s J n F 1 b 3 Q 7 U 2 V j d G l v b j E v U 2 F t c G x l X 0 Z C R D E v Q X V 0 b 1 J l b W 9 2 Z W R D b 2 x 1 b W 5 z M S 5 7 V X N l c i w z f S Z x d W 9 0 O y w m c X V v d D t T Z W N 0 a W 9 u M S 9 T Y W 1 w b G V f R k J E M S 9 B d X R v U m V t b 3 Z l Z E N v b H V t b n M x L n t U Q 2 9 k Z S w 0 f S Z x d W 9 0 O y w m c X V v d D t T Z W N 0 a W 9 u M S 9 T Y W 1 w b G V f R k J E M S 9 B d X R v U m V t b 3 Z l Z E N v b H V t b n M x L n t U Z X h 0 L D V 9 J n F 1 b 3 Q 7 L C Z x d W 9 0 O 1 N l Y 3 R p b 2 4 x L 1 N h b X B s Z V 9 G Q k Q x L 0 F 1 d G 9 S Z W 1 v d m V k Q 2 9 s d W 1 u c z E u e 1 R 5 c G U s N n 0 m c X V v d D s s J n F 1 b 3 Q 7 U 2 V j d G l v b j E v U 2 F t c G x l X 0 Z C R D E v Q X V 0 b 1 J l b W 9 2 Z W R D b 2 x 1 b W 5 z M S 5 7 R G 9 j d W 1 l b n R O b y w 3 f S Z x d W 9 0 O y w m c X V v d D t T Z W N 0 a W 9 u M S 9 T Y W 1 w b G V f R k J E M S 9 B d X R v U m V t b 3 Z l Z E N v b H V t b n M x L n t F Z m Z l Y 3 Q g Z G F 0 Z S w 4 f S Z x d W 9 0 O y w m c X V v d D t T Z W N 0 a W 9 u M S 9 T Y W 1 w b G V f R k J E M S 9 B d X R v U m V t b 3 Z l Z E N v b H V t b n M x L n t E b 2 M u S G V h Z G V y I F R l e H Q s O X 0 m c X V v d D s s J n F 1 b 3 Q 7 U 2 V j d G l v b j E v U 2 F t c G x l X 0 Z C R D E v Q X V 0 b 1 J l b W 9 2 Z W R D b 2 x 1 b W 5 z M S 5 7 V G 9 0 Y W w g R G V i L i 9 D c m V k L i w x M H 0 m c X V v d D s s J n F 1 b 3 Q 7 U 2 V j d G l v b j E v U 2 F t c G x l X 0 Z C R D E v Q X V 0 b 1 J l b W 9 2 Z W R D b 2 x 1 b W 5 z M S 5 7 U 2 F t c G x p b m c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1 w b G V f R k J E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R k J E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G Q k Q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S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h b X B s Z V 9 S Z X N 0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j Q t M D c t M j N U M D g 6 M D Y 6 M D Q u N D Q 5 M T A 3 M F o i I C 8 + P E V u d H J 5 I F R 5 c G U 9 I k Z p b G x F c n J v c k N v d W 5 0 I i B W Y W x 1 Z T 0 i b D A i I C 8 + P E V u d H J 5 I F R 5 c G U 9 I k Z p b G x D b 2 x 1 b W 5 U e X B l c y I g V m F s d W U 9 I n N B Q U F B Q U F B Q U F B Q U F B Q U F B I i A v P j x F b n R y e S B U e X B l P S J M b 2 F k Z W R U b 0 F u Y W x 5 c 2 l z U 2 V y d m l j Z X M i I F Z h b H V l P S J s M C I g L z 4 8 R W 5 0 c n k g V H l w Z T 0 i U X V l c n l J R C I g V m F s d W U 9 I n M y M D k 3 N D Q 0 M y 1 i N m V i L T R m M D g t O T Q z Y y 0 w N T Q 5 N G Z i M G V i Y j Y i I C 8 + P E V u d H J 5 I F R 5 c G U 9 I k Z p b G x D b 3 V u d C I g V m F s d W U 9 I m w w I i A v P j x F b n R y e S B U e X B l P S J G a W x s Q 2 9 s d W 1 u T m F t Z X M i I F Z h b H V l P S J z W y Z x d W 9 0 O 1 R 5 c G U g K y B U Q 2 9 k Z S A r I E N v I C s g R G 9 j I E 4 m c X V v d D s s J n F 1 b 3 Q 7 Q 2 9 D Z C Z x d W 9 0 O y w m c X V v d D t N Y W 5 h Z 2 V y J n F 1 b 3 Q 7 L C Z x d W 9 0 O 1 V z Z X I m c X V v d D s s J n F 1 b 3 Q 7 V E N v Z G U m c X V v d D s s J n F 1 b 3 Q 7 V G V 4 d C Z x d W 9 0 O y w m c X V v d D t U e X B l J n F 1 b 3 Q 7 L C Z x d W 9 0 O 0 R v Y 3 V t Z W 5 0 T m 8 m c X V v d D s s J n F 1 b 3 Q 7 R W Z m Z W N 0 I G R h d G U m c X V v d D s s J n F 1 b 3 Q 7 R G 9 j L k h l Y W R l c i B U Z X h 0 J n F 1 b 3 Q 7 L C Z x d W 9 0 O 1 R v d G F s I E R l Y i 4 v Q 3 J l Z C 4 m c X V v d D s s J n F 1 b 3 Q 7 U 2 F t c G x p b m c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1 w b G V f U m V z d C 9 B d X R v U m V t b 3 Z l Z E N v b H V t b n M x L n t U e X B l I C s g V E N v Z G U g K y B D b y A r I E R v Y y B O L D B 9 J n F 1 b 3 Q 7 L C Z x d W 9 0 O 1 N l Y 3 R p b 2 4 x L 1 N h b X B s Z V 9 S Z X N 0 L 0 F 1 d G 9 S Z W 1 v d m V k Q 2 9 s d W 1 u c z E u e 0 N v Q 2 Q s M X 0 m c X V v d D s s J n F 1 b 3 Q 7 U 2 V j d G l v b j E v U 2 F t c G x l X 1 J l c 3 Q v Q X V 0 b 1 J l b W 9 2 Z W R D b 2 x 1 b W 5 z M S 5 7 T W F u Y W d l c i w y f S Z x d W 9 0 O y w m c X V v d D t T Z W N 0 a W 9 u M S 9 T Y W 1 w b G V f U m V z d C 9 B d X R v U m V t b 3 Z l Z E N v b H V t b n M x L n t V c 2 V y L D N 9 J n F 1 b 3 Q 7 L C Z x d W 9 0 O 1 N l Y 3 R p b 2 4 x L 1 N h b X B s Z V 9 S Z X N 0 L 0 F 1 d G 9 S Z W 1 v d m V k Q 2 9 s d W 1 u c z E u e 1 R D b 2 R l L D R 9 J n F 1 b 3 Q 7 L C Z x d W 9 0 O 1 N l Y 3 R p b 2 4 x L 1 N h b X B s Z V 9 S Z X N 0 L 0 F 1 d G 9 S Z W 1 v d m V k Q 2 9 s d W 1 u c z E u e 1 R l e H Q s N X 0 m c X V v d D s s J n F 1 b 3 Q 7 U 2 V j d G l v b j E v U 2 F t c G x l X 1 J l c 3 Q v Q X V 0 b 1 J l b W 9 2 Z W R D b 2 x 1 b W 5 z M S 5 7 V H l w Z S w 2 f S Z x d W 9 0 O y w m c X V v d D t T Z W N 0 a W 9 u M S 9 T Y W 1 w b G V f U m V z d C 9 B d X R v U m V t b 3 Z l Z E N v b H V t b n M x L n t E b 2 N 1 b W V u d E 5 v L D d 9 J n F 1 b 3 Q 7 L C Z x d W 9 0 O 1 N l Y 3 R p b 2 4 x L 1 N h b X B s Z V 9 S Z X N 0 L 0 F 1 d G 9 S Z W 1 v d m V k Q 2 9 s d W 1 u c z E u e 0 V m Z m V j d C B k Y X R l L D h 9 J n F 1 b 3 Q 7 L C Z x d W 9 0 O 1 N l Y 3 R p b 2 4 x L 1 N h b X B s Z V 9 S Z X N 0 L 0 F 1 d G 9 S Z W 1 v d m V k Q 2 9 s d W 1 u c z E u e 0 R v Y y 5 I Z W F k Z X I g V G V 4 d C w 5 f S Z x d W 9 0 O y w m c X V v d D t T Z W N 0 a W 9 u M S 9 T Y W 1 w b G V f U m V z d C 9 B d X R v U m V t b 3 Z l Z E N v b H V t b n M x L n t U b 3 R h b C B E Z W I u L 0 N y Z W Q u L D E w f S Z x d W 9 0 O y w m c X V v d D t T Z W N 0 a W 9 u M S 9 T Y W 1 w b G V f U m V z d C 9 B d X R v U m V t b 3 Z l Z E N v b H V t b n M x L n t T Y W 1 w b G l u Z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N h b X B s Z V 9 S Z X N 0 L 0 F 1 d G 9 S Z W 1 v d m V k Q 2 9 s d W 1 u c z E u e 1 R 5 c G U g K y B U Q 2 9 k Z S A r I E N v I C s g R G 9 j I E 4 s M H 0 m c X V v d D s s J n F 1 b 3 Q 7 U 2 V j d G l v b j E v U 2 F t c G x l X 1 J l c 3 Q v Q X V 0 b 1 J l b W 9 2 Z W R D b 2 x 1 b W 5 z M S 5 7 Q 2 9 D Z C w x f S Z x d W 9 0 O y w m c X V v d D t T Z W N 0 a W 9 u M S 9 T Y W 1 w b G V f U m V z d C 9 B d X R v U m V t b 3 Z l Z E N v b H V t b n M x L n t N Y W 5 h Z 2 V y L D J 9 J n F 1 b 3 Q 7 L C Z x d W 9 0 O 1 N l Y 3 R p b 2 4 x L 1 N h b X B s Z V 9 S Z X N 0 L 0 F 1 d G 9 S Z W 1 v d m V k Q 2 9 s d W 1 u c z E u e 1 V z Z X I s M 3 0 m c X V v d D s s J n F 1 b 3 Q 7 U 2 V j d G l v b j E v U 2 F t c G x l X 1 J l c 3 Q v Q X V 0 b 1 J l b W 9 2 Z W R D b 2 x 1 b W 5 z M S 5 7 V E N v Z G U s N H 0 m c X V v d D s s J n F 1 b 3 Q 7 U 2 V j d G l v b j E v U 2 F t c G x l X 1 J l c 3 Q v Q X V 0 b 1 J l b W 9 2 Z W R D b 2 x 1 b W 5 z M S 5 7 V G V 4 d C w 1 f S Z x d W 9 0 O y w m c X V v d D t T Z W N 0 a W 9 u M S 9 T Y W 1 w b G V f U m V z d C 9 B d X R v U m V t b 3 Z l Z E N v b H V t b n M x L n t U e X B l L D Z 9 J n F 1 b 3 Q 7 L C Z x d W 9 0 O 1 N l Y 3 R p b 2 4 x L 1 N h b X B s Z V 9 S Z X N 0 L 0 F 1 d G 9 S Z W 1 v d m V k Q 2 9 s d W 1 u c z E u e 0 R v Y 3 V t Z W 5 0 T m 8 s N 3 0 m c X V v d D s s J n F 1 b 3 Q 7 U 2 V j d G l v b j E v U 2 F t c G x l X 1 J l c 3 Q v Q X V 0 b 1 J l b W 9 2 Z W R D b 2 x 1 b W 5 z M S 5 7 R W Z m Z W N 0 I G R h d G U s O H 0 m c X V v d D s s J n F 1 b 3 Q 7 U 2 V j d G l v b j E v U 2 F t c G x l X 1 J l c 3 Q v Q X V 0 b 1 J l b W 9 2 Z W R D b 2 x 1 b W 5 z M S 5 7 R G 9 j L k h l Y W R l c i B U Z X h 0 L D l 9 J n F 1 b 3 Q 7 L C Z x d W 9 0 O 1 N l Y 3 R p b 2 4 x L 1 N h b X B s Z V 9 S Z X N 0 L 0 F 1 d G 9 S Z W 1 v d m V k Q 2 9 s d W 1 u c z E u e 1 R v d G F s I E R l Y i 4 v Q 3 J l Z C 4 s M T B 9 J n F 1 b 3 Q 7 L C Z x d W 9 0 O 1 N l Y 3 R p b 2 4 x L 1 N h b X B s Z V 9 S Z X N 0 L 0 F 1 d G 9 S Z W 1 v d m V k Q 2 9 s d W 1 u c z E u e 1 N h b X B s a W 5 n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t c G x l X 1 J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X 1 J l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U m V z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j F E X 1 R v J T I w Q W 5 h b H l 6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Q j F E X 1 R v X 0 F u Y W x 5 e m U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c t M j N U M D g 6 M D Y 6 M D Q u N D g w M z U 5 N V o i I C 8 + P E V u d H J 5 I F R 5 c G U 9 I k Z p b G x D b 2 x 1 b W 5 U e X B l c y I g V m F s d W U 9 I n N B Q U F B Q U F B Q U F B Q V J B Q U F B Q U F B Q U F B Q U F B Q U F B I i A v P j x F b n R y e S B U e X B l P S J R d W V y e U l E I i B W Y W x 1 Z T 0 i c 2 Z m Z j E 5 Y T R i L T c 1 O T Y t N G F l O C 0 4 O G N i L T g 3 M T Z m Y z U z Z G Q 4 O C I g L z 4 8 R W 5 0 c n k g V H l w Z T 0 i R m l s b E N v b H V t b k 5 h b W V z I i B W Y W x 1 Z T 0 i c 1 s m c X V v d D t D b 0 N k J n F 1 b 3 Q 7 L C Z x d W 9 0 O 0 1 h b m F n Z X I m c X V v d D s s J n F 1 b 3 Q 7 V X N l c i Z x d W 9 0 O y w m c X V v d D t U Q 2 9 k Z S Z x d W 9 0 O y w m c X V v d D t U e X B l J n F 1 b 3 Q 7 L C Z x d W 9 0 O 0 R v Y 3 V t Z W 5 0 T m 8 m c X V v d D s s J n F 1 b 3 Q 7 R W Z m Z W N 0 I G R h d G U m c X V v d D s s J n F 1 b 3 Q 7 R G 9 j L k h l Y W R l c i B U Z X h 0 J n F 1 b 3 Q 7 L C Z x d W 9 0 O 1 R v d G F s I E R l Y i 4 v Q 3 J l Z C 4 m c X V v d D s s J n F 1 b 3 Q 7 R y 9 M I E F j Y 2 9 1 b n Q m c X V v d D s s J n F 1 b 3 Q 7 R y 9 M I E F j Y 2 9 1 b n Q g R G V z Y 3 I u J n F 1 b 3 Q 7 L C Z x d W 9 0 O 1 N 1 c H A v Q 3 V z d C Z x d W 9 0 O y w m c X V v d D t E Z X N j L l M v Q y Z x d W 9 0 O y w m c X V v d D t D b 3 N 0 I E N 0 c i Z x d W 9 0 O y w m c X V v d D t D b 3 N 0 I E N 0 c i B E Z X N j L i Z x d W 9 0 O y w m c X V v d D t Q c m 9 m a X Q g Q 3 R y J n F 1 b 3 Q 7 L C Z x d W 9 0 O 1 B y b 2 Z p d C B D d H I g R G V z Y y Z x d W 9 0 O y w m c X V v d D t P c m R l c i Z x d W 9 0 O y w m c X V v d D t P c m R l c i B E Z X N j L i Z x d W 9 0 O y w m c X V v d D s g I C B E Z W J p d C B h b W 9 1 b n Q m c X V v d D s s J n F 1 b 3 Q 7 I C B D c m V k a X Q g Y W 1 v d W 5 0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I x R F 9 U b y B B b m F s e X p l L 0 F 1 d G 9 S Z W 1 v d m V k Q 2 9 s d W 1 u c z E u e 0 N v Q 2 Q s M H 0 m c X V v d D s s J n F 1 b 3 Q 7 U 2 V j d G l v b j E v R k I x R F 9 U b y B B b m F s e X p l L 0 F 1 d G 9 S Z W 1 v d m V k Q 2 9 s d W 1 u c z E u e 0 1 h b m F n Z X I s M X 0 m c X V v d D s s J n F 1 b 3 Q 7 U 2 V j d G l v b j E v R k I x R F 9 U b y B B b m F s e X p l L 0 F 1 d G 9 S Z W 1 v d m V k Q 2 9 s d W 1 u c z E u e 1 V z Z X I s M n 0 m c X V v d D s s J n F 1 b 3 Q 7 U 2 V j d G l v b j E v R k I x R F 9 U b y B B b m F s e X p l L 0 F 1 d G 9 S Z W 1 v d m V k Q 2 9 s d W 1 u c z E u e 1 R D b 2 R l L D N 9 J n F 1 b 3 Q 7 L C Z x d W 9 0 O 1 N l Y 3 R p b 2 4 x L 0 Z C M U R f V G 8 g Q W 5 h b H l 6 Z S 9 B d X R v U m V t b 3 Z l Z E N v b H V t b n M x L n t U e X B l L D R 9 J n F 1 b 3 Q 7 L C Z x d W 9 0 O 1 N l Y 3 R p b 2 4 x L 0 Z C M U R f V G 8 g Q W 5 h b H l 6 Z S 9 B d X R v U m V t b 3 Z l Z E N v b H V t b n M x L n t E b 2 N 1 b W V u d E 5 v L D V 9 J n F 1 b 3 Q 7 L C Z x d W 9 0 O 1 N l Y 3 R p b 2 4 x L 0 Z C M U R f V G 8 g Q W 5 h b H l 6 Z S 9 B d X R v U m V t b 3 Z l Z E N v b H V t b n M x L n t F Z m Z l Y 3 Q g Z G F 0 Z S w 2 f S Z x d W 9 0 O y w m c X V v d D t T Z W N 0 a W 9 u M S 9 G Q j F E X 1 R v I E F u Y W x 5 e m U v Q X V 0 b 1 J l b W 9 2 Z W R D b 2 x 1 b W 5 z M S 5 7 R G 9 j L k h l Y W R l c i B U Z X h 0 L D d 9 J n F 1 b 3 Q 7 L C Z x d W 9 0 O 1 N l Y 3 R p b 2 4 x L 0 Z C M U R f V G 8 g Q W 5 h b H l 6 Z S 9 B d X R v U m V t b 3 Z l Z E N v b H V t b n M x L n t U b 3 R h b C B E Z W I u L 0 N y Z W Q u L D h 9 J n F 1 b 3 Q 7 L C Z x d W 9 0 O 1 N l Y 3 R p b 2 4 x L 0 Z C M U R f V G 8 g Q W 5 h b H l 6 Z S 9 B d X R v U m V t b 3 Z l Z E N v b H V t b n M x L n t H L 0 w g Q W N j b 3 V u d C w 5 f S Z x d W 9 0 O y w m c X V v d D t T Z W N 0 a W 9 u M S 9 G Q j F E X 1 R v I E F u Y W x 5 e m U v Q X V 0 b 1 J l b W 9 2 Z W R D b 2 x 1 b W 5 z M S 5 7 R y 9 M I E F j Y 2 9 1 b n Q g R G V z Y 3 I u L D E w f S Z x d W 9 0 O y w m c X V v d D t T Z W N 0 a W 9 u M S 9 G Q j F E X 1 R v I E F u Y W x 5 e m U v Q X V 0 b 1 J l b W 9 2 Z W R D b 2 x 1 b W 5 z M S 5 7 U 3 V w c C 9 D d X N 0 L D E x f S Z x d W 9 0 O y w m c X V v d D t T Z W N 0 a W 9 u M S 9 G Q j F E X 1 R v I E F u Y W x 5 e m U v Q X V 0 b 1 J l b W 9 2 Z W R D b 2 x 1 b W 5 z M S 5 7 R G V z Y y 5 T L 0 M s M T J 9 J n F 1 b 3 Q 7 L C Z x d W 9 0 O 1 N l Y 3 R p b 2 4 x L 0 Z C M U R f V G 8 g Q W 5 h b H l 6 Z S 9 B d X R v U m V t b 3 Z l Z E N v b H V t b n M x L n t D b 3 N 0 I E N 0 c i w x M 3 0 m c X V v d D s s J n F 1 b 3 Q 7 U 2 V j d G l v b j E v R k I x R F 9 U b y B B b m F s e X p l L 0 F 1 d G 9 S Z W 1 v d m V k Q 2 9 s d W 1 u c z E u e 0 N v c 3 Q g Q 3 R y I E R l c 2 M u L D E 0 f S Z x d W 9 0 O y w m c X V v d D t T Z W N 0 a W 9 u M S 9 G Q j F E X 1 R v I E F u Y W x 5 e m U v Q X V 0 b 1 J l b W 9 2 Z W R D b 2 x 1 b W 5 z M S 5 7 U H J v Z m l 0 I E N 0 c i w x N X 0 m c X V v d D s s J n F 1 b 3 Q 7 U 2 V j d G l v b j E v R k I x R F 9 U b y B B b m F s e X p l L 0 F 1 d G 9 S Z W 1 v d m V k Q 2 9 s d W 1 u c z E u e 1 B y b 2 Z p d C B D d H I g R G V z Y y w x N n 0 m c X V v d D s s J n F 1 b 3 Q 7 U 2 V j d G l v b j E v R k I x R F 9 U b y B B b m F s e X p l L 0 F 1 d G 9 S Z W 1 v d m V k Q 2 9 s d W 1 u c z E u e 0 9 y Z G V y L D E 3 f S Z x d W 9 0 O y w m c X V v d D t T Z W N 0 a W 9 u M S 9 G Q j F E X 1 R v I E F u Y W x 5 e m U v Q X V 0 b 1 J l b W 9 2 Z W R D b 2 x 1 b W 5 z M S 5 7 T 3 J k Z X I g R G V z Y y 4 s M T h 9 J n F 1 b 3 Q 7 L C Z x d W 9 0 O 1 N l Y 3 R p b 2 4 x L 0 Z C M U R f V G 8 g Q W 5 h b H l 6 Z S 9 B d X R v U m V t b 3 Z l Z E N v b H V t b n M x L n s g I C B E Z W J p d C B h b W 9 1 b n Q s M T l 9 J n F 1 b 3 Q 7 L C Z x d W 9 0 O 1 N l Y 3 R p b 2 4 x L 0 Z C M U R f V G 8 g Q W 5 h b H l 6 Z S 9 B d X R v U m V t b 3 Z l Z E N v b H V t b n M x L n s g I E N y Z W R p d C B h b W 9 1 b n Q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G Q j F E X 1 R v I E F u Y W x 5 e m U v Q X V 0 b 1 J l b W 9 2 Z W R D b 2 x 1 b W 5 z M S 5 7 Q 2 9 D Z C w w f S Z x d W 9 0 O y w m c X V v d D t T Z W N 0 a W 9 u M S 9 G Q j F E X 1 R v I E F u Y W x 5 e m U v Q X V 0 b 1 J l b W 9 2 Z W R D b 2 x 1 b W 5 z M S 5 7 T W F u Y W d l c i w x f S Z x d W 9 0 O y w m c X V v d D t T Z W N 0 a W 9 u M S 9 G Q j F E X 1 R v I E F u Y W x 5 e m U v Q X V 0 b 1 J l b W 9 2 Z W R D b 2 x 1 b W 5 z M S 5 7 V X N l c i w y f S Z x d W 9 0 O y w m c X V v d D t T Z W N 0 a W 9 u M S 9 G Q j F E X 1 R v I E F u Y W x 5 e m U v Q X V 0 b 1 J l b W 9 2 Z W R D b 2 x 1 b W 5 z M S 5 7 V E N v Z G U s M 3 0 m c X V v d D s s J n F 1 b 3 Q 7 U 2 V j d G l v b j E v R k I x R F 9 U b y B B b m F s e X p l L 0 F 1 d G 9 S Z W 1 v d m V k Q 2 9 s d W 1 u c z E u e 1 R 5 c G U s N H 0 m c X V v d D s s J n F 1 b 3 Q 7 U 2 V j d G l v b j E v R k I x R F 9 U b y B B b m F s e X p l L 0 F 1 d G 9 S Z W 1 v d m V k Q 2 9 s d W 1 u c z E u e 0 R v Y 3 V t Z W 5 0 T m 8 s N X 0 m c X V v d D s s J n F 1 b 3 Q 7 U 2 V j d G l v b j E v R k I x R F 9 U b y B B b m F s e X p l L 0 F 1 d G 9 S Z W 1 v d m V k Q 2 9 s d W 1 u c z E u e 0 V m Z m V j d C B k Y X R l L D Z 9 J n F 1 b 3 Q 7 L C Z x d W 9 0 O 1 N l Y 3 R p b 2 4 x L 0 Z C M U R f V G 8 g Q W 5 h b H l 6 Z S 9 B d X R v U m V t b 3 Z l Z E N v b H V t b n M x L n t E b 2 M u S G V h Z G V y I F R l e H Q s N 3 0 m c X V v d D s s J n F 1 b 3 Q 7 U 2 V j d G l v b j E v R k I x R F 9 U b y B B b m F s e X p l L 0 F 1 d G 9 S Z W 1 v d m V k Q 2 9 s d W 1 u c z E u e 1 R v d G F s I E R l Y i 4 v Q 3 J l Z C 4 s O H 0 m c X V v d D s s J n F 1 b 3 Q 7 U 2 V j d G l v b j E v R k I x R F 9 U b y B B b m F s e X p l L 0 F 1 d G 9 S Z W 1 v d m V k Q 2 9 s d W 1 u c z E u e 0 c v T C B B Y 2 N v d W 5 0 L D l 9 J n F 1 b 3 Q 7 L C Z x d W 9 0 O 1 N l Y 3 R p b 2 4 x L 0 Z C M U R f V G 8 g Q W 5 h b H l 6 Z S 9 B d X R v U m V t b 3 Z l Z E N v b H V t b n M x L n t H L 0 w g Q W N j b 3 V u d C B E Z X N j c i 4 s M T B 9 J n F 1 b 3 Q 7 L C Z x d W 9 0 O 1 N l Y 3 R p b 2 4 x L 0 Z C M U R f V G 8 g Q W 5 h b H l 6 Z S 9 B d X R v U m V t b 3 Z l Z E N v b H V t b n M x L n t T d X B w L 0 N 1 c 3 Q s M T F 9 J n F 1 b 3 Q 7 L C Z x d W 9 0 O 1 N l Y 3 R p b 2 4 x L 0 Z C M U R f V G 8 g Q W 5 h b H l 6 Z S 9 B d X R v U m V t b 3 Z l Z E N v b H V t b n M x L n t E Z X N j L l M v Q y w x M n 0 m c X V v d D s s J n F 1 b 3 Q 7 U 2 V j d G l v b j E v R k I x R F 9 U b y B B b m F s e X p l L 0 F 1 d G 9 S Z W 1 v d m V k Q 2 9 s d W 1 u c z E u e 0 N v c 3 Q g Q 3 R y L D E z f S Z x d W 9 0 O y w m c X V v d D t T Z W N 0 a W 9 u M S 9 G Q j F E X 1 R v I E F u Y W x 5 e m U v Q X V 0 b 1 J l b W 9 2 Z W R D b 2 x 1 b W 5 z M S 5 7 Q 2 9 z d C B D d H I g R G V z Y y 4 s M T R 9 J n F 1 b 3 Q 7 L C Z x d W 9 0 O 1 N l Y 3 R p b 2 4 x L 0 Z C M U R f V G 8 g Q W 5 h b H l 6 Z S 9 B d X R v U m V t b 3 Z l Z E N v b H V t b n M x L n t Q c m 9 m a X Q g Q 3 R y L D E 1 f S Z x d W 9 0 O y w m c X V v d D t T Z W N 0 a W 9 u M S 9 G Q j F E X 1 R v I E F u Y W x 5 e m U v Q X V 0 b 1 J l b W 9 2 Z W R D b 2 x 1 b W 5 z M S 5 7 U H J v Z m l 0 I E N 0 c i B E Z X N j L D E 2 f S Z x d W 9 0 O y w m c X V v d D t T Z W N 0 a W 9 u M S 9 G Q j F E X 1 R v I E F u Y W x 5 e m U v Q X V 0 b 1 J l b W 9 2 Z W R D b 2 x 1 b W 5 z M S 5 7 T 3 J k Z X I s M T d 9 J n F 1 b 3 Q 7 L C Z x d W 9 0 O 1 N l Y 3 R p b 2 4 x L 0 Z C M U R f V G 8 g Q W 5 h b H l 6 Z S 9 B d X R v U m V t b 3 Z l Z E N v b H V t b n M x L n t P c m R l c i B E Z X N j L i w x O H 0 m c X V v d D s s J n F 1 b 3 Q 7 U 2 V j d G l v b j E v R k I x R F 9 U b y B B b m F s e X p l L 0 F 1 d G 9 S Z W 1 v d m V k Q 2 9 s d W 1 u c z E u e y A g I E R l Y m l 0 I G F t b 3 V u d C w x O X 0 m c X V v d D s s J n F 1 b 3 Q 7 U 2 V j d G l v b j E v R k I x R F 9 U b y B B b m F s e X p l L 0 F 1 d G 9 S Z W 1 v d m V k Q 2 9 s d W 1 u c z E u e y A g Q 3 J l Z G l 0 I G F t b 3 V u d C w y M H 0 m c X V v d D t d L C Z x d W 9 0 O 1 J l b G F 0 a W 9 u c 2 h p c E l u Z m 8 m c X V v d D s 6 W 1 1 9 I i A v P j x F b n R y e S B U e X B l P S J G a W x s Q 2 9 1 b n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C M U R f V G 8 l M j B B b m F s e X p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C M U R f V G 8 l M j B B b m F s e X p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I x R F 9 U b y U y M E F u Y W x 5 e m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C M U R f V G 8 l M j B B b m F s e X p l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R f V G 8 l M j B B b m F s e X p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l c 3 R f V G 9 f Q W 5 h b H l 6 Z S I g L z 4 8 R W 5 0 c n k g V H l w Z T 0 i R m l s b G V k Q 2 9 t c G x l d G V S Z X N 1 b H R U b 1 d v c m t z a G V l d C I g V m F s d W U 9 I m w x I i A v P j x F b n R y e S B U e X B l P S J G a W x s Q 2 9 s d W 1 u V H l w Z X M i I F Z h b H V l P S J z Q U F B Q U F B Q U F B Q U F S Q U F B Q U F B Q U F B Q U F B Q U F B Q S I g L z 4 8 R W 5 0 c n k g V H l w Z T 0 i R m l s b E x h c 3 R V c G R h d G V k I i B W Y W x 1 Z T 0 i Z D I w M j Q t M D c t M j N U M D g 6 M D Y 6 M D Q u N D Y 0 N z M 1 N 1 o i I C 8 + P E V u d H J 5 I F R 5 c G U 9 I l F 1 Z X J 5 S U Q i I F Z h b H V l P S J z M j k 1 M m M 1 N m U t O D l h M S 0 0 M W J j L W E z M j c t Z G I 2 Y j E z M 2 J k N G E 2 I i A v P j x F b n R y e S B U e X B l P S J G a W x s Q 2 9 s d W 1 u T m F t Z X M i I F Z h b H V l P S J z W y Z x d W 9 0 O 0 N v Q 2 Q m c X V v d D s s J n F 1 b 3 Q 7 T W F u Y W d l c i Z x d W 9 0 O y w m c X V v d D t V c 2 V y J n F 1 b 3 Q 7 L C Z x d W 9 0 O 1 R D b 2 R l J n F 1 b 3 Q 7 L C Z x d W 9 0 O 1 R 5 c G U m c X V v d D s s J n F 1 b 3 Q 7 R G 9 j d W 1 l b n R O b y Z x d W 9 0 O y w m c X V v d D t F Z m Z l Y 3 Q g Z G F 0 Z S Z x d W 9 0 O y w m c X V v d D t E b 2 M u S G V h Z G V y I F R l e H Q m c X V v d D s s J n F 1 b 3 Q 7 V G 9 0 Y W w g R G V i L i 9 D c m V k L i Z x d W 9 0 O y w m c X V v d D t H L 0 w g Q W N j b 3 V u d C Z x d W 9 0 O y w m c X V v d D t H L 0 w g Q W N j b 3 V u d C B E Z X N j c i 4 m c X V v d D s s J n F 1 b 3 Q 7 U 3 V w c C 9 D d X N 0 J n F 1 b 3 Q 7 L C Z x d W 9 0 O 0 R l c 2 M u U y 9 D J n F 1 b 3 Q 7 L C Z x d W 9 0 O 0 N v c 3 Q g Q 3 R y J n F 1 b 3 Q 7 L C Z x d W 9 0 O 0 N v c 3 Q g Q 3 R y I E R l c 2 M u J n F 1 b 3 Q 7 L C Z x d W 9 0 O 1 B y b 2 Z p d C B D d H I m c X V v d D s s J n F 1 b 3 Q 7 U H J v Z m l 0 I E N 0 c i B E Z X N j J n F 1 b 3 Q 7 L C Z x d W 9 0 O 0 9 y Z G V y J n F 1 b 3 Q 7 L C Z x d W 9 0 O 0 9 y Z G V y I E R l c 2 M u J n F 1 b 3 Q 7 L C Z x d W 9 0 O y A g I E R l Y m l 0 I G F t b 3 V u d C Z x d W 9 0 O y w m c X V v d D s g I E N y Z W R p d C B h b W 9 1 b n Q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0 X 1 R v I E F u Y W x 5 e m U v Q X V 0 b 1 J l b W 9 2 Z W R D b 2 x 1 b W 5 z M S 5 7 Q 2 9 D Z C w w f S Z x d W 9 0 O y w m c X V v d D t T Z W N 0 a W 9 u M S 9 S Z X N 0 X 1 R v I E F u Y W x 5 e m U v Q X V 0 b 1 J l b W 9 2 Z W R D b 2 x 1 b W 5 z M S 5 7 T W F u Y W d l c i w x f S Z x d W 9 0 O y w m c X V v d D t T Z W N 0 a W 9 u M S 9 S Z X N 0 X 1 R v I E F u Y W x 5 e m U v Q X V 0 b 1 J l b W 9 2 Z W R D b 2 x 1 b W 5 z M S 5 7 V X N l c i w y f S Z x d W 9 0 O y w m c X V v d D t T Z W N 0 a W 9 u M S 9 S Z X N 0 X 1 R v I E F u Y W x 5 e m U v Q X V 0 b 1 J l b W 9 2 Z W R D b 2 x 1 b W 5 z M S 5 7 V E N v Z G U s M 3 0 m c X V v d D s s J n F 1 b 3 Q 7 U 2 V j d G l v b j E v U m V z d F 9 U b y B B b m F s e X p l L 0 F 1 d G 9 S Z W 1 v d m V k Q 2 9 s d W 1 u c z E u e 1 R 5 c G U s N H 0 m c X V v d D s s J n F 1 b 3 Q 7 U 2 V j d G l v b j E v U m V z d F 9 U b y B B b m F s e X p l L 0 F 1 d G 9 S Z W 1 v d m V k Q 2 9 s d W 1 u c z E u e 0 R v Y 3 V t Z W 5 0 T m 8 s N X 0 m c X V v d D s s J n F 1 b 3 Q 7 U 2 V j d G l v b j E v U m V z d F 9 U b y B B b m F s e X p l L 0 F 1 d G 9 S Z W 1 v d m V k Q 2 9 s d W 1 u c z E u e 0 V m Z m V j d C B k Y X R l L D Z 9 J n F 1 b 3 Q 7 L C Z x d W 9 0 O 1 N l Y 3 R p b 2 4 x L 1 J l c 3 R f V G 8 g Q W 5 h b H l 6 Z S 9 B d X R v U m V t b 3 Z l Z E N v b H V t b n M x L n t E b 2 M u S G V h Z G V y I F R l e H Q s N 3 0 m c X V v d D s s J n F 1 b 3 Q 7 U 2 V j d G l v b j E v U m V z d F 9 U b y B B b m F s e X p l L 0 F 1 d G 9 S Z W 1 v d m V k Q 2 9 s d W 1 u c z E u e 1 R v d G F s I E R l Y i 4 v Q 3 J l Z C 4 s O H 0 m c X V v d D s s J n F 1 b 3 Q 7 U 2 V j d G l v b j E v U m V z d F 9 U b y B B b m F s e X p l L 0 F 1 d G 9 S Z W 1 v d m V k Q 2 9 s d W 1 u c z E u e 0 c v T C B B Y 2 N v d W 5 0 L D l 9 J n F 1 b 3 Q 7 L C Z x d W 9 0 O 1 N l Y 3 R p b 2 4 x L 1 J l c 3 R f V G 8 g Q W 5 h b H l 6 Z S 9 B d X R v U m V t b 3 Z l Z E N v b H V t b n M x L n t H L 0 w g Q W N j b 3 V u d C B E Z X N j c i 4 s M T B 9 J n F 1 b 3 Q 7 L C Z x d W 9 0 O 1 N l Y 3 R p b 2 4 x L 1 J l c 3 R f V G 8 g Q W 5 h b H l 6 Z S 9 B d X R v U m V t b 3 Z l Z E N v b H V t b n M x L n t T d X B w L 0 N 1 c 3 Q s M T F 9 J n F 1 b 3 Q 7 L C Z x d W 9 0 O 1 N l Y 3 R p b 2 4 x L 1 J l c 3 R f V G 8 g Q W 5 h b H l 6 Z S 9 B d X R v U m V t b 3 Z l Z E N v b H V t b n M x L n t E Z X N j L l M v Q y w x M n 0 m c X V v d D s s J n F 1 b 3 Q 7 U 2 V j d G l v b j E v U m V z d F 9 U b y B B b m F s e X p l L 0 F 1 d G 9 S Z W 1 v d m V k Q 2 9 s d W 1 u c z E u e 0 N v c 3 Q g Q 3 R y L D E z f S Z x d W 9 0 O y w m c X V v d D t T Z W N 0 a W 9 u M S 9 S Z X N 0 X 1 R v I E F u Y W x 5 e m U v Q X V 0 b 1 J l b W 9 2 Z W R D b 2 x 1 b W 5 z M S 5 7 Q 2 9 z d C B D d H I g R G V z Y y 4 s M T R 9 J n F 1 b 3 Q 7 L C Z x d W 9 0 O 1 N l Y 3 R p b 2 4 x L 1 J l c 3 R f V G 8 g Q W 5 h b H l 6 Z S 9 B d X R v U m V t b 3 Z l Z E N v b H V t b n M x L n t Q c m 9 m a X Q g Q 3 R y L D E 1 f S Z x d W 9 0 O y w m c X V v d D t T Z W N 0 a W 9 u M S 9 S Z X N 0 X 1 R v I E F u Y W x 5 e m U v Q X V 0 b 1 J l b W 9 2 Z W R D b 2 x 1 b W 5 z M S 5 7 U H J v Z m l 0 I E N 0 c i B E Z X N j L D E 2 f S Z x d W 9 0 O y w m c X V v d D t T Z W N 0 a W 9 u M S 9 S Z X N 0 X 1 R v I E F u Y W x 5 e m U v Q X V 0 b 1 J l b W 9 2 Z W R D b 2 x 1 b W 5 z M S 5 7 T 3 J k Z X I s M T d 9 J n F 1 b 3 Q 7 L C Z x d W 9 0 O 1 N l Y 3 R p b 2 4 x L 1 J l c 3 R f V G 8 g Q W 5 h b H l 6 Z S 9 B d X R v U m V t b 3 Z l Z E N v b H V t b n M x L n t P c m R l c i B E Z X N j L i w x O H 0 m c X V v d D s s J n F 1 b 3 Q 7 U 2 V j d G l v b j E v U m V z d F 9 U b y B B b m F s e X p l L 0 F 1 d G 9 S Z W 1 v d m V k Q 2 9 s d W 1 u c z E u e y A g I E R l Y m l 0 I G F t b 3 V u d C w x O X 0 m c X V v d D s s J n F 1 b 3 Q 7 U 2 V j d G l v b j E v U m V z d F 9 U b y B B b m F s e X p l L 0 F 1 d G 9 S Z W 1 v d m V k Q 2 9 s d W 1 u c z E u e y A g Q 3 J l Z G l 0 I G F t b 3 V u d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J l c 3 R f V G 8 g Q W 5 h b H l 6 Z S 9 B d X R v U m V t b 3 Z l Z E N v b H V t b n M x L n t D b 0 N k L D B 9 J n F 1 b 3 Q 7 L C Z x d W 9 0 O 1 N l Y 3 R p b 2 4 x L 1 J l c 3 R f V G 8 g Q W 5 h b H l 6 Z S 9 B d X R v U m V t b 3 Z l Z E N v b H V t b n M x L n t N Y W 5 h Z 2 V y L D F 9 J n F 1 b 3 Q 7 L C Z x d W 9 0 O 1 N l Y 3 R p b 2 4 x L 1 J l c 3 R f V G 8 g Q W 5 h b H l 6 Z S 9 B d X R v U m V t b 3 Z l Z E N v b H V t b n M x L n t V c 2 V y L D J 9 J n F 1 b 3 Q 7 L C Z x d W 9 0 O 1 N l Y 3 R p b 2 4 x L 1 J l c 3 R f V G 8 g Q W 5 h b H l 6 Z S 9 B d X R v U m V t b 3 Z l Z E N v b H V t b n M x L n t U Q 2 9 k Z S w z f S Z x d W 9 0 O y w m c X V v d D t T Z W N 0 a W 9 u M S 9 S Z X N 0 X 1 R v I E F u Y W x 5 e m U v Q X V 0 b 1 J l b W 9 2 Z W R D b 2 x 1 b W 5 z M S 5 7 V H l w Z S w 0 f S Z x d W 9 0 O y w m c X V v d D t T Z W N 0 a W 9 u M S 9 S Z X N 0 X 1 R v I E F u Y W x 5 e m U v Q X V 0 b 1 J l b W 9 2 Z W R D b 2 x 1 b W 5 z M S 5 7 R G 9 j d W 1 l b n R O b y w 1 f S Z x d W 9 0 O y w m c X V v d D t T Z W N 0 a W 9 u M S 9 S Z X N 0 X 1 R v I E F u Y W x 5 e m U v Q X V 0 b 1 J l b W 9 2 Z W R D b 2 x 1 b W 5 z M S 5 7 R W Z m Z W N 0 I G R h d G U s N n 0 m c X V v d D s s J n F 1 b 3 Q 7 U 2 V j d G l v b j E v U m V z d F 9 U b y B B b m F s e X p l L 0 F 1 d G 9 S Z W 1 v d m V k Q 2 9 s d W 1 u c z E u e 0 R v Y y 5 I Z W F k Z X I g V G V 4 d C w 3 f S Z x d W 9 0 O y w m c X V v d D t T Z W N 0 a W 9 u M S 9 S Z X N 0 X 1 R v I E F u Y W x 5 e m U v Q X V 0 b 1 J l b W 9 2 Z W R D b 2 x 1 b W 5 z M S 5 7 V G 9 0 Y W w g R G V i L i 9 D c m V k L i w 4 f S Z x d W 9 0 O y w m c X V v d D t T Z W N 0 a W 9 u M S 9 S Z X N 0 X 1 R v I E F u Y W x 5 e m U v Q X V 0 b 1 J l b W 9 2 Z W R D b 2 x 1 b W 5 z M S 5 7 R y 9 M I E F j Y 2 9 1 b n Q s O X 0 m c X V v d D s s J n F 1 b 3 Q 7 U 2 V j d G l v b j E v U m V z d F 9 U b y B B b m F s e X p l L 0 F 1 d G 9 S Z W 1 v d m V k Q 2 9 s d W 1 u c z E u e 0 c v T C B B Y 2 N v d W 5 0 I E R l c 2 N y L i w x M H 0 m c X V v d D s s J n F 1 b 3 Q 7 U 2 V j d G l v b j E v U m V z d F 9 U b y B B b m F s e X p l L 0 F 1 d G 9 S Z W 1 v d m V k Q 2 9 s d W 1 u c z E u e 1 N 1 c H A v Q 3 V z d C w x M X 0 m c X V v d D s s J n F 1 b 3 Q 7 U 2 V j d G l v b j E v U m V z d F 9 U b y B B b m F s e X p l L 0 F 1 d G 9 S Z W 1 v d m V k Q 2 9 s d W 1 u c z E u e 0 R l c 2 M u U y 9 D L D E y f S Z x d W 9 0 O y w m c X V v d D t T Z W N 0 a W 9 u M S 9 S Z X N 0 X 1 R v I E F u Y W x 5 e m U v Q X V 0 b 1 J l b W 9 2 Z W R D b 2 x 1 b W 5 z M S 5 7 Q 2 9 z d C B D d H I s M T N 9 J n F 1 b 3 Q 7 L C Z x d W 9 0 O 1 N l Y 3 R p b 2 4 x L 1 J l c 3 R f V G 8 g Q W 5 h b H l 6 Z S 9 B d X R v U m V t b 3 Z l Z E N v b H V t b n M x L n t D b 3 N 0 I E N 0 c i B E Z X N j L i w x N H 0 m c X V v d D s s J n F 1 b 3 Q 7 U 2 V j d G l v b j E v U m V z d F 9 U b y B B b m F s e X p l L 0 F 1 d G 9 S Z W 1 v d m V k Q 2 9 s d W 1 u c z E u e 1 B y b 2 Z p d C B D d H I s M T V 9 J n F 1 b 3 Q 7 L C Z x d W 9 0 O 1 N l Y 3 R p b 2 4 x L 1 J l c 3 R f V G 8 g Q W 5 h b H l 6 Z S 9 B d X R v U m V t b 3 Z l Z E N v b H V t b n M x L n t Q c m 9 m a X Q g Q 3 R y I E R l c 2 M s M T Z 9 J n F 1 b 3 Q 7 L C Z x d W 9 0 O 1 N l Y 3 R p b 2 4 x L 1 J l c 3 R f V G 8 g Q W 5 h b H l 6 Z S 9 B d X R v U m V t b 3 Z l Z E N v b H V t b n M x L n t P c m R l c i w x N 3 0 m c X V v d D s s J n F 1 b 3 Q 7 U 2 V j d G l v b j E v U m V z d F 9 U b y B B b m F s e X p l L 0 F 1 d G 9 S Z W 1 v d m V k Q 2 9 s d W 1 u c z E u e 0 9 y Z G V y I E R l c 2 M u L D E 4 f S Z x d W 9 0 O y w m c X V v d D t T Z W N 0 a W 9 u M S 9 S Z X N 0 X 1 R v I E F u Y W x 5 e m U v Q X V 0 b 1 J l b W 9 2 Z W R D b 2 x 1 b W 5 z M S 5 7 I C A g R G V i a X Q g Y W 1 v d W 5 0 L D E 5 f S Z x d W 9 0 O y w m c X V v d D t T Z W N 0 a W 9 u M S 9 S Z X N 0 X 1 R v I E F u Y W x 5 e m U v Q X V 0 b 1 J l b W 9 2 Z W R D b 2 x 1 b W 5 z M S 5 7 I C B D c m V k a X Q g Y W 1 v d W 5 0 L D I w f S Z x d W 9 0 O 1 0 s J n F 1 b 3 Q 7 U m V s Y X R p b 2 5 z a G l w S W 5 m b y Z x d W 9 0 O z p b X X 0 i I C 8 + P E V u d H J 5 I F R 5 c G U 9 I k Z p b G x D b 3 V u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z d F 9 U b y U y M E F u Y W x 5 e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F 9 U b y U y M E F u Y W x 5 e m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X 1 R v J T I w Q W 5 h b H l 6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I x R F 9 U b y U y M E F u Y W x 5 e m U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1 9 B b m F s e X p l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Z G V y X 0 N v b n R y b 2 w v U m V t b 3 Z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I 6 x E 6 U 9 g o 1 J u I C 4 s I o 2 k V M A A A A A A g A A A A A A A 2 Y A A M A A A A A Q A A A A + M f M D f j q x G a F Q V N I L M U B o Q A A A A A E g A A A o A A A A B A A A A B d n B W p B N S X p N Z y c y D e o z i 4 U A A A A G f W N u x I E 2 I D H L z p V O h G B L r d U 7 L 5 / 6 / T w 6 E N g M C T I 7 y 8 K v v p o y M g m + Z r / R + 1 9 j d i Q / 9 S A n p O x y m u m F U e Z q D w G S e f L q Z 4 v R O f P k L B r O i 7 H o V W F A A A A M u A t 8 J A Y j y d q n r K Y 2 1 S 8 L 9 T z L 8 Z < / D a t a M a s h u p > 
</file>

<file path=customXml/itemProps1.xml><?xml version="1.0" encoding="utf-8"?>
<ds:datastoreItem xmlns:ds="http://schemas.openxmlformats.org/officeDocument/2006/customXml" ds:itemID="{AA9B4740-5419-495B-ABEE-FF666458B6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Subirana Santos</dc:creator>
  <cp:keywords/>
  <dc:description/>
  <cp:lastModifiedBy>Iván Corral de Loma</cp:lastModifiedBy>
  <cp:revision/>
  <dcterms:created xsi:type="dcterms:W3CDTF">2022-07-19T09:20:13Z</dcterms:created>
  <dcterms:modified xsi:type="dcterms:W3CDTF">2024-09-12T08:37:11Z</dcterms:modified>
  <cp:category/>
  <cp:contentStatus/>
</cp:coreProperties>
</file>