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Template\"/>
    </mc:Choice>
  </mc:AlternateContent>
  <xr:revisionPtr revIDLastSave="0" documentId="13_ncr:1_{6729C3B3-66A8-4D85-B2B6-7BB25EF58CE8}" xr6:coauthVersionLast="47" xr6:coauthVersionMax="47" xr10:uidLastSave="{00000000-0000-0000-0000-000000000000}"/>
  <bookViews>
    <workbookView xWindow="-120" yWindow="-120" windowWidth="20700" windowHeight="9705" tabRatio="791" firstSheet="2" activeTab="8" xr2:uid="{878C1983-D631-4408-B83E-37E3381AEC97}"/>
  </bookViews>
  <sheets>
    <sheet name="ZEUFI037" sheetId="2" r:id="rId1"/>
    <sheet name="GL Analysis" sheetId="3" r:id="rId2"/>
    <sheet name="Clearings" sheetId="10" r:id="rId3"/>
    <sheet name="To_Analyze" sheetId="11" r:id="rId4"/>
    <sheet name="Under_Control" sheetId="12" r:id="rId5"/>
    <sheet name="AR" sheetId="13" r:id="rId6"/>
    <sheet name="AP" sheetId="14" r:id="rId7"/>
    <sheet name="Summary" sheetId="9" r:id="rId8"/>
    <sheet name="AR_To Analyze" sheetId="19" r:id="rId9"/>
    <sheet name="AP_To Analyze" sheetId="20" r:id="rId10"/>
    <sheet name="Sample_AR" sheetId="17" r:id="rId11"/>
    <sheet name="Sample_AP" sheetId="18" r:id="rId12"/>
  </sheets>
  <externalReferences>
    <externalReference r:id="rId13"/>
  </externalReferences>
  <definedNames>
    <definedName name="_xlnm._FilterDatabase" localSheetId="1" hidden="1">'GL Analysis'!$B$3:$F$3</definedName>
    <definedName name="ExternalData_1" localSheetId="5" hidden="1">AR!$B$7:$L$8</definedName>
    <definedName name="ExternalData_1" localSheetId="2" hidden="1">'Clearings'!$B$5:$AM$6</definedName>
    <definedName name="ExternalData_1" localSheetId="10" hidden="1">Sample_AR!$B$5:$M$6</definedName>
    <definedName name="ExternalData_1" localSheetId="3" hidden="1">To_Analyze!$B$5:$M$6</definedName>
    <definedName name="ExternalData_2" localSheetId="6" hidden="1">AP!$B$7:$L$8</definedName>
    <definedName name="ExternalData_2" localSheetId="11" hidden="1">Sample_AP!$B$5:$M$6</definedName>
    <definedName name="ExternalData_2" localSheetId="4" hidden="1">Under_Control!$B$5:$M$6</definedName>
    <definedName name="ExternalData_3" localSheetId="8" hidden="1">'AR_To Analyze'!$C$5:$W$6</definedName>
    <definedName name="ExternalData_4" localSheetId="9" hidden="1">'AP_To Analyze'!$C$5:$W$6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M8" i="14" l="1"/>
  <c r="N6" i="12"/>
  <c r="C5" i="2" l="1"/>
  <c r="L3" i="14" l="1"/>
  <c r="C8" i="9" s="1"/>
  <c r="L3" i="13"/>
  <c r="C7" i="9" s="1"/>
  <c r="M3" i="13"/>
  <c r="H7" i="9" s="1"/>
  <c r="I7" i="9" s="1"/>
  <c r="M3" i="14"/>
  <c r="H8" i="9" s="1"/>
  <c r="L3" i="18"/>
  <c r="B3" i="18"/>
  <c r="B3" i="17"/>
  <c r="L3" i="17"/>
  <c r="U3" i="20"/>
  <c r="T3" i="20"/>
  <c r="K3" i="20"/>
  <c r="U3" i="19"/>
  <c r="T3" i="19"/>
  <c r="K3" i="19"/>
  <c r="I8" i="9" l="1"/>
  <c r="M8" i="9"/>
  <c r="N8" i="9" s="1"/>
  <c r="M7" i="9"/>
  <c r="N7" i="9" s="1"/>
  <c r="C9" i="9"/>
  <c r="H9" i="9"/>
  <c r="D8" i="9" l="1"/>
  <c r="H11" i="9"/>
  <c r="I9" i="9"/>
  <c r="D7" i="9"/>
  <c r="M9" i="9"/>
  <c r="N9" i="9" s="1"/>
  <c r="AB3" i="10"/>
  <c r="Z3" i="10"/>
  <c r="S3" i="10"/>
  <c r="C3" i="11"/>
  <c r="M3" i="11"/>
  <c r="M5" i="13"/>
  <c r="J7" i="9" s="1"/>
  <c r="L5" i="13"/>
  <c r="E7" i="9" s="1"/>
  <c r="L5" i="14"/>
  <c r="E8" i="9" s="1"/>
  <c r="D5" i="2"/>
  <c r="K7" i="9" l="1"/>
  <c r="E9" i="9"/>
  <c r="F8" i="9" s="1"/>
  <c r="O7" i="9"/>
  <c r="P7" i="9" s="1"/>
  <c r="M11" i="9"/>
  <c r="C3" i="12"/>
  <c r="C6" i="9" s="1"/>
  <c r="C11" i="9" s="1"/>
  <c r="M3" i="12"/>
  <c r="E6" i="9" s="1"/>
  <c r="N5" i="13"/>
  <c r="M5" i="14"/>
  <c r="C13" i="9" l="1"/>
  <c r="D9" i="9"/>
  <c r="F7" i="9"/>
  <c r="N5" i="14"/>
  <c r="J8" i="9"/>
  <c r="K8" i="9" s="1"/>
  <c r="E11" i="9"/>
  <c r="F6" i="9" s="1"/>
  <c r="D6" i="9"/>
  <c r="O8" i="9" l="1"/>
  <c r="P8" i="9" s="1"/>
  <c r="J9" i="9"/>
  <c r="K9" i="9" s="1"/>
  <c r="F9" i="9"/>
  <c r="E13" i="9"/>
  <c r="F13" i="9"/>
  <c r="J11" i="9" l="1"/>
  <c r="K11" i="9"/>
  <c r="O9" i="9"/>
  <c r="P9" i="9" s="1"/>
  <c r="O1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D876-6F13-4D7D-A68A-CE8DC00BCE9D}" keepAlive="1" name="Query - AP" description="Connection to the 'AP' query in the workbook." type="5" refreshedVersion="8" background="1" saveData="1">
    <dbPr connection="Provider=Microsoft.Mashup.OleDb.1;Data Source=$Workbook$;Location=AP;Extended Properties=&quot;&quot;" command="SELECT * FROM [AP]"/>
  </connection>
  <connection id="2" xr16:uid="{4619D344-54B7-41EA-B966-4AE6770DEB25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3" xr16:uid="{40082B46-2F2C-481B-9A0E-C9CC90EB250A}" keepAlive="1" name="Query - AR" description="Connection to the 'AR' query in the workbook." type="5" refreshedVersion="8" background="1" saveData="1">
    <dbPr connection="Provider=Microsoft.Mashup.OleDb.1;Data Source=$Workbook$;Location=AR;Extended Properties=&quot;&quot;" command="SELECT * FROM [AR]"/>
  </connection>
  <connection id="4" xr16:uid="{BB881043-7929-4343-8D5A-0B1DDAF9C467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5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6" xr16:uid="{83A16839-67D7-4568-8D54-B360728EF440}" keepAlive="1" name="Query - Sample_AP" description="Connection to the 'Sample_AP' query in the workbook." type="5" refreshedVersion="8" background="1" saveData="1">
    <dbPr connection="Provider=Microsoft.Mashup.OleDb.1;Data Source=$Workbook$;Location=Sample_AP;Extended Properties=&quot;&quot;" command="SELECT * FROM [Sample_AP]"/>
  </connection>
  <connection id="7" xr16:uid="{51DC59CA-6EC2-43ED-A202-5A222DE40290}" keepAlive="1" name="Query - Sample_AR" description="Connection to the 'Sample_AR' query in the workbook." type="5" refreshedVersion="8" background="1" saveData="1">
    <dbPr connection="Provider=Microsoft.Mashup.OleDb.1;Data Source=$Workbook$;Location=Sample_AR;Extended Properties=&quot;&quot;" command="SELECT * FROM [Sample_AR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<sst xmlns="http://schemas.openxmlformats.org/spreadsheetml/2006/main" count="315" uniqueCount="89">
  <si>
    <t>ZEUFI037 REPORT:</t>
  </si>
  <si>
    <t>Paste ZEUFI037 Report.</t>
  </si>
  <si>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</si>
  <si>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</si>
  <si>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</si>
  <si>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</si>
  <si>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</si>
  <si>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</si>
  <si>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</si>
  <si>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</si>
  <si>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</si>
  <si>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</si>
  <si>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</si>
  <si>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</si>
  <si>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</si>
  <si>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</si>
  <si>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</si>
  <si>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</si>
  <si>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</si>
  <si>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</si>
  <si>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</si>
  <si>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</si>
  <si>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</si>
  <si>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</si>
  <si>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</si>
  <si>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</si>
  <si>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</si>
  <si>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</si>
  <si>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</si>
  <si>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</si>
  <si>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</si>
  <si>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</si>
  <si>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</si>
  <si>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</si>
  <si>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</si>
  <si>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</si>
  <si>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</si>
  <si>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</si>
  <si>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Supp/Cust</t>
  </si>
  <si>
    <t>Desc.S/C</t>
  </si>
  <si>
    <t>Detail of the pairs Doc. Type and G/L Acc. validated by G/L Acc. Analysis:</t>
  </si>
  <si>
    <t>Doc. Type</t>
  </si>
  <si>
    <t>Tcode</t>
  </si>
  <si>
    <t>Under Control</t>
  </si>
  <si>
    <t>AB</t>
  </si>
  <si>
    <t>FB01</t>
  </si>
  <si>
    <t>FB08</t>
  </si>
  <si>
    <t>0901000400</t>
  </si>
  <si>
    <t>FB1D</t>
  </si>
  <si>
    <t>FB1K</t>
  </si>
  <si>
    <t>FB1S</t>
  </si>
  <si>
    <t>0901999999</t>
  </si>
  <si>
    <t>0901001300</t>
  </si>
  <si>
    <t>Detail of Clearings - As exported from ZEUFI037 Report:</t>
  </si>
  <si>
    <t>--</t>
  </si>
  <si>
    <t>---</t>
  </si>
  <si>
    <t>Headings of the Clearings to be validated by sample analysis:</t>
  </si>
  <si>
    <t>Headings of the Clearings to be validated by G/L Analysis:</t>
  </si>
  <si>
    <t>Counts</t>
  </si>
  <si>
    <t>Analysis and Sample slection for the Customers Clearings with Tcode FB1D:</t>
  </si>
  <si>
    <t>Total</t>
  </si>
  <si>
    <t>Sample</t>
  </si>
  <si>
    <t>Remanent</t>
  </si>
  <si>
    <t>Sampling</t>
  </si>
  <si>
    <t>Analysis and Sample slection for clearings, except the ones using Tcode FB1D</t>
  </si>
  <si>
    <t>Clearings Summary</t>
  </si>
  <si>
    <t>Total Manual Journas (ZEUFI037)</t>
  </si>
  <si>
    <t>Out of Sample</t>
  </si>
  <si>
    <t>Nº</t>
  </si>
  <si>
    <t>%</t>
  </si>
  <si>
    <t>Eur</t>
  </si>
  <si>
    <t>1st Analysis</t>
  </si>
  <si>
    <t>-</t>
  </si>
  <si>
    <r>
      <t xml:space="preserve">Customer Clearings </t>
    </r>
    <r>
      <rPr>
        <sz val="9"/>
        <color theme="1"/>
        <rFont val="Arial"/>
        <family val="2"/>
      </rPr>
      <t>(FB1D)</t>
    </r>
  </si>
  <si>
    <r>
      <t xml:space="preserve">Rest </t>
    </r>
    <r>
      <rPr>
        <sz val="9"/>
        <color theme="1"/>
        <rFont val="Arial"/>
        <family val="2"/>
      </rPr>
      <t>(FB1K+FB1S+FB05+FB08)</t>
    </r>
  </si>
  <si>
    <t>Total 2nd Analysis</t>
  </si>
  <si>
    <t>Total Analysis</t>
  </si>
  <si>
    <t>Check Accuracy</t>
  </si>
  <si>
    <t>Sample Criteria:</t>
  </si>
  <si>
    <t>Total Debit/Credit of the Clearing is higher than:</t>
  </si>
  <si>
    <t>EUR</t>
  </si>
  <si>
    <t>Clearings To be Analyzed (Lines) for SOX Control 01.74.1 - Customer Clearings:</t>
  </si>
  <si>
    <t>Clearings To be Analyzed (Lines) for SOX Control 02.74.1 - Supplier and other Clearings:</t>
  </si>
  <si>
    <t>Clearings To be Analyzed (headings) for SOX Control xxx - Customer Clearings:</t>
  </si>
  <si>
    <t>Clearings To be Analyzed (headings) for SOX Control xxx - Supplier and other Clearings:</t>
  </si>
  <si>
    <t>CHECK</t>
  </si>
  <si>
    <t>JUSTIFICATION</t>
  </si>
  <si>
    <t>SUPPORTING DOC.</t>
  </si>
  <si>
    <t>SUPPORTING DOC.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</si>
</sst>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rgb="FF000000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0" fontId="8" fillId="6" borderId="0" xfId="0" applyFont="1" applyFill="1"/>
    <xf numFmtId="0" fontId="5" fillId="0" borderId="1" xfId="0" applyFont="1" applyBorder="1"/>
    <xf numFmtId="0" fontId="18" fillId="18" borderId="7" xfId="0" applyFont="1" applyFill="1" applyBorder="1"/>
    <xf numFmtId="0" fontId="18" fillId="18" borderId="15" xfId="0" applyFont="1" applyFill="1" applyBorder="1"/>
    <xf numFmtId="164" fontId="19" fillId="12" borderId="38" xfId="0" applyNumberFormat="1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14" fontId="3" fillId="0" borderId="1" xfId="0" applyNumberFormat="1" applyFont="1" applyBorder="1"/>
    <xf numFmtId="14" fontId="2" fillId="0" borderId="0" xfId="0" applyNumberFormat="1" applyFont="1"/>
    <xf numFmtId="14" fontId="8" fillId="7" borderId="13" xfId="0" applyNumberFormat="1" applyFont="1" applyFill="1" applyBorder="1"/>
    <xf numFmtId="14" fontId="2" fillId="0" borderId="4" xfId="0" applyNumberFormat="1" applyFont="1" applyBorder="1"/>
    <xf numFmtId="14" fontId="16" fillId="0" borderId="1" xfId="0" applyNumberFormat="1" applyFont="1" applyBorder="1"/>
    <xf numFmtId="14" fontId="2" fillId="7" borderId="8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9" fillId="0" borderId="1" xfId="0" applyNumberFormat="1" applyFont="1" applyBorder="1"/>
    <xf numFmtId="14" fontId="2" fillId="7" borderId="10" xfId="0" applyNumberFormat="1" applyFont="1" applyFill="1" applyBorder="1" applyAlignment="1">
      <alignment horizontal="center"/>
    </xf>
    <xf numFmtId="14" fontId="7" fillId="7" borderId="10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2" fillId="10" borderId="8" xfId="0" applyNumberFormat="1" applyFont="1" applyFill="1" applyBorder="1" applyAlignment="1">
      <alignment horizontal="center"/>
    </xf>
    <xf numFmtId="14" fontId="2" fillId="10" borderId="10" xfId="0" applyNumberFormat="1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 vertical="top"/>
    </xf>
    <xf numFmtId="0" fontId="6" fillId="19" borderId="3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19" xfId="0" applyFont="1" applyFill="1" applyBorder="1" applyAlignment="1">
      <alignment horizontal="center" vertical="top" wrapText="1"/>
    </xf>
    <xf numFmtId="0" fontId="4" fillId="0" borderId="1" xfId="0" applyFont="1" applyBorder="1"/>
    <xf numFmtId="0" fontId="12" fillId="0" borderId="3" xfId="0" applyFont="1" applyBorder="1"/>
    <xf numFmtId="0" fontId="10" fillId="0" borderId="1" xfId="0" applyFont="1" applyBorder="1"/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" fontId="8" fillId="6" borderId="0" xfId="0" applyNumberFormat="1" applyFont="1" applyFill="1"/>
    <xf numFmtId="1" fontId="2" fillId="0" borderId="0" xfId="0" applyNumberFormat="1" applyFont="1" applyAlignment="1">
      <alignment horizontal="center"/>
    </xf>
    <xf numFmtId="1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258"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subirana\Documents\01%20-%20Internal%20Control\01%20-%20FY%2024\01.%20SOX%2024\01.%20VCEAA\03.%20Manual%20Journals\03.%20Executions\06-June\Clearings%20Analysis_SPA_2024%2006.xlsx" TargetMode="External"/><Relationship Id="rId1" Type="http://schemas.openxmlformats.org/officeDocument/2006/relationships/externalLinkPath" Target="file:///D:\Users\lsubirana\Documents\01%20-%20Internal%20Control\01%20-%20FY%2024\01.%20SOX%2024\01.%20VCEAA\03.%20Manual%20Journals\03.%20Executions\06-June\Clearings%20Analysis_SPA_2024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EUFI037"/>
      <sheetName val="GL Analysis"/>
      <sheetName val="Clearings"/>
      <sheetName val="To_Analyze"/>
      <sheetName val="Under_Control"/>
      <sheetName val="DF"/>
      <sheetName val="Rest"/>
      <sheetName val="Summary"/>
      <sheetName val="DF_To Analyze"/>
      <sheetName val="Rest_To Analyze"/>
      <sheetName val="Sample_DF"/>
      <sheetName val="Sample_Rest"/>
      <sheetName val="Clearings Analysis_SPA_2024 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8FD17A-D6E3-4C09-9315-603856A1530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C7CBEC-8102-427A-8854-D043DE3CE58B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5" totalsRowShown="0" headerRowDxfId="257" dataDxfId="255" headerRowBorderDxfId="256" tableBorderDxfId="254" totalsRowBorderDxfId="253">
  <autoFilter ref="B4:AM5" xr:uid="{4EC41D41-3DC3-494A-B6E8-D88919E21F1C}"/>
  <tableColumns count="38">
    <tableColumn id="1" xr3:uid="{B35E0EEF-663E-4D78-AC94-775FC000E252}" name="Tier" dataDxfId="252">
      <calculatedColumnFormula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calculatedColumnFormula>
    </tableColumn>
    <tableColumn id="2" xr3:uid="{A5AA7E5A-9383-4169-B5EE-5841451B391D}" name="Type + G/L Acc" dataDxfId="251">
      <calculatedColumnFormula>+CONCATENATE(ZEUFI037[[#This Row],[Type]],"-",ZEUFI037[[#This Row],[TCode]],"-",ZEUFI037[[#This Row],[G/L Account]])</calculatedColumnFormula>
    </tableColumn>
    <tableColumn id="3" xr3:uid="{51F5E16E-B9E3-4644-8E24-74ECA74A718F}" name="Type + TCode + Co + Doc N" dataDxfId="250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49"/>
    <tableColumn id="5" xr3:uid="{A3BBC8E1-AB91-4FB3-92C0-AB0A960A08AF}" name="Manager" dataDxfId="248"/>
    <tableColumn id="6" xr3:uid="{667466CC-4EAC-47C1-8BF6-765CD1B539D3}" name="User" dataDxfId="247"/>
    <tableColumn id="7" xr3:uid="{592688C7-B69D-4C78-A90A-A690C9D70EE2}" name="TCode" dataDxfId="246"/>
    <tableColumn id="8" xr3:uid="{E3813A98-1573-4229-8C96-184997E3FBEB}" name="Text" dataDxfId="245"/>
    <tableColumn id="9" xr3:uid="{EB9BC558-E1EE-4820-B0D8-9A0D3B207E06}" name="Type" dataDxfId="244"/>
    <tableColumn id="10" xr3:uid="{3B570CE3-3015-4D74-BB05-4788FD6C8D2C}" name="Document Descr." dataDxfId="243"/>
    <tableColumn id="11" xr3:uid="{5FDE1990-0F1F-4732-BDA2-3F13F50A00C9}" name="DocumentNo" dataDxfId="242"/>
    <tableColumn id="12" xr3:uid="{49F3C305-CC37-4BDD-87AE-6642532DF9A2}" name="Doc. Date" dataDxfId="241"/>
    <tableColumn id="13" xr3:uid="{612425F6-D90F-4A60-8262-9247E4182E6F}" name="Entry date" dataDxfId="240"/>
    <tableColumn id="14" xr3:uid="{FBF2F92D-F682-4860-BBB7-E493FBD1D5E8}" name="Effect date" dataDxfId="239"/>
    <tableColumn id="15" xr3:uid="{2DDEA3CA-793A-4E70-A187-EA618BCB6588}" name="Doc.Header Text" dataDxfId="238"/>
    <tableColumn id="16" xr3:uid="{A1900C58-DDEB-484B-946F-1E79F3206583}" name="Reference" dataDxfId="237"/>
    <tableColumn id="17" xr3:uid="{D990F1AA-5B48-4DC9-988B-A89AA4D8ABCC}" name="Sess. Name" dataDxfId="236"/>
    <tableColumn id="18" xr3:uid="{4390D199-3AEA-4F99-955B-63B406D6973F}" name="Total Deb./Cred." dataDxfId="235"/>
    <tableColumn id="19" xr3:uid="{F9BB8C41-C5EF-4473-AC97-3EAEF2FB614C}" name="Total Deb./Cred.(ML3" dataDxfId="234"/>
    <tableColumn id="20" xr3:uid="{23923C0C-ACEC-4725-A376-462C7B1D8DAC}" name="Itm" dataDxfId="233"/>
    <tableColumn id="21" xr3:uid="{CDF301A2-BDAC-4AE1-ADC8-8551EA92BC00}" name="PK" dataDxfId="232"/>
    <tableColumn id="22" xr3:uid="{095D9713-1B72-405F-AF68-23C6032669CC}" name="CME" dataDxfId="231"/>
    <tableColumn id="23" xr3:uid="{49206894-B516-4FB3-9ED4-36C0D4F93F90}" name="G/L Account" dataDxfId="230"/>
    <tableColumn id="24" xr3:uid="{1855A20B-37F6-4FC6-B10F-1A83E7459751}" name="G/L Account Descr." dataDxfId="229"/>
    <tableColumn id="25" xr3:uid="{1BB0BD0F-742C-4B29-B58F-4738E24F63F1}" name="   Debit amount" dataDxfId="228"/>
    <tableColumn id="26" xr3:uid="{AA0AC674-6DBE-4A11-B354-AB8D62951571}" name="Debit amount(ML3)" dataDxfId="227"/>
    <tableColumn id="27" xr3:uid="{B9A254B9-D354-4D47-9E6E-730BFDC22BE4}" name="  Credit amount" dataDxfId="226"/>
    <tableColumn id="28" xr3:uid="{53F5FC4B-7211-48F8-BD01-73D48C0D92D6}" name="Credit amount(ML3)" dataDxfId="225"/>
    <tableColumn id="29" xr3:uid="{AAE3316E-FB7C-4379-B545-C875702A7875}" name="Line Comment" dataDxfId="224"/>
    <tableColumn id="30" xr3:uid="{A34A42DA-B3A0-4CC2-9FE0-BAD1E607918A}" name="BARCODE" dataDxfId="223"/>
    <tableColumn id="31" xr3:uid="{AEF3C4B5-277A-44B5-83A8-F2CEB454A492}" name="Cost Ctr" dataDxfId="222"/>
    <tableColumn id="32" xr3:uid="{5CE9777E-F8BC-47FD-B56C-0289D6E3E680}" name="Profit Ctr" dataDxfId="221"/>
    <tableColumn id="33" xr3:uid="{65362C90-2109-485A-888B-0433D0993D76}" name="Order" dataDxfId="220"/>
    <tableColumn id="34" xr3:uid="{62D3D3C8-FB2B-4402-BCF7-A8289FA1C12D}" name="Cost Ctr Desc." dataDxfId="219"/>
    <tableColumn id="35" xr3:uid="{48B0BF27-F2F8-41E4-B9B9-3EF11953F1AB}" name="Profit Ctr Desc" dataDxfId="218"/>
    <tableColumn id="36" xr3:uid="{D7619687-AAEF-410E-9CEC-4EBB914C6FDB}" name="Order Desc." dataDxfId="217"/>
    <tableColumn id="37" xr3:uid="{92DFF66E-477C-43CF-BF16-9942F53A4B41}" name="Supp/Cust" dataDxfId="216"/>
    <tableColumn id="38" xr3:uid="{D9F30CF9-3E13-488F-8CCD-17F18BF655E5}" name="Desc.S/C" dataDxfId="21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AR" displayName="Sample_AR" ref="B5:M6" tableType="queryTable" insertRow="1" totalsRowShown="0" headerRowDxfId="105" dataDxfId="103" headerRowBorderDxfId="104" tableBorderDxfId="102">
  <autoFilter ref="B5:M6" xr:uid="{034115BE-4A80-48DB-9E37-EB622EC16AC3}"/>
  <tableColumns count="12">
    <tableColumn id="1" xr3:uid="{0FE10104-4E69-454D-BD97-6DBB0BEB8661}" uniqueName="1" name="Type + TCode + Co + Doc N" queryTableFieldId="1" dataDxfId="101"/>
    <tableColumn id="2" xr3:uid="{B5E2E48A-A950-49E4-B6F7-22578D35E593}" uniqueName="2" name="CoCd" queryTableFieldId="2" dataDxfId="100"/>
    <tableColumn id="3" xr3:uid="{068000CE-944F-4342-80A9-57DD13BEA196}" uniqueName="3" name="Manager" queryTableFieldId="3" dataDxfId="99"/>
    <tableColumn id="4" xr3:uid="{E3DE1062-6EFA-4542-96AE-47077C850654}" uniqueName="4" name="User" queryTableFieldId="4" dataDxfId="98"/>
    <tableColumn id="5" xr3:uid="{79C4BA23-6D64-4BA8-ACFC-8CC52D428A9A}" uniqueName="5" name="TCode" queryTableFieldId="5" dataDxfId="97"/>
    <tableColumn id="6" xr3:uid="{0E7EB560-2FFB-4C8D-ABE6-7D36F67213A4}" uniqueName="6" name="Text" queryTableFieldId="6" dataDxfId="96"/>
    <tableColumn id="7" xr3:uid="{B5303866-5321-4136-93CE-47907A7FF781}" uniqueName="7" name="Type" queryTableFieldId="7" dataDxfId="95"/>
    <tableColumn id="8" xr3:uid="{89A44242-5A9C-4507-AD78-632E25AC71E7}" uniqueName="8" name="DocumentNo" queryTableFieldId="8" dataDxfId="94"/>
    <tableColumn id="9" xr3:uid="{4510E1EA-2C2C-41B3-932A-007350955C04}" uniqueName="9" name="Effect date" queryTableFieldId="9" dataDxfId="93"/>
    <tableColumn id="10" xr3:uid="{1969B821-AA7D-4CAE-8E6A-BACC3A632F34}" uniqueName="10" name="Doc.Header Text" queryTableFieldId="10" dataDxfId="92"/>
    <tableColumn id="11" xr3:uid="{000CAD34-6323-41B9-8161-591B1AC0981F}" uniqueName="11" name="Total Deb./Cred." queryTableFieldId="11" dataDxfId="91"/>
    <tableColumn id="12" xr3:uid="{03065B03-9461-42C4-A375-1B3C9BD7A88E}" uniqueName="12" name="Sampling" queryTableFieldId="12" dataDxfId="90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AP" displayName="Sample_AP" ref="B5:M6" tableType="queryTable" insertRow="1" totalsRowShown="0" headerRowDxfId="89" dataDxfId="87" headerRowBorderDxfId="88" tableBorderDxfId="86">
  <autoFilter ref="B5:M6" xr:uid="{5ABB4E7F-DFE9-49C2-AD41-ED0F95354F70}"/>
  <tableColumns count="12">
    <tableColumn id="1" xr3:uid="{4A765775-F54A-4008-9FAB-E56D607AD850}" uniqueName="1" name="Type + TCode + Co + Doc N" queryTableFieldId="1" dataDxfId="85"/>
    <tableColumn id="2" xr3:uid="{0761ECE0-996F-418A-871B-BBFC6153D7B6}" uniqueName="2" name="CoCd" queryTableFieldId="2" dataDxfId="84"/>
    <tableColumn id="3" xr3:uid="{36A8F6F3-D934-4FD7-99D0-DEE1A00F711F}" uniqueName="3" name="Manager" queryTableFieldId="3" dataDxfId="83"/>
    <tableColumn id="4" xr3:uid="{7EEF131A-84D2-4CCA-87F3-E73EE15FEE1B}" uniqueName="4" name="User" queryTableFieldId="4" dataDxfId="82"/>
    <tableColumn id="5" xr3:uid="{E4CD2EFD-A8B4-411E-AE12-727815DE529C}" uniqueName="5" name="TCode" queryTableFieldId="5" dataDxfId="81"/>
    <tableColumn id="6" xr3:uid="{BD60C0F8-6896-468D-98C9-017730CD22BD}" uniqueName="6" name="Text" queryTableFieldId="6" dataDxfId="80"/>
    <tableColumn id="7" xr3:uid="{05AE3093-3FE9-4C6C-BC22-FF02BCE53502}" uniqueName="7" name="Type" queryTableFieldId="7" dataDxfId="79"/>
    <tableColumn id="8" xr3:uid="{F96981B2-88C7-4A75-932D-B4460FB08C4B}" uniqueName="8" name="DocumentNo" queryTableFieldId="8" dataDxfId="78"/>
    <tableColumn id="9" xr3:uid="{1C4F457C-6878-46D0-B87F-2F5EF38F212F}" uniqueName="9" name="Effect date" queryTableFieldId="9" dataDxfId="77"/>
    <tableColumn id="10" xr3:uid="{8288B3DA-30B1-4F8E-9D4E-0D4B67706537}" uniqueName="10" name="Doc.Header Text" queryTableFieldId="10" dataDxfId="76"/>
    <tableColumn id="11" xr3:uid="{CB7A5201-7D0E-44FD-B483-FC646AC9072D}" uniqueName="11" name="Total Deb./Cred." queryTableFieldId="11" dataDxfId="75"/>
    <tableColumn id="12" xr3:uid="{F2F0C37E-F209-4739-A744-FC72A4A72CC3}" uniqueName="12" name="Sampling" queryTableFieldId="12" dataDxfId="7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F27" totalsRowShown="0" headerRowDxfId="214" dataDxfId="213">
  <autoFilter ref="B3:F27" xr:uid="{1614D3BB-F78A-4141-85F7-658122C2B5F0}"/>
  <tableColumns count="5">
    <tableColumn id="1" xr3:uid="{2213BD7C-7705-4F60-A14A-1E8059D725A6}" name="Doc. Type" dataDxfId="212"/>
    <tableColumn id="5" xr3:uid="{B4F56B6B-5009-4D87-84BD-EDA889558577}" name="Tcode" dataDxfId="65"/>
    <tableColumn id="2" xr3:uid="{14E26966-AB79-45E6-B41E-F34AD00780B9}" name="G/L Account" dataDxfId="63"/>
    <tableColumn id="3" xr3:uid="{DADFFF52-F387-43F3-95BE-114880BB3CF7}" name="Type + G/L Acc" dataDxfId="64">
      <calculatedColumnFormula>+CONCATENATE(B4,"-",[1]!Exclusions[[#This Row],[Tcode]],"-",D4)</calculatedColumnFormula>
    </tableColumn>
    <tableColumn id="4" xr3:uid="{92A6B8E5-0DF1-4049-915F-F4B149E671F7}" name="Under Control" dataDxfId="211">
      <calculatedColumnFormula>+[1]!Exclusions[[#Headers],[Under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6" tableType="queryTable" totalsRowShown="0" headerRowDxfId="210" dataDxfId="208" headerRowBorderDxfId="209" tableBorderDxfId="207">
  <autoFilter ref="B5:AM6" xr:uid="{EC7B6FFB-6FD6-426C-85D8-5DEE3CDA53E4}"/>
  <tableColumns count="38">
    <tableColumn id="1" xr3:uid="{6083B86E-D5C4-40E2-9B72-74467D4C1F57}" uniqueName="1" name="Tier" queryTableFieldId="1" dataDxfId="206"/>
    <tableColumn id="2" xr3:uid="{BE7C02FE-A5D1-41DA-90D1-A1BE76CA7855}" uniqueName="2" name="Type + G/L Acc" queryTableFieldId="2" dataDxfId="205"/>
    <tableColumn id="3" xr3:uid="{140FA074-77A6-4725-B841-12B106C315A2}" uniqueName="3" name="Type + TCode + Co + Doc N" queryTableFieldId="3" dataDxfId="204"/>
    <tableColumn id="4" xr3:uid="{4EE114A8-7399-4516-8FD3-C5B841B001C5}" uniqueName="4" name="CoCd" queryTableFieldId="4" dataDxfId="203"/>
    <tableColumn id="5" xr3:uid="{600B3FDB-DC9A-4A55-87ED-1CD3AEEE2204}" uniqueName="5" name="Manager" queryTableFieldId="5" dataDxfId="202"/>
    <tableColumn id="6" xr3:uid="{85B18274-51FC-4493-A887-D14210EF765E}" uniqueName="6" name="User" queryTableFieldId="6" dataDxfId="201"/>
    <tableColumn id="7" xr3:uid="{148C64CE-5136-403B-BA82-57D6D8C78DB1}" uniqueName="7" name="TCode" queryTableFieldId="7" dataDxfId="200"/>
    <tableColumn id="8" xr3:uid="{C22E0312-1AC3-4FC1-9615-A0F8373627C0}" uniqueName="8" name="Text" queryTableFieldId="8" dataDxfId="199"/>
    <tableColumn id="9" xr3:uid="{1A859F5A-E9C9-4DF7-9D98-DA5BF66F771D}" uniqueName="9" name="Type" queryTableFieldId="9" dataDxfId="198"/>
    <tableColumn id="10" xr3:uid="{0C16A6B9-77EF-4196-89AB-C905D748E91C}" uniqueName="10" name="Document Descr." queryTableFieldId="10" dataDxfId="197"/>
    <tableColumn id="11" xr3:uid="{07387BFF-680D-4D06-85B3-93A577E7BD6A}" uniqueName="11" name="DocumentNo" queryTableFieldId="11" dataDxfId="196"/>
    <tableColumn id="12" xr3:uid="{953E660F-B95F-43CF-A918-D955CF15331C}" uniqueName="12" name="Doc. Date" queryTableFieldId="12" dataDxfId="195"/>
    <tableColumn id="13" xr3:uid="{6455015D-BF65-4B75-8475-AFE84EA7B942}" uniqueName="13" name="Entry date" queryTableFieldId="13" dataDxfId="194"/>
    <tableColumn id="14" xr3:uid="{96C653E8-0E64-4739-9905-27F86560FB45}" uniqueName="14" name="Effect date" queryTableFieldId="14" dataDxfId="193"/>
    <tableColumn id="15" xr3:uid="{9D66D605-EBD5-406D-BB32-636EA102C6CE}" uniqueName="15" name="Doc.Header Text" queryTableFieldId="15" dataDxfId="192"/>
    <tableColumn id="16" xr3:uid="{7AB97F24-365A-4F92-AF95-A4B93BA694A2}" uniqueName="16" name="Reference" queryTableFieldId="16" dataDxfId="191"/>
    <tableColumn id="17" xr3:uid="{01C74F12-4DF7-4548-9A94-482D00FF6D34}" uniqueName="17" name="Sess. Name" queryTableFieldId="17" dataDxfId="190"/>
    <tableColumn id="18" xr3:uid="{367B793C-C468-48F2-B9A7-A266875B043A}" uniqueName="18" name="Total Deb./Cred." queryTableFieldId="18" dataDxfId="189"/>
    <tableColumn id="19" xr3:uid="{E004D71C-50EE-4337-A452-62AA46111D95}" uniqueName="19" name="Total Deb./Cred.(ML3" queryTableFieldId="19" dataDxfId="188"/>
    <tableColumn id="20" xr3:uid="{B8ABA870-2972-4C57-87C2-932D990539DD}" uniqueName="20" name="Itm" queryTableFieldId="20" dataDxfId="187"/>
    <tableColumn id="21" xr3:uid="{C3F122CB-C29C-4A65-8471-BBBCDFD48E83}" uniqueName="21" name="PK" queryTableFieldId="21" dataDxfId="186"/>
    <tableColumn id="22" xr3:uid="{FAAB998E-1AE5-4134-BC6D-5365AEAB4887}" uniqueName="22" name="CME" queryTableFieldId="22" dataDxfId="185"/>
    <tableColumn id="23" xr3:uid="{787CEAF0-4551-4D4D-A4C1-8154A28981F1}" uniqueName="23" name="G/L Account" queryTableFieldId="23" dataDxfId="184"/>
    <tableColumn id="24" xr3:uid="{66B24793-E328-40C2-8448-1EBE23FA9228}" uniqueName="24" name="G/L Account Descr." queryTableFieldId="24" dataDxfId="183"/>
    <tableColumn id="25" xr3:uid="{B940B77C-96A1-4437-B11A-C3DEA0A5C49B}" uniqueName="25" name="   Debit amount" queryTableFieldId="25" dataDxfId="182"/>
    <tableColumn id="26" xr3:uid="{377192F0-D1A1-42E0-8BE2-6C4294705549}" uniqueName="26" name="Debit amount(ML3)" queryTableFieldId="26" dataDxfId="181"/>
    <tableColumn id="27" xr3:uid="{A1F4F420-EBED-4FA7-B405-1A8301C86771}" uniqueName="27" name="  Credit amount" queryTableFieldId="27" dataDxfId="180"/>
    <tableColumn id="28" xr3:uid="{607917B4-551A-4A53-87FC-89CC2D9DF34E}" uniqueName="28" name="Credit amount(ML3)" queryTableFieldId="28" dataDxfId="179"/>
    <tableColumn id="29" xr3:uid="{33FD47AB-EB01-4A70-B80E-31D2FF1DCA1C}" uniqueName="29" name="Line Comment" queryTableFieldId="29" dataDxfId="178"/>
    <tableColumn id="30" xr3:uid="{88C9430E-0491-47B0-B63C-361FB75C05E7}" uniqueName="30" name="BARCODE" queryTableFieldId="30" dataDxfId="177"/>
    <tableColumn id="31" xr3:uid="{AAF9AD49-F067-45D0-97B7-833F7CBFC6EA}" uniqueName="31" name="Cost Ctr" queryTableFieldId="31" dataDxfId="176"/>
    <tableColumn id="32" xr3:uid="{EDEAF1E1-DD01-4A68-B03D-08DD04833380}" uniqueName="32" name="Profit Ctr" queryTableFieldId="32" dataDxfId="175"/>
    <tableColumn id="33" xr3:uid="{9F399E1C-C1CF-453C-97C3-4494D18456A3}" uniqueName="33" name="Order" queryTableFieldId="33" dataDxfId="174"/>
    <tableColumn id="34" xr3:uid="{24B15250-BE6D-48AD-A01F-DF84A1E08940}" uniqueName="34" name="Cost Ctr Desc." queryTableFieldId="34" dataDxfId="173"/>
    <tableColumn id="35" xr3:uid="{1742526A-C13D-4191-836C-0B8597169DFA}" uniqueName="35" name="Profit Ctr Desc" queryTableFieldId="35" dataDxfId="172"/>
    <tableColumn id="36" xr3:uid="{916267C2-908B-407C-809B-CE09948C6EBE}" uniqueName="36" name="Order Desc." queryTableFieldId="36" dataDxfId="171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6" tableType="queryTable" insertRow="1" totalsRowShown="0" headerRowDxfId="170" dataDxfId="168" headerRowBorderDxfId="169" tableBorderDxfId="167">
  <autoFilter ref="B5:M6" xr:uid="{958BDE0C-3B01-45F3-A9C7-EE519B8E2162}"/>
  <tableColumns count="12">
    <tableColumn id="1" xr3:uid="{691409F7-D3EE-4837-9F61-B2BE5DCC04D2}" uniqueName="1" name="Tier" queryTableFieldId="1" dataDxfId="166"/>
    <tableColumn id="2" xr3:uid="{A1DF3D26-0C17-4B53-8C01-82043FF95C1B}" uniqueName="2" name="Type + TCode + Co + Doc N" queryTableFieldId="2" dataDxfId="165"/>
    <tableColumn id="3" xr3:uid="{6970765E-153A-4F32-B7AA-269948D4A746}" uniqueName="3" name="CoCd" queryTableFieldId="3" dataDxfId="164"/>
    <tableColumn id="4" xr3:uid="{971ACAE9-4442-4F04-AAF4-2B0DFCF69861}" uniqueName="4" name="Manager" queryTableFieldId="4" dataDxfId="163"/>
    <tableColumn id="5" xr3:uid="{9275B5F8-F89C-4EDC-8163-E8AAF87767E9}" uniqueName="5" name="User" queryTableFieldId="5" dataDxfId="162"/>
    <tableColumn id="6" xr3:uid="{9594C496-4363-4040-9E43-189BDF881D7E}" uniqueName="6" name="TCode" queryTableFieldId="6" dataDxfId="161"/>
    <tableColumn id="7" xr3:uid="{1ECE3D88-71E8-4567-B005-BE91EA00FFC9}" uniqueName="7" name="Text" queryTableFieldId="7" dataDxfId="160"/>
    <tableColumn id="8" xr3:uid="{12041F88-110D-48AD-96FF-525011058C41}" uniqueName="8" name="Type" queryTableFieldId="8" dataDxfId="159"/>
    <tableColumn id="9" xr3:uid="{36AA9291-0362-4190-B996-AED6CCBEDB2C}" uniqueName="9" name="DocumentNo" queryTableFieldId="9" dataDxfId="158"/>
    <tableColumn id="10" xr3:uid="{45103D8D-FDFE-415D-BE50-35E5C3D07046}" uniqueName="10" name="Effect date" queryTableFieldId="10" dataDxfId="157"/>
    <tableColumn id="11" xr3:uid="{102F5538-D316-476B-80F1-DA41FE5CFCEC}" uniqueName="11" name="Doc.Header Text" queryTableFieldId="11" dataDxfId="156"/>
    <tableColumn id="12" xr3:uid="{82C0BB93-D2AD-4E4A-B8DA-5334DB366D42}" uniqueName="12" name="Total Deb./Cred." queryTableFieldId="12" dataDxfId="15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6" tableType="queryTable" totalsRowShown="0" headerRowDxfId="154" dataDxfId="152" headerRowBorderDxfId="153" tableBorderDxfId="151">
  <autoFilter ref="B5:N6" xr:uid="{F1A33F38-3D90-4A39-99DD-296A1CA6E61F}"/>
  <tableColumns count="13">
    <tableColumn id="1" xr3:uid="{0CDDB4AD-8BA7-4938-B760-8B955CA121B5}" uniqueName="1" name="Tier" queryTableFieldId="1" dataDxfId="150"/>
    <tableColumn id="2" xr3:uid="{9E502843-6B82-49F6-AED7-054B33AD1F96}" uniqueName="2" name="Type + TCode + Co + Doc N" queryTableFieldId="2" dataDxfId="149"/>
    <tableColumn id="3" xr3:uid="{1EB9073B-FCF7-4A5E-947E-EB377BE753D5}" uniqueName="3" name="CoCd" queryTableFieldId="3" dataDxfId="148"/>
    <tableColumn id="4" xr3:uid="{1FECC6D8-C527-4B13-A363-F4A07A6B3645}" uniqueName="4" name="Manager" queryTableFieldId="4" dataDxfId="147"/>
    <tableColumn id="5" xr3:uid="{4A2F3FB8-C819-4504-BCF9-C97AE136D822}" uniqueName="5" name="User" queryTableFieldId="5" dataDxfId="146"/>
    <tableColumn id="6" xr3:uid="{856C87EB-F09E-4AC9-A871-10D2C9B4A571}" uniqueName="6" name="TCode" queryTableFieldId="6" dataDxfId="145"/>
    <tableColumn id="7" xr3:uid="{0A6C3490-96A0-4877-9AB5-FF9E482222DD}" uniqueName="7" name="Text" queryTableFieldId="7" dataDxfId="144"/>
    <tableColumn id="8" xr3:uid="{375AB973-8CDA-4CAC-89E8-4D97D89E2780}" uniqueName="8" name="Type" queryTableFieldId="8" dataDxfId="143"/>
    <tableColumn id="9" xr3:uid="{E7D834FF-D448-4E58-B0CE-E51115393791}" uniqueName="9" name="DocumentNo" queryTableFieldId="9" dataDxfId="142"/>
    <tableColumn id="10" xr3:uid="{3F61D304-D064-495E-A08F-7BE3FAB33F38}" uniqueName="10" name="Effect date" queryTableFieldId="10" dataDxfId="141"/>
    <tableColumn id="11" xr3:uid="{192EDD28-173B-4C13-8A7C-BE27A7D84C13}" uniqueName="11" name="Doc.Header Text" queryTableFieldId="11" dataDxfId="140"/>
    <tableColumn id="12" xr3:uid="{CBB79FB5-76E4-441D-B439-60B73E016446}" uniqueName="12" name="Total Deb./Cred." queryTableFieldId="12" dataDxfId="139"/>
    <tableColumn id="13" xr3:uid="{9CCA5F46-EC35-4349-9EB6-94DC5CA4627A}" uniqueName="13" name="Counts" queryTableFieldId="13" dataDxfId="138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AR" displayName="AR" ref="B7:M8" tableType="queryTable" insertRow="1" totalsRowShown="0" headerRowDxfId="137" dataDxfId="135" headerRowBorderDxfId="136" tableBorderDxfId="134">
  <autoFilter ref="B7:M8" xr:uid="{C0453726-6800-40BE-8A3B-53AFA49BCB80}"/>
  <tableColumns count="12">
    <tableColumn id="2" xr3:uid="{8561B1C9-94E1-43AE-9912-1ED91410456E}" uniqueName="2" name="Type + TCode + Co + Doc N" queryTableFieldId="2" dataDxfId="133"/>
    <tableColumn id="3" xr3:uid="{9704A0CB-DC65-4612-889A-F518BF950D00}" uniqueName="3" name="CoCd" queryTableFieldId="3" dataDxfId="132"/>
    <tableColumn id="4" xr3:uid="{0F167627-0076-40B3-8B3F-CEAD9598EBE6}" uniqueName="4" name="Manager" queryTableFieldId="4" dataDxfId="131"/>
    <tableColumn id="5" xr3:uid="{CF658E6D-12C7-4026-BE07-70FA901AAAD5}" uniqueName="5" name="User" queryTableFieldId="5" dataDxfId="130"/>
    <tableColumn id="6" xr3:uid="{7B82FFC7-1B9D-44E1-BFC3-E4A25CCE4D47}" uniqueName="6" name="TCode" queryTableFieldId="6" dataDxfId="129"/>
    <tableColumn id="7" xr3:uid="{72A59979-8465-41D5-BC74-C307E8930C14}" uniqueName="7" name="Text" queryTableFieldId="7" dataDxfId="128"/>
    <tableColumn id="8" xr3:uid="{4B225505-FA7F-4D88-B159-371A0CCEE9E8}" uniqueName="8" name="Type" queryTableFieldId="8" dataDxfId="127"/>
    <tableColumn id="9" xr3:uid="{7B470DF4-4286-4BBF-B12C-82538CE3B4FC}" uniqueName="9" name="DocumentNo" queryTableFieldId="9" dataDxfId="126"/>
    <tableColumn id="10" xr3:uid="{FCB7F069-3BC8-4187-91D8-A816BC236A3C}" uniqueName="10" name="Effect date" queryTableFieldId="10" dataDxfId="125"/>
    <tableColumn id="11" xr3:uid="{4DDA498E-871C-4C58-B491-6B10F0427E59}" uniqueName="11" name="Doc.Header Text" queryTableFieldId="11" dataDxfId="124"/>
    <tableColumn id="12" xr3:uid="{E3190F25-2EB1-4A1F-9D88-D7A2422F1BDF}" uniqueName="12" name="Total Deb./Cred." queryTableFieldId="12" dataDxfId="123"/>
    <tableColumn id="13" xr3:uid="{5846501A-5ED7-419D-94FF-95EF4141DEE6}" uniqueName="13" name="Sampling" queryTableFieldId="13" dataDxfId="122">
      <calculatedColumnFormula>+IF(AR[[#This Row],[Total Deb./Cred.]]&gt;Summary!$D$21,"Sample","-")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AP" displayName="AP" ref="B7:M8" tableType="queryTable" totalsRowShown="0" headerRowDxfId="121" dataDxfId="119" headerRowBorderDxfId="120" tableBorderDxfId="118">
  <autoFilter ref="B7:M8" xr:uid="{BCCE6735-6E09-4B25-A146-5C4FFEB82CBC}"/>
  <tableColumns count="12">
    <tableColumn id="1" xr3:uid="{24102BBA-62ED-47E8-8139-BCEA3077904E}" uniqueName="1" name="Type + TCode + Co + Doc N" queryTableFieldId="1" dataDxfId="117"/>
    <tableColumn id="2" xr3:uid="{DCE318E4-84F8-4244-AE32-46C5435570D5}" uniqueName="2" name="CoCd" queryTableFieldId="2" dataDxfId="116"/>
    <tableColumn id="3" xr3:uid="{950EDB82-F931-4D95-B498-AE39720BA3B1}" uniqueName="3" name="Manager" queryTableFieldId="3" dataDxfId="115"/>
    <tableColumn id="4" xr3:uid="{FB04AFF1-F10A-4B25-BF3A-47A2D27FAE2A}" uniqueName="4" name="User" queryTableFieldId="4" dataDxfId="114"/>
    <tableColumn id="5" xr3:uid="{69A5899F-0096-4BB6-9DCD-F793F7E52BE4}" uniqueName="5" name="TCode" queryTableFieldId="5" dataDxfId="113"/>
    <tableColumn id="6" xr3:uid="{7C02F032-F220-400A-B577-44C4ABA58729}" uniqueName="6" name="Text" queryTableFieldId="6" dataDxfId="112"/>
    <tableColumn id="7" xr3:uid="{40EAB9A0-8DF7-414A-AE9F-53380A61BD4C}" uniqueName="7" name="Type" queryTableFieldId="7" dataDxfId="111"/>
    <tableColumn id="8" xr3:uid="{78A1F9AC-657D-4DCF-81C7-B483477F6737}" uniqueName="8" name="DocumentNo" queryTableFieldId="8" dataDxfId="110"/>
    <tableColumn id="9" xr3:uid="{354AACDD-36AD-4142-924D-A65F46205B78}" uniqueName="9" name="Effect date" queryTableFieldId="9" dataDxfId="109"/>
    <tableColumn id="10" xr3:uid="{9CA15074-30ED-42A8-B58D-E2179CEA0959}" uniqueName="10" name="Doc.Header Text" queryTableFieldId="10" dataDxfId="108"/>
    <tableColumn id="11" xr3:uid="{DB5D7C1E-2038-4EB0-A0B7-64DF467094BB}" uniqueName="11" name="Total Deb./Cred." queryTableFieldId="11" dataDxfId="107"/>
    <tableColumn id="12" xr3:uid="{3F8F0941-0C22-428C-B6A9-061C24CF2FDD}" uniqueName="12" name="Sampling" queryTableFieldId="12" dataDxfId="106">
      <calculatedColumnFormula>+IF(AP[[#This Row],[Total Deb./Cred.]]&gt;Summary!$D$21,"Sample","-")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AR_To_Analyze" displayName="AR_To_Analyze" ref="C5:AA6" tableType="queryTable" insertRow="1" totalsRowShown="0" headerRowDxfId="61" dataDxfId="60" headerRowBorderDxfId="58" tableBorderDxfId="59">
  <tableColumns count="25">
    <tableColumn id="2" xr3:uid="{8CEAD4ED-5649-4591-9C6B-99D9D0A5C84F}" uniqueName="2" name="CoCd" queryTableFieldId="2" dataDxfId="57"/>
    <tableColumn id="3" xr3:uid="{1390F931-9B3C-4EC8-9AB2-084CFE68F05C}" uniqueName="3" name="Manager" queryTableFieldId="3" dataDxfId="56"/>
    <tableColumn id="4" xr3:uid="{69EAF73B-7AA3-4C35-A69D-14CB58484CA3}" uniqueName="4" name="User" queryTableFieldId="4" dataDxfId="55"/>
    <tableColumn id="5" xr3:uid="{A7383E71-F2AB-4684-AB14-3E7FEA3A76B3}" uniqueName="5" name="TCode" queryTableFieldId="5" dataDxfId="54"/>
    <tableColumn id="6" xr3:uid="{EED5117D-79F2-4824-8BEE-35B365DD79AA}" uniqueName="6" name="Type" queryTableFieldId="6" dataDxfId="53"/>
    <tableColumn id="7" xr3:uid="{A6D8EE0F-7478-43EF-B1A9-BA007962B539}" uniqueName="7" name="DocumentNo" queryTableFieldId="7" dataDxfId="52"/>
    <tableColumn id="8" xr3:uid="{26C94B9F-D710-48BC-8A82-037962BECA50}" uniqueName="8" name="Effect date" queryTableFieldId="8" dataDxfId="51"/>
    <tableColumn id="9" xr3:uid="{B8CA9D02-3934-4BB1-9BE7-BC42D9517F2E}" uniqueName="9" name="Doc.Header Text" queryTableFieldId="9" dataDxfId="50"/>
    <tableColumn id="10" xr3:uid="{162CDA7A-7BC4-49ED-ADD0-218BDEE3AFB9}" uniqueName="10" name="Total Deb./Cred." queryTableFieldId="10" dataDxfId="49"/>
    <tableColumn id="11" xr3:uid="{2C95A7CA-8710-4A58-AC37-26A86C763F9E}" uniqueName="11" name="G/L Account" queryTableFieldId="11" dataDxfId="48"/>
    <tableColumn id="12" xr3:uid="{61DB01A1-3A56-43EB-815E-E832C9B63A36}" uniqueName="12" name="G/L Account Descr." queryTableFieldId="12" dataDxfId="47"/>
    <tableColumn id="1" xr3:uid="{ED0EBA6D-EB3D-46B9-8646-4B5469491226}" uniqueName="1" name="Supp/Cust" queryTableFieldId="25"/>
    <tableColumn id="21" xr3:uid="{B9C942FE-F919-443E-BF09-745D978448A2}" uniqueName="21" name="Desc.S/C" queryTableFieldId="26"/>
    <tableColumn id="13" xr3:uid="{71005E0B-3FFB-4EC7-914D-DDF77CFB2B61}" uniqueName="13" name="Cost Ctr" queryTableFieldId="13" dataDxfId="46"/>
    <tableColumn id="16" xr3:uid="{37F7559B-1D27-428D-82F8-C883A2F730BB}" uniqueName="16" name="Cost Ctr Desc." queryTableFieldId="16" dataDxfId="45"/>
    <tableColumn id="14" xr3:uid="{DC6EEACE-EE4C-4FD9-A301-38476D8EFF59}" uniqueName="14" name="Profit Ctr" queryTableFieldId="14" dataDxfId="44"/>
    <tableColumn id="17" xr3:uid="{CB4744D1-6C98-4965-BC3D-0AB5CFD359C0}" uniqueName="17" name="Profit Ctr Desc" queryTableFieldId="17" dataDxfId="43"/>
    <tableColumn id="15" xr3:uid="{565C0FC6-9844-4F51-82F3-154E7E22C491}" uniqueName="15" name="Order" queryTableFieldId="15" dataDxfId="42"/>
    <tableColumn id="18" xr3:uid="{C2CC6477-1AB2-4F7B-9911-8979487CE2BF}" uniqueName="18" name="Order Desc." queryTableFieldId="18" dataDxfId="41"/>
    <tableColumn id="19" xr3:uid="{34192EED-EF79-45B6-A29E-74BAA7C9D86A}" uniqueName="19" name="   Debit amount" queryTableFieldId="19" dataDxfId="40"/>
    <tableColumn id="20" xr3:uid="{072B7A90-C691-45E8-9613-F09E0D4D60ED}" uniqueName="20" name="  Credit amount" queryTableFieldId="20" dataDxfId="39"/>
    <tableColumn id="22" xr3:uid="{51710344-B95A-4F6D-BB17-1C4D131427C9}" uniqueName="22" name="CHECK" queryTableFieldId="29" dataDxfId="38"/>
    <tableColumn id="23" xr3:uid="{0BEF2D7F-6412-4406-BD74-79795E2CC09F}" uniqueName="23" name="JUSTIFICATION" queryTableFieldId="30" dataDxfId="37"/>
    <tableColumn id="24" xr3:uid="{CA2175AF-5D1C-42AA-9771-DE535714D981}" uniqueName="24" name="SUPPORTING DOC." queryTableFieldId="31" dataDxfId="36"/>
    <tableColumn id="25" xr3:uid="{0FF18146-57AC-4F48-AE56-2854458BC154}" uniqueName="25" name="SUPPORTING DOC. LOCATION" queryTableFieldId="32" dataDxfId="3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AP_To_Analyze" displayName="AP_To_Analyze" ref="C5:AA6" tableType="queryTable" insertRow="1" totalsRowShown="0" headerRowDxfId="28" dataDxfId="27" headerRowBorderDxfId="25" tableBorderDxfId="26">
  <tableColumns count="25">
    <tableColumn id="1" xr3:uid="{04CF413E-6282-4AF7-BDA3-E3D8B053AE09}" uniqueName="1" name="CoCd" queryTableFieldId="1" dataDxfId="24"/>
    <tableColumn id="2" xr3:uid="{B843589C-B70F-4723-B5D3-5C4F97B07D8E}" uniqueName="2" name="Manager" queryTableFieldId="2" dataDxfId="23"/>
    <tableColumn id="3" xr3:uid="{7AA66676-D072-4BFE-B4A8-16A242997788}" uniqueName="3" name="User" queryTableFieldId="3" dataDxfId="22"/>
    <tableColumn id="4" xr3:uid="{6051C5CD-359C-4B59-9EC8-F98A3AC20317}" uniqueName="4" name="TCode" queryTableFieldId="4" dataDxfId="21"/>
    <tableColumn id="5" xr3:uid="{BD3CE50E-AC51-4E6A-8473-46323E123F28}" uniqueName="5" name="Type" queryTableFieldId="5" dataDxfId="20"/>
    <tableColumn id="6" xr3:uid="{B64D2510-AF54-4426-890F-B0CDC9200B93}" uniqueName="6" name="DocumentNo" queryTableFieldId="6" dataDxfId="19"/>
    <tableColumn id="7" xr3:uid="{F18E8B4C-9871-40CC-B07B-A126FFEE105A}" uniqueName="7" name="Effect date" queryTableFieldId="7" dataDxfId="18"/>
    <tableColumn id="8" xr3:uid="{CBD9049F-CCD1-49D0-8C41-71E5D28510C1}" uniqueName="8" name="Doc.Header Text" queryTableFieldId="8" dataDxfId="17"/>
    <tableColumn id="9" xr3:uid="{16E12A9D-F511-4D9F-865C-39E80494A976}" uniqueName="9" name="Total Deb./Cred." queryTableFieldId="9" dataDxfId="16"/>
    <tableColumn id="10" xr3:uid="{8B65DDD3-64C5-4C27-9700-18EB6C5ADEB4}" uniqueName="10" name="G/L Account" queryTableFieldId="10" dataDxfId="15"/>
    <tableColumn id="11" xr3:uid="{2AC44EFD-0BE9-4ED6-BBBE-3F61F9965E34}" uniqueName="11" name="G/L Account Descr." queryTableFieldId="11" dataDxfId="14"/>
    <tableColumn id="20" xr3:uid="{B5702188-1AAA-4509-BDD4-833015A8910E}" uniqueName="20" name="Supp/Cust" queryTableFieldId="28"/>
    <tableColumn id="21" xr3:uid="{49F7E4D3-12F3-4B39-B329-7ED98AF3BC21}" uniqueName="21" name="Desc.S/C" queryTableFieldId="29"/>
    <tableColumn id="14" xr3:uid="{6B845074-48B0-4C0B-AE20-8373202C917C}" uniqueName="14" name="Cost Ctr" queryTableFieldId="14" dataDxfId="13"/>
    <tableColumn id="17" xr3:uid="{5F951380-71E9-4AD3-B72B-8A4DDE8531A1}" uniqueName="17" name="Cost Ctr Desc." queryTableFieldId="17" dataDxfId="12"/>
    <tableColumn id="15" xr3:uid="{DD612D43-C17C-47D8-92EC-FCC2B23CBA4D}" uniqueName="15" name="Profit Ctr" queryTableFieldId="15" dataDxfId="11"/>
    <tableColumn id="18" xr3:uid="{D1D5768C-49EB-40F0-B75B-44E72DB46DB2}" uniqueName="18" name="Profit Ctr Desc" queryTableFieldId="18" dataDxfId="10"/>
    <tableColumn id="16" xr3:uid="{60AF6C15-25B0-4F76-BF3B-06727AA0CFDB}" uniqueName="16" name="Order" queryTableFieldId="16" dataDxfId="9"/>
    <tableColumn id="19" xr3:uid="{E26B1DBE-3032-4D6A-95E5-7C7D6C07FB1E}" uniqueName="19" name="Order Desc." queryTableFieldId="19" dataDxfId="8"/>
    <tableColumn id="12" xr3:uid="{D0574C7A-06D2-4DF5-B39B-FD156C1053A6}" uniqueName="12" name="   Debit amount" queryTableFieldId="12" dataDxfId="7"/>
    <tableColumn id="13" xr3:uid="{9FA2F7EE-A1CB-4F87-A3A8-C1F37C7EDEC4}" uniqueName="13" name="  Credit amount" queryTableFieldId="13" dataDxfId="6"/>
    <tableColumn id="22" xr3:uid="{6AE1C298-EF5F-4678-97D8-9F9CC1114CF9}" uniqueName="22" name="CHECK" queryTableFieldId="32" dataDxfId="5"/>
    <tableColumn id="23" xr3:uid="{3FB39D64-D128-4B69-996F-53ABFF07A58D}" uniqueName="23" name="JUSTIFICATION" queryTableFieldId="33" dataDxfId="4"/>
    <tableColumn id="24" xr3:uid="{01A58B38-1644-476A-B25F-00A75F158C6A}" uniqueName="24" name="SUPPORTING DOC." queryTableFieldId="34" dataDxfId="3"/>
    <tableColumn id="25" xr3:uid="{4FEB0A07-BA74-4101-A344-647BBF96ECC0}" uniqueName="25" name="SUPPORTING DOC. LOCATION" queryTableFieldId="35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 codeName="Sheet1">
    <tabColor rgb="FF0070C0"/>
  </sheetPr>
  <dimension ref="B1:AM5"/>
  <sheetViews>
    <sheetView showGridLines="0" zoomScale="90" zoomScaleNormal="90" workbookViewId="0">
      <pane ySplit="4" topLeftCell="A5" activePane="bottomLeft" state="frozen"/>
      <selection pane="bottomLeft" activeCell="G22" sqref="G22"/>
    </sheetView>
  </sheetViews>
  <sheetFormatPr defaultColWidth="8.85546875" defaultRowHeight="12" x14ac:dyDescent="0.2"/>
  <cols>
    <col min="1" max="1" width="2.42578125" style="1" customWidth="1"/>
    <col min="2" max="2" width="18.140625" style="1" customWidth="1"/>
    <col min="3" max="3" width="19.85546875" style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20.28515625" style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14" bestFit="1" customWidth="1"/>
    <col min="14" max="14" width="12.140625" style="114" bestFit="1" customWidth="1"/>
    <col min="15" max="15" width="12.42578125" style="114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19" width="17.140625" style="1" bestFit="1" customWidth="1"/>
    <col min="20" max="20" width="21.28515625" style="1" bestFit="1" customWidth="1"/>
    <col min="21" max="21" width="6.28515625" style="1" bestFit="1" customWidth="1"/>
    <col min="22" max="22" width="5.7109375" style="1" bestFit="1" customWidth="1"/>
    <col min="23" max="23" width="7.28515625" style="1" bestFit="1" customWidth="1"/>
    <col min="24" max="24" width="13.7109375" style="1" bestFit="1" customWidth="1"/>
    <col min="25" max="25" width="19.7109375" style="1" bestFit="1" customWidth="1"/>
    <col min="26" max="26" width="16.28515625" style="1" bestFit="1" customWidth="1"/>
    <col min="27" max="27" width="19.7109375" style="1" bestFit="1" customWidth="1"/>
    <col min="28" max="28" width="16.7109375" style="1" bestFit="1" customWidth="1"/>
    <col min="29" max="29" width="20.7109375" style="1" bestFit="1" customWidth="1"/>
    <col min="30" max="30" width="40.7109375" style="1" bestFit="1" customWidth="1"/>
    <col min="31" max="31" width="11.28515625" style="1" bestFit="1" customWidth="1"/>
    <col min="32" max="32" width="10.7109375" style="1" bestFit="1" customWidth="1"/>
    <col min="33" max="34" width="11.28515625" style="1" bestFit="1" customWidth="1"/>
    <col min="35" max="35" width="21.7109375" style="1" bestFit="1" customWidth="1"/>
    <col min="36" max="36" width="22" style="1" bestFit="1" customWidth="1"/>
    <col min="37" max="37" width="18.140625" style="1" customWidth="1"/>
    <col min="38" max="38" width="17.28515625" style="1" customWidth="1"/>
    <col min="39" max="39" width="51.28515625" style="1" bestFit="1" customWidth="1"/>
    <col min="40" max="16384" width="8.85546875" style="1"/>
  </cols>
  <sheetData>
    <row r="1" spans="2:39" s="2" customFormat="1" ht="20.25" x14ac:dyDescent="0.3">
      <c r="B1" s="130" t="s">
        <v>0</v>
      </c>
      <c r="C1" s="130"/>
      <c r="D1" s="130"/>
      <c r="E1" s="130"/>
      <c r="F1" s="130"/>
      <c r="G1" s="130"/>
      <c r="H1" s="130"/>
      <c r="M1" s="113"/>
      <c r="N1" s="113"/>
      <c r="O1" s="113"/>
    </row>
    <row r="2" spans="2:39" ht="16.899999999999999" customHeight="1" x14ac:dyDescent="0.2">
      <c r="F2" s="131" t="s">
        <v>1</v>
      </c>
      <c r="G2" s="131"/>
      <c r="H2" s="131"/>
      <c r="I2" s="131"/>
      <c r="J2" s="131"/>
    </row>
    <row r="3" spans="2:39" ht="12.75" thickBot="1" x14ac:dyDescent="0.25"/>
    <row r="4" spans="2:39" ht="12.75" thickBot="1" x14ac:dyDescent="0.25">
      <c r="B4" s="21" t="s">
        <v>2</v>
      </c>
      <c r="C4" s="22" t="s">
        <v>3</v>
      </c>
      <c r="D4" s="23" t="s">
        <v>4</v>
      </c>
      <c r="E4" s="26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  <c r="K4" s="27" t="s">
        <v>11</v>
      </c>
      <c r="L4" s="27" t="s">
        <v>12</v>
      </c>
      <c r="M4" s="115" t="s">
        <v>13</v>
      </c>
      <c r="N4" s="115" t="s">
        <v>14</v>
      </c>
      <c r="O4" s="115" t="s">
        <v>15</v>
      </c>
      <c r="P4" s="27" t="s">
        <v>16</v>
      </c>
      <c r="Q4" s="27" t="s">
        <v>17</v>
      </c>
      <c r="R4" s="27" t="s">
        <v>18</v>
      </c>
      <c r="S4" s="27" t="s">
        <v>19</v>
      </c>
      <c r="T4" s="27" t="s">
        <v>20</v>
      </c>
      <c r="U4" s="27" t="s">
        <v>21</v>
      </c>
      <c r="V4" s="27" t="s">
        <v>22</v>
      </c>
      <c r="W4" s="27" t="s">
        <v>23</v>
      </c>
      <c r="X4" s="27" t="s">
        <v>24</v>
      </c>
      <c r="Y4" s="27" t="s">
        <v>25</v>
      </c>
      <c r="Z4" s="27" t="s">
        <v>26</v>
      </c>
      <c r="AA4" s="27" t="s">
        <v>27</v>
      </c>
      <c r="AB4" s="27" t="s">
        <v>28</v>
      </c>
      <c r="AC4" s="27" t="s">
        <v>29</v>
      </c>
      <c r="AD4" s="27" t="s">
        <v>30</v>
      </c>
      <c r="AE4" s="27" t="s">
        <v>31</v>
      </c>
      <c r="AF4" s="27" t="s">
        <v>32</v>
      </c>
      <c r="AG4" s="27" t="s">
        <v>33</v>
      </c>
      <c r="AH4" s="27" t="s">
        <v>34</v>
      </c>
      <c r="AI4" s="27" t="s">
        <v>35</v>
      </c>
      <c r="AJ4" s="27" t="s">
        <v>36</v>
      </c>
      <c r="AK4" s="28" t="s">
        <v>37</v>
      </c>
      <c r="AL4" s="28" t="s">
        <v>38</v>
      </c>
      <c r="AM4" s="28" t="s">
        <v>39</v>
      </c>
    </row>
    <row r="5" spans="2:39" x14ac:dyDescent="0.2">
      <c r="B5" s="24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Account]],1)=7,(ZEUFI037[[#This Row],[   Debit amount]]+ZEUFI037[[#This Row],[  Credit amount]])&lt;10),"Under Control","To Analyze"))</f>
        <v>Under Control</v>
      </c>
      <c r="C5" s="5" t="str">
        <f>+CONCATENATE(ZEUFI037[[#This Row],[Type]],"-",ZEUFI037[[#This Row],[TCode]],"-",ZEUFI037[[#This Row],[G/L Account]])</f>
        <v>--</v>
      </c>
      <c r="D5" s="25" t="str">
        <f>+CONCATENATE(ZEUFI037[[#This Row],[Type]],"-",ZEUFI037[[#This Row],[TCode]],"-",ZEUFI037[[#This Row],[CoCd]],"-",ZEUFI037[[#This Row],[DocumentNo]])</f>
        <v>---</v>
      </c>
      <c r="E5" s="11"/>
      <c r="F5" s="6"/>
      <c r="G5" s="6"/>
      <c r="H5" s="6"/>
      <c r="I5" s="6"/>
      <c r="J5" s="6"/>
      <c r="K5" s="6"/>
      <c r="L5" s="6"/>
      <c r="M5" s="116"/>
      <c r="N5" s="116"/>
      <c r="O5" s="11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  <c r="AL5" s="6"/>
      <c r="AM5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 codeName="Sheet10">
    <tabColor theme="7"/>
  </sheetPr>
  <dimension ref="C1:AA6"/>
  <sheetViews>
    <sheetView showGridLines="0" topLeftCell="A9" zoomScale="90" zoomScaleNormal="90" workbookViewId="0">
      <pane xSplit="11" topLeftCell="W1" activePane="topRight" state="frozen"/>
      <selection pane="topRight" activeCell="X5" sqref="X5:X6"/>
    </sheetView>
  </sheetViews>
  <sheetFormatPr defaultColWidth="8.85546875" defaultRowHeight="12" x14ac:dyDescent="0.2"/>
  <cols>
    <col min="1" max="2" width="2.42578125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14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2.28515625" style="1" bestFit="1" customWidth="1"/>
    <col min="25" max="25" width="15.28515625" style="1" bestFit="1" customWidth="1"/>
    <col min="26" max="26" width="14.140625" style="1" bestFit="1" customWidth="1"/>
    <col min="27" max="27" width="19.85546875" style="1" bestFit="1" customWidth="1"/>
    <col min="28" max="16384" width="8.85546875" style="1"/>
  </cols>
  <sheetData>
    <row r="1" spans="3:27" s="9" customFormat="1" ht="21.6" customHeight="1" x14ac:dyDescent="0.3">
      <c r="C1" s="10" t="s">
        <v>82</v>
      </c>
      <c r="D1" s="10"/>
      <c r="E1" s="10"/>
      <c r="F1" s="10"/>
      <c r="G1" s="10"/>
      <c r="H1" s="10"/>
      <c r="I1" s="12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+SUM(AP_To_Analyze[[#All],[Total Deb./Cred.]])</f>
        <v>0</v>
      </c>
      <c r="T3" s="29">
        <f>+SUM(AP_To_Analyze[[#All],[   Debit amount]])</f>
        <v>0</v>
      </c>
      <c r="U3" s="29">
        <f>+SUM(AP_To_Analyze[[#All],[  Credit amount]])</f>
        <v>0</v>
      </c>
      <c r="V3" s="29"/>
      <c r="W3" s="29"/>
      <c r="X3" s="29"/>
      <c r="Y3" s="29"/>
    </row>
    <row r="4" spans="3:27" ht="12.75" thickBot="1" x14ac:dyDescent="0.25"/>
    <row r="5" spans="3:27" ht="25.5" customHeight="1" thickBot="1" x14ac:dyDescent="0.25">
      <c r="C5" s="40" t="s">
        <v>5</v>
      </c>
      <c r="D5" s="40" t="s">
        <v>6</v>
      </c>
      <c r="E5" s="40" t="s">
        <v>7</v>
      </c>
      <c r="F5" s="40" t="s">
        <v>8</v>
      </c>
      <c r="G5" s="40" t="s">
        <v>10</v>
      </c>
      <c r="H5" s="40" t="s">
        <v>12</v>
      </c>
      <c r="I5" s="125" t="s">
        <v>15</v>
      </c>
      <c r="J5" s="40" t="s">
        <v>16</v>
      </c>
      <c r="K5" s="40" t="s">
        <v>19</v>
      </c>
      <c r="L5" s="41" t="s">
        <v>24</v>
      </c>
      <c r="M5" s="41" t="s">
        <v>25</v>
      </c>
      <c r="N5" s="41" t="s">
        <v>38</v>
      </c>
      <c r="O5" s="41" t="s">
        <v>39</v>
      </c>
      <c r="P5" s="41" t="s">
        <v>32</v>
      </c>
      <c r="Q5" s="41" t="s">
        <v>35</v>
      </c>
      <c r="R5" s="41" t="s">
        <v>33</v>
      </c>
      <c r="S5" s="41" t="s">
        <v>36</v>
      </c>
      <c r="T5" s="41" t="s">
        <v>34</v>
      </c>
      <c r="U5" s="41" t="s">
        <v>37</v>
      </c>
      <c r="V5" s="41" t="s">
        <v>26</v>
      </c>
      <c r="W5" s="41" t="s">
        <v>28</v>
      </c>
      <c r="X5" s="126" t="s">
        <v>85</v>
      </c>
      <c r="Y5" s="127" t="s">
        <v>86</v>
      </c>
      <c r="Z5" s="128" t="s">
        <v>87</v>
      </c>
      <c r="AA5" s="129" t="s">
        <v>88</v>
      </c>
    </row>
    <row r="6" spans="3:27" ht="15" x14ac:dyDescent="0.25">
      <c r="C6" s="4"/>
      <c r="D6" s="4"/>
      <c r="E6" s="4"/>
      <c r="F6" s="4"/>
      <c r="G6" s="4"/>
      <c r="H6" s="4"/>
      <c r="I6" s="119"/>
      <c r="K6" s="8"/>
      <c r="L6" s="4"/>
      <c r="N6"/>
      <c r="O6"/>
      <c r="V6" s="8"/>
      <c r="W6" s="8"/>
    </row>
  </sheetData>
  <phoneticPr fontId="17" type="noConversion"/>
  <conditionalFormatting sqref="X5:X6">
    <cfRule type="containsText" dxfId="1" priority="3" operator="containsText" text="CORRECT">
      <formula>NOT(ISERROR(SEARCH("CORRECT",X5)))</formula>
    </cfRule>
    <cfRule type="containsText" dxfId="0" priority="1" operator="containsText" text="WRONG">
      <formula>NOT(ISERROR(SEARCH("WRONG",X5)))</formula>
    </cfRule>
  </conditionalFormatting>
  <dataValidations count="1">
    <dataValidation type="list" allowBlank="1" showInputMessage="1" showErrorMessage="1" sqref="X5:X6" xr:uid="{00D51E24-8917-44EB-80AD-BD4A3D95C9C4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 codeName="Sheet11">
    <tabColor rgb="FFFFFFCC"/>
  </sheetPr>
  <dimension ref="B1:T6"/>
  <sheetViews>
    <sheetView showGridLines="0" workbookViewId="0">
      <selection activeCell="I20" sqref="I20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83</v>
      </c>
      <c r="C1" s="10"/>
      <c r="D1" s="10"/>
      <c r="E1" s="10"/>
      <c r="F1" s="10"/>
      <c r="G1" s="10"/>
      <c r="H1" s="10"/>
      <c r="I1" s="10"/>
      <c r="J1" s="123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+COUNTA(Sample_AR[[#All],[Type + TCode + Co + Doc N]])-1</f>
        <v>0</v>
      </c>
      <c r="L3" s="29">
        <f>+SUM(Sample_AR[[#All],[Total Deb./Cred.]])</f>
        <v>0</v>
      </c>
    </row>
    <row r="4" spans="2:20" ht="6" customHeight="1" x14ac:dyDescent="0.2"/>
    <row r="5" spans="2:20" ht="12.75" thickBot="1" x14ac:dyDescent="0.25">
      <c r="B5" s="13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12</v>
      </c>
      <c r="J5" s="122" t="s">
        <v>15</v>
      </c>
      <c r="K5" s="12" t="s">
        <v>16</v>
      </c>
      <c r="L5" s="12" t="s">
        <v>19</v>
      </c>
      <c r="M5" s="18" t="s">
        <v>63</v>
      </c>
    </row>
    <row r="6" spans="2:20" x14ac:dyDescent="0.2">
      <c r="B6" s="4"/>
      <c r="C6" s="4"/>
      <c r="D6" s="4"/>
      <c r="E6" s="4"/>
      <c r="F6" s="4"/>
      <c r="H6" s="4"/>
      <c r="I6" s="4"/>
      <c r="J6" s="119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 codeName="Sheet12">
    <tabColor rgb="FFFFFFCC"/>
  </sheetPr>
  <dimension ref="B1:T6"/>
  <sheetViews>
    <sheetView showGridLines="0" workbookViewId="0">
      <selection activeCell="F14" sqref="F14"/>
    </sheetView>
  </sheetViews>
  <sheetFormatPr defaultColWidth="8.85546875" defaultRowHeight="12" x14ac:dyDescent="0.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84</v>
      </c>
      <c r="C1" s="10"/>
      <c r="D1" s="10"/>
      <c r="E1" s="10"/>
      <c r="F1" s="10"/>
      <c r="G1" s="10"/>
      <c r="H1" s="10"/>
      <c r="I1" s="10"/>
      <c r="J1" s="123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+COUNTA(Sample_AP[[#All],[Type + TCode + Co + Doc N]])-1</f>
        <v>0</v>
      </c>
      <c r="L3" s="29">
        <f>+SUM(Sample_AP[[#All],[Total Deb./Cred.]])</f>
        <v>0</v>
      </c>
    </row>
    <row r="4" spans="2:20" ht="6" customHeight="1" x14ac:dyDescent="0.2"/>
    <row r="5" spans="2:20" ht="12.75" thickBot="1" x14ac:dyDescent="0.25">
      <c r="B5" s="13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12</v>
      </c>
      <c r="J5" s="122" t="s">
        <v>15</v>
      </c>
      <c r="K5" s="12" t="s">
        <v>16</v>
      </c>
      <c r="L5" s="12" t="s">
        <v>19</v>
      </c>
      <c r="M5" s="18" t="s">
        <v>63</v>
      </c>
    </row>
    <row r="6" spans="2:20" x14ac:dyDescent="0.2">
      <c r="B6" s="4"/>
      <c r="C6" s="4"/>
      <c r="D6" s="4"/>
      <c r="E6" s="4"/>
      <c r="F6" s="4"/>
      <c r="H6" s="4"/>
      <c r="I6" s="4"/>
      <c r="J6" s="119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 codeName="Sheet2">
    <tabColor theme="1"/>
  </sheetPr>
  <dimension ref="B1:G27"/>
  <sheetViews>
    <sheetView showGridLines="0" workbookViewId="0">
      <pane ySplit="3" topLeftCell="A22" activePane="bottomLeft" state="frozen"/>
      <selection pane="bottomLeft" activeCell="D25" sqref="D25"/>
    </sheetView>
  </sheetViews>
  <sheetFormatPr defaultColWidth="8.85546875" defaultRowHeight="12" x14ac:dyDescent="0.2"/>
  <cols>
    <col min="1" max="1" width="2.28515625" style="1" customWidth="1"/>
    <col min="2" max="2" width="10.85546875" style="1" bestFit="1" customWidth="1"/>
    <col min="3" max="3" width="16.28515625" style="1" customWidth="1"/>
    <col min="4" max="4" width="17.140625" style="1" customWidth="1"/>
    <col min="5" max="5" width="21.85546875" style="1" customWidth="1"/>
    <col min="6" max="6" width="16.42578125" style="1" customWidth="1"/>
    <col min="7" max="7" width="11.7109375" style="1" customWidth="1"/>
    <col min="8" max="16384" width="8.85546875" style="1"/>
  </cols>
  <sheetData>
    <row r="1" spans="2:7" s="9" customFormat="1" ht="19.149999999999999" customHeight="1" x14ac:dyDescent="0.3">
      <c r="B1" s="132" t="s">
        <v>40</v>
      </c>
      <c r="C1" s="132"/>
      <c r="D1" s="132"/>
      <c r="E1" s="132"/>
      <c r="F1" s="132"/>
      <c r="G1" s="132"/>
    </row>
    <row r="3" spans="2:7" x14ac:dyDescent="0.2">
      <c r="B3" s="107" t="s">
        <v>41</v>
      </c>
      <c r="C3" s="107" t="s">
        <v>42</v>
      </c>
      <c r="D3" s="143" t="s">
        <v>24</v>
      </c>
      <c r="E3" s="107" t="s">
        <v>3</v>
      </c>
      <c r="F3" s="107" t="s">
        <v>43</v>
      </c>
    </row>
    <row r="4" spans="2:7" x14ac:dyDescent="0.2">
      <c r="B4" s="4" t="s">
        <v>44</v>
      </c>
      <c r="C4" s="4" t="s">
        <v>45</v>
      </c>
      <c r="D4" s="144">
        <v>120000001</v>
      </c>
      <c r="E4" s="4" t="str">
        <f>+CONCATENATE(B4,"-",[1]!Exclusions[[#This Row],[Tcode]],"-",D4)</f>
        <v>AB-FB01-120000001</v>
      </c>
      <c r="F4" s="4" t="str">
        <f>+[1]!Exclusions[[#Headers],[Under Control]]</f>
        <v>Under Control</v>
      </c>
    </row>
    <row r="5" spans="2:7" x14ac:dyDescent="0.2">
      <c r="B5" s="4" t="s">
        <v>44</v>
      </c>
      <c r="C5" s="4" t="s">
        <v>45</v>
      </c>
      <c r="D5" s="144">
        <v>220000001</v>
      </c>
      <c r="E5" s="4" t="str">
        <f>+CONCATENATE(B5,"-",[1]!Exclusions[[#This Row],[Tcode]],"-",D5)</f>
        <v>AB-FB01-220000001</v>
      </c>
      <c r="F5" s="4" t="str">
        <f>+[1]!Exclusions[[#Headers],[Under Control]]</f>
        <v>Under Control</v>
      </c>
    </row>
    <row r="6" spans="2:7" x14ac:dyDescent="0.2">
      <c r="B6" s="4" t="s">
        <v>44</v>
      </c>
      <c r="C6" s="4" t="s">
        <v>46</v>
      </c>
      <c r="D6" s="144">
        <v>120000001</v>
      </c>
      <c r="E6" s="4" t="str">
        <f>+CONCATENATE(B6,"-",[1]!Exclusions[[#This Row],[Tcode]],"-",D6)</f>
        <v>AB-FB08-120000001</v>
      </c>
      <c r="F6" s="4" t="str">
        <f>+[1]!Exclusions[[#Headers],[Under Control]]</f>
        <v>Under Control</v>
      </c>
    </row>
    <row r="7" spans="2:7" x14ac:dyDescent="0.2">
      <c r="B7" s="4" t="s">
        <v>44</v>
      </c>
      <c r="C7" s="4" t="s">
        <v>46</v>
      </c>
      <c r="D7" s="144">
        <v>220000001</v>
      </c>
      <c r="E7" s="4" t="str">
        <f>+CONCATENATE(B7,"-",[1]!Exclusions[[#This Row],[Tcode]],"-",D7)</f>
        <v>AB-FB08-220000001</v>
      </c>
      <c r="F7" s="4" t="str">
        <f>+[1]!Exclusions[[#Headers],[Under Control]]</f>
        <v>Under Control</v>
      </c>
    </row>
    <row r="8" spans="2:7" x14ac:dyDescent="0.2">
      <c r="B8" s="4" t="s">
        <v>44</v>
      </c>
      <c r="C8" s="4" t="s">
        <v>46</v>
      </c>
      <c r="D8" s="145" t="s">
        <v>47</v>
      </c>
      <c r="E8" s="4" t="str">
        <f>+CONCATENATE(B8,"-",[1]!Exclusions[[#This Row],[Tcode]],"-",D8)</f>
        <v>AB-FB08-0901000400</v>
      </c>
      <c r="F8" s="4" t="str">
        <f>+[1]!Exclusions[[#Headers],[Under Control]]</f>
        <v>Under Control</v>
      </c>
    </row>
    <row r="9" spans="2:7" x14ac:dyDescent="0.2">
      <c r="B9" s="4" t="s">
        <v>44</v>
      </c>
      <c r="C9" s="4" t="s">
        <v>46</v>
      </c>
      <c r="D9" s="144">
        <v>901999999</v>
      </c>
      <c r="E9" s="4" t="str">
        <f>+CONCATENATE(B9,"-",[1]!Exclusions[[#This Row],[Tcode]],"-",D9)</f>
        <v>AB-FB08-901999999</v>
      </c>
      <c r="F9" s="4" t="str">
        <f>+[1]!Exclusions[[#Headers],[Under Control]]</f>
        <v>Under Control</v>
      </c>
    </row>
    <row r="10" spans="2:7" x14ac:dyDescent="0.2">
      <c r="B10" s="4" t="s">
        <v>44</v>
      </c>
      <c r="C10" s="4" t="s">
        <v>48</v>
      </c>
      <c r="D10" s="144">
        <v>4300000001</v>
      </c>
      <c r="E10" s="4" t="str">
        <f>+CONCATENATE(B10,"-",[1]!Exclusions[[#This Row],[Tcode]],"-",D10)</f>
        <v>AB-FB1D-4300000001</v>
      </c>
      <c r="F10" s="4" t="str">
        <f>+[1]!Exclusions[[#Headers],[Under Control]]</f>
        <v>Under Control</v>
      </c>
    </row>
    <row r="11" spans="2:7" x14ac:dyDescent="0.2">
      <c r="B11" s="4" t="s">
        <v>44</v>
      </c>
      <c r="C11" s="4" t="s">
        <v>48</v>
      </c>
      <c r="D11" s="144">
        <v>4310000001</v>
      </c>
      <c r="E11" s="4" t="str">
        <f>+CONCATENATE(B11,"-",[1]!Exclusions[[#This Row],[Tcode]],"-",D11)</f>
        <v>AB-FB1D-4310000001</v>
      </c>
      <c r="F11" s="4" t="str">
        <f>+[1]!Exclusions[[#Headers],[Under Control]]</f>
        <v>Under Control</v>
      </c>
    </row>
    <row r="12" spans="2:7" x14ac:dyDescent="0.2">
      <c r="B12" s="4" t="s">
        <v>44</v>
      </c>
      <c r="C12" s="4" t="s">
        <v>48</v>
      </c>
      <c r="D12" s="144">
        <v>4310000002</v>
      </c>
      <c r="E12" s="4" t="str">
        <f>+CONCATENATE(B12,"-",[1]!Exclusions[[#This Row],[Tcode]],"-",D12)</f>
        <v>AB-FB1D-4310000002</v>
      </c>
      <c r="F12" s="4" t="str">
        <f>+[1]!Exclusions[[#Headers],[Under Control]]</f>
        <v>Under Control</v>
      </c>
    </row>
    <row r="13" spans="2:7" x14ac:dyDescent="0.2">
      <c r="B13" s="4" t="s">
        <v>44</v>
      </c>
      <c r="C13" s="4" t="s">
        <v>48</v>
      </c>
      <c r="D13" s="144">
        <v>4400000001</v>
      </c>
      <c r="E13" s="4" t="str">
        <f>+CONCATENATE(B13,"-",[1]!Exclusions[[#This Row],[Tcode]],"-",D13)</f>
        <v>AB-FB1D-4400000001</v>
      </c>
      <c r="F13" s="4" t="str">
        <f>+[1]!Exclusions[[#Headers],[Under Control]]</f>
        <v>Under Control</v>
      </c>
    </row>
    <row r="14" spans="2:7" x14ac:dyDescent="0.2">
      <c r="B14" s="4" t="s">
        <v>44</v>
      </c>
      <c r="C14" s="4" t="s">
        <v>48</v>
      </c>
      <c r="D14" s="144">
        <v>5510000001</v>
      </c>
      <c r="E14" s="4" t="str">
        <f>+CONCATENATE(B14,"-",[1]!Exclusions[[#This Row],[Tcode]],"-",D14)</f>
        <v>AB-FB1D-5510000001</v>
      </c>
      <c r="F14" s="4" t="str">
        <f>+[1]!Exclusions[[#Headers],[Under Control]]</f>
        <v>Under Control</v>
      </c>
    </row>
    <row r="15" spans="2:7" x14ac:dyDescent="0.2">
      <c r="B15" s="4" t="s">
        <v>44</v>
      </c>
      <c r="C15" s="4" t="s">
        <v>48</v>
      </c>
      <c r="D15" s="144">
        <v>6590000001</v>
      </c>
      <c r="E15" s="4" t="str">
        <f>+CONCATENATE(B15,"-",[1]!Exclusions[[#This Row],[Tcode]],"-",D15)</f>
        <v>AB-FB1D-6590000001</v>
      </c>
      <c r="F15" s="4" t="str">
        <f>+[1]!Exclusions[[#Headers],[Under Control]]</f>
        <v>Under Control</v>
      </c>
    </row>
    <row r="16" spans="2:7" x14ac:dyDescent="0.2">
      <c r="B16" s="4" t="s">
        <v>44</v>
      </c>
      <c r="C16" s="4" t="s">
        <v>48</v>
      </c>
      <c r="D16" s="144">
        <v>6590000002</v>
      </c>
      <c r="E16" s="4" t="str">
        <f>+CONCATENATE(B16,"-",[1]!Exclusions[[#This Row],[Tcode]],"-",D16)</f>
        <v>AB-FB1D-6590000002</v>
      </c>
      <c r="F16" s="4" t="str">
        <f>+[1]!Exclusions[[#Headers],[Under Control]]</f>
        <v>Under Control</v>
      </c>
    </row>
    <row r="17" spans="2:6" x14ac:dyDescent="0.2">
      <c r="B17" s="4" t="s">
        <v>44</v>
      </c>
      <c r="C17" s="4" t="s">
        <v>48</v>
      </c>
      <c r="D17" s="144">
        <v>7560000001</v>
      </c>
      <c r="E17" s="4" t="str">
        <f>+CONCATENATE(B17,"-",[1]!Exclusions[[#This Row],[Tcode]],"-",D17)</f>
        <v>AB-FB1D-7560000001</v>
      </c>
      <c r="F17" s="4" t="str">
        <f>+[1]!Exclusions[[#Headers],[Under Control]]</f>
        <v>Under Control</v>
      </c>
    </row>
    <row r="18" spans="2:6" x14ac:dyDescent="0.2">
      <c r="B18" s="4" t="s">
        <v>44</v>
      </c>
      <c r="C18" s="4" t="s">
        <v>49</v>
      </c>
      <c r="D18" s="144">
        <v>4000000001</v>
      </c>
      <c r="E18" s="4" t="str">
        <f>+CONCATENATE(B18,"-",[1]!Exclusions[[#This Row],[Tcode]],"-",D18)</f>
        <v>AB-FB1K-4000000001</v>
      </c>
      <c r="F18" s="4" t="str">
        <f>+[1]!Exclusions[[#Headers],[Under Control]]</f>
        <v>Under Control</v>
      </c>
    </row>
    <row r="19" spans="2:6" x14ac:dyDescent="0.2">
      <c r="B19" s="4" t="s">
        <v>44</v>
      </c>
      <c r="C19" s="4" t="s">
        <v>49</v>
      </c>
      <c r="D19" s="144">
        <v>4020000001</v>
      </c>
      <c r="E19" s="4" t="str">
        <f>+CONCATENATE(B19,"-",[1]!Exclusions[[#This Row],[Tcode]],"-",D19)</f>
        <v>AB-FB1K-4020000001</v>
      </c>
      <c r="F19" s="4" t="str">
        <f>+[1]!Exclusions[[#Headers],[Under Control]]</f>
        <v>Under Control</v>
      </c>
    </row>
    <row r="20" spans="2:6" x14ac:dyDescent="0.2">
      <c r="B20" s="4" t="s">
        <v>44</v>
      </c>
      <c r="C20" s="4" t="s">
        <v>49</v>
      </c>
      <c r="D20" s="144">
        <v>5108000001</v>
      </c>
      <c r="E20" s="4" t="str">
        <f>+CONCATENATE(B20,"-",[1]!Exclusions[[#This Row],[Tcode]],"-",D20)</f>
        <v>AB-FB1K-5108000001</v>
      </c>
      <c r="F20" s="4" t="str">
        <f>+[1]!Exclusions[[#Headers],[Under Control]]</f>
        <v>Under Control</v>
      </c>
    </row>
    <row r="21" spans="2:6" x14ac:dyDescent="0.2">
      <c r="B21" s="4" t="s">
        <v>44</v>
      </c>
      <c r="C21" s="4" t="s">
        <v>49</v>
      </c>
      <c r="D21" s="144">
        <v>5108000002</v>
      </c>
      <c r="E21" s="4" t="str">
        <f>+CONCATENATE(B21,"-",[1]!Exclusions[[#This Row],[Tcode]],"-",D21)</f>
        <v>AB-FB1K-5108000002</v>
      </c>
      <c r="F21" s="4" t="str">
        <f>+[1]!Exclusions[[#Headers],[Under Control]]</f>
        <v>Under Control</v>
      </c>
    </row>
    <row r="22" spans="2:6" x14ac:dyDescent="0.2">
      <c r="B22" s="4" t="s">
        <v>44</v>
      </c>
      <c r="C22" s="4" t="s">
        <v>49</v>
      </c>
      <c r="D22" s="144">
        <v>5160000001</v>
      </c>
      <c r="E22" s="4" t="str">
        <f>+CONCATENATE(B22,"-",[1]!Exclusions[[#This Row],[Tcode]],"-",D22)</f>
        <v>AB-FB1K-5160000001</v>
      </c>
      <c r="F22" s="4" t="str">
        <f>+[1]!Exclusions[[#Headers],[Under Control]]</f>
        <v>Under Control</v>
      </c>
    </row>
    <row r="23" spans="2:6" x14ac:dyDescent="0.2">
      <c r="B23" s="4" t="s">
        <v>44</v>
      </c>
      <c r="C23" s="4" t="s">
        <v>49</v>
      </c>
      <c r="D23" s="144">
        <v>5230000001</v>
      </c>
      <c r="E23" s="4" t="str">
        <f>+CONCATENATE(B23,"-",[1]!Exclusions[[#This Row],[Tcode]],"-",D23)</f>
        <v>AB-FB1K-5230000001</v>
      </c>
      <c r="F23" s="4" t="str">
        <f>+[1]!Exclusions[[#Headers],[Under Control]]</f>
        <v>Under Control</v>
      </c>
    </row>
    <row r="24" spans="2:6" x14ac:dyDescent="0.2">
      <c r="B24" s="4" t="s">
        <v>44</v>
      </c>
      <c r="C24" s="4" t="s">
        <v>49</v>
      </c>
      <c r="D24" s="144">
        <v>5232000001</v>
      </c>
      <c r="E24" s="4" t="str">
        <f>+CONCATENATE(B24,"-",[1]!Exclusions[[#This Row],[Tcode]],"-",D24)</f>
        <v>AB-FB1K-5232000001</v>
      </c>
      <c r="F24" s="4" t="str">
        <f>+[1]!Exclusions[[#Headers],[Under Control]]</f>
        <v>Under Control</v>
      </c>
    </row>
    <row r="25" spans="2:6" x14ac:dyDescent="0.2">
      <c r="B25" s="4" t="s">
        <v>44</v>
      </c>
      <c r="C25" s="4" t="s">
        <v>50</v>
      </c>
      <c r="D25" s="145" t="s">
        <v>47</v>
      </c>
      <c r="E25" s="4" t="str">
        <f>+CONCATENATE(B25,"-",[1]!Exclusions[[#This Row],[Tcode]],"-",D25)</f>
        <v>AB-FB1S-0901000400</v>
      </c>
      <c r="F25" s="4" t="str">
        <f>+[1]!Exclusions[[#Headers],[Under Control]]</f>
        <v>Under Control</v>
      </c>
    </row>
    <row r="26" spans="2:6" x14ac:dyDescent="0.2">
      <c r="B26" s="4" t="s">
        <v>44</v>
      </c>
      <c r="C26" s="4" t="s">
        <v>50</v>
      </c>
      <c r="D26" s="145" t="s">
        <v>51</v>
      </c>
      <c r="E26" s="4" t="str">
        <f>+CONCATENATE(B26,"-",[1]!Exclusions[[#This Row],[Tcode]],"-",D26)</f>
        <v>AB-FB1S-0901999999</v>
      </c>
      <c r="F26" s="4" t="str">
        <f>+[1]!Exclusions[[#Headers],[Under Control]]</f>
        <v>Under Control</v>
      </c>
    </row>
    <row r="27" spans="2:6" x14ac:dyDescent="0.2">
      <c r="B27" s="4" t="s">
        <v>44</v>
      </c>
      <c r="C27" s="4" t="s">
        <v>50</v>
      </c>
      <c r="D27" s="145" t="s">
        <v>52</v>
      </c>
      <c r="E27" s="4" t="str">
        <f>+CONCATENATE(B27,"-",[1]!Exclusions[[#This Row],[Tcode]],"-",D27)</f>
        <v>AB-FB1S-0901001300</v>
      </c>
      <c r="F27" s="4" t="str">
        <f>+[1]!Exclusions[[#Headers],[Under Control]]</f>
        <v>Under Control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 codeName="Sheet3">
    <tabColor theme="9" tint="-0.249977111117893"/>
  </sheetPr>
  <dimension ref="B1:AM6"/>
  <sheetViews>
    <sheetView showGridLines="0" workbookViewId="0">
      <selection activeCell="M1" sqref="M1:O1048576"/>
    </sheetView>
  </sheetViews>
  <sheetFormatPr defaultColWidth="8.85546875" defaultRowHeight="12" x14ac:dyDescent="0.2"/>
  <cols>
    <col min="1" max="1" width="2.28515625" style="1" customWidth="1"/>
    <col min="2" max="2" width="12" style="1" bestFit="1" customWidth="1"/>
    <col min="3" max="3" width="17.42578125" style="1" bestFit="1" customWidth="1"/>
    <col min="4" max="4" width="27.42578125" style="1" bestFit="1" customWidth="1"/>
    <col min="5" max="5" width="9.85546875" style="1" bestFit="1" customWidth="1"/>
    <col min="6" max="6" width="12.7109375" style="1" bestFit="1" customWidth="1"/>
    <col min="7" max="7" width="9.42578125" style="1" bestFit="1" customWidth="1"/>
    <col min="8" max="8" width="10.7109375" style="1" bestFit="1" customWidth="1"/>
    <col min="9" max="9" width="9.140625" style="1" bestFit="1" customWidth="1"/>
    <col min="10" max="10" width="9.42578125" style="1" bestFit="1" customWidth="1"/>
    <col min="11" max="11" width="19.7109375" style="1" bestFit="1" customWidth="1"/>
    <col min="12" max="12" width="16" style="1" bestFit="1" customWidth="1"/>
    <col min="13" max="13" width="13.28515625" style="114" bestFit="1" customWidth="1"/>
    <col min="14" max="14" width="13.7109375" style="114" bestFit="1" customWidth="1"/>
    <col min="15" max="15" width="14.28515625" style="114" bestFit="1" customWidth="1"/>
    <col min="16" max="16" width="19.140625" style="1" bestFit="1" customWidth="1"/>
    <col min="17" max="17" width="14" style="1" bestFit="1" customWidth="1"/>
    <col min="18" max="18" width="15.28515625" style="1" bestFit="1" customWidth="1"/>
    <col min="19" max="19" width="18.42578125" style="1" bestFit="1" customWidth="1"/>
    <col min="20" max="20" width="22.5703125" style="1" bestFit="1" customWidth="1"/>
    <col min="21" max="21" width="8.140625" style="1" bestFit="1" customWidth="1"/>
    <col min="22" max="22" width="7.85546875" style="1" bestFit="1" customWidth="1"/>
    <col min="23" max="23" width="9.140625" style="1" bestFit="1" customWidth="1"/>
    <col min="24" max="24" width="15.28515625" style="1" bestFit="1" customWidth="1"/>
    <col min="25" max="25" width="21.140625" style="1" bestFit="1" customWidth="1"/>
    <col min="26" max="26" width="17.7109375" style="1" bestFit="1" customWidth="1"/>
    <col min="27" max="27" width="21" style="1" bestFit="1" customWidth="1"/>
    <col min="28" max="28" width="18" style="1" bestFit="1" customWidth="1"/>
    <col min="29" max="29" width="21.85546875" style="1" bestFit="1" customWidth="1"/>
    <col min="30" max="30" width="17.28515625" style="1" bestFit="1" customWidth="1"/>
    <col min="31" max="31" width="13.5703125" style="1" bestFit="1" customWidth="1"/>
    <col min="32" max="32" width="12.140625" style="1" bestFit="1" customWidth="1"/>
    <col min="33" max="33" width="12.85546875" style="1" bestFit="1" customWidth="1"/>
    <col min="34" max="34" width="10.28515625" style="1" bestFit="1" customWidth="1"/>
    <col min="35" max="35" width="17.140625" style="1" bestFit="1" customWidth="1"/>
    <col min="36" max="36" width="17.42578125" style="1" bestFit="1" customWidth="1"/>
    <col min="37" max="37" width="15.28515625" style="1" bestFit="1" customWidth="1"/>
    <col min="38" max="38" width="12.42578125" style="1" bestFit="1" customWidth="1"/>
    <col min="39" max="39" width="11" style="1" bestFit="1" customWidth="1"/>
    <col min="40" max="16384" width="8.85546875" style="1"/>
  </cols>
  <sheetData>
    <row r="1" spans="2:39" s="101" customFormat="1" ht="19.149999999999999" customHeight="1" x14ac:dyDescent="0.2">
      <c r="B1" s="47" t="s">
        <v>53</v>
      </c>
      <c r="M1" s="117"/>
      <c r="N1" s="117"/>
      <c r="O1" s="117"/>
    </row>
    <row r="2" spans="2:39" x14ac:dyDescent="0.2">
      <c r="B2" s="102"/>
    </row>
    <row r="3" spans="2:39" x14ac:dyDescent="0.2">
      <c r="S3" s="29">
        <f>+SUM(Clearings[[#All],[Total Deb./Cred.]])</f>
        <v>0</v>
      </c>
      <c r="Z3" s="29">
        <f>+SUM(Clearings[[#All],[   Debit amount]])</f>
        <v>0</v>
      </c>
      <c r="AB3" s="29">
        <f>+SUM(Clearings[[#All],[   Debit amount]])</f>
        <v>0</v>
      </c>
    </row>
    <row r="4" spans="2:39" ht="3.6" customHeight="1" thickBot="1" x14ac:dyDescent="0.25"/>
    <row r="5" spans="2:39" ht="15.75" thickBot="1" x14ac:dyDescent="0.3">
      <c r="B5" s="104" t="s">
        <v>2</v>
      </c>
      <c r="C5" s="16" t="s">
        <v>3</v>
      </c>
      <c r="D5" s="16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18" t="s">
        <v>13</v>
      </c>
      <c r="N5" s="118" t="s">
        <v>14</v>
      </c>
      <c r="O5" s="118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05" t="s">
        <v>32</v>
      </c>
      <c r="AG5" s="105" t="s">
        <v>33</v>
      </c>
      <c r="AH5" s="105" t="s">
        <v>34</v>
      </c>
      <c r="AI5" s="105" t="s">
        <v>35</v>
      </c>
      <c r="AJ5" s="105" t="s">
        <v>36</v>
      </c>
      <c r="AK5" s="105" t="s">
        <v>37</v>
      </c>
      <c r="AL5" s="106" t="s">
        <v>38</v>
      </c>
      <c r="AM5" s="103" t="s">
        <v>39</v>
      </c>
    </row>
    <row r="6" spans="2:39" ht="15" x14ac:dyDescent="0.25">
      <c r="B6" s="4" t="s">
        <v>43</v>
      </c>
      <c r="C6" s="4" t="s">
        <v>54</v>
      </c>
      <c r="D6" s="4" t="s">
        <v>55</v>
      </c>
      <c r="E6" s="4"/>
      <c r="F6" s="4"/>
      <c r="G6" s="4"/>
      <c r="H6" s="4"/>
      <c r="J6" s="4"/>
      <c r="L6" s="4"/>
      <c r="M6" s="119"/>
      <c r="N6" s="119"/>
      <c r="O6" s="119"/>
      <c r="S6" s="8"/>
      <c r="T6" s="20"/>
      <c r="U6" s="4"/>
      <c r="V6" s="4"/>
      <c r="W6" s="4"/>
      <c r="X6" s="4"/>
      <c r="Z6" s="8"/>
      <c r="AA6" s="8"/>
      <c r="AB6" s="8"/>
      <c r="AC6" s="8"/>
      <c r="AL6"/>
      <c r="AM6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 codeName="Sheet4">
    <tabColor theme="4" tint="-0.249977111117893"/>
  </sheetPr>
  <dimension ref="B1:M6"/>
  <sheetViews>
    <sheetView showGridLines="0" workbookViewId="0">
      <selection activeCell="K1" sqref="K1:K1048576"/>
    </sheetView>
  </sheetViews>
  <sheetFormatPr defaultColWidth="8.85546875" defaultRowHeight="12" x14ac:dyDescent="0.2"/>
  <cols>
    <col min="1" max="1" width="3.28515625" style="1" customWidth="1"/>
    <col min="2" max="2" width="8.710937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14" bestFit="1" customWidth="1"/>
    <col min="12" max="12" width="19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 x14ac:dyDescent="0.3">
      <c r="B1" s="10" t="s">
        <v>56</v>
      </c>
      <c r="K1" s="120"/>
    </row>
    <row r="3" spans="2:13" x14ac:dyDescent="0.2">
      <c r="C3" s="35">
        <f>+COUNTA(To_Analyze[[#All],[Type + TCode + Co + Doc N]])-1</f>
        <v>0</v>
      </c>
      <c r="M3" s="29">
        <f>+SUM(To_Analyze[[#All],[Total Deb./Cred.]])</f>
        <v>0</v>
      </c>
    </row>
    <row r="4" spans="2:13" ht="5.45" customHeight="1" x14ac:dyDescent="0.2"/>
    <row r="5" spans="2:13" ht="12.75" thickBot="1" x14ac:dyDescent="0.25">
      <c r="B5" s="18" t="s">
        <v>2</v>
      </c>
      <c r="C5" s="13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12</v>
      </c>
      <c r="K5" s="121" t="s">
        <v>15</v>
      </c>
      <c r="L5" s="19" t="s">
        <v>16</v>
      </c>
      <c r="M5" s="19" t="s">
        <v>19</v>
      </c>
    </row>
    <row r="6" spans="2:13" x14ac:dyDescent="0.2">
      <c r="B6" s="4"/>
      <c r="C6" s="4"/>
      <c r="D6" s="4"/>
      <c r="E6" s="4"/>
      <c r="F6" s="4"/>
      <c r="G6" s="4"/>
      <c r="I6" s="4"/>
      <c r="J6" s="4"/>
      <c r="K6" s="119"/>
      <c r="M6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 codeName="Sheet5">
    <tabColor theme="4" tint="-0.249977111117893"/>
  </sheetPr>
  <dimension ref="B1:N6"/>
  <sheetViews>
    <sheetView showGridLines="0" workbookViewId="0">
      <selection activeCell="K1" sqref="K1:K1048576"/>
    </sheetView>
  </sheetViews>
  <sheetFormatPr defaultColWidth="8.85546875" defaultRowHeight="12" x14ac:dyDescent="0.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14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 x14ac:dyDescent="0.2">
      <c r="B1" s="47" t="s">
        <v>57</v>
      </c>
      <c r="K1" s="117"/>
    </row>
    <row r="3" spans="2:14" x14ac:dyDescent="0.2">
      <c r="C3" s="35">
        <f>+COUNTIF(Under_Control[[#All],[Counts]],"Count")</f>
        <v>1</v>
      </c>
      <c r="M3" s="29">
        <f>+SUMIF(Under_Control[[#All],[Counts]],"Count",Under_Control[[#All],[Total Deb./Cred.]])</f>
        <v>0</v>
      </c>
    </row>
    <row r="4" spans="2:14" ht="4.1500000000000004" customHeight="1" thickBot="1" x14ac:dyDescent="0.25"/>
    <row r="5" spans="2:14" ht="12.75" thickBot="1" x14ac:dyDescent="0.25">
      <c r="B5" s="15" t="s">
        <v>2</v>
      </c>
      <c r="C5" s="16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12</v>
      </c>
      <c r="K5" s="118" t="s">
        <v>15</v>
      </c>
      <c r="L5" s="17" t="s">
        <v>16</v>
      </c>
      <c r="M5" s="17" t="s">
        <v>19</v>
      </c>
      <c r="N5" s="14" t="s">
        <v>58</v>
      </c>
    </row>
    <row r="6" spans="2:14" x14ac:dyDescent="0.2">
      <c r="B6" s="4" t="s">
        <v>43</v>
      </c>
      <c r="C6" s="4" t="s">
        <v>55</v>
      </c>
      <c r="D6" s="4"/>
      <c r="E6" s="4"/>
      <c r="F6" s="4"/>
      <c r="G6" s="4"/>
      <c r="I6" s="4"/>
      <c r="J6" s="4"/>
      <c r="K6" s="119"/>
      <c r="M6" s="8"/>
      <c r="N6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 codeName="Sheet6">
    <tabColor rgb="FF00B0F0"/>
  </sheetPr>
  <dimension ref="B1:N8"/>
  <sheetViews>
    <sheetView showGridLines="0" workbookViewId="0">
      <selection activeCell="D7" sqref="D7"/>
    </sheetView>
  </sheetViews>
  <sheetFormatPr defaultColWidth="8.85546875" defaultRowHeight="12" x14ac:dyDescent="0.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 x14ac:dyDescent="0.3">
      <c r="B1" s="132" t="s">
        <v>59</v>
      </c>
      <c r="C1" s="132"/>
      <c r="D1" s="132"/>
      <c r="E1" s="132"/>
      <c r="F1" s="132"/>
      <c r="G1" s="132"/>
      <c r="H1" s="132"/>
      <c r="I1" s="132"/>
      <c r="J1" s="132"/>
    </row>
    <row r="3" spans="2:14" x14ac:dyDescent="0.2">
      <c r="L3" s="35">
        <f>+COUNTA(AR[[#All],[Type + TCode + Co + Doc N]])-1</f>
        <v>0</v>
      </c>
      <c r="M3" s="35">
        <f>+COUNTIF(AR[[#All],[Sampling]],"Sample")</f>
        <v>0</v>
      </c>
    </row>
    <row r="4" spans="2:14" x14ac:dyDescent="0.2">
      <c r="L4" s="31" t="s">
        <v>60</v>
      </c>
      <c r="M4" s="34" t="s">
        <v>61</v>
      </c>
      <c r="N4" s="32" t="s">
        <v>62</v>
      </c>
    </row>
    <row r="5" spans="2:14" x14ac:dyDescent="0.2">
      <c r="L5" s="30">
        <f>+SUM(AR[[#All],[Total Deb./Cred.]])</f>
        <v>0</v>
      </c>
      <c r="M5" s="30">
        <f>+SUMIF(AR[[#All],[Sampling]],"Sample",AR[[#All],[Total Deb./Cred.]])</f>
        <v>0</v>
      </c>
      <c r="N5" s="33">
        <f>+L5-M5</f>
        <v>0</v>
      </c>
    </row>
    <row r="6" spans="2:14" ht="6" customHeight="1" x14ac:dyDescent="0.2"/>
    <row r="7" spans="2:14" ht="12.75" thickBot="1" x14ac:dyDescent="0.25">
      <c r="B7" s="13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12</v>
      </c>
      <c r="J7" s="122" t="s">
        <v>15</v>
      </c>
      <c r="K7" s="12" t="s">
        <v>16</v>
      </c>
      <c r="L7" s="12" t="s">
        <v>19</v>
      </c>
      <c r="M7" s="18" t="s">
        <v>63</v>
      </c>
    </row>
    <row r="8" spans="2:14" x14ac:dyDescent="0.2">
      <c r="B8" s="4"/>
      <c r="C8" s="4"/>
      <c r="D8" s="4"/>
      <c r="E8" s="4"/>
      <c r="F8" s="4"/>
      <c r="H8" s="4"/>
      <c r="I8" s="4"/>
      <c r="J8" s="119"/>
      <c r="L8" s="8"/>
      <c r="M8" s="4"/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 codeName="Sheet7">
    <tabColor rgb="FF00B0F0"/>
  </sheetPr>
  <dimension ref="B1:N8"/>
  <sheetViews>
    <sheetView showGridLines="0" workbookViewId="0">
      <selection activeCell="H8" sqref="H8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4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 x14ac:dyDescent="0.3">
      <c r="B1" s="10" t="s">
        <v>64</v>
      </c>
      <c r="J1" s="117"/>
    </row>
    <row r="3" spans="2:14" x14ac:dyDescent="0.2">
      <c r="L3" s="35">
        <f>+COUNTA(AP[[#All],[Type + TCode + Co + Doc N]])-1</f>
        <v>0</v>
      </c>
      <c r="M3" s="35">
        <f>+COUNTIF(AP[[#All],[Sampling]],"Sample")</f>
        <v>0</v>
      </c>
    </row>
    <row r="4" spans="2:14" x14ac:dyDescent="0.2">
      <c r="L4" s="31" t="s">
        <v>60</v>
      </c>
      <c r="M4" s="34" t="s">
        <v>61</v>
      </c>
      <c r="N4" s="32" t="s">
        <v>62</v>
      </c>
    </row>
    <row r="5" spans="2:14" x14ac:dyDescent="0.2">
      <c r="L5" s="30">
        <f>+SUM(AP[[#All],[Total Deb./Cred.]])</f>
        <v>0</v>
      </c>
      <c r="M5" s="30">
        <f>+SUMIF(AP[[#All],[Sampling]],"Sample",AP[[#All],[Total Deb./Cred.]])</f>
        <v>0</v>
      </c>
      <c r="N5" s="33">
        <f>+L5-M5</f>
        <v>0</v>
      </c>
    </row>
    <row r="6" spans="2:14" ht="4.9000000000000004" customHeight="1" x14ac:dyDescent="0.2">
      <c r="L6" s="8"/>
      <c r="M6" s="8"/>
    </row>
    <row r="7" spans="2:14" ht="12.75" thickBot="1" x14ac:dyDescent="0.25">
      <c r="B7" s="13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12</v>
      </c>
      <c r="J7" s="122" t="s">
        <v>15</v>
      </c>
      <c r="K7" s="12" t="s">
        <v>16</v>
      </c>
      <c r="L7" s="12" t="s">
        <v>19</v>
      </c>
      <c r="M7" s="18" t="s">
        <v>63</v>
      </c>
    </row>
    <row r="8" spans="2:14" x14ac:dyDescent="0.2">
      <c r="B8" s="4"/>
      <c r="C8" s="4"/>
      <c r="D8" s="4"/>
      <c r="E8" s="4"/>
      <c r="F8" s="4"/>
      <c r="H8" s="4"/>
      <c r="I8" s="4"/>
      <c r="J8" s="119"/>
      <c r="L8" s="8"/>
      <c r="M8" s="4" t="str">
        <f>+IF(AP[[#This Row],[Total Deb./Cred.]]&gt;Summary!$D$21,"Sample","-")</f>
        <v>-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 codeName="Sheet8">
    <tabColor rgb="FFFFFF00"/>
  </sheetPr>
  <dimension ref="B2:P21"/>
  <sheetViews>
    <sheetView showGridLines="0" workbookViewId="0">
      <selection activeCell="D9" sqref="D9"/>
    </sheetView>
  </sheetViews>
  <sheetFormatPr defaultColWidth="8.85546875" defaultRowHeight="12" x14ac:dyDescent="0.2"/>
  <cols>
    <col min="1" max="1" width="2" style="1" customWidth="1"/>
    <col min="2" max="2" width="31.42578125" style="1" customWidth="1"/>
    <col min="3" max="3" width="8.42578125" style="1" customWidth="1"/>
    <col min="4" max="4" width="9.7109375" style="1" bestFit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1.710937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 x14ac:dyDescent="0.3">
      <c r="B2" s="130" t="s">
        <v>65</v>
      </c>
      <c r="C2" s="130"/>
      <c r="D2" s="130"/>
      <c r="E2" s="133"/>
      <c r="F2" s="133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 x14ac:dyDescent="0.25"/>
    <row r="4" spans="2:16" s="3" customFormat="1" ht="13.9" customHeight="1" x14ac:dyDescent="0.2">
      <c r="B4" s="134" t="s">
        <v>66</v>
      </c>
      <c r="C4" s="135"/>
      <c r="D4" s="135"/>
      <c r="E4" s="135"/>
      <c r="F4" s="136"/>
      <c r="H4" s="137" t="s">
        <v>61</v>
      </c>
      <c r="I4" s="138"/>
      <c r="J4" s="138"/>
      <c r="K4" s="139"/>
      <c r="L4" s="1"/>
      <c r="M4" s="140" t="s">
        <v>67</v>
      </c>
      <c r="N4" s="141"/>
      <c r="O4" s="141"/>
      <c r="P4" s="142"/>
    </row>
    <row r="5" spans="2:16" ht="14.45" customHeight="1" x14ac:dyDescent="0.2">
      <c r="B5" s="66" t="s">
        <v>41</v>
      </c>
      <c r="C5" s="65" t="s">
        <v>68</v>
      </c>
      <c r="D5" s="65" t="s">
        <v>69</v>
      </c>
      <c r="E5" s="65" t="s">
        <v>70</v>
      </c>
      <c r="F5" s="67" t="s">
        <v>69</v>
      </c>
      <c r="G5" s="43"/>
      <c r="H5" s="94" t="s">
        <v>68</v>
      </c>
      <c r="I5" s="95" t="s">
        <v>69</v>
      </c>
      <c r="J5" s="95" t="s">
        <v>70</v>
      </c>
      <c r="K5" s="96" t="s">
        <v>69</v>
      </c>
      <c r="M5" s="91" t="s">
        <v>68</v>
      </c>
      <c r="N5" s="92" t="s">
        <v>69</v>
      </c>
      <c r="O5" s="92" t="s">
        <v>70</v>
      </c>
      <c r="P5" s="93" t="s">
        <v>69</v>
      </c>
    </row>
    <row r="6" spans="2:16" ht="18.600000000000001" customHeight="1" x14ac:dyDescent="0.2">
      <c r="B6" s="68" t="s">
        <v>71</v>
      </c>
      <c r="C6" s="56">
        <f>+Under_Control!C3</f>
        <v>1</v>
      </c>
      <c r="D6" s="57">
        <f>+C6/$C$11</f>
        <v>1</v>
      </c>
      <c r="E6" s="58">
        <f>+Under_Control!M3</f>
        <v>0</v>
      </c>
      <c r="F6" s="69" t="e">
        <f>+E6/$E$11</f>
        <v>#DIV/0!</v>
      </c>
      <c r="G6" s="43"/>
      <c r="H6" s="79" t="s">
        <v>72</v>
      </c>
      <c r="I6" s="63" t="s">
        <v>72</v>
      </c>
      <c r="J6" s="63" t="s">
        <v>72</v>
      </c>
      <c r="K6" s="80" t="s">
        <v>72</v>
      </c>
      <c r="M6" s="79" t="s">
        <v>72</v>
      </c>
      <c r="N6" s="63" t="s">
        <v>72</v>
      </c>
      <c r="O6" s="63" t="s">
        <v>72</v>
      </c>
      <c r="P6" s="80" t="s">
        <v>72</v>
      </c>
    </row>
    <row r="7" spans="2:16" ht="18.600000000000001" customHeight="1" x14ac:dyDescent="0.2">
      <c r="B7" s="70" t="s">
        <v>73</v>
      </c>
      <c r="C7" s="53">
        <f>+AR!L3</f>
        <v>0</v>
      </c>
      <c r="D7" s="54">
        <f>+IFERROR(C7/$C$9,0)</f>
        <v>0</v>
      </c>
      <c r="E7" s="55">
        <f>+AR!L5</f>
        <v>0</v>
      </c>
      <c r="F7" s="71">
        <f>+IFERROR(E7/$E$9,0)</f>
        <v>0</v>
      </c>
      <c r="G7" s="43"/>
      <c r="H7" s="89">
        <f>+AR!M3</f>
        <v>0</v>
      </c>
      <c r="I7" s="54">
        <f>+IFERROR(H7/$C7,0)</f>
        <v>0</v>
      </c>
      <c r="J7" s="62">
        <f>+AR!M5</f>
        <v>0</v>
      </c>
      <c r="K7" s="82">
        <f>+IFERROR(J7/$E7,0)</f>
        <v>0</v>
      </c>
      <c r="M7" s="81">
        <f>+C7-H7</f>
        <v>0</v>
      </c>
      <c r="N7" s="54">
        <f>+IFERROR(M7/C7,0)</f>
        <v>0</v>
      </c>
      <c r="O7" s="62">
        <f>+E7-J7</f>
        <v>0</v>
      </c>
      <c r="P7" s="82">
        <f>+IFERROR(O7/$E7,0)</f>
        <v>0</v>
      </c>
    </row>
    <row r="8" spans="2:16" ht="18.600000000000001" customHeight="1" x14ac:dyDescent="0.2">
      <c r="B8" s="72" t="s">
        <v>74</v>
      </c>
      <c r="C8" s="59">
        <f>+AP!L3</f>
        <v>0</v>
      </c>
      <c r="D8" s="60">
        <f>+IFERROR(C8/$C$9,0)</f>
        <v>0</v>
      </c>
      <c r="E8" s="61">
        <f>+AP!L5</f>
        <v>0</v>
      </c>
      <c r="F8" s="73">
        <f>+IFERROR(E8/$E$9,0)</f>
        <v>0</v>
      </c>
      <c r="G8" s="43"/>
      <c r="H8" s="90">
        <f>+AP!M3</f>
        <v>0</v>
      </c>
      <c r="I8" s="60">
        <f>+IFERROR(H8/$C8,0)</f>
        <v>0</v>
      </c>
      <c r="J8" s="64">
        <f>+AP!M5</f>
        <v>0</v>
      </c>
      <c r="K8" s="84">
        <f>+IFERROR(J8/$E8,0)</f>
        <v>0</v>
      </c>
      <c r="L8" s="44"/>
      <c r="M8" s="83">
        <f>+C8-H8</f>
        <v>0</v>
      </c>
      <c r="N8" s="60">
        <f>+IFERROR(M8/C8,0)</f>
        <v>0</v>
      </c>
      <c r="O8" s="64">
        <f>+E8-J8</f>
        <v>0</v>
      </c>
      <c r="P8" s="84">
        <f>+IFERROR(O8/$E8,0)</f>
        <v>0</v>
      </c>
    </row>
    <row r="9" spans="2:16" s="3" customFormat="1" ht="18.600000000000001" customHeight="1" thickBot="1" x14ac:dyDescent="0.25">
      <c r="B9" s="74" t="s">
        <v>75</v>
      </c>
      <c r="C9" s="75">
        <f>SUM(C7:C8)</f>
        <v>0</v>
      </c>
      <c r="D9" s="76">
        <f>+IFERROR(C9/$C$11,0)</f>
        <v>0</v>
      </c>
      <c r="E9" s="77">
        <f>SUM(E7:E8)</f>
        <v>0</v>
      </c>
      <c r="F9" s="78" t="e">
        <f>+E9/$E$11</f>
        <v>#DIV/0!</v>
      </c>
      <c r="G9" s="45"/>
      <c r="H9" s="97">
        <f>SUM(H7:H8)</f>
        <v>0</v>
      </c>
      <c r="I9" s="98">
        <f>+IFERROR(H9/$C9,0)</f>
        <v>0</v>
      </c>
      <c r="J9" s="99">
        <f>SUM(J7:J8)</f>
        <v>0</v>
      </c>
      <c r="K9" s="100">
        <f>+IFERROR(J9/$E9,0)</f>
        <v>0</v>
      </c>
      <c r="L9" s="44"/>
      <c r="M9" s="85">
        <f>SUM(M7:M8)</f>
        <v>0</v>
      </c>
      <c r="N9" s="86">
        <f>+IFERROR(M9/C9,0)</f>
        <v>0</v>
      </c>
      <c r="O9" s="87">
        <f>SUM(O7:O8)</f>
        <v>0</v>
      </c>
      <c r="P9" s="88">
        <f>+IFERROR(O9/$E9,0)</f>
        <v>0</v>
      </c>
    </row>
    <row r="10" spans="2:16" ht="3" customHeight="1" thickBot="1" x14ac:dyDescent="0.25"/>
    <row r="11" spans="2:16" s="3" customFormat="1" ht="16.899999999999999" customHeight="1" thickBot="1" x14ac:dyDescent="0.25">
      <c r="B11" s="48" t="s">
        <v>76</v>
      </c>
      <c r="C11" s="49">
        <f>+C9+C6</f>
        <v>1</v>
      </c>
      <c r="D11" s="50" t="s">
        <v>72</v>
      </c>
      <c r="E11" s="51">
        <f>+E9+E6</f>
        <v>0</v>
      </c>
      <c r="F11" s="52" t="s">
        <v>72</v>
      </c>
      <c r="G11" s="45"/>
      <c r="H11" s="1" t="b">
        <f>+H9=Sample_AR!B3+Sample_AP!B3</f>
        <v>1</v>
      </c>
      <c r="I11" s="1"/>
      <c r="J11" s="1" t="b">
        <f>+J9=Sample_AR!L3+Sample_AP!L3</f>
        <v>1</v>
      </c>
      <c r="K11" s="1" t="b">
        <f>+J9='AR_To Analyze'!T3+'AP_To Analyze'!T3</f>
        <v>1</v>
      </c>
      <c r="L11" s="1"/>
      <c r="M11" s="1" t="b">
        <f>+M9&lt;100</f>
        <v>1</v>
      </c>
      <c r="N11" s="1"/>
      <c r="O11" s="46" t="b">
        <f>+O9&lt;200000</f>
        <v>1</v>
      </c>
      <c r="P11" s="1"/>
    </row>
    <row r="12" spans="2:16" ht="4.9000000000000004" customHeight="1" x14ac:dyDescent="0.2"/>
    <row r="13" spans="2:16" x14ac:dyDescent="0.2">
      <c r="B13" s="3" t="s">
        <v>77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1</v>
      </c>
    </row>
    <row r="14" spans="2:16" ht="7.9" customHeight="1" x14ac:dyDescent="0.2"/>
    <row r="19" spans="2:5" x14ac:dyDescent="0.2">
      <c r="B19" s="108" t="s">
        <v>78</v>
      </c>
      <c r="C19" s="42"/>
      <c r="D19" s="42"/>
    </row>
    <row r="20" spans="2:5" ht="12.75" thickBot="1" x14ac:dyDescent="0.25"/>
    <row r="21" spans="2:5" ht="12.75" thickBot="1" x14ac:dyDescent="0.25">
      <c r="B21" s="109" t="s">
        <v>79</v>
      </c>
      <c r="C21" s="110"/>
      <c r="D21" s="111">
        <v>10000</v>
      </c>
      <c r="E21" s="112" t="s">
        <v>80</v>
      </c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73" priority="7" operator="containsText" text="TRUE">
      <formula>NOT(ISERROR(SEARCH("TRUE",C13)))</formula>
    </cfRule>
  </conditionalFormatting>
  <conditionalFormatting sqref="E13:F13">
    <cfRule type="containsText" dxfId="72" priority="5" operator="containsText" text="TRUE">
      <formula>NOT(ISERROR(SEARCH("TRUE",E13)))</formula>
    </cfRule>
  </conditionalFormatting>
  <conditionalFormatting sqref="H11">
    <cfRule type="containsText" dxfId="71" priority="4" operator="containsText" text="TRUE">
      <formula>NOT(ISERROR(SEARCH("TRUE",H11)))</formula>
    </cfRule>
  </conditionalFormatting>
  <conditionalFormatting sqref="H7:K8">
    <cfRule type="cellIs" dxfId="70" priority="15" operator="equal">
      <formula>0</formula>
    </cfRule>
  </conditionalFormatting>
  <conditionalFormatting sqref="J11:K11">
    <cfRule type="containsText" dxfId="69" priority="2" operator="containsText" text="TRUE">
      <formula>NOT(ISERROR(SEARCH("TRUE",J11)))</formula>
    </cfRule>
  </conditionalFormatting>
  <conditionalFormatting sqref="M11">
    <cfRule type="containsText" dxfId="68" priority="1" operator="containsText" text="TRUE">
      <formula>NOT(ISERROR(SEARCH("TRUE",M11)))</formula>
    </cfRule>
  </conditionalFormatting>
  <conditionalFormatting sqref="O11">
    <cfRule type="containsText" dxfId="67" priority="16" operator="containsText" text="FALSE">
      <formula>NOT(ISERROR(SEARCH("FALSE",O11)))</formula>
    </cfRule>
    <cfRule type="containsText" dxfId="66" priority="17" operator="containsText" text="TRUE">
      <formula>NOT(ISERROR(SEARCH("TRUE",O11)))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 codeName="Sheet9">
    <tabColor theme="7"/>
  </sheetPr>
  <dimension ref="C1:AA6"/>
  <sheetViews>
    <sheetView showGridLines="0" tabSelected="1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2" width="3" style="1" customWidth="1"/>
    <col min="3" max="3" width="11" style="1" bestFit="1" customWidth="1"/>
    <col min="4" max="4" width="13.85546875" style="1" bestFit="1" customWidth="1"/>
    <col min="5" max="5" width="10.28515625" style="1" bestFit="1" customWidth="1"/>
    <col min="6" max="6" width="11.85546875" style="1" bestFit="1" customWidth="1"/>
    <col min="7" max="7" width="10.42578125" style="1" bestFit="1" customWidth="1"/>
    <col min="8" max="8" width="17.28515625" style="1" bestFit="1" customWidth="1"/>
    <col min="9" max="9" width="15.42578125" style="114" bestFit="1" customWidth="1"/>
    <col min="10" max="10" width="20.42578125" style="1" bestFit="1" customWidth="1"/>
    <col min="11" max="11" width="20.140625" style="1" bestFit="1" customWidth="1"/>
    <col min="12" max="12" width="16.7109375" style="1" bestFit="1" customWidth="1"/>
    <col min="13" max="13" width="22.85546875" style="1" bestFit="1" customWidth="1"/>
    <col min="14" max="14" width="15.28515625" style="1" bestFit="1" customWidth="1"/>
    <col min="15" max="15" width="13.85546875" style="1" bestFit="1" customWidth="1"/>
    <col min="16" max="16" width="13.42578125" style="1" bestFit="1" customWidth="1"/>
    <col min="17" max="17" width="18.7109375" style="1" bestFit="1" customWidth="1"/>
    <col min="18" max="18" width="14.140625" style="1" bestFit="1" customWidth="1"/>
    <col min="19" max="19" width="18.85546875" style="1" bestFit="1" customWidth="1"/>
    <col min="20" max="20" width="11.28515625" style="1" bestFit="1" customWidth="1"/>
    <col min="21" max="21" width="16.42578125" style="1" bestFit="1" customWidth="1"/>
    <col min="22" max="22" width="19.140625" style="1" bestFit="1" customWidth="1"/>
    <col min="23" max="23" width="19.85546875" style="1" bestFit="1" customWidth="1"/>
    <col min="24" max="24" width="12.28515625" style="1" bestFit="1" customWidth="1"/>
    <col min="25" max="25" width="10.7109375" style="1" bestFit="1" customWidth="1"/>
    <col min="26" max="26" width="16.5703125" style="1" bestFit="1" customWidth="1"/>
    <col min="27" max="27" width="19.85546875" style="1" bestFit="1" customWidth="1"/>
    <col min="28" max="16384" width="8.85546875" style="1"/>
  </cols>
  <sheetData>
    <row r="1" spans="3:27" s="9" customFormat="1" ht="21.6" customHeight="1" x14ac:dyDescent="0.3">
      <c r="C1" s="10" t="s">
        <v>81</v>
      </c>
      <c r="D1" s="10"/>
      <c r="E1" s="10"/>
      <c r="F1" s="10"/>
      <c r="G1" s="10"/>
      <c r="H1" s="10"/>
      <c r="I1" s="123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+SUM(AR_To_Analyze[[#All],[Total Deb./Cred.]])</f>
        <v>0</v>
      </c>
      <c r="T3" s="29">
        <f>+SUM(AR_To_Analyze[[#All],[   Debit amount]])</f>
        <v>0</v>
      </c>
      <c r="U3" s="29">
        <f>+SUM(AR_To_Analyze[[#All],[  Credit amount]])</f>
        <v>0</v>
      </c>
      <c r="V3" s="29"/>
      <c r="W3" s="29"/>
      <c r="X3" s="29"/>
      <c r="Y3" s="29"/>
    </row>
    <row r="4" spans="3:27" ht="4.1500000000000004" customHeight="1" thickBot="1" x14ac:dyDescent="0.25"/>
    <row r="5" spans="3:27" ht="31.5" customHeight="1" thickBot="1" x14ac:dyDescent="0.25">
      <c r="C5" s="36" t="s">
        <v>5</v>
      </c>
      <c r="D5" s="37" t="s">
        <v>6</v>
      </c>
      <c r="E5" s="37" t="s">
        <v>7</v>
      </c>
      <c r="F5" s="37" t="s">
        <v>8</v>
      </c>
      <c r="G5" s="37" t="s">
        <v>10</v>
      </c>
      <c r="H5" s="37" t="s">
        <v>12</v>
      </c>
      <c r="I5" s="124" t="s">
        <v>15</v>
      </c>
      <c r="J5" s="37" t="s">
        <v>16</v>
      </c>
      <c r="K5" s="37" t="s">
        <v>19</v>
      </c>
      <c r="L5" s="38" t="s">
        <v>24</v>
      </c>
      <c r="M5" s="38" t="s">
        <v>25</v>
      </c>
      <c r="N5" s="38" t="s">
        <v>38</v>
      </c>
      <c r="O5" s="38" t="s">
        <v>39</v>
      </c>
      <c r="P5" s="38" t="s">
        <v>32</v>
      </c>
      <c r="Q5" s="38" t="s">
        <v>35</v>
      </c>
      <c r="R5" s="38" t="s">
        <v>33</v>
      </c>
      <c r="S5" s="38" t="s">
        <v>36</v>
      </c>
      <c r="T5" s="38" t="s">
        <v>34</v>
      </c>
      <c r="U5" s="38" t="s">
        <v>37</v>
      </c>
      <c r="V5" s="38" t="s">
        <v>26</v>
      </c>
      <c r="W5" s="39" t="s">
        <v>28</v>
      </c>
      <c r="X5" s="126" t="s">
        <v>85</v>
      </c>
      <c r="Y5" s="127" t="s">
        <v>86</v>
      </c>
      <c r="Z5" s="128" t="s">
        <v>87</v>
      </c>
      <c r="AA5" s="129" t="s">
        <v>88</v>
      </c>
    </row>
    <row r="6" spans="3:27" ht="15" x14ac:dyDescent="0.25">
      <c r="C6" s="4"/>
      <c r="D6" s="4"/>
      <c r="E6" s="4"/>
      <c r="F6" s="4"/>
      <c r="G6" s="4"/>
      <c r="H6" s="4"/>
      <c r="I6" s="119"/>
      <c r="K6" s="8"/>
      <c r="L6" s="4"/>
      <c r="N6"/>
      <c r="O6"/>
      <c r="V6" s="8"/>
      <c r="W6" s="8"/>
    </row>
  </sheetData>
  <phoneticPr fontId="17" type="noConversion"/>
  <conditionalFormatting sqref="X6">
    <cfRule type="containsText" dxfId="34" priority="2" operator="containsText" text="CORRECT">
      <formula>NOT(ISERROR(SEARCH("CORRECT",X6)))</formula>
    </cfRule>
    <cfRule type="containsText" dxfId="33" priority="1" operator="containsText" text="WRONG">
      <formula>NOT(ISERROR(SEARCH("WRONG",X6)))</formula>
    </cfRule>
  </conditionalFormatting>
  <dataValidations count="1">
    <dataValidation type="list" allowBlank="1" showInputMessage="1" showErrorMessage="1" sqref="X6" xr:uid="{CDD6E755-804E-422A-BC9A-CF9AA0547095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N g G A A B Q S w M E F A A C A A g A b K l R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s q V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l R W U 2 U c / z T A w A A K y U A A B M A H A B G b 3 J t d W x h c y 9 T Z W N 0 a W 9 u M S 5 t I K I Y A C i g F A A A A A A A A A A A A A A A A A A A A A A A A A A A A O 1 Y X W / a M B R 9 R + I / W O k L a C g M 9 W E P X S f R B L Z u L U V A N W l V h d L E t F E T G z l m K 6 v 4 7 7 P z A f E H a R v R r l X D A w j f + N q + 5 9 x z f R N B l / o Y g X H y 2 z m o 1 + q 1 6 M Y h 0 A N W A B 3 i o + s I H I I A 0 n o N s M 8 Y L 4 g L 2 U j v z o W B a S 0 I g Y j + x O T 2 C u P b R v P + Y u C E 8 N D 4 1 T v v H 3 / c / 2 R c r i 4 s j C h 7 6 L K V u N g z r B s H X b M V J s s 5 N J i v i X M V Q H N C H B T N M A k t H C x C x I 1 R I 1 m v d X 9 v T H x I j B a g b B g 4 a L l q A T b G / 3 w A X 9 s n o O u 6 W 6 w T C 3 v 8 1 8 L s y 8 Y u G M g P W t j y 5 L F T B z n X 6 o r n k W Y X f A F l E N 5 R 3 Y b k M b a h R c i i A 2 w Y u c T c Z h 5 g j c U E t k M V j z 1 E y R J 4 O s t s x n D W m r i 3 b 9 D x I A G 6 n Y / g D D K g X W X e G E a R C T j m y m E x d Q J 2 q i u z b T E 6 8 Z M l b H G X J g + E 9 q H G 6 c m + 7 O i Y h v L Q 8 I c C 4 W l P H k p Z g R d I O U 7 O t C X u F o 4 o s K i C 9 Z D g m a + 1 n B F P p U b m J l 5 F W W T j L L Z r P e p n s j R i Q W N z n V B 3 v r y N h 7 S p z u f h 3 j p f M G o d n P g I s o w K O T d l 2 1 F 3 Z J 3 Z A h 6 r Z r 3 m I 2 3 + 5 y V n g q d d 5 A T L v 7 C M 5 q w F q x K d S n T W o l N o f z V 6 8 9 Y S + p V r 5 K q 5 z v s R D P F v f p 2 J E z z a p H 5 i S I c b k k C 0 d E k i M F J k 4 T Z m p W x K G J S y R m K K n h 0 a R m h Z o E F e j 7 a M c A 7 V P J I i e m v E V J Q 0 y E h o C G o h K o Q s o j m 8 + n 5 A I S 8 G I / w n h 9 Y Y B k x G + F h D x b Q F o O P e g A s u 1 5 d s C k M D p I X E E J g A + S x 7 M Q 9 8 l 2 0 k 5 9 7 2 I + o j l z b k D R R r + n a e d b Y T T b M P R r f x Y j 5 v W 4 s o R Z q F c N y 2 D L F w K m v k i + c 5 Y s G f 8 r p H c F D V z 6 p + V v W z q p 9 V / a z q Z 4 n 6 G d c S k N a S 9 1 N C u 6 M y d X P T t b 5 I 4 X w b p V G t f e U L W V F V e i L z R Z H K a M 8 P H P O + f 9 S x j R L a J x E + x a + Q e S L x h h X x 3 i / x P n / 5 f 8 w b O + E 8 g N N y y t c d 7 Z B 4 F c n 0 d + 4 Y I d a W 7 Z p 8 m d 9 Y + B I a G A J t R M 8 6 0 p R S r e 6 w I s 1 7 J M 0 e k 4 t p 7 s W M l j v J P g Y w o t D 7 j n 3 U W L + U e O A W 2 d o o 2 Y N P p h u f 9 o / s D j s Z X + e H j z z z G C F I n q z B G R u z 0 q m + 4 J D W y 4 i j 6 5 A K r v w 7 a p 6 0 T d D T O h 7 h y o 5 5 z 6 K P U m w S L u 1 i 1 1 G c v 1 n O 5 v I 0 y 8 1 1 P m b 5 J u a Y l F e a X N L l z + P a y m d q 9 T T d q t y Y l m y U Z H w K o 1 6 E b O f x 0 H b 4 K q 8 S P n 2 L K O F a B G A R n G V x F e 9 q S t g l E R 2 + h I g O H y 2 i I x g H 8 / l F t F A r 3 r q k S v H c n c J W W b i T L D Q O / g F Q S w E C L Q A U A A I A C A B s q V F Z e M x E Y q M A A A D 1 A A A A E g A A A A A A A A A A A A A A A A A A A A A A Q 2 9 u Z m l n L 1 B h Y 2 t h Z 2 U u e G 1 s U E s B A i 0 A F A A C A A g A b K l R W Q / K 6 a u k A A A A 6 Q A A A B M A A A A A A A A A A A A A A A A A 7 w A A A F t D b 2 5 0 Z W 5 0 X 1 R 5 c G V z X S 5 4 b W x Q S w E C L Q A U A A I A C A B s q V F Z T Z R z / N M D A A A r J Q A A E w A A A A A A A A A A A A A A A A D g A Q A A R m 9 y b X V s Y X M v U 2 V j d G l v b j E u b V B L B Q Y A A A A A A w A D A M I A A A A A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p A A A A A A A A O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x l Y X J p b m d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3 L T I z V D A 4 O j A 2 O j A 0 L j Y 0 M z E w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j J m Y W R i M T k t N m Y 1 Z S 0 0 N D g 3 L W I 1 O D A t O G E 2 M T h i N z Q 5 M z E 3 I i A v P j x F b n R y e S B U e X B l P S J G a W x s Q 2 9 s d W 1 u V H l w Z X M i I F Z h b H V l P S J z Q U F B Q U F B Q U F B Q U F B Q U F B Q U F B Q U F B Q U F S Q U F B Q U F B Q U F B Q U F B Q U F B Q U F B Q U F B Q U F B Q U F B P S I g L z 4 8 R W 5 0 c n k g V H l w Z T 0 i R m l s b E N v d W 5 0 I i B W Y W x 1 Z T 0 i b D E i I C 8 + P E V u d H J 5 I F R 5 c G U 9 I k Z p b G x D b 2 x 1 b W 5 O Y W 1 l c y I g V m F s d W U 9 I n N b J n F 1 b 3 Q 7 V G l l c i Z x d W 9 0 O y w m c X V v d D t U e X B l I C s g R y 9 M I E F j Y y Z x d W 9 0 O y w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C B E Z X N j c i 4 m c X V v d D s s J n F 1 b 3 Q 7 R G 9 j d W 1 l b n R O b y Z x d W 9 0 O y w m c X V v d D t E b 2 M u I E R h d G U m c X V v d D s s J n F 1 b 3 Q 7 R W 5 0 c n k g Z G F 0 Z S Z x d W 9 0 O y w m c X V v d D t F Z m Z l Y 3 Q g Z G F 0 Z S Z x d W 9 0 O y w m c X V v d D t E b 2 M u S G V h Z G V y I F R l e H Q m c X V v d D s s J n F 1 b 3 Q 7 U m V m Z X J l b m N l J n F 1 b 3 Q 7 L C Z x d W 9 0 O 1 N l c 3 M u I E 5 h b W U m c X V v d D s s J n F 1 b 3 Q 7 V G 9 0 Y W w g R G V i L i 9 D c m V k L i Z x d W 9 0 O y w m c X V v d D t U b 3 R h b C B E Z W I u L 0 N y Z W Q u K E 1 M M y Z x d W 9 0 O y w m c X V v d D t J d G 0 m c X V v d D s s J n F 1 b 3 Q 7 U E s m c X V v d D s s J n F 1 b 3 Q 7 Q 0 1 F J n F 1 b 3 Q 7 L C Z x d W 9 0 O 0 c v T C B B Y 2 N v d W 5 0 J n F 1 b 3 Q 7 L C Z x d W 9 0 O 0 c v T C B B Y 2 N v d W 5 0 I E R l c 2 N y L i Z x d W 9 0 O y w m c X V v d D s g I C B E Z W J p d C B h b W 9 1 b n Q m c X V v d D s s J n F 1 b 3 Q 7 R G V i a X Q g Y W 1 v d W 5 0 K E 1 M M y k m c X V v d D s s J n F 1 b 3 Q 7 I C B D c m V k a X Q g Y W 1 v d W 5 0 J n F 1 b 3 Q 7 L C Z x d W 9 0 O 0 N y Z W R p d C B h b W 9 1 b n Q o T U w z K S Z x d W 9 0 O y w m c X V v d D t M a W 5 l I E N v b W 1 l b n Q m c X V v d D s s J n F 1 b 3 Q 7 Q k F S Q 0 9 E R S Z x d W 9 0 O y w m c X V v d D t D b 3 N 0 I E N 0 c i Z x d W 9 0 O y w m c X V v d D t Q c m 9 m a X Q g Q 3 R y J n F 1 b 3 Q 7 L C Z x d W 9 0 O 0 9 y Z G V y J n F 1 b 3 Q 7 L C Z x d W 9 0 O 0 N v c 3 Q g Q 3 R y I E R l c 2 M u J n F 1 b 3 Q 7 L C Z x d W 9 0 O 1 B y b 2 Z p d C B D d H I g R G V z Y y Z x d W 9 0 O y w m c X V v d D t P c m R l c i B E Z X N j L i Z x d W 9 0 O y w m c X V v d D t T d X B w L 0 N 1 c 3 Q m c X V v d D s s J n F 1 b 3 Q 7 R G V z Y y 5 T L 0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X 0 F u Y W x 5 e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U X V l c n l J R C I g V m F s d W U 9 I n M 0 M W I 4 M j g 1 N i 0 x M T N k L T Q 2 Z j E t Y j Y 2 Z i 1 h O T Y 0 Y z J l Y T M x Z D U i I C 8 + P E V u d H J 5 I F R 5 c G U 9 I k Z p b G x M Y X N 0 V X B k Y X R l Z C I g V m F s d W U 9 I m Q y M D I 0 L T A 3 L T I z V D A 4 O j A 2 O j A 0 L j U 5 N j I z M z V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U a W V y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B b m F s e X p l L 0 F 1 d G 9 S Z W 1 v d m V k Q 2 9 s d W 1 u c z E u e 1 R p Z X I s M H 0 m c X V v d D s s J n F 1 b 3 Q 7 U 2 V j d G l v b j E v V G 9 f Q W 5 h b H l 6 Z S 9 B d X R v U m V t b 3 Z l Z E N v b H V t b n M x L n t U e X B l I C s g V E N v Z G U g K y B D b y A r I E R v Y y B O L D F 9 J n F 1 b 3 Q 7 L C Z x d W 9 0 O 1 N l Y 3 R p b 2 4 x L 1 R v X 0 F u Y W x 5 e m U v Q X V 0 b 1 J l b W 9 2 Z W R D b 2 x 1 b W 5 z M S 5 7 Q 2 9 D Z C w y f S Z x d W 9 0 O y w m c X V v d D t T Z W N 0 a W 9 u M S 9 U b 1 9 B b m F s e X p l L 0 F 1 d G 9 S Z W 1 v d m V k Q 2 9 s d W 1 u c z E u e 0 1 h b m F n Z X I s M 3 0 m c X V v d D s s J n F 1 b 3 Q 7 U 2 V j d G l v b j E v V G 9 f Q W 5 h b H l 6 Z S 9 B d X R v U m V t b 3 Z l Z E N v b H V t b n M x L n t V c 2 V y L D R 9 J n F 1 b 3 Q 7 L C Z x d W 9 0 O 1 N l Y 3 R p b 2 4 x L 1 R v X 0 F u Y W x 5 e m U v Q X V 0 b 1 J l b W 9 2 Z W R D b 2 x 1 b W 5 z M S 5 7 V E N v Z G U s N X 0 m c X V v d D s s J n F 1 b 3 Q 7 U 2 V j d G l v b j E v V G 9 f Q W 5 h b H l 6 Z S 9 B d X R v U m V t b 3 Z l Z E N v b H V t b n M x L n t U Z X h 0 L D Z 9 J n F 1 b 3 Q 7 L C Z x d W 9 0 O 1 N l Y 3 R p b 2 4 x L 1 R v X 0 F u Y W x 5 e m U v Q X V 0 b 1 J l b W 9 2 Z W R D b 2 x 1 b W 5 z M S 5 7 V H l w Z S w 3 f S Z x d W 9 0 O y w m c X V v d D t T Z W N 0 a W 9 u M S 9 U b 1 9 B b m F s e X p l L 0 F 1 d G 9 S Z W 1 v d m V k Q 2 9 s d W 1 u c z E u e 0 R v Y 3 V t Z W 5 0 T m 8 s O H 0 m c X V v d D s s J n F 1 b 3 Q 7 U 2 V j d G l v b j E v V G 9 f Q W 5 h b H l 6 Z S 9 B d X R v U m V t b 3 Z l Z E N v b H V t b n M x L n t F Z m Z l Y 3 Q g Z G F 0 Z S w 5 f S Z x d W 9 0 O y w m c X V v d D t T Z W N 0 a W 9 u M S 9 U b 1 9 B b m F s e X p l L 0 F 1 d G 9 S Z W 1 v d m V k Q 2 9 s d W 1 u c z E u e 0 R v Y y 5 I Z W F k Z X I g V G V 4 d C w x M H 0 m c X V v d D s s J n F 1 b 3 Q 7 U 2 V j d G l v b j E v V G 9 f Q W 5 h b H l 6 Z S 9 B d X R v U m V t b 3 Z l Z E N v b H V t b n M x L n t U b 3 R h b C B E Z W I u L 0 N y Z W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9 f Q W 5 h b H l 6 Z S 9 B d X R v U m V t b 3 Z l Z E N v b H V t b n M x L n t U a W V y L D B 9 J n F 1 b 3 Q 7 L C Z x d W 9 0 O 1 N l Y 3 R p b 2 4 x L 1 R v X 0 F u Y W x 5 e m U v Q X V 0 b 1 J l b W 9 2 Z W R D b 2 x 1 b W 5 z M S 5 7 V H l w Z S A r I F R D b 2 R l I C s g Q 2 8 g K y B E b 2 M g T i w x f S Z x d W 9 0 O y w m c X V v d D t T Z W N 0 a W 9 u M S 9 U b 1 9 B b m F s e X p l L 0 F 1 d G 9 S Z W 1 v d m V k Q 2 9 s d W 1 u c z E u e 0 N v Q 2 Q s M n 0 m c X V v d D s s J n F 1 b 3 Q 7 U 2 V j d G l v b j E v V G 9 f Q W 5 h b H l 6 Z S 9 B d X R v U m V t b 3 Z l Z E N v b H V t b n M x L n t N Y W 5 h Z 2 V y L D N 9 J n F 1 b 3 Q 7 L C Z x d W 9 0 O 1 N l Y 3 R p b 2 4 x L 1 R v X 0 F u Y W x 5 e m U v Q X V 0 b 1 J l b W 9 2 Z W R D b 2 x 1 b W 5 z M S 5 7 V X N l c i w 0 f S Z x d W 9 0 O y w m c X V v d D t T Z W N 0 a W 9 u M S 9 U b 1 9 B b m F s e X p l L 0 F 1 d G 9 S Z W 1 v d m V k Q 2 9 s d W 1 u c z E u e 1 R D b 2 R l L D V 9 J n F 1 b 3 Q 7 L C Z x d W 9 0 O 1 N l Y 3 R p b 2 4 x L 1 R v X 0 F u Y W x 5 e m U v Q X V 0 b 1 J l b W 9 2 Z W R D b 2 x 1 b W 5 z M S 5 7 V G V 4 d C w 2 f S Z x d W 9 0 O y w m c X V v d D t T Z W N 0 a W 9 u M S 9 U b 1 9 B b m F s e X p l L 0 F 1 d G 9 S Z W 1 v d m V k Q 2 9 s d W 1 u c z E u e 1 R 5 c G U s N 3 0 m c X V v d D s s J n F 1 b 3 Q 7 U 2 V j d G l v b j E v V G 9 f Q W 5 h b H l 6 Z S 9 B d X R v U m V t b 3 Z l Z E N v b H V t b n M x L n t E b 2 N 1 b W V u d E 5 v L D h 9 J n F 1 b 3 Q 7 L C Z x d W 9 0 O 1 N l Y 3 R p b 2 4 x L 1 R v X 0 F u Y W x 5 e m U v Q X V 0 b 1 J l b W 9 2 Z W R D b 2 x 1 b W 5 z M S 5 7 R W Z m Z W N 0 I G R h d G U s O X 0 m c X V v d D s s J n F 1 b 3 Q 7 U 2 V j d G l v b j E v V G 9 f Q W 5 h b H l 6 Z S 9 B d X R v U m V t b 3 Z l Z E N v b H V t b n M x L n t E b 2 M u S G V h Z G V y I F R l e H Q s M T B 9 J n F 1 b 3 Q 7 L C Z x d W 9 0 O 1 N l Y 3 R p b 2 4 x L 1 R v X 0 F u Y W x 5 e m U v Q X V 0 b 1 J l b W 9 2 Z W R D b 2 x 1 b W 5 z M S 5 7 V G 9 0 Y W w g R G V i L i 9 D c m V k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X 0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U m V t Z X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V u Z G V y X 0 N v b n R y b 2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S I g L z 4 8 R W 5 0 c n k g V H l w Z T 0 i U X V l c n l J R C I g V m F s d W U 9 I n M 3 N z N k N T Q w O C 1 j Y j U 3 L T Q 3 N G U t O D c x N S 1 m Y z V h M T Y x Y z V m Z W M i I C 8 + P E V u d H J 5 I F R 5 c G U 9 I k Z p b G x M Y X N 0 V X B k Y X R l Z C I g V m F s d W U 9 I m Q y M D I 0 L T A 3 L T I z V D A 4 O j A 2 O j A 0 L j U 2 N D k 4 N z Z a I i A v P j x F b n R y e S B U e X B l P S J M b 2 F k Z W R U b 0 F u Y W x 5 c 2 l z U 2 V y d m l j Z X M i I F Z h b H V l P S J s M C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V G l l c i Z x d W 9 0 O y w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k Z X J f Q 2 9 u d H J v b C 9 B d X R v U m V t b 3 Z l Z E N v b H V t b n M x L n t U a W V y L D B 9 J n F 1 b 3 Q 7 L C Z x d W 9 0 O 1 N l Y 3 R p b 2 4 x L 1 V u Z G V y X 0 N v b n R y b 2 w v Q X V 0 b 1 J l b W 9 2 Z W R D b 2 x 1 b W 5 z M S 5 7 V H l w Z S A r I F R D b 2 R l I C s g Q 2 8 g K y B E b 2 M g T i w x f S Z x d W 9 0 O y w m c X V v d D t T Z W N 0 a W 9 u M S 9 V b m R l c l 9 D b 2 5 0 c m 9 s L 0 F 1 d G 9 S Z W 1 v d m V k Q 2 9 s d W 1 u c z E u e 0 N v Q 2 Q s M n 0 m c X V v d D s s J n F 1 b 3 Q 7 U 2 V j d G l v b j E v V W 5 k Z X J f Q 2 9 u d H J v b C 9 B d X R v U m V t b 3 Z l Z E N v b H V t b n M x L n t N Y W 5 h Z 2 V y L D N 9 J n F 1 b 3 Q 7 L C Z x d W 9 0 O 1 N l Y 3 R p b 2 4 x L 1 V u Z G V y X 0 N v b n R y b 2 w v Q X V 0 b 1 J l b W 9 2 Z W R D b 2 x 1 b W 5 z M S 5 7 V X N l c i w 0 f S Z x d W 9 0 O y w m c X V v d D t T Z W N 0 a W 9 u M S 9 V b m R l c l 9 D b 2 5 0 c m 9 s L 0 F 1 d G 9 S Z W 1 v d m V k Q 2 9 s d W 1 u c z E u e 1 R D b 2 R l L D V 9 J n F 1 b 3 Q 7 L C Z x d W 9 0 O 1 N l Y 3 R p b 2 4 x L 1 V u Z G V y X 0 N v b n R y b 2 w v Q X V 0 b 1 J l b W 9 2 Z W R D b 2 x 1 b W 5 z M S 5 7 V G V 4 d C w 2 f S Z x d W 9 0 O y w m c X V v d D t T Z W N 0 a W 9 u M S 9 V b m R l c l 9 D b 2 5 0 c m 9 s L 0 F 1 d G 9 S Z W 1 v d m V k Q 2 9 s d W 1 u c z E u e 1 R 5 c G U s N 3 0 m c X V v d D s s J n F 1 b 3 Q 7 U 2 V j d G l v b j E v V W 5 k Z X J f Q 2 9 u d H J v b C 9 B d X R v U m V t b 3 Z l Z E N v b H V t b n M x L n t E b 2 N 1 b W V u d E 5 v L D h 9 J n F 1 b 3 Q 7 L C Z x d W 9 0 O 1 N l Y 3 R p b 2 4 x L 1 V u Z G V y X 0 N v b n R y b 2 w v Q X V 0 b 1 J l b W 9 2 Z W R D b 2 x 1 b W 5 z M S 5 7 R W Z m Z W N 0 I G R h d G U s O X 0 m c X V v d D s s J n F 1 b 3 Q 7 U 2 V j d G l v b j E v V W 5 k Z X J f Q 2 9 u d H J v b C 9 B d X R v U m V t b 3 Z l Z E N v b H V t b n M x L n t E b 2 M u S G V h Z G V y I F R l e H Q s M T B 9 J n F 1 b 3 Q 7 L C Z x d W 9 0 O 1 N l Y 3 R p b 2 4 x L 1 V u Z G V y X 0 N v b n R y b 2 w v Q X V 0 b 1 J l b W 9 2 Z W R D b 2 x 1 b W 5 z M S 5 7 V G 9 0 Y W w g R G V i L i 9 D c m V k L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V u Z G V y X 0 N v b n R y b 2 w v Q X V 0 b 1 J l b W 9 2 Z W R D b 2 x 1 b W 5 z M S 5 7 V G l l c i w w f S Z x d W 9 0 O y w m c X V v d D t T Z W N 0 a W 9 u M S 9 V b m R l c l 9 D b 2 5 0 c m 9 s L 0 F 1 d G 9 S Z W 1 v d m V k Q 2 9 s d W 1 u c z E u e 1 R 5 c G U g K y B U Q 2 9 k Z S A r I E N v I C s g R G 9 j I E 4 s M X 0 m c X V v d D s s J n F 1 b 3 Q 7 U 2 V j d G l v b j E v V W 5 k Z X J f Q 2 9 u d H J v b C 9 B d X R v U m V t b 3 Z l Z E N v b H V t b n M x L n t D b 0 N k L D J 9 J n F 1 b 3 Q 7 L C Z x d W 9 0 O 1 N l Y 3 R p b 2 4 x L 1 V u Z G V y X 0 N v b n R y b 2 w v Q X V 0 b 1 J l b W 9 2 Z W R D b 2 x 1 b W 5 z M S 5 7 T W F u Y W d l c i w z f S Z x d W 9 0 O y w m c X V v d D t T Z W N 0 a W 9 u M S 9 V b m R l c l 9 D b 2 5 0 c m 9 s L 0 F 1 d G 9 S Z W 1 v d m V k Q 2 9 s d W 1 u c z E u e 1 V z Z X I s N H 0 m c X V v d D s s J n F 1 b 3 Q 7 U 2 V j d G l v b j E v V W 5 k Z X J f Q 2 9 u d H J v b C 9 B d X R v U m V t b 3 Z l Z E N v b H V t b n M x L n t U Q 2 9 k Z S w 1 f S Z x d W 9 0 O y w m c X V v d D t T Z W N 0 a W 9 u M S 9 V b m R l c l 9 D b 2 5 0 c m 9 s L 0 F 1 d G 9 S Z W 1 v d m V k Q 2 9 s d W 1 u c z E u e 1 R l e H Q s N n 0 m c X V v d D s s J n F 1 b 3 Q 7 U 2 V j d G l v b j E v V W 5 k Z X J f Q 2 9 u d H J v b C 9 B d X R v U m V t b 3 Z l Z E N v b H V t b n M x L n t U e X B l L D d 9 J n F 1 b 3 Q 7 L C Z x d W 9 0 O 1 N l Y 3 R p b 2 4 x L 1 V u Z G V y X 0 N v b n R y b 2 w v Q X V 0 b 1 J l b W 9 2 Z W R D b 2 x 1 b W 5 z M S 5 7 R G 9 j d W 1 l b n R O b y w 4 f S Z x d W 9 0 O y w m c X V v d D t T Z W N 0 a W 9 u M S 9 V b m R l c l 9 D b 2 5 0 c m 9 s L 0 F 1 d G 9 S Z W 1 v d m V k Q 2 9 s d W 1 u c z E u e 0 V m Z m V j d C B k Y X R l L D l 9 J n F 1 b 3 Q 7 L C Z x d W 9 0 O 1 N l Y 3 R p b 2 4 x L 1 V u Z G V y X 0 N v b n R y b 2 w v Q X V 0 b 1 J l b W 9 2 Z W R D b 2 x 1 b W 5 z M S 5 7 R G 9 j L k h l Y W R l c i B U Z X h 0 L D E w f S Z x d W 9 0 O y w m c X V v d D t T Z W N 0 a W 9 u M S 9 V b m R l c l 9 D b 2 5 0 c m 9 s L 0 F 1 d G 9 S Z W 1 v d m V k Q 2 9 s d W 1 u c z E u e 1 R v d G F s I E R l Y i 4 v Q 3 J l Z C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R l c l 9 D b 2 5 0 c m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1 J l b W V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N U M D g 6 M D Y 6 M D Q u N T I 3 M j I 5 O F o i I C 8 + P E V u d H J 5 I F R 5 c G U 9 I k Z p b G x D b 2 x 1 b W 5 U e X B l c y I g V m F s d W U 9 I n N B Q U F B Q U F B Q U F B Q U F B Q U E 9 I i A v P j x F b n R y e S B U e X B l P S J R d W V y e U l E I i B W Y W x 1 Z T 0 i c 2 M 4 N m U 5 N D I x L W Q 3 N m E t N D c 5 Z C 0 5 O W Y 4 L T A w N T h h N j A 3 O D J k Z C I g L z 4 8 R W 5 0 c n k g V H l w Z T 0 i R m l s b E N v d W 5 0 I i B W Y W x 1 Z T 0 i b D A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C M U Q v Q X V 0 b 1 J l b W 9 2 Z W R D b 2 x 1 b W 5 z M S 5 7 V H l w Z S A r I F R D b 2 R l I C s g Q 2 8 g K y B E b 2 M g T i w w f S Z x d W 9 0 O y w m c X V v d D t T Z W N 0 a W 9 u M S 9 G Q j F E L 0 F 1 d G 9 S Z W 1 v d m V k Q 2 9 s d W 1 u c z E u e 0 N v Q 2 Q s M X 0 m c X V v d D s s J n F 1 b 3 Q 7 U 2 V j d G l v b j E v R k I x R C 9 B d X R v U m V t b 3 Z l Z E N v b H V t b n M x L n t N Y W 5 h Z 2 V y L D J 9 J n F 1 b 3 Q 7 L C Z x d W 9 0 O 1 N l Y 3 R p b 2 4 x L 0 Z C M U Q v Q X V 0 b 1 J l b W 9 2 Z W R D b 2 x 1 b W 5 z M S 5 7 V X N l c i w z f S Z x d W 9 0 O y w m c X V v d D t T Z W N 0 a W 9 u M S 9 G Q j F E L 0 F 1 d G 9 S Z W 1 v d m V k Q 2 9 s d W 1 u c z E u e 1 R D b 2 R l L D R 9 J n F 1 b 3 Q 7 L C Z x d W 9 0 O 1 N l Y 3 R p b 2 4 x L 0 Z C M U Q v Q X V 0 b 1 J l b W 9 2 Z W R D b 2 x 1 b W 5 z M S 5 7 V G V 4 d C w 1 f S Z x d W 9 0 O y w m c X V v d D t T Z W N 0 a W 9 u M S 9 G Q j F E L 0 F 1 d G 9 S Z W 1 v d m V k Q 2 9 s d W 1 u c z E u e 1 R 5 c G U s N n 0 m c X V v d D s s J n F 1 b 3 Q 7 U 2 V j d G l v b j E v R k I x R C 9 B d X R v U m V t b 3 Z l Z E N v b H V t b n M x L n t E b 2 N 1 b W V u d E 5 v L D d 9 J n F 1 b 3 Q 7 L C Z x d W 9 0 O 1 N l Y 3 R p b 2 4 x L 0 Z C M U Q v Q X V 0 b 1 J l b W 9 2 Z W R D b 2 x 1 b W 5 z M S 5 7 R W Z m Z W N 0 I G R h d G U s O H 0 m c X V v d D s s J n F 1 b 3 Q 7 U 2 V j d G l v b j E v R k I x R C 9 B d X R v U m V t b 3 Z l Z E N v b H V t b n M x L n t E b 2 M u S G V h Z G V y I F R l e H Q s O X 0 m c X V v d D s s J n F 1 b 3 Q 7 U 2 V j d G l v b j E v R k I x R C 9 B d X R v U m V t b 3 Z l Z E N v b H V t b n M x L n t U b 3 R h b C B E Z W I u L 0 N y Z W Q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k I x R C 9 B d X R v U m V t b 3 Z l Z E N v b H V t b n M x L n t U e X B l I C s g V E N v Z G U g K y B D b y A r I E R v Y y B O L D B 9 J n F 1 b 3 Q 7 L C Z x d W 9 0 O 1 N l Y 3 R p b 2 4 x L 0 Z C M U Q v Q X V 0 b 1 J l b W 9 2 Z W R D b 2 x 1 b W 5 z M S 5 7 Q 2 9 D Z C w x f S Z x d W 9 0 O y w m c X V v d D t T Z W N 0 a W 9 u M S 9 G Q j F E L 0 F 1 d G 9 S Z W 1 v d m V k Q 2 9 s d W 1 u c z E u e 0 1 h b m F n Z X I s M n 0 m c X V v d D s s J n F 1 b 3 Q 7 U 2 V j d G l v b j E v R k I x R C 9 B d X R v U m V t b 3 Z l Z E N v b H V t b n M x L n t V c 2 V y L D N 9 J n F 1 b 3 Q 7 L C Z x d W 9 0 O 1 N l Y 3 R p b 2 4 x L 0 Z C M U Q v Q X V 0 b 1 J l b W 9 2 Z W R D b 2 x 1 b W 5 z M S 5 7 V E N v Z G U s N H 0 m c X V v d D s s J n F 1 b 3 Q 7 U 2 V j d G l v b j E v R k I x R C 9 B d X R v U m V t b 3 Z l Z E N v b H V t b n M x L n t U Z X h 0 L D V 9 J n F 1 b 3 Q 7 L C Z x d W 9 0 O 1 N l Y 3 R p b 2 4 x L 0 Z C M U Q v Q X V 0 b 1 J l b W 9 2 Z W R D b 2 x 1 b W 5 z M S 5 7 V H l w Z S w 2 f S Z x d W 9 0 O y w m c X V v d D t T Z W N 0 a W 9 u M S 9 G Q j F E L 0 F 1 d G 9 S Z W 1 v d m V k Q 2 9 s d W 1 u c z E u e 0 R v Y 3 V t Z W 5 0 T m 8 s N 3 0 m c X V v d D s s J n F 1 b 3 Q 7 U 2 V j d G l v b j E v R k I x R C 9 B d X R v U m V t b 3 Z l Z E N v b H V t b n M x L n t F Z m Z l Y 3 Q g Z G F 0 Z S w 4 f S Z x d W 9 0 O y w m c X V v d D t T Z W N 0 a W 9 u M S 9 G Q j F E L 0 F 1 d G 9 S Z W 1 v d m V k Q 2 9 s d W 1 u c z E u e 0 R v Y y 5 I Z W F k Z X I g V G V 4 d C w 5 f S Z x d W 9 0 O y w m c X V v d D t T Z W N 0 a W 9 u M S 9 G Q j F E L 0 F 1 d G 9 S Z W 1 v d m V k Q 2 9 s d W 1 u c z E u e 1 R v d G F s I E R l Y i 4 v Q 3 J l Z C 4 s M T B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Q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c t M j N U M D g 6 M D Y 6 M D Q u N T E x N j A 2 M 1 o i I C 8 + P E V u d H J 5 I F R 5 c G U 9 I k Z p b G x F c n J v c k N v d W 5 0 I i B W Y W x 1 Z T 0 i b D A i I C 8 + P E V u d H J 5 I F R 5 c G U 9 I k Z p b G x D b 2 x 1 b W 5 U e X B l c y I g V m F s d W U 9 I n N B Q U F B Q U F B Q U F B Q U F B Q U E 9 I i A v P j x F b n R y e S B U e X B l P S J M b 2 F k Z W R U b 0 F u Y W x 5 c 2 l z U 2 V y d m l j Z X M i I F Z h b H V l P S J s M C I g L z 4 8 R W 5 0 c n k g V H l w Z T 0 i U X V l c n l J R C I g V m F s d W U 9 I n M 4 M 2 J j N z l j Y y 1 l M z g y L T R k M j M t Y T V j Z i 0 2 Z G J j N D Y 1 Z j R l M T k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D b 3 V u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L 0 F 1 d G 9 S Z W 1 v d m V k Q 2 9 s d W 1 u c z E u e 1 R 5 c G U g K y B U Q 2 9 k Z S A r I E N v I C s g R G 9 j I E 4 s M H 0 m c X V v d D s s J n F 1 b 3 Q 7 U 2 V j d G l v b j E v U m V z d C 9 B d X R v U m V t b 3 Z l Z E N v b H V t b n M x L n t D b 0 N k L D F 9 J n F 1 b 3 Q 7 L C Z x d W 9 0 O 1 N l Y 3 R p b 2 4 x L 1 J l c 3 Q v Q X V 0 b 1 J l b W 9 2 Z W R D b 2 x 1 b W 5 z M S 5 7 T W F u Y W d l c i w y f S Z x d W 9 0 O y w m c X V v d D t T Z W N 0 a W 9 u M S 9 S Z X N 0 L 0 F 1 d G 9 S Z W 1 v d m V k Q 2 9 s d W 1 u c z E u e 1 V z Z X I s M 3 0 m c X V v d D s s J n F 1 b 3 Q 7 U 2 V j d G l v b j E v U m V z d C 9 B d X R v U m V t b 3 Z l Z E N v b H V t b n M x L n t U Q 2 9 k Z S w 0 f S Z x d W 9 0 O y w m c X V v d D t T Z W N 0 a W 9 u M S 9 S Z X N 0 L 0 F 1 d G 9 S Z W 1 v d m V k Q 2 9 s d W 1 u c z E u e 1 R l e H Q s N X 0 m c X V v d D s s J n F 1 b 3 Q 7 U 2 V j d G l v b j E v U m V z d C 9 B d X R v U m V t b 3 Z l Z E N v b H V t b n M x L n t U e X B l L D Z 9 J n F 1 b 3 Q 7 L C Z x d W 9 0 O 1 N l Y 3 R p b 2 4 x L 1 J l c 3 Q v Q X V 0 b 1 J l b W 9 2 Z W R D b 2 x 1 b W 5 z M S 5 7 R G 9 j d W 1 l b n R O b y w 3 f S Z x d W 9 0 O y w m c X V v d D t T Z W N 0 a W 9 u M S 9 S Z X N 0 L 0 F 1 d G 9 S Z W 1 v d m V k Q 2 9 s d W 1 u c z E u e 0 V m Z m V j d C B k Y X R l L D h 9 J n F 1 b 3 Q 7 L C Z x d W 9 0 O 1 N l Y 3 R p b 2 4 x L 1 J l c 3 Q v Q X V 0 b 1 J l b W 9 2 Z W R D b 2 x 1 b W 5 z M S 5 7 R G 9 j L k h l Y W R l c i B U Z X h 0 L D l 9 J n F 1 b 3 Q 7 L C Z x d W 9 0 O 1 N l Y 3 R p b 2 4 x L 1 J l c 3 Q v Q X V 0 b 1 J l b W 9 2 Z W R D b 2 x 1 b W 5 z M S 5 7 V G 9 0 Y W w g R G V i L i 9 D c m V k L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c 3 Q v Q X V 0 b 1 J l b W 9 2 Z W R D b 2 x 1 b W 5 z M S 5 7 V H l w Z S A r I F R D b 2 R l I C s g Q 2 8 g K y B E b 2 M g T i w w f S Z x d W 9 0 O y w m c X V v d D t T Z W N 0 a W 9 u M S 9 S Z X N 0 L 0 F 1 d G 9 S Z W 1 v d m V k Q 2 9 s d W 1 u c z E u e 0 N v Q 2 Q s M X 0 m c X V v d D s s J n F 1 b 3 Q 7 U 2 V j d G l v b j E v U m V z d C 9 B d X R v U m V t b 3 Z l Z E N v b H V t b n M x L n t N Y W 5 h Z 2 V y L D J 9 J n F 1 b 3 Q 7 L C Z x d W 9 0 O 1 N l Y 3 R p b 2 4 x L 1 J l c 3 Q v Q X V 0 b 1 J l b W 9 2 Z W R D b 2 x 1 b W 5 z M S 5 7 V X N l c i w z f S Z x d W 9 0 O y w m c X V v d D t T Z W N 0 a W 9 u M S 9 S Z X N 0 L 0 F 1 d G 9 S Z W 1 v d m V k Q 2 9 s d W 1 u c z E u e 1 R D b 2 R l L D R 9 J n F 1 b 3 Q 7 L C Z x d W 9 0 O 1 N l Y 3 R p b 2 4 x L 1 J l c 3 Q v Q X V 0 b 1 J l b W 9 2 Z W R D b 2 x 1 b W 5 z M S 5 7 V G V 4 d C w 1 f S Z x d W 9 0 O y w m c X V v d D t T Z W N 0 a W 9 u M S 9 S Z X N 0 L 0 F 1 d G 9 S Z W 1 v d m V k Q 2 9 s d W 1 u c z E u e 1 R 5 c G U s N n 0 m c X V v d D s s J n F 1 b 3 Q 7 U 2 V j d G l v b j E v U m V z d C 9 B d X R v U m V t b 3 Z l Z E N v b H V t b n M x L n t E b 2 N 1 b W V u d E 5 v L D d 9 J n F 1 b 3 Q 7 L C Z x d W 9 0 O 1 N l Y 3 R p b 2 4 x L 1 J l c 3 Q v Q X V 0 b 1 J l b W 9 2 Z W R D b 2 x 1 b W 5 z M S 5 7 R W Z m Z W N 0 I G R h d G U s O H 0 m c X V v d D s s J n F 1 b 3 Q 7 U 2 V j d G l v b j E v U m V z d C 9 B d X R v U m V t b 3 Z l Z E N v b H V t b n M x L n t E b 2 M u S G V h Z G V y I F R l e H Q s O X 0 m c X V v d D s s J n F 1 b 3 Q 7 U 2 V j d G l v b j E v U m V z d C 9 B d X R v U m V t b 3 Z l Z E N v b H V t b n M x L n t U b 3 R h b C B E Z W I u L 0 N y Z W Q u L D E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U 2 F t c G x l X 0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w L T E 3 V D E 5 O j A 1 O j M 3 L j E 2 M j I w O D R a I i A v P j x F b n R y e S B U e X B l P S J G a W x s Q 2 9 s d W 1 u V H l w Z X M i I F Z h b H V l P S J z Q U F B Q U F B Q U F B Q U F B Q U F B Q S I g L z 4 8 R W 5 0 c n k g V H l w Z T 0 i U X V l c n l J R C I g V m F s d W U 9 I n N i Z T J j N W Z i Y y 0 z N j E x L T Q 0 N D k t O D h j N S 0 w N G I 4 M G N l N W N j M G I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T Y W 1 w b G l u Z y Z x d W 9 0 O 1 0 i I C 8 + P E V u d H J 5 I F R 5 c G U 9 I k Z p b G x F c n J v c k N v Z G U i I F Z h b H V l P S J z V W 5 r b m 9 3 b i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Z C R D E v Q X V 0 b 1 J l b W 9 2 Z W R D b 2 x 1 b W 5 z M S 5 7 V H l w Z S A r I F R D b 2 R l I C s g Q 2 8 g K y B E b 2 M g T i w w f S Z x d W 9 0 O y w m c X V v d D t T Z W N 0 a W 9 u M S 9 T Y W 1 w b G V f R k J E M S 9 B d X R v U m V t b 3 Z l Z E N v b H V t b n M x L n t D b 0 N k L D F 9 J n F 1 b 3 Q 7 L C Z x d W 9 0 O 1 N l Y 3 R p b 2 4 x L 1 N h b X B s Z V 9 G Q k Q x L 0 F 1 d G 9 S Z W 1 v d m V k Q 2 9 s d W 1 u c z E u e 0 1 h b m F n Z X I s M n 0 m c X V v d D s s J n F 1 b 3 Q 7 U 2 V j d G l v b j E v U 2 F t c G x l X 0 Z C R D E v Q X V 0 b 1 J l b W 9 2 Z W R D b 2 x 1 b W 5 z M S 5 7 V X N l c i w z f S Z x d W 9 0 O y w m c X V v d D t T Z W N 0 a W 9 u M S 9 T Y W 1 w b G V f R k J E M S 9 B d X R v U m V t b 3 Z l Z E N v b H V t b n M x L n t U Q 2 9 k Z S w 0 f S Z x d W 9 0 O y w m c X V v d D t T Z W N 0 a W 9 u M S 9 T Y W 1 w b G V f R k J E M S 9 B d X R v U m V t b 3 Z l Z E N v b H V t b n M x L n t U Z X h 0 L D V 9 J n F 1 b 3 Q 7 L C Z x d W 9 0 O 1 N l Y 3 R p b 2 4 x L 1 N h b X B s Z V 9 G Q k Q x L 0 F 1 d G 9 S Z W 1 v d m V k Q 2 9 s d W 1 u c z E u e 1 R 5 c G U s N n 0 m c X V v d D s s J n F 1 b 3 Q 7 U 2 V j d G l v b j E v U 2 F t c G x l X 0 Z C R D E v Q X V 0 b 1 J l b W 9 2 Z W R D b 2 x 1 b W 5 z M S 5 7 R G 9 j d W 1 l b n R O b y w 3 f S Z x d W 9 0 O y w m c X V v d D t T Z W N 0 a W 9 u M S 9 T Y W 1 w b G V f R k J E M S 9 B d X R v U m V t b 3 Z l Z E N v b H V t b n M x L n t F Z m Z l Y 3 Q g Z G F 0 Z S w 4 f S Z x d W 9 0 O y w m c X V v d D t T Z W N 0 a W 9 u M S 9 T Y W 1 w b G V f R k J E M S 9 B d X R v U m V t b 3 Z l Z E N v b H V t b n M x L n t E b 2 M u S G V h Z G V y I F R l e H Q s O X 0 m c X V v d D s s J n F 1 b 3 Q 7 U 2 V j d G l v b j E v U 2 F t c G x l X 0 Z C R D E v Q X V 0 b 1 J l b W 9 2 Z W R D b 2 x 1 b W 5 z M S 5 7 V G 9 0 Y W w g R G V i L i 9 D c m V k L i w x M H 0 m c X V v d D s s J n F 1 b 3 Q 7 U 2 V j d G l v b j E v U 2 F t c G x l X 0 Z C R D E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R k J E M S 9 B d X R v U m V t b 3 Z l Z E N v b H V t b n M x L n t U e X B l I C s g V E N v Z G U g K y B D b y A r I E R v Y y B O L D B 9 J n F 1 b 3 Q 7 L C Z x d W 9 0 O 1 N l Y 3 R p b 2 4 x L 1 N h b X B s Z V 9 G Q k Q x L 0 F 1 d G 9 S Z W 1 v d m V k Q 2 9 s d W 1 u c z E u e 0 N v Q 2 Q s M X 0 m c X V v d D s s J n F 1 b 3 Q 7 U 2 V j d G l v b j E v U 2 F t c G x l X 0 Z C R D E v Q X V 0 b 1 J l b W 9 2 Z W R D b 2 x 1 b W 5 z M S 5 7 T W F u Y W d l c i w y f S Z x d W 9 0 O y w m c X V v d D t T Z W N 0 a W 9 u M S 9 T Y W 1 w b G V f R k J E M S 9 B d X R v U m V t b 3 Z l Z E N v b H V t b n M x L n t V c 2 V y L D N 9 J n F 1 b 3 Q 7 L C Z x d W 9 0 O 1 N l Y 3 R p b 2 4 x L 1 N h b X B s Z V 9 G Q k Q x L 0 F 1 d G 9 S Z W 1 v d m V k Q 2 9 s d W 1 u c z E u e 1 R D b 2 R l L D R 9 J n F 1 b 3 Q 7 L C Z x d W 9 0 O 1 N l Y 3 R p b 2 4 x L 1 N h b X B s Z V 9 G Q k Q x L 0 F 1 d G 9 S Z W 1 v d m V k Q 2 9 s d W 1 u c z E u e 1 R l e H Q s N X 0 m c X V v d D s s J n F 1 b 3 Q 7 U 2 V j d G l v b j E v U 2 F t c G x l X 0 Z C R D E v Q X V 0 b 1 J l b W 9 2 Z W R D b 2 x 1 b W 5 z M S 5 7 V H l w Z S w 2 f S Z x d W 9 0 O y w m c X V v d D t T Z W N 0 a W 9 u M S 9 T Y W 1 w b G V f R k J E M S 9 B d X R v U m V t b 3 Z l Z E N v b H V t b n M x L n t E b 2 N 1 b W V u d E 5 v L D d 9 J n F 1 b 3 Q 7 L C Z x d W 9 0 O 1 N l Y 3 R p b 2 4 x L 1 N h b X B s Z V 9 G Q k Q x L 0 F 1 d G 9 S Z W 1 v d m V k Q 2 9 s d W 1 u c z E u e 0 V m Z m V j d C B k Y X R l L D h 9 J n F 1 b 3 Q 7 L C Z x d W 9 0 O 1 N l Y 3 R p b 2 4 x L 1 N h b X B s Z V 9 G Q k Q x L 0 F 1 d G 9 S Z W 1 v d m V k Q 2 9 s d W 1 u c z E u e 0 R v Y y 5 I Z W F k Z X I g V G V 4 d C w 5 f S Z x d W 9 0 O y w m c X V v d D t T Z W N 0 a W 9 u M S 9 T Y W 1 w b G V f R k J E M S 9 B d X R v U m V t b 3 Z l Z E N v b H V t b n M x L n t U b 3 R h b C B E Z W I u L 0 N y Z W Q u L D E w f S Z x d W 9 0 O y w m c X V v d D t T Z W N 0 a W 9 u M S 9 T Y W 1 w b G V f R k J E M S 9 B d X R v U m V t b 3 Z l Z E N v b H V t b n M x L n t T Y W 1 w b G l u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1 N h b X B s Z V 9 B U C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Q S I g L z 4 8 R W 5 0 c n k g V H l w Z T 0 i R m l s b E x h c 3 R V c G R h d G V k I i B W Y W x 1 Z T 0 i Z D I w M j Q t M T A t M T d U M T k 6 M D U 6 M z c u O D U y N T k 2 M l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R d W V y e U l E I i B W Y W x 1 Z T 0 i c z I w O T c 0 N D Q z L W I 2 Z W I t N G Y w O C 0 5 N D N j L T A 1 N D k 0 Z m I w Z W J i N i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1 N h b X B s a W 5 n J n F 1 b 3 Q 7 X S I g L z 4 8 R W 5 0 c n k g V H l w Z T 0 i R m l s b E V y c m 9 y Q 2 9 k Z S I g V m F s d W U 9 I n N V b m t u b 3 d u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U m V z d C 9 B d X R v U m V t b 3 Z l Z E N v b H V t b n M x L n t U e X B l I C s g V E N v Z G U g K y B D b y A r I E R v Y y B O L D B 9 J n F 1 b 3 Q 7 L C Z x d W 9 0 O 1 N l Y 3 R p b 2 4 x L 1 N h b X B s Z V 9 S Z X N 0 L 0 F 1 d G 9 S Z W 1 v d m V k Q 2 9 s d W 1 u c z E u e 0 N v Q 2 Q s M X 0 m c X V v d D s s J n F 1 b 3 Q 7 U 2 V j d G l v b j E v U 2 F t c G x l X 1 J l c 3 Q v Q X V 0 b 1 J l b W 9 2 Z W R D b 2 x 1 b W 5 z M S 5 7 T W F u Y W d l c i w y f S Z x d W 9 0 O y w m c X V v d D t T Z W N 0 a W 9 u M S 9 T Y W 1 w b G V f U m V z d C 9 B d X R v U m V t b 3 Z l Z E N v b H V t b n M x L n t V c 2 V y L D N 9 J n F 1 b 3 Q 7 L C Z x d W 9 0 O 1 N l Y 3 R p b 2 4 x L 1 N h b X B s Z V 9 S Z X N 0 L 0 F 1 d G 9 S Z W 1 v d m V k Q 2 9 s d W 1 u c z E u e 1 R D b 2 R l L D R 9 J n F 1 b 3 Q 7 L C Z x d W 9 0 O 1 N l Y 3 R p b 2 4 x L 1 N h b X B s Z V 9 S Z X N 0 L 0 F 1 d G 9 S Z W 1 v d m V k Q 2 9 s d W 1 u c z E u e 1 R l e H Q s N X 0 m c X V v d D s s J n F 1 b 3 Q 7 U 2 V j d G l v b j E v U 2 F t c G x l X 1 J l c 3 Q v Q X V 0 b 1 J l b W 9 2 Z W R D b 2 x 1 b W 5 z M S 5 7 V H l w Z S w 2 f S Z x d W 9 0 O y w m c X V v d D t T Z W N 0 a W 9 u M S 9 T Y W 1 w b G V f U m V z d C 9 B d X R v U m V t b 3 Z l Z E N v b H V t b n M x L n t E b 2 N 1 b W V u d E 5 v L D d 9 J n F 1 b 3 Q 7 L C Z x d W 9 0 O 1 N l Y 3 R p b 2 4 x L 1 N h b X B s Z V 9 S Z X N 0 L 0 F 1 d G 9 S Z W 1 v d m V k Q 2 9 s d W 1 u c z E u e 0 V m Z m V j d C B k Y X R l L D h 9 J n F 1 b 3 Q 7 L C Z x d W 9 0 O 1 N l Y 3 R p b 2 4 x L 1 N h b X B s Z V 9 S Z X N 0 L 0 F 1 d G 9 S Z W 1 v d m V k Q 2 9 s d W 1 u c z E u e 0 R v Y y 5 I Z W F k Z X I g V G V 4 d C w 5 f S Z x d W 9 0 O y w m c X V v d D t T Z W N 0 a W 9 u M S 9 T Y W 1 w b G V f U m V z d C 9 B d X R v U m V t b 3 Z l Z E N v b H V t b n M x L n t U b 3 R h b C B E Z W I u L 0 N y Z W Q u L D E w f S Z x d W 9 0 O y w m c X V v d D t T Z W N 0 a W 9 u M S 9 T Y W 1 w b G V f U m V z d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S Z X N 0 L 0 F 1 d G 9 S Z W 1 v d m V k Q 2 9 s d W 1 u c z E u e 1 R 5 c G U g K y B U Q 2 9 k Z S A r I E N v I C s g R G 9 j I E 4 s M H 0 m c X V v d D s s J n F 1 b 3 Q 7 U 2 V j d G l v b j E v U 2 F t c G x l X 1 J l c 3 Q v Q X V 0 b 1 J l b W 9 2 Z W R D b 2 x 1 b W 5 z M S 5 7 Q 2 9 D Z C w x f S Z x d W 9 0 O y w m c X V v d D t T Z W N 0 a W 9 u M S 9 T Y W 1 w b G V f U m V z d C 9 B d X R v U m V t b 3 Z l Z E N v b H V t b n M x L n t N Y W 5 h Z 2 V y L D J 9 J n F 1 b 3 Q 7 L C Z x d W 9 0 O 1 N l Y 3 R p b 2 4 x L 1 N h b X B s Z V 9 S Z X N 0 L 0 F 1 d G 9 S Z W 1 v d m V k Q 2 9 s d W 1 u c z E u e 1 V z Z X I s M 3 0 m c X V v d D s s J n F 1 b 3 Q 7 U 2 V j d G l v b j E v U 2 F t c G x l X 1 J l c 3 Q v Q X V 0 b 1 J l b W 9 2 Z W R D b 2 x 1 b W 5 z M S 5 7 V E N v Z G U s N H 0 m c X V v d D s s J n F 1 b 3 Q 7 U 2 V j d G l v b j E v U 2 F t c G x l X 1 J l c 3 Q v Q X V 0 b 1 J l b W 9 2 Z W R D b 2 x 1 b W 5 z M S 5 7 V G V 4 d C w 1 f S Z x d W 9 0 O y w m c X V v d D t T Z W N 0 a W 9 u M S 9 T Y W 1 w b G V f U m V z d C 9 B d X R v U m V t b 3 Z l Z E N v b H V t b n M x L n t U e X B l L D Z 9 J n F 1 b 3 Q 7 L C Z x d W 9 0 O 1 N l Y 3 R p b 2 4 x L 1 N h b X B s Z V 9 S Z X N 0 L 0 F 1 d G 9 S Z W 1 v d m V k Q 2 9 s d W 1 u c z E u e 0 R v Y 3 V t Z W 5 0 T m 8 s N 3 0 m c X V v d D s s J n F 1 b 3 Q 7 U 2 V j d G l v b j E v U 2 F t c G x l X 1 J l c 3 Q v Q X V 0 b 1 J l b W 9 2 Z W R D b 2 x 1 b W 5 z M S 5 7 R W Z m Z W N 0 I G R h d G U s O H 0 m c X V v d D s s J n F 1 b 3 Q 7 U 2 V j d G l v b j E v U 2 F t c G x l X 1 J l c 3 Q v Q X V 0 b 1 J l b W 9 2 Z W R D b 2 x 1 b W 5 z M S 5 7 R G 9 j L k h l Y W R l c i B U Z X h 0 L D l 9 J n F 1 b 3 Q 7 L C Z x d W 9 0 O 1 N l Y 3 R p b 2 4 x L 1 N h b X B s Z V 9 S Z X N 0 L 0 F 1 d G 9 S Z W 1 v d m V k Q 2 9 s d W 1 u c z E u e 1 R v d G F s I E R l Y i 4 v Q 3 J l Z C 4 s M T B 9 J n F 1 b 3 Q 7 L C Z x d W 9 0 O 1 N l Y 3 R p b 2 4 x L 1 N h b X B s Z V 9 S Z X N 0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Q V J f V G 9 f Q W 5 h b H l 6 Z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y 0 y M 1 Q w O D o w N j o w N C 4 0 O D A z N T k 1 W i I g L z 4 8 R W 5 0 c n k g V H l w Z T 0 i R m l s b E N v b H V t b l R 5 c G V z I i B W Y W x 1 Z T 0 i c 0 F B Q U F B Q U F B Q U F B U k F B Q U F B Q U F B Q U F B Q U F B Q U E i I C 8 + P E V u d H J 5 I F R 5 c G U 9 I l F 1 Z X J 5 S U Q i I F Z h b H V l P S J z Z m Z m M T l h N G I t N z U 5 N i 0 0 Y W U 4 L T g 4 Y 2 I t O D c x N m Z j N T N k Z D g 4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j F E X 1 R v I E F u Y W x 5 e m U v Q X V 0 b 1 J l b W 9 2 Z W R D b 2 x 1 b W 5 z M S 5 7 Q 2 9 D Z C w w f S Z x d W 9 0 O y w m c X V v d D t T Z W N 0 a W 9 u M S 9 G Q j F E X 1 R v I E F u Y W x 5 e m U v Q X V 0 b 1 J l b W 9 2 Z W R D b 2 x 1 b W 5 z M S 5 7 T W F u Y W d l c i w x f S Z x d W 9 0 O y w m c X V v d D t T Z W N 0 a W 9 u M S 9 G Q j F E X 1 R v I E F u Y W x 5 e m U v Q X V 0 b 1 J l b W 9 2 Z W R D b 2 x 1 b W 5 z M S 5 7 V X N l c i w y f S Z x d W 9 0 O y w m c X V v d D t T Z W N 0 a W 9 u M S 9 G Q j F E X 1 R v I E F u Y W x 5 e m U v Q X V 0 b 1 J l b W 9 2 Z W R D b 2 x 1 b W 5 z M S 5 7 V E N v Z G U s M 3 0 m c X V v d D s s J n F 1 b 3 Q 7 U 2 V j d G l v b j E v R k I x R F 9 U b y B B b m F s e X p l L 0 F 1 d G 9 S Z W 1 v d m V k Q 2 9 s d W 1 u c z E u e 1 R 5 c G U s N H 0 m c X V v d D s s J n F 1 b 3 Q 7 U 2 V j d G l v b j E v R k I x R F 9 U b y B B b m F s e X p l L 0 F 1 d G 9 S Z W 1 v d m V k Q 2 9 s d W 1 u c z E u e 0 R v Y 3 V t Z W 5 0 T m 8 s N X 0 m c X V v d D s s J n F 1 b 3 Q 7 U 2 V j d G l v b j E v R k I x R F 9 U b y B B b m F s e X p l L 0 F 1 d G 9 S Z W 1 v d m V k Q 2 9 s d W 1 u c z E u e 0 V m Z m V j d C B k Y X R l L D Z 9 J n F 1 b 3 Q 7 L C Z x d W 9 0 O 1 N l Y 3 R p b 2 4 x L 0 Z C M U R f V G 8 g Q W 5 h b H l 6 Z S 9 B d X R v U m V t b 3 Z l Z E N v b H V t b n M x L n t E b 2 M u S G V h Z G V y I F R l e H Q s N 3 0 m c X V v d D s s J n F 1 b 3 Q 7 U 2 V j d G l v b j E v R k I x R F 9 U b y B B b m F s e X p l L 0 F 1 d G 9 S Z W 1 v d m V k Q 2 9 s d W 1 u c z E u e 1 R v d G F s I E R l Y i 4 v Q 3 J l Z C 4 s O H 0 m c X V v d D s s J n F 1 b 3 Q 7 U 2 V j d G l v b j E v R k I x R F 9 U b y B B b m F s e X p l L 0 F 1 d G 9 S Z W 1 v d m V k Q 2 9 s d W 1 u c z E u e 0 c v T C B B Y 2 N v d W 5 0 L D l 9 J n F 1 b 3 Q 7 L C Z x d W 9 0 O 1 N l Y 3 R p b 2 4 x L 0 Z C M U R f V G 8 g Q W 5 h b H l 6 Z S 9 B d X R v U m V t b 3 Z l Z E N v b H V t b n M x L n t H L 0 w g Q W N j b 3 V u d C B E Z X N j c i 4 s M T B 9 J n F 1 b 3 Q 7 L C Z x d W 9 0 O 1 N l Y 3 R p b 2 4 x L 0 Z C M U R f V G 8 g Q W 5 h b H l 6 Z S 9 B d X R v U m V t b 3 Z l Z E N v b H V t b n M x L n t T d X B w L 0 N 1 c 3 Q s M T F 9 J n F 1 b 3 Q 7 L C Z x d W 9 0 O 1 N l Y 3 R p b 2 4 x L 0 Z C M U R f V G 8 g Q W 5 h b H l 6 Z S 9 B d X R v U m V t b 3 Z l Z E N v b H V t b n M x L n t E Z X N j L l M v Q y w x M n 0 m c X V v d D s s J n F 1 b 3 Q 7 U 2 V j d G l v b j E v R k I x R F 9 U b y B B b m F s e X p l L 0 F 1 d G 9 S Z W 1 v d m V k Q 2 9 s d W 1 u c z E u e 0 N v c 3 Q g Q 3 R y L D E z f S Z x d W 9 0 O y w m c X V v d D t T Z W N 0 a W 9 u M S 9 G Q j F E X 1 R v I E F u Y W x 5 e m U v Q X V 0 b 1 J l b W 9 2 Z W R D b 2 x 1 b W 5 z M S 5 7 Q 2 9 z d C B D d H I g R G V z Y y 4 s M T R 9 J n F 1 b 3 Q 7 L C Z x d W 9 0 O 1 N l Y 3 R p b 2 4 x L 0 Z C M U R f V G 8 g Q W 5 h b H l 6 Z S 9 B d X R v U m V t b 3 Z l Z E N v b H V t b n M x L n t Q c m 9 m a X Q g Q 3 R y L D E 1 f S Z x d W 9 0 O y w m c X V v d D t T Z W N 0 a W 9 u M S 9 G Q j F E X 1 R v I E F u Y W x 5 e m U v Q X V 0 b 1 J l b W 9 2 Z W R D b 2 x 1 b W 5 z M S 5 7 U H J v Z m l 0 I E N 0 c i B E Z X N j L D E 2 f S Z x d W 9 0 O y w m c X V v d D t T Z W N 0 a W 9 u M S 9 G Q j F E X 1 R v I E F u Y W x 5 e m U v Q X V 0 b 1 J l b W 9 2 Z W R D b 2 x 1 b W 5 z M S 5 7 T 3 J k Z X I s M T d 9 J n F 1 b 3 Q 7 L C Z x d W 9 0 O 1 N l Y 3 R p b 2 4 x L 0 Z C M U R f V G 8 g Q W 5 h b H l 6 Z S 9 B d X R v U m V t b 3 Z l Z E N v b H V t b n M x L n t P c m R l c i B E Z X N j L i w x O H 0 m c X V v d D s s J n F 1 b 3 Q 7 U 2 V j d G l v b j E v R k I x R F 9 U b y B B b m F s e X p l L 0 F 1 d G 9 S Z W 1 v d m V k Q 2 9 s d W 1 u c z E u e y A g I E R l Y m l 0 I G F t b 3 V u d C w x O X 0 m c X V v d D s s J n F 1 b 3 Q 7 U 2 V j d G l v b j E v R k I x R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Z C M U R f V G 8 g Q W 5 h b H l 6 Z S 9 B d X R v U m V t b 3 Z l Z E N v b H V t b n M x L n t D b 0 N k L D B 9 J n F 1 b 3 Q 7 L C Z x d W 9 0 O 1 N l Y 3 R p b 2 4 x L 0 Z C M U R f V G 8 g Q W 5 h b H l 6 Z S 9 B d X R v U m V t b 3 Z l Z E N v b H V t b n M x L n t N Y W 5 h Z 2 V y L D F 9 J n F 1 b 3 Q 7 L C Z x d W 9 0 O 1 N l Y 3 R p b 2 4 x L 0 Z C M U R f V G 8 g Q W 5 h b H l 6 Z S 9 B d X R v U m V t b 3 Z l Z E N v b H V t b n M x L n t V c 2 V y L D J 9 J n F 1 b 3 Q 7 L C Z x d W 9 0 O 1 N l Y 3 R p b 2 4 x L 0 Z C M U R f V G 8 g Q W 5 h b H l 6 Z S 9 B d X R v U m V t b 3 Z l Z E N v b H V t b n M x L n t U Q 2 9 k Z S w z f S Z x d W 9 0 O y w m c X V v d D t T Z W N 0 a W 9 u M S 9 G Q j F E X 1 R v I E F u Y W x 5 e m U v Q X V 0 b 1 J l b W 9 2 Z W R D b 2 x 1 b W 5 z M S 5 7 V H l w Z S w 0 f S Z x d W 9 0 O y w m c X V v d D t T Z W N 0 a W 9 u M S 9 G Q j F E X 1 R v I E F u Y W x 5 e m U v Q X V 0 b 1 J l b W 9 2 Z W R D b 2 x 1 b W 5 z M S 5 7 R G 9 j d W 1 l b n R O b y w 1 f S Z x d W 9 0 O y w m c X V v d D t T Z W N 0 a W 9 u M S 9 G Q j F E X 1 R v I E F u Y W x 5 e m U v Q X V 0 b 1 J l b W 9 2 Z W R D b 2 x 1 b W 5 z M S 5 7 R W Z m Z W N 0 I G R h d G U s N n 0 m c X V v d D s s J n F 1 b 3 Q 7 U 2 V j d G l v b j E v R k I x R F 9 U b y B B b m F s e X p l L 0 F 1 d G 9 S Z W 1 v d m V k Q 2 9 s d W 1 u c z E u e 0 R v Y y 5 I Z W F k Z X I g V G V 4 d C w 3 f S Z x d W 9 0 O y w m c X V v d D t T Z W N 0 a W 9 u M S 9 G Q j F E X 1 R v I E F u Y W x 5 e m U v Q X V 0 b 1 J l b W 9 2 Z W R D b 2 x 1 b W 5 z M S 5 7 V G 9 0 Y W w g R G V i L i 9 D c m V k L i w 4 f S Z x d W 9 0 O y w m c X V v d D t T Z W N 0 a W 9 u M S 9 G Q j F E X 1 R v I E F u Y W x 5 e m U v Q X V 0 b 1 J l b W 9 2 Z W R D b 2 x 1 b W 5 z M S 5 7 R y 9 M I E F j Y 2 9 1 b n Q s O X 0 m c X V v d D s s J n F 1 b 3 Q 7 U 2 V j d G l v b j E v R k I x R F 9 U b y B B b m F s e X p l L 0 F 1 d G 9 S Z W 1 v d m V k Q 2 9 s d W 1 u c z E u e 0 c v T C B B Y 2 N v d W 5 0 I E R l c 2 N y L i w x M H 0 m c X V v d D s s J n F 1 b 3 Q 7 U 2 V j d G l v b j E v R k I x R F 9 U b y B B b m F s e X p l L 0 F 1 d G 9 S Z W 1 v d m V k Q 2 9 s d W 1 u c z E u e 1 N 1 c H A v Q 3 V z d C w x M X 0 m c X V v d D s s J n F 1 b 3 Q 7 U 2 V j d G l v b j E v R k I x R F 9 U b y B B b m F s e X p l L 0 F 1 d G 9 S Z W 1 v d m V k Q 2 9 s d W 1 u c z E u e 0 R l c 2 M u U y 9 D L D E y f S Z x d W 9 0 O y w m c X V v d D t T Z W N 0 a W 9 u M S 9 G Q j F E X 1 R v I E F u Y W x 5 e m U v Q X V 0 b 1 J l b W 9 2 Z W R D b 2 x 1 b W 5 z M S 5 7 Q 2 9 z d C B D d H I s M T N 9 J n F 1 b 3 Q 7 L C Z x d W 9 0 O 1 N l Y 3 R p b 2 4 x L 0 Z C M U R f V G 8 g Q W 5 h b H l 6 Z S 9 B d X R v U m V t b 3 Z l Z E N v b H V t b n M x L n t D b 3 N 0 I E N 0 c i B E Z X N j L i w x N H 0 m c X V v d D s s J n F 1 b 3 Q 7 U 2 V j d G l v b j E v R k I x R F 9 U b y B B b m F s e X p l L 0 F 1 d G 9 S Z W 1 v d m V k Q 2 9 s d W 1 u c z E u e 1 B y b 2 Z p d C B D d H I s M T V 9 J n F 1 b 3 Q 7 L C Z x d W 9 0 O 1 N l Y 3 R p b 2 4 x L 0 Z C M U R f V G 8 g Q W 5 h b H l 6 Z S 9 B d X R v U m V t b 3 Z l Z E N v b H V t b n M x L n t Q c m 9 m a X Q g Q 3 R y I E R l c 2 M s M T Z 9 J n F 1 b 3 Q 7 L C Z x d W 9 0 O 1 N l Y 3 R p b 2 4 x L 0 Z C M U R f V G 8 g Q W 5 h b H l 6 Z S 9 B d X R v U m V t b 3 Z l Z E N v b H V t b n M x L n t P c m R l c i w x N 3 0 m c X V v d D s s J n F 1 b 3 Q 7 U 2 V j d G l v b j E v R k I x R F 9 U b y B B b m F s e X p l L 0 F 1 d G 9 S Z W 1 v d m V k Q 2 9 s d W 1 u c z E u e 0 9 y Z G V y I E R l c 2 M u L D E 4 f S Z x d W 9 0 O y w m c X V v d D t T Z W N 0 a W 9 u M S 9 G Q j F E X 1 R v I E F u Y W x 5 e m U v Q X V 0 b 1 J l b W 9 2 Z W R D b 2 x 1 b W 5 z M S 5 7 I C A g R G V i a X Q g Y W 1 v d W 5 0 L D E 5 f S Z x d W 9 0 O y w m c X V v d D t T Z W N 0 a W 9 u M S 9 G Q j F E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D b 3 V u d C I g V m F s d W U 9 I m w w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S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U Y X J n Z X Q i I F Z h b H V l P S J z Q V B f V G 9 f Q W 5 h b H l 6 Z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S Q U F B Q U F B Q U F B Q U F B Q U F B Q S I g L z 4 8 R W 5 0 c n k g V H l w Z T 0 i R m l s b E x h c 3 R V c G R h d G V k I i B W Y W x 1 Z T 0 i Z D I w M j Q t M D c t M j N U M D g 6 M D Y 6 M D Q u N D Y 0 N z M 1 N 1 o i I C 8 + P E V u d H J 5 I F R 5 c G U 9 I l F 1 Z X J 5 S U Q i I F Z h b H V l P S J z M j k 1 M m M 1 N m U t O D l h M S 0 0 M W J j L W E z M j c t Z G I 2 Y j E z M 2 J k N G E 2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X 1 R v I E F u Y W x 5 e m U v Q X V 0 b 1 J l b W 9 2 Z W R D b 2 x 1 b W 5 z M S 5 7 Q 2 9 D Z C w w f S Z x d W 9 0 O y w m c X V v d D t T Z W N 0 a W 9 u M S 9 S Z X N 0 X 1 R v I E F u Y W x 5 e m U v Q X V 0 b 1 J l b W 9 2 Z W R D b 2 x 1 b W 5 z M S 5 7 T W F u Y W d l c i w x f S Z x d W 9 0 O y w m c X V v d D t T Z W N 0 a W 9 u M S 9 S Z X N 0 X 1 R v I E F u Y W x 5 e m U v Q X V 0 b 1 J l b W 9 2 Z W R D b 2 x 1 b W 5 z M S 5 7 V X N l c i w y f S Z x d W 9 0 O y w m c X V v d D t T Z W N 0 a W 9 u M S 9 S Z X N 0 X 1 R v I E F u Y W x 5 e m U v Q X V 0 b 1 J l b W 9 2 Z W R D b 2 x 1 b W 5 z M S 5 7 V E N v Z G U s M 3 0 m c X V v d D s s J n F 1 b 3 Q 7 U 2 V j d G l v b j E v U m V z d F 9 U b y B B b m F s e X p l L 0 F 1 d G 9 S Z W 1 v d m V k Q 2 9 s d W 1 u c z E u e 1 R 5 c G U s N H 0 m c X V v d D s s J n F 1 b 3 Q 7 U 2 V j d G l v b j E v U m V z d F 9 U b y B B b m F s e X p l L 0 F 1 d G 9 S Z W 1 v d m V k Q 2 9 s d W 1 u c z E u e 0 R v Y 3 V t Z W 5 0 T m 8 s N X 0 m c X V v d D s s J n F 1 b 3 Q 7 U 2 V j d G l v b j E v U m V z d F 9 U b y B B b m F s e X p l L 0 F 1 d G 9 S Z W 1 v d m V k Q 2 9 s d W 1 u c z E u e 0 V m Z m V j d C B k Y X R l L D Z 9 J n F 1 b 3 Q 7 L C Z x d W 9 0 O 1 N l Y 3 R p b 2 4 x L 1 J l c 3 R f V G 8 g Q W 5 h b H l 6 Z S 9 B d X R v U m V t b 3 Z l Z E N v b H V t b n M x L n t E b 2 M u S G V h Z G V y I F R l e H Q s N 3 0 m c X V v d D s s J n F 1 b 3 Q 7 U 2 V j d G l v b j E v U m V z d F 9 U b y B B b m F s e X p l L 0 F 1 d G 9 S Z W 1 v d m V k Q 2 9 s d W 1 u c z E u e 1 R v d G F s I E R l Y i 4 v Q 3 J l Z C 4 s O H 0 m c X V v d D s s J n F 1 b 3 Q 7 U 2 V j d G l v b j E v U m V z d F 9 U b y B B b m F s e X p l L 0 F 1 d G 9 S Z W 1 v d m V k Q 2 9 s d W 1 u c z E u e 0 c v T C B B Y 2 N v d W 5 0 L D l 9 J n F 1 b 3 Q 7 L C Z x d W 9 0 O 1 N l Y 3 R p b 2 4 x L 1 J l c 3 R f V G 8 g Q W 5 h b H l 6 Z S 9 B d X R v U m V t b 3 Z l Z E N v b H V t b n M x L n t H L 0 w g Q W N j b 3 V u d C B E Z X N j c i 4 s M T B 9 J n F 1 b 3 Q 7 L C Z x d W 9 0 O 1 N l Y 3 R p b 2 4 x L 1 J l c 3 R f V G 8 g Q W 5 h b H l 6 Z S 9 B d X R v U m V t b 3 Z l Z E N v b H V t b n M x L n t T d X B w L 0 N 1 c 3 Q s M T F 9 J n F 1 b 3 Q 7 L C Z x d W 9 0 O 1 N l Y 3 R p b 2 4 x L 1 J l c 3 R f V G 8 g Q W 5 h b H l 6 Z S 9 B d X R v U m V t b 3 Z l Z E N v b H V t b n M x L n t E Z X N j L l M v Q y w x M n 0 m c X V v d D s s J n F 1 b 3 Q 7 U 2 V j d G l v b j E v U m V z d F 9 U b y B B b m F s e X p l L 0 F 1 d G 9 S Z W 1 v d m V k Q 2 9 s d W 1 u c z E u e 0 N v c 3 Q g Q 3 R y L D E z f S Z x d W 9 0 O y w m c X V v d D t T Z W N 0 a W 9 u M S 9 S Z X N 0 X 1 R v I E F u Y W x 5 e m U v Q X V 0 b 1 J l b W 9 2 Z W R D b 2 x 1 b W 5 z M S 5 7 Q 2 9 z d C B D d H I g R G V z Y y 4 s M T R 9 J n F 1 b 3 Q 7 L C Z x d W 9 0 O 1 N l Y 3 R p b 2 4 x L 1 J l c 3 R f V G 8 g Q W 5 h b H l 6 Z S 9 B d X R v U m V t b 3 Z l Z E N v b H V t b n M x L n t Q c m 9 m a X Q g Q 3 R y L D E 1 f S Z x d W 9 0 O y w m c X V v d D t T Z W N 0 a W 9 u M S 9 S Z X N 0 X 1 R v I E F u Y W x 5 e m U v Q X V 0 b 1 J l b W 9 2 Z W R D b 2 x 1 b W 5 z M S 5 7 U H J v Z m l 0 I E N 0 c i B E Z X N j L D E 2 f S Z x d W 9 0 O y w m c X V v d D t T Z W N 0 a W 9 u M S 9 S Z X N 0 X 1 R v I E F u Y W x 5 e m U v Q X V 0 b 1 J l b W 9 2 Z W R D b 2 x 1 b W 5 z M S 5 7 T 3 J k Z X I s M T d 9 J n F 1 b 3 Q 7 L C Z x d W 9 0 O 1 N l Y 3 R p b 2 4 x L 1 J l c 3 R f V G 8 g Q W 5 h b H l 6 Z S 9 B d X R v U m V t b 3 Z l Z E N v b H V t b n M x L n t P c m R l c i B E Z X N j L i w x O H 0 m c X V v d D s s J n F 1 b 3 Q 7 U 2 V j d G l v b j E v U m V z d F 9 U b y B B b m F s e X p l L 0 F 1 d G 9 S Z W 1 v d m V k Q 2 9 s d W 1 u c z E u e y A g I E R l Y m l 0 I G F t b 3 V u d C w x O X 0 m c X V v d D s s J n F 1 b 3 Q 7 U 2 V j d G l v b j E v U m V z d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c 3 R f V G 8 g Q W 5 h b H l 6 Z S 9 B d X R v U m V t b 3 Z l Z E N v b H V t b n M x L n t D b 0 N k L D B 9 J n F 1 b 3 Q 7 L C Z x d W 9 0 O 1 N l Y 3 R p b 2 4 x L 1 J l c 3 R f V G 8 g Q W 5 h b H l 6 Z S 9 B d X R v U m V t b 3 Z l Z E N v b H V t b n M x L n t N Y W 5 h Z 2 V y L D F 9 J n F 1 b 3 Q 7 L C Z x d W 9 0 O 1 N l Y 3 R p b 2 4 x L 1 J l c 3 R f V G 8 g Q W 5 h b H l 6 Z S 9 B d X R v U m V t b 3 Z l Z E N v b H V t b n M x L n t V c 2 V y L D J 9 J n F 1 b 3 Q 7 L C Z x d W 9 0 O 1 N l Y 3 R p b 2 4 x L 1 J l c 3 R f V G 8 g Q W 5 h b H l 6 Z S 9 B d X R v U m V t b 3 Z l Z E N v b H V t b n M x L n t U Q 2 9 k Z S w z f S Z x d W 9 0 O y w m c X V v d D t T Z W N 0 a W 9 u M S 9 S Z X N 0 X 1 R v I E F u Y W x 5 e m U v Q X V 0 b 1 J l b W 9 2 Z W R D b 2 x 1 b W 5 z M S 5 7 V H l w Z S w 0 f S Z x d W 9 0 O y w m c X V v d D t T Z W N 0 a W 9 u M S 9 S Z X N 0 X 1 R v I E F u Y W x 5 e m U v Q X V 0 b 1 J l b W 9 2 Z W R D b 2 x 1 b W 5 z M S 5 7 R G 9 j d W 1 l b n R O b y w 1 f S Z x d W 9 0 O y w m c X V v d D t T Z W N 0 a W 9 u M S 9 S Z X N 0 X 1 R v I E F u Y W x 5 e m U v Q X V 0 b 1 J l b W 9 2 Z W R D b 2 x 1 b W 5 z M S 5 7 R W Z m Z W N 0 I G R h d G U s N n 0 m c X V v d D s s J n F 1 b 3 Q 7 U 2 V j d G l v b j E v U m V z d F 9 U b y B B b m F s e X p l L 0 F 1 d G 9 S Z W 1 v d m V k Q 2 9 s d W 1 u c z E u e 0 R v Y y 5 I Z W F k Z X I g V G V 4 d C w 3 f S Z x d W 9 0 O y w m c X V v d D t T Z W N 0 a W 9 u M S 9 S Z X N 0 X 1 R v I E F u Y W x 5 e m U v Q X V 0 b 1 J l b W 9 2 Z W R D b 2 x 1 b W 5 z M S 5 7 V G 9 0 Y W w g R G V i L i 9 D c m V k L i w 4 f S Z x d W 9 0 O y w m c X V v d D t T Z W N 0 a W 9 u M S 9 S Z X N 0 X 1 R v I E F u Y W x 5 e m U v Q X V 0 b 1 J l b W 9 2 Z W R D b 2 x 1 b W 5 z M S 5 7 R y 9 M I E F j Y 2 9 1 b n Q s O X 0 m c X V v d D s s J n F 1 b 3 Q 7 U 2 V j d G l v b j E v U m V z d F 9 U b y B B b m F s e X p l L 0 F 1 d G 9 S Z W 1 v d m V k Q 2 9 s d W 1 u c z E u e 0 c v T C B B Y 2 N v d W 5 0 I E R l c 2 N y L i w x M H 0 m c X V v d D s s J n F 1 b 3 Q 7 U 2 V j d G l v b j E v U m V z d F 9 U b y B B b m F s e X p l L 0 F 1 d G 9 S Z W 1 v d m V k Q 2 9 s d W 1 u c z E u e 1 N 1 c H A v Q 3 V z d C w x M X 0 m c X V v d D s s J n F 1 b 3 Q 7 U 2 V j d G l v b j E v U m V z d F 9 U b y B B b m F s e X p l L 0 F 1 d G 9 S Z W 1 v d m V k Q 2 9 s d W 1 u c z E u e 0 R l c 2 M u U y 9 D L D E y f S Z x d W 9 0 O y w m c X V v d D t T Z W N 0 a W 9 u M S 9 S Z X N 0 X 1 R v I E F u Y W x 5 e m U v Q X V 0 b 1 J l b W 9 2 Z W R D b 2 x 1 b W 5 z M S 5 7 Q 2 9 z d C B D d H I s M T N 9 J n F 1 b 3 Q 7 L C Z x d W 9 0 O 1 N l Y 3 R p b 2 4 x L 1 J l c 3 R f V G 8 g Q W 5 h b H l 6 Z S 9 B d X R v U m V t b 3 Z l Z E N v b H V t b n M x L n t D b 3 N 0 I E N 0 c i B E Z X N j L i w x N H 0 m c X V v d D s s J n F 1 b 3 Q 7 U 2 V j d G l v b j E v U m V z d F 9 U b y B B b m F s e X p l L 0 F 1 d G 9 S Z W 1 v d m V k Q 2 9 s d W 1 u c z E u e 1 B y b 2 Z p d C B D d H I s M T V 9 J n F 1 b 3 Q 7 L C Z x d W 9 0 O 1 N l Y 3 R p b 2 4 x L 1 J l c 3 R f V G 8 g Q W 5 h b H l 6 Z S 9 B d X R v U m V t b 3 Z l Z E N v b H V t b n M x L n t Q c m 9 m a X Q g Q 3 R y I E R l c 2 M s M T Z 9 J n F 1 b 3 Q 7 L C Z x d W 9 0 O 1 N l Y 3 R p b 2 4 x L 1 J l c 3 R f V G 8 g Q W 5 h b H l 6 Z S 9 B d X R v U m V t b 3 Z l Z E N v b H V t b n M x L n t P c m R l c i w x N 3 0 m c X V v d D s s J n F 1 b 3 Q 7 U 2 V j d G l v b j E v U m V z d F 9 U b y B B b m F s e X p l L 0 F 1 d G 9 S Z W 1 v d m V k Q 2 9 s d W 1 u c z E u e 0 9 y Z G V y I E R l c 2 M u L D E 4 f S Z x d W 9 0 O y w m c X V v d D t T Z W N 0 a W 9 u M S 9 S Z X N 0 X 1 R v I E F u Y W x 5 e m U v Q X V 0 b 1 J l b W 9 2 Z W R D b 2 x 1 b W 5 z M S 5 7 I C A g R G V i a X Q g Y W 1 v d W 5 0 L D E 5 f S Z x d W 9 0 O y w m c X V v d D t T Z W N 0 a W 9 u M S 9 S Z X N 0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D b 3 V u d C I g V m F s d W U 9 I m w w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+ 6 l h F q Q c T 7 1 v b A t / H c s o A A A A A A I A A A A A A A N m A A D A A A A A E A A A A E 8 Y W m S o D q 9 3 r n Y p 5 D 7 u 4 5 I A A A A A B I A A A K A A A A A Q A A A A o + / S w Q 8 o R G n m S 6 + L Y + o d u F A A A A C F o W K j W o o s S R M M J Q m + w I v A 5 W t q f e F N u L G x R 8 X Z Z E r O N a x X C I b u 0 l k Q f p G m J j T F 7 s J h z j f j 8 l M i k Q 5 K k S 0 H q 4 E a b 3 U u N 0 o x Y Y l u M t g i k X q t 3 R Q A A A C 1 H B 2 j p + 3 W q x u 9 g K x / 3 A P c a r E K x Q = = < / D a t a M a s h u p > 
</file>

<file path=customXml/itemProps1.xml><?xml version="1.0" encoding="utf-8"?>
<ds:datastoreItem xmlns:ds="http://schemas.openxmlformats.org/officeDocument/2006/customXml" ds:itemID="{AA9B4740-5419-495B-ABEE-FF666458B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ZEUFI037</vt:lpstr>
      <vt:lpstr>GL Analysis</vt:lpstr>
      <vt:lpstr>Clearings</vt:lpstr>
      <vt:lpstr>To_Analyze</vt:lpstr>
      <vt:lpstr>Under_Control</vt:lpstr>
      <vt:lpstr>AR</vt:lpstr>
      <vt:lpstr>AP</vt:lpstr>
      <vt:lpstr>Summary</vt:lpstr>
      <vt:lpstr>AR_To Analyze</vt:lpstr>
      <vt:lpstr>AP_To Analyze</vt:lpstr>
      <vt:lpstr>Sample_AR</vt:lpstr>
      <vt:lpstr>Sample_AP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Subirana Santos</dc:creator>
  <cp:keywords/>
  <dc:description/>
  <cp:lastModifiedBy>S_RPA_CORP</cp:lastModifiedBy>
  <cp:revision/>
  <dcterms:created xsi:type="dcterms:W3CDTF">2022-07-19T09:20:13Z</dcterms:created>
  <dcterms:modified xsi:type="dcterms:W3CDTF">2024-10-31T16:09:59Z</dcterms:modified>
  <cp:category/>
  <cp:contentStatus/>
</cp:coreProperties>
</file>