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a56131e6a12ddc/Bureau/Taff/MDE 5A/TimeSeries/"/>
    </mc:Choice>
  </mc:AlternateContent>
  <xr:revisionPtr revIDLastSave="292" documentId="8_{8C4FCB77-74AA-4589-ABEF-FC45A7D708A5}" xr6:coauthVersionLast="47" xr6:coauthVersionMax="47" xr10:uidLastSave="{7AE59E6C-AAB4-4549-A960-5153FB6CD504}"/>
  <bookViews>
    <workbookView xWindow="-110" yWindow="-110" windowWidth="25820" windowHeight="13900" xr2:uid="{DC574639-8EF9-4DAF-8774-CFE72B6261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F64" i="1"/>
  <c r="F65" i="1"/>
  <c r="F66" i="1"/>
  <c r="F67" i="1"/>
  <c r="F68" i="1"/>
  <c r="F69" i="1"/>
  <c r="F70" i="1"/>
  <c r="F71" i="1"/>
  <c r="F72" i="1"/>
  <c r="F73" i="1"/>
  <c r="F62" i="1"/>
  <c r="J51" i="1"/>
  <c r="K51" i="1"/>
  <c r="E63" i="1"/>
  <c r="E64" i="1"/>
  <c r="E65" i="1"/>
  <c r="E66" i="1"/>
  <c r="E67" i="1"/>
  <c r="E68" i="1"/>
  <c r="E69" i="1"/>
  <c r="E70" i="1"/>
  <c r="E71" i="1"/>
  <c r="E72" i="1"/>
  <c r="E73" i="1"/>
  <c r="E62" i="1"/>
  <c r="L51" i="1"/>
  <c r="M51" i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0" i="1"/>
  <c r="D5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H9" i="1" l="1"/>
  <c r="H7" i="1"/>
  <c r="H8" i="1"/>
  <c r="G8" i="1"/>
  <c r="E15" i="1"/>
  <c r="G14" i="1"/>
  <c r="G13" i="1"/>
  <c r="H14" i="1"/>
  <c r="H13" i="1"/>
  <c r="G9" i="1"/>
  <c r="G6" i="1"/>
  <c r="G5" i="1"/>
  <c r="G4" i="1"/>
  <c r="G3" i="1"/>
  <c r="E14" i="1"/>
  <c r="E16" i="1"/>
  <c r="H5" i="1"/>
  <c r="F17" i="1"/>
  <c r="C23" i="1"/>
  <c r="H10" i="1"/>
  <c r="H11" i="1"/>
  <c r="G10" i="1"/>
  <c r="E10" i="1"/>
  <c r="G7" i="1"/>
  <c r="E5" i="1"/>
  <c r="G16" i="1"/>
  <c r="F16" i="1"/>
  <c r="H12" i="1"/>
  <c r="C22" i="1"/>
  <c r="H6" i="1"/>
  <c r="G15" i="1"/>
  <c r="G12" i="1"/>
  <c r="G11" i="1"/>
  <c r="F11" i="1"/>
  <c r="F10" i="1"/>
  <c r="F9" i="1"/>
  <c r="F8" i="1"/>
  <c r="F7" i="1"/>
  <c r="E17" i="1"/>
  <c r="E9" i="1"/>
  <c r="E8" i="1"/>
  <c r="E7" i="1"/>
  <c r="E6" i="1"/>
  <c r="F15" i="1"/>
  <c r="F14" i="1"/>
  <c r="E11" i="1"/>
  <c r="F13" i="1"/>
  <c r="E13" i="1"/>
  <c r="E12" i="1"/>
  <c r="F12" i="1"/>
  <c r="I2" i="1" l="1"/>
  <c r="I10" i="1"/>
  <c r="I11" i="1"/>
  <c r="I12" i="1"/>
  <c r="I13" i="1"/>
  <c r="I14" i="1"/>
  <c r="I5" i="1"/>
  <c r="I4" i="1"/>
  <c r="I6" i="1"/>
  <c r="I8" i="1"/>
  <c r="I9" i="1"/>
  <c r="I3" i="1"/>
  <c r="I7" i="1"/>
  <c r="I15" i="1"/>
  <c r="I16" i="1"/>
  <c r="I17" i="1"/>
  <c r="J53" i="1" l="1"/>
  <c r="L53" i="1"/>
  <c r="J54" i="1" s="1"/>
  <c r="F48" i="1" s="1"/>
  <c r="F52" i="1" s="1"/>
  <c r="F56" i="1" s="1"/>
  <c r="K54" i="1" l="1"/>
  <c r="F49" i="1" s="1"/>
  <c r="F53" i="1" s="1"/>
  <c r="F57" i="1" s="1"/>
  <c r="E53" i="1"/>
  <c r="E57" i="1"/>
  <c r="E49" i="1"/>
  <c r="M54" i="1"/>
  <c r="F51" i="1" s="1"/>
  <c r="F55" i="1" s="1"/>
  <c r="F59" i="1" s="1"/>
  <c r="L54" i="1"/>
  <c r="F50" i="1" s="1"/>
  <c r="F54" i="1" s="1"/>
  <c r="F58" i="1" s="1"/>
  <c r="E48" i="1"/>
  <c r="E52" i="1"/>
  <c r="E56" i="1"/>
  <c r="E55" i="1" l="1"/>
  <c r="E51" i="1"/>
  <c r="E59" i="1"/>
  <c r="E50" i="1"/>
  <c r="E58" i="1"/>
  <c r="E54" i="1"/>
</calcChain>
</file>

<file path=xl/sharedStrings.xml><?xml version="1.0" encoding="utf-8"?>
<sst xmlns="http://schemas.openxmlformats.org/spreadsheetml/2006/main" count="43" uniqueCount="41">
  <si>
    <t>eps</t>
  </si>
  <si>
    <t>Xt</t>
  </si>
  <si>
    <t>MA4</t>
  </si>
  <si>
    <t>MA6</t>
  </si>
  <si>
    <t>trend</t>
  </si>
  <si>
    <t>CMA3</t>
  </si>
  <si>
    <t>CMA4</t>
  </si>
  <si>
    <t>CMA6</t>
  </si>
  <si>
    <t>Linear Reg</t>
  </si>
  <si>
    <t>Slope</t>
  </si>
  <si>
    <t>Intercept</t>
  </si>
  <si>
    <t>detrend (St + Rt)</t>
  </si>
  <si>
    <t>Q1</t>
  </si>
  <si>
    <t>Q2</t>
  </si>
  <si>
    <t>Q3</t>
  </si>
  <si>
    <t>Q4</t>
  </si>
  <si>
    <t>Y1</t>
  </si>
  <si>
    <t>Y2</t>
  </si>
  <si>
    <t>Y3</t>
  </si>
  <si>
    <t>Year</t>
  </si>
  <si>
    <t>Y1Q1</t>
  </si>
  <si>
    <t>Y1Q2</t>
  </si>
  <si>
    <t>Y1Q3</t>
  </si>
  <si>
    <t>Y1Q4</t>
  </si>
  <si>
    <t>Y2Q1</t>
  </si>
  <si>
    <t>Y2Q2</t>
  </si>
  <si>
    <t>Y2Q3</t>
  </si>
  <si>
    <t>Y2Q4</t>
  </si>
  <si>
    <t>Y3Q1</t>
  </si>
  <si>
    <t>Y3Q2</t>
  </si>
  <si>
    <t>Y3Q3</t>
  </si>
  <si>
    <t>Y3Q4</t>
  </si>
  <si>
    <t>Seasonal Mean</t>
  </si>
  <si>
    <t>Sum of SM</t>
  </si>
  <si>
    <t>Standardized</t>
  </si>
  <si>
    <t>Mean of SM</t>
  </si>
  <si>
    <t>SAX1</t>
  </si>
  <si>
    <t>St</t>
  </si>
  <si>
    <t>alpha</t>
  </si>
  <si>
    <t>b (slope)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</si>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</sst>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Font="1" applyBorder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Série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Feuil1!$D$2:$D$17</c:f>
              <c:numCache>
                <c:formatCode>General</c:formatCode>
                <c:ptCount val="16"/>
                <c:pt idx="0">
                  <c:v>8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17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28</c:v>
                </c:pt>
                <c:pt idx="9">
                  <c:v>27</c:v>
                </c:pt>
                <c:pt idx="10">
                  <c:v>31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22</c:v>
                </c:pt>
                <c:pt idx="1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5-44E1-AB79-FF694AEFB17F}"/>
            </c:ext>
          </c:extLst>
        </c:ser>
        <c:ser>
          <c:idx val="1"/>
          <c:order val="1"/>
          <c:tx>
            <c:v>MA4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Feuil1!$E$2:$E$17</c:f>
              <c:numCache>
                <c:formatCode>General</c:formatCode>
                <c:ptCount val="16"/>
                <c:pt idx="3">
                  <c:v>11.5</c:v>
                </c:pt>
                <c:pt idx="4">
                  <c:v>13.75</c:v>
                </c:pt>
                <c:pt idx="5">
                  <c:v>17.75</c:v>
                </c:pt>
                <c:pt idx="6">
                  <c:v>19.5</c:v>
                </c:pt>
                <c:pt idx="7">
                  <c:v>20.75</c:v>
                </c:pt>
                <c:pt idx="8">
                  <c:v>23.5</c:v>
                </c:pt>
                <c:pt idx="9">
                  <c:v>25</c:v>
                </c:pt>
                <c:pt idx="10">
                  <c:v>27.5</c:v>
                </c:pt>
                <c:pt idx="11">
                  <c:v>27.75</c:v>
                </c:pt>
                <c:pt idx="12">
                  <c:v>27.5</c:v>
                </c:pt>
                <c:pt idx="13">
                  <c:v>27.5</c:v>
                </c:pt>
                <c:pt idx="14">
                  <c:v>25.25</c:v>
                </c:pt>
                <c:pt idx="15">
                  <c:v>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5-44E1-AB79-FF694AEFB17F}"/>
            </c:ext>
          </c:extLst>
        </c:ser>
        <c:ser>
          <c:idx val="2"/>
          <c:order val="2"/>
          <c:tx>
            <c:v>MA6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Feuil1!$F$2:$F$17</c:f>
              <c:numCache>
                <c:formatCode>0.00</c:formatCode>
                <c:ptCount val="16"/>
                <c:pt idx="5">
                  <c:v>14</c:v>
                </c:pt>
                <c:pt idx="6">
                  <c:v>16.166666666666668</c:v>
                </c:pt>
                <c:pt idx="7">
                  <c:v>19.333333333333332</c:v>
                </c:pt>
                <c:pt idx="8">
                  <c:v>21.666666666666668</c:v>
                </c:pt>
                <c:pt idx="9">
                  <c:v>23</c:v>
                </c:pt>
                <c:pt idx="10">
                  <c:v>25.333333333333332</c:v>
                </c:pt>
                <c:pt idx="11">
                  <c:v>26</c:v>
                </c:pt>
                <c:pt idx="12">
                  <c:v>27</c:v>
                </c:pt>
                <c:pt idx="13">
                  <c:v>27.5</c:v>
                </c:pt>
                <c:pt idx="14">
                  <c:v>26.5</c:v>
                </c:pt>
                <c:pt idx="15">
                  <c:v>26.166666666666668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05-44E1-AB79-FF694AEFB17F}"/>
            </c:ext>
          </c:extLst>
        </c:ser>
        <c:ser>
          <c:idx val="3"/>
          <c:order val="3"/>
          <c:tx>
            <c:v>CMA3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Feuil1!$G$2:$G$17</c:f>
              <c:numCache>
                <c:formatCode>0.00</c:formatCode>
                <c:ptCount val="16"/>
                <c:pt idx="1">
                  <c:v>9</c:v>
                </c:pt>
                <c:pt idx="2">
                  <c:v>12.666666666666666</c:v>
                </c:pt>
                <c:pt idx="3">
                  <c:v>16.666666666666668</c:v>
                </c:pt>
                <c:pt idx="4">
                  <c:v>19</c:v>
                </c:pt>
                <c:pt idx="5">
                  <c:v>19.666666666666668</c:v>
                </c:pt>
                <c:pt idx="6">
                  <c:v>22</c:v>
                </c:pt>
                <c:pt idx="7">
                  <c:v>24.333333333333332</c:v>
                </c:pt>
                <c:pt idx="8">
                  <c:v>26.333333333333332</c:v>
                </c:pt>
                <c:pt idx="9">
                  <c:v>28.666666666666668</c:v>
                </c:pt>
                <c:pt idx="10">
                  <c:v>27.666666666666668</c:v>
                </c:pt>
                <c:pt idx="11">
                  <c:v>27.666666666666668</c:v>
                </c:pt>
                <c:pt idx="12">
                  <c:v>26.333333333333332</c:v>
                </c:pt>
                <c:pt idx="13">
                  <c:v>25.333333333333332</c:v>
                </c:pt>
                <c:pt idx="14">
                  <c:v>24.666666666666668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05-44E1-AB79-FF694AEFB17F}"/>
            </c:ext>
          </c:extLst>
        </c:ser>
        <c:ser>
          <c:idx val="4"/>
          <c:order val="4"/>
          <c:tx>
            <c:v>CMA6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Feuil1!$H$2:$H$17</c:f>
              <c:numCache>
                <c:formatCode>0.00</c:formatCode>
                <c:ptCount val="16"/>
                <c:pt idx="3">
                  <c:v>15.083333333333334</c:v>
                </c:pt>
                <c:pt idx="4">
                  <c:v>17.75</c:v>
                </c:pt>
                <c:pt idx="5">
                  <c:v>20.5</c:v>
                </c:pt>
                <c:pt idx="6">
                  <c:v>22.333333333333332</c:v>
                </c:pt>
                <c:pt idx="7">
                  <c:v>24.166666666666668</c:v>
                </c:pt>
                <c:pt idx="8">
                  <c:v>25.666666666666668</c:v>
                </c:pt>
                <c:pt idx="9">
                  <c:v>26.5</c:v>
                </c:pt>
                <c:pt idx="10">
                  <c:v>27.25</c:v>
                </c:pt>
                <c:pt idx="11">
                  <c:v>27</c:v>
                </c:pt>
                <c:pt idx="12">
                  <c:v>26.333333333333332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05-44E1-AB79-FF694AEFB17F}"/>
            </c:ext>
          </c:extLst>
        </c:ser>
        <c:ser>
          <c:idx val="5"/>
          <c:order val="5"/>
          <c:tx>
            <c:v>Régression linéaire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Feuil1!$I$2:$I$17</c:f>
              <c:numCache>
                <c:formatCode>0.00</c:formatCode>
                <c:ptCount val="16"/>
                <c:pt idx="0">
                  <c:v>12.279411764705884</c:v>
                </c:pt>
                <c:pt idx="1">
                  <c:v>13.483823529411765</c:v>
                </c:pt>
                <c:pt idx="2">
                  <c:v>14.688235294117648</c:v>
                </c:pt>
                <c:pt idx="3">
                  <c:v>15.892647058823531</c:v>
                </c:pt>
                <c:pt idx="4">
                  <c:v>17.097058823529412</c:v>
                </c:pt>
                <c:pt idx="5">
                  <c:v>18.301470588235297</c:v>
                </c:pt>
                <c:pt idx="6">
                  <c:v>19.505882352941178</c:v>
                </c:pt>
                <c:pt idx="7">
                  <c:v>20.710294117647059</c:v>
                </c:pt>
                <c:pt idx="8">
                  <c:v>21.914705882352941</c:v>
                </c:pt>
                <c:pt idx="9">
                  <c:v>23.119117647058822</c:v>
                </c:pt>
                <c:pt idx="10">
                  <c:v>24.323529411764707</c:v>
                </c:pt>
                <c:pt idx="11">
                  <c:v>25.527941176470591</c:v>
                </c:pt>
                <c:pt idx="12">
                  <c:v>26.732352941176472</c:v>
                </c:pt>
                <c:pt idx="13">
                  <c:v>27.936764705882354</c:v>
                </c:pt>
                <c:pt idx="14">
                  <c:v>29.141176470588235</c:v>
                </c:pt>
                <c:pt idx="15">
                  <c:v>30.345588235294116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05-44E1-AB79-FF694AEFB17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67295"/>
        <c:axId val="569060639"/>
      </c:lineChart>
      <c:catAx>
        <c:axId val="5690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60639"/>
        <c:crosses val="autoZero"/>
        <c:auto val="1"/>
        <c:lblAlgn val="ctr"/>
        <c:lblOffset val="100"/>
        <c:noMultiLvlLbl val="0"/>
      </c:catAx>
      <c:valAx>
        <c:axId val="5690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672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Feuil1!$B$48:$B$59</c:f>
              <c:numCache>
                <c:formatCode>General</c:formatCode>
                <c:ptCount val="12"/>
                <c:pt idx="0">
                  <c:v>1248</c:v>
                </c:pt>
                <c:pt idx="1">
                  <c:v>1392</c:v>
                </c:pt>
                <c:pt idx="2">
                  <c:v>1057</c:v>
                </c:pt>
                <c:pt idx="3">
                  <c:v>3159</c:v>
                </c:pt>
                <c:pt idx="4">
                  <c:v>891</c:v>
                </c:pt>
                <c:pt idx="5">
                  <c:v>1065</c:v>
                </c:pt>
                <c:pt idx="6">
                  <c:v>1118</c:v>
                </c:pt>
                <c:pt idx="7">
                  <c:v>2934</c:v>
                </c:pt>
                <c:pt idx="8">
                  <c:v>1138</c:v>
                </c:pt>
                <c:pt idx="9">
                  <c:v>1456</c:v>
                </c:pt>
                <c:pt idx="10">
                  <c:v>1224</c:v>
                </c:pt>
                <c:pt idx="11">
                  <c:v>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5-41B3-AAFD-63BC2ACFFE32}"/>
            </c:ext>
          </c:extLst>
        </c:ser>
        <c:ser>
          <c:idx val="1"/>
          <c:order val="1"/>
          <c:tx>
            <c:strRef>
              <c:f>Feuil1!$F$61</c:f>
              <c:strCache>
                <c:ptCount val="1"/>
                <c:pt idx="0">
                  <c:v>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Feuil1!$F$62:$F$73</c:f>
              <c:numCache>
                <c:formatCode>0.00</c:formatCode>
                <c:ptCount val="12"/>
                <c:pt idx="0">
                  <c:v>186.33500000000004</c:v>
                </c:pt>
                <c:pt idx="1">
                  <c:v>91.994999999999891</c:v>
                </c:pt>
                <c:pt idx="2">
                  <c:v>-86.845000000000027</c:v>
                </c:pt>
                <c:pt idx="3">
                  <c:v>55.315000000000055</c:v>
                </c:pt>
                <c:pt idx="4">
                  <c:v>-166.02500000000009</c:v>
                </c:pt>
                <c:pt idx="5">
                  <c:v>-230.36500000000001</c:v>
                </c:pt>
                <c:pt idx="6">
                  <c:v>-21.205000000000155</c:v>
                </c:pt>
                <c:pt idx="7">
                  <c:v>-165.04500000000007</c:v>
                </c:pt>
                <c:pt idx="8">
                  <c:v>85.615000000000009</c:v>
                </c:pt>
                <c:pt idx="9">
                  <c:v>165.27499999999986</c:v>
                </c:pt>
                <c:pt idx="10">
                  <c:v>89.434999999999945</c:v>
                </c:pt>
                <c:pt idx="11">
                  <c:v>-4.4049999999999727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5-41B3-AAFD-63BC2ACFFE32}"/>
            </c:ext>
          </c:extLst>
        </c:ser>
        <c:ser>
          <c:idx val="2"/>
          <c:order val="2"/>
          <c:tx>
            <c:strRef>
              <c:f>Feuil1!$F$47</c:f>
              <c:strCache>
                <c:ptCount val="1"/>
                <c:pt idx="0">
                  <c:v>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Feuil1!$F$48:$F$59</c:f>
              <c:numCache>
                <c:formatCode>0.00</c:formatCode>
                <c:ptCount val="12"/>
                <c:pt idx="0">
                  <c:v>-592.375</c:v>
                </c:pt>
                <c:pt idx="1">
                  <c:v>-352.875</c:v>
                </c:pt>
                <c:pt idx="2">
                  <c:v>-507.875</c:v>
                </c:pt>
                <c:pt idx="3">
                  <c:v>1453.125</c:v>
                </c:pt>
                <c:pt idx="4">
                  <c:v>-592.375</c:v>
                </c:pt>
                <c:pt idx="5">
                  <c:v>-352.875</c:v>
                </c:pt>
                <c:pt idx="6">
                  <c:v>-507.875</c:v>
                </c:pt>
                <c:pt idx="7">
                  <c:v>1453.125</c:v>
                </c:pt>
                <c:pt idx="8">
                  <c:v>-592.375</c:v>
                </c:pt>
                <c:pt idx="9">
                  <c:v>-352.875</c:v>
                </c:pt>
                <c:pt idx="10">
                  <c:v>-507.875</c:v>
                </c:pt>
                <c:pt idx="11">
                  <c:v>1453.125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5-41B3-AAFD-63BC2ACFFE32}"/>
            </c:ext>
          </c:extLst>
        </c:ser>
        <c:ser>
          <c:idx val="3"/>
          <c:order val="3"/>
          <c:tx>
            <c:v>trend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Feuil1!$E$62:$E$73</c:f>
              <c:numCache>
                <c:formatCode>General</c:formatCode>
                <c:ptCount val="12"/>
                <c:pt idx="0">
                  <c:v>1654.04</c:v>
                </c:pt>
                <c:pt idx="1">
                  <c:v>1652.88</c:v>
                </c:pt>
                <c:pt idx="2">
                  <c:v>1651.72</c:v>
                </c:pt>
                <c:pt idx="3">
                  <c:v>1650.56</c:v>
                </c:pt>
                <c:pt idx="4">
                  <c:v>1649.4</c:v>
                </c:pt>
                <c:pt idx="5">
                  <c:v>1648.24</c:v>
                </c:pt>
                <c:pt idx="6">
                  <c:v>1647.0800000000002</c:v>
                </c:pt>
                <c:pt idx="7">
                  <c:v>1645.92</c:v>
                </c:pt>
                <c:pt idx="8">
                  <c:v>1644.76</c:v>
                </c:pt>
                <c:pt idx="9">
                  <c:v>1643.6000000000001</c:v>
                </c:pt>
                <c:pt idx="10">
                  <c:v>1642.44</c:v>
                </c:pt>
                <c:pt idx="11">
                  <c:v>1641.28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F5-41B3-AAFD-63BC2ACF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755663"/>
        <c:axId val="1073758991"/>
      </c:lineChart>
      <c:catAx>
        <c:axId val="107375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58991"/>
        <c:crosses val="autoZero"/>
        <c:auto val="1"/>
        <c:lblAlgn val="ctr"/>
        <c:lblOffset val="100"/>
        <c:noMultiLvlLbl val="0"/>
      </c:catAx>
      <c:valAx>
        <c:axId val="10737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556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1</xdr:row>
      <xdr:rowOff>48985</xdr:rowOff>
    </xdr:from>
    <xdr:to>
      <xdr:col>29</xdr:col>
      <xdr:colOff>272142</xdr:colOff>
      <xdr:row>44</xdr:row>
      <xdr:rowOff>72572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9D36A7-601C-41BB-F9B1-0FAC8BAF6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319942</xdr:colOff>
      <xdr:row>57</xdr:row>
      <xdr:rowOff>62033</xdr:rowOff>
    </xdr:from>
    <xdr:to>
      <xdr:col>14</xdr:col>
      <xdr:colOff>757114</xdr:colOff>
      <xdr:row>75</xdr:row>
      <xdr:rowOff>14653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7F8A03-1B94-4A0F-1415-A7B8CE9B3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E00BD6-0FCB-4B66-8024-1848B017C4DC}" name="Tableau1" displayName="Tableau1" ref="I47:M51" totalsRowCount="1" headerRowDxfId="3">
  <autoFilter ref="I47:M50" xr:uid="{EAE00BD6-0FCB-4B66-8024-1848B017C4DC}"/>
  <tableColumns count="5">
    <tableColumn id="1" xr3:uid="{BB90EE7D-9F84-46A8-8DC2-274E2C7BB459}" name="Year" totalsRowLabel="Seasonal Mean" dataDxfId="1" totalsRowDxfId="0"/>
    <tableColumn id="2" xr3:uid="{53E0FF93-8B0C-4B7F-8AAD-5577DBB10EAC}" name="Q1" totalsRowFunction="custom" dataDxfId="2">
      <totalsRowFormula>AVERAGE(J49:J50)</totalsRowFormula>
    </tableColumn>
    <tableColumn id="3" xr3:uid="{A3098C6D-158F-41D4-887F-228B8BF1E22F}" name="Q2" totalsRowFunction="custom">
      <totalsRowFormula>AVERAGE(K49:K50)</totalsRowFormula>
    </tableColumn>
    <tableColumn id="4" xr3:uid="{7A77A953-47BC-4492-A3DA-FAC198685532}" name="Q3" totalsRowFunction="custom">
      <totalsRowFormula>AVERAGE(L48:L49)</totalsRowFormula>
    </tableColumn>
    <tableColumn id="5" xr3:uid="{B3D30F6F-D0F5-4778-9B34-290207867156}" name="Q4" totalsRowFunction="custom">
      <totalsRowFormula>AVERAGE(M48:M49)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981E-E68E-4106-BC9B-2B15C0303923}">
  <dimension ref="A1:M73"/>
  <sheetViews>
    <sheetView tabSelected="1" topLeftCell="A50" zoomScale="115" zoomScaleNormal="115" workbookViewId="0">
      <selection activeCell="E48" sqref="E48"/>
    </sheetView>
  </sheetViews>
  <sheetFormatPr baseColWidth="10" defaultRowHeight="14.5" x14ac:dyDescent="0.35"/>
  <cols>
    <col min="2" max="2" width="9.36328125" bestFit="1" customWidth="1"/>
    <col min="4" max="4" width="14.36328125" bestFit="1" customWidth="1"/>
    <col min="6" max="6" width="13.7265625" style="1" bestFit="1" customWidth="1"/>
    <col min="7" max="7" width="10.90625" style="1"/>
  </cols>
  <sheetData>
    <row r="1" spans="1:9" x14ac:dyDescent="0.35">
      <c r="B1" t="s">
        <v>4</v>
      </c>
      <c r="C1" t="s">
        <v>0</v>
      </c>
      <c r="D1" t="s">
        <v>1</v>
      </c>
      <c r="E1" t="s">
        <v>2</v>
      </c>
      <c r="F1" s="1" t="s">
        <v>3</v>
      </c>
      <c r="G1" s="1" t="s">
        <v>5</v>
      </c>
      <c r="H1" t="s">
        <v>7</v>
      </c>
      <c r="I1" t="s">
        <v>8</v>
      </c>
    </row>
    <row r="2" spans="1:9" x14ac:dyDescent="0.35">
      <c r="A2">
        <v>1</v>
      </c>
      <c r="B2">
        <v>1</v>
      </c>
      <c r="C2">
        <v>7</v>
      </c>
      <c r="D2">
        <f>B2+C2</f>
        <v>8</v>
      </c>
      <c r="I2" s="1">
        <f>A2*C$22+C$23</f>
        <v>12.279411764705884</v>
      </c>
    </row>
    <row r="3" spans="1:9" x14ac:dyDescent="0.35">
      <c r="A3">
        <v>2</v>
      </c>
      <c r="B3">
        <v>2</v>
      </c>
      <c r="C3">
        <v>3</v>
      </c>
      <c r="D3">
        <f t="shared" ref="D3:D17" si="0">B3+C3</f>
        <v>5</v>
      </c>
      <c r="G3" s="1">
        <f>AVERAGE(D2:D4)</f>
        <v>9</v>
      </c>
      <c r="H3" s="1"/>
      <c r="I3" s="1">
        <f t="shared" ref="I3:I17" si="1">A3*C$22+C$23</f>
        <v>13.483823529411765</v>
      </c>
    </row>
    <row r="4" spans="1:9" x14ac:dyDescent="0.35">
      <c r="A4">
        <v>3</v>
      </c>
      <c r="B4">
        <v>3</v>
      </c>
      <c r="C4">
        <v>11</v>
      </c>
      <c r="D4">
        <f t="shared" si="0"/>
        <v>14</v>
      </c>
      <c r="G4" s="1">
        <f t="shared" ref="G4:G16" si="2">AVERAGE(D3:D5)</f>
        <v>12.666666666666666</v>
      </c>
      <c r="H4" s="1"/>
      <c r="I4" s="1">
        <f t="shared" si="1"/>
        <v>14.688235294117648</v>
      </c>
    </row>
    <row r="5" spans="1:9" x14ac:dyDescent="0.35">
      <c r="A5">
        <v>4</v>
      </c>
      <c r="B5">
        <v>4</v>
      </c>
      <c r="C5">
        <v>15</v>
      </c>
      <c r="D5">
        <f t="shared" si="0"/>
        <v>19</v>
      </c>
      <c r="E5">
        <f>AVERAGE(D2:D5)</f>
        <v>11.5</v>
      </c>
      <c r="G5" s="1">
        <f t="shared" si="2"/>
        <v>16.666666666666668</v>
      </c>
      <c r="H5" s="1">
        <f>(D2/2+SUM(D3:D7)+D8/2)/6</f>
        <v>15.083333333333334</v>
      </c>
      <c r="I5" s="1">
        <f t="shared" si="1"/>
        <v>15.892647058823531</v>
      </c>
    </row>
    <row r="6" spans="1:9" x14ac:dyDescent="0.35">
      <c r="A6">
        <v>5</v>
      </c>
      <c r="B6">
        <v>5</v>
      </c>
      <c r="C6">
        <v>12</v>
      </c>
      <c r="D6">
        <f t="shared" si="0"/>
        <v>17</v>
      </c>
      <c r="E6">
        <f t="shared" ref="E6:E17" si="3">AVERAGE(D3:D6)</f>
        <v>13.75</v>
      </c>
      <c r="G6" s="1">
        <f t="shared" si="2"/>
        <v>19</v>
      </c>
      <c r="H6" s="1">
        <f t="shared" ref="H6:H14" si="4">(D3/2+SUM(D4:D8)+D9/2)/6</f>
        <v>17.75</v>
      </c>
      <c r="I6" s="1">
        <f t="shared" si="1"/>
        <v>17.097058823529412</v>
      </c>
    </row>
    <row r="7" spans="1:9" x14ac:dyDescent="0.35">
      <c r="A7">
        <v>6</v>
      </c>
      <c r="B7">
        <v>3</v>
      </c>
      <c r="C7">
        <v>18</v>
      </c>
      <c r="D7">
        <f t="shared" si="0"/>
        <v>21</v>
      </c>
      <c r="E7">
        <f t="shared" si="3"/>
        <v>17.75</v>
      </c>
      <c r="F7" s="1">
        <f>AVERAGE(D2:D7)</f>
        <v>14</v>
      </c>
      <c r="G7" s="1">
        <f t="shared" si="2"/>
        <v>19.666666666666668</v>
      </c>
      <c r="H7" s="1">
        <f t="shared" si="4"/>
        <v>20.5</v>
      </c>
      <c r="I7" s="1">
        <f t="shared" si="1"/>
        <v>18.301470588235297</v>
      </c>
    </row>
    <row r="8" spans="1:9" x14ac:dyDescent="0.35">
      <c r="A8">
        <v>7</v>
      </c>
      <c r="B8">
        <v>1</v>
      </c>
      <c r="C8">
        <v>20</v>
      </c>
      <c r="D8">
        <f t="shared" si="0"/>
        <v>21</v>
      </c>
      <c r="E8">
        <f t="shared" si="3"/>
        <v>19.5</v>
      </c>
      <c r="F8" s="1">
        <f t="shared" ref="F8:F17" si="5">AVERAGE(D3:D8)</f>
        <v>16.166666666666668</v>
      </c>
      <c r="G8" s="1">
        <f t="shared" si="2"/>
        <v>22</v>
      </c>
      <c r="H8" s="1">
        <f t="shared" si="4"/>
        <v>22.333333333333332</v>
      </c>
      <c r="I8" s="1">
        <f t="shared" si="1"/>
        <v>19.505882352941178</v>
      </c>
    </row>
    <row r="9" spans="1:9" x14ac:dyDescent="0.35">
      <c r="A9">
        <v>8</v>
      </c>
      <c r="B9">
        <v>4</v>
      </c>
      <c r="C9">
        <v>20</v>
      </c>
      <c r="D9">
        <f t="shared" si="0"/>
        <v>24</v>
      </c>
      <c r="E9">
        <f t="shared" si="3"/>
        <v>20.75</v>
      </c>
      <c r="F9" s="1">
        <f t="shared" si="5"/>
        <v>19.333333333333332</v>
      </c>
      <c r="G9" s="1">
        <f t="shared" si="2"/>
        <v>24.333333333333332</v>
      </c>
      <c r="H9" s="1">
        <f t="shared" si="4"/>
        <v>24.166666666666668</v>
      </c>
      <c r="I9" s="1">
        <f t="shared" si="1"/>
        <v>20.710294117647059</v>
      </c>
    </row>
    <row r="10" spans="1:9" x14ac:dyDescent="0.35">
      <c r="A10">
        <v>9</v>
      </c>
      <c r="B10">
        <v>9</v>
      </c>
      <c r="C10">
        <v>19</v>
      </c>
      <c r="D10">
        <f t="shared" si="0"/>
        <v>28</v>
      </c>
      <c r="E10">
        <f t="shared" si="3"/>
        <v>23.5</v>
      </c>
      <c r="F10" s="1">
        <f t="shared" si="5"/>
        <v>21.666666666666668</v>
      </c>
      <c r="G10" s="1">
        <f t="shared" si="2"/>
        <v>26.333333333333332</v>
      </c>
      <c r="H10" s="1">
        <f t="shared" si="4"/>
        <v>25.666666666666668</v>
      </c>
      <c r="I10" s="1">
        <f t="shared" si="1"/>
        <v>21.914705882352941</v>
      </c>
    </row>
    <row r="11" spans="1:9" x14ac:dyDescent="0.35">
      <c r="A11">
        <v>10</v>
      </c>
      <c r="B11">
        <v>10</v>
      </c>
      <c r="C11">
        <v>17</v>
      </c>
      <c r="D11">
        <f t="shared" si="0"/>
        <v>27</v>
      </c>
      <c r="E11">
        <f t="shared" si="3"/>
        <v>25</v>
      </c>
      <c r="F11" s="1">
        <f t="shared" si="5"/>
        <v>23</v>
      </c>
      <c r="G11" s="1">
        <f t="shared" si="2"/>
        <v>28.666666666666668</v>
      </c>
      <c r="H11" s="1">
        <f t="shared" si="4"/>
        <v>26.5</v>
      </c>
      <c r="I11" s="1">
        <f t="shared" si="1"/>
        <v>23.119117647058822</v>
      </c>
    </row>
    <row r="12" spans="1:9" x14ac:dyDescent="0.35">
      <c r="A12">
        <v>11</v>
      </c>
      <c r="B12">
        <v>11</v>
      </c>
      <c r="C12">
        <v>20</v>
      </c>
      <c r="D12">
        <f t="shared" si="0"/>
        <v>31</v>
      </c>
      <c r="E12">
        <f t="shared" si="3"/>
        <v>27.5</v>
      </c>
      <c r="F12" s="1">
        <f t="shared" si="5"/>
        <v>25.333333333333332</v>
      </c>
      <c r="G12" s="1">
        <f t="shared" si="2"/>
        <v>27.666666666666668</v>
      </c>
      <c r="H12" s="1">
        <f t="shared" si="4"/>
        <v>27.25</v>
      </c>
      <c r="I12" s="1">
        <f t="shared" si="1"/>
        <v>24.323529411764707</v>
      </c>
    </row>
    <row r="13" spans="1:9" x14ac:dyDescent="0.35">
      <c r="A13">
        <v>12</v>
      </c>
      <c r="B13">
        <v>12</v>
      </c>
      <c r="C13">
        <v>13</v>
      </c>
      <c r="D13">
        <f t="shared" si="0"/>
        <v>25</v>
      </c>
      <c r="E13">
        <f t="shared" si="3"/>
        <v>27.75</v>
      </c>
      <c r="F13" s="1">
        <f t="shared" si="5"/>
        <v>26</v>
      </c>
      <c r="G13" s="1">
        <f t="shared" si="2"/>
        <v>27.666666666666668</v>
      </c>
      <c r="H13" s="1">
        <f t="shared" si="4"/>
        <v>27</v>
      </c>
      <c r="I13" s="1">
        <f t="shared" si="1"/>
        <v>25.527941176470591</v>
      </c>
    </row>
    <row r="14" spans="1:9" x14ac:dyDescent="0.35">
      <c r="A14">
        <v>13</v>
      </c>
      <c r="B14">
        <v>13</v>
      </c>
      <c r="C14">
        <v>14</v>
      </c>
      <c r="D14">
        <f t="shared" si="0"/>
        <v>27</v>
      </c>
      <c r="E14">
        <f t="shared" si="3"/>
        <v>27.5</v>
      </c>
      <c r="F14" s="1">
        <f t="shared" si="5"/>
        <v>27</v>
      </c>
      <c r="G14" s="1">
        <f t="shared" si="2"/>
        <v>26.333333333333332</v>
      </c>
      <c r="H14" s="1">
        <f t="shared" si="4"/>
        <v>26.333333333333332</v>
      </c>
      <c r="I14" s="1">
        <f t="shared" si="1"/>
        <v>26.732352941176472</v>
      </c>
    </row>
    <row r="15" spans="1:9" x14ac:dyDescent="0.35">
      <c r="A15">
        <v>14</v>
      </c>
      <c r="B15">
        <v>14</v>
      </c>
      <c r="C15">
        <v>13</v>
      </c>
      <c r="D15">
        <f t="shared" si="0"/>
        <v>27</v>
      </c>
      <c r="E15">
        <f t="shared" si="3"/>
        <v>27.5</v>
      </c>
      <c r="F15" s="1">
        <f t="shared" si="5"/>
        <v>27.5</v>
      </c>
      <c r="G15" s="1">
        <f t="shared" si="2"/>
        <v>25.333333333333332</v>
      </c>
      <c r="H15" s="1"/>
      <c r="I15" s="1">
        <f t="shared" si="1"/>
        <v>27.936764705882354</v>
      </c>
    </row>
    <row r="16" spans="1:9" x14ac:dyDescent="0.35">
      <c r="A16">
        <v>15</v>
      </c>
      <c r="B16">
        <v>15</v>
      </c>
      <c r="C16">
        <v>7</v>
      </c>
      <c r="D16">
        <f t="shared" si="0"/>
        <v>22</v>
      </c>
      <c r="E16">
        <f t="shared" si="3"/>
        <v>25.25</v>
      </c>
      <c r="F16" s="1">
        <f t="shared" si="5"/>
        <v>26.5</v>
      </c>
      <c r="G16" s="1">
        <f t="shared" si="2"/>
        <v>24.666666666666668</v>
      </c>
      <c r="H16" s="1"/>
      <c r="I16" s="1">
        <f t="shared" si="1"/>
        <v>29.141176470588235</v>
      </c>
    </row>
    <row r="17" spans="1:9" x14ac:dyDescent="0.35">
      <c r="A17">
        <v>16</v>
      </c>
      <c r="B17">
        <v>16</v>
      </c>
      <c r="C17">
        <v>9</v>
      </c>
      <c r="D17">
        <f t="shared" si="0"/>
        <v>25</v>
      </c>
      <c r="E17">
        <f t="shared" si="3"/>
        <v>25.25</v>
      </c>
      <c r="F17" s="1">
        <f t="shared" si="5"/>
        <v>26.166666666666668</v>
      </c>
      <c r="H17" s="1"/>
      <c r="I17" s="1">
        <f t="shared" si="1"/>
        <v>30.345588235294116</v>
      </c>
    </row>
    <row r="21" spans="1:9" x14ac:dyDescent="0.35">
      <c r="B21" t="s">
        <v>8</v>
      </c>
    </row>
    <row r="22" spans="1:9" x14ac:dyDescent="0.35">
      <c r="B22" t="s">
        <v>9</v>
      </c>
      <c r="C22" s="1">
        <f>SLOPE(D2:D17,A2:A17)</f>
        <v>1.2044117647058823</v>
      </c>
    </row>
    <row r="23" spans="1:9" x14ac:dyDescent="0.35">
      <c r="B23" t="s">
        <v>10</v>
      </c>
      <c r="C23" s="1">
        <f>INTERCEPT(D2:D17,A2:A17)</f>
        <v>11.075000000000001</v>
      </c>
    </row>
    <row r="47" spans="1:13" x14ac:dyDescent="0.35">
      <c r="B47" t="s">
        <v>1</v>
      </c>
      <c r="C47" t="s">
        <v>6</v>
      </c>
      <c r="D47" t="s">
        <v>11</v>
      </c>
      <c r="E47" t="s">
        <v>36</v>
      </c>
      <c r="F47" s="1" t="s">
        <v>37</v>
      </c>
      <c r="I47" s="1" t="s">
        <v>19</v>
      </c>
      <c r="J47" s="1" t="s">
        <v>12</v>
      </c>
      <c r="K47" s="1" t="s">
        <v>13</v>
      </c>
      <c r="L47" s="1" t="s">
        <v>14</v>
      </c>
      <c r="M47" s="1" t="s">
        <v>15</v>
      </c>
    </row>
    <row r="48" spans="1:13" x14ac:dyDescent="0.35">
      <c r="A48" t="s">
        <v>20</v>
      </c>
      <c r="B48">
        <v>1248</v>
      </c>
      <c r="E48" s="1">
        <f>B48-J54</f>
        <v>1840.375</v>
      </c>
      <c r="F48" s="1">
        <f>J54</f>
        <v>-592.375</v>
      </c>
      <c r="I48" s="1" t="s">
        <v>16</v>
      </c>
      <c r="J48" s="1"/>
      <c r="L48">
        <v>-612</v>
      </c>
      <c r="M48">
        <v>1575</v>
      </c>
    </row>
    <row r="49" spans="1:13" x14ac:dyDescent="0.35">
      <c r="A49" t="s">
        <v>21</v>
      </c>
      <c r="B49">
        <v>1392</v>
      </c>
      <c r="E49">
        <f>B49-K54</f>
        <v>1744.875</v>
      </c>
      <c r="F49" s="1">
        <f>K54</f>
        <v>-352.875</v>
      </c>
      <c r="I49" s="1" t="s">
        <v>17</v>
      </c>
      <c r="J49" s="1">
        <v>-659</v>
      </c>
      <c r="K49">
        <v>-465</v>
      </c>
      <c r="L49">
        <v>-414</v>
      </c>
      <c r="M49">
        <v>1321</v>
      </c>
    </row>
    <row r="50" spans="1:13" x14ac:dyDescent="0.35">
      <c r="A50" t="s">
        <v>22</v>
      </c>
      <c r="B50">
        <v>1057</v>
      </c>
      <c r="C50">
        <f>(B48/2+SUM(B49:B51)+B52/2)/4</f>
        <v>1669.375</v>
      </c>
      <c r="D50">
        <f>B50-C50</f>
        <v>-612.375</v>
      </c>
      <c r="E50" s="1">
        <f>B50-L54</f>
        <v>1564.875</v>
      </c>
      <c r="F50" s="1">
        <f>L54</f>
        <v>-507.875</v>
      </c>
      <c r="I50" s="1" t="s">
        <v>18</v>
      </c>
      <c r="J50" s="1">
        <v>-536</v>
      </c>
      <c r="K50">
        <v>-251</v>
      </c>
    </row>
    <row r="51" spans="1:13" x14ac:dyDescent="0.35">
      <c r="A51" t="s">
        <v>23</v>
      </c>
      <c r="B51">
        <v>3159</v>
      </c>
      <c r="C51">
        <f t="shared" ref="C51:C57" si="6">(B49/2+SUM(B50:B52)+B53/2)/4</f>
        <v>1583.875</v>
      </c>
      <c r="D51">
        <f t="shared" ref="D51:D56" si="7">B51-C51</f>
        <v>1575.125</v>
      </c>
      <c r="E51">
        <f>B51-M54</f>
        <v>1705.875</v>
      </c>
      <c r="F51" s="1">
        <f>M54</f>
        <v>1453.125</v>
      </c>
      <c r="I51" s="1" t="s">
        <v>32</v>
      </c>
      <c r="J51" s="1">
        <f>AVERAGE(J49:J50)</f>
        <v>-597.5</v>
      </c>
      <c r="K51">
        <f>AVERAGE(K49:K50)</f>
        <v>-358</v>
      </c>
      <c r="L51">
        <f>AVERAGE(L48:L49)</f>
        <v>-513</v>
      </c>
      <c r="M51">
        <f>AVERAGE(M48:M49)</f>
        <v>1448</v>
      </c>
    </row>
    <row r="52" spans="1:13" ht="15" thickBot="1" x14ac:dyDescent="0.4">
      <c r="A52" t="s">
        <v>24</v>
      </c>
      <c r="B52">
        <v>891</v>
      </c>
      <c r="C52">
        <f t="shared" si="6"/>
        <v>1550.625</v>
      </c>
      <c r="D52">
        <f t="shared" si="7"/>
        <v>-659.625</v>
      </c>
      <c r="E52" s="1">
        <f>B52-J54</f>
        <v>1483.375</v>
      </c>
      <c r="F52" s="1">
        <f>F48</f>
        <v>-592.375</v>
      </c>
      <c r="I52" s="1"/>
      <c r="J52" s="1"/>
    </row>
    <row r="53" spans="1:13" ht="15" thickTop="1" x14ac:dyDescent="0.35">
      <c r="A53" t="s">
        <v>25</v>
      </c>
      <c r="B53">
        <v>1065</v>
      </c>
      <c r="C53">
        <f t="shared" si="6"/>
        <v>1530.125</v>
      </c>
      <c r="D53">
        <f t="shared" si="7"/>
        <v>-465.125</v>
      </c>
      <c r="E53">
        <f>B53-K54</f>
        <v>1417.875</v>
      </c>
      <c r="F53" s="1">
        <f>F49</f>
        <v>-352.875</v>
      </c>
      <c r="I53" s="1" t="s">
        <v>33</v>
      </c>
      <c r="J53" s="2">
        <f>SUM(Tableau1[[#Totals],[Q1]:[Q4]])</f>
        <v>-20.5</v>
      </c>
      <c r="K53" t="s">
        <v>35</v>
      </c>
      <c r="L53">
        <f>AVERAGE(Tableau1[[#Totals],[Q1]:[Q4]])</f>
        <v>-5.125</v>
      </c>
    </row>
    <row r="54" spans="1:13" x14ac:dyDescent="0.35">
      <c r="A54" t="s">
        <v>26</v>
      </c>
      <c r="B54">
        <v>1118</v>
      </c>
      <c r="C54">
        <f t="shared" si="6"/>
        <v>1532.875</v>
      </c>
      <c r="D54">
        <f t="shared" si="7"/>
        <v>-414.875</v>
      </c>
      <c r="E54" s="1">
        <f>B54-L54</f>
        <v>1625.875</v>
      </c>
      <c r="F54" s="1">
        <f t="shared" ref="F54:F58" si="8">F50</f>
        <v>-507.875</v>
      </c>
      <c r="I54" s="1" t="s">
        <v>34</v>
      </c>
      <c r="J54" s="1">
        <f>Tableau1[[#Totals],[Q1]]-L$53</f>
        <v>-592.375</v>
      </c>
      <c r="K54">
        <f>Tableau1[[#Totals],[Q2]]-L53</f>
        <v>-352.875</v>
      </c>
      <c r="L54" s="1">
        <f>Tableau1[[#Totals],[Q3]]-L53</f>
        <v>-507.875</v>
      </c>
      <c r="M54">
        <f>Tableau1[[#Totals],[Q4]]-L53</f>
        <v>1453.125</v>
      </c>
    </row>
    <row r="55" spans="1:13" x14ac:dyDescent="0.35">
      <c r="A55" t="s">
        <v>27</v>
      </c>
      <c r="B55">
        <v>2934</v>
      </c>
      <c r="C55">
        <f t="shared" si="6"/>
        <v>1612.625</v>
      </c>
      <c r="D55">
        <f t="shared" si="7"/>
        <v>1321.375</v>
      </c>
      <c r="E55">
        <f>B55-M54</f>
        <v>1480.875</v>
      </c>
      <c r="F55" s="1">
        <f t="shared" si="8"/>
        <v>1453.125</v>
      </c>
    </row>
    <row r="56" spans="1:13" x14ac:dyDescent="0.35">
      <c r="A56" t="s">
        <v>28</v>
      </c>
      <c r="B56">
        <v>1138</v>
      </c>
      <c r="C56">
        <f t="shared" si="6"/>
        <v>1674.75</v>
      </c>
      <c r="D56">
        <f t="shared" si="7"/>
        <v>-536.75</v>
      </c>
      <c r="E56" s="1">
        <f>B56-J54</f>
        <v>1730.375</v>
      </c>
      <c r="F56" s="1">
        <f t="shared" si="8"/>
        <v>-592.375</v>
      </c>
    </row>
    <row r="57" spans="1:13" x14ac:dyDescent="0.35">
      <c r="A57" t="s">
        <v>29</v>
      </c>
      <c r="B57">
        <v>1456</v>
      </c>
      <c r="C57">
        <f t="shared" si="6"/>
        <v>1707.5</v>
      </c>
      <c r="D57">
        <f>B57-C57</f>
        <v>-251.5</v>
      </c>
      <c r="E57">
        <f>B57-K54</f>
        <v>1808.875</v>
      </c>
      <c r="F57" s="1">
        <f t="shared" si="8"/>
        <v>-352.875</v>
      </c>
    </row>
    <row r="58" spans="1:13" x14ac:dyDescent="0.35">
      <c r="A58" t="s">
        <v>30</v>
      </c>
      <c r="B58">
        <v>1224</v>
      </c>
      <c r="E58" s="1">
        <f>B58-L54</f>
        <v>1731.875</v>
      </c>
      <c r="F58" s="1">
        <f t="shared" si="8"/>
        <v>-507.875</v>
      </c>
    </row>
    <row r="59" spans="1:13" x14ac:dyDescent="0.35">
      <c r="A59" t="s">
        <v>31</v>
      </c>
      <c r="B59">
        <v>3090</v>
      </c>
      <c r="E59">
        <f>B59-M54</f>
        <v>1636.875</v>
      </c>
      <c r="F59" s="1">
        <f>F55</f>
        <v>1453.125</v>
      </c>
    </row>
    <row r="61" spans="1:13" x14ac:dyDescent="0.35">
      <c r="F61" s="1" t="s">
        <v>40</v>
      </c>
    </row>
    <row r="62" spans="1:13" x14ac:dyDescent="0.35">
      <c r="B62" t="s">
        <v>39</v>
      </c>
      <c r="C62">
        <v>-1.1599999999999999</v>
      </c>
      <c r="D62">
        <v>1</v>
      </c>
      <c r="E62">
        <f>D62*$C$62+$C$63</f>
        <v>1654.04</v>
      </c>
      <c r="F62" s="1">
        <f>E48-E62</f>
        <v>186.33500000000004</v>
      </c>
    </row>
    <row r="63" spans="1:13" x14ac:dyDescent="0.35">
      <c r="B63" t="s">
        <v>38</v>
      </c>
      <c r="C63">
        <v>1655.2</v>
      </c>
      <c r="D63">
        <v>2</v>
      </c>
      <c r="E63">
        <f>D63*$C$62+$C$63</f>
        <v>1652.88</v>
      </c>
      <c r="F63" s="1">
        <f t="shared" ref="F63:F73" si="9">E49-E63</f>
        <v>91.994999999999891</v>
      </c>
    </row>
    <row r="64" spans="1:13" x14ac:dyDescent="0.35">
      <c r="D64">
        <v>3</v>
      </c>
      <c r="E64">
        <f>D64*$C$62+$C$63</f>
        <v>1651.72</v>
      </c>
      <c r="F64" s="1">
        <f t="shared" si="9"/>
        <v>-86.845000000000027</v>
      </c>
    </row>
    <row r="65" spans="4:6" x14ac:dyDescent="0.35">
      <c r="D65">
        <v>4</v>
      </c>
      <c r="E65">
        <f>D65*$C$62+$C$63</f>
        <v>1650.56</v>
      </c>
      <c r="F65" s="1">
        <f t="shared" si="9"/>
        <v>55.315000000000055</v>
      </c>
    </row>
    <row r="66" spans="4:6" x14ac:dyDescent="0.35">
      <c r="D66">
        <v>5</v>
      </c>
      <c r="E66">
        <f>D66*$C$62+$C$63</f>
        <v>1649.4</v>
      </c>
      <c r="F66" s="1">
        <f t="shared" si="9"/>
        <v>-166.02500000000009</v>
      </c>
    </row>
    <row r="67" spans="4:6" x14ac:dyDescent="0.35">
      <c r="D67">
        <v>6</v>
      </c>
      <c r="E67">
        <f>D67*$C$62+$C$63</f>
        <v>1648.24</v>
      </c>
      <c r="F67" s="1">
        <f t="shared" si="9"/>
        <v>-230.36500000000001</v>
      </c>
    </row>
    <row r="68" spans="4:6" x14ac:dyDescent="0.35">
      <c r="D68">
        <v>7</v>
      </c>
      <c r="E68">
        <f>D68*$C$62+$C$63</f>
        <v>1647.0800000000002</v>
      </c>
      <c r="F68" s="1">
        <f t="shared" si="9"/>
        <v>-21.205000000000155</v>
      </c>
    </row>
    <row r="69" spans="4:6" x14ac:dyDescent="0.35">
      <c r="D69">
        <v>8</v>
      </c>
      <c r="E69">
        <f>D69*$C$62+$C$63</f>
        <v>1645.92</v>
      </c>
      <c r="F69" s="1">
        <f t="shared" si="9"/>
        <v>-165.04500000000007</v>
      </c>
    </row>
    <row r="70" spans="4:6" x14ac:dyDescent="0.35">
      <c r="D70">
        <v>9</v>
      </c>
      <c r="E70">
        <f>D70*$C$62+$C$63</f>
        <v>1644.76</v>
      </c>
      <c r="F70" s="1">
        <f t="shared" si="9"/>
        <v>85.615000000000009</v>
      </c>
    </row>
    <row r="71" spans="4:6" x14ac:dyDescent="0.35">
      <c r="D71">
        <v>10</v>
      </c>
      <c r="E71">
        <f>D71*$C$62+$C$63</f>
        <v>1643.6000000000001</v>
      </c>
      <c r="F71" s="1">
        <f t="shared" si="9"/>
        <v>165.27499999999986</v>
      </c>
    </row>
    <row r="72" spans="4:6" x14ac:dyDescent="0.35">
      <c r="D72">
        <v>11</v>
      </c>
      <c r="E72">
        <f>D72*$C$62+$C$63</f>
        <v>1642.44</v>
      </c>
      <c r="F72" s="1">
        <f t="shared" si="9"/>
        <v>89.434999999999945</v>
      </c>
    </row>
    <row r="73" spans="4:6" x14ac:dyDescent="0.35">
      <c r="D73">
        <v>12</v>
      </c>
      <c r="E73">
        <f>D73*$C$62+$C$63</f>
        <v>1641.28</v>
      </c>
      <c r="F73" s="1">
        <f t="shared" si="9"/>
        <v>-4.4049999999999727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Pégoud</dc:creator>
  <cp:lastModifiedBy>Ryan Pégoud</cp:lastModifiedBy>
  <dcterms:created xsi:type="dcterms:W3CDTF">2022-09-14T08:08:00Z</dcterms:created>
  <dcterms:modified xsi:type="dcterms:W3CDTF">2022-09-14T12:05:22Z</dcterms:modified>
</cp:coreProperties>
</file>