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EstaPastaDeTrabalho" defaultThemeVersion="166925"/>
  <mc:AlternateContent xmlns:mc="http://schemas.openxmlformats.org/markup-compatibility/2006">
    <mc:Choice Requires="x15">
      <x15ac:absPath xmlns:x15ac="http://schemas.microsoft.com/office/spreadsheetml/2010/11/ac" url="C:\Users\rober\Desktop\Novo programa ECDRH\"/>
    </mc:Choice>
  </mc:AlternateContent>
  <xr:revisionPtr revIDLastSave="0" documentId="13_ncr:1_{7F26A6DC-4727-408B-8966-1FC585DDEF93}" xr6:coauthVersionLast="47" xr6:coauthVersionMax="47" xr10:uidLastSave="{00000000-0000-0000-0000-000000000000}"/>
  <bookViews>
    <workbookView xWindow="-120" yWindow="-120" windowWidth="29040" windowHeight="15990" xr2:uid="{0B94EA93-72E9-4A42-8D8C-65D4D443DBBC}"/>
  </bookViews>
  <sheets>
    <sheet name="Principal" sheetId="1" r:id="rId1"/>
    <sheet name="Tabelas" sheetId="2" r:id="rId2"/>
    <sheet name="Gravados" sheetId="3" r:id="rId3"/>
    <sheet name="Relatório" sheetId="4" r:id="rId4"/>
    <sheet name="Valores de teste" sheetId="5" r:id="rId5"/>
  </sheets>
  <functionGroups builtInGroupCount="19"/>
  <definedNames>
    <definedName name="_xlnm._FilterDatabase" localSheetId="2" hidden="1">Gravados!$B$3:$X$9</definedName>
    <definedName name="_xlnm.Extract" localSheetId="2">Gravados!$AV$3:$BR$3</definedName>
    <definedName name="_xlnm.Print_Area" localSheetId="0">Relatório!#REF!</definedName>
    <definedName name="_xlnm.Criteria" localSheetId="2">Gravados!$AN$3:$AT$4</definedName>
    <definedName name="Dados">Gravados!$B$3:$X$9</definedName>
    <definedName name="Tol_centro">Tabelas!$D$12:$J$33</definedName>
    <definedName name="Tol_centro1">Tabelas!$D$12:$AJ$12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4" i="5" l="1"/>
  <c r="J94" i="5"/>
  <c r="I94" i="5"/>
  <c r="R83" i="5"/>
  <c r="R84" i="5"/>
  <c r="R85" i="5"/>
  <c r="R86" i="5"/>
  <c r="R87" i="5"/>
  <c r="R88" i="5"/>
  <c r="R89" i="5"/>
  <c r="R90" i="5"/>
  <c r="R91" i="5"/>
  <c r="R92" i="5"/>
  <c r="R93" i="5"/>
  <c r="R94" i="5"/>
  <c r="R95" i="5"/>
  <c r="R96" i="5"/>
  <c r="R97" i="5"/>
  <c r="R98" i="5"/>
  <c r="R46" i="5"/>
  <c r="Q46" i="5"/>
  <c r="R44" i="5"/>
  <c r="S44" i="5"/>
  <c r="T44" i="5"/>
  <c r="R42" i="5"/>
  <c r="S42" i="5"/>
  <c r="T42" i="5"/>
  <c r="R40" i="5"/>
  <c r="S40" i="5"/>
  <c r="T40" i="5"/>
  <c r="R39" i="5"/>
  <c r="R38" i="5"/>
  <c r="S38" i="5"/>
  <c r="T38" i="5"/>
  <c r="R37" i="5"/>
  <c r="S34" i="5"/>
  <c r="T34" i="5"/>
  <c r="R35" i="5"/>
  <c r="R36" i="5"/>
  <c r="S36" i="5"/>
  <c r="T36" i="5"/>
  <c r="R26" i="5"/>
  <c r="R27" i="5"/>
  <c r="P23" i="1"/>
  <c r="O23" i="1"/>
  <c r="E24" i="5"/>
  <c r="Q83" i="5"/>
  <c r="Q84" i="5"/>
  <c r="Q85" i="5"/>
  <c r="Q86" i="5"/>
  <c r="Q87" i="5"/>
  <c r="Q88" i="5"/>
  <c r="Q89" i="5"/>
  <c r="Q90" i="5"/>
  <c r="Q91" i="5"/>
  <c r="Q92" i="5"/>
  <c r="Q93" i="5"/>
  <c r="Q94" i="5"/>
  <c r="Q95" i="5"/>
  <c r="Q96" i="5"/>
  <c r="Q97" i="5"/>
  <c r="Q98" i="5"/>
  <c r="Q38" i="5"/>
  <c r="Q39" i="5"/>
  <c r="Q40" i="5"/>
  <c r="Q42" i="5"/>
  <c r="Q44" i="5"/>
  <c r="Q26" i="5"/>
  <c r="Q27" i="5"/>
  <c r="Q34" i="5"/>
  <c r="Q35" i="5"/>
  <c r="Q36" i="5"/>
  <c r="Q37" i="5"/>
  <c r="L75" i="5" l="1"/>
  <c r="R75" i="5" s="1"/>
  <c r="K75" i="5"/>
  <c r="Q75" i="5" s="1"/>
  <c r="E34" i="5"/>
  <c r="R34" i="5" s="1"/>
  <c r="L70" i="5"/>
  <c r="R70" i="5" s="1"/>
  <c r="K70" i="5"/>
  <c r="Q70" i="5" s="1"/>
  <c r="K68" i="5"/>
  <c r="K18" i="5"/>
  <c r="Q18" i="5" s="1"/>
  <c r="K10" i="5"/>
  <c r="Q10" i="5" s="1"/>
  <c r="K9" i="5"/>
  <c r="Q9" i="5" s="1"/>
  <c r="L8" i="5"/>
  <c r="K8" i="5"/>
  <c r="Q8" i="5" s="1"/>
  <c r="K5" i="5"/>
  <c r="Q5" i="5" s="1"/>
  <c r="L7" i="5"/>
  <c r="K7" i="5"/>
  <c r="Q7" i="5" s="1"/>
  <c r="K6" i="5"/>
  <c r="Q6" i="5" s="1"/>
  <c r="K4" i="5"/>
  <c r="Q4" i="5" s="1"/>
  <c r="K3" i="5"/>
  <c r="K2" i="5"/>
  <c r="Q2" i="5" s="1"/>
  <c r="E19" i="5"/>
  <c r="D19" i="5"/>
  <c r="Z45" i="1" a="1"/>
  <c r="Z45" i="1" l="1"/>
  <c r="K79" i="5" s="1"/>
  <c r="Q79" i="5" s="1"/>
  <c r="S111" i="2" l="1"/>
  <c r="S112" i="2"/>
  <c r="S113" i="2"/>
  <c r="S114" i="2"/>
  <c r="S115" i="2"/>
  <c r="S116" i="2"/>
  <c r="S117" i="2"/>
  <c r="S118" i="2"/>
  <c r="S119" i="2"/>
  <c r="S120" i="2"/>
  <c r="S121" i="2"/>
  <c r="S122" i="2"/>
  <c r="S123" i="2"/>
  <c r="S124" i="2"/>
  <c r="S125" i="2"/>
  <c r="S126" i="2"/>
  <c r="S127" i="2"/>
  <c r="S128" i="2"/>
  <c r="S129" i="2"/>
  <c r="S130" i="2"/>
  <c r="U7" i="2"/>
  <c r="V7" i="2" s="1"/>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41" i="2"/>
  <c r="F71" i="2"/>
  <c r="O46" i="1" a="1"/>
  <c r="O9" i="1" a="1"/>
  <c r="F55" i="1" a="1"/>
  <c r="O46" i="1" l="1"/>
  <c r="K74" i="5" s="1"/>
  <c r="Q74" i="5" s="1"/>
  <c r="O9" i="1"/>
  <c r="K43" i="5" s="1"/>
  <c r="Q43" i="5" s="1"/>
  <c r="T6" i="2"/>
  <c r="W7" i="2" s="1"/>
  <c r="F55" i="1"/>
  <c r="AC8" i="2"/>
  <c r="AC9" i="2"/>
  <c r="K19" i="5" l="1"/>
  <c r="Q19" i="5" s="1"/>
  <c r="K82" i="5"/>
  <c r="Q82" i="5" s="1"/>
  <c r="Z9" i="2"/>
  <c r="Z8" i="2"/>
  <c r="H71" i="2" l="1"/>
  <c r="F65" i="2"/>
  <c r="H65" i="2" s="1"/>
  <c r="F41" i="1" l="1"/>
  <c r="F47" i="1"/>
  <c r="F45" i="1"/>
  <c r="F35" i="2" l="1"/>
  <c r="H35" i="2" s="1"/>
  <c r="H13" i="2"/>
  <c r="J13" i="2"/>
  <c r="H14" i="2"/>
  <c r="J14" i="2"/>
  <c r="H15" i="2"/>
  <c r="J15" i="2"/>
  <c r="H16" i="2"/>
  <c r="J16" i="2"/>
  <c r="H17" i="2"/>
  <c r="J17" i="2"/>
  <c r="H18" i="2"/>
  <c r="J18" i="2"/>
  <c r="H19" i="2"/>
  <c r="J19" i="2"/>
  <c r="H20" i="2"/>
  <c r="J20" i="2"/>
  <c r="H21" i="2"/>
  <c r="J21" i="2"/>
  <c r="H22" i="2"/>
  <c r="J22" i="2"/>
  <c r="H23" i="2"/>
  <c r="J23" i="2"/>
  <c r="H24" i="2"/>
  <c r="J24" i="2"/>
  <c r="H25" i="2"/>
  <c r="J25" i="2"/>
  <c r="H26" i="2"/>
  <c r="J26" i="2"/>
  <c r="H27" i="2"/>
  <c r="J27" i="2"/>
  <c r="H28" i="2"/>
  <c r="J28" i="2"/>
  <c r="H29" i="2"/>
  <c r="J29" i="2"/>
  <c r="H30" i="2"/>
  <c r="J30" i="2"/>
  <c r="H31" i="2"/>
  <c r="J31" i="2"/>
  <c r="H32" i="2"/>
  <c r="J32" i="2"/>
  <c r="F14" i="2"/>
  <c r="F15" i="2"/>
  <c r="F16" i="2"/>
  <c r="F17" i="2"/>
  <c r="F18" i="2"/>
  <c r="F19" i="2"/>
  <c r="F20" i="2"/>
  <c r="F21" i="2"/>
  <c r="F22" i="2"/>
  <c r="F23" i="2"/>
  <c r="F24" i="2"/>
  <c r="F25" i="2"/>
  <c r="F26" i="2"/>
  <c r="F27" i="2"/>
  <c r="F28" i="2"/>
  <c r="F29" i="2"/>
  <c r="F30" i="2"/>
  <c r="F31" i="2"/>
  <c r="F32" i="2"/>
  <c r="F13" i="2"/>
  <c r="F36" i="2"/>
  <c r="F13" i="1" a="1"/>
  <c r="G25" i="1" a="1"/>
  <c r="F25" i="1" a="1"/>
  <c r="F26" i="1" a="1"/>
  <c r="G17" i="1" a="1"/>
  <c r="F23" i="1" a="1"/>
  <c r="H36" i="2" l="1"/>
  <c r="F20" i="1" s="1"/>
  <c r="H37" i="2"/>
  <c r="G20" i="1" s="1"/>
  <c r="F26" i="1"/>
  <c r="K13" i="5" s="1"/>
  <c r="Q13" i="5" s="1"/>
  <c r="F25" i="1"/>
  <c r="K30" i="5" s="1"/>
  <c r="Q30" i="5" s="1"/>
  <c r="F23" i="1"/>
  <c r="K12" i="5" s="1"/>
  <c r="Q12" i="5" s="1"/>
  <c r="G25" i="1"/>
  <c r="L30" i="5" s="1"/>
  <c r="R30" i="5" s="1"/>
  <c r="G17" i="1"/>
  <c r="F13" i="1"/>
  <c r="K11" i="5" s="1"/>
  <c r="Q11" i="5" s="1"/>
  <c r="F22" i="1" a="1"/>
  <c r="P48" i="1" a="1"/>
  <c r="G24" i="1" a="1"/>
  <c r="O48" i="1" a="1"/>
  <c r="F28" i="1" a="1"/>
  <c r="F24" i="1" a="1"/>
  <c r="G38" i="1" a="1"/>
  <c r="O39" i="1" a="1"/>
  <c r="F38" i="1" a="1"/>
  <c r="P48" i="1" l="1"/>
  <c r="L21" i="5" s="1"/>
  <c r="R21" i="5" s="1"/>
  <c r="O48" i="1"/>
  <c r="O39" i="1"/>
  <c r="F38" i="1"/>
  <c r="G38" i="1"/>
  <c r="G21" i="1"/>
  <c r="F21" i="1"/>
  <c r="F28" i="1"/>
  <c r="G24" i="1"/>
  <c r="F22" i="1"/>
  <c r="K16" i="5" s="1"/>
  <c r="Q16" i="5" s="1"/>
  <c r="F24" i="1"/>
  <c r="G29" i="1" a="1"/>
  <c r="O49" i="1" a="1"/>
  <c r="F29" i="1" a="1"/>
  <c r="O37" i="1" a="1"/>
  <c r="O33" i="1" a="1"/>
  <c r="O45" i="1" a="1"/>
  <c r="O30" i="1" a="1"/>
  <c r="F27" i="1" a="1"/>
  <c r="O49" i="1" l="1"/>
  <c r="O37" i="1"/>
  <c r="O45" i="1"/>
  <c r="K15" i="5"/>
  <c r="Q15" i="5" s="1"/>
  <c r="K71" i="5"/>
  <c r="Q71" i="5" s="1"/>
  <c r="K21" i="5"/>
  <c r="Q21" i="5" s="1"/>
  <c r="K22" i="5"/>
  <c r="Q22" i="5" s="1"/>
  <c r="L22" i="5"/>
  <c r="R22" i="5" s="1"/>
  <c r="O33" i="1"/>
  <c r="O30" i="1"/>
  <c r="K31" i="5" s="1"/>
  <c r="Q31" i="5" s="1"/>
  <c r="U9" i="2"/>
  <c r="AA9" i="2" s="1"/>
  <c r="G49" i="1" s="1"/>
  <c r="M69" i="5" s="1"/>
  <c r="S69" i="5" s="1"/>
  <c r="U8" i="2"/>
  <c r="AD8" i="2" s="1"/>
  <c r="F50" i="1" s="1"/>
  <c r="G29" i="1"/>
  <c r="F29" i="1"/>
  <c r="F27" i="1"/>
  <c r="K14" i="5" s="1"/>
  <c r="Q14" i="5" s="1"/>
  <c r="O52" i="1" a="1"/>
  <c r="F37" i="1" a="1"/>
  <c r="F36" i="1" a="1"/>
  <c r="G36" i="1" a="1"/>
  <c r="F30" i="1" a="1"/>
  <c r="G37" i="1" a="1"/>
  <c r="O52" i="1" l="1"/>
  <c r="K77" i="5"/>
  <c r="Q77" i="5" s="1"/>
  <c r="K76" i="5"/>
  <c r="Q76" i="5" s="1"/>
  <c r="AA8" i="2"/>
  <c r="F49" i="1" s="1"/>
  <c r="K69" i="5" s="1"/>
  <c r="Q69" i="5" s="1"/>
  <c r="AD9" i="2"/>
  <c r="G50" i="1" s="1"/>
  <c r="G36" i="1"/>
  <c r="F36" i="1"/>
  <c r="F37" i="1"/>
  <c r="G37" i="1"/>
  <c r="F30" i="1"/>
  <c r="K17" i="5" s="1"/>
  <c r="Q17" i="5" s="1"/>
  <c r="F42" i="1" a="1"/>
  <c r="F31" i="1" a="1"/>
  <c r="F35" i="1" a="1"/>
  <c r="F56" i="1" a="1"/>
  <c r="F33" i="1" a="1"/>
  <c r="F56" i="1" l="1"/>
  <c r="F51" i="1"/>
  <c r="L69" i="5" s="1"/>
  <c r="R69" i="5" s="1"/>
  <c r="G51" i="1"/>
  <c r="N69" i="5" s="1"/>
  <c r="T69" i="5" s="1"/>
  <c r="G39" i="1"/>
  <c r="F35" i="1"/>
  <c r="F33" i="1"/>
  <c r="F31" i="1"/>
  <c r="F42" i="1"/>
  <c r="F43" i="1" s="1"/>
  <c r="P18" i="1" a="1"/>
  <c r="O17" i="1" a="1"/>
  <c r="P9" i="1" a="1"/>
  <c r="P33" i="1" a="1"/>
  <c r="P8" i="1" a="1"/>
  <c r="P30" i="1" a="1"/>
  <c r="P46" i="1" a="1"/>
  <c r="AA50" i="1" a="1"/>
  <c r="AA45" i="1" a="1"/>
  <c r="P17" i="1" a="1"/>
  <c r="P49" i="1" a="1"/>
  <c r="Z50" i="1" a="1"/>
  <c r="G55" i="1" a="1"/>
  <c r="P37" i="1" a="1"/>
  <c r="F58" i="1" a="1"/>
  <c r="F57" i="1" a="1"/>
  <c r="P39" i="1" a="1"/>
  <c r="O8" i="1" a="1"/>
  <c r="P18" i="1" l="1"/>
  <c r="P17" i="1"/>
  <c r="P27" i="1" s="1"/>
  <c r="L28" i="5" s="1"/>
  <c r="O17" i="1"/>
  <c r="P37" i="1"/>
  <c r="L18" i="5"/>
  <c r="R18" i="5" s="1"/>
  <c r="K48" i="5"/>
  <c r="Q48" i="5" s="1"/>
  <c r="Z50" i="1"/>
  <c r="K81" i="5" s="1"/>
  <c r="Q81" i="5" s="1"/>
  <c r="AA50" i="1"/>
  <c r="L81" i="5" s="1"/>
  <c r="R81" i="5" s="1"/>
  <c r="AA45" i="1"/>
  <c r="L79" i="5" s="1"/>
  <c r="R79" i="5" s="1"/>
  <c r="P49" i="1"/>
  <c r="L76" i="5" s="1"/>
  <c r="R76" i="5" s="1"/>
  <c r="P46" i="1"/>
  <c r="L74" i="5" s="1"/>
  <c r="R74" i="5" s="1"/>
  <c r="P39" i="1"/>
  <c r="P9" i="1"/>
  <c r="L43" i="5" s="1"/>
  <c r="R43" i="5" s="1"/>
  <c r="O8" i="1"/>
  <c r="K41" i="5" s="1"/>
  <c r="Q41" i="5" s="1"/>
  <c r="P33" i="1"/>
  <c r="P30" i="1"/>
  <c r="L31" i="5" s="1"/>
  <c r="R31" i="5" s="1"/>
  <c r="F57" i="1"/>
  <c r="F58" i="1"/>
  <c r="G55" i="1"/>
  <c r="P8" i="1"/>
  <c r="L41" i="5" s="1"/>
  <c r="R41" i="5" s="1"/>
  <c r="G41" i="1"/>
  <c r="P45" i="1" a="1"/>
  <c r="O18" i="1" a="1"/>
  <c r="O40" i="1" a="1"/>
  <c r="Z46" i="1" a="1"/>
  <c r="G57" i="1" a="1"/>
  <c r="F59" i="1" a="1"/>
  <c r="O11" i="1" a="1"/>
  <c r="O34" i="1" a="1"/>
  <c r="P52" i="1" a="1"/>
  <c r="O50" i="1" a="1"/>
  <c r="O12" i="1" a="1"/>
  <c r="G56" i="1" a="1"/>
  <c r="O31" i="1" a="1"/>
  <c r="O50" i="1" l="1"/>
  <c r="K32" i="5"/>
  <c r="Q32" i="5" s="1"/>
  <c r="K24" i="5"/>
  <c r="Q24" i="5" s="1"/>
  <c r="O27" i="1"/>
  <c r="K28" i="5" s="1"/>
  <c r="Q28" i="5" s="1"/>
  <c r="P45" i="1"/>
  <c r="L71" i="5"/>
  <c r="R71" i="5" s="1"/>
  <c r="O18" i="1"/>
  <c r="L19" i="5"/>
  <c r="R19" i="5" s="1"/>
  <c r="L82" i="5"/>
  <c r="R82" i="5" s="1"/>
  <c r="L47" i="5"/>
  <c r="R47" i="5" s="1"/>
  <c r="L48" i="5"/>
  <c r="R48" i="5" s="1"/>
  <c r="K20" i="5"/>
  <c r="Q20" i="5" s="1"/>
  <c r="Z46" i="1"/>
  <c r="P52" i="1"/>
  <c r="L77" i="5" s="1"/>
  <c r="R77" i="5" s="1"/>
  <c r="O40" i="1"/>
  <c r="O34" i="1"/>
  <c r="O31" i="1"/>
  <c r="O11" i="1"/>
  <c r="O12" i="1"/>
  <c r="F59" i="1"/>
  <c r="L32" i="5" s="1"/>
  <c r="R32" i="5" s="1"/>
  <c r="G57" i="1"/>
  <c r="G56" i="1"/>
  <c r="P10" i="1"/>
  <c r="O10" i="1"/>
  <c r="O35" i="1" a="1"/>
  <c r="O53" i="1" a="1"/>
  <c r="Z47" i="1" a="1"/>
  <c r="G58" i="1" a="1"/>
  <c r="O41" i="1" a="1"/>
  <c r="G59" i="1" a="1"/>
  <c r="O51" i="1" a="1"/>
  <c r="O32" i="1" a="1"/>
  <c r="Z48" i="1" l="1"/>
  <c r="K80" i="5"/>
  <c r="Q80" i="5" s="1"/>
  <c r="M48" i="5"/>
  <c r="S48" i="5" s="1"/>
  <c r="O42" i="1"/>
  <c r="K73" i="5" s="1"/>
  <c r="Q73" i="5" s="1"/>
  <c r="K72" i="5"/>
  <c r="Q72" i="5" s="1"/>
  <c r="N48" i="5"/>
  <c r="T48" i="5" s="1"/>
  <c r="L23" i="5"/>
  <c r="R23" i="5" s="1"/>
  <c r="R28" i="5"/>
  <c r="Z47" i="1"/>
  <c r="O53" i="1"/>
  <c r="O51" i="1"/>
  <c r="T51" i="1" s="1"/>
  <c r="T52" i="1" s="1"/>
  <c r="O41" i="1"/>
  <c r="O35" i="1"/>
  <c r="O32" i="1"/>
  <c r="O13" i="1"/>
  <c r="K45" i="5" s="1"/>
  <c r="Q45" i="5" s="1"/>
  <c r="K23" i="5"/>
  <c r="Q23" i="5" s="1"/>
  <c r="G58" i="1"/>
  <c r="M32" i="5" s="1"/>
  <c r="S32" i="5" s="1"/>
  <c r="G59" i="1"/>
  <c r="N32" i="5" s="1"/>
  <c r="T32" i="5" s="1"/>
  <c r="P51" i="1" a="1"/>
  <c r="P41" i="1" a="1"/>
  <c r="P12" i="1" a="1"/>
  <c r="P35" i="1" a="1"/>
  <c r="F40" i="1" a="1"/>
  <c r="P31" i="1" a="1"/>
  <c r="P34" i="1" a="1"/>
  <c r="P11" i="1" a="1"/>
  <c r="P50" i="1" a="1"/>
  <c r="P32" i="1" a="1"/>
  <c r="AA47" i="1" a="1"/>
  <c r="O54" i="1" a="1"/>
  <c r="P40" i="1" a="1"/>
  <c r="AA46" i="1" a="1"/>
  <c r="Z49" i="1" l="1"/>
  <c r="L80" i="5"/>
  <c r="R80" i="5" s="1"/>
  <c r="O43" i="1"/>
  <c r="L73" i="5" s="1"/>
  <c r="R73" i="5" s="1"/>
  <c r="L72" i="5"/>
  <c r="R72" i="5" s="1"/>
  <c r="O55" i="1"/>
  <c r="K78" i="5"/>
  <c r="Q78" i="5" s="1"/>
  <c r="AA47" i="1"/>
  <c r="AA46" i="1"/>
  <c r="O54" i="1"/>
  <c r="P51" i="1"/>
  <c r="P50" i="1"/>
  <c r="P41" i="1"/>
  <c r="P40" i="1"/>
  <c r="P35" i="1"/>
  <c r="P34" i="1"/>
  <c r="P31" i="1"/>
  <c r="P32" i="1"/>
  <c r="F66" i="2"/>
  <c r="H67" i="2" s="1"/>
  <c r="O16" i="1" s="1"/>
  <c r="L33" i="5" s="1"/>
  <c r="R33" i="5" s="1"/>
  <c r="F40" i="1"/>
  <c r="K47" i="5" s="1"/>
  <c r="Q47" i="5" s="1"/>
  <c r="P11" i="1"/>
  <c r="P12" i="1"/>
  <c r="G40" i="1" a="1"/>
  <c r="P53" i="1" a="1"/>
  <c r="P54" i="1" a="1"/>
  <c r="AA49" i="1" l="1"/>
  <c r="N80" i="5"/>
  <c r="T80" i="5" s="1"/>
  <c r="AA48" i="1"/>
  <c r="M80" i="5"/>
  <c r="S80" i="5" s="1"/>
  <c r="L25" i="5"/>
  <c r="R25" i="5" s="1"/>
  <c r="O20" i="1"/>
  <c r="P42" i="1"/>
  <c r="M73" i="5" s="1"/>
  <c r="S73" i="5" s="1"/>
  <c r="M72" i="5"/>
  <c r="S72" i="5" s="1"/>
  <c r="O56" i="1"/>
  <c r="L78" i="5"/>
  <c r="R78" i="5" s="1"/>
  <c r="P43" i="1"/>
  <c r="N73" i="5" s="1"/>
  <c r="T73" i="5" s="1"/>
  <c r="N72" i="5"/>
  <c r="T72" i="5" s="1"/>
  <c r="P53" i="1"/>
  <c r="P54" i="1"/>
  <c r="H66" i="2"/>
  <c r="O15" i="1" s="1"/>
  <c r="G40" i="1"/>
  <c r="F72" i="2"/>
  <c r="P13" i="1"/>
  <c r="L45" i="5" s="1"/>
  <c r="R45" i="5" s="1"/>
  <c r="O22" i="1"/>
  <c r="O19" i="1" l="1"/>
  <c r="O28" i="1" s="1"/>
  <c r="K29" i="5" s="1"/>
  <c r="Q29" i="5" s="1"/>
  <c r="K33" i="5"/>
  <c r="Q33" i="5" s="1"/>
  <c r="L24" i="5"/>
  <c r="R24" i="5" s="1"/>
  <c r="O29" i="1"/>
  <c r="L29" i="5" s="1"/>
  <c r="R29" i="5" s="1"/>
  <c r="P56" i="1"/>
  <c r="N78" i="5"/>
  <c r="T78" i="5" s="1"/>
  <c r="P55" i="1"/>
  <c r="M78" i="5"/>
  <c r="S78" i="5" s="1"/>
  <c r="K25" i="5"/>
  <c r="Q25" i="5" s="1"/>
  <c r="O21" i="1"/>
  <c r="H72" i="2"/>
  <c r="P15" i="1" s="1"/>
  <c r="H73" i="2"/>
  <c r="P16" i="1" s="1"/>
  <c r="N25" i="5" l="1"/>
  <c r="T25" i="5" s="1"/>
  <c r="N33" i="5"/>
  <c r="T33" i="5" s="1"/>
  <c r="M25" i="5"/>
  <c r="S25" i="5" s="1"/>
  <c r="M33" i="5"/>
  <c r="S33" i="5" s="1"/>
  <c r="P22" i="1"/>
  <c r="P20" i="1"/>
  <c r="P19" i="1"/>
  <c r="P21" i="1"/>
  <c r="M24" i="5" l="1"/>
  <c r="S24" i="5" s="1"/>
  <c r="P28" i="1"/>
  <c r="M29" i="5" s="1"/>
  <c r="S29" i="5" s="1"/>
  <c r="N24" i="5"/>
  <c r="T24" i="5" s="1"/>
  <c r="P29" i="1"/>
  <c r="N29" i="5" s="1"/>
  <c r="T29"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<sst xmlns="http://schemas.openxmlformats.org/spreadsheetml/2006/main" count="987" uniqueCount="593">
  <si>
    <t>Descrição</t>
  </si>
  <si>
    <t>Número de dentes</t>
  </si>
  <si>
    <t>Redução</t>
  </si>
  <si>
    <t>Z</t>
  </si>
  <si>
    <t>u</t>
  </si>
  <si>
    <t>Módulo normal</t>
  </si>
  <si>
    <t>Ângulo de hélice</t>
  </si>
  <si>
    <t>β</t>
  </si>
  <si>
    <t>Direção do ângulo de hélice</t>
  </si>
  <si>
    <t>Esquerda</t>
  </si>
  <si>
    <t>Direita</t>
  </si>
  <si>
    <t>Esq./dir.</t>
  </si>
  <si>
    <t>Módulo transversal</t>
  </si>
  <si>
    <t>Diâmetro primitivo</t>
  </si>
  <si>
    <t>d</t>
  </si>
  <si>
    <t>Entre centros sem deslocamento do perfil</t>
  </si>
  <si>
    <t>a</t>
  </si>
  <si>
    <t>Entre centros de trabalho</t>
  </si>
  <si>
    <t>Eng. 1</t>
  </si>
  <si>
    <t>Eng. 2</t>
  </si>
  <si>
    <t>Diâmetro de trabalho</t>
  </si>
  <si>
    <t>Somatória dos deslocamentos de perfil</t>
  </si>
  <si>
    <t>Ângulo de pressão normal</t>
  </si>
  <si>
    <t>Ângulo de pressão transversal</t>
  </si>
  <si>
    <t>Ângulo de pressão transversal de trabalho</t>
  </si>
  <si>
    <t>Ângulo de hélice no diâmetro de base</t>
  </si>
  <si>
    <t>mm</t>
  </si>
  <si>
    <t>gd</t>
  </si>
  <si>
    <t>Unid.</t>
  </si>
  <si>
    <t>Tolerância do entre centros</t>
  </si>
  <si>
    <t>js6</t>
  </si>
  <si>
    <t>js7</t>
  </si>
  <si>
    <t>js8</t>
  </si>
  <si>
    <t>h6</t>
  </si>
  <si>
    <t>h7</t>
  </si>
  <si>
    <t>h8</t>
  </si>
  <si>
    <t>Acima de</t>
  </si>
  <si>
    <t>Até inclusive</t>
  </si>
  <si>
    <t>Ai</t>
  </si>
  <si>
    <t>Desvios limites devido a tolerância do entre centros</t>
  </si>
  <si>
    <t>Tolerância do entre centros (ISO 286-1)</t>
  </si>
  <si>
    <t>Tolerância desejada</t>
  </si>
  <si>
    <t>Coluna</t>
  </si>
  <si>
    <t>Entre centros</t>
  </si>
  <si>
    <t>Tolerância</t>
  </si>
  <si>
    <t>Entre centros + desvios</t>
  </si>
  <si>
    <t>Valores adotados para x1 e x2</t>
  </si>
  <si>
    <t>Coeficiente de rebaixamento</t>
  </si>
  <si>
    <t>k</t>
  </si>
  <si>
    <r>
      <t>m</t>
    </r>
    <r>
      <rPr>
        <vertAlign val="subscript"/>
        <sz val="12"/>
        <color theme="1"/>
        <rFont val="Arial Narrow"/>
        <family val="2"/>
      </rPr>
      <t>n</t>
    </r>
  </si>
  <si>
    <r>
      <rPr>
        <sz val="12"/>
        <color theme="1"/>
        <rFont val="Calibri"/>
        <family val="2"/>
      </rPr>
      <t>α</t>
    </r>
    <r>
      <rPr>
        <vertAlign val="subscript"/>
        <sz val="12"/>
        <color theme="1"/>
        <rFont val="Arial Narrow"/>
        <family val="2"/>
      </rPr>
      <t>n</t>
    </r>
  </si>
  <si>
    <r>
      <t>a</t>
    </r>
    <r>
      <rPr>
        <vertAlign val="subscript"/>
        <sz val="12"/>
        <color theme="1"/>
        <rFont val="Arial Narrow"/>
        <family val="2"/>
      </rPr>
      <t>w</t>
    </r>
  </si>
  <si>
    <r>
      <t>m</t>
    </r>
    <r>
      <rPr>
        <vertAlign val="subscript"/>
        <sz val="12"/>
        <color theme="1"/>
        <rFont val="Arial Narrow"/>
        <family val="2"/>
      </rPr>
      <t>t</t>
    </r>
  </si>
  <si>
    <r>
      <t>d</t>
    </r>
    <r>
      <rPr>
        <vertAlign val="subscript"/>
        <sz val="12"/>
        <color theme="1"/>
        <rFont val="Arial Narrow"/>
        <family val="2"/>
      </rPr>
      <t>w</t>
    </r>
  </si>
  <si>
    <r>
      <rPr>
        <sz val="12"/>
        <color theme="1"/>
        <rFont val="Calibri"/>
        <family val="2"/>
      </rPr>
      <t>α</t>
    </r>
    <r>
      <rPr>
        <vertAlign val="subscript"/>
        <sz val="12"/>
        <color theme="1"/>
        <rFont val="Arial Narrow"/>
        <family val="2"/>
      </rPr>
      <t>t</t>
    </r>
  </si>
  <si>
    <r>
      <rPr>
        <sz val="12"/>
        <color theme="1"/>
        <rFont val="Calibri"/>
        <family val="2"/>
      </rPr>
      <t>α</t>
    </r>
    <r>
      <rPr>
        <vertAlign val="subscript"/>
        <sz val="12"/>
        <color theme="1"/>
        <rFont val="Arial Narrow"/>
        <family val="2"/>
      </rPr>
      <t>tw</t>
    </r>
  </si>
  <si>
    <r>
      <rPr>
        <sz val="12"/>
        <color theme="1"/>
        <rFont val="Calibri"/>
        <family val="2"/>
      </rPr>
      <t>β</t>
    </r>
    <r>
      <rPr>
        <vertAlign val="subscript"/>
        <sz val="12"/>
        <color theme="1"/>
        <rFont val="Arial Narrow"/>
        <family val="2"/>
      </rPr>
      <t>b</t>
    </r>
  </si>
  <si>
    <r>
      <rPr>
        <sz val="12"/>
        <color theme="1"/>
        <rFont val="Calibri"/>
        <family val="2"/>
      </rPr>
      <t>Σ</t>
    </r>
    <r>
      <rPr>
        <sz val="12"/>
        <color theme="1"/>
        <rFont val="Arial Narrow"/>
        <family val="2"/>
      </rPr>
      <t>x</t>
    </r>
  </si>
  <si>
    <r>
      <t>h</t>
    </r>
    <r>
      <rPr>
        <vertAlign val="subscript"/>
        <sz val="12"/>
        <color theme="1"/>
        <rFont val="Arial Narrow"/>
        <family val="2"/>
      </rPr>
      <t>a</t>
    </r>
  </si>
  <si>
    <r>
      <t>h</t>
    </r>
    <r>
      <rPr>
        <vertAlign val="subscript"/>
        <sz val="12"/>
        <color theme="1"/>
        <rFont val="Arial Narrow"/>
        <family val="2"/>
      </rPr>
      <t>f</t>
    </r>
  </si>
  <si>
    <t>Addendum x módulo</t>
  </si>
  <si>
    <t>Dedendum x módulo</t>
  </si>
  <si>
    <t>Coeficiente de rebaixamento x módulo</t>
  </si>
  <si>
    <t>k.m</t>
  </si>
  <si>
    <t>h</t>
  </si>
  <si>
    <r>
      <t>d</t>
    </r>
    <r>
      <rPr>
        <vertAlign val="subscript"/>
        <sz val="12"/>
        <color theme="1"/>
        <rFont val="Arial Narrow"/>
        <family val="2"/>
      </rPr>
      <t>a</t>
    </r>
  </si>
  <si>
    <t>Deslocamento do perfil (correção) x módulo</t>
  </si>
  <si>
    <t>x.m</t>
  </si>
  <si>
    <t>Engrenagens em geral</t>
  </si>
  <si>
    <r>
      <t>x</t>
    </r>
    <r>
      <rPr>
        <vertAlign val="subscript"/>
        <sz val="12"/>
        <color theme="1"/>
        <rFont val="Arial Narrow"/>
        <family val="2"/>
      </rPr>
      <t>1,2</t>
    </r>
  </si>
  <si>
    <t>Deslocamento do perfil sugerido conforme BSI BS PD 6457</t>
  </si>
  <si>
    <t>Para equalizar os fatores das tensões de ruptura</t>
  </si>
  <si>
    <t>Para equalizar as velocidades de deslizamento</t>
  </si>
  <si>
    <t>Valores recomendados ISO/TR 4467-1982</t>
  </si>
  <si>
    <t>Mínimo convencional</t>
  </si>
  <si>
    <t>Máximo convencional</t>
  </si>
  <si>
    <r>
      <t>x</t>
    </r>
    <r>
      <rPr>
        <vertAlign val="subscript"/>
        <sz val="12"/>
        <color theme="1"/>
        <rFont val="Arial Narrow"/>
        <family val="2"/>
      </rPr>
      <t>1</t>
    </r>
  </si>
  <si>
    <t>Undercut</t>
  </si>
  <si>
    <t>Eng.º Roberto Perracini</t>
  </si>
  <si>
    <t>www.eneng.com.br</t>
  </si>
  <si>
    <t xml:space="preserve">Preencher somente células </t>
  </si>
  <si>
    <t xml:space="preserve">Células </t>
  </si>
  <si>
    <t>CARACTERÍSTICAS GEOMÉTRICAS DE ENGRENAGENS CILINDRICAS DE DENTES RETOS OU HELICOIDAIS CONFORME NORMA ISO 21771 - 2007 e DIN 3960 - 1987</t>
  </si>
  <si>
    <t>Help</t>
  </si>
  <si>
    <t>Tolerância no diâmetro externo</t>
  </si>
  <si>
    <t>h9</t>
  </si>
  <si>
    <r>
      <t>Aa</t>
    </r>
    <r>
      <rPr>
        <vertAlign val="subscript"/>
        <sz val="12"/>
        <color theme="1"/>
        <rFont val="Arial Narrow"/>
        <family val="2"/>
      </rPr>
      <t>.e/i</t>
    </r>
  </si>
  <si>
    <r>
      <t>a</t>
    </r>
    <r>
      <rPr>
        <vertAlign val="subscript"/>
        <sz val="12"/>
        <color theme="1"/>
        <rFont val="Arial Narrow"/>
        <family val="2"/>
      </rPr>
      <t>w.e/i</t>
    </r>
  </si>
  <si>
    <t>Bibliografia:</t>
  </si>
  <si>
    <t xml:space="preserve">Norma ISO 21771 - 2007 - Gears — Cylindrical involute gears and gear pairs — Concepts and geometry
</t>
  </si>
  <si>
    <t>Norma NBR 6158 - 1995 - Sistema de tolerâncias e ajustes</t>
  </si>
  <si>
    <t>Norma ISO/TR 4467 - 2002 - Addendum modification of the teeth of cylindrical gears for speed-reducing and speedincreasing gear pairs</t>
  </si>
  <si>
    <t xml:space="preserve">Norma BSI - BS PD 6457 - 1970 - Guide to the Application of Addendum Modification to Involute Spur and Helical Gears
</t>
  </si>
  <si>
    <t>Gears Volume 1:Geometric and Kinematic Design - Vincenzo Vullo - Springer</t>
  </si>
  <si>
    <t>Cylindrical Gears - Calculation - Material - Manufacturing - Linke H.,Börner J., Heß R. - Hanser</t>
  </si>
  <si>
    <t>Norma DIN 3960 - 1987 - Concepts and parameters associated with cylindrical gears and cylindrical gear pairs with involute teeth</t>
  </si>
  <si>
    <t>Software Hexagon Zar 1+ - Spur and Helical Gear Design Software - HEXAGON Software, Berlin - Fritz Ruoss</t>
  </si>
  <si>
    <t xml:space="preserve"> indicam erro</t>
  </si>
  <si>
    <t>Dudley's Handbook of practical gear design and manufacture - Stephen P. Radzevich - CRC Press Taylor &amp; Francis Group</t>
  </si>
  <si>
    <t>Gears and gear drives - Damir Jelaska - University of Split - Croatia</t>
  </si>
  <si>
    <t>Roloff/Matek - Maschinenelement Formelsammlung 14 Auflage - Wittel H., Jannasch D., Voßiek J., Spura C. - Springer Vieweg</t>
  </si>
  <si>
    <t>Advanced Gear Engineering - Goldfarb V., Trubachev E.,Barmina N. - Springer</t>
  </si>
  <si>
    <t>Maschinen-elemente - Band 2: Getriebe allgemein, Zahanradgetriebe - Grundlagen, Stirnradgetriebe - 2 Auflega - Niemann G., Winter H.</t>
  </si>
  <si>
    <t>Dados de entrada</t>
  </si>
  <si>
    <t xml:space="preserve">Nº do desenho da eng. 1: </t>
  </si>
  <si>
    <t xml:space="preserve">Nº do desenho da eng. 2: </t>
  </si>
  <si>
    <t xml:space="preserve">Cliente: </t>
  </si>
  <si>
    <t>Cliente</t>
  </si>
  <si>
    <t>Número de dentes virtuais para cálculo do desl. do perfil</t>
  </si>
  <si>
    <r>
      <t>Z</t>
    </r>
    <r>
      <rPr>
        <vertAlign val="subscript"/>
        <sz val="12"/>
        <color theme="1"/>
        <rFont val="Arial Narrow"/>
        <family val="2"/>
      </rPr>
      <t>nx</t>
    </r>
  </si>
  <si>
    <t>Folga entre o diâmetro de cabeça e diâmetro de fundo</t>
  </si>
  <si>
    <t>c</t>
  </si>
  <si>
    <t>Altura do dente</t>
  </si>
  <si>
    <t>da cabeça</t>
  </si>
  <si>
    <t>do fundo ou pé</t>
  </si>
  <si>
    <t>total</t>
  </si>
  <si>
    <r>
      <t>a.m</t>
    </r>
    <r>
      <rPr>
        <vertAlign val="subscript"/>
        <sz val="12"/>
        <color theme="1"/>
        <rFont val="Arial Narrow"/>
        <family val="2"/>
      </rPr>
      <t>n</t>
    </r>
  </si>
  <si>
    <r>
      <t>d.m</t>
    </r>
    <r>
      <rPr>
        <vertAlign val="subscript"/>
        <sz val="12"/>
        <color theme="1"/>
        <rFont val="Arial Narrow"/>
        <family val="2"/>
      </rPr>
      <t>n</t>
    </r>
  </si>
  <si>
    <t>Fator de altura do pé do dente (dedendum)</t>
  </si>
  <si>
    <t>Para usinagem do blanque</t>
  </si>
  <si>
    <r>
      <t>d</t>
    </r>
    <r>
      <rPr>
        <vertAlign val="subscript"/>
        <sz val="12"/>
        <color theme="1"/>
        <rFont val="Arial Narrow"/>
        <family val="2"/>
      </rPr>
      <t>amaxub</t>
    </r>
  </si>
  <si>
    <r>
      <t>d</t>
    </r>
    <r>
      <rPr>
        <vertAlign val="subscript"/>
        <sz val="12"/>
        <color theme="1"/>
        <rFont val="Arial Narrow"/>
        <family val="2"/>
      </rPr>
      <t>aminub</t>
    </r>
  </si>
  <si>
    <r>
      <t>d</t>
    </r>
    <r>
      <rPr>
        <vertAlign val="subscript"/>
        <sz val="12"/>
        <color theme="1"/>
        <rFont val="Arial Narrow"/>
        <family val="2"/>
      </rPr>
      <t>amaxm</t>
    </r>
  </si>
  <si>
    <r>
      <t>d</t>
    </r>
    <r>
      <rPr>
        <vertAlign val="subscript"/>
        <sz val="12"/>
        <color theme="1"/>
        <rFont val="Arial Narrow"/>
        <family val="2"/>
      </rPr>
      <t>aminm</t>
    </r>
  </si>
  <si>
    <t>Diâmetro externo</t>
  </si>
  <si>
    <t>Pinhão</t>
  </si>
  <si>
    <t>Coroa</t>
  </si>
  <si>
    <t>Fator de altura da cabeça do dente (adendum)</t>
  </si>
  <si>
    <t>Para medição após usinagem dos dentes</t>
  </si>
  <si>
    <t>Máximo</t>
  </si>
  <si>
    <t>Mínimo</t>
  </si>
  <si>
    <t>Nominal para usinagem do blanque</t>
  </si>
  <si>
    <t xml:space="preserve">Nominal para medição </t>
  </si>
  <si>
    <r>
      <t>d</t>
    </r>
    <r>
      <rPr>
        <vertAlign val="subscript"/>
        <sz val="12"/>
        <color theme="1"/>
        <rFont val="Arial Narrow"/>
        <family val="2"/>
      </rPr>
      <t>f</t>
    </r>
  </si>
  <si>
    <t>Nominal</t>
  </si>
  <si>
    <t>Com a correção adotada</t>
  </si>
  <si>
    <t>ASNE</t>
  </si>
  <si>
    <t>Diâmetro Primitivo</t>
  </si>
  <si>
    <t>ab</t>
  </si>
  <si>
    <t>b</t>
  </si>
  <si>
    <t>bc</t>
  </si>
  <si>
    <t>cd</t>
  </si>
  <si>
    <t>e</t>
  </si>
  <si>
    <t>f</t>
  </si>
  <si>
    <t>g</t>
  </si>
  <si>
    <t>TSN</t>
  </si>
  <si>
    <t>Tolerância na espessura do dente (DIN 3967)</t>
  </si>
  <si>
    <t>outro valor</t>
  </si>
  <si>
    <t>Campo</t>
  </si>
  <si>
    <t>Afastamento inferior</t>
  </si>
  <si>
    <t>Asne</t>
  </si>
  <si>
    <r>
      <t>A</t>
    </r>
    <r>
      <rPr>
        <vertAlign val="subscript"/>
        <sz val="12"/>
        <color theme="1"/>
        <rFont val="Arial Narrow"/>
        <family val="2"/>
      </rPr>
      <t>sne</t>
    </r>
  </si>
  <si>
    <t>Afastamento superior</t>
  </si>
  <si>
    <t>Tsn</t>
  </si>
  <si>
    <r>
      <t>A</t>
    </r>
    <r>
      <rPr>
        <vertAlign val="subscript"/>
        <sz val="12"/>
        <color theme="1"/>
        <rFont val="Arial Narrow"/>
        <family val="2"/>
      </rPr>
      <t>sni</t>
    </r>
  </si>
  <si>
    <r>
      <rPr>
        <sz val="12"/>
        <color theme="1"/>
        <rFont val="Arial Narrow"/>
        <family val="2"/>
      </rPr>
      <t>T</t>
    </r>
    <r>
      <rPr>
        <vertAlign val="subscript"/>
        <sz val="12"/>
        <color theme="1"/>
        <rFont val="Arial Narrow"/>
        <family val="2"/>
      </rPr>
      <t>sn</t>
    </r>
  </si>
  <si>
    <r>
      <rPr>
        <sz val="10"/>
        <color theme="1"/>
        <rFont val="Calibri"/>
        <family val="2"/>
      </rPr>
      <t>μ</t>
    </r>
    <r>
      <rPr>
        <sz val="10"/>
        <color theme="1"/>
        <rFont val="Arial Narrow"/>
        <family val="2"/>
      </rPr>
      <t>m</t>
    </r>
  </si>
  <si>
    <t>tolerância escolhida</t>
  </si>
  <si>
    <t>diâmetro primitivo do pinhão</t>
  </si>
  <si>
    <t>diâmetro primitivo da coroa</t>
  </si>
  <si>
    <t>coluna</t>
  </si>
  <si>
    <t>valor</t>
  </si>
  <si>
    <t>Valores em microns</t>
  </si>
  <si>
    <t>Tolerância na espessura do dente quando for escolhido campo = outro valor</t>
  </si>
  <si>
    <t xml:space="preserve">nº de caracteres </t>
  </si>
  <si>
    <t>Espessura em arco do dente no plano normal no diâmetro primitivo</t>
  </si>
  <si>
    <r>
      <t>s</t>
    </r>
    <r>
      <rPr>
        <vertAlign val="subscript"/>
        <sz val="12"/>
        <color theme="1"/>
        <rFont val="Arial Narrow"/>
        <family val="2"/>
      </rPr>
      <t>an</t>
    </r>
  </si>
  <si>
    <r>
      <t>s</t>
    </r>
    <r>
      <rPr>
        <vertAlign val="subscript"/>
        <sz val="12"/>
        <color theme="1"/>
        <rFont val="Arial Narrow"/>
        <family val="2"/>
      </rPr>
      <t>anmáx</t>
    </r>
  </si>
  <si>
    <r>
      <t>s</t>
    </r>
    <r>
      <rPr>
        <vertAlign val="subscript"/>
        <sz val="12"/>
        <color theme="1"/>
        <rFont val="Arial Narrow"/>
        <family val="2"/>
      </rPr>
      <t>amin</t>
    </r>
  </si>
  <si>
    <t>Máxima</t>
  </si>
  <si>
    <t>Mínima</t>
  </si>
  <si>
    <t>Espessura mínima normal na cabeça ( mínimo = 0,4 x mn = 2,8 mm )</t>
  </si>
  <si>
    <r>
      <t>h</t>
    </r>
    <r>
      <rPr>
        <vertAlign val="subscript"/>
        <sz val="12"/>
        <color theme="1"/>
        <rFont val="Arial Narrow"/>
        <family val="2"/>
      </rPr>
      <t>amax</t>
    </r>
  </si>
  <si>
    <r>
      <t>h</t>
    </r>
    <r>
      <rPr>
        <vertAlign val="subscript"/>
        <sz val="12"/>
        <color theme="1"/>
        <rFont val="Arial Narrow"/>
        <family val="2"/>
      </rPr>
      <t>fmax</t>
    </r>
  </si>
  <si>
    <t>Com a correção máxima real  e com o mesmo valor de k</t>
  </si>
  <si>
    <t>Correção considerando as tolerâncias da espessura do dente (correção real).</t>
  </si>
  <si>
    <t>μm</t>
  </si>
  <si>
    <t>Diâmetro de cabeça com x1 e x2 nos seus valores médios</t>
  </si>
  <si>
    <r>
      <t>d</t>
    </r>
    <r>
      <rPr>
        <vertAlign val="subscript"/>
        <sz val="12"/>
        <color theme="1"/>
        <rFont val="Arial Narrow"/>
        <family val="2"/>
      </rPr>
      <t>fmax</t>
    </r>
  </si>
  <si>
    <r>
      <t>d</t>
    </r>
    <r>
      <rPr>
        <vertAlign val="subscript"/>
        <sz val="12"/>
        <color theme="1"/>
        <rFont val="Arial Narrow"/>
        <family val="2"/>
      </rPr>
      <t>fmin</t>
    </r>
  </si>
  <si>
    <t xml:space="preserve">Tolerância para os diâmetros externos </t>
  </si>
  <si>
    <t xml:space="preserve">Diâmetro de fundo ou pé do dente </t>
  </si>
  <si>
    <t>Calculado com x nominal</t>
  </si>
  <si>
    <t>Calculado com x máximo</t>
  </si>
  <si>
    <t>Calculado com x mínimo</t>
  </si>
  <si>
    <t>Valor mínimo para evitar undercut</t>
  </si>
  <si>
    <t>x1</t>
  </si>
  <si>
    <t>adendo</t>
  </si>
  <si>
    <t>dedendo</t>
  </si>
  <si>
    <t>Asni</t>
  </si>
  <si>
    <t>Para campo de tolerância = outro valor</t>
  </si>
  <si>
    <t>Tolerância diâmetro externo</t>
  </si>
  <si>
    <t>Referência</t>
  </si>
  <si>
    <t>Nº desenho engrenagem 1</t>
  </si>
  <si>
    <t>Nº desenho engrenagem 2</t>
  </si>
  <si>
    <t>Engrenagem 1</t>
  </si>
  <si>
    <t>Engrenagem 2</t>
  </si>
  <si>
    <t>25cd</t>
  </si>
  <si>
    <t xml:space="preserve">Nº de referência: </t>
  </si>
  <si>
    <t>Campo e qualidade</t>
  </si>
  <si>
    <t>Afastamento Inferior</t>
  </si>
  <si>
    <t>Afastamento Superior</t>
  </si>
  <si>
    <t>5C:CD:5B:57:CE:6B</t>
  </si>
  <si>
    <t>Sentido hélice engrenagem 1</t>
  </si>
  <si>
    <t>Engrennagem 2</t>
  </si>
  <si>
    <t>FILTRO</t>
  </si>
  <si>
    <t>Asne2</t>
  </si>
  <si>
    <t>RESULTADO DA PESQUISA</t>
  </si>
  <si>
    <t>Asni2</t>
  </si>
  <si>
    <t>Tsn2</t>
  </si>
  <si>
    <t>Z1</t>
  </si>
  <si>
    <t>Z2</t>
  </si>
  <si>
    <t>Módulo</t>
  </si>
  <si>
    <t xml:space="preserve">Módulo </t>
  </si>
  <si>
    <t>Ângulo de hélice eng. 1</t>
  </si>
  <si>
    <t>Exemplo</t>
  </si>
  <si>
    <t>mn</t>
  </si>
  <si>
    <t>αn</t>
  </si>
  <si>
    <t>aw</t>
  </si>
  <si>
    <t>Aa.e/i</t>
  </si>
  <si>
    <t>aw.e/i</t>
  </si>
  <si>
    <t>mt</t>
  </si>
  <si>
    <t>dw</t>
  </si>
  <si>
    <t>αt</t>
  </si>
  <si>
    <t>αtw</t>
  </si>
  <si>
    <t>βb</t>
  </si>
  <si>
    <t>Znx</t>
  </si>
  <si>
    <t>Σx</t>
  </si>
  <si>
    <t>x1,2</t>
  </si>
  <si>
    <t>samin</t>
  </si>
  <si>
    <t>a.mn</t>
  </si>
  <si>
    <t>d.mn</t>
  </si>
  <si>
    <t>-----</t>
  </si>
  <si>
    <t>san</t>
  </si>
  <si>
    <t>sanmáx</t>
  </si>
  <si>
    <t>ha</t>
  </si>
  <si>
    <t>hf</t>
  </si>
  <si>
    <t>hamax</t>
  </si>
  <si>
    <t>hfmax</t>
  </si>
  <si>
    <t>da</t>
  </si>
  <si>
    <t>damaxub</t>
  </si>
  <si>
    <t>daminub</t>
  </si>
  <si>
    <t>damaxm</t>
  </si>
  <si>
    <t>daminm</t>
  </si>
  <si>
    <t>df</t>
  </si>
  <si>
    <t>dfmax</t>
  </si>
  <si>
    <t>dfmin</t>
  </si>
  <si>
    <t>TABELA 1</t>
  </si>
  <si>
    <t>Campo de tolerância do dentado</t>
  </si>
  <si>
    <t>Cliente 1</t>
  </si>
  <si>
    <t>Sem</t>
  </si>
  <si>
    <t>TABELA 2</t>
  </si>
  <si>
    <t>TABELA 3</t>
  </si>
  <si>
    <t>Versão 22.09.21</t>
  </si>
  <si>
    <t>Para número de dentes par</t>
  </si>
  <si>
    <t>Para número de dentes ímpar</t>
  </si>
  <si>
    <t>Com x nominal</t>
  </si>
  <si>
    <t>Com x máximo</t>
  </si>
  <si>
    <t>Com x mínimo</t>
  </si>
  <si>
    <t>MEDIDAS DE CONTROLE DO DENTADO</t>
  </si>
  <si>
    <t>Espessura do dente no  diâmetro primitivo no plano normal ao dente</t>
  </si>
  <si>
    <t>Medida W</t>
  </si>
  <si>
    <t>Número de dentes calculado</t>
  </si>
  <si>
    <t>Tolerância máxima</t>
  </si>
  <si>
    <t>Tolerância mínima</t>
  </si>
  <si>
    <t>Número de dentes adotado</t>
  </si>
  <si>
    <t>Z'</t>
  </si>
  <si>
    <r>
      <t>Z'</t>
    </r>
    <r>
      <rPr>
        <vertAlign val="subscript"/>
        <sz val="12"/>
        <color theme="1"/>
        <rFont val="Arial Narrow"/>
        <family val="2"/>
      </rPr>
      <t>a</t>
    </r>
  </si>
  <si>
    <r>
      <t>W</t>
    </r>
    <r>
      <rPr>
        <vertAlign val="subscript"/>
        <sz val="12"/>
        <color theme="1"/>
        <rFont val="Arial Narrow"/>
        <family val="2"/>
      </rPr>
      <t>k</t>
    </r>
  </si>
  <si>
    <r>
      <t>W</t>
    </r>
    <r>
      <rPr>
        <vertAlign val="subscript"/>
        <sz val="12"/>
        <color theme="1"/>
        <rFont val="Arial Narrow"/>
        <family val="2"/>
      </rPr>
      <t>kmax</t>
    </r>
  </si>
  <si>
    <r>
      <t>W</t>
    </r>
    <r>
      <rPr>
        <vertAlign val="subscript"/>
        <sz val="12"/>
        <color theme="1"/>
        <rFont val="Arial Narrow"/>
        <family val="2"/>
      </rPr>
      <t>kmin</t>
    </r>
  </si>
  <si>
    <t>Diâmetro da esfera calculado</t>
  </si>
  <si>
    <t>Diâmetro da esfera adotado</t>
  </si>
  <si>
    <t>Dm</t>
  </si>
  <si>
    <r>
      <t>Dm</t>
    </r>
    <r>
      <rPr>
        <vertAlign val="subscript"/>
        <sz val="12"/>
        <color theme="1"/>
        <rFont val="Arial Narrow"/>
        <family val="2"/>
      </rPr>
      <t>a</t>
    </r>
  </si>
  <si>
    <r>
      <t>M</t>
    </r>
    <r>
      <rPr>
        <vertAlign val="subscript"/>
        <sz val="12"/>
        <color theme="1"/>
        <rFont val="Arial Narrow"/>
        <family val="2"/>
      </rPr>
      <t>dk</t>
    </r>
  </si>
  <si>
    <r>
      <t>M</t>
    </r>
    <r>
      <rPr>
        <vertAlign val="subscript"/>
        <sz val="12"/>
        <color theme="1"/>
        <rFont val="Arial Narrow"/>
        <family val="2"/>
      </rPr>
      <t>dkmax</t>
    </r>
  </si>
  <si>
    <r>
      <t>M</t>
    </r>
    <r>
      <rPr>
        <vertAlign val="subscript"/>
        <sz val="12"/>
        <color theme="1"/>
        <rFont val="Arial Narrow"/>
        <family val="2"/>
      </rPr>
      <t>dkmin</t>
    </r>
  </si>
  <si>
    <t>Nº do desenho da engrenagem 1</t>
  </si>
  <si>
    <t>Nº do desenho da engrenagem 2</t>
  </si>
  <si>
    <t>Z'1</t>
  </si>
  <si>
    <t>Z'2</t>
  </si>
  <si>
    <t>Medida M</t>
  </si>
  <si>
    <t>Dm1</t>
  </si>
  <si>
    <t>Dm2</t>
  </si>
  <si>
    <t>Desenho 1</t>
  </si>
  <si>
    <t>Desenho 2</t>
  </si>
  <si>
    <t>ANSI/AGMA 2002 - B88 - American National Standard - Tooth Thickness Specification and Measurement</t>
  </si>
  <si>
    <t>Diâmetro da esfera recomendado conforme DIN 3977</t>
  </si>
  <si>
    <t>DIN 3977 - Measuring element diameters for the radial or diametral dimension for testing tooth thickness of cylindrical gears</t>
  </si>
  <si>
    <t>0,17</t>
  </si>
  <si>
    <t>0,195</t>
  </si>
  <si>
    <t>0,22</t>
  </si>
  <si>
    <t>0,25</t>
  </si>
  <si>
    <t>0,335</t>
  </si>
  <si>
    <t>0,39</t>
  </si>
  <si>
    <t>0,455</t>
  </si>
  <si>
    <t>0,53</t>
  </si>
  <si>
    <t>0,62</t>
  </si>
  <si>
    <t>0,725</t>
  </si>
  <si>
    <t>0,895</t>
  </si>
  <si>
    <t>1,1</t>
  </si>
  <si>
    <t>1,25</t>
  </si>
  <si>
    <t>1,4</t>
  </si>
  <si>
    <t>1,5</t>
  </si>
  <si>
    <t>1,75</t>
  </si>
  <si>
    <t>2,25</t>
  </si>
  <si>
    <t>2,5</t>
  </si>
  <si>
    <t>2,75</t>
  </si>
  <si>
    <t>3,25</t>
  </si>
  <si>
    <t>3,5</t>
  </si>
  <si>
    <t>3,75</t>
  </si>
  <si>
    <t>4,25</t>
  </si>
  <si>
    <t>4,5</t>
  </si>
  <si>
    <t>5,25</t>
  </si>
  <si>
    <t>5,5</t>
  </si>
  <si>
    <t>6,5</t>
  </si>
  <si>
    <t>7,5</t>
  </si>
  <si>
    <t>10,5</t>
  </si>
  <si>
    <t>Largura mínima para medir W</t>
  </si>
  <si>
    <t>Largura efetiva da engrenagem</t>
  </si>
  <si>
    <t>bef</t>
  </si>
  <si>
    <t>bmin</t>
  </si>
  <si>
    <t>Diâmetro sobre o qual a esfera se apoia</t>
  </si>
  <si>
    <t>Diâmetro de base</t>
  </si>
  <si>
    <r>
      <t>D</t>
    </r>
    <r>
      <rPr>
        <vertAlign val="subscript"/>
        <sz val="12"/>
        <color theme="1"/>
        <rFont val="Arial Narrow"/>
        <family val="2"/>
      </rPr>
      <t>b</t>
    </r>
  </si>
  <si>
    <r>
      <t>D</t>
    </r>
    <r>
      <rPr>
        <vertAlign val="subscript"/>
        <sz val="12"/>
        <color theme="1"/>
        <rFont val="Arial Narrow"/>
        <family val="2"/>
      </rPr>
      <t>k</t>
    </r>
  </si>
  <si>
    <r>
      <t>D</t>
    </r>
    <r>
      <rPr>
        <vertAlign val="subscript"/>
        <sz val="12"/>
        <color theme="1"/>
        <rFont val="Arial Narrow"/>
        <family val="2"/>
      </rPr>
      <t>kmax</t>
    </r>
  </si>
  <si>
    <r>
      <t>D</t>
    </r>
    <r>
      <rPr>
        <vertAlign val="subscript"/>
        <sz val="12"/>
        <color theme="1"/>
        <rFont val="Arial Narrow"/>
        <family val="2"/>
      </rPr>
      <t>kmin</t>
    </r>
  </si>
  <si>
    <t>Medida Mdk (medida sobre esferas)</t>
  </si>
  <si>
    <t>Diâmetro nominal Dma mm</t>
  </si>
  <si>
    <t>De 0,17 até inclusive 20</t>
  </si>
  <si>
    <t>Desvio permissível em microns</t>
  </si>
  <si>
    <t>Tolerância de circularidade  em microns</t>
  </si>
  <si>
    <t>Grau 0</t>
  </si>
  <si>
    <t>Grau 1</t>
  </si>
  <si>
    <t>Grau 2</t>
  </si>
  <si>
    <t>+/- 0.3</t>
  </si>
  <si>
    <t>+/- 0.5</t>
  </si>
  <si>
    <t>+/- 1</t>
  </si>
  <si>
    <t>+/- 2</t>
  </si>
  <si>
    <t>0,15</t>
  </si>
  <si>
    <t>0,5</t>
  </si>
  <si>
    <t>1,0</t>
  </si>
  <si>
    <t>Desvio do diâmetro da esfera e tolerância de circularidade (DIN 2269)</t>
  </si>
  <si>
    <t>De 20 até 50 inclusive</t>
  </si>
  <si>
    <t>+/- 1,5</t>
  </si>
  <si>
    <t>+/- 3</t>
  </si>
  <si>
    <t>0,30</t>
  </si>
  <si>
    <t>2,2</t>
  </si>
  <si>
    <t>Altura para medir a espessura dente no diâmetro primitivo</t>
  </si>
  <si>
    <r>
      <t>S</t>
    </r>
    <r>
      <rPr>
        <vertAlign val="subscript"/>
        <sz val="12"/>
        <color theme="1"/>
        <rFont val="Arial Narrow"/>
        <family val="2"/>
      </rPr>
      <t>n</t>
    </r>
  </si>
  <si>
    <r>
      <t>S</t>
    </r>
    <r>
      <rPr>
        <vertAlign val="subscript"/>
        <sz val="12"/>
        <color theme="1"/>
        <rFont val="Arial Narrow"/>
        <family val="2"/>
      </rPr>
      <t>nmax</t>
    </r>
  </si>
  <si>
    <r>
      <t>S</t>
    </r>
    <r>
      <rPr>
        <vertAlign val="subscript"/>
        <sz val="12"/>
        <color theme="1"/>
        <rFont val="Arial Narrow"/>
        <family val="2"/>
      </rPr>
      <t>nmin</t>
    </r>
  </si>
  <si>
    <t>Distância entre eixos (mm)</t>
  </si>
  <si>
    <t>[a]</t>
  </si>
  <si>
    <t>Tolerância de distância entre eixos</t>
  </si>
  <si>
    <t>Módulo normal (mm)</t>
  </si>
  <si>
    <t>[mn]</t>
  </si>
  <si>
    <t>Ângulo de pressão na seção normal (°)</t>
  </si>
  <si>
    <t>[alfn]</t>
  </si>
  <si>
    <t>ângulo de hélice no círculo de referência (°)</t>
  </si>
  <si>
    <t>[beta]</t>
  </si>
  <si>
    <t>[z]</t>
  </si>
  <si>
    <t>Largura de dente (mm)</t>
  </si>
  <si>
    <t>[b]</t>
  </si>
  <si>
    <t>Fator de altura do pé</t>
  </si>
  <si>
    <t>[hfP*]</t>
  </si>
  <si>
    <t>Fator de altura da cabeça</t>
  </si>
  <si>
    <t>[haP*]</t>
  </si>
  <si>
    <t>Relação do número de dentes</t>
  </si>
  <si>
    <t>[u]</t>
  </si>
  <si>
    <t>Módulo transversal (mm)</t>
  </si>
  <si>
    <t>[mt]</t>
  </si>
  <si>
    <t>Ângulo de pressão no círculo de referência (°)</t>
  </si>
  <si>
    <t>[alft]</t>
  </si>
  <si>
    <t>Ângulo de pressão de operação</t>
  </si>
  <si>
    <t>[alfwt]</t>
  </si>
  <si>
    <t>Ângulo oblíquo de base (°)</t>
  </si>
  <si>
    <t>[betab]</t>
  </si>
  <si>
    <t>Distância nominal entre centros (mm)</t>
  </si>
  <si>
    <t>[ad]</t>
  </si>
  <si>
    <t>Soma de fatores de correção do perfil</t>
  </si>
  <si>
    <t>[Summexi]</t>
  </si>
  <si>
    <t>Fator de deslocamento de perfil</t>
  </si>
  <si>
    <t>[x]</t>
  </si>
  <si>
    <t>Espessura de dente (Arc) (módulo) (módulo)</t>
  </si>
  <si>
    <t>[sn*]</t>
  </si>
  <si>
    <t>Alteração da altura da cabeça (mm)</t>
  </si>
  <si>
    <t>[k*mn]</t>
  </si>
  <si>
    <t>Diâmetro de círculo de referência (mm)</t>
  </si>
  <si>
    <t>[d]</t>
  </si>
  <si>
    <t>Diâmetro de base (mm)</t>
  </si>
  <si>
    <t>[db]</t>
  </si>
  <si>
    <t>Diâmetro do círculo da cabeça (mm)</t>
  </si>
  <si>
    <t>[da]</t>
  </si>
  <si>
    <t>[da.e/i]</t>
  </si>
  <si>
    <t>Desvios limite do círculo da cabeça (mm)</t>
  </si>
  <si>
    <t>[Ada.e/i]</t>
  </si>
  <si>
    <t>Chanfro (mm)</t>
  </si>
  <si>
    <t>[hK]</t>
  </si>
  <si>
    <t>Ângulo de chanfro (°)</t>
  </si>
  <si>
    <t>[delhK]</t>
  </si>
  <si>
    <t>Diâmetro da cabeça (mm)</t>
  </si>
  <si>
    <t>[dFa]</t>
  </si>
  <si>
    <t>[dFa.e/i]</t>
  </si>
  <si>
    <t>Diâmetro primitivo de funcionamento (mm)</t>
  </si>
  <si>
    <t>[dw]</t>
  </si>
  <si>
    <t>Diâmetro do círculo do pé (mm)</t>
  </si>
  <si>
    <t>[df]</t>
  </si>
  <si>
    <t>Fator de correção do dentado de geração</t>
  </si>
  <si>
    <t>[xE.e/i]</t>
  </si>
  <si>
    <t>Desvios limite do pé (mm)</t>
  </si>
  <si>
    <t>[Adf.e/i]</t>
  </si>
  <si>
    <t>Diâmetro do círculo do pé efetivo (mm)</t>
  </si>
  <si>
    <t>[df.e/i]</t>
  </si>
  <si>
    <t>Folga da cabeça teórica (mm)</t>
  </si>
  <si>
    <t>[c]</t>
  </si>
  <si>
    <t>Folga da cabeça efetiva (mm)</t>
  </si>
  <si>
    <t>[c.e/i]</t>
  </si>
  <si>
    <t>Diâmetro do círculo útil do pé (mm)</t>
  </si>
  <si>
    <t>[dNf]</t>
  </si>
  <si>
    <t>[dNf.e/i]</t>
  </si>
  <si>
    <t>Diâmetro do círculo do perfil do pé (mm)</t>
  </si>
  <si>
    <t>[dFf]</t>
  </si>
  <si>
    <t>[dFf.e/i]</t>
  </si>
  <si>
    <t>Altura da cabeça (mm)</t>
  </si>
  <si>
    <t>[ha.e/i]</t>
  </si>
  <si>
    <t>Altura do pé (mm)</t>
  </si>
  <si>
    <t>[hf.e/i]</t>
  </si>
  <si>
    <t>Altura do dente (mm)</t>
  </si>
  <si>
    <t>[h]</t>
  </si>
  <si>
    <t>Número de dentes de substituição</t>
  </si>
  <si>
    <t>[zn]</t>
  </si>
  <si>
    <t>Espessura de dente normal no círculo de cabeça (mm)</t>
  </si>
  <si>
    <t>[san]</t>
  </si>
  <si>
    <t>[san.e/i]</t>
  </si>
  <si>
    <t xml:space="preserve"> (sem ter em conta o chanfro/arredondamento da cabeça)</t>
  </si>
  <si>
    <t>Comprimento da longitude de engrenagem (mm)</t>
  </si>
  <si>
    <t>[ga, e/i]</t>
  </si>
  <si>
    <t xml:space="preserve">     8.704 (</t>
  </si>
  <si>
    <t xml:space="preserve">   8.514)</t>
  </si>
  <si>
    <t>Comprimento T1-A, T2-A (mm)</t>
  </si>
  <si>
    <t>[T1A, T2A]</t>
  </si>
  <si>
    <t xml:space="preserve">   8.848(</t>
  </si>
  <si>
    <t xml:space="preserve">   8.977)</t>
  </si>
  <si>
    <t xml:space="preserve">  29.244(</t>
  </si>
  <si>
    <t xml:space="preserve">  29.163)</t>
  </si>
  <si>
    <t>Comprimento T1-B (mm)</t>
  </si>
  <si>
    <t>[T1B, T2B]</t>
  </si>
  <si>
    <t xml:space="preserve">  11.465(</t>
  </si>
  <si>
    <t xml:space="preserve">  11.404)</t>
  </si>
  <si>
    <t xml:space="preserve">  26.627(</t>
  </si>
  <si>
    <t xml:space="preserve">  26.736)</t>
  </si>
  <si>
    <t>Comprimento T1-C (mm)</t>
  </si>
  <si>
    <t>[T1C, T2C]</t>
  </si>
  <si>
    <t xml:space="preserve">  11.314(</t>
  </si>
  <si>
    <t xml:space="preserve">  11.329)</t>
  </si>
  <si>
    <t xml:space="preserve">  26.777(</t>
  </si>
  <si>
    <t xml:space="preserve">  26.811)</t>
  </si>
  <si>
    <t>Comprimento T1-D (mm)</t>
  </si>
  <si>
    <t>[T1D, T2D]</t>
  </si>
  <si>
    <t xml:space="preserve">  14.935(</t>
  </si>
  <si>
    <t xml:space="preserve">  15.064)</t>
  </si>
  <si>
    <t xml:space="preserve">  23.157(</t>
  </si>
  <si>
    <t xml:space="preserve">  23.076)</t>
  </si>
  <si>
    <t>Comprimento T1-E (mm)</t>
  </si>
  <si>
    <t>[T1E, T2E]</t>
  </si>
  <si>
    <t xml:space="preserve">  17.552(</t>
  </si>
  <si>
    <t xml:space="preserve">  17.491)</t>
  </si>
  <si>
    <t xml:space="preserve">  20.540(</t>
  </si>
  <si>
    <t xml:space="preserve">  20.649)</t>
  </si>
  <si>
    <t>Comprimento T1-T2 (mm)</t>
  </si>
  <si>
    <t>[T1T2]</t>
  </si>
  <si>
    <t xml:space="preserve">    38.092 (</t>
  </si>
  <si>
    <t xml:space="preserve">  38.140)</t>
  </si>
  <si>
    <t>Diâmetro do ponto de engrenagem individual B (mm)</t>
  </si>
  <si>
    <t>[d-B]</t>
  </si>
  <si>
    <t xml:space="preserve">  62.486(</t>
  </si>
  <si>
    <t xml:space="preserve">  62.441)</t>
  </si>
  <si>
    <t>147.515(</t>
  </si>
  <si>
    <t>147.594)</t>
  </si>
  <si>
    <t>Diâmetro do ponto de engrenagem individual D (mm)</t>
  </si>
  <si>
    <t>[d-D]</t>
  </si>
  <si>
    <t xml:space="preserve">  65.352(</t>
  </si>
  <si>
    <t xml:space="preserve">  65.470)</t>
  </si>
  <si>
    <t>145.154(</t>
  </si>
  <si>
    <t>145.102)</t>
  </si>
  <si>
    <t>Cobertura de cabeça</t>
  </si>
  <si>
    <t>[eps]</t>
  </si>
  <si>
    <t xml:space="preserve">   1.025(</t>
  </si>
  <si>
    <t xml:space="preserve">   1.012)</t>
  </si>
  <si>
    <t xml:space="preserve">   0.405(</t>
  </si>
  <si>
    <t xml:space="preserve">   0.386)</t>
  </si>
  <si>
    <t>Comprimento mínimo da linha de contato (mm)</t>
  </si>
  <si>
    <t>[Lmin]</t>
  </si>
  <si>
    <t>Cobertura de perfil</t>
  </si>
  <si>
    <t>[eps_a]</t>
  </si>
  <si>
    <t>Cobertura de perfil com desvios limite</t>
  </si>
  <si>
    <t>[eps_a.e/m/i]</t>
  </si>
  <si>
    <t>Coeficiente de cobertura</t>
  </si>
  <si>
    <t>[eps_b]</t>
  </si>
  <si>
    <t>Cobertura total</t>
  </si>
  <si>
    <t>[eps_g]</t>
  </si>
  <si>
    <t>Cobertura total com desvios limite</t>
  </si>
  <si>
    <t>[eps_g.e/m/i]</t>
  </si>
  <si>
    <t>Tolerância de espessura de dente</t>
  </si>
  <si>
    <t>DIN 3967 cd25</t>
  </si>
  <si>
    <t>Desvio da espessura de dente na seção normal (mm)</t>
  </si>
  <si>
    <t>[As.e/i]</t>
  </si>
  <si>
    <t>Número de dentes de medida</t>
  </si>
  <si>
    <t>[k]</t>
  </si>
  <si>
    <t>Medida entre dentes sem folgas (mm)</t>
  </si>
  <si>
    <t>[Wk]</t>
  </si>
  <si>
    <t>[Wk.e/i]</t>
  </si>
  <si>
    <t>[ΔWk.e/i]</t>
  </si>
  <si>
    <t>Diâmetro de elemento de medição teór. (mm)</t>
  </si>
  <si>
    <t>[DM]</t>
  </si>
  <si>
    <t>Diâmetro efet. de elemento de medição (mm)</t>
  </si>
  <si>
    <t>[DMeff]</t>
  </si>
  <si>
    <t>[dMMr.m]</t>
  </si>
  <si>
    <t>Medida diametral de duas esferas, sem folga (mm)</t>
  </si>
  <si>
    <t>[MdK]</t>
  </si>
  <si>
    <t>Medida diametral de duas esferas (mm)</t>
  </si>
  <si>
    <t>[MdK.e/i]</t>
  </si>
  <si>
    <t>Espessura cordal do dente sem folgas (mm)</t>
  </si>
  <si>
    <t>[sc]</t>
  </si>
  <si>
    <t>Espessura cordal do dente efetiva (mm)</t>
  </si>
  <si>
    <t>[sc.e/i]</t>
  </si>
  <si>
    <t>Altura acima da corda a partir de da.m (mm)</t>
  </si>
  <si>
    <t>[ha]</t>
  </si>
  <si>
    <t>Espessura de dente (Arc) (mm)</t>
  </si>
  <si>
    <t>[sn]</t>
  </si>
  <si>
    <t>Qualidade de engrenagem</t>
  </si>
  <si>
    <t>[Q]</t>
  </si>
  <si>
    <t>Desvio individual do passo (µm)</t>
  </si>
  <si>
    <t>[fptT]</t>
  </si>
  <si>
    <t>Desvio da divisão de círculo de base (µm)</t>
  </si>
  <si>
    <t>[fpbT]</t>
  </si>
  <si>
    <t>Desvio de passo por setor através de k/8 (µm)</t>
  </si>
  <si>
    <t>[Fpk/8T]</t>
  </si>
  <si>
    <t>Erro de forma de perfil (µm)</t>
  </si>
  <si>
    <t>[ffaT]</t>
  </si>
  <si>
    <t>Variação de ângulo de perfil (µm)</t>
  </si>
  <si>
    <t>[fHaT]</t>
  </si>
  <si>
    <t>Erro total de perfil (µm)</t>
  </si>
  <si>
    <t>[FaT]</t>
  </si>
  <si>
    <t>Desvio de perfil da linha de flancos (µm)</t>
  </si>
  <si>
    <t>[ffbT]</t>
  </si>
  <si>
    <t>Desvio de ângulo de linha de flancos (µm)</t>
  </si>
  <si>
    <t>[fHbT]</t>
  </si>
  <si>
    <t>Desvio total da linha de flancos (µm)</t>
  </si>
  <si>
    <t>[FbT]</t>
  </si>
  <si>
    <t>Desvio total do passo (µm)</t>
  </si>
  <si>
    <t>[FpT]</t>
  </si>
  <si>
    <t>Desvio da concentricidade (µm)</t>
  </si>
  <si>
    <t>[FrT]</t>
  </si>
  <si>
    <t>Divergência de engrenamento sobre um único flanco (µm)</t>
  </si>
  <si>
    <t>[FisT]</t>
  </si>
  <si>
    <t>Salto de engrenamento sobre um flanco (µm)</t>
  </si>
  <si>
    <t>[fisT]</t>
  </si>
  <si>
    <t>Erro composto radial (µm)</t>
  </si>
  <si>
    <t>[FidT]</t>
  </si>
  <si>
    <t>Salto de engrenamento sobre dois flancos (µm)</t>
  </si>
  <si>
    <t>[fidT]</t>
  </si>
  <si>
    <t>Valor máximo para desvio do eixo (µm)</t>
  </si>
  <si>
    <t>[fSigbet]</t>
  </si>
  <si>
    <t xml:space="preserve">     12.22 (Fb=11.00)</t>
  </si>
  <si>
    <t>Valor máximo para inclinação do eixo (µm)</t>
  </si>
  <si>
    <t>[fSigdel]</t>
  </si>
  <si>
    <t>Indicações com [.e/i] significam: Valor máximo [e] e mínimo [i]</t>
  </si>
  <si>
    <t>Indicações com [.m] significam: Valor médio na tolerância</t>
  </si>
  <si>
    <r>
      <t>O c</t>
    </r>
    <r>
      <rPr>
        <sz val="8"/>
        <color rgb="FF000000"/>
        <rFont val="Times New Roman"/>
        <family val="1"/>
      </rPr>
      <t>á</t>
    </r>
    <r>
      <rPr>
        <sz val="8"/>
        <color rgb="FF000000"/>
        <rFont val="Arial"/>
        <family val="2"/>
      </rPr>
      <t xml:space="preserve">lculo </t>
    </r>
    <r>
      <rPr>
        <sz val="8"/>
        <color rgb="FF000000"/>
        <rFont val="Times New Roman"/>
        <family val="1"/>
      </rPr>
      <t>é</t>
    </r>
    <r>
      <rPr>
        <sz val="8"/>
        <color rgb="FF000000"/>
        <rFont val="Arial"/>
        <family val="2"/>
      </rPr>
      <t xml:space="preserve"> realizado para o c</t>
    </r>
    <r>
      <rPr>
        <sz val="8"/>
        <color rgb="FF000000"/>
        <rFont val="Times New Roman"/>
        <family val="1"/>
      </rPr>
      <t>í</t>
    </r>
    <r>
      <rPr>
        <sz val="8"/>
        <color rgb="FF000000"/>
        <rFont val="Arial"/>
        <family val="2"/>
      </rPr>
      <t>rculo rolante.</t>
    </r>
  </si>
  <si>
    <t>Diâmetro de cabeça com x nominal</t>
  </si>
  <si>
    <t>Calculado por software</t>
  </si>
  <si>
    <t>Calculado pela planilha</t>
  </si>
  <si>
    <t xml:space="preserve">  ISO 286:2010 </t>
  </si>
  <si>
    <t>[hf]</t>
  </si>
  <si>
    <t>Medida entre dentes efetiva (mm)</t>
  </si>
  <si>
    <t>Diâmetro do círculo de medição (mm)</t>
  </si>
  <si>
    <t>ERROS</t>
  </si>
  <si>
    <t>Diferença causada pelo arredondamento de k</t>
  </si>
  <si>
    <t>Considerando o chanfro</t>
  </si>
  <si>
    <t>Chanfro na cabeça</t>
  </si>
  <si>
    <t>Linke/Börner/Heß</t>
  </si>
  <si>
    <t>Cylindrical Gears</t>
  </si>
  <si>
    <t>Dimensão recomendada</t>
  </si>
  <si>
    <t>Ângulo recomendado</t>
  </si>
  <si>
    <t>Dimensão adotado</t>
  </si>
  <si>
    <t>Ângulo adotado</t>
  </si>
  <si>
    <t>Diâmetro de cabeça com x nominal para cálculo do grau de recobrimento</t>
  </si>
  <si>
    <t>Erro no Kisssoft</t>
  </si>
  <si>
    <t>Este valor será preenchido pelo sistema quando do uso da opção salvar dados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</si>
</sst>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
    <numFmt numFmtId="165" formatCode="0.000"/>
    <numFmt numFmtId="166" formatCode="0.000000000000"/>
    <numFmt numFmtId="167" formatCode="0.00000000000"/>
    <numFmt numFmtId="168" formatCode="0.0"/>
    <numFmt numFmtId="169" formatCode="0.00000"/>
    <numFmt numFmtId="170" formatCode="0.000000"/>
  </numFmts>
  <fonts count="35" x14ac:knownFonts="1">
    <font>
      <sz val="11"/>
      <color theme="1"/>
      <name val="Calibri"/>
      <family val="2"/>
      <scheme val="minor"/>
    </font>
    <font>
      <sz val="12"/>
      <color theme="1"/>
      <name val="Arial Narrow"/>
      <family val="2"/>
    </font>
    <font>
      <sz val="8"/>
      <name val="Calibri"/>
      <family val="2"/>
      <scheme val="minor"/>
    </font>
    <font>
      <b/>
      <sz val="12"/>
      <color theme="1"/>
      <name val="Arial Narrow"/>
      <family val="2"/>
    </font>
    <font>
      <sz val="10"/>
      <color theme="1"/>
      <name val="Arial Narrow"/>
      <family val="2"/>
    </font>
    <font>
      <sz val="10"/>
      <color rgb="FF000000"/>
      <name val="Times New Roman"/>
      <family val="1"/>
    </font>
    <font>
      <sz val="10"/>
      <color rgb="FF000000"/>
      <name val="Times New Roman"/>
      <family val="1"/>
    </font>
    <font>
      <sz val="10"/>
      <color rgb="FF000000"/>
      <name val="Arial Narrow"/>
      <family val="2"/>
    </font>
    <font>
      <sz val="12"/>
      <color rgb="FFFF0000"/>
      <name val="Arial Narrow"/>
      <family val="2"/>
    </font>
    <font>
      <sz val="10"/>
      <color rgb="FFFF0000"/>
      <name val="Arial Narrow"/>
      <family val="2"/>
    </font>
    <font>
      <vertAlign val="subscript"/>
      <sz val="12"/>
      <color theme="1"/>
      <name val="Arial Narrow"/>
      <family val="2"/>
    </font>
    <font>
      <sz val="12"/>
      <color theme="1"/>
      <name val="Calibri"/>
      <family val="2"/>
    </font>
    <font>
      <u/>
      <sz val="11"/>
      <color theme="10"/>
      <name val="Calibri"/>
      <family val="2"/>
      <scheme val="minor"/>
    </font>
    <font>
      <b/>
      <sz val="10"/>
      <color theme="1"/>
      <name val="Arial Narrow"/>
      <family val="2"/>
    </font>
    <font>
      <i/>
      <sz val="12"/>
      <color theme="1"/>
      <name val="Arial Narrow"/>
      <family val="2"/>
    </font>
    <font>
      <sz val="11"/>
      <color theme="1"/>
      <name val="Arial"/>
      <family val="2"/>
    </font>
    <font>
      <sz val="12"/>
      <color theme="1"/>
      <name val="Arial"/>
      <family val="2"/>
    </font>
    <font>
      <i/>
      <sz val="12"/>
      <color theme="1"/>
      <name val="Arial"/>
      <family val="2"/>
    </font>
    <font>
      <i/>
      <sz val="11"/>
      <color theme="1"/>
      <name val="Arial"/>
      <family val="2"/>
    </font>
    <font>
      <i/>
      <sz val="10"/>
      <color theme="1"/>
      <name val="Arial"/>
      <family val="2"/>
    </font>
    <font>
      <b/>
      <i/>
      <sz val="10"/>
      <color theme="1"/>
      <name val="Arial"/>
      <family val="2"/>
    </font>
    <font>
      <sz val="11"/>
      <name val="Calibri"/>
      <family val="2"/>
      <scheme val="minor"/>
    </font>
    <font>
      <sz val="8"/>
      <name val="Arial"/>
      <family val="2"/>
    </font>
    <font>
      <b/>
      <sz val="8"/>
      <name val="Arial"/>
      <family val="2"/>
    </font>
    <font>
      <sz val="10"/>
      <color theme="1"/>
      <name val="Calibri"/>
      <family val="2"/>
    </font>
    <font>
      <sz val="10"/>
      <name val="Arial Narrow"/>
      <family val="2"/>
    </font>
    <font>
      <sz val="12"/>
      <color rgb="FFFFC000"/>
      <name val="Arial Narrow"/>
      <family val="2"/>
    </font>
    <font>
      <b/>
      <sz val="10"/>
      <name val="Arial Narrow"/>
      <family val="2"/>
    </font>
    <font>
      <b/>
      <sz val="11"/>
      <name val="Calibri"/>
      <family val="2"/>
      <scheme val="minor"/>
    </font>
    <font>
      <b/>
      <sz val="14"/>
      <color rgb="FF666666"/>
      <name val="Arial"/>
      <family val="2"/>
    </font>
    <font>
      <sz val="12"/>
      <color rgb="FF414042"/>
      <name val="Arial"/>
      <family val="2"/>
    </font>
    <font>
      <sz val="8"/>
      <color rgb="FF000000"/>
      <name val="Arial"/>
      <family val="2"/>
    </font>
    <font>
      <sz val="8"/>
      <color rgb="FFFF0000"/>
      <name val="Arial"/>
      <family val="2"/>
    </font>
    <font>
      <sz val="8"/>
      <color theme="1"/>
      <name val="Arial"/>
      <family val="2"/>
    </font>
    <font>
      <sz val="8"/>
      <color rgb="FF000000"/>
      <name val="Times New Roman"/>
      <family val="1"/>
    </font>
  </fonts>
  <fills count="19">
    <fill>
      <patternFill patternType="none"/>
    </fill>
    <fill>
      <patternFill patternType="gray125"/>
    </fill>
    <fill>
      <patternFill patternType="solid">
        <fgColor rgb="FFFFC000"/>
        <bgColor indexed="64"/>
      </patternFill>
    </fill>
    <fill>
      <patternFill patternType="solid">
        <fgColor theme="7"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A015"/>
        <bgColor indexed="64"/>
      </patternFill>
    </fill>
    <fill>
      <patternFill patternType="solid">
        <fgColor rgb="FFFEC31E"/>
        <bgColor indexed="64"/>
      </patternFill>
    </fill>
    <fill>
      <patternFill patternType="solid">
        <fgColor theme="4" tint="0.39997558519241921"/>
        <bgColor indexed="64"/>
      </patternFill>
    </fill>
    <fill>
      <patternFill patternType="solid">
        <fgColor theme="7"/>
        <bgColor theme="7"/>
      </patternFill>
    </fill>
    <fill>
      <patternFill patternType="solid">
        <fgColor rgb="FFFED562"/>
        <bgColor indexed="64"/>
      </patternFill>
    </fill>
    <fill>
      <patternFill patternType="solid">
        <fgColor rgb="FFFF0000"/>
        <bgColor indexed="64"/>
      </patternFill>
    </fill>
    <fill>
      <patternFill patternType="solid">
        <fgColor rgb="FFFFCE3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00B0F0"/>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top/>
      <bottom/>
      <diagonal/>
    </border>
  </borders>
  <cellStyleXfs count="4">
    <xf numFmtId="0" fontId="0" fillId="0" borderId="0"/>
    <xf numFmtId="0" fontId="5" fillId="0" borderId="0"/>
    <xf numFmtId="0" fontId="6" fillId="0" borderId="0"/>
    <xf numFmtId="0" fontId="12" fillId="0" borderId="0" applyNumberFormat="0" applyFill="0" applyBorder="0" applyAlignment="0" applyProtection="0"/>
  </cellStyleXfs>
  <cellXfs count="453">
    <xf numFmtId="0" fontId="0" fillId="0" borderId="0" xfId="0"/>
    <xf numFmtId="0" fontId="1" fillId="0" borderId="0" xfId="0" applyFont="1"/>
    <xf numFmtId="0" fontId="1" fillId="0" borderId="0" xfId="0" applyFont="1" applyAlignment="1">
      <alignment horizontal="center" vertical="center"/>
    </xf>
    <xf numFmtId="0" fontId="4" fillId="0" borderId="0" xfId="0" applyFont="1"/>
    <xf numFmtId="0" fontId="4" fillId="0" borderId="0" xfId="0" applyFont="1" applyAlignment="1">
      <alignment horizontal="center" vertical="center"/>
    </xf>
    <xf numFmtId="0" fontId="0" fillId="0" borderId="0" xfId="0" applyAlignment="1">
      <alignment horizontal="center" vertical="center"/>
    </xf>
    <xf numFmtId="0" fontId="0" fillId="0" borderId="1" xfId="0" applyBorder="1"/>
    <xf numFmtId="1" fontId="7" fillId="0" borderId="1" xfId="1" applyNumberFormat="1" applyFont="1" applyFill="1" applyBorder="1" applyAlignment="1">
      <alignment horizontal="center" vertical="center" shrinkToFit="1"/>
    </xf>
    <xf numFmtId="0" fontId="7" fillId="0" borderId="1" xfId="1" applyFont="1" applyFill="1" applyBorder="1" applyAlignment="1">
      <alignment horizontal="center" vertical="center" wrapText="1"/>
    </xf>
    <xf numFmtId="0" fontId="8" fillId="0" borderId="0" xfId="0" applyFont="1"/>
    <xf numFmtId="0" fontId="9" fillId="0" borderId="0" xfId="0" applyFont="1"/>
    <xf numFmtId="0" fontId="4" fillId="0" borderId="5" xfId="0" applyFont="1" applyBorder="1" applyAlignment="1">
      <alignment horizontal="center" vertical="center" wrapText="1"/>
    </xf>
    <xf numFmtId="0" fontId="4" fillId="0" borderId="6" xfId="0" applyFont="1" applyBorder="1" applyAlignment="1">
      <alignment vertical="center" wrapText="1"/>
    </xf>
    <xf numFmtId="0" fontId="4" fillId="0" borderId="5" xfId="0" applyFont="1" applyBorder="1" applyAlignment="1">
      <alignment horizontal="center" vertical="center"/>
    </xf>
    <xf numFmtId="0" fontId="4" fillId="0" borderId="6" xfId="0" applyFont="1" applyBorder="1" applyAlignment="1">
      <alignment vertical="center"/>
    </xf>
    <xf numFmtId="0" fontId="0" fillId="0" borderId="1" xfId="0" applyBorder="1" applyAlignment="1">
      <alignment horizontal="center" vertical="center"/>
    </xf>
    <xf numFmtId="0" fontId="0" fillId="4" borderId="1" xfId="0" applyFill="1" applyBorder="1" applyAlignment="1">
      <alignment horizontal="center" vertical="center"/>
    </xf>
    <xf numFmtId="1" fontId="7" fillId="3" borderId="1" xfId="1" applyNumberFormat="1" applyFont="1" applyFill="1" applyBorder="1" applyAlignment="1">
      <alignment horizontal="center" vertical="center" shrinkToFit="1"/>
    </xf>
    <xf numFmtId="0" fontId="7" fillId="3" borderId="1" xfId="1" applyFont="1" applyFill="1" applyBorder="1" applyAlignment="1">
      <alignment horizontal="center" vertical="center" wrapText="1"/>
    </xf>
    <xf numFmtId="0" fontId="0" fillId="0" borderId="1" xfId="0" applyBorder="1" applyAlignment="1">
      <alignment vertical="center"/>
    </xf>
    <xf numFmtId="164" fontId="0" fillId="0" borderId="1" xfId="0" applyNumberFormat="1" applyBorder="1"/>
    <xf numFmtId="0" fontId="0" fillId="4" borderId="2" xfId="0" applyFill="1" applyBorder="1" applyAlignment="1">
      <alignment horizontal="center" vertical="center"/>
    </xf>
    <xf numFmtId="0" fontId="4" fillId="0" borderId="5" xfId="0" applyFont="1" applyBorder="1" applyAlignment="1">
      <alignment horizontal="center" vertical="center"/>
    </xf>
    <xf numFmtId="0" fontId="0" fillId="0" borderId="1" xfId="0" applyBorder="1" applyAlignment="1">
      <alignment horizontal="center" vertical="center"/>
    </xf>
    <xf numFmtId="0" fontId="1" fillId="0" borderId="0" xfId="0" applyFont="1" applyAlignment="1">
      <alignment vertical="center"/>
    </xf>
    <xf numFmtId="0" fontId="15" fillId="0" borderId="0" xfId="0" applyFont="1"/>
    <xf numFmtId="0" fontId="16" fillId="0" borderId="0" xfId="0" applyFont="1" applyAlignment="1">
      <alignment vertical="center"/>
    </xf>
    <xf numFmtId="0" fontId="16" fillId="0" borderId="0" xfId="0" applyFont="1" applyAlignment="1">
      <alignment horizontal="center" vertical="center"/>
    </xf>
    <xf numFmtId="0" fontId="17" fillId="0" borderId="0" xfId="0" applyFont="1" applyAlignment="1">
      <alignment vertical="center"/>
    </xf>
    <xf numFmtId="0" fontId="17" fillId="0" borderId="0" xfId="0" applyFont="1" applyAlignment="1">
      <alignment horizontal="center" vertical="center"/>
    </xf>
    <xf numFmtId="0" fontId="3" fillId="0" borderId="0" xfId="0" applyFont="1" applyFill="1" applyAlignment="1">
      <alignment vertical="center" wrapText="1"/>
    </xf>
    <xf numFmtId="0" fontId="0" fillId="0" borderId="1" xfId="0" applyBorder="1" applyAlignment="1">
      <alignment horizontal="center" vertical="center"/>
    </xf>
    <xf numFmtId="165" fontId="1" fillId="0" borderId="0" xfId="0" applyNumberFormat="1" applyFont="1" applyAlignment="1">
      <alignment vertical="center"/>
    </xf>
    <xf numFmtId="0" fontId="18" fillId="0" borderId="0" xfId="0" applyFont="1"/>
    <xf numFmtId="0" fontId="18" fillId="0" borderId="0" xfId="0" applyFont="1" applyAlignment="1">
      <alignment horizontal="center"/>
    </xf>
    <xf numFmtId="0" fontId="19" fillId="6" borderId="3" xfId="0" applyFont="1" applyFill="1" applyBorder="1" applyAlignment="1">
      <alignment horizontal="center" vertical="center"/>
    </xf>
    <xf numFmtId="0" fontId="19" fillId="0" borderId="3" xfId="0" applyFont="1" applyBorder="1" applyAlignment="1">
      <alignment vertical="center"/>
    </xf>
    <xf numFmtId="164" fontId="0" fillId="0" borderId="0" xfId="0" applyNumberFormat="1" applyBorder="1"/>
    <xf numFmtId="0" fontId="21" fillId="0" borderId="0" xfId="0" applyFont="1"/>
    <xf numFmtId="0" fontId="22" fillId="6" borderId="0" xfId="0" applyFont="1" applyFill="1"/>
    <xf numFmtId="164" fontId="21" fillId="0" borderId="0" xfId="0" applyNumberFormat="1" applyFont="1" applyBorder="1"/>
    <xf numFmtId="166" fontId="22" fillId="6" borderId="0" xfId="0" applyNumberFormat="1" applyFont="1" applyFill="1"/>
    <xf numFmtId="3" fontId="22" fillId="6" borderId="1" xfId="0" applyNumberFormat="1" applyFont="1" applyFill="1" applyBorder="1" applyAlignment="1">
      <alignment horizontal="center" vertical="center" wrapText="1"/>
    </xf>
    <xf numFmtId="166" fontId="22" fillId="3" borderId="1" xfId="0" applyNumberFormat="1" applyFont="1" applyFill="1" applyBorder="1" applyAlignment="1">
      <alignment horizontal="center" vertical="center" wrapText="1"/>
    </xf>
    <xf numFmtId="167" fontId="22" fillId="3" borderId="1" xfId="0" applyNumberFormat="1" applyFont="1" applyFill="1" applyBorder="1" applyAlignment="1">
      <alignment horizontal="center" vertical="center" wrapText="1"/>
    </xf>
    <xf numFmtId="3" fontId="22" fillId="3" borderId="1" xfId="0" applyNumberFormat="1" applyFont="1" applyFill="1" applyBorder="1" applyAlignment="1">
      <alignment horizontal="center" vertical="center" wrapText="1"/>
    </xf>
    <xf numFmtId="0" fontId="0" fillId="0" borderId="1" xfId="0" applyBorder="1" applyAlignment="1">
      <alignment horizontal="center"/>
    </xf>
    <xf numFmtId="0" fontId="4" fillId="0" borderId="1" xfId="0" applyFont="1" applyBorder="1" applyAlignment="1">
      <alignment horizontal="center"/>
    </xf>
    <xf numFmtId="0" fontId="4" fillId="0" borderId="1" xfId="0" applyNumberFormat="1" applyFont="1" applyBorder="1" applyAlignment="1">
      <alignment horizontal="center"/>
    </xf>
    <xf numFmtId="0" fontId="4" fillId="0" borderId="1" xfId="0" applyFont="1" applyBorder="1" applyAlignment="1">
      <alignment horizontal="center"/>
    </xf>
    <xf numFmtId="0" fontId="4" fillId="2" borderId="1" xfId="0" applyFont="1" applyFill="1" applyBorder="1"/>
    <xf numFmtId="1" fontId="22" fillId="3" borderId="1" xfId="0" applyNumberFormat="1" applyFont="1" applyFill="1" applyBorder="1" applyAlignment="1">
      <alignment horizontal="center" vertical="center" wrapText="1"/>
    </xf>
    <xf numFmtId="0" fontId="0" fillId="0" borderId="0" xfId="0" applyAlignment="1">
      <alignment horizontal="center"/>
    </xf>
    <xf numFmtId="0" fontId="13" fillId="3" borderId="44" xfId="0" applyFont="1" applyFill="1" applyBorder="1" applyAlignment="1">
      <alignment horizontal="center" vertical="center"/>
    </xf>
    <xf numFmtId="0" fontId="13" fillId="3" borderId="45" xfId="0" applyFont="1" applyFill="1" applyBorder="1" applyAlignment="1">
      <alignment horizontal="center" vertical="center"/>
    </xf>
    <xf numFmtId="0" fontId="0" fillId="0" borderId="48" xfId="0" applyBorder="1"/>
    <xf numFmtId="0" fontId="0" fillId="0" borderId="0" xfId="0" applyBorder="1"/>
    <xf numFmtId="0" fontId="1" fillId="0" borderId="0" xfId="0" applyFont="1" applyBorder="1" applyAlignment="1">
      <alignment horizontal="center" vertical="center"/>
    </xf>
    <xf numFmtId="0" fontId="1" fillId="0" borderId="0" xfId="0" applyFont="1" applyBorder="1" applyAlignment="1">
      <alignment vertical="center"/>
    </xf>
    <xf numFmtId="0" fontId="0" fillId="0" borderId="49" xfId="0" applyBorder="1"/>
    <xf numFmtId="0" fontId="1" fillId="0" borderId="49" xfId="0" applyFont="1" applyBorder="1" applyAlignment="1">
      <alignment horizontal="center" vertical="center"/>
    </xf>
    <xf numFmtId="0" fontId="1" fillId="0" borderId="49" xfId="0" applyFont="1" applyBorder="1" applyAlignment="1">
      <alignment vertical="center"/>
    </xf>
    <xf numFmtId="164" fontId="20" fillId="7" borderId="3" xfId="0" applyNumberFormat="1" applyFont="1" applyFill="1" applyBorder="1" applyAlignment="1">
      <alignment horizontal="center" vertical="center"/>
    </xf>
    <xf numFmtId="0" fontId="1" fillId="8" borderId="2" xfId="0" applyFont="1" applyFill="1" applyBorder="1" applyAlignment="1">
      <alignment horizontal="center" vertical="center"/>
    </xf>
    <xf numFmtId="0" fontId="1" fillId="8" borderId="33" xfId="0" applyFont="1" applyFill="1" applyBorder="1" applyAlignment="1">
      <alignment horizontal="center" vertical="center"/>
    </xf>
    <xf numFmtId="0" fontId="11" fillId="8" borderId="2" xfId="0" applyFont="1" applyFill="1" applyBorder="1" applyAlignment="1">
      <alignment horizontal="center" vertical="center"/>
    </xf>
    <xf numFmtId="0" fontId="1" fillId="8" borderId="36" xfId="0" applyFont="1" applyFill="1" applyBorder="1" applyAlignment="1">
      <alignment horizontal="center" vertical="center"/>
    </xf>
    <xf numFmtId="0" fontId="10" fillId="8" borderId="2" xfId="0" applyFont="1" applyFill="1" applyBorder="1" applyAlignment="1">
      <alignment horizontal="center" vertical="center"/>
    </xf>
    <xf numFmtId="0" fontId="1" fillId="8" borderId="8" xfId="0" applyFont="1" applyFill="1" applyBorder="1" applyAlignment="1">
      <alignment horizontal="center" vertical="center"/>
    </xf>
    <xf numFmtId="0" fontId="4" fillId="8" borderId="6" xfId="0" applyFont="1" applyFill="1" applyBorder="1" applyAlignment="1">
      <alignment vertical="center"/>
    </xf>
    <xf numFmtId="0" fontId="4" fillId="8" borderId="19" xfId="0" applyFont="1" applyFill="1" applyBorder="1" applyAlignment="1">
      <alignment horizontal="center" vertical="center"/>
    </xf>
    <xf numFmtId="0" fontId="4" fillId="8" borderId="34" xfId="0" applyFont="1" applyFill="1" applyBorder="1" applyAlignment="1">
      <alignment horizontal="center" vertical="center"/>
    </xf>
    <xf numFmtId="165" fontId="4" fillId="8" borderId="1" xfId="0" applyNumberFormat="1" applyFont="1" applyFill="1" applyBorder="1" applyAlignment="1">
      <alignment horizontal="center" vertical="center"/>
    </xf>
    <xf numFmtId="165" fontId="4" fillId="8" borderId="17" xfId="0" applyNumberFormat="1" applyFont="1" applyFill="1" applyBorder="1" applyAlignment="1">
      <alignment horizontal="center" vertical="center"/>
    </xf>
    <xf numFmtId="164" fontId="4" fillId="8" borderId="1" xfId="0" applyNumberFormat="1" applyFont="1" applyFill="1" applyBorder="1" applyAlignment="1">
      <alignment horizontal="center" vertical="center"/>
    </xf>
    <xf numFmtId="164" fontId="4" fillId="8" borderId="5" xfId="0" applyNumberFormat="1" applyFont="1" applyFill="1" applyBorder="1" applyAlignment="1">
      <alignment horizontal="center" vertical="center"/>
    </xf>
    <xf numFmtId="0" fontId="4" fillId="8" borderId="1" xfId="0" applyFont="1" applyFill="1" applyBorder="1" applyAlignment="1">
      <alignment vertical="center"/>
    </xf>
    <xf numFmtId="0" fontId="4" fillId="8" borderId="2" xfId="0" applyFont="1" applyFill="1" applyBorder="1" applyAlignment="1">
      <alignment vertical="center"/>
    </xf>
    <xf numFmtId="0" fontId="4" fillId="8" borderId="36" xfId="0" applyFont="1" applyFill="1" applyBorder="1" applyAlignment="1">
      <alignment vertical="center"/>
    </xf>
    <xf numFmtId="0" fontId="4" fillId="8" borderId="17" xfId="0" applyFont="1" applyFill="1" applyBorder="1" applyAlignment="1">
      <alignment vertical="center"/>
    </xf>
    <xf numFmtId="0" fontId="4" fillId="8" borderId="31" xfId="0" applyFont="1" applyFill="1" applyBorder="1" applyAlignment="1">
      <alignment vertical="center"/>
    </xf>
    <xf numFmtId="0" fontId="4" fillId="8" borderId="8" xfId="0" applyFont="1" applyFill="1" applyBorder="1" applyAlignment="1">
      <alignment vertical="center"/>
    </xf>
    <xf numFmtId="165" fontId="4" fillId="8" borderId="6" xfId="0" applyNumberFormat="1" applyFont="1" applyFill="1" applyBorder="1" applyAlignment="1">
      <alignment horizontal="center" vertical="center"/>
    </xf>
    <xf numFmtId="165" fontId="4" fillId="8" borderId="31" xfId="0" applyNumberFormat="1" applyFont="1" applyFill="1" applyBorder="1" applyAlignment="1">
      <alignment horizontal="center" vertical="center"/>
    </xf>
    <xf numFmtId="0" fontId="0" fillId="0" borderId="0" xfId="0" applyAlignment="1">
      <alignment horizontal="center" wrapText="1"/>
    </xf>
    <xf numFmtId="0" fontId="0" fillId="0" borderId="0" xfId="0" applyAlignment="1">
      <alignment horizontal="left"/>
    </xf>
    <xf numFmtId="0" fontId="0" fillId="0" borderId="0" xfId="0" applyAlignment="1">
      <alignment horizontal="left" vertical="center"/>
    </xf>
    <xf numFmtId="49" fontId="0" fillId="0" borderId="0" xfId="0" applyNumberFormat="1" applyAlignment="1">
      <alignment horizontal="center" wrapText="1"/>
    </xf>
    <xf numFmtId="49" fontId="0" fillId="0" borderId="0" xfId="0" applyNumberFormat="1" applyAlignment="1">
      <alignment horizontal="center"/>
    </xf>
    <xf numFmtId="0" fontId="20" fillId="7" borderId="3" xfId="0" applyFont="1" applyFill="1" applyBorder="1" applyAlignment="1">
      <alignment horizontal="center" vertical="center"/>
    </xf>
    <xf numFmtId="0" fontId="3" fillId="9" borderId="0" xfId="0" applyFont="1" applyFill="1" applyBorder="1" applyAlignment="1">
      <alignment vertical="center" wrapText="1"/>
    </xf>
    <xf numFmtId="0" fontId="1" fillId="9" borderId="47" xfId="0" applyFont="1" applyFill="1" applyBorder="1" applyAlignment="1">
      <alignment vertical="center"/>
    </xf>
    <xf numFmtId="0" fontId="1" fillId="9" borderId="48" xfId="0" applyFont="1" applyFill="1" applyBorder="1" applyAlignment="1">
      <alignment vertical="center"/>
    </xf>
    <xf numFmtId="0" fontId="1" fillId="9" borderId="48" xfId="0" applyFont="1" applyFill="1" applyBorder="1" applyAlignment="1">
      <alignment horizontal="center" vertical="center"/>
    </xf>
    <xf numFmtId="0" fontId="3" fillId="9" borderId="48" xfId="0" applyFont="1" applyFill="1" applyBorder="1" applyAlignment="1">
      <alignment vertical="center" wrapText="1"/>
    </xf>
    <xf numFmtId="0" fontId="1" fillId="9" borderId="40" xfId="0" applyFont="1" applyFill="1" applyBorder="1" applyAlignment="1">
      <alignment vertical="center"/>
    </xf>
    <xf numFmtId="0" fontId="26" fillId="9" borderId="0" xfId="0" applyFont="1" applyFill="1" applyBorder="1" applyAlignment="1">
      <alignment vertical="center"/>
    </xf>
    <xf numFmtId="0" fontId="1" fillId="9" borderId="0" xfId="0" applyFont="1" applyFill="1" applyBorder="1" applyAlignment="1">
      <alignment vertical="center"/>
    </xf>
    <xf numFmtId="0" fontId="1" fillId="9" borderId="0" xfId="0" applyFont="1" applyFill="1" applyBorder="1" applyAlignment="1">
      <alignment horizontal="center" vertical="center"/>
    </xf>
    <xf numFmtId="0" fontId="12" fillId="9" borderId="0" xfId="3" applyFill="1" applyBorder="1" applyAlignment="1">
      <alignment vertical="center"/>
    </xf>
    <xf numFmtId="0" fontId="1" fillId="9" borderId="0" xfId="0" applyFont="1" applyFill="1" applyBorder="1" applyAlignment="1">
      <alignment horizontal="left" vertical="center" wrapText="1"/>
    </xf>
    <xf numFmtId="0" fontId="3" fillId="9" borderId="0" xfId="0" applyFont="1" applyFill="1" applyBorder="1" applyAlignment="1">
      <alignment horizontal="center" vertical="center" wrapText="1"/>
    </xf>
    <xf numFmtId="0" fontId="4" fillId="9" borderId="0" xfId="0" applyFont="1" applyFill="1" applyBorder="1" applyAlignment="1">
      <alignment horizontal="left" vertical="center"/>
    </xf>
    <xf numFmtId="0" fontId="1" fillId="9" borderId="46" xfId="0" applyFont="1" applyFill="1" applyBorder="1" applyAlignment="1">
      <alignment vertical="center"/>
    </xf>
    <xf numFmtId="0" fontId="3" fillId="9" borderId="0" xfId="0" applyFont="1" applyFill="1" applyBorder="1" applyAlignment="1">
      <alignment vertical="center"/>
    </xf>
    <xf numFmtId="0" fontId="0" fillId="9" borderId="0" xfId="0" applyFill="1" applyBorder="1"/>
    <xf numFmtId="0" fontId="0" fillId="9" borderId="49" xfId="0" applyFill="1" applyBorder="1"/>
    <xf numFmtId="0" fontId="1" fillId="9" borderId="49" xfId="0" applyFont="1" applyFill="1" applyBorder="1" applyAlignment="1">
      <alignment horizontal="center" vertical="center"/>
    </xf>
    <xf numFmtId="0" fontId="1" fillId="9" borderId="49" xfId="0" applyFont="1" applyFill="1" applyBorder="1" applyAlignment="1">
      <alignment vertical="center"/>
    </xf>
    <xf numFmtId="164" fontId="13" fillId="10" borderId="5" xfId="0" applyNumberFormat="1" applyFont="1" applyFill="1" applyBorder="1" applyAlignment="1">
      <alignment horizontal="center" vertical="center"/>
    </xf>
    <xf numFmtId="0" fontId="25" fillId="10" borderId="1" xfId="0" applyFont="1" applyFill="1" applyBorder="1" applyAlignment="1">
      <alignment horizontal="center" vertical="center"/>
    </xf>
    <xf numFmtId="0" fontId="25" fillId="10" borderId="2" xfId="0" applyFont="1" applyFill="1" applyBorder="1" applyAlignment="1">
      <alignment horizontal="center" vertical="center"/>
    </xf>
    <xf numFmtId="0" fontId="25" fillId="10" borderId="31" xfId="0" applyFont="1" applyFill="1" applyBorder="1" applyAlignment="1">
      <alignment horizontal="center" vertical="center"/>
    </xf>
    <xf numFmtId="0" fontId="3" fillId="0" borderId="0" xfId="0" applyFont="1" applyAlignment="1">
      <alignment vertical="center" wrapText="1"/>
    </xf>
    <xf numFmtId="0" fontId="20" fillId="0" borderId="3" xfId="0" applyFont="1" applyBorder="1" applyAlignment="1">
      <alignment horizontal="center" vertical="center"/>
    </xf>
    <xf numFmtId="0" fontId="19" fillId="0" borderId="3" xfId="0" applyFont="1" applyBorder="1" applyAlignment="1">
      <alignment horizontal="center" vertical="center"/>
    </xf>
    <xf numFmtId="165" fontId="19" fillId="0" borderId="3" xfId="0" applyNumberFormat="1" applyFont="1" applyBorder="1" applyAlignment="1">
      <alignment horizontal="center" vertical="center"/>
    </xf>
    <xf numFmtId="164" fontId="19" fillId="0" borderId="3" xfId="0" applyNumberFormat="1" applyFont="1" applyBorder="1" applyAlignment="1">
      <alignment horizontal="center" vertical="center"/>
    </xf>
    <xf numFmtId="0" fontId="19" fillId="0" borderId="0" xfId="0" applyFont="1" applyAlignment="1">
      <alignment horizontal="left" vertical="center"/>
    </xf>
    <xf numFmtId="0" fontId="19" fillId="0" borderId="0" xfId="0" applyFont="1"/>
    <xf numFmtId="0" fontId="19" fillId="0" borderId="0" xfId="0" applyFont="1" applyAlignment="1">
      <alignment horizontal="right"/>
    </xf>
    <xf numFmtId="0" fontId="19" fillId="0" borderId="0" xfId="0" applyFont="1" applyAlignment="1">
      <alignment horizontal="left"/>
    </xf>
    <xf numFmtId="0" fontId="21" fillId="0" borderId="0" xfId="0" applyFont="1" applyAlignment="1">
      <alignment horizontal="center" vertical="center"/>
    </xf>
    <xf numFmtId="0" fontId="28" fillId="12" borderId="10" xfId="0" applyFont="1" applyFill="1" applyBorder="1" applyAlignment="1">
      <alignment horizontal="center" vertical="center"/>
    </xf>
    <xf numFmtId="0" fontId="28" fillId="12" borderId="6" xfId="0" applyFont="1" applyFill="1" applyBorder="1" applyAlignment="1">
      <alignment horizontal="center" vertical="center"/>
    </xf>
    <xf numFmtId="0" fontId="28" fillId="12" borderId="6" xfId="0" applyFont="1" applyFill="1" applyBorder="1" applyAlignment="1">
      <alignment horizontal="center" vertical="center" wrapText="1"/>
    </xf>
    <xf numFmtId="0" fontId="28" fillId="12" borderId="8" xfId="0" applyFont="1" applyFill="1" applyBorder="1" applyAlignment="1">
      <alignment horizontal="center" vertical="center" wrapText="1"/>
    </xf>
    <xf numFmtId="0" fontId="27" fillId="2" borderId="1" xfId="0" applyFont="1" applyFill="1" applyBorder="1" applyAlignment="1">
      <alignment horizontal="center" vertical="center" wrapText="1"/>
    </xf>
    <xf numFmtId="0" fontId="0" fillId="0" borderId="0" xfId="0" applyAlignment="1"/>
    <xf numFmtId="0" fontId="27" fillId="2" borderId="1" xfId="0" applyFont="1" applyFill="1" applyBorder="1" applyAlignment="1">
      <alignment horizontal="center" vertical="center" wrapText="1"/>
    </xf>
    <xf numFmtId="0" fontId="1" fillId="9" borderId="0" xfId="0" applyFont="1" applyFill="1" applyBorder="1" applyAlignment="1">
      <alignment horizontal="left" vertical="center"/>
    </xf>
    <xf numFmtId="0" fontId="4" fillId="8" borderId="21" xfId="0" applyFont="1" applyFill="1" applyBorder="1" applyAlignment="1">
      <alignment horizontal="center" vertical="center"/>
    </xf>
    <xf numFmtId="0" fontId="4" fillId="8" borderId="35" xfId="0" applyFont="1" applyFill="1" applyBorder="1" applyAlignment="1">
      <alignment horizontal="center" vertical="center"/>
    </xf>
    <xf numFmtId="0" fontId="1" fillId="8" borderId="1" xfId="0" applyFont="1" applyFill="1" applyBorder="1" applyAlignment="1">
      <alignment horizontal="center" vertical="center"/>
    </xf>
    <xf numFmtId="0" fontId="4" fillId="8" borderId="5" xfId="0" applyFont="1" applyFill="1" applyBorder="1" applyAlignment="1">
      <alignment horizontal="center" vertical="center"/>
    </xf>
    <xf numFmtId="0" fontId="4" fillId="8" borderId="1" xfId="0" applyFont="1" applyFill="1" applyBorder="1" applyAlignment="1">
      <alignment horizontal="center" vertical="center"/>
    </xf>
    <xf numFmtId="0" fontId="13" fillId="3" borderId="43" xfId="0" applyFont="1" applyFill="1" applyBorder="1" applyAlignment="1">
      <alignment horizontal="center" vertical="center"/>
    </xf>
    <xf numFmtId="0" fontId="1" fillId="8" borderId="31" xfId="0" applyFont="1" applyFill="1" applyBorder="1" applyAlignment="1">
      <alignment horizontal="center" vertical="center"/>
    </xf>
    <xf numFmtId="0" fontId="4" fillId="8" borderId="12" xfId="0" applyFont="1" applyFill="1" applyBorder="1" applyAlignment="1">
      <alignment horizontal="left" vertical="center"/>
    </xf>
    <xf numFmtId="0" fontId="4" fillId="8" borderId="10" xfId="0" applyFont="1" applyFill="1" applyBorder="1" applyAlignment="1">
      <alignment horizontal="left" vertical="center"/>
    </xf>
    <xf numFmtId="0" fontId="4" fillId="8" borderId="8" xfId="0" applyFont="1" applyFill="1" applyBorder="1" applyAlignment="1">
      <alignment horizontal="center" vertical="center"/>
    </xf>
    <xf numFmtId="165" fontId="4" fillId="8" borderId="8" xfId="0" applyNumberFormat="1" applyFont="1" applyFill="1" applyBorder="1" applyAlignment="1">
      <alignment horizontal="center" vertical="center"/>
    </xf>
    <xf numFmtId="165" fontId="4" fillId="14" borderId="6" xfId="0" applyNumberFormat="1" applyFont="1" applyFill="1" applyBorder="1" applyAlignment="1">
      <alignment horizontal="center" vertical="center"/>
    </xf>
    <xf numFmtId="165" fontId="4" fillId="14" borderId="1" xfId="0" applyNumberFormat="1" applyFont="1" applyFill="1" applyBorder="1" applyAlignment="1">
      <alignment horizontal="center" vertical="center"/>
    </xf>
    <xf numFmtId="0" fontId="4" fillId="8" borderId="13" xfId="0" applyFont="1" applyFill="1" applyBorder="1" applyAlignment="1">
      <alignment horizontal="left" vertical="center"/>
    </xf>
    <xf numFmtId="0" fontId="4" fillId="8" borderId="9" xfId="0" applyFont="1" applyFill="1" applyBorder="1" applyAlignment="1">
      <alignment horizontal="left" vertical="center"/>
    </xf>
    <xf numFmtId="0" fontId="4" fillId="8" borderId="7" xfId="0" applyFont="1" applyFill="1" applyBorder="1" applyAlignment="1">
      <alignment horizontal="center" vertical="center"/>
    </xf>
    <xf numFmtId="0" fontId="4" fillId="8" borderId="39" xfId="0" applyFont="1" applyFill="1" applyBorder="1" applyAlignment="1">
      <alignment horizontal="left" vertical="center"/>
    </xf>
    <xf numFmtId="0" fontId="13" fillId="10" borderId="6" xfId="0" applyFont="1" applyFill="1" applyBorder="1" applyAlignment="1">
      <alignment horizontal="center" vertical="center"/>
    </xf>
    <xf numFmtId="0" fontId="13" fillId="10" borderId="8" xfId="0" applyFont="1" applyFill="1" applyBorder="1" applyAlignment="1">
      <alignment horizontal="center" vertical="center"/>
    </xf>
    <xf numFmtId="0" fontId="13" fillId="10" borderId="37" xfId="0" applyFont="1" applyFill="1" applyBorder="1" applyAlignment="1">
      <alignment horizontal="left" vertical="center"/>
    </xf>
    <xf numFmtId="0" fontId="1" fillId="8" borderId="55" xfId="0" applyFont="1" applyFill="1" applyBorder="1" applyAlignment="1">
      <alignment horizontal="center" vertical="center"/>
    </xf>
    <xf numFmtId="0" fontId="1" fillId="8" borderId="6" xfId="0" applyFont="1" applyFill="1" applyBorder="1" applyAlignment="1">
      <alignment horizontal="center" vertical="center"/>
    </xf>
    <xf numFmtId="0" fontId="0" fillId="0" borderId="0" xfId="0" applyBorder="1" applyAlignment="1">
      <alignment horizontal="center"/>
    </xf>
    <xf numFmtId="0" fontId="0" fillId="10" borderId="0" xfId="0" applyFill="1" applyBorder="1" applyAlignment="1">
      <alignment horizontal="center"/>
    </xf>
    <xf numFmtId="0" fontId="28" fillId="12" borderId="0" xfId="0" applyFont="1" applyFill="1" applyBorder="1" applyAlignment="1">
      <alignment horizontal="center" vertical="center"/>
    </xf>
    <xf numFmtId="1" fontId="4" fillId="15" borderId="1" xfId="0" applyNumberFormat="1" applyFont="1" applyFill="1" applyBorder="1" applyAlignment="1">
      <alignment horizontal="center" vertical="center"/>
    </xf>
    <xf numFmtId="1" fontId="4" fillId="15" borderId="2" xfId="0" applyNumberFormat="1" applyFont="1" applyFill="1" applyBorder="1" applyAlignment="1">
      <alignment horizontal="center" vertical="center"/>
    </xf>
    <xf numFmtId="0" fontId="0" fillId="11" borderId="0" xfId="0" applyFill="1" applyAlignment="1">
      <alignment horizontal="center"/>
    </xf>
    <xf numFmtId="0" fontId="4" fillId="8" borderId="7" xfId="0" applyFont="1" applyFill="1" applyBorder="1" applyAlignment="1">
      <alignment vertical="center"/>
    </xf>
    <xf numFmtId="0" fontId="1" fillId="8" borderId="7" xfId="0" applyFont="1" applyFill="1" applyBorder="1" applyAlignment="1">
      <alignment horizontal="center" vertical="center"/>
    </xf>
    <xf numFmtId="165" fontId="4" fillId="14" borderId="5" xfId="0" applyNumberFormat="1" applyFont="1" applyFill="1" applyBorder="1" applyAlignment="1">
      <alignment horizontal="center" vertical="center"/>
    </xf>
    <xf numFmtId="0" fontId="1" fillId="8" borderId="19" xfId="0" applyFont="1" applyFill="1" applyBorder="1" applyAlignment="1">
      <alignment vertical="center"/>
    </xf>
    <xf numFmtId="0" fontId="0" fillId="0" borderId="1" xfId="0" applyBorder="1" applyAlignment="1">
      <alignment horizontal="center" vertical="center"/>
    </xf>
    <xf numFmtId="0" fontId="29" fillId="0" borderId="0" xfId="0" applyFont="1" applyAlignment="1">
      <alignment horizontal="left" vertical="center" wrapText="1"/>
    </xf>
    <xf numFmtId="0" fontId="30" fillId="0" borderId="0" xfId="0" applyFont="1" applyAlignment="1">
      <alignment horizontal="left" vertical="center" wrapText="1"/>
    </xf>
    <xf numFmtId="0" fontId="1" fillId="8" borderId="1" xfId="0" applyFont="1" applyFill="1" applyBorder="1" applyAlignment="1">
      <alignment horizontal="center" vertical="center"/>
    </xf>
    <xf numFmtId="0" fontId="1" fillId="8" borderId="31" xfId="0" applyFont="1" applyFill="1" applyBorder="1" applyAlignment="1">
      <alignment horizontal="center" vertical="center"/>
    </xf>
    <xf numFmtId="0" fontId="0" fillId="0" borderId="1" xfId="0" applyBorder="1" applyAlignment="1">
      <alignment horizontal="center" vertical="center"/>
    </xf>
    <xf numFmtId="168" fontId="4" fillId="8" borderId="17" xfId="0" applyNumberFormat="1" applyFont="1" applyFill="1" applyBorder="1" applyAlignment="1">
      <alignment horizontal="center" vertical="center"/>
    </xf>
    <xf numFmtId="0" fontId="4" fillId="8" borderId="35" xfId="0" applyFont="1" applyFill="1" applyBorder="1" applyAlignment="1">
      <alignment horizontal="center" vertical="center"/>
    </xf>
    <xf numFmtId="0" fontId="4" fillId="8" borderId="2" xfId="0" applyFont="1" applyFill="1" applyBorder="1" applyAlignment="1">
      <alignment horizontal="center" vertical="center"/>
    </xf>
    <xf numFmtId="165" fontId="4" fillId="8" borderId="2" xfId="0" applyNumberFormat="1" applyFont="1" applyFill="1" applyBorder="1" applyAlignment="1">
      <alignment horizontal="center" vertical="center"/>
    </xf>
    <xf numFmtId="0" fontId="14" fillId="0" borderId="40" xfId="0" applyFont="1" applyBorder="1" applyAlignment="1">
      <alignment horizontal="left" vertical="center"/>
    </xf>
    <xf numFmtId="0" fontId="14" fillId="0" borderId="0" xfId="0" applyFont="1" applyBorder="1" applyAlignment="1">
      <alignment horizontal="left" vertical="center"/>
    </xf>
    <xf numFmtId="0" fontId="13" fillId="3" borderId="43" xfId="0" applyFont="1" applyFill="1" applyBorder="1" applyAlignment="1">
      <alignment horizontal="center" vertical="center"/>
    </xf>
    <xf numFmtId="0" fontId="4" fillId="8" borderId="1" xfId="0" applyFont="1" applyFill="1" applyBorder="1" applyAlignment="1">
      <alignment horizontal="center" vertical="center"/>
    </xf>
    <xf numFmtId="0" fontId="13" fillId="10" borderId="1" xfId="0" applyFont="1" applyFill="1" applyBorder="1" applyAlignment="1">
      <alignment horizontal="center" vertical="center"/>
    </xf>
    <xf numFmtId="0" fontId="1" fillId="8" borderId="17" xfId="0" applyFont="1" applyFill="1" applyBorder="1" applyAlignment="1">
      <alignment horizontal="center" vertical="center"/>
    </xf>
    <xf numFmtId="0" fontId="4" fillId="8" borderId="31" xfId="0" applyFont="1" applyFill="1" applyBorder="1" applyAlignment="1">
      <alignment horizontal="center" vertical="center"/>
    </xf>
    <xf numFmtId="2" fontId="4" fillId="15" borderId="1" xfId="0" applyNumberFormat="1" applyFont="1" applyFill="1" applyBorder="1" applyAlignment="1">
      <alignment horizontal="center" vertical="center"/>
    </xf>
    <xf numFmtId="168" fontId="4" fillId="15" borderId="1" xfId="0" applyNumberFormat="1" applyFont="1" applyFill="1" applyBorder="1" applyAlignment="1">
      <alignment horizontal="center" vertical="center"/>
    </xf>
    <xf numFmtId="0" fontId="25" fillId="8" borderId="1" xfId="0" applyFont="1" applyFill="1" applyBorder="1" applyAlignment="1">
      <alignment vertical="center"/>
    </xf>
    <xf numFmtId="0" fontId="4" fillId="8" borderId="31" xfId="0" applyFont="1" applyFill="1" applyBorder="1" applyAlignment="1">
      <alignment horizontal="center" vertical="center"/>
    </xf>
    <xf numFmtId="0" fontId="0" fillId="15" borderId="1" xfId="0" applyFill="1" applyBorder="1" applyAlignment="1">
      <alignment horizontal="center"/>
    </xf>
    <xf numFmtId="164" fontId="4" fillId="8" borderId="31" xfId="0" applyNumberFormat="1" applyFont="1" applyFill="1" applyBorder="1" applyAlignment="1">
      <alignment horizontal="center" vertical="center"/>
    </xf>
    <xf numFmtId="0" fontId="0" fillId="0" borderId="56" xfId="0" applyBorder="1"/>
    <xf numFmtId="0" fontId="1" fillId="0" borderId="57" xfId="0" applyFont="1" applyBorder="1" applyAlignment="1">
      <alignment vertical="center"/>
    </xf>
    <xf numFmtId="0" fontId="1" fillId="0" borderId="58" xfId="0" applyFont="1" applyBorder="1" applyAlignment="1">
      <alignment vertical="center"/>
    </xf>
    <xf numFmtId="165" fontId="4" fillId="8" borderId="18" xfId="0" applyNumberFormat="1" applyFont="1" applyFill="1" applyBorder="1" applyAlignment="1">
      <alignment horizontal="center" vertical="center"/>
    </xf>
    <xf numFmtId="0" fontId="31" fillId="0" borderId="0" xfId="0" applyFont="1" applyAlignment="1">
      <alignment horizontal="center" vertical="center"/>
    </xf>
    <xf numFmtId="0" fontId="33" fillId="0" borderId="0" xfId="0" applyFont="1" applyAlignment="1">
      <alignment vertical="center"/>
    </xf>
    <xf numFmtId="0" fontId="31" fillId="0" borderId="0" xfId="0" applyFont="1" applyAlignment="1">
      <alignment horizontal="left" vertical="center"/>
    </xf>
    <xf numFmtId="0" fontId="31" fillId="0" borderId="0" xfId="0" applyFont="1" applyAlignment="1">
      <alignment horizontal="left"/>
    </xf>
    <xf numFmtId="0" fontId="0" fillId="16" borderId="1" xfId="0" applyFill="1" applyBorder="1"/>
    <xf numFmtId="0" fontId="0" fillId="16" borderId="1" xfId="0" applyFill="1" applyBorder="1" applyAlignment="1">
      <alignment horizontal="center" vertical="center"/>
    </xf>
    <xf numFmtId="0" fontId="31" fillId="16" borderId="1" xfId="0" applyFont="1" applyFill="1" applyBorder="1" applyAlignment="1">
      <alignment horizontal="center" vertical="center"/>
    </xf>
    <xf numFmtId="0" fontId="0" fillId="16" borderId="1" xfId="0" applyFill="1" applyBorder="1" applyAlignment="1">
      <alignment horizontal="center"/>
    </xf>
    <xf numFmtId="165" fontId="31" fillId="16" borderId="1" xfId="0" applyNumberFormat="1" applyFont="1" applyFill="1" applyBorder="1" applyAlignment="1">
      <alignment horizontal="center" vertical="center"/>
    </xf>
    <xf numFmtId="0" fontId="32" fillId="16" borderId="1" xfId="0" applyFont="1" applyFill="1" applyBorder="1" applyAlignment="1">
      <alignment horizontal="center" vertical="center"/>
    </xf>
    <xf numFmtId="0" fontId="0" fillId="17" borderId="1" xfId="0" applyFill="1" applyBorder="1"/>
    <xf numFmtId="0" fontId="0" fillId="17" borderId="1" xfId="0" applyFill="1" applyBorder="1" applyAlignment="1">
      <alignment horizontal="center" vertical="center"/>
    </xf>
    <xf numFmtId="0" fontId="31" fillId="17" borderId="1" xfId="0" applyFont="1" applyFill="1" applyBorder="1" applyAlignment="1">
      <alignment horizontal="center" vertical="center"/>
    </xf>
    <xf numFmtId="0" fontId="32" fillId="17" borderId="1" xfId="0" applyFont="1" applyFill="1" applyBorder="1" applyAlignment="1">
      <alignment horizontal="center" vertical="center"/>
    </xf>
    <xf numFmtId="0" fontId="31" fillId="8" borderId="1" xfId="0" applyFont="1" applyFill="1" applyBorder="1" applyAlignment="1">
      <alignment vertical="center"/>
    </xf>
    <xf numFmtId="0" fontId="31" fillId="8" borderId="1" xfId="0" applyFont="1" applyFill="1" applyBorder="1" applyAlignment="1">
      <alignment horizontal="center" vertical="center"/>
    </xf>
    <xf numFmtId="0" fontId="0" fillId="8" borderId="1" xfId="0" applyFill="1" applyBorder="1"/>
    <xf numFmtId="0" fontId="0" fillId="8" borderId="1" xfId="0" applyFill="1" applyBorder="1" applyAlignment="1">
      <alignment horizontal="center"/>
    </xf>
    <xf numFmtId="0" fontId="32" fillId="8" borderId="1" xfId="0" applyFont="1" applyFill="1" applyBorder="1" applyAlignment="1">
      <alignment vertical="center"/>
    </xf>
    <xf numFmtId="0" fontId="32" fillId="8" borderId="1" xfId="0" applyFont="1" applyFill="1" applyBorder="1" applyAlignment="1">
      <alignment horizontal="center" vertical="center"/>
    </xf>
    <xf numFmtId="164" fontId="31" fillId="17" borderId="1" xfId="0" applyNumberFormat="1" applyFont="1" applyFill="1" applyBorder="1" applyAlignment="1">
      <alignment horizontal="center" vertical="center"/>
    </xf>
    <xf numFmtId="165" fontId="31" fillId="17" borderId="1" xfId="0" applyNumberFormat="1" applyFont="1" applyFill="1" applyBorder="1" applyAlignment="1">
      <alignment horizontal="center" vertical="center"/>
    </xf>
    <xf numFmtId="165" fontId="0" fillId="17" borderId="1" xfId="0" applyNumberFormat="1" applyFill="1" applyBorder="1"/>
    <xf numFmtId="165" fontId="0" fillId="0" borderId="1" xfId="0" applyNumberFormat="1" applyBorder="1"/>
    <xf numFmtId="2" fontId="31" fillId="17" borderId="1" xfId="0" applyNumberFormat="1" applyFont="1" applyFill="1" applyBorder="1" applyAlignment="1">
      <alignment horizontal="center" vertical="center"/>
    </xf>
    <xf numFmtId="165" fontId="31" fillId="4" borderId="1" xfId="0" applyNumberFormat="1" applyFont="1" applyFill="1" applyBorder="1" applyAlignment="1">
      <alignment horizontal="center" vertical="center"/>
    </xf>
    <xf numFmtId="0" fontId="31" fillId="4" borderId="1" xfId="0" applyFont="1" applyFill="1" applyBorder="1" applyAlignment="1">
      <alignment horizontal="center" vertical="center"/>
    </xf>
    <xf numFmtId="165" fontId="31" fillId="17" borderId="1" xfId="0" applyNumberFormat="1" applyFont="1" applyFill="1" applyBorder="1" applyAlignment="1">
      <alignment horizontal="center" vertical="center"/>
    </xf>
    <xf numFmtId="0" fontId="31" fillId="16" borderId="1" xfId="0" applyFont="1" applyFill="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5" fontId="0" fillId="0" borderId="1" xfId="0" applyNumberFormat="1" applyBorder="1" applyAlignment="1">
      <alignment horizontal="center"/>
    </xf>
    <xf numFmtId="165" fontId="0" fillId="18" borderId="1" xfId="0" applyNumberFormat="1" applyFill="1" applyBorder="1" applyAlignment="1">
      <alignment horizontal="center"/>
    </xf>
    <xf numFmtId="165" fontId="0" fillId="4" borderId="1" xfId="0" applyNumberFormat="1" applyFill="1" applyBorder="1" applyAlignment="1">
      <alignment horizontal="center"/>
    </xf>
    <xf numFmtId="0" fontId="32" fillId="0" borderId="1" xfId="0" applyFont="1" applyBorder="1" applyAlignment="1">
      <alignment horizontal="center" vertical="center"/>
    </xf>
    <xf numFmtId="165" fontId="32" fillId="0" borderId="1" xfId="0" applyNumberFormat="1" applyFont="1" applyBorder="1" applyAlignment="1">
      <alignment horizontal="center" vertical="center"/>
    </xf>
    <xf numFmtId="165" fontId="0" fillId="0" borderId="1" xfId="0" applyNumberFormat="1" applyBorder="1" applyAlignment="1">
      <alignment horizontal="center" vertical="center"/>
    </xf>
    <xf numFmtId="0" fontId="31" fillId="0" borderId="1" xfId="0" applyFont="1" applyBorder="1" applyAlignment="1">
      <alignment vertical="center"/>
    </xf>
    <xf numFmtId="0" fontId="4" fillId="8" borderId="5" xfId="0" applyFont="1" applyFill="1" applyBorder="1" applyAlignment="1">
      <alignment vertical="center"/>
    </xf>
    <xf numFmtId="165" fontId="4" fillId="8" borderId="5" xfId="0" applyNumberFormat="1" applyFont="1" applyFill="1" applyBorder="1" applyAlignment="1">
      <alignment horizontal="center" vertical="center"/>
    </xf>
    <xf numFmtId="0" fontId="4" fillId="8" borderId="1" xfId="0" applyFont="1" applyFill="1" applyBorder="1" applyAlignment="1">
      <alignment horizontal="center" vertical="center"/>
    </xf>
    <xf numFmtId="0" fontId="1" fillId="8" borderId="1" xfId="0" applyFont="1" applyFill="1" applyBorder="1" applyAlignment="1">
      <alignment horizontal="center" vertical="center"/>
    </xf>
    <xf numFmtId="0" fontId="1" fillId="8" borderId="5" xfId="0" applyFont="1" applyFill="1" applyBorder="1" applyAlignment="1">
      <alignment horizontal="center" vertical="center"/>
    </xf>
    <xf numFmtId="0" fontId="1" fillId="8" borderId="17" xfId="0" applyFont="1" applyFill="1" applyBorder="1" applyAlignment="1">
      <alignment horizontal="center" vertical="center"/>
    </xf>
    <xf numFmtId="0" fontId="31" fillId="16" borderId="1" xfId="0" applyFont="1" applyFill="1" applyBorder="1" applyAlignment="1">
      <alignment horizontal="center" vertical="center"/>
    </xf>
    <xf numFmtId="165" fontId="31" fillId="17" borderId="1" xfId="0" applyNumberFormat="1" applyFont="1" applyFill="1" applyBorder="1" applyAlignment="1">
      <alignment horizontal="center" vertical="center"/>
    </xf>
    <xf numFmtId="0" fontId="13" fillId="10" borderId="2" xfId="0" applyFont="1" applyFill="1" applyBorder="1" applyAlignment="1">
      <alignment horizontal="center" vertical="center"/>
    </xf>
    <xf numFmtId="0" fontId="4" fillId="2" borderId="1" xfId="0" applyFont="1" applyFill="1" applyBorder="1" applyAlignment="1">
      <alignment horizontal="center" vertical="center"/>
    </xf>
    <xf numFmtId="165" fontId="0" fillId="0" borderId="1" xfId="0" applyNumberFormat="1" applyFill="1" applyBorder="1" applyAlignment="1">
      <alignment horizontal="center"/>
    </xf>
    <xf numFmtId="0" fontId="13" fillId="10" borderId="3" xfId="0" applyFont="1" applyFill="1" applyBorder="1" applyAlignment="1">
      <alignment vertical="center"/>
    </xf>
    <xf numFmtId="0" fontId="4" fillId="8" borderId="1" xfId="0" applyFont="1" applyFill="1" applyBorder="1" applyAlignment="1">
      <alignment horizontal="center" vertical="center"/>
    </xf>
    <xf numFmtId="0" fontId="4" fillId="8" borderId="20" xfId="0" applyFont="1" applyFill="1" applyBorder="1" applyAlignment="1">
      <alignment horizontal="left" vertical="center"/>
    </xf>
    <xf numFmtId="0" fontId="4" fillId="8" borderId="17" xfId="0" applyFont="1" applyFill="1" applyBorder="1" applyAlignment="1">
      <alignment horizontal="center" vertical="center"/>
    </xf>
    <xf numFmtId="0" fontId="4" fillId="8" borderId="27" xfId="0" applyFont="1" applyFill="1" applyBorder="1" applyAlignment="1">
      <alignment horizontal="left" vertical="center"/>
    </xf>
    <xf numFmtId="170" fontId="13" fillId="10" borderId="2" xfId="0" applyNumberFormat="1" applyFont="1" applyFill="1" applyBorder="1" applyAlignment="1">
      <alignment horizontal="center" vertical="center"/>
    </xf>
    <xf numFmtId="0" fontId="4" fillId="8" borderId="21" xfId="0" applyFont="1" applyFill="1" applyBorder="1" applyAlignment="1">
      <alignment vertical="center"/>
    </xf>
    <xf numFmtId="0" fontId="4" fillId="8" borderId="49" xfId="0" applyFont="1" applyFill="1" applyBorder="1" applyAlignment="1">
      <alignment horizontal="left" vertical="center"/>
    </xf>
    <xf numFmtId="0" fontId="4" fillId="8" borderId="60" xfId="0" applyFont="1" applyFill="1" applyBorder="1" applyAlignment="1">
      <alignment horizontal="left" vertical="center"/>
    </xf>
    <xf numFmtId="0" fontId="4" fillId="8" borderId="55" xfId="0" applyFont="1" applyFill="1" applyBorder="1" applyAlignment="1">
      <alignment horizontal="center" vertical="center"/>
    </xf>
    <xf numFmtId="168" fontId="4" fillId="8" borderId="30" xfId="0" applyNumberFormat="1" applyFont="1" applyFill="1" applyBorder="1" applyAlignment="1">
      <alignment horizontal="center" vertical="center"/>
    </xf>
    <xf numFmtId="0" fontId="4" fillId="8" borderId="1" xfId="0" applyFont="1" applyFill="1" applyBorder="1" applyAlignment="1">
      <alignment horizontal="center" vertical="center"/>
    </xf>
    <xf numFmtId="0" fontId="4" fillId="8" borderId="5" xfId="0" applyFont="1" applyFill="1" applyBorder="1" applyAlignment="1">
      <alignment horizontal="center" vertical="center"/>
    </xf>
    <xf numFmtId="0" fontId="1" fillId="8" borderId="17" xfId="0" applyFont="1" applyFill="1" applyBorder="1" applyAlignment="1">
      <alignment horizontal="center" vertical="center"/>
    </xf>
    <xf numFmtId="0" fontId="4" fillId="8" borderId="2" xfId="0" applyFont="1" applyFill="1" applyBorder="1" applyAlignment="1">
      <alignment horizontal="center" vertical="center"/>
    </xf>
    <xf numFmtId="165" fontId="4" fillId="4" borderId="1" xfId="0" applyNumberFormat="1" applyFont="1" applyFill="1" applyBorder="1" applyAlignment="1">
      <alignment horizontal="center" vertical="center"/>
    </xf>
    <xf numFmtId="0" fontId="31" fillId="4" borderId="1" xfId="0" applyFont="1" applyFill="1" applyBorder="1" applyAlignment="1">
      <alignment vertical="center"/>
    </xf>
    <xf numFmtId="0" fontId="0" fillId="4" borderId="1" xfId="0" applyFill="1" applyBorder="1" applyAlignment="1">
      <alignment horizontal="center"/>
    </xf>
    <xf numFmtId="0" fontId="0" fillId="4" borderId="0" xfId="0" applyFill="1" applyAlignment="1">
      <alignment horizontal="center"/>
    </xf>
    <xf numFmtId="0" fontId="0" fillId="4" borderId="0" xfId="0" applyFill="1"/>
    <xf numFmtId="0" fontId="31" fillId="14" borderId="1" xfId="0" applyFont="1" applyFill="1" applyBorder="1" applyAlignment="1">
      <alignment horizontal="center" vertical="center"/>
    </xf>
    <xf numFmtId="0" fontId="4" fillId="8" borderId="36" xfId="0" applyFont="1" applyFill="1" applyBorder="1" applyAlignment="1">
      <alignment horizontal="left" vertical="center"/>
    </xf>
    <xf numFmtId="0" fontId="4" fillId="8" borderId="29" xfId="0" applyFont="1" applyFill="1" applyBorder="1" applyAlignment="1">
      <alignment horizontal="left" vertical="center"/>
    </xf>
    <xf numFmtId="0" fontId="4" fillId="8" borderId="5" xfId="0" applyFont="1" applyFill="1" applyBorder="1" applyAlignment="1">
      <alignment horizontal="center" vertical="center"/>
    </xf>
    <xf numFmtId="0" fontId="4" fillId="8" borderId="11" xfId="0" applyFont="1" applyFill="1" applyBorder="1" applyAlignment="1">
      <alignment horizontal="center" vertical="center"/>
    </xf>
    <xf numFmtId="0" fontId="4" fillId="8" borderId="30" xfId="0" applyFont="1" applyFill="1" applyBorder="1" applyAlignment="1">
      <alignment horizontal="center" vertical="center"/>
    </xf>
    <xf numFmtId="0" fontId="1" fillId="8" borderId="21" xfId="0" applyFont="1" applyFill="1" applyBorder="1" applyAlignment="1">
      <alignment horizontal="center" vertical="center"/>
    </xf>
    <xf numFmtId="0" fontId="1" fillId="8" borderId="23" xfId="0" applyFont="1" applyFill="1" applyBorder="1" applyAlignment="1">
      <alignment horizontal="center" vertical="center"/>
    </xf>
    <xf numFmtId="0" fontId="1" fillId="8" borderId="32" xfId="0" applyFont="1" applyFill="1" applyBorder="1" applyAlignment="1">
      <alignment horizontal="center" vertical="center"/>
    </xf>
    <xf numFmtId="0" fontId="14" fillId="0" borderId="47" xfId="0" applyFont="1" applyBorder="1" applyAlignment="1">
      <alignment horizontal="left" vertical="center"/>
    </xf>
    <xf numFmtId="0" fontId="14" fillId="0" borderId="48" xfId="0" applyFont="1" applyBorder="1" applyAlignment="1">
      <alignment horizontal="left" vertical="center"/>
    </xf>
    <xf numFmtId="0" fontId="1" fillId="8" borderId="5" xfId="0" applyFont="1" applyFill="1" applyBorder="1" applyAlignment="1">
      <alignment horizontal="center" vertical="center"/>
    </xf>
    <xf numFmtId="0" fontId="1" fillId="8" borderId="30" xfId="0" applyFont="1" applyFill="1" applyBorder="1" applyAlignment="1">
      <alignment horizontal="center" vertical="center"/>
    </xf>
    <xf numFmtId="0" fontId="1" fillId="8" borderId="38" xfId="0" applyFont="1" applyFill="1" applyBorder="1" applyAlignment="1">
      <alignment horizontal="center" vertical="center"/>
    </xf>
    <xf numFmtId="0" fontId="1" fillId="8" borderId="35" xfId="0" applyFont="1" applyFill="1" applyBorder="1" applyAlignment="1">
      <alignment horizontal="center" vertical="center"/>
    </xf>
    <xf numFmtId="0" fontId="4" fillId="8" borderId="25" xfId="0" applyFont="1" applyFill="1" applyBorder="1" applyAlignment="1">
      <alignment horizontal="left" vertical="center" wrapText="1"/>
    </xf>
    <xf numFmtId="0" fontId="4" fillId="8" borderId="26" xfId="0" applyFont="1" applyFill="1" applyBorder="1" applyAlignment="1">
      <alignment horizontal="left" vertical="center" wrapText="1"/>
    </xf>
    <xf numFmtId="0" fontId="4" fillId="8" borderId="50" xfId="0" applyFont="1" applyFill="1" applyBorder="1" applyAlignment="1">
      <alignment horizontal="left" vertical="center" wrapText="1"/>
    </xf>
    <xf numFmtId="165" fontId="4" fillId="8" borderId="36" xfId="0" applyNumberFormat="1" applyFont="1" applyFill="1" applyBorder="1" applyAlignment="1">
      <alignment horizontal="center" vertical="center"/>
    </xf>
    <xf numFmtId="165" fontId="4" fillId="8" borderId="29" xfId="0" applyNumberFormat="1" applyFont="1" applyFill="1" applyBorder="1" applyAlignment="1">
      <alignment horizontal="center" vertical="center"/>
    </xf>
    <xf numFmtId="0" fontId="4" fillId="8" borderId="27" xfId="0" applyFont="1" applyFill="1" applyBorder="1" applyAlignment="1">
      <alignment horizontal="left" vertical="center"/>
    </xf>
    <xf numFmtId="0" fontId="4" fillId="8" borderId="28" xfId="0" applyFont="1" applyFill="1" applyBorder="1" applyAlignment="1">
      <alignment horizontal="left" vertical="center"/>
    </xf>
    <xf numFmtId="0" fontId="4" fillId="8" borderId="38" xfId="0" applyFont="1" applyFill="1" applyBorder="1" applyAlignment="1">
      <alignment horizontal="center" vertical="center"/>
    </xf>
    <xf numFmtId="0" fontId="4" fillId="8" borderId="23" xfId="0" applyFont="1" applyFill="1" applyBorder="1" applyAlignment="1">
      <alignment horizontal="center" vertical="center"/>
    </xf>
    <xf numFmtId="0" fontId="4" fillId="8" borderId="32" xfId="0" applyFont="1" applyFill="1" applyBorder="1" applyAlignment="1">
      <alignment horizontal="center" vertical="center"/>
    </xf>
    <xf numFmtId="0" fontId="4" fillId="8" borderId="18" xfId="0" applyFont="1" applyFill="1" applyBorder="1" applyAlignment="1">
      <alignment horizontal="center" vertical="center"/>
    </xf>
    <xf numFmtId="0" fontId="4" fillId="8" borderId="59" xfId="0" applyFont="1" applyFill="1" applyBorder="1" applyAlignment="1">
      <alignment horizontal="left" vertical="center" wrapText="1"/>
    </xf>
    <xf numFmtId="0" fontId="4" fillId="8" borderId="24" xfId="0" applyFont="1" applyFill="1" applyBorder="1" applyAlignment="1">
      <alignment horizontal="left" vertical="center" wrapText="1"/>
    </xf>
    <xf numFmtId="0" fontId="25" fillId="8" borderId="17" xfId="0" applyFont="1" applyFill="1" applyBorder="1" applyAlignment="1">
      <alignment horizontal="left" vertical="center"/>
    </xf>
    <xf numFmtId="0" fontId="25" fillId="8" borderId="6" xfId="0" applyFont="1" applyFill="1" applyBorder="1" applyAlignment="1">
      <alignment horizontal="left" vertical="center"/>
    </xf>
    <xf numFmtId="0" fontId="25" fillId="8" borderId="1" xfId="0" applyFont="1" applyFill="1" applyBorder="1" applyAlignment="1">
      <alignment horizontal="left" vertical="center"/>
    </xf>
    <xf numFmtId="0" fontId="4" fillId="8" borderId="1" xfId="0" applyFont="1" applyFill="1" applyBorder="1" applyAlignment="1">
      <alignment horizontal="center" vertical="center"/>
    </xf>
    <xf numFmtId="0" fontId="4" fillId="8" borderId="2" xfId="0" applyFont="1" applyFill="1" applyBorder="1" applyAlignment="1">
      <alignment horizontal="left" vertical="center"/>
    </xf>
    <xf numFmtId="0" fontId="4" fillId="8" borderId="4" xfId="0" applyFont="1" applyFill="1" applyBorder="1" applyAlignment="1">
      <alignment horizontal="left" vertical="center"/>
    </xf>
    <xf numFmtId="0" fontId="4" fillId="2" borderId="2" xfId="0" applyFont="1" applyFill="1" applyBorder="1" applyAlignment="1">
      <alignment horizontal="left" vertical="center"/>
    </xf>
    <xf numFmtId="0" fontId="4" fillId="2" borderId="4" xfId="0" applyFont="1" applyFill="1" applyBorder="1" applyAlignment="1">
      <alignment horizontal="left" vertical="center"/>
    </xf>
    <xf numFmtId="0" fontId="4" fillId="8" borderId="21" xfId="0" applyFont="1" applyFill="1" applyBorder="1" applyAlignment="1">
      <alignment horizontal="center" vertical="center"/>
    </xf>
    <xf numFmtId="0" fontId="4" fillId="8" borderId="6" xfId="0" applyFont="1" applyFill="1" applyBorder="1" applyAlignment="1">
      <alignment horizontal="left" vertical="center" wrapText="1"/>
    </xf>
    <xf numFmtId="0" fontId="4" fillId="8" borderId="1" xfId="0" applyFont="1" applyFill="1" applyBorder="1" applyAlignment="1">
      <alignment horizontal="left" vertical="center" wrapText="1"/>
    </xf>
    <xf numFmtId="0" fontId="13" fillId="13" borderId="51" xfId="0" applyFont="1" applyFill="1" applyBorder="1" applyAlignment="1">
      <alignment horizontal="center" vertical="center"/>
    </xf>
    <xf numFmtId="0" fontId="13" fillId="13" borderId="52" xfId="0" applyFont="1" applyFill="1" applyBorder="1" applyAlignment="1">
      <alignment horizontal="center" vertical="center"/>
    </xf>
    <xf numFmtId="0" fontId="13" fillId="13" borderId="53" xfId="0" applyFont="1" applyFill="1" applyBorder="1" applyAlignment="1">
      <alignment horizontal="center" vertical="center"/>
    </xf>
    <xf numFmtId="0" fontId="4" fillId="8" borderId="37" xfId="0" applyFont="1" applyFill="1" applyBorder="1" applyAlignment="1">
      <alignment horizontal="left" vertical="center" wrapText="1"/>
    </xf>
    <xf numFmtId="0" fontId="4" fillId="8" borderId="31" xfId="0" applyFont="1" applyFill="1" applyBorder="1" applyAlignment="1">
      <alignment horizontal="left" vertical="center" wrapText="1"/>
    </xf>
    <xf numFmtId="0" fontId="1" fillId="8" borderId="34" xfId="0" applyFont="1" applyFill="1" applyBorder="1" applyAlignment="1">
      <alignment horizontal="center" vertical="center"/>
    </xf>
    <xf numFmtId="0" fontId="1" fillId="8" borderId="54" xfId="0" applyFont="1" applyFill="1" applyBorder="1" applyAlignment="1">
      <alignment horizontal="center" vertical="center"/>
    </xf>
    <xf numFmtId="0" fontId="14" fillId="0" borderId="0" xfId="0" applyFont="1" applyAlignment="1">
      <alignment horizontal="left" vertical="center"/>
    </xf>
    <xf numFmtId="0" fontId="14" fillId="0" borderId="40" xfId="0" applyFont="1" applyBorder="1" applyAlignment="1">
      <alignment horizontal="left" vertical="center"/>
    </xf>
    <xf numFmtId="0" fontId="14" fillId="0" borderId="0" xfId="0" applyFont="1" applyBorder="1" applyAlignment="1">
      <alignment horizontal="left" vertical="center"/>
    </xf>
    <xf numFmtId="0" fontId="14" fillId="0" borderId="46" xfId="0" applyFont="1" applyBorder="1" applyAlignment="1">
      <alignment horizontal="left" vertical="center"/>
    </xf>
    <xf numFmtId="0" fontId="14" fillId="0" borderId="49" xfId="0" applyFont="1" applyBorder="1" applyAlignment="1">
      <alignment horizontal="left" vertical="center"/>
    </xf>
    <xf numFmtId="0" fontId="14" fillId="9" borderId="49" xfId="0" applyFont="1" applyFill="1" applyBorder="1" applyAlignment="1">
      <alignment horizontal="left" vertical="center"/>
    </xf>
    <xf numFmtId="0" fontId="25" fillId="8" borderId="31" xfId="0" applyFont="1" applyFill="1" applyBorder="1" applyAlignment="1">
      <alignment horizontal="left" vertical="center"/>
    </xf>
    <xf numFmtId="0" fontId="25" fillId="8" borderId="5" xfId="0" applyFont="1" applyFill="1" applyBorder="1" applyAlignment="1">
      <alignment horizontal="left" vertical="center" wrapText="1"/>
    </xf>
    <xf numFmtId="0" fontId="25" fillId="8" borderId="11" xfId="0" applyFont="1" applyFill="1" applyBorder="1" applyAlignment="1">
      <alignment horizontal="left" vertical="center" wrapText="1"/>
    </xf>
    <xf numFmtId="0" fontId="25" fillId="8" borderId="6" xfId="0" applyFont="1" applyFill="1" applyBorder="1" applyAlignment="1">
      <alignment horizontal="left" vertical="center" wrapText="1"/>
    </xf>
    <xf numFmtId="0" fontId="4" fillId="8" borderId="6" xfId="0" applyFont="1" applyFill="1" applyBorder="1" applyAlignment="1">
      <alignment horizontal="center" vertical="center"/>
    </xf>
    <xf numFmtId="0" fontId="4" fillId="8" borderId="31" xfId="0" applyFont="1" applyFill="1" applyBorder="1" applyAlignment="1">
      <alignment horizontal="center" vertical="center"/>
    </xf>
    <xf numFmtId="0" fontId="4" fillId="8" borderId="57" xfId="0" applyFont="1" applyFill="1" applyBorder="1" applyAlignment="1">
      <alignment horizontal="center" vertical="center"/>
    </xf>
    <xf numFmtId="0" fontId="4" fillId="8" borderId="58" xfId="0" applyFont="1" applyFill="1" applyBorder="1" applyAlignment="1">
      <alignment horizontal="center" vertical="center"/>
    </xf>
    <xf numFmtId="0" fontId="4" fillId="10" borderId="20" xfId="0" applyFont="1" applyFill="1" applyBorder="1" applyAlignment="1">
      <alignment horizontal="left" vertical="center"/>
    </xf>
    <xf numFmtId="0" fontId="4" fillId="10" borderId="3" xfId="0" applyFont="1" applyFill="1" applyBorder="1" applyAlignment="1">
      <alignment horizontal="left" vertical="center"/>
    </xf>
    <xf numFmtId="0" fontId="4" fillId="10" borderId="4" xfId="0" applyFont="1" applyFill="1" applyBorder="1" applyAlignment="1">
      <alignment horizontal="left" vertical="center"/>
    </xf>
    <xf numFmtId="0" fontId="4" fillId="10" borderId="17" xfId="0" applyFont="1" applyFill="1" applyBorder="1" applyAlignment="1">
      <alignment horizontal="left" vertical="center"/>
    </xf>
    <xf numFmtId="0" fontId="1" fillId="8" borderId="11" xfId="0" applyFont="1" applyFill="1" applyBorder="1" applyAlignment="1">
      <alignment horizontal="center" vertical="center"/>
    </xf>
    <xf numFmtId="0" fontId="4" fillId="8" borderId="20" xfId="0" applyFont="1" applyFill="1" applyBorder="1" applyAlignment="1">
      <alignment horizontal="left" vertical="center"/>
    </xf>
    <xf numFmtId="0" fontId="4" fillId="8" borderId="3" xfId="0" applyFont="1" applyFill="1" applyBorder="1" applyAlignment="1">
      <alignment horizontal="left" vertical="center"/>
    </xf>
    <xf numFmtId="0" fontId="4" fillId="10" borderId="39" xfId="0" applyFont="1" applyFill="1" applyBorder="1" applyAlignment="1">
      <alignment horizontal="left" vertical="center"/>
    </xf>
    <xf numFmtId="0" fontId="4" fillId="10" borderId="13" xfId="0" applyFont="1" applyFill="1" applyBorder="1" applyAlignment="1">
      <alignment horizontal="left" vertical="center"/>
    </xf>
    <xf numFmtId="0" fontId="4" fillId="10" borderId="9" xfId="0" applyFont="1" applyFill="1" applyBorder="1" applyAlignment="1">
      <alignment horizontal="left" vertical="center"/>
    </xf>
    <xf numFmtId="0" fontId="4" fillId="8" borderId="7" xfId="0" applyFont="1" applyFill="1" applyBorder="1" applyAlignment="1">
      <alignment horizontal="left" vertical="center" wrapText="1"/>
    </xf>
    <xf numFmtId="0" fontId="4" fillId="8" borderId="9" xfId="0" applyFont="1" applyFill="1" applyBorder="1" applyAlignment="1">
      <alignment horizontal="left" vertical="center" wrapText="1"/>
    </xf>
    <xf numFmtId="0" fontId="4" fillId="8" borderId="8" xfId="0" applyFont="1" applyFill="1" applyBorder="1" applyAlignment="1">
      <alignment horizontal="left" vertical="center" wrapText="1"/>
    </xf>
    <xf numFmtId="0" fontId="4" fillId="8" borderId="10" xfId="0" applyFont="1" applyFill="1" applyBorder="1" applyAlignment="1">
      <alignment horizontal="left" vertical="center" wrapText="1"/>
    </xf>
    <xf numFmtId="0" fontId="4" fillId="8" borderId="14" xfId="0" applyFont="1" applyFill="1" applyBorder="1" applyAlignment="1">
      <alignment horizontal="left" vertical="center"/>
    </xf>
    <xf numFmtId="0" fontId="4" fillId="8" borderId="15" xfId="0" applyFont="1" applyFill="1" applyBorder="1" applyAlignment="1">
      <alignment horizontal="left" vertical="center"/>
    </xf>
    <xf numFmtId="0" fontId="4" fillId="8" borderId="16" xfId="0" applyFont="1" applyFill="1" applyBorder="1" applyAlignment="1">
      <alignment horizontal="left" vertical="center"/>
    </xf>
    <xf numFmtId="0" fontId="4" fillId="8" borderId="35" xfId="0" applyFont="1" applyFill="1" applyBorder="1" applyAlignment="1">
      <alignment horizontal="center" vertical="center"/>
    </xf>
    <xf numFmtId="0" fontId="13" fillId="10" borderId="2" xfId="0" applyFont="1" applyFill="1" applyBorder="1" applyAlignment="1">
      <alignment horizontal="center" vertical="center"/>
    </xf>
    <xf numFmtId="0" fontId="13" fillId="10" borderId="4" xfId="0" applyFont="1" applyFill="1" applyBorder="1" applyAlignment="1">
      <alignment horizontal="center" vertical="center"/>
    </xf>
    <xf numFmtId="164" fontId="4" fillId="8" borderId="7" xfId="0" applyNumberFormat="1" applyFont="1" applyFill="1" applyBorder="1" applyAlignment="1">
      <alignment horizontal="center" vertical="center"/>
    </xf>
    <xf numFmtId="164" fontId="4" fillId="8" borderId="9" xfId="0" applyNumberFormat="1" applyFont="1" applyFill="1" applyBorder="1" applyAlignment="1">
      <alignment horizontal="center" vertical="center"/>
    </xf>
    <xf numFmtId="164" fontId="4" fillId="8" borderId="8" xfId="0" applyNumberFormat="1" applyFont="1" applyFill="1" applyBorder="1" applyAlignment="1">
      <alignment horizontal="center" vertical="center"/>
    </xf>
    <xf numFmtId="164" fontId="4" fillId="8" borderId="10" xfId="0" applyNumberFormat="1" applyFont="1" applyFill="1" applyBorder="1" applyAlignment="1">
      <alignment horizontal="center" vertical="center"/>
    </xf>
    <xf numFmtId="164" fontId="4" fillId="8" borderId="2" xfId="0" applyNumberFormat="1" applyFont="1" applyFill="1" applyBorder="1" applyAlignment="1">
      <alignment horizontal="center" vertical="center"/>
    </xf>
    <xf numFmtId="164" fontId="4" fillId="8" borderId="4" xfId="0" applyNumberFormat="1" applyFont="1" applyFill="1" applyBorder="1" applyAlignment="1">
      <alignment horizontal="center" vertical="center"/>
    </xf>
    <xf numFmtId="0" fontId="4" fillId="8" borderId="2" xfId="0" applyFont="1" applyFill="1" applyBorder="1" applyAlignment="1">
      <alignment horizontal="center" vertical="center"/>
    </xf>
    <xf numFmtId="0" fontId="4" fillId="8" borderId="4" xfId="0" applyFont="1" applyFill="1" applyBorder="1" applyAlignment="1">
      <alignment horizontal="center" vertical="center"/>
    </xf>
    <xf numFmtId="169" fontId="4" fillId="8" borderId="2" xfId="0" applyNumberFormat="1" applyFont="1" applyFill="1" applyBorder="1" applyAlignment="1">
      <alignment horizontal="center" vertical="center"/>
    </xf>
    <xf numFmtId="169" fontId="4" fillId="8" borderId="4" xfId="0" applyNumberFormat="1" applyFont="1" applyFill="1" applyBorder="1" applyAlignment="1">
      <alignment horizontal="center" vertical="center"/>
    </xf>
    <xf numFmtId="0" fontId="3" fillId="9" borderId="48" xfId="0" applyFont="1" applyFill="1" applyBorder="1" applyAlignment="1">
      <alignment horizontal="center" vertical="center" wrapText="1"/>
    </xf>
    <xf numFmtId="0" fontId="3" fillId="9" borderId="0" xfId="0" applyFont="1" applyFill="1" applyBorder="1" applyAlignment="1">
      <alignment horizontal="center" vertical="center" wrapText="1"/>
    </xf>
    <xf numFmtId="0" fontId="4" fillId="8" borderId="1" xfId="0" applyFont="1" applyFill="1" applyBorder="1" applyAlignment="1">
      <alignment horizontal="left" vertical="center"/>
    </xf>
    <xf numFmtId="0" fontId="4" fillId="8" borderId="47" xfId="0" applyFont="1" applyFill="1" applyBorder="1" applyAlignment="1">
      <alignment horizontal="left" vertical="center" wrapText="1"/>
    </xf>
    <xf numFmtId="0" fontId="4" fillId="8" borderId="48" xfId="0" applyFont="1" applyFill="1" applyBorder="1" applyAlignment="1">
      <alignment horizontal="left" vertical="center" wrapText="1"/>
    </xf>
    <xf numFmtId="0" fontId="4" fillId="8" borderId="40" xfId="0" applyFont="1" applyFill="1" applyBorder="1" applyAlignment="1">
      <alignment horizontal="left" vertical="center" wrapText="1"/>
    </xf>
    <xf numFmtId="0" fontId="4" fillId="8" borderId="0" xfId="0" applyFont="1" applyFill="1" applyBorder="1" applyAlignment="1">
      <alignment horizontal="left" vertical="center" wrapText="1"/>
    </xf>
    <xf numFmtId="0" fontId="4" fillId="8" borderId="41" xfId="0" applyFont="1" applyFill="1" applyBorder="1" applyAlignment="1">
      <alignment horizontal="left" vertical="center" wrapText="1"/>
    </xf>
    <xf numFmtId="0" fontId="4" fillId="8" borderId="12" xfId="0" applyFont="1" applyFill="1" applyBorder="1" applyAlignment="1">
      <alignment horizontal="left" vertical="center" wrapText="1"/>
    </xf>
    <xf numFmtId="0" fontId="13" fillId="3" borderId="42" xfId="0" applyFont="1" applyFill="1" applyBorder="1" applyAlignment="1">
      <alignment horizontal="center" vertical="center"/>
    </xf>
    <xf numFmtId="0" fontId="13" fillId="3" borderId="43" xfId="0" applyFont="1" applyFill="1" applyBorder="1" applyAlignment="1">
      <alignment horizontal="center" vertical="center"/>
    </xf>
    <xf numFmtId="0" fontId="4" fillId="10" borderId="41" xfId="0" applyFont="1" applyFill="1" applyBorder="1" applyAlignment="1">
      <alignment horizontal="left" vertical="center"/>
    </xf>
    <xf numFmtId="0" fontId="4" fillId="10" borderId="12" xfId="0" applyFont="1" applyFill="1" applyBorder="1" applyAlignment="1">
      <alignment horizontal="left" vertical="center"/>
    </xf>
    <xf numFmtId="0" fontId="4" fillId="10" borderId="10" xfId="0" applyFont="1" applyFill="1" applyBorder="1" applyAlignment="1">
      <alignment horizontal="left" vertical="center"/>
    </xf>
    <xf numFmtId="164" fontId="4" fillId="8" borderId="3" xfId="0" applyNumberFormat="1" applyFont="1" applyFill="1" applyBorder="1" applyAlignment="1">
      <alignment horizontal="center" vertical="center"/>
    </xf>
    <xf numFmtId="0" fontId="4" fillId="8" borderId="17" xfId="0" applyFont="1" applyFill="1" applyBorder="1" applyAlignment="1">
      <alignment horizontal="center" vertical="center"/>
    </xf>
    <xf numFmtId="165" fontId="4" fillId="8" borderId="2" xfId="0" applyNumberFormat="1" applyFont="1" applyFill="1" applyBorder="1" applyAlignment="1">
      <alignment horizontal="center" vertical="center"/>
    </xf>
    <xf numFmtId="165" fontId="4" fillId="8" borderId="3" xfId="0" applyNumberFormat="1" applyFont="1" applyFill="1" applyBorder="1" applyAlignment="1">
      <alignment horizontal="center" vertical="center"/>
    </xf>
    <xf numFmtId="0" fontId="1" fillId="8" borderId="1" xfId="0" applyFont="1" applyFill="1" applyBorder="1" applyAlignment="1">
      <alignment horizontal="center" vertical="center"/>
    </xf>
    <xf numFmtId="0" fontId="4" fillId="8" borderId="22" xfId="0" applyFont="1" applyFill="1" applyBorder="1" applyAlignment="1">
      <alignment horizontal="left" vertical="center" wrapText="1"/>
    </xf>
    <xf numFmtId="164" fontId="4" fillId="8" borderId="36" xfId="0" applyNumberFormat="1" applyFont="1" applyFill="1" applyBorder="1" applyAlignment="1">
      <alignment horizontal="center" vertical="center"/>
    </xf>
    <xf numFmtId="164" fontId="4" fillId="8" borderId="28" xfId="0" applyNumberFormat="1" applyFont="1" applyFill="1" applyBorder="1" applyAlignment="1">
      <alignment horizontal="center" vertical="center"/>
    </xf>
    <xf numFmtId="0" fontId="4" fillId="8" borderId="39" xfId="0" applyFont="1" applyFill="1" applyBorder="1" applyAlignment="1">
      <alignment horizontal="left" vertical="center" wrapText="1"/>
    </xf>
    <xf numFmtId="0" fontId="4" fillId="8" borderId="46" xfId="0" applyFont="1" applyFill="1" applyBorder="1" applyAlignment="1">
      <alignment horizontal="left" vertical="center" wrapText="1"/>
    </xf>
    <xf numFmtId="165" fontId="13" fillId="10" borderId="2" xfId="0" applyNumberFormat="1" applyFont="1" applyFill="1" applyBorder="1" applyAlignment="1">
      <alignment horizontal="center" vertical="center"/>
    </xf>
    <xf numFmtId="165" fontId="13" fillId="10" borderId="3" xfId="0" applyNumberFormat="1" applyFont="1" applyFill="1" applyBorder="1" applyAlignment="1">
      <alignment horizontal="center" vertical="center"/>
    </xf>
    <xf numFmtId="0" fontId="13" fillId="10" borderId="33" xfId="0" applyFont="1" applyFill="1" applyBorder="1" applyAlignment="1">
      <alignment horizontal="center" vertical="center"/>
    </xf>
    <xf numFmtId="0" fontId="13" fillId="10" borderId="16" xfId="0" applyFont="1" applyFill="1" applyBorder="1" applyAlignment="1">
      <alignment horizontal="center" vertical="center"/>
    </xf>
    <xf numFmtId="0" fontId="4" fillId="8" borderId="24" xfId="0" applyFont="1" applyFill="1" applyBorder="1" applyAlignment="1">
      <alignment horizontal="left" vertical="center"/>
    </xf>
    <xf numFmtId="0" fontId="4" fillId="8" borderId="11" xfId="0" applyFont="1" applyFill="1" applyBorder="1" applyAlignment="1">
      <alignment horizontal="left" vertical="center" wrapText="1"/>
    </xf>
    <xf numFmtId="0" fontId="13" fillId="10" borderId="1" xfId="0" applyFont="1" applyFill="1" applyBorder="1" applyAlignment="1">
      <alignment horizontal="center" vertical="center"/>
    </xf>
    <xf numFmtId="0" fontId="13" fillId="10" borderId="34" xfId="0" applyFont="1" applyFill="1" applyBorder="1" applyAlignment="1">
      <alignment horizontal="center" vertical="center"/>
    </xf>
    <xf numFmtId="0" fontId="13" fillId="10" borderId="31" xfId="0" applyFont="1" applyFill="1" applyBorder="1" applyAlignment="1">
      <alignment horizontal="center" vertical="center"/>
    </xf>
    <xf numFmtId="0" fontId="13" fillId="10" borderId="54" xfId="0" applyFont="1" applyFill="1" applyBorder="1" applyAlignment="1">
      <alignment horizontal="center" vertical="center"/>
    </xf>
    <xf numFmtId="0" fontId="1" fillId="8" borderId="17" xfId="0" applyFont="1" applyFill="1" applyBorder="1" applyAlignment="1">
      <alignment horizontal="center" vertical="center"/>
    </xf>
    <xf numFmtId="0" fontId="1" fillId="8" borderId="19" xfId="0" applyFont="1" applyFill="1" applyBorder="1" applyAlignment="1">
      <alignment horizontal="center" vertical="center"/>
    </xf>
    <xf numFmtId="0" fontId="4" fillId="8" borderId="5" xfId="0" applyFont="1" applyFill="1" applyBorder="1" applyAlignment="1">
      <alignment horizontal="left" vertical="center" wrapText="1"/>
    </xf>
    <xf numFmtId="0" fontId="4" fillId="8" borderId="13" xfId="0" applyFont="1" applyFill="1" applyBorder="1" applyAlignment="1">
      <alignment horizontal="left" vertical="center" wrapText="1"/>
    </xf>
    <xf numFmtId="0" fontId="4" fillId="8" borderId="49" xfId="0" applyFont="1" applyFill="1" applyBorder="1" applyAlignment="1">
      <alignment horizontal="left" vertical="center" wrapText="1"/>
    </xf>
    <xf numFmtId="0" fontId="1" fillId="8" borderId="31" xfId="0" applyFont="1" applyFill="1" applyBorder="1" applyAlignment="1">
      <alignment horizontal="center" vertical="center"/>
    </xf>
    <xf numFmtId="0" fontId="4" fillId="10" borderId="27" xfId="0" applyFont="1" applyFill="1" applyBorder="1" applyAlignment="1">
      <alignment horizontal="left" vertical="center"/>
    </xf>
    <xf numFmtId="0" fontId="4" fillId="10" borderId="28" xfId="0" applyFont="1" applyFill="1" applyBorder="1" applyAlignment="1">
      <alignment horizontal="left" vertical="center"/>
    </xf>
    <xf numFmtId="0" fontId="4" fillId="10" borderId="29" xfId="0" applyFont="1" applyFill="1" applyBorder="1" applyAlignment="1">
      <alignment horizontal="left" vertical="center"/>
    </xf>
    <xf numFmtId="0" fontId="4" fillId="10" borderId="17" xfId="0" applyFont="1" applyFill="1" applyBorder="1" applyAlignment="1">
      <alignment horizontal="center" vertical="center"/>
    </xf>
    <xf numFmtId="0" fontId="4" fillId="8" borderId="17" xfId="0" applyFont="1" applyFill="1" applyBorder="1" applyAlignment="1">
      <alignment horizontal="left" vertical="center" wrapText="1"/>
    </xf>
    <xf numFmtId="49" fontId="0" fillId="0" borderId="1" xfId="0" applyNumberFormat="1" applyBorder="1" applyAlignment="1">
      <alignment horizontal="center" vertical="center"/>
    </xf>
    <xf numFmtId="0" fontId="0" fillId="15" borderId="1" xfId="0" applyFill="1" applyBorder="1" applyAlignment="1">
      <alignment horizontal="center" wrapText="1"/>
    </xf>
    <xf numFmtId="0" fontId="0" fillId="15" borderId="1" xfId="0" applyFill="1" applyBorder="1" applyAlignment="1">
      <alignment horizontal="center" vertical="center" wrapText="1"/>
    </xf>
    <xf numFmtId="0" fontId="4" fillId="3" borderId="1" xfId="0" applyFont="1" applyFill="1" applyBorder="1" applyAlignment="1">
      <alignment horizontal="center" vertical="center"/>
    </xf>
    <xf numFmtId="0" fontId="0" fillId="0" borderId="1" xfId="0" applyBorder="1" applyAlignment="1">
      <alignment horizontal="center" vertical="center"/>
    </xf>
    <xf numFmtId="0" fontId="0" fillId="9" borderId="1" xfId="0" applyFill="1" applyBorder="1" applyAlignment="1">
      <alignment horizontal="center" wrapText="1"/>
    </xf>
    <xf numFmtId="0" fontId="0" fillId="9" borderId="1" xfId="0" applyFill="1" applyBorder="1" applyAlignment="1">
      <alignment horizontal="center"/>
    </xf>
    <xf numFmtId="0" fontId="4" fillId="2" borderId="1" xfId="0" applyFont="1" applyFill="1" applyBorder="1" applyAlignment="1">
      <alignment horizontal="left"/>
    </xf>
    <xf numFmtId="0" fontId="23" fillId="3" borderId="1" xfId="0" applyFont="1" applyFill="1" applyBorder="1" applyAlignment="1">
      <alignment horizontal="center" vertical="center" textRotation="90"/>
    </xf>
    <xf numFmtId="0" fontId="4" fillId="0" borderId="1" xfId="0" applyFont="1" applyBorder="1" applyAlignment="1">
      <alignment horizontal="center"/>
    </xf>
    <xf numFmtId="0" fontId="0" fillId="11" borderId="1" xfId="0" applyFill="1" applyBorder="1" applyAlignment="1">
      <alignment horizontal="left"/>
    </xf>
    <xf numFmtId="0" fontId="0" fillId="2" borderId="1" xfId="0" applyFill="1" applyBorder="1" applyAlignment="1">
      <alignment horizontal="center" vertical="center" wrapText="1"/>
    </xf>
    <xf numFmtId="0" fontId="0" fillId="2" borderId="1" xfId="0" applyFill="1" applyBorder="1" applyAlignment="1">
      <alignment horizontal="center"/>
    </xf>
    <xf numFmtId="0" fontId="0" fillId="10" borderId="1" xfId="0" applyFill="1" applyBorder="1" applyAlignment="1">
      <alignment horizontal="center"/>
    </xf>
    <xf numFmtId="0" fontId="19" fillId="0" borderId="3" xfId="0" applyFont="1" applyBorder="1" applyAlignment="1">
      <alignment horizontal="left" vertical="center"/>
    </xf>
    <xf numFmtId="0" fontId="20" fillId="7" borderId="3" xfId="0" applyFont="1" applyFill="1" applyBorder="1" applyAlignment="1">
      <alignment horizontal="center" vertical="center"/>
    </xf>
    <xf numFmtId="165" fontId="19" fillId="0" borderId="3" xfId="0" applyNumberFormat="1" applyFont="1" applyBorder="1" applyAlignment="1">
      <alignment horizontal="center" vertical="center"/>
    </xf>
    <xf numFmtId="164" fontId="19" fillId="0" borderId="3" xfId="0" applyNumberFormat="1" applyFont="1" applyBorder="1" applyAlignment="1">
      <alignment horizontal="center" vertical="center"/>
    </xf>
    <xf numFmtId="0" fontId="19" fillId="0" borderId="13" xfId="0" applyFont="1" applyBorder="1" applyAlignment="1">
      <alignment horizontal="left" vertical="center" wrapText="1"/>
    </xf>
    <xf numFmtId="0" fontId="19" fillId="0" borderId="12" xfId="0" applyFont="1" applyBorder="1" applyAlignment="1">
      <alignment horizontal="left" vertical="center" wrapText="1"/>
    </xf>
    <xf numFmtId="0" fontId="19" fillId="6" borderId="13" xfId="0" applyFont="1" applyFill="1" applyBorder="1" applyAlignment="1">
      <alignment horizontal="center" vertical="center"/>
    </xf>
    <xf numFmtId="0" fontId="19" fillId="6" borderId="0" xfId="0" applyFont="1" applyFill="1" applyAlignment="1">
      <alignment horizontal="center" vertical="center"/>
    </xf>
    <xf numFmtId="0" fontId="19" fillId="6" borderId="12" xfId="0" applyFont="1" applyFill="1" applyBorder="1" applyAlignment="1">
      <alignment horizontal="center" vertical="center"/>
    </xf>
    <xf numFmtId="165" fontId="20" fillId="7" borderId="3"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0" xfId="0" applyFont="1" applyAlignment="1">
      <alignment horizontal="center" vertical="center"/>
    </xf>
    <xf numFmtId="0" fontId="19" fillId="0" borderId="12" xfId="0" applyFont="1" applyBorder="1" applyAlignment="1">
      <alignment horizontal="center" vertical="center"/>
    </xf>
    <xf numFmtId="0" fontId="19" fillId="0" borderId="3" xfId="0" applyFont="1" applyBorder="1" applyAlignment="1">
      <alignment horizontal="left" vertical="center" wrapText="1"/>
    </xf>
    <xf numFmtId="0" fontId="19" fillId="0" borderId="13" xfId="0" applyFont="1" applyBorder="1" applyAlignment="1">
      <alignment horizontal="left" vertical="center"/>
    </xf>
    <xf numFmtId="0" fontId="19" fillId="0" borderId="0" xfId="0" applyFont="1" applyAlignment="1">
      <alignment horizontal="right" vertical="center"/>
    </xf>
    <xf numFmtId="0" fontId="20" fillId="7" borderId="12" xfId="0" applyFont="1" applyFill="1" applyBorder="1" applyAlignment="1">
      <alignment horizontal="center" vertical="center"/>
    </xf>
    <xf numFmtId="0" fontId="20" fillId="0" borderId="3" xfId="0" applyFont="1" applyBorder="1" applyAlignment="1">
      <alignment horizontal="left" vertical="center"/>
    </xf>
    <xf numFmtId="0" fontId="19" fillId="0" borderId="0" xfId="0" applyFont="1" applyAlignment="1">
      <alignment horizontal="left" vertical="center" wrapText="1"/>
    </xf>
    <xf numFmtId="164" fontId="19" fillId="0" borderId="13" xfId="0" applyNumberFormat="1" applyFont="1" applyBorder="1" applyAlignment="1">
      <alignment horizontal="center" vertical="center"/>
    </xf>
    <xf numFmtId="164" fontId="19" fillId="0" borderId="12" xfId="0" applyNumberFormat="1" applyFont="1" applyBorder="1" applyAlignment="1">
      <alignment horizontal="center" vertical="center"/>
    </xf>
    <xf numFmtId="165" fontId="19" fillId="5" borderId="3" xfId="0" applyNumberFormat="1" applyFont="1" applyFill="1" applyBorder="1" applyAlignment="1">
      <alignment horizontal="center" vertical="center"/>
    </xf>
    <xf numFmtId="0" fontId="19" fillId="0" borderId="3" xfId="0" applyFont="1" applyBorder="1" applyAlignment="1">
      <alignment horizontal="center" vertical="center" wrapText="1"/>
    </xf>
    <xf numFmtId="0" fontId="0" fillId="14" borderId="61" xfId="0" applyFill="1" applyBorder="1" applyAlignment="1">
      <alignment horizontal="center"/>
    </xf>
    <xf numFmtId="0" fontId="0" fillId="14" borderId="0" xfId="0" applyFill="1"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0" fontId="31" fillId="16" borderId="1" xfId="0" applyFont="1" applyFill="1" applyBorder="1" applyAlignment="1">
      <alignment horizontal="center" vertical="center"/>
    </xf>
    <xf numFmtId="0" fontId="0" fillId="16" borderId="1" xfId="0" applyFill="1" applyBorder="1" applyAlignment="1">
      <alignment horizontal="center"/>
    </xf>
    <xf numFmtId="0" fontId="0" fillId="17" borderId="1" xfId="0" applyFill="1" applyBorder="1" applyAlignment="1">
      <alignment horizontal="center"/>
    </xf>
    <xf numFmtId="0" fontId="0" fillId="17" borderId="2" xfId="0" applyFill="1" applyBorder="1" applyAlignment="1">
      <alignment horizontal="center" vertical="center"/>
    </xf>
    <xf numFmtId="0" fontId="0" fillId="17" borderId="4" xfId="0" applyFill="1" applyBorder="1" applyAlignment="1">
      <alignment horizontal="center" vertical="center"/>
    </xf>
    <xf numFmtId="0" fontId="0" fillId="16" borderId="2" xfId="0" applyFill="1" applyBorder="1" applyAlignment="1">
      <alignment horizontal="center" vertical="center"/>
    </xf>
    <xf numFmtId="0" fontId="0" fillId="16" borderId="4" xfId="0" applyFill="1" applyBorder="1" applyAlignment="1">
      <alignment horizontal="center" vertical="center"/>
    </xf>
    <xf numFmtId="0" fontId="31" fillId="17" borderId="1" xfId="0" applyFont="1" applyFill="1" applyBorder="1" applyAlignment="1">
      <alignment horizontal="center" vertical="center"/>
    </xf>
    <xf numFmtId="165" fontId="31" fillId="17" borderId="1" xfId="0" applyNumberFormat="1" applyFont="1" applyFill="1" applyBorder="1" applyAlignment="1">
      <alignment horizontal="center" vertical="center"/>
    </xf>
    <xf numFmtId="164" fontId="31" fillId="17" borderId="1" xfId="0" applyNumberFormat="1" applyFont="1" applyFill="1" applyBorder="1" applyAlignment="1">
      <alignment horizontal="center" vertical="center"/>
    </xf>
    <xf numFmtId="165" fontId="0" fillId="0" borderId="0" xfId="0" applyNumberFormat="1"/>
    <xf numFmtId="0" fontId="4" fillId="8" borderId="13" xfId="0" applyFont="1" applyFill="1" applyBorder="1" applyAlignment="1">
      <alignment horizontal="left" vertical="center"/>
    </xf>
    <xf numFmtId="0" fontId="4" fillId="8" borderId="9" xfId="0" applyFont="1" applyFill="1" applyBorder="1" applyAlignment="1">
      <alignment horizontal="left" vertical="center"/>
    </xf>
    <xf numFmtId="0" fontId="4" fillId="8" borderId="39" xfId="0" applyFont="1" applyFill="1" applyBorder="1" applyAlignment="1">
      <alignment horizontal="left" vertical="center"/>
    </xf>
    <xf numFmtId="0" fontId="4" fillId="8" borderId="7" xfId="0" applyFont="1" applyFill="1" applyBorder="1" applyAlignment="1">
      <alignment horizontal="center" vertical="center"/>
    </xf>
    <xf numFmtId="0" fontId="4" fillId="8" borderId="9" xfId="0" applyFont="1" applyFill="1" applyBorder="1" applyAlignment="1">
      <alignment horizontal="center" vertical="center"/>
    </xf>
    <xf numFmtId="0" fontId="4" fillId="8" borderId="17" xfId="0" applyFont="1" applyFill="1" applyBorder="1" applyAlignment="1">
      <alignment horizontal="left" vertical="center"/>
    </xf>
  </cellXfs>
  <cellStyles count="4">
    <cellStyle name="Hiperlink" xfId="3" builtinId="8"/>
    <cellStyle name="Normal" xfId="0" builtinId="0"/>
    <cellStyle name="Normal 2" xfId="1" xr:uid="{4D3C0FAD-6138-448B-9D87-332ED1706CBB}"/>
    <cellStyle name="Normal 3" xfId="2" xr:uid="{E6A1A56B-55C6-4643-9A38-244CCB2C1693}"/>
  </cellStyles>
  <dxfs count="44">
    <dxf>
      <font>
        <color rgb="FFFFFF00"/>
      </font>
      <fill>
        <patternFill>
          <bgColor rgb="FFFF0000"/>
        </patternFill>
      </fill>
    </dxf>
    <dxf>
      <font>
        <color rgb="FFFFFF00"/>
      </font>
      <fill>
        <patternFill>
          <bgColor rgb="FFFF0000"/>
        </patternFill>
      </fill>
    </dxf>
    <dxf>
      <font>
        <color theme="0" tint="-0.24994659260841701"/>
      </font>
      <fill>
        <patternFill>
          <bgColor theme="0" tint="-0.24994659260841701"/>
        </patternFill>
      </fill>
    </dxf>
    <dxf>
      <font>
        <strike val="0"/>
      </font>
      <fill>
        <patternFill>
          <bgColor rgb="FFFFFF00"/>
        </patternFill>
      </fill>
    </dxf>
    <dxf>
      <font>
        <color theme="0" tint="-0.24994659260841701"/>
      </font>
      <fill>
        <patternFill>
          <bgColor theme="0" tint="-0.24994659260841701"/>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theme="7"/>
          <bgColor theme="7"/>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ela Dinâmica 1" table="0" count="0" xr9:uid="{653E9185-E725-45D9-A5B2-1F85DDCFBE18}"/>
    <tableStyle name="Estilo de Tabela Dinâmica 2" table="0" count="0" xr9:uid="{3E8C2955-0BE2-444D-B432-D9C1908D7909}"/>
  </tableStyles>
  <colors>
    <mruColors>
      <color rgb="FFFFA015"/>
      <color rgb="FFFFCE33"/>
      <color rgb="FFFEC31E"/>
      <color rgb="FFFED562"/>
      <color rgb="FFFFFF99"/>
      <color rgb="FFFFFFCC"/>
      <color rgb="FFFBFB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25.png"/><Relationship Id="rId2" Type="http://schemas.microsoft.com/office/2007/relationships/hdphoto" Target="../media/hdphoto1.wdp"/><Relationship Id="rId1" Type="http://schemas.openxmlformats.org/officeDocument/2006/relationships/image" Target="../media/image24.png"/><Relationship Id="rId4" Type="http://schemas.microsoft.com/office/2007/relationships/hdphoto" Target="../media/hdphoto2.wdp"/></Relationships>
</file>

<file path=xl/drawings/_rels/drawing2.xml.rels><?xml version="1.0" encoding="UTF-8" standalone="yes"?>
<Relationships xmlns="http://schemas.openxmlformats.org/package/2006/relationships"><Relationship Id="rId8" Type="http://schemas.openxmlformats.org/officeDocument/2006/relationships/image" Target="../media/image33.png"/><Relationship Id="rId13" Type="http://schemas.openxmlformats.org/officeDocument/2006/relationships/image" Target="../media/image38.png"/><Relationship Id="rId18" Type="http://schemas.openxmlformats.org/officeDocument/2006/relationships/image" Target="../media/image43.png"/><Relationship Id="rId3" Type="http://schemas.openxmlformats.org/officeDocument/2006/relationships/image" Target="../media/image28.png"/><Relationship Id="rId21" Type="http://schemas.openxmlformats.org/officeDocument/2006/relationships/image" Target="../media/image46.png"/><Relationship Id="rId7" Type="http://schemas.openxmlformats.org/officeDocument/2006/relationships/image" Target="../media/image32.png"/><Relationship Id="rId12" Type="http://schemas.openxmlformats.org/officeDocument/2006/relationships/image" Target="../media/image37.png"/><Relationship Id="rId17" Type="http://schemas.openxmlformats.org/officeDocument/2006/relationships/image" Target="../media/image42.png"/><Relationship Id="rId25" Type="http://schemas.openxmlformats.org/officeDocument/2006/relationships/image" Target="../media/image50.png"/><Relationship Id="rId2" Type="http://schemas.openxmlformats.org/officeDocument/2006/relationships/image" Target="../media/image27.png"/><Relationship Id="rId16" Type="http://schemas.openxmlformats.org/officeDocument/2006/relationships/image" Target="../media/image41.png"/><Relationship Id="rId20" Type="http://schemas.openxmlformats.org/officeDocument/2006/relationships/image" Target="../media/image45.png"/><Relationship Id="rId1" Type="http://schemas.openxmlformats.org/officeDocument/2006/relationships/image" Target="../media/image26.png"/><Relationship Id="rId6" Type="http://schemas.openxmlformats.org/officeDocument/2006/relationships/image" Target="../media/image31.png"/><Relationship Id="rId11" Type="http://schemas.openxmlformats.org/officeDocument/2006/relationships/image" Target="../media/image36.png"/><Relationship Id="rId24" Type="http://schemas.openxmlformats.org/officeDocument/2006/relationships/image" Target="../media/image49.png"/><Relationship Id="rId5" Type="http://schemas.openxmlformats.org/officeDocument/2006/relationships/image" Target="../media/image30.png"/><Relationship Id="rId15" Type="http://schemas.openxmlformats.org/officeDocument/2006/relationships/image" Target="../media/image40.png"/><Relationship Id="rId23" Type="http://schemas.openxmlformats.org/officeDocument/2006/relationships/image" Target="../media/image48.png"/><Relationship Id="rId10" Type="http://schemas.openxmlformats.org/officeDocument/2006/relationships/image" Target="../media/image35.png"/><Relationship Id="rId19" Type="http://schemas.openxmlformats.org/officeDocument/2006/relationships/image" Target="../media/image44.png"/><Relationship Id="rId4" Type="http://schemas.openxmlformats.org/officeDocument/2006/relationships/image" Target="../media/image29.png"/><Relationship Id="rId9" Type="http://schemas.openxmlformats.org/officeDocument/2006/relationships/image" Target="../media/image34.png"/><Relationship Id="rId14" Type="http://schemas.openxmlformats.org/officeDocument/2006/relationships/image" Target="../media/image39.png"/><Relationship Id="rId22" Type="http://schemas.openxmlformats.org/officeDocument/2006/relationships/image" Target="../media/image47.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51.png"/></Relationships>
</file>

<file path=xl/drawings/_rels/drawing4.xml.rels><?xml version="1.0" encoding="UTF-8" standalone="yes"?>
<Relationships xmlns="http://schemas.openxmlformats.org/package/2006/relationships"><Relationship Id="rId1" Type="http://schemas.openxmlformats.org/officeDocument/2006/relationships/image" Target="../media/image5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3.emf"/><Relationship Id="rId18" Type="http://schemas.openxmlformats.org/officeDocument/2006/relationships/image" Target="../media/image20.emf"/><Relationship Id="rId3" Type="http://schemas.openxmlformats.org/officeDocument/2006/relationships/image" Target="../media/image10.emf"/><Relationship Id="rId21" Type="http://schemas.openxmlformats.org/officeDocument/2006/relationships/image" Target="../media/image23.emf"/><Relationship Id="rId7" Type="http://schemas.openxmlformats.org/officeDocument/2006/relationships/image" Target="../media/image14.emf"/><Relationship Id="rId12" Type="http://schemas.openxmlformats.org/officeDocument/2006/relationships/image" Target="../media/image4.emf"/><Relationship Id="rId17" Type="http://schemas.openxmlformats.org/officeDocument/2006/relationships/image" Target="../media/image19.emf"/><Relationship Id="rId2" Type="http://schemas.openxmlformats.org/officeDocument/2006/relationships/image" Target="../media/image8.emf"/><Relationship Id="rId16" Type="http://schemas.openxmlformats.org/officeDocument/2006/relationships/image" Target="../media/image18.emf"/><Relationship Id="rId20" Type="http://schemas.openxmlformats.org/officeDocument/2006/relationships/image" Target="../media/image22.emf"/><Relationship Id="rId1" Type="http://schemas.openxmlformats.org/officeDocument/2006/relationships/image" Target="../media/image9.emf"/><Relationship Id="rId6" Type="http://schemas.openxmlformats.org/officeDocument/2006/relationships/image" Target="../media/image13.emf"/><Relationship Id="rId11" Type="http://schemas.openxmlformats.org/officeDocument/2006/relationships/image" Target="../media/image5.emf"/><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1.emf"/><Relationship Id="rId10" Type="http://schemas.openxmlformats.org/officeDocument/2006/relationships/image" Target="../media/image15.emf"/><Relationship Id="rId19" Type="http://schemas.openxmlformats.org/officeDocument/2006/relationships/image" Target="../media/image21.emf"/><Relationship Id="rId4" Type="http://schemas.openxmlformats.org/officeDocument/2006/relationships/image" Target="../media/image11.emf"/><Relationship Id="rId9" Type="http://schemas.openxmlformats.org/officeDocument/2006/relationships/image" Target="../media/image6.emf"/><Relationship Id="rId14" Type="http://schemas.openxmlformats.org/officeDocument/2006/relationships/image" Target="../media/image16.emf"/><Relationship Id="rId22"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171450</xdr:rowOff>
    </xdr:from>
    <xdr:to>
      <xdr:col>2</xdr:col>
      <xdr:colOff>770320</xdr:colOff>
      <xdr:row>4</xdr:row>
      <xdr:rowOff>165727</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colorTemperature colorTemp="5300"/>
                  </a14:imgEffect>
                  <a14:imgEffect>
                    <a14:brightnessContrast bright="40000" contrast="20000"/>
                  </a14:imgEffect>
                </a14:imgLayer>
              </a14:imgProps>
            </a:ext>
            <a:ext uri="{28A0092B-C50C-407E-A947-70E740481C1C}">
              <a14:useLocalDpi xmlns:a14="http://schemas.microsoft.com/office/drawing/2010/main" val="0"/>
            </a:ext>
          </a:extLst>
        </a:blip>
        <a:stretch>
          <a:fillRect/>
        </a:stretch>
      </xdr:blipFill>
      <xdr:spPr>
        <a:xfrm>
          <a:off x="152400" y="171450"/>
          <a:ext cx="1960945" cy="832477"/>
        </a:xfrm>
        <a:prstGeom prst="rect">
          <a:avLst/>
        </a:prstGeom>
      </xdr:spPr>
    </xdr:pic>
    <xdr:clientData/>
  </xdr:twoCellAnchor>
  <xdr:twoCellAnchor>
    <xdr:from>
      <xdr:col>8</xdr:col>
      <xdr:colOff>155575</xdr:colOff>
      <xdr:row>3</xdr:row>
      <xdr:rowOff>57150</xdr:rowOff>
    </xdr:from>
    <xdr:to>
      <xdr:col>10</xdr:col>
      <xdr:colOff>165100</xdr:colOff>
      <xdr:row>5</xdr:row>
      <xdr:rowOff>114300</xdr:rowOff>
    </xdr:to>
    <xdr:sp macro="[0]!Salvar_dadosA" textlink="">
      <xdr:nvSpPr>
        <xdr:cNvPr id="2" name="Fluxograma: Documento 1">
          <a:extLst>
            <a:ext uri="{FF2B5EF4-FFF2-40B4-BE49-F238E27FC236}">
              <a16:creationId xmlns:a16="http://schemas.microsoft.com/office/drawing/2014/main" id="{00000000-0008-0000-0000-000002000000}"/>
            </a:ext>
          </a:extLst>
        </xdr:cNvPr>
        <xdr:cNvSpPr/>
      </xdr:nvSpPr>
      <xdr:spPr>
        <a:xfrm>
          <a:off x="5527675" y="895350"/>
          <a:ext cx="771525" cy="457200"/>
        </a:xfrm>
        <a:prstGeom prst="flowChartDocument">
          <a:avLst/>
        </a:prstGeom>
        <a:solidFill>
          <a:srgbClr val="FFCE3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900" b="1">
              <a:solidFill>
                <a:sysClr val="windowText" lastClr="000000"/>
              </a:solidFill>
              <a:effectLst>
                <a:innerShdw blurRad="63500" dist="50800" dir="2700000">
                  <a:prstClr val="black">
                    <a:alpha val="50000"/>
                  </a:prstClr>
                </a:innerShdw>
              </a:effectLst>
              <a:latin typeface="Arial Narrow" panose="020B0606020202030204" pitchFamily="34" charset="0"/>
              <a:ea typeface="+mn-ea"/>
              <a:cs typeface="+mn-cs"/>
            </a:rPr>
            <a:t>SALVAR DADOS</a:t>
          </a:r>
        </a:p>
      </xdr:txBody>
    </xdr:sp>
    <xdr:clientData/>
  </xdr:twoCellAnchor>
  <mc:AlternateContent xmlns:mc="http://schemas.openxmlformats.org/markup-compatibility/2006">
    <mc:Choice xmlns:a14="http://schemas.microsoft.com/office/drawing/2010/main" Requires="a14">
      <xdr:twoCellAnchor editAs="oneCell">
        <xdr:from>
          <xdr:col>17</xdr:col>
          <xdr:colOff>142875</xdr:colOff>
          <xdr:row>17</xdr:row>
          <xdr:rowOff>28575</xdr:rowOff>
        </xdr:from>
        <xdr:to>
          <xdr:col>17</xdr:col>
          <xdr:colOff>571500</xdr:colOff>
          <xdr:row>18</xdr:row>
          <xdr:rowOff>38100</xdr:rowOff>
        </xdr:to>
        <xdr:sp macro="" textlink="">
          <xdr:nvSpPr>
            <xdr:cNvPr id="1029" name="Help"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32</xdr:row>
          <xdr:rowOff>190500</xdr:rowOff>
        </xdr:from>
        <xdr:to>
          <xdr:col>8</xdr:col>
          <xdr:colOff>523875</xdr:colOff>
          <xdr:row>34</xdr:row>
          <xdr:rowOff>9525</xdr:rowOff>
        </xdr:to>
        <xdr:sp macro="" textlink="">
          <xdr:nvSpPr>
            <xdr:cNvPr id="1031" name="Help1"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23</xdr:row>
          <xdr:rowOff>114300</xdr:rowOff>
        </xdr:from>
        <xdr:to>
          <xdr:col>8</xdr:col>
          <xdr:colOff>523875</xdr:colOff>
          <xdr:row>24</xdr:row>
          <xdr:rowOff>161925</xdr:rowOff>
        </xdr:to>
        <xdr:sp macro="" textlink="">
          <xdr:nvSpPr>
            <xdr:cNvPr id="1033" name="Help2_Click"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15</xdr:row>
          <xdr:rowOff>104775</xdr:rowOff>
        </xdr:from>
        <xdr:to>
          <xdr:col>8</xdr:col>
          <xdr:colOff>523875</xdr:colOff>
          <xdr:row>16</xdr:row>
          <xdr:rowOff>152400</xdr:rowOff>
        </xdr:to>
        <xdr:sp macro="" textlink="">
          <xdr:nvSpPr>
            <xdr:cNvPr id="1034" name="CommandButton2"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13</xdr:row>
          <xdr:rowOff>19050</xdr:rowOff>
        </xdr:from>
        <xdr:to>
          <xdr:col>8</xdr:col>
          <xdr:colOff>523875</xdr:colOff>
          <xdr:row>13</xdr:row>
          <xdr:rowOff>238125</xdr:rowOff>
        </xdr:to>
        <xdr:sp macro="" textlink="">
          <xdr:nvSpPr>
            <xdr:cNvPr id="1035" name="CommandButton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18</xdr:row>
          <xdr:rowOff>95250</xdr:rowOff>
        </xdr:from>
        <xdr:to>
          <xdr:col>8</xdr:col>
          <xdr:colOff>523875</xdr:colOff>
          <xdr:row>19</xdr:row>
          <xdr:rowOff>142875</xdr:rowOff>
        </xdr:to>
        <xdr:sp macro="" textlink="">
          <xdr:nvSpPr>
            <xdr:cNvPr id="1036" name="CommandButton1"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19050</xdr:rowOff>
        </xdr:from>
        <xdr:to>
          <xdr:col>8</xdr:col>
          <xdr:colOff>523875</xdr:colOff>
          <xdr:row>11</xdr:row>
          <xdr:rowOff>238125</xdr:rowOff>
        </xdr:to>
        <xdr:sp macro="" textlink="">
          <xdr:nvSpPr>
            <xdr:cNvPr id="1040" name="CommandButton5"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14</xdr:row>
          <xdr:rowOff>28575</xdr:rowOff>
        </xdr:from>
        <xdr:to>
          <xdr:col>8</xdr:col>
          <xdr:colOff>523875</xdr:colOff>
          <xdr:row>14</xdr:row>
          <xdr:rowOff>247650</xdr:rowOff>
        </xdr:to>
        <xdr:sp macro="" textlink="">
          <xdr:nvSpPr>
            <xdr:cNvPr id="1042" name="CommandButton6"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44</xdr:row>
          <xdr:rowOff>76200</xdr:rowOff>
        </xdr:from>
        <xdr:to>
          <xdr:col>8</xdr:col>
          <xdr:colOff>523875</xdr:colOff>
          <xdr:row>45</xdr:row>
          <xdr:rowOff>123825</xdr:rowOff>
        </xdr:to>
        <xdr:sp macro="" textlink="">
          <xdr:nvSpPr>
            <xdr:cNvPr id="1044" name="CommandButton7"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8</xdr:col>
          <xdr:colOff>533400</xdr:colOff>
          <xdr:row>39</xdr:row>
          <xdr:rowOff>247650</xdr:rowOff>
        </xdr:to>
        <xdr:sp macro="" textlink="">
          <xdr:nvSpPr>
            <xdr:cNvPr id="1045" name="CommandButton8"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17</xdr:row>
          <xdr:rowOff>9525</xdr:rowOff>
        </xdr:from>
        <xdr:to>
          <xdr:col>8</xdr:col>
          <xdr:colOff>523875</xdr:colOff>
          <xdr:row>17</xdr:row>
          <xdr:rowOff>228600</xdr:rowOff>
        </xdr:to>
        <xdr:sp macro="" textlink="">
          <xdr:nvSpPr>
            <xdr:cNvPr id="1046" name="CommandButton9"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19</xdr:row>
          <xdr:rowOff>161925</xdr:rowOff>
        </xdr:from>
        <xdr:to>
          <xdr:col>17</xdr:col>
          <xdr:colOff>571500</xdr:colOff>
          <xdr:row>20</xdr:row>
          <xdr:rowOff>209550</xdr:rowOff>
        </xdr:to>
        <xdr:sp macro="" textlink="">
          <xdr:nvSpPr>
            <xdr:cNvPr id="1048" name="CommandButton10"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49</xdr:row>
          <xdr:rowOff>200025</xdr:rowOff>
        </xdr:from>
        <xdr:to>
          <xdr:col>8</xdr:col>
          <xdr:colOff>523875</xdr:colOff>
          <xdr:row>51</xdr:row>
          <xdr:rowOff>19050</xdr:rowOff>
        </xdr:to>
        <xdr:sp macro="" textlink="">
          <xdr:nvSpPr>
            <xdr:cNvPr id="1052" name="CommandButton11"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51</xdr:row>
          <xdr:rowOff>28575</xdr:rowOff>
        </xdr:from>
        <xdr:to>
          <xdr:col>3</xdr:col>
          <xdr:colOff>885825</xdr:colOff>
          <xdr:row>53</xdr:row>
          <xdr:rowOff>209550</xdr:rowOff>
        </xdr:to>
        <xdr:sp macro="" textlink="">
          <xdr:nvSpPr>
            <xdr:cNvPr id="1056" name="CommandButton1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514350</xdr:colOff>
      <xdr:row>5</xdr:row>
      <xdr:rowOff>142875</xdr:rowOff>
    </xdr:from>
    <xdr:to>
      <xdr:col>3</xdr:col>
      <xdr:colOff>942975</xdr:colOff>
      <xdr:row>5</xdr:row>
      <xdr:rowOff>322875</xdr:rowOff>
    </xdr:to>
    <xdr:sp macro="" textlink="">
      <xdr:nvSpPr>
        <xdr:cNvPr id="4" name="Retângulo 3">
          <a:extLst>
            <a:ext uri="{FF2B5EF4-FFF2-40B4-BE49-F238E27FC236}">
              <a16:creationId xmlns:a16="http://schemas.microsoft.com/office/drawing/2014/main" id="{00000000-0008-0000-0000-000004000000}"/>
            </a:ext>
          </a:extLst>
        </xdr:cNvPr>
        <xdr:cNvSpPr/>
      </xdr:nvSpPr>
      <xdr:spPr>
        <a:xfrm>
          <a:off x="2828925" y="1381125"/>
          <a:ext cx="428625" cy="18000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257174</xdr:colOff>
      <xdr:row>4</xdr:row>
      <xdr:rowOff>28575</xdr:rowOff>
    </xdr:from>
    <xdr:to>
      <xdr:col>6</xdr:col>
      <xdr:colOff>70049</xdr:colOff>
      <xdr:row>5</xdr:row>
      <xdr:rowOff>9525</xdr:rowOff>
    </xdr:to>
    <xdr:sp macro="" textlink="">
      <xdr:nvSpPr>
        <xdr:cNvPr id="27" name="Retângulo 26">
          <a:extLst>
            <a:ext uri="{FF2B5EF4-FFF2-40B4-BE49-F238E27FC236}">
              <a16:creationId xmlns:a16="http://schemas.microsoft.com/office/drawing/2014/main" id="{00000000-0008-0000-0000-00001B000000}"/>
            </a:ext>
          </a:extLst>
        </xdr:cNvPr>
        <xdr:cNvSpPr/>
      </xdr:nvSpPr>
      <xdr:spPr>
        <a:xfrm>
          <a:off x="4000499" y="1066800"/>
          <a:ext cx="432000" cy="180975"/>
        </a:xfrm>
        <a:prstGeom prst="rect">
          <a:avLst/>
        </a:prstGeom>
        <a:solidFill>
          <a:srgbClr val="FEC31E"/>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17</xdr:col>
          <xdr:colOff>152400</xdr:colOff>
          <xdr:row>32</xdr:row>
          <xdr:rowOff>85725</xdr:rowOff>
        </xdr:from>
        <xdr:to>
          <xdr:col>17</xdr:col>
          <xdr:colOff>581025</xdr:colOff>
          <xdr:row>33</xdr:row>
          <xdr:rowOff>133350</xdr:rowOff>
        </xdr:to>
        <xdr:sp macro="" textlink="">
          <xdr:nvSpPr>
            <xdr:cNvPr id="1063" name="CommandButton4"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13</xdr:col>
      <xdr:colOff>466726</xdr:colOff>
      <xdr:row>0</xdr:row>
      <xdr:rowOff>57151</xdr:rowOff>
    </xdr:from>
    <xdr:to>
      <xdr:col>17</xdr:col>
      <xdr:colOff>323851</xdr:colOff>
      <xdr:row>5</xdr:row>
      <xdr:rowOff>200026</xdr:rowOff>
    </xdr:to>
    <xdr:pic>
      <xdr:nvPicPr>
        <xdr:cNvPr id="29" name="Imagem 28">
          <a:extLst>
            <a:ext uri="{FF2B5EF4-FFF2-40B4-BE49-F238E27FC236}">
              <a16:creationId xmlns:a16="http://schemas.microsoft.com/office/drawing/2014/main" id="{00000000-0008-0000-0000-00001D000000}"/>
            </a:ext>
          </a:extLst>
        </xdr:cNvPr>
        <xdr:cNvPicPr/>
      </xdr:nvPicPr>
      <xdr:blipFill rotWithShape="1">
        <a:blip xmlns:r="http://schemas.openxmlformats.org/officeDocument/2006/relationships" r:embed="rId3" cstate="print">
          <a:clrChange>
            <a:clrFrom>
              <a:srgbClr val="FFFFFF"/>
            </a:clrFrom>
            <a:clrTo>
              <a:srgbClr val="FFFFFF">
                <a:alpha val="0"/>
              </a:srgbClr>
            </a:clrTo>
          </a:clrChange>
          <a:extLst>
            <a:ext uri="{BEBA8EAE-BF5A-486C-A8C5-ECC9F3942E4B}">
              <a14:imgProps xmlns:a14="http://schemas.microsoft.com/office/drawing/2010/main">
                <a14:imgLayer r:embed="rId4">
                  <a14:imgEffect>
                    <a14:brightnessContrast bright="40000" contrast="-40000"/>
                  </a14:imgEffect>
                </a14:imgLayer>
              </a14:imgProps>
            </a:ext>
            <a:ext uri="{28A0092B-C50C-407E-A947-70E740481C1C}">
              <a14:useLocalDpi xmlns:a14="http://schemas.microsoft.com/office/drawing/2010/main" val="0"/>
            </a:ext>
          </a:extLst>
        </a:blip>
        <a:srcRect l="32104" t="17143" r="26189" b="21020"/>
        <a:stretch/>
      </xdr:blipFill>
      <xdr:spPr bwMode="auto">
        <a:xfrm>
          <a:off x="9820276" y="57151"/>
          <a:ext cx="2057400" cy="1381125"/>
        </a:xfrm>
        <a:prstGeom prst="rect">
          <a:avLst/>
        </a:prstGeom>
        <a:ln>
          <a:noFill/>
        </a:ln>
        <a:extLst>
          <a:ext uri="{53640926-AAD7-44D8-BBD7-CCE9431645EC}">
            <a14:shadowObscured xmlns:a14="http://schemas.microsoft.com/office/drawing/2010/main"/>
          </a:ext>
        </a:extLst>
      </xdr:spPr>
    </xdr:pic>
    <xdr:clientData/>
  </xdr:twoCellAnchor>
  <xdr:twoCellAnchor>
    <xdr:from>
      <xdr:col>6</xdr:col>
      <xdr:colOff>381000</xdr:colOff>
      <xdr:row>3</xdr:row>
      <xdr:rowOff>57150</xdr:rowOff>
    </xdr:from>
    <xdr:to>
      <xdr:col>8</xdr:col>
      <xdr:colOff>142875</xdr:colOff>
      <xdr:row>5</xdr:row>
      <xdr:rowOff>161925</xdr:rowOff>
    </xdr:to>
    <xdr:sp macro="[0]!novo_calculo" textlink="">
      <xdr:nvSpPr>
        <xdr:cNvPr id="30" name="Fluxograma: Documento 29">
          <a:extLst>
            <a:ext uri="{FF2B5EF4-FFF2-40B4-BE49-F238E27FC236}">
              <a16:creationId xmlns:a16="http://schemas.microsoft.com/office/drawing/2014/main" id="{00000000-0008-0000-0000-00001E000000}"/>
            </a:ext>
          </a:extLst>
        </xdr:cNvPr>
        <xdr:cNvSpPr/>
      </xdr:nvSpPr>
      <xdr:spPr>
        <a:xfrm>
          <a:off x="4743450" y="895350"/>
          <a:ext cx="771525" cy="504825"/>
        </a:xfrm>
        <a:prstGeom prst="flowChartDocument">
          <a:avLst/>
        </a:prstGeom>
        <a:solidFill>
          <a:srgbClr val="FFCE3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900" b="1">
              <a:solidFill>
                <a:sysClr val="windowText" lastClr="000000"/>
              </a:solidFill>
              <a:effectLst>
                <a:innerShdw blurRad="63500" dist="50800" dir="2700000">
                  <a:prstClr val="black">
                    <a:alpha val="50000"/>
                  </a:prstClr>
                </a:innerShdw>
              </a:effectLst>
              <a:latin typeface="Arial Narrow" panose="020B0606020202030204" pitchFamily="34" charset="0"/>
            </a:rPr>
            <a:t>NOVO</a:t>
          </a:r>
          <a:r>
            <a:rPr lang="pt-BR" sz="900" b="1" baseline="0">
              <a:solidFill>
                <a:sysClr val="windowText" lastClr="000000"/>
              </a:solidFill>
              <a:effectLst>
                <a:innerShdw blurRad="63500" dist="50800" dir="2700000">
                  <a:prstClr val="black">
                    <a:alpha val="50000"/>
                  </a:prstClr>
                </a:innerShdw>
              </a:effectLst>
              <a:latin typeface="Arial Narrow" panose="020B0606020202030204" pitchFamily="34" charset="0"/>
            </a:rPr>
            <a:t> </a:t>
          </a:r>
        </a:p>
        <a:p>
          <a:pPr algn="ctr"/>
          <a:r>
            <a:rPr lang="pt-BR" sz="900" b="1" baseline="0">
              <a:solidFill>
                <a:sysClr val="windowText" lastClr="000000"/>
              </a:solidFill>
              <a:effectLst>
                <a:innerShdw blurRad="63500" dist="50800" dir="2700000">
                  <a:prstClr val="black">
                    <a:alpha val="50000"/>
                  </a:prstClr>
                </a:innerShdw>
              </a:effectLst>
              <a:latin typeface="Arial Narrow" panose="020B0606020202030204" pitchFamily="34" charset="0"/>
            </a:rPr>
            <a:t>CALCULO</a:t>
          </a:r>
          <a:endParaRPr lang="pt-BR" sz="900" b="1">
            <a:solidFill>
              <a:sysClr val="windowText" lastClr="000000"/>
            </a:solidFill>
            <a:effectLst>
              <a:innerShdw blurRad="63500" dist="50800" dir="2700000">
                <a:prstClr val="black">
                  <a:alpha val="50000"/>
                </a:prstClr>
              </a:innerShdw>
            </a:effectLst>
            <a:latin typeface="Arial Narrow" panose="020B0606020202030204" pitchFamily="34" charset="0"/>
          </a:endParaRPr>
        </a:p>
      </xdr:txBody>
    </xdr:sp>
    <xdr:clientData/>
  </xdr:twoCellAnchor>
  <xdr:twoCellAnchor>
    <xdr:from>
      <xdr:col>10</xdr:col>
      <xdr:colOff>177800</xdr:colOff>
      <xdr:row>3</xdr:row>
      <xdr:rowOff>57150</xdr:rowOff>
    </xdr:from>
    <xdr:to>
      <xdr:col>10</xdr:col>
      <xdr:colOff>990600</xdr:colOff>
      <xdr:row>5</xdr:row>
      <xdr:rowOff>114300</xdr:rowOff>
    </xdr:to>
    <xdr:sp macro="[0]!Recuperar_dadosA" textlink="">
      <xdr:nvSpPr>
        <xdr:cNvPr id="32" name="Fluxograma: Documento 31">
          <a:extLst>
            <a:ext uri="{FF2B5EF4-FFF2-40B4-BE49-F238E27FC236}">
              <a16:creationId xmlns:a16="http://schemas.microsoft.com/office/drawing/2014/main" id="{00000000-0008-0000-0000-000020000000}"/>
            </a:ext>
          </a:extLst>
        </xdr:cNvPr>
        <xdr:cNvSpPr/>
      </xdr:nvSpPr>
      <xdr:spPr>
        <a:xfrm>
          <a:off x="6311900" y="895350"/>
          <a:ext cx="812800" cy="457200"/>
        </a:xfrm>
        <a:prstGeom prst="flowChartDocument">
          <a:avLst/>
        </a:prstGeom>
        <a:solidFill>
          <a:srgbClr val="FFCE3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900" b="1">
              <a:solidFill>
                <a:sysClr val="windowText" lastClr="000000"/>
              </a:solidFill>
              <a:effectLst>
                <a:innerShdw blurRad="63500" dist="50800" dir="2700000">
                  <a:prstClr val="black">
                    <a:alpha val="50000"/>
                  </a:prstClr>
                </a:innerShdw>
              </a:effectLst>
              <a:latin typeface="Arial Narrow" panose="020B0606020202030204" pitchFamily="34" charset="0"/>
              <a:ea typeface="+mn-ea"/>
              <a:cs typeface="+mn-cs"/>
            </a:rPr>
            <a:t>RECUPERAR DADOS</a:t>
          </a:r>
        </a:p>
      </xdr:txBody>
    </xdr:sp>
    <xdr:clientData/>
  </xdr:twoCellAnchor>
  <xdr:twoCellAnchor>
    <xdr:from>
      <xdr:col>10</xdr:col>
      <xdr:colOff>1000125</xdr:colOff>
      <xdr:row>3</xdr:row>
      <xdr:rowOff>57150</xdr:rowOff>
    </xdr:from>
    <xdr:to>
      <xdr:col>11</xdr:col>
      <xdr:colOff>581025</xdr:colOff>
      <xdr:row>5</xdr:row>
      <xdr:rowOff>114300</xdr:rowOff>
    </xdr:to>
    <xdr:sp macro="" textlink="">
      <xdr:nvSpPr>
        <xdr:cNvPr id="33" name="Fluxograma: Documento 32">
          <a:extLst>
            <a:ext uri="{FF2B5EF4-FFF2-40B4-BE49-F238E27FC236}">
              <a16:creationId xmlns:a16="http://schemas.microsoft.com/office/drawing/2014/main" id="{00000000-0008-0000-0000-000021000000}"/>
            </a:ext>
          </a:extLst>
        </xdr:cNvPr>
        <xdr:cNvSpPr/>
      </xdr:nvSpPr>
      <xdr:spPr>
        <a:xfrm>
          <a:off x="7134225" y="895350"/>
          <a:ext cx="771525" cy="457200"/>
        </a:xfrm>
        <a:prstGeom prst="flowChartDocument">
          <a:avLst/>
        </a:prstGeom>
        <a:solidFill>
          <a:srgbClr val="FFCE3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900" b="1">
              <a:solidFill>
                <a:sysClr val="windowText" lastClr="000000"/>
              </a:solidFill>
              <a:effectLst>
                <a:innerShdw blurRad="63500" dist="50800" dir="2700000">
                  <a:prstClr val="black">
                    <a:alpha val="50000"/>
                  </a:prstClr>
                </a:innerShdw>
              </a:effectLst>
              <a:latin typeface="Arial Narrow" panose="020B0606020202030204" pitchFamily="34" charset="0"/>
              <a:ea typeface="+mn-ea"/>
              <a:cs typeface="+mn-cs"/>
            </a:rPr>
            <a:t>IMPRIMIR</a:t>
          </a:r>
        </a:p>
      </xdr:txBody>
    </xdr:sp>
    <xdr:clientData/>
  </xdr:twoCellAnchor>
  <mc:AlternateContent xmlns:mc="http://schemas.openxmlformats.org/markup-compatibility/2006">
    <mc:Choice xmlns:a14="http://schemas.microsoft.com/office/drawing/2010/main" Requires="a14">
      <xdr:twoCellAnchor editAs="oneCell">
        <xdr:from>
          <xdr:col>17</xdr:col>
          <xdr:colOff>133350</xdr:colOff>
          <xdr:row>29</xdr:row>
          <xdr:rowOff>180975</xdr:rowOff>
        </xdr:from>
        <xdr:to>
          <xdr:col>17</xdr:col>
          <xdr:colOff>561975</xdr:colOff>
          <xdr:row>31</xdr:row>
          <xdr:rowOff>0</xdr:rowOff>
        </xdr:to>
        <xdr:sp macro="" textlink="">
          <xdr:nvSpPr>
            <xdr:cNvPr id="1065" name="CommandButton13"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133350</xdr:colOff>
          <xdr:row>38</xdr:row>
          <xdr:rowOff>190500</xdr:rowOff>
        </xdr:from>
        <xdr:to>
          <xdr:col>17</xdr:col>
          <xdr:colOff>561975</xdr:colOff>
          <xdr:row>39</xdr:row>
          <xdr:rowOff>238125</xdr:rowOff>
        </xdr:to>
        <xdr:sp macro="" textlink="">
          <xdr:nvSpPr>
            <xdr:cNvPr id="1067" name="CommandButton14"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123825</xdr:colOff>
          <xdr:row>93</xdr:row>
          <xdr:rowOff>161925</xdr:rowOff>
        </xdr:from>
        <xdr:to>
          <xdr:col>17</xdr:col>
          <xdr:colOff>552450</xdr:colOff>
          <xdr:row>95</xdr:row>
          <xdr:rowOff>38100</xdr:rowOff>
        </xdr:to>
        <xdr:sp macro="" textlink="">
          <xdr:nvSpPr>
            <xdr:cNvPr id="1069" name="CommandButton1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100</xdr:row>
          <xdr:rowOff>123825</xdr:rowOff>
        </xdr:from>
        <xdr:to>
          <xdr:col>17</xdr:col>
          <xdr:colOff>571500</xdr:colOff>
          <xdr:row>102</xdr:row>
          <xdr:rowOff>0</xdr:rowOff>
        </xdr:to>
        <xdr:sp macro="" textlink="">
          <xdr:nvSpPr>
            <xdr:cNvPr id="1071" name="CommandButton16"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49</xdr:row>
          <xdr:rowOff>47625</xdr:rowOff>
        </xdr:from>
        <xdr:to>
          <xdr:col>17</xdr:col>
          <xdr:colOff>542925</xdr:colOff>
          <xdr:row>50</xdr:row>
          <xdr:rowOff>95250</xdr:rowOff>
        </xdr:to>
        <xdr:sp macro="" textlink="">
          <xdr:nvSpPr>
            <xdr:cNvPr id="1073" name="CommandButton17"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133350</xdr:colOff>
          <xdr:row>23</xdr:row>
          <xdr:rowOff>76200</xdr:rowOff>
        </xdr:from>
        <xdr:to>
          <xdr:col>17</xdr:col>
          <xdr:colOff>561975</xdr:colOff>
          <xdr:row>24</xdr:row>
          <xdr:rowOff>123825</xdr:rowOff>
        </xdr:to>
        <xdr:sp macro="" textlink="">
          <xdr:nvSpPr>
            <xdr:cNvPr id="1075" name="CommandButton18"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180975</xdr:colOff>
      <xdr:row>13</xdr:row>
      <xdr:rowOff>28576</xdr:rowOff>
    </xdr:from>
    <xdr:to>
      <xdr:col>6</xdr:col>
      <xdr:colOff>542925</xdr:colOff>
      <xdr:row>13</xdr:row>
      <xdr:rowOff>228600</xdr:rowOff>
    </xdr:to>
    <xdr:sp macro="[0]!dp_modulo" textlink="">
      <xdr:nvSpPr>
        <xdr:cNvPr id="5" name="CaixaDeTexto 4">
          <a:extLst>
            <a:ext uri="{FF2B5EF4-FFF2-40B4-BE49-F238E27FC236}">
              <a16:creationId xmlns:a16="http://schemas.microsoft.com/office/drawing/2014/main" id="{00000000-0008-0000-0000-000005000000}"/>
            </a:ext>
          </a:extLst>
        </xdr:cNvPr>
        <xdr:cNvSpPr txBox="1"/>
      </xdr:nvSpPr>
      <xdr:spPr>
        <a:xfrm>
          <a:off x="4600575" y="3390901"/>
          <a:ext cx="361950" cy="200024"/>
        </a:xfrm>
        <a:prstGeom prst="round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a:t>DP</a:t>
          </a:r>
        </a:p>
      </xdr:txBody>
    </xdr:sp>
    <xdr:clientData/>
  </xdr:twoCellAnchor>
  <xdr:twoCellAnchor>
    <xdr:from>
      <xdr:col>6</xdr:col>
      <xdr:colOff>95250</xdr:colOff>
      <xdr:row>14</xdr:row>
      <xdr:rowOff>38101</xdr:rowOff>
    </xdr:from>
    <xdr:to>
      <xdr:col>6</xdr:col>
      <xdr:colOff>600075</xdr:colOff>
      <xdr:row>14</xdr:row>
      <xdr:rowOff>209550</xdr:rowOff>
    </xdr:to>
    <xdr:sp macro="[0]!Transforma_alfa" textlink="">
      <xdr:nvSpPr>
        <xdr:cNvPr id="34" name="CaixaDeTexto 33">
          <a:extLst>
            <a:ext uri="{FF2B5EF4-FFF2-40B4-BE49-F238E27FC236}">
              <a16:creationId xmlns:a16="http://schemas.microsoft.com/office/drawing/2014/main" id="{00000000-0008-0000-0000-000022000000}"/>
            </a:ext>
          </a:extLst>
        </xdr:cNvPr>
        <xdr:cNvSpPr txBox="1"/>
      </xdr:nvSpPr>
      <xdr:spPr>
        <a:xfrm>
          <a:off x="4457700" y="3619501"/>
          <a:ext cx="504825" cy="171449"/>
        </a:xfrm>
        <a:prstGeom prst="round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400">
              <a:latin typeface="Arial" panose="020B0604020202020204" pitchFamily="34" charset="0"/>
              <a:cs typeface="Arial" panose="020B0604020202020204" pitchFamily="34" charset="0"/>
            </a:rPr>
            <a:t>º</a:t>
          </a:r>
          <a:r>
            <a:rPr lang="pt-BR" sz="1400" baseline="0">
              <a:latin typeface="Arial" panose="020B0604020202020204" pitchFamily="34" charset="0"/>
              <a:cs typeface="Arial" panose="020B0604020202020204" pitchFamily="34" charset="0"/>
            </a:rPr>
            <a:t> ' "</a:t>
          </a:r>
          <a:endParaRPr lang="pt-BR" sz="1400">
            <a:latin typeface="Arial" panose="020B0604020202020204" pitchFamily="34" charset="0"/>
            <a:cs typeface="Arial" panose="020B0604020202020204" pitchFamily="34" charset="0"/>
          </a:endParaRPr>
        </a:p>
      </xdr:txBody>
    </xdr:sp>
    <xdr:clientData/>
  </xdr:twoCellAnchor>
  <xdr:twoCellAnchor>
    <xdr:from>
      <xdr:col>6</xdr:col>
      <xdr:colOff>85725</xdr:colOff>
      <xdr:row>15</xdr:row>
      <xdr:rowOff>28576</xdr:rowOff>
    </xdr:from>
    <xdr:to>
      <xdr:col>6</xdr:col>
      <xdr:colOff>590550</xdr:colOff>
      <xdr:row>15</xdr:row>
      <xdr:rowOff>200025</xdr:rowOff>
    </xdr:to>
    <xdr:sp macro="[0]!Transforma_beta" textlink="">
      <xdr:nvSpPr>
        <xdr:cNvPr id="36" name="CaixaDeTexto 35">
          <a:extLst>
            <a:ext uri="{FF2B5EF4-FFF2-40B4-BE49-F238E27FC236}">
              <a16:creationId xmlns:a16="http://schemas.microsoft.com/office/drawing/2014/main" id="{00000000-0008-0000-0000-000024000000}"/>
            </a:ext>
          </a:extLst>
        </xdr:cNvPr>
        <xdr:cNvSpPr txBox="1"/>
      </xdr:nvSpPr>
      <xdr:spPr>
        <a:xfrm>
          <a:off x="4448175" y="3848101"/>
          <a:ext cx="504825" cy="171449"/>
        </a:xfrm>
        <a:prstGeom prst="round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400">
              <a:latin typeface="Arial" panose="020B0604020202020204" pitchFamily="34" charset="0"/>
              <a:cs typeface="Arial" panose="020B0604020202020204" pitchFamily="34" charset="0"/>
            </a:rPr>
            <a:t>º</a:t>
          </a:r>
          <a:r>
            <a:rPr lang="pt-BR" sz="1400" baseline="0">
              <a:latin typeface="Arial" panose="020B0604020202020204" pitchFamily="34" charset="0"/>
              <a:cs typeface="Arial" panose="020B0604020202020204" pitchFamily="34" charset="0"/>
            </a:rPr>
            <a:t> ' "</a:t>
          </a:r>
          <a:endParaRPr lang="pt-BR" sz="14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17</xdr:col>
          <xdr:colOff>142875</xdr:colOff>
          <xdr:row>43</xdr:row>
          <xdr:rowOff>123825</xdr:rowOff>
        </xdr:from>
        <xdr:to>
          <xdr:col>17</xdr:col>
          <xdr:colOff>571500</xdr:colOff>
          <xdr:row>44</xdr:row>
          <xdr:rowOff>171450</xdr:rowOff>
        </xdr:to>
        <xdr:sp macro="" textlink="">
          <xdr:nvSpPr>
            <xdr:cNvPr id="1076" name="CommandButton19"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41</xdr:row>
          <xdr:rowOff>95250</xdr:rowOff>
        </xdr:from>
        <xdr:to>
          <xdr:col>8</xdr:col>
          <xdr:colOff>542925</xdr:colOff>
          <xdr:row>42</xdr:row>
          <xdr:rowOff>142875</xdr:rowOff>
        </xdr:to>
        <xdr:sp macro="" textlink="">
          <xdr:nvSpPr>
            <xdr:cNvPr id="1077" name="CommandButton20"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58</xdr:col>
      <xdr:colOff>523875</xdr:colOff>
      <xdr:row>0</xdr:row>
      <xdr:rowOff>47625</xdr:rowOff>
    </xdr:from>
    <xdr:to>
      <xdr:col>64</xdr:col>
      <xdr:colOff>407313</xdr:colOff>
      <xdr:row>5</xdr:row>
      <xdr:rowOff>76200</xdr:rowOff>
    </xdr:to>
    <xdr:pic>
      <xdr:nvPicPr>
        <xdr:cNvPr id="3" name="Imagem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6193750" y="47625"/>
          <a:ext cx="4226838" cy="1009650"/>
        </a:xfrm>
        <a:prstGeom prst="rect">
          <a:avLst/>
        </a:prstGeom>
      </xdr:spPr>
    </xdr:pic>
    <xdr:clientData/>
  </xdr:twoCellAnchor>
  <xdr:twoCellAnchor editAs="oneCell">
    <xdr:from>
      <xdr:col>42</xdr:col>
      <xdr:colOff>466725</xdr:colOff>
      <xdr:row>5</xdr:row>
      <xdr:rowOff>0</xdr:rowOff>
    </xdr:from>
    <xdr:to>
      <xdr:col>50</xdr:col>
      <xdr:colOff>66115</xdr:colOff>
      <xdr:row>33</xdr:row>
      <xdr:rowOff>104092</xdr:rowOff>
    </xdr:to>
    <xdr:pic>
      <xdr:nvPicPr>
        <xdr:cNvPr id="5" name="Imagem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16383000" y="981075"/>
          <a:ext cx="4476190" cy="5466667"/>
        </a:xfrm>
        <a:prstGeom prst="rect">
          <a:avLst/>
        </a:prstGeom>
      </xdr:spPr>
    </xdr:pic>
    <xdr:clientData/>
  </xdr:twoCellAnchor>
  <xdr:twoCellAnchor editAs="oneCell">
    <xdr:from>
      <xdr:col>34</xdr:col>
      <xdr:colOff>571500</xdr:colOff>
      <xdr:row>3</xdr:row>
      <xdr:rowOff>104775</xdr:rowOff>
    </xdr:from>
    <xdr:to>
      <xdr:col>39</xdr:col>
      <xdr:colOff>432560</xdr:colOff>
      <xdr:row>25</xdr:row>
      <xdr:rowOff>189476</xdr:rowOff>
    </xdr:to>
    <xdr:pic>
      <xdr:nvPicPr>
        <xdr:cNvPr id="7" name="Imagem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stretch>
          <a:fillRect/>
        </a:stretch>
      </xdr:blipFill>
      <xdr:spPr>
        <a:xfrm>
          <a:off x="11610975" y="685800"/>
          <a:ext cx="2909060" cy="4323326"/>
        </a:xfrm>
        <a:prstGeom prst="rect">
          <a:avLst/>
        </a:prstGeom>
      </xdr:spPr>
    </xdr:pic>
    <xdr:clientData/>
  </xdr:twoCellAnchor>
  <xdr:twoCellAnchor editAs="oneCell">
    <xdr:from>
      <xdr:col>60</xdr:col>
      <xdr:colOff>19050</xdr:colOff>
      <xdr:row>5</xdr:row>
      <xdr:rowOff>9525</xdr:rowOff>
    </xdr:from>
    <xdr:to>
      <xdr:col>63</xdr:col>
      <xdr:colOff>298295</xdr:colOff>
      <xdr:row>23</xdr:row>
      <xdr:rowOff>160906</xdr:rowOff>
    </xdr:to>
    <xdr:pic>
      <xdr:nvPicPr>
        <xdr:cNvPr id="9" name="Imagem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6908125" y="990600"/>
          <a:ext cx="2622395" cy="3608956"/>
        </a:xfrm>
        <a:prstGeom prst="rect">
          <a:avLst/>
        </a:prstGeom>
      </xdr:spPr>
    </xdr:pic>
    <xdr:clientData/>
  </xdr:twoCellAnchor>
  <xdr:twoCellAnchor editAs="oneCell">
    <xdr:from>
      <xdr:col>33</xdr:col>
      <xdr:colOff>0</xdr:colOff>
      <xdr:row>33</xdr:row>
      <xdr:rowOff>0</xdr:rowOff>
    </xdr:from>
    <xdr:to>
      <xdr:col>41</xdr:col>
      <xdr:colOff>180343</xdr:colOff>
      <xdr:row>45</xdr:row>
      <xdr:rowOff>152090</xdr:rowOff>
    </xdr:to>
    <xdr:pic>
      <xdr:nvPicPr>
        <xdr:cNvPr id="10" name="Imagem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
        <a:stretch>
          <a:fillRect/>
        </a:stretch>
      </xdr:blipFill>
      <xdr:spPr>
        <a:xfrm>
          <a:off x="10429875" y="6343650"/>
          <a:ext cx="5057143" cy="2476190"/>
        </a:xfrm>
        <a:prstGeom prst="rect">
          <a:avLst/>
        </a:prstGeom>
      </xdr:spPr>
    </xdr:pic>
    <xdr:clientData/>
  </xdr:twoCellAnchor>
  <xdr:twoCellAnchor editAs="oneCell">
    <xdr:from>
      <xdr:col>33</xdr:col>
      <xdr:colOff>0</xdr:colOff>
      <xdr:row>46</xdr:row>
      <xdr:rowOff>0</xdr:rowOff>
    </xdr:from>
    <xdr:to>
      <xdr:col>41</xdr:col>
      <xdr:colOff>142248</xdr:colOff>
      <xdr:row>81</xdr:row>
      <xdr:rowOff>180119</xdr:rowOff>
    </xdr:to>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6"/>
        <a:stretch>
          <a:fillRect/>
        </a:stretch>
      </xdr:blipFill>
      <xdr:spPr>
        <a:xfrm>
          <a:off x="10429875" y="8820150"/>
          <a:ext cx="5019048" cy="6847619"/>
        </a:xfrm>
        <a:prstGeom prst="rect">
          <a:avLst/>
        </a:prstGeom>
      </xdr:spPr>
    </xdr:pic>
    <xdr:clientData/>
  </xdr:twoCellAnchor>
  <xdr:twoCellAnchor editAs="oneCell">
    <xdr:from>
      <xdr:col>33</xdr:col>
      <xdr:colOff>0</xdr:colOff>
      <xdr:row>82</xdr:row>
      <xdr:rowOff>0</xdr:rowOff>
    </xdr:from>
    <xdr:to>
      <xdr:col>41</xdr:col>
      <xdr:colOff>123200</xdr:colOff>
      <xdr:row>117</xdr:row>
      <xdr:rowOff>142024</xdr:rowOff>
    </xdr:to>
    <xdr:pic>
      <xdr:nvPicPr>
        <xdr:cNvPr id="14" name="Imagem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7"/>
        <a:stretch>
          <a:fillRect/>
        </a:stretch>
      </xdr:blipFill>
      <xdr:spPr>
        <a:xfrm>
          <a:off x="10429875" y="15678150"/>
          <a:ext cx="5000000" cy="6809524"/>
        </a:xfrm>
        <a:prstGeom prst="rect">
          <a:avLst/>
        </a:prstGeom>
      </xdr:spPr>
    </xdr:pic>
    <xdr:clientData/>
  </xdr:twoCellAnchor>
  <xdr:twoCellAnchor editAs="oneCell">
    <xdr:from>
      <xdr:col>33</xdr:col>
      <xdr:colOff>0</xdr:colOff>
      <xdr:row>118</xdr:row>
      <xdr:rowOff>0</xdr:rowOff>
    </xdr:from>
    <xdr:to>
      <xdr:col>41</xdr:col>
      <xdr:colOff>113676</xdr:colOff>
      <xdr:row>142</xdr:row>
      <xdr:rowOff>132762</xdr:rowOff>
    </xdr:to>
    <xdr:pic>
      <xdr:nvPicPr>
        <xdr:cNvPr id="16" name="Imagem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8"/>
        <a:stretch>
          <a:fillRect/>
        </a:stretch>
      </xdr:blipFill>
      <xdr:spPr>
        <a:xfrm>
          <a:off x="10429875" y="22536150"/>
          <a:ext cx="4990476" cy="4704762"/>
        </a:xfrm>
        <a:prstGeom prst="rect">
          <a:avLst/>
        </a:prstGeom>
      </xdr:spPr>
    </xdr:pic>
    <xdr:clientData/>
  </xdr:twoCellAnchor>
  <xdr:twoCellAnchor editAs="oneCell">
    <xdr:from>
      <xdr:col>41</xdr:col>
      <xdr:colOff>133351</xdr:colOff>
      <xdr:row>35</xdr:row>
      <xdr:rowOff>0</xdr:rowOff>
    </xdr:from>
    <xdr:to>
      <xdr:col>45</xdr:col>
      <xdr:colOff>552451</xdr:colOff>
      <xdr:row>59</xdr:row>
      <xdr:rowOff>172453</xdr:rowOff>
    </xdr:to>
    <xdr:pic>
      <xdr:nvPicPr>
        <xdr:cNvPr id="18" name="Imagem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9"/>
        <a:stretch>
          <a:fillRect/>
        </a:stretch>
      </xdr:blipFill>
      <xdr:spPr>
        <a:xfrm>
          <a:off x="15440026" y="6724650"/>
          <a:ext cx="2857500" cy="4782553"/>
        </a:xfrm>
        <a:prstGeom prst="rect">
          <a:avLst/>
        </a:prstGeom>
      </xdr:spPr>
    </xdr:pic>
    <xdr:clientData/>
  </xdr:twoCellAnchor>
  <xdr:twoCellAnchor editAs="oneCell">
    <xdr:from>
      <xdr:col>42</xdr:col>
      <xdr:colOff>390525</xdr:colOff>
      <xdr:row>0</xdr:row>
      <xdr:rowOff>66675</xdr:rowOff>
    </xdr:from>
    <xdr:to>
      <xdr:col>49</xdr:col>
      <xdr:colOff>589992</xdr:colOff>
      <xdr:row>5</xdr:row>
      <xdr:rowOff>114171</xdr:rowOff>
    </xdr:to>
    <xdr:pic>
      <xdr:nvPicPr>
        <xdr:cNvPr id="19" name="Imagem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0"/>
        <a:stretch>
          <a:fillRect/>
        </a:stretch>
      </xdr:blipFill>
      <xdr:spPr>
        <a:xfrm>
          <a:off x="16306800" y="66675"/>
          <a:ext cx="4466667" cy="1028571"/>
        </a:xfrm>
        <a:prstGeom prst="rect">
          <a:avLst/>
        </a:prstGeom>
      </xdr:spPr>
    </xdr:pic>
    <xdr:clientData/>
  </xdr:twoCellAnchor>
  <xdr:twoCellAnchor editAs="oneCell">
    <xdr:from>
      <xdr:col>46</xdr:col>
      <xdr:colOff>247650</xdr:colOff>
      <xdr:row>38</xdr:row>
      <xdr:rowOff>95250</xdr:rowOff>
    </xdr:from>
    <xdr:to>
      <xdr:col>53</xdr:col>
      <xdr:colOff>532831</xdr:colOff>
      <xdr:row>50</xdr:row>
      <xdr:rowOff>190198</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1"/>
        <a:stretch>
          <a:fillRect/>
        </a:stretch>
      </xdr:blipFill>
      <xdr:spPr>
        <a:xfrm>
          <a:off x="18602325" y="7391400"/>
          <a:ext cx="4552381" cy="2419048"/>
        </a:xfrm>
        <a:prstGeom prst="rect">
          <a:avLst/>
        </a:prstGeom>
      </xdr:spPr>
    </xdr:pic>
    <xdr:clientData/>
  </xdr:twoCellAnchor>
  <xdr:twoCellAnchor editAs="oneCell">
    <xdr:from>
      <xdr:col>46</xdr:col>
      <xdr:colOff>257175</xdr:colOff>
      <xdr:row>51</xdr:row>
      <xdr:rowOff>28575</xdr:rowOff>
    </xdr:from>
    <xdr:to>
      <xdr:col>54</xdr:col>
      <xdr:colOff>266089</xdr:colOff>
      <xdr:row>74</xdr:row>
      <xdr:rowOff>180408</xdr:rowOff>
    </xdr:to>
    <xdr:pic>
      <xdr:nvPicPr>
        <xdr:cNvPr id="11" name="Imagem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2"/>
        <a:stretch>
          <a:fillRect/>
        </a:stretch>
      </xdr:blipFill>
      <xdr:spPr>
        <a:xfrm>
          <a:off x="18611850" y="9801225"/>
          <a:ext cx="4885714" cy="4533333"/>
        </a:xfrm>
        <a:prstGeom prst="rect">
          <a:avLst/>
        </a:prstGeom>
      </xdr:spPr>
    </xdr:pic>
    <xdr:clientData/>
  </xdr:twoCellAnchor>
  <xdr:twoCellAnchor editAs="oneCell">
    <xdr:from>
      <xdr:col>52</xdr:col>
      <xdr:colOff>0</xdr:colOff>
      <xdr:row>31</xdr:row>
      <xdr:rowOff>0</xdr:rowOff>
    </xdr:from>
    <xdr:to>
      <xdr:col>54</xdr:col>
      <xdr:colOff>552229</xdr:colOff>
      <xdr:row>35</xdr:row>
      <xdr:rowOff>114190</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3"/>
        <a:stretch>
          <a:fillRect/>
        </a:stretch>
      </xdr:blipFill>
      <xdr:spPr>
        <a:xfrm>
          <a:off x="22012275" y="5962650"/>
          <a:ext cx="1771429" cy="876190"/>
        </a:xfrm>
        <a:prstGeom prst="rect">
          <a:avLst/>
        </a:prstGeom>
      </xdr:spPr>
    </xdr:pic>
    <xdr:clientData/>
  </xdr:twoCellAnchor>
  <xdr:twoCellAnchor editAs="oneCell">
    <xdr:from>
      <xdr:col>56</xdr:col>
      <xdr:colOff>0</xdr:colOff>
      <xdr:row>27</xdr:row>
      <xdr:rowOff>28575</xdr:rowOff>
    </xdr:from>
    <xdr:to>
      <xdr:col>60</xdr:col>
      <xdr:colOff>387801</xdr:colOff>
      <xdr:row>41</xdr:row>
      <xdr:rowOff>57150</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4"/>
        <a:stretch>
          <a:fillRect/>
        </a:stretch>
      </xdr:blipFill>
      <xdr:spPr>
        <a:xfrm>
          <a:off x="31737300" y="5229225"/>
          <a:ext cx="3340551" cy="2733675"/>
        </a:xfrm>
        <a:prstGeom prst="rect">
          <a:avLst/>
        </a:prstGeom>
      </xdr:spPr>
    </xdr:pic>
    <xdr:clientData/>
  </xdr:twoCellAnchor>
  <xdr:twoCellAnchor editAs="oneCell">
    <xdr:from>
      <xdr:col>61</xdr:col>
      <xdr:colOff>590550</xdr:colOff>
      <xdr:row>45</xdr:row>
      <xdr:rowOff>0</xdr:rowOff>
    </xdr:from>
    <xdr:to>
      <xdr:col>70</xdr:col>
      <xdr:colOff>142181</xdr:colOff>
      <xdr:row>53</xdr:row>
      <xdr:rowOff>161714</xdr:rowOff>
    </xdr:to>
    <xdr:pic>
      <xdr:nvPicPr>
        <xdr:cNvPr id="13" name="Imagem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5"/>
        <a:stretch>
          <a:fillRect/>
        </a:stretch>
      </xdr:blipFill>
      <xdr:spPr>
        <a:xfrm>
          <a:off x="35890200" y="8667750"/>
          <a:ext cx="5552381" cy="1685714"/>
        </a:xfrm>
        <a:prstGeom prst="rect">
          <a:avLst/>
        </a:prstGeom>
      </xdr:spPr>
    </xdr:pic>
    <xdr:clientData/>
  </xdr:twoCellAnchor>
  <xdr:twoCellAnchor editAs="oneCell">
    <xdr:from>
      <xdr:col>61</xdr:col>
      <xdr:colOff>552450</xdr:colOff>
      <xdr:row>64</xdr:row>
      <xdr:rowOff>38100</xdr:rowOff>
    </xdr:from>
    <xdr:to>
      <xdr:col>70</xdr:col>
      <xdr:colOff>446938</xdr:colOff>
      <xdr:row>80</xdr:row>
      <xdr:rowOff>171052</xdr:rowOff>
    </xdr:to>
    <xdr:pic>
      <xdr:nvPicPr>
        <xdr:cNvPr id="17" name="Imagem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stretch>
          <a:fillRect/>
        </a:stretch>
      </xdr:blipFill>
      <xdr:spPr>
        <a:xfrm>
          <a:off x="35852100" y="12325350"/>
          <a:ext cx="5895238" cy="3180952"/>
        </a:xfrm>
        <a:prstGeom prst="rect">
          <a:avLst/>
        </a:prstGeom>
      </xdr:spPr>
    </xdr:pic>
    <xdr:clientData/>
  </xdr:twoCellAnchor>
  <xdr:twoCellAnchor>
    <xdr:from>
      <xdr:col>64</xdr:col>
      <xdr:colOff>314325</xdr:colOff>
      <xdr:row>15</xdr:row>
      <xdr:rowOff>123825</xdr:rowOff>
    </xdr:from>
    <xdr:to>
      <xdr:col>73</xdr:col>
      <xdr:colOff>485775</xdr:colOff>
      <xdr:row>29</xdr:row>
      <xdr:rowOff>47625</xdr:rowOff>
    </xdr:to>
    <xdr:sp macro="" textlink="">
      <xdr:nvSpPr>
        <xdr:cNvPr id="2" name="CaixaDeTexto 1">
          <a:extLst>
            <a:ext uri="{FF2B5EF4-FFF2-40B4-BE49-F238E27FC236}">
              <a16:creationId xmlns:a16="http://schemas.microsoft.com/office/drawing/2014/main" id="{00000000-0008-0000-0100-000002000000}"/>
            </a:ext>
          </a:extLst>
        </xdr:cNvPr>
        <xdr:cNvSpPr txBox="1"/>
      </xdr:nvSpPr>
      <xdr:spPr>
        <a:xfrm>
          <a:off x="37957125" y="3038475"/>
          <a:ext cx="5657850" cy="2590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0">
              <a:solidFill>
                <a:schemeClr val="dk1"/>
              </a:solidFill>
              <a:effectLst/>
              <a:latin typeface="+mn-lt"/>
              <a:ea typeface="+mn-ea"/>
              <a:cs typeface="+mn-cs"/>
            </a:rPr>
            <a:t>Why Is Gear Chamfering Required?</a:t>
          </a:r>
        </a:p>
        <a:p>
          <a:r>
            <a:rPr lang="pt-BR" sz="1100" b="0" i="0">
              <a:solidFill>
                <a:schemeClr val="dk1"/>
              </a:solidFill>
              <a:effectLst/>
              <a:latin typeface="+mn-lt"/>
              <a:ea typeface="+mn-ea"/>
              <a:cs typeface="+mn-cs"/>
            </a:rPr>
            <a:t>Gears need to be chamfered and deburred using high quality and controlled process for the following reasons:</a:t>
          </a:r>
          <a:br>
            <a:rPr lang="pt-BR" sz="1100" b="0" i="0">
              <a:solidFill>
                <a:schemeClr val="dk1"/>
              </a:solidFill>
              <a:effectLst/>
              <a:latin typeface="+mn-lt"/>
              <a:ea typeface="+mn-ea"/>
              <a:cs typeface="+mn-cs"/>
            </a:rPr>
          </a:br>
          <a:br>
            <a:rPr lang="pt-BR" sz="1100" b="0" i="0">
              <a:solidFill>
                <a:schemeClr val="dk1"/>
              </a:solidFill>
              <a:effectLst/>
              <a:latin typeface="+mn-lt"/>
              <a:ea typeface="+mn-ea"/>
              <a:cs typeface="+mn-cs"/>
            </a:rPr>
          </a:br>
          <a:r>
            <a:rPr lang="pt-BR" sz="1100" b="1" i="0">
              <a:solidFill>
                <a:schemeClr val="dk1"/>
              </a:solidFill>
              <a:effectLst/>
              <a:latin typeface="+mn-lt"/>
              <a:ea typeface="+mn-ea"/>
              <a:cs typeface="+mn-cs"/>
            </a:rPr>
            <a:t>To avoid breakage:</a:t>
          </a:r>
          <a:r>
            <a:rPr lang="pt-BR" sz="1100" b="0" i="0">
              <a:solidFill>
                <a:schemeClr val="dk1"/>
              </a:solidFill>
              <a:effectLst/>
              <a:latin typeface="+mn-lt"/>
              <a:ea typeface="+mn-ea"/>
              <a:cs typeface="+mn-cs"/>
            </a:rPr>
            <a:t> Excessive carburizing along the tooth edges can often lead to breakage as the gear is running.</a:t>
          </a:r>
          <a:br>
            <a:rPr lang="pt-BR" sz="1100" b="0" i="0">
              <a:solidFill>
                <a:schemeClr val="dk1"/>
              </a:solidFill>
              <a:effectLst/>
              <a:latin typeface="+mn-lt"/>
              <a:ea typeface="+mn-ea"/>
              <a:cs typeface="+mn-cs"/>
            </a:rPr>
          </a:br>
          <a:r>
            <a:rPr lang="pt-BR" sz="1100" b="1" i="0">
              <a:solidFill>
                <a:schemeClr val="dk1"/>
              </a:solidFill>
              <a:effectLst/>
              <a:latin typeface="+mn-lt"/>
              <a:ea typeface="+mn-ea"/>
              <a:cs typeface="+mn-cs"/>
            </a:rPr>
            <a:t>To avoid damaging gears and bearings:</a:t>
          </a:r>
          <a:r>
            <a:rPr lang="pt-BR" sz="1100" b="0" i="0">
              <a:solidFill>
                <a:schemeClr val="dk1"/>
              </a:solidFill>
              <a:effectLst/>
              <a:latin typeface="+mn-lt"/>
              <a:ea typeface="+mn-ea"/>
              <a:cs typeface="+mn-cs"/>
            </a:rPr>
            <a:t> Gear chamfering and deburring are required to remove burs. If the burs are not removed, they may chip off during the running cycle and damage both the gears and bearings.</a:t>
          </a:r>
          <a:br>
            <a:rPr lang="pt-BR" sz="1100" b="0" i="0">
              <a:solidFill>
                <a:schemeClr val="dk1"/>
              </a:solidFill>
              <a:effectLst/>
              <a:latin typeface="+mn-lt"/>
              <a:ea typeface="+mn-ea"/>
              <a:cs typeface="+mn-cs"/>
            </a:rPr>
          </a:br>
          <a:r>
            <a:rPr lang="pt-BR" sz="1100" b="1" i="0">
              <a:solidFill>
                <a:schemeClr val="dk1"/>
              </a:solidFill>
              <a:effectLst/>
              <a:latin typeface="+mn-lt"/>
              <a:ea typeface="+mn-ea"/>
              <a:cs typeface="+mn-cs"/>
            </a:rPr>
            <a:t>To avoid poor tool life in the finishing processes:</a:t>
          </a:r>
          <a:r>
            <a:rPr lang="pt-BR" sz="1100" b="0" i="0">
              <a:solidFill>
                <a:schemeClr val="dk1"/>
              </a:solidFill>
              <a:effectLst/>
              <a:latin typeface="+mn-lt"/>
              <a:ea typeface="+mn-ea"/>
              <a:cs typeface="+mn-cs"/>
            </a:rPr>
            <a:t> Gear chamfering and deburring is a required process to prolong the tool life expectancy in the finishing process.</a:t>
          </a:r>
          <a:br>
            <a:rPr lang="pt-BR" sz="1100" b="0" i="0">
              <a:solidFill>
                <a:schemeClr val="dk1"/>
              </a:solidFill>
              <a:effectLst/>
              <a:latin typeface="+mn-lt"/>
              <a:ea typeface="+mn-ea"/>
              <a:cs typeface="+mn-cs"/>
            </a:rPr>
          </a:br>
          <a:r>
            <a:rPr lang="pt-BR" sz="1100" b="1" i="0">
              <a:solidFill>
                <a:schemeClr val="dk1"/>
              </a:solidFill>
              <a:effectLst/>
              <a:latin typeface="+mn-lt"/>
              <a:ea typeface="+mn-ea"/>
              <a:cs typeface="+mn-cs"/>
            </a:rPr>
            <a:t>Safety:</a:t>
          </a:r>
          <a:r>
            <a:rPr lang="pt-BR" sz="1100" b="0" i="0">
              <a:solidFill>
                <a:schemeClr val="dk1"/>
              </a:solidFill>
              <a:effectLst/>
              <a:latin typeface="+mn-lt"/>
              <a:ea typeface="+mn-ea"/>
              <a:cs typeface="+mn-cs"/>
            </a:rPr>
            <a:t> The risk of tool handling injuries can be greatly reduced when the sharp burs are removed with the gear chamfering and deburring procedure.</a:t>
          </a:r>
        </a:p>
        <a:p>
          <a:endParaRPr lang="pt-BR" sz="1100"/>
        </a:p>
      </xdr:txBody>
    </xdr:sp>
    <xdr:clientData/>
  </xdr:twoCellAnchor>
  <xdr:twoCellAnchor>
    <xdr:from>
      <xdr:col>73</xdr:col>
      <xdr:colOff>742950</xdr:colOff>
      <xdr:row>23</xdr:row>
      <xdr:rowOff>85725</xdr:rowOff>
    </xdr:from>
    <xdr:to>
      <xdr:col>82</xdr:col>
      <xdr:colOff>47625</xdr:colOff>
      <xdr:row>46</xdr:row>
      <xdr:rowOff>47625</xdr:rowOff>
    </xdr:to>
    <xdr:sp macro="" textlink="">
      <xdr:nvSpPr>
        <xdr:cNvPr id="15" name="CaixaDeTexto 14">
          <a:extLst>
            <a:ext uri="{FF2B5EF4-FFF2-40B4-BE49-F238E27FC236}">
              <a16:creationId xmlns:a16="http://schemas.microsoft.com/office/drawing/2014/main" id="{00000000-0008-0000-0100-00000F000000}"/>
            </a:ext>
          </a:extLst>
        </xdr:cNvPr>
        <xdr:cNvSpPr txBox="1"/>
      </xdr:nvSpPr>
      <xdr:spPr>
        <a:xfrm>
          <a:off x="43872150" y="4524375"/>
          <a:ext cx="5734050" cy="438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fontAlgn="t"/>
          <a:r>
            <a:rPr lang="pt-BR" sz="1100" b="1" i="0" u="none" strike="noStrike">
              <a:solidFill>
                <a:schemeClr val="dk1"/>
              </a:solidFill>
              <a:effectLst/>
              <a:latin typeface="+mn-lt"/>
              <a:ea typeface="+mn-ea"/>
              <a:cs typeface="+mn-cs"/>
            </a:rPr>
            <a:t>Why Gears Need to be Chamfered</a:t>
          </a:r>
          <a:br>
            <a:rPr lang="pt-BR" sz="1100" b="0" i="0" u="none" strike="noStrike">
              <a:solidFill>
                <a:schemeClr val="dk1"/>
              </a:solidFill>
              <a:effectLst/>
              <a:latin typeface="+mn-lt"/>
              <a:ea typeface="+mn-ea"/>
              <a:cs typeface="+mn-cs"/>
            </a:rPr>
          </a:br>
          <a:r>
            <a:rPr lang="pt-BR" sz="1100" b="0" i="1" u="none" strike="noStrike">
              <a:solidFill>
                <a:schemeClr val="dk1"/>
              </a:solidFill>
              <a:effectLst/>
              <a:latin typeface="+mn-lt"/>
              <a:ea typeface="+mn-ea"/>
              <a:cs typeface="+mn-cs"/>
            </a:rPr>
            <a:t>Tuesday, September 18, 2018</a:t>
          </a:r>
          <a:br>
            <a:rPr lang="pt-BR" sz="1100" b="0" i="0" u="none" strike="noStrike">
              <a:solidFill>
                <a:schemeClr val="dk1"/>
              </a:solidFill>
              <a:effectLst/>
              <a:latin typeface="+mn-lt"/>
              <a:ea typeface="+mn-ea"/>
              <a:cs typeface="+mn-cs"/>
            </a:rPr>
          </a:br>
          <a:br>
            <a:rPr lang="pt-BR" sz="1100" b="0" i="0" u="none" strike="noStrike">
              <a:solidFill>
                <a:schemeClr val="dk1"/>
              </a:solidFill>
              <a:effectLst/>
              <a:latin typeface="+mn-lt"/>
              <a:ea typeface="+mn-ea"/>
              <a:cs typeface="+mn-cs"/>
            </a:rPr>
          </a:br>
          <a:r>
            <a:rPr lang="pt-BR" sz="1100" b="0" i="0" u="none" strike="noStrike">
              <a:solidFill>
                <a:schemeClr val="dk1"/>
              </a:solidFill>
              <a:effectLst/>
              <a:latin typeface="+mn-lt"/>
              <a:ea typeface="+mn-ea"/>
              <a:cs typeface="+mn-cs"/>
            </a:rPr>
            <a:t>The chamfering and deburring of gears is often an undervalued process in gear production which holds a rather high importance and priority in the eyes of the professional.</a:t>
          </a:r>
          <a:br>
            <a:rPr lang="pt-BR" sz="1100" b="0" i="0" u="none" strike="noStrike">
              <a:solidFill>
                <a:schemeClr val="dk1"/>
              </a:solidFill>
              <a:effectLst/>
              <a:latin typeface="+mn-lt"/>
              <a:ea typeface="+mn-ea"/>
              <a:cs typeface="+mn-cs"/>
            </a:rPr>
          </a:br>
          <a:br>
            <a:rPr lang="pt-BR" sz="1100" b="0" i="0" u="none" strike="noStrike">
              <a:solidFill>
                <a:schemeClr val="dk1"/>
              </a:solidFill>
              <a:effectLst/>
              <a:latin typeface="+mn-lt"/>
              <a:ea typeface="+mn-ea"/>
              <a:cs typeface="+mn-cs"/>
            </a:rPr>
          </a:br>
          <a:r>
            <a:rPr lang="pt-BR" sz="1100" b="0" i="0" u="none" strike="noStrike">
              <a:solidFill>
                <a:schemeClr val="dk1"/>
              </a:solidFill>
              <a:effectLst/>
              <a:latin typeface="+mn-lt"/>
              <a:ea typeface="+mn-ea"/>
              <a:cs typeface="+mn-cs"/>
            </a:rPr>
            <a:t>However, it has a rather strong and positive influence on the basic characteristics of usage and application of the work piece. Improvements in ratings are happening on a daily basis as for gears in vehicles, it also depends on the technique or process employed for this operation. Following are a few parts we wanted to explain in regards to the sophistication required in tools. Especially in case of tools that use plastic deformation for chamfering. Also tools that tend to promote the process of rolling and cutting for deburring.</a:t>
          </a:r>
          <a:br>
            <a:rPr lang="pt-BR" sz="1100" b="0" i="0" u="none" strike="noStrike">
              <a:solidFill>
                <a:schemeClr val="dk1"/>
              </a:solidFill>
              <a:effectLst/>
              <a:latin typeface="+mn-lt"/>
              <a:ea typeface="+mn-ea"/>
              <a:cs typeface="+mn-cs"/>
            </a:rPr>
          </a:br>
          <a:br>
            <a:rPr lang="pt-BR" sz="1100" b="0" i="0" u="none" strike="noStrike">
              <a:solidFill>
                <a:schemeClr val="dk1"/>
              </a:solidFill>
              <a:effectLst/>
              <a:latin typeface="+mn-lt"/>
              <a:ea typeface="+mn-ea"/>
              <a:cs typeface="+mn-cs"/>
            </a:rPr>
          </a:br>
          <a:r>
            <a:rPr lang="pt-BR" sz="1100" b="0" i="0" u="none" strike="noStrike">
              <a:solidFill>
                <a:schemeClr val="dk1"/>
              </a:solidFill>
              <a:effectLst/>
              <a:latin typeface="+mn-lt"/>
              <a:ea typeface="+mn-ea"/>
              <a:cs typeface="+mn-cs"/>
            </a:rPr>
            <a:t>Gears need to be maintained regularly calling for them to be chamfered and deburred with a controlled, high quality process. This is usually done in this unique way for the following reasons:</a:t>
          </a:r>
          <a:br>
            <a:rPr lang="pt-BR" sz="1100" b="0" i="0" u="none" strike="noStrike">
              <a:solidFill>
                <a:schemeClr val="dk1"/>
              </a:solidFill>
              <a:effectLst/>
              <a:latin typeface="+mn-lt"/>
              <a:ea typeface="+mn-ea"/>
              <a:cs typeface="+mn-cs"/>
            </a:rPr>
          </a:br>
          <a:r>
            <a:rPr lang="pt-BR" sz="1100" b="0" i="0" u="none" strike="noStrike">
              <a:solidFill>
                <a:schemeClr val="dk1"/>
              </a:solidFill>
              <a:effectLst/>
              <a:latin typeface="+mn-lt"/>
              <a:ea typeface="+mn-ea"/>
              <a:cs typeface="+mn-cs"/>
            </a:rPr>
            <a:t>To avoid breakage: Excessive carburizing along the tooth edges can often cause breakage when the gear is running</a:t>
          </a:r>
        </a:p>
        <a:p>
          <a:pPr fontAlgn="t"/>
          <a:r>
            <a:rPr lang="pt-BR" sz="1100" b="0" i="0" u="none" strike="noStrike">
              <a:solidFill>
                <a:schemeClr val="dk1"/>
              </a:solidFill>
              <a:effectLst/>
              <a:latin typeface="+mn-lt"/>
              <a:ea typeface="+mn-ea"/>
              <a:cs typeface="+mn-cs"/>
            </a:rPr>
            <a:t>To avoid damaging gears and bearings: If burrs are not removed, they may chip off during the running cycle and cause damage to the other gears and bearings.</a:t>
          </a:r>
        </a:p>
        <a:p>
          <a:pPr fontAlgn="t"/>
          <a:r>
            <a:rPr lang="pt-BR" sz="1100" b="0" i="0" u="none" strike="noStrike">
              <a:solidFill>
                <a:schemeClr val="dk1"/>
              </a:solidFill>
              <a:effectLst/>
              <a:latin typeface="+mn-lt"/>
              <a:ea typeface="+mn-ea"/>
              <a:cs typeface="+mn-cs"/>
            </a:rPr>
            <a:t>To avoid poor tool life in the finishing processes</a:t>
          </a:r>
        </a:p>
        <a:p>
          <a:pPr fontAlgn="t"/>
          <a:r>
            <a:rPr lang="pt-BR" sz="1100" b="0" i="0" u="none" strike="noStrike">
              <a:solidFill>
                <a:schemeClr val="dk1"/>
              </a:solidFill>
              <a:effectLst/>
              <a:latin typeface="+mn-lt"/>
              <a:ea typeface="+mn-ea"/>
              <a:cs typeface="+mn-cs"/>
            </a:rPr>
            <a:t>Removal of very sharp burrs reduces the risk of tool handling injuries.</a:t>
          </a:r>
        </a:p>
        <a:p>
          <a:endParaRPr lang="pt-BR" sz="1100"/>
        </a:p>
      </xdr:txBody>
    </xdr:sp>
    <xdr:clientData/>
  </xdr:twoCellAnchor>
  <xdr:twoCellAnchor editAs="oneCell">
    <xdr:from>
      <xdr:col>72</xdr:col>
      <xdr:colOff>192832</xdr:colOff>
      <xdr:row>47</xdr:row>
      <xdr:rowOff>57150</xdr:rowOff>
    </xdr:from>
    <xdr:to>
      <xdr:col>86</xdr:col>
      <xdr:colOff>84252</xdr:colOff>
      <xdr:row>68</xdr:row>
      <xdr:rowOff>142233</xdr:rowOff>
    </xdr:to>
    <xdr:pic>
      <xdr:nvPicPr>
        <xdr:cNvPr id="22" name="Imagem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7"/>
        <a:stretch>
          <a:fillRect/>
        </a:stretch>
      </xdr:blipFill>
      <xdr:spPr>
        <a:xfrm>
          <a:off x="42712432" y="9105900"/>
          <a:ext cx="9368795" cy="4085583"/>
        </a:xfrm>
        <a:prstGeom prst="rect">
          <a:avLst/>
        </a:prstGeom>
      </xdr:spPr>
    </xdr:pic>
    <xdr:clientData/>
  </xdr:twoCellAnchor>
  <xdr:twoCellAnchor editAs="oneCell">
    <xdr:from>
      <xdr:col>72</xdr:col>
      <xdr:colOff>0</xdr:colOff>
      <xdr:row>75</xdr:row>
      <xdr:rowOff>0</xdr:rowOff>
    </xdr:from>
    <xdr:to>
      <xdr:col>80</xdr:col>
      <xdr:colOff>237368</xdr:colOff>
      <xdr:row>96</xdr:row>
      <xdr:rowOff>28071</xdr:rowOff>
    </xdr:to>
    <xdr:pic>
      <xdr:nvPicPr>
        <xdr:cNvPr id="23" name="Imagem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8"/>
        <a:stretch>
          <a:fillRect/>
        </a:stretch>
      </xdr:blipFill>
      <xdr:spPr>
        <a:xfrm>
          <a:off x="42519600" y="14382750"/>
          <a:ext cx="6057143" cy="4028571"/>
        </a:xfrm>
        <a:prstGeom prst="rect">
          <a:avLst/>
        </a:prstGeom>
      </xdr:spPr>
    </xdr:pic>
    <xdr:clientData/>
  </xdr:twoCellAnchor>
  <xdr:twoCellAnchor>
    <xdr:from>
      <xdr:col>80</xdr:col>
      <xdr:colOff>476250</xdr:colOff>
      <xdr:row>73</xdr:row>
      <xdr:rowOff>57150</xdr:rowOff>
    </xdr:from>
    <xdr:to>
      <xdr:col>90</xdr:col>
      <xdr:colOff>304800</xdr:colOff>
      <xdr:row>87</xdr:row>
      <xdr:rowOff>104775</xdr:rowOff>
    </xdr:to>
    <xdr:sp macro="" textlink="">
      <xdr:nvSpPr>
        <xdr:cNvPr id="24" name="CaixaDeTexto 23">
          <a:extLst>
            <a:ext uri="{FF2B5EF4-FFF2-40B4-BE49-F238E27FC236}">
              <a16:creationId xmlns:a16="http://schemas.microsoft.com/office/drawing/2014/main" id="{00000000-0008-0000-0100-000018000000}"/>
            </a:ext>
          </a:extLst>
        </xdr:cNvPr>
        <xdr:cNvSpPr txBox="1"/>
      </xdr:nvSpPr>
      <xdr:spPr>
        <a:xfrm>
          <a:off x="48815625" y="14058900"/>
          <a:ext cx="5924550" cy="2714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editAs="oneCell">
    <xdr:from>
      <xdr:col>80</xdr:col>
      <xdr:colOff>476250</xdr:colOff>
      <xdr:row>73</xdr:row>
      <xdr:rowOff>57150</xdr:rowOff>
    </xdr:from>
    <xdr:to>
      <xdr:col>88</xdr:col>
      <xdr:colOff>428021</xdr:colOff>
      <xdr:row>89</xdr:row>
      <xdr:rowOff>18674</xdr:rowOff>
    </xdr:to>
    <xdr:pic>
      <xdr:nvPicPr>
        <xdr:cNvPr id="25" name="Imagem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9"/>
        <a:stretch>
          <a:fillRect/>
        </a:stretch>
      </xdr:blipFill>
      <xdr:spPr>
        <a:xfrm>
          <a:off x="48815625" y="14058900"/>
          <a:ext cx="4828571" cy="3009524"/>
        </a:xfrm>
        <a:prstGeom prst="rect">
          <a:avLst/>
        </a:prstGeom>
      </xdr:spPr>
    </xdr:pic>
    <xdr:clientData/>
  </xdr:twoCellAnchor>
  <xdr:twoCellAnchor editAs="oneCell">
    <xdr:from>
      <xdr:col>80</xdr:col>
      <xdr:colOff>533400</xdr:colOff>
      <xdr:row>89</xdr:row>
      <xdr:rowOff>66229</xdr:rowOff>
    </xdr:from>
    <xdr:to>
      <xdr:col>88</xdr:col>
      <xdr:colOff>180975</xdr:colOff>
      <xdr:row>93</xdr:row>
      <xdr:rowOff>95011</xdr:rowOff>
    </xdr:to>
    <xdr:pic>
      <xdr:nvPicPr>
        <xdr:cNvPr id="27" name="Imagem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0"/>
        <a:stretch>
          <a:fillRect/>
        </a:stretch>
      </xdr:blipFill>
      <xdr:spPr>
        <a:xfrm>
          <a:off x="48872775" y="17115979"/>
          <a:ext cx="4524375" cy="790782"/>
        </a:xfrm>
        <a:prstGeom prst="rect">
          <a:avLst/>
        </a:prstGeom>
      </xdr:spPr>
    </xdr:pic>
    <xdr:clientData/>
  </xdr:twoCellAnchor>
  <xdr:twoCellAnchor>
    <xdr:from>
      <xdr:col>72</xdr:col>
      <xdr:colOff>542925</xdr:colOff>
      <xdr:row>98</xdr:row>
      <xdr:rowOff>76200</xdr:rowOff>
    </xdr:from>
    <xdr:to>
      <xdr:col>78</xdr:col>
      <xdr:colOff>323850</xdr:colOff>
      <xdr:row>103</xdr:row>
      <xdr:rowOff>161925</xdr:rowOff>
    </xdr:to>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43062525" y="18840450"/>
          <a:ext cx="4381500"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i="0" u="none" strike="noStrike" baseline="0">
              <a:solidFill>
                <a:schemeClr val="dk1"/>
              </a:solidFill>
              <a:latin typeface="+mn-lt"/>
              <a:ea typeface="+mn-ea"/>
              <a:cs typeface="+mn-cs"/>
            </a:rPr>
            <a:t>Reviews on teeth of heavily</a:t>
          </a:r>
        </a:p>
        <a:p>
          <a:r>
            <a:rPr lang="pt-BR" sz="1100" b="0" i="0" u="none" strike="noStrike" baseline="0">
              <a:solidFill>
                <a:schemeClr val="dk1"/>
              </a:solidFill>
              <a:latin typeface="+mn-lt"/>
              <a:ea typeface="+mn-ea"/>
              <a:cs typeface="+mn-cs"/>
            </a:rPr>
            <a:t>loaded gears require tip relief to reduce effects of deflection,</a:t>
          </a:r>
        </a:p>
        <a:p>
          <a:r>
            <a:rPr lang="pt-BR" sz="1100" b="0" i="0" u="none" strike="noStrike" baseline="0">
              <a:solidFill>
                <a:schemeClr val="dk1"/>
              </a:solidFill>
              <a:latin typeface="+mn-lt"/>
              <a:ea typeface="+mn-ea"/>
              <a:cs typeface="+mn-cs"/>
            </a:rPr>
            <a:t>and have full fillet radii to reduce stress concentrations</a:t>
          </a:r>
          <a:endParaRPr lang="pt-BR" sz="1100"/>
        </a:p>
      </xdr:txBody>
    </xdr:sp>
    <xdr:clientData/>
  </xdr:twoCellAnchor>
  <xdr:twoCellAnchor>
    <xdr:from>
      <xdr:col>80</xdr:col>
      <xdr:colOff>590550</xdr:colOff>
      <xdr:row>98</xdr:row>
      <xdr:rowOff>0</xdr:rowOff>
    </xdr:from>
    <xdr:to>
      <xdr:col>88</xdr:col>
      <xdr:colOff>190500</xdr:colOff>
      <xdr:row>101</xdr:row>
      <xdr:rowOff>161925</xdr:rowOff>
    </xdr:to>
    <xdr:sp macro="" textlink="">
      <xdr:nvSpPr>
        <xdr:cNvPr id="29" name="CaixaDeTexto 28">
          <a:extLst>
            <a:ext uri="{FF2B5EF4-FFF2-40B4-BE49-F238E27FC236}">
              <a16:creationId xmlns:a16="http://schemas.microsoft.com/office/drawing/2014/main" id="{00000000-0008-0000-0100-00001D000000}"/>
            </a:ext>
          </a:extLst>
        </xdr:cNvPr>
        <xdr:cNvSpPr txBox="1"/>
      </xdr:nvSpPr>
      <xdr:spPr>
        <a:xfrm>
          <a:off x="48929925" y="18764250"/>
          <a:ext cx="4476750"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i="0" u="none" strike="noStrike" baseline="0">
              <a:solidFill>
                <a:schemeClr val="dk1"/>
              </a:solidFill>
              <a:latin typeface="+mn-lt"/>
              <a:ea typeface="+mn-ea"/>
              <a:cs typeface="+mn-cs"/>
            </a:rPr>
            <a:t>O All nitrided gear teeth should have proper tip relief on their profile to</a:t>
          </a:r>
        </a:p>
        <a:p>
          <a:r>
            <a:rPr lang="pt-BR" sz="1100" b="0" i="0" u="none" strike="noStrike" baseline="0">
              <a:solidFill>
                <a:schemeClr val="dk1"/>
              </a:solidFill>
              <a:latin typeface="+mn-lt"/>
              <a:ea typeface="+mn-ea"/>
              <a:cs typeface="+mn-cs"/>
            </a:rPr>
            <a:t>avoid tip loading that may occur due to tooth deflection or misalignment</a:t>
          </a:r>
        </a:p>
        <a:p>
          <a:r>
            <a:rPr lang="pt-BR" sz="1100" b="0" i="0" u="none" strike="noStrike" baseline="0">
              <a:solidFill>
                <a:schemeClr val="dk1"/>
              </a:solidFill>
              <a:latin typeface="+mn-lt"/>
              <a:ea typeface="+mn-ea"/>
              <a:cs typeface="+mn-cs"/>
            </a:rPr>
            <a:t>of gears. No sharp corners are allowed on tooth tips.</a:t>
          </a:r>
          <a:endParaRPr lang="pt-BR" sz="1100"/>
        </a:p>
      </xdr:txBody>
    </xdr:sp>
    <xdr:clientData/>
  </xdr:twoCellAnchor>
  <xdr:twoCellAnchor editAs="oneCell">
    <xdr:from>
      <xdr:col>80</xdr:col>
      <xdr:colOff>600076</xdr:colOff>
      <xdr:row>102</xdr:row>
      <xdr:rowOff>190499</xdr:rowOff>
    </xdr:from>
    <xdr:to>
      <xdr:col>85</xdr:col>
      <xdr:colOff>382134</xdr:colOff>
      <xdr:row>110</xdr:row>
      <xdr:rowOff>161624</xdr:rowOff>
    </xdr:to>
    <xdr:pic>
      <xdr:nvPicPr>
        <xdr:cNvPr id="31" name="Imagem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21"/>
        <a:stretch>
          <a:fillRect/>
        </a:stretch>
      </xdr:blipFill>
      <xdr:spPr>
        <a:xfrm>
          <a:off x="48939451" y="19716749"/>
          <a:ext cx="2830058" cy="1495125"/>
        </a:xfrm>
        <a:prstGeom prst="rect">
          <a:avLst/>
        </a:prstGeom>
      </xdr:spPr>
    </xdr:pic>
    <xdr:clientData/>
  </xdr:twoCellAnchor>
  <xdr:twoCellAnchor>
    <xdr:from>
      <xdr:col>72</xdr:col>
      <xdr:colOff>571500</xdr:colOff>
      <xdr:row>109</xdr:row>
      <xdr:rowOff>85725</xdr:rowOff>
    </xdr:from>
    <xdr:to>
      <xdr:col>81</xdr:col>
      <xdr:colOff>114300</xdr:colOff>
      <xdr:row>121</xdr:row>
      <xdr:rowOff>114300</xdr:rowOff>
    </xdr:to>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3091100" y="20945475"/>
          <a:ext cx="5972175" cy="2314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i="0" u="none" strike="noStrike" baseline="0">
              <a:solidFill>
                <a:schemeClr val="dk1"/>
              </a:solidFill>
              <a:latin typeface="+mn-lt"/>
              <a:ea typeface="+mn-ea"/>
              <a:cs typeface="+mn-cs"/>
            </a:rPr>
            <a:t>For a gear with addendum modification, the clearance might be unacceptable. As the center distance is less than (</a:t>
          </a:r>
          <a:r>
            <a:rPr lang="pt-BR" sz="1100" b="0" i="1" u="none" strike="noStrike" baseline="0">
              <a:solidFill>
                <a:schemeClr val="dk1"/>
              </a:solidFill>
              <a:latin typeface="+mn-lt"/>
              <a:ea typeface="+mn-ea"/>
              <a:cs typeface="+mn-cs"/>
            </a:rPr>
            <a:t>x</a:t>
          </a:r>
          <a:r>
            <a:rPr lang="pt-BR" sz="1100" b="0" i="0" u="none" strike="noStrike" baseline="0">
              <a:solidFill>
                <a:schemeClr val="dk1"/>
              </a:solidFill>
              <a:latin typeface="+mn-lt"/>
              <a:ea typeface="+mn-ea"/>
              <a:cs typeface="+mn-cs"/>
            </a:rPr>
            <a:t>1 </a:t>
          </a:r>
          <a:r>
            <a:rPr lang="pt-BR" sz="1100" b="0" i="1" u="none" strike="noStrike" baseline="0">
              <a:solidFill>
                <a:schemeClr val="dk1"/>
              </a:solidFill>
              <a:latin typeface="+mn-lt"/>
              <a:ea typeface="+mn-ea"/>
              <a:cs typeface="+mn-cs"/>
            </a:rPr>
            <a:t>+ x</a:t>
          </a:r>
          <a:r>
            <a:rPr lang="pt-BR" sz="1100" b="0" i="0" u="none" strike="noStrike" baseline="0">
              <a:solidFill>
                <a:schemeClr val="dk1"/>
              </a:solidFill>
              <a:latin typeface="+mn-lt"/>
              <a:ea typeface="+mn-ea"/>
              <a:cs typeface="+mn-cs"/>
            </a:rPr>
            <a:t>2)</a:t>
          </a:r>
          <a:r>
            <a:rPr lang="pt-BR" sz="1100" b="0" i="1" u="none" strike="noStrike" baseline="0">
              <a:solidFill>
                <a:schemeClr val="dk1"/>
              </a:solidFill>
              <a:latin typeface="+mn-lt"/>
              <a:ea typeface="+mn-ea"/>
              <a:cs typeface="+mn-cs"/>
            </a:rPr>
            <a:t>m+a, </a:t>
          </a:r>
          <a:r>
            <a:rPr lang="pt-BR" sz="1100" b="0" i="0" u="none" strike="noStrike" baseline="0">
              <a:solidFill>
                <a:schemeClr val="dk1"/>
              </a:solidFill>
              <a:latin typeface="+mn-lt"/>
              <a:ea typeface="+mn-ea"/>
              <a:cs typeface="+mn-cs"/>
            </a:rPr>
            <a:t>the height of the teeth must be altered, if the clearance has to be fully retained (</a:t>
          </a:r>
          <a:r>
            <a:rPr lang="pt-BR" sz="1100" b="0" i="1" u="none" strike="noStrike" baseline="0">
              <a:solidFill>
                <a:schemeClr val="dk1"/>
              </a:solidFill>
              <a:latin typeface="+mn-lt"/>
              <a:ea typeface="+mn-ea"/>
              <a:cs typeface="+mn-cs"/>
            </a:rPr>
            <a:t>c </a:t>
          </a:r>
          <a:r>
            <a:rPr lang="pt-BR" sz="1100" b="0" i="0" u="none" strike="noStrike" baseline="0">
              <a:solidFill>
                <a:schemeClr val="dk1"/>
              </a:solidFill>
              <a:latin typeface="+mn-lt"/>
              <a:ea typeface="+mn-ea"/>
              <a:cs typeface="+mn-cs"/>
            </a:rPr>
            <a:t>= 0.25</a:t>
          </a:r>
          <a:r>
            <a:rPr lang="pt-BR" sz="1100" b="0" i="1" u="none" strike="noStrike" baseline="0">
              <a:solidFill>
                <a:schemeClr val="dk1"/>
              </a:solidFill>
              <a:latin typeface="+mn-lt"/>
              <a:ea typeface="+mn-ea"/>
              <a:cs typeface="+mn-cs"/>
            </a:rPr>
            <a:t>m</a:t>
          </a:r>
          <a:r>
            <a:rPr lang="pt-BR" sz="1100" b="0" i="0" u="none" strike="noStrike" baseline="0">
              <a:solidFill>
                <a:schemeClr val="dk1"/>
              </a:solidFill>
              <a:latin typeface="+mn-lt"/>
              <a:ea typeface="+mn-ea"/>
              <a:cs typeface="+mn-cs"/>
            </a:rPr>
            <a:t>). The tip relief factor, </a:t>
          </a:r>
          <a:r>
            <a:rPr lang="pt-BR" sz="1100" b="0" i="1" u="none" strike="noStrike" baseline="0">
              <a:solidFill>
                <a:schemeClr val="dk1"/>
              </a:solidFill>
              <a:latin typeface="+mn-lt"/>
              <a:ea typeface="+mn-ea"/>
              <a:cs typeface="+mn-cs"/>
            </a:rPr>
            <a:t>k</a:t>
          </a:r>
          <a:r>
            <a:rPr lang="pt-BR" sz="1100" b="0" i="0" u="none" strike="noStrike" baseline="0">
              <a:solidFill>
                <a:schemeClr val="dk1"/>
              </a:solidFill>
              <a:latin typeface="+mn-lt"/>
              <a:ea typeface="+mn-ea"/>
              <a:cs typeface="+mn-cs"/>
            </a:rPr>
            <a:t>, is calculated from (11.39) and (11.43) and Figure 11.14. </a:t>
          </a:r>
        </a:p>
        <a:p>
          <a:r>
            <a:rPr lang="pt-BR" sz="1100" b="0" i="1" u="none" strike="noStrike" baseline="0">
              <a:solidFill>
                <a:schemeClr val="dk1"/>
              </a:solidFill>
              <a:latin typeface="+mn-lt"/>
              <a:ea typeface="+mn-ea"/>
              <a:cs typeface="+mn-cs"/>
            </a:rPr>
            <a:t>km = aw – (a + x1m + x2m</a:t>
          </a:r>
          <a:r>
            <a:rPr lang="pt-BR" sz="1100" b="0" i="0" u="none" strike="noStrike" baseline="0">
              <a:solidFill>
                <a:schemeClr val="dk1"/>
              </a:solidFill>
              <a:latin typeface="+mn-lt"/>
              <a:ea typeface="+mn-ea"/>
              <a:cs typeface="+mn-cs"/>
            </a:rPr>
            <a:t>) (11.49) </a:t>
          </a:r>
        </a:p>
        <a:p>
          <a:r>
            <a:rPr lang="pt-BR" sz="1100" b="0" i="1" u="none" strike="noStrike" baseline="0">
              <a:solidFill>
                <a:schemeClr val="dk1"/>
              </a:solidFill>
              <a:latin typeface="+mn-lt"/>
              <a:ea typeface="+mn-ea"/>
              <a:cs typeface="+mn-cs"/>
            </a:rPr>
            <a:t>km = (aw – a) – (x1 + x2 </a:t>
          </a:r>
          <a:r>
            <a:rPr lang="pt-BR" sz="1100" b="0" i="0" u="none" strike="noStrike" baseline="0">
              <a:solidFill>
                <a:schemeClr val="dk1"/>
              </a:solidFill>
              <a:latin typeface="+mn-lt"/>
              <a:ea typeface="+mn-ea"/>
              <a:cs typeface="+mn-cs"/>
            </a:rPr>
            <a:t>)</a:t>
          </a:r>
          <a:r>
            <a:rPr lang="pt-BR" sz="1100" b="0" i="1" u="none" strike="noStrike" baseline="0">
              <a:solidFill>
                <a:schemeClr val="dk1"/>
              </a:solidFill>
              <a:latin typeface="+mn-lt"/>
              <a:ea typeface="+mn-ea"/>
              <a:cs typeface="+mn-cs"/>
            </a:rPr>
            <a:t>m </a:t>
          </a:r>
          <a:r>
            <a:rPr lang="pt-BR" sz="1100" b="0" i="0" u="none" strike="noStrike" baseline="0">
              <a:solidFill>
                <a:schemeClr val="dk1"/>
              </a:solidFill>
              <a:latin typeface="+mn-lt"/>
              <a:ea typeface="+mn-ea"/>
              <a:cs typeface="+mn-cs"/>
            </a:rPr>
            <a:t>(11.50) </a:t>
          </a:r>
        </a:p>
        <a:p>
          <a:r>
            <a:rPr lang="pt-BR" sz="1100" b="0" i="0" u="none" strike="noStrike" baseline="0">
              <a:solidFill>
                <a:schemeClr val="dk1"/>
              </a:solidFill>
              <a:latin typeface="+mn-lt"/>
              <a:ea typeface="+mn-ea"/>
              <a:cs typeface="+mn-cs"/>
            </a:rPr>
            <a:t>where </a:t>
          </a:r>
          <a:r>
            <a:rPr lang="pt-BR" sz="1100" b="0" i="1" u="none" strike="noStrike" baseline="0">
              <a:solidFill>
                <a:schemeClr val="dk1"/>
              </a:solidFill>
              <a:latin typeface="+mn-lt"/>
              <a:ea typeface="+mn-ea"/>
              <a:cs typeface="+mn-cs"/>
            </a:rPr>
            <a:t>k </a:t>
          </a:r>
          <a:r>
            <a:rPr lang="pt-BR" sz="1100" b="0" i="0" u="none" strike="noStrike" baseline="0">
              <a:solidFill>
                <a:schemeClr val="dk1"/>
              </a:solidFill>
              <a:latin typeface="+mn-lt"/>
              <a:ea typeface="+mn-ea"/>
              <a:cs typeface="+mn-cs"/>
            </a:rPr>
            <a:t>is, numerically, a small factor ≤ 0. For </a:t>
          </a:r>
          <a:r>
            <a:rPr lang="pt-BR" sz="1100" b="0" i="1" u="none" strike="noStrike" baseline="0">
              <a:solidFill>
                <a:schemeClr val="dk1"/>
              </a:solidFill>
              <a:latin typeface="+mn-lt"/>
              <a:ea typeface="+mn-ea"/>
              <a:cs typeface="+mn-cs"/>
            </a:rPr>
            <a:t>k &gt; </a:t>
          </a:r>
          <a:r>
            <a:rPr lang="pt-BR" sz="1100" b="0" i="0" u="none" strike="noStrike" baseline="0">
              <a:solidFill>
                <a:schemeClr val="dk1"/>
              </a:solidFill>
              <a:latin typeface="+mn-lt"/>
              <a:ea typeface="+mn-ea"/>
              <a:cs typeface="+mn-cs"/>
            </a:rPr>
            <a:t>–0.1 the tip relief is not carried out, and for </a:t>
          </a:r>
          <a:r>
            <a:rPr lang="pt-BR" sz="1100" b="0" i="1" u="none" strike="noStrike" baseline="0">
              <a:solidFill>
                <a:schemeClr val="dk1"/>
              </a:solidFill>
              <a:latin typeface="+mn-lt"/>
              <a:ea typeface="+mn-ea"/>
              <a:cs typeface="+mn-cs"/>
            </a:rPr>
            <a:t>k &lt; </a:t>
          </a:r>
          <a:r>
            <a:rPr lang="pt-BR" sz="1100" b="0" i="0" u="none" strike="noStrike" baseline="0">
              <a:solidFill>
                <a:schemeClr val="dk1"/>
              </a:solidFill>
              <a:latin typeface="+mn-lt"/>
              <a:ea typeface="+mn-ea"/>
              <a:cs typeface="+mn-cs"/>
            </a:rPr>
            <a:t>–0.1 an effective tip relief factor </a:t>
          </a:r>
          <a:r>
            <a:rPr lang="pt-BR" sz="1100" b="0" i="1" u="none" strike="noStrike" baseline="0">
              <a:solidFill>
                <a:schemeClr val="dk1"/>
              </a:solidFill>
              <a:latin typeface="+mn-lt"/>
              <a:ea typeface="+mn-ea"/>
              <a:cs typeface="+mn-cs"/>
            </a:rPr>
            <a:t>kw </a:t>
          </a:r>
          <a:r>
            <a:rPr lang="pt-BR" sz="1100" b="0" i="0" u="none" strike="noStrike" baseline="0">
              <a:solidFill>
                <a:schemeClr val="dk1"/>
              </a:solidFill>
              <a:latin typeface="+mn-lt"/>
              <a:ea typeface="+mn-ea"/>
              <a:cs typeface="+mn-cs"/>
            </a:rPr>
            <a:t>= </a:t>
          </a:r>
          <a:r>
            <a:rPr lang="pt-BR" sz="1100" b="0" i="1" u="none" strike="noStrike" baseline="0">
              <a:solidFill>
                <a:schemeClr val="dk1"/>
              </a:solidFill>
              <a:latin typeface="+mn-lt"/>
              <a:ea typeface="+mn-ea"/>
              <a:cs typeface="+mn-cs"/>
            </a:rPr>
            <a:t>k </a:t>
          </a:r>
          <a:r>
            <a:rPr lang="pt-BR" sz="1100" b="0" i="0" u="none" strike="noStrike" baseline="0">
              <a:solidFill>
                <a:schemeClr val="dk1"/>
              </a:solidFill>
              <a:latin typeface="+mn-lt"/>
              <a:ea typeface="+mn-ea"/>
              <a:cs typeface="+mn-cs"/>
            </a:rPr>
            <a:t>+ 0.1 is used. </a:t>
          </a:r>
        </a:p>
        <a:p>
          <a:endParaRPr lang="pt-BR" sz="1100" b="0" i="0" u="none" strike="noStrike" baseline="0">
            <a:solidFill>
              <a:schemeClr val="dk1"/>
            </a:solidFill>
            <a:latin typeface="+mn-lt"/>
            <a:ea typeface="+mn-ea"/>
            <a:cs typeface="+mn-cs"/>
          </a:endParaRPr>
        </a:p>
        <a:p>
          <a:endParaRPr lang="pt-BR" sz="1100"/>
        </a:p>
      </xdr:txBody>
    </xdr:sp>
    <xdr:clientData/>
  </xdr:twoCellAnchor>
  <xdr:twoCellAnchor editAs="oneCell">
    <xdr:from>
      <xdr:col>63</xdr:col>
      <xdr:colOff>342900</xdr:colOff>
      <xdr:row>109</xdr:row>
      <xdr:rowOff>66675</xdr:rowOff>
    </xdr:from>
    <xdr:to>
      <xdr:col>72</xdr:col>
      <xdr:colOff>389833</xdr:colOff>
      <xdr:row>119</xdr:row>
      <xdr:rowOff>190246</xdr:rowOff>
    </xdr:to>
    <xdr:pic>
      <xdr:nvPicPr>
        <xdr:cNvPr id="36" name="Imagem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22"/>
        <a:stretch>
          <a:fillRect/>
        </a:stretch>
      </xdr:blipFill>
      <xdr:spPr>
        <a:xfrm>
          <a:off x="37376100" y="20926425"/>
          <a:ext cx="5533333" cy="2028571"/>
        </a:xfrm>
        <a:prstGeom prst="rect">
          <a:avLst/>
        </a:prstGeom>
      </xdr:spPr>
    </xdr:pic>
    <xdr:clientData/>
  </xdr:twoCellAnchor>
  <xdr:twoCellAnchor>
    <xdr:from>
      <xdr:col>72</xdr:col>
      <xdr:colOff>371475</xdr:colOff>
      <xdr:row>121</xdr:row>
      <xdr:rowOff>133349</xdr:rowOff>
    </xdr:from>
    <xdr:to>
      <xdr:col>82</xdr:col>
      <xdr:colOff>371475</xdr:colOff>
      <xdr:row>137</xdr:row>
      <xdr:rowOff>0</xdr:rowOff>
    </xdr:to>
    <xdr:sp macro="" textlink="">
      <xdr:nvSpPr>
        <xdr:cNvPr id="20" name="CaixaDeTexto 19">
          <a:extLst>
            <a:ext uri="{FF2B5EF4-FFF2-40B4-BE49-F238E27FC236}">
              <a16:creationId xmlns:a16="http://schemas.microsoft.com/office/drawing/2014/main" id="{00000000-0008-0000-0100-000014000000}"/>
            </a:ext>
          </a:extLst>
        </xdr:cNvPr>
        <xdr:cNvSpPr txBox="1"/>
      </xdr:nvSpPr>
      <xdr:spPr>
        <a:xfrm>
          <a:off x="42891075" y="23279099"/>
          <a:ext cx="7038975" cy="29146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a:latin typeface="Arial" panose="020B0604020202020204" pitchFamily="34" charset="0"/>
              <a:cs typeface="Arial" panose="020B0604020202020204" pitchFamily="34" charset="0"/>
            </a:rPr>
            <a:t>A folga radial entre 2 engrenagens é a distância entre o diâmetro de cabeça de</a:t>
          </a:r>
          <a:r>
            <a:rPr lang="pt-BR" sz="1200" baseline="0">
              <a:latin typeface="Arial" panose="020B0604020202020204" pitchFamily="34" charset="0"/>
              <a:cs typeface="Arial" panose="020B0604020202020204" pitchFamily="34" charset="0"/>
            </a:rPr>
            <a:t> uma delas e o diâmetro de fundo da outra.</a:t>
          </a:r>
        </a:p>
        <a:p>
          <a:endParaRPr lang="pt-BR" sz="1200" baseline="0">
            <a:latin typeface="Arial" panose="020B0604020202020204" pitchFamily="34" charset="0"/>
            <a:cs typeface="Arial" panose="020B0604020202020204" pitchFamily="34" charset="0"/>
          </a:endParaRPr>
        </a:p>
        <a:p>
          <a:r>
            <a:rPr lang="pt-BR" sz="1200">
              <a:latin typeface="Arial" panose="020B0604020202020204" pitchFamily="34" charset="0"/>
              <a:cs typeface="Arial" panose="020B0604020202020204" pitchFamily="34" charset="0"/>
            </a:rPr>
            <a:t>Para engrenagens com modificação de</a:t>
          </a:r>
          <a:r>
            <a:rPr lang="pt-BR" sz="1200" baseline="0">
              <a:latin typeface="Arial" panose="020B0604020202020204" pitchFamily="34" charset="0"/>
              <a:cs typeface="Arial" panose="020B0604020202020204" pitchFamily="34" charset="0"/>
            </a:rPr>
            <a:t> perfil, a folga pode ser inaceitável.</a:t>
          </a:r>
        </a:p>
        <a:p>
          <a:endParaRPr lang="pt-BR" sz="1200" baseline="0">
            <a:latin typeface="Arial" panose="020B0604020202020204" pitchFamily="34" charset="0"/>
            <a:cs typeface="Arial" panose="020B0604020202020204" pitchFamily="34" charset="0"/>
          </a:endParaRPr>
        </a:p>
        <a:p>
          <a:r>
            <a:rPr lang="pt-BR" sz="1200" baseline="0">
              <a:latin typeface="Arial" panose="020B0604020202020204" pitchFamily="34" charset="0"/>
              <a:cs typeface="Arial" panose="020B0604020202020204" pitchFamily="34" charset="0"/>
            </a:rPr>
            <a:t>Por exemplo, quando adotamos um adendo = 1 x módulo e um dedendo = 1,25 x módulo, estamos adotando uma folga c = (1,25 - 1) x módulo, ou seja c = 0,25 x módulo.</a:t>
          </a:r>
        </a:p>
        <a:p>
          <a:endParaRPr lang="pt-BR" sz="1200" baseline="0">
            <a:latin typeface="Arial" panose="020B0604020202020204" pitchFamily="34" charset="0"/>
            <a:cs typeface="Arial" panose="020B0604020202020204" pitchFamily="34" charset="0"/>
          </a:endParaRPr>
        </a:p>
        <a:p>
          <a:r>
            <a:rPr lang="pt-BR" sz="1200" baseline="0">
              <a:latin typeface="Arial" panose="020B0604020202020204" pitchFamily="34" charset="0"/>
              <a:cs typeface="Arial" panose="020B0604020202020204" pitchFamily="34" charset="0"/>
            </a:rPr>
            <a:t>Quando não se obtém a folga desejada, introduzimos um fator k chamado de coeficiente de rebaixamento.</a:t>
          </a:r>
        </a:p>
        <a:p>
          <a:endParaRPr lang="pt-BR" sz="1200" baseline="0">
            <a:latin typeface="Arial" panose="020B0604020202020204" pitchFamily="34" charset="0"/>
            <a:cs typeface="Arial" panose="020B0604020202020204" pitchFamily="34" charset="0"/>
          </a:endParaRPr>
        </a:p>
        <a:p>
          <a:r>
            <a:rPr lang="pt-BR" sz="1200">
              <a:latin typeface="Arial" panose="020B0604020202020204" pitchFamily="34" charset="0"/>
              <a:cs typeface="Arial" panose="020B0604020202020204" pitchFamily="34" charset="0"/>
            </a:rPr>
            <a:t>Devemos considerar:</a:t>
          </a:r>
        </a:p>
        <a:p>
          <a:endParaRPr lang="pt-BR" sz="1200">
            <a:latin typeface="Arial" panose="020B0604020202020204" pitchFamily="34" charset="0"/>
            <a:cs typeface="Arial" panose="020B0604020202020204" pitchFamily="34" charset="0"/>
          </a:endParaRPr>
        </a:p>
        <a:p>
          <a:r>
            <a:rPr lang="pt-BR" sz="1200">
              <a:latin typeface="Arial" panose="020B0604020202020204" pitchFamily="34" charset="0"/>
              <a:cs typeface="Arial" panose="020B0604020202020204" pitchFamily="34" charset="0"/>
            </a:rPr>
            <a:t>k = 0 se k calculado maior que -0,1</a:t>
          </a:r>
        </a:p>
        <a:p>
          <a:r>
            <a:rPr lang="pt-BR" sz="1200">
              <a:latin typeface="Arial" panose="020B0604020202020204" pitchFamily="34" charset="0"/>
              <a:cs typeface="Arial" panose="020B0604020202020204" pitchFamily="34" charset="0"/>
            </a:rPr>
            <a:t>k = k + 0,1 se k calculado for menor ou igual -0,1</a:t>
          </a:r>
        </a:p>
      </xdr:txBody>
    </xdr:sp>
    <xdr:clientData/>
  </xdr:twoCellAnchor>
  <xdr:twoCellAnchor editAs="oneCell">
    <xdr:from>
      <xdr:col>85</xdr:col>
      <xdr:colOff>0</xdr:colOff>
      <xdr:row>112</xdr:row>
      <xdr:rowOff>0</xdr:rowOff>
    </xdr:from>
    <xdr:to>
      <xdr:col>88</xdr:col>
      <xdr:colOff>428343</xdr:colOff>
      <xdr:row>115</xdr:row>
      <xdr:rowOff>18976</xdr:rowOff>
    </xdr:to>
    <xdr:pic>
      <xdr:nvPicPr>
        <xdr:cNvPr id="26" name="Imagem 25">
          <a:extLst>
            <a:ext uri="{FF2B5EF4-FFF2-40B4-BE49-F238E27FC236}">
              <a16:creationId xmlns:a16="http://schemas.microsoft.com/office/drawing/2014/main" id="{B10DD757-4E38-478D-9FA1-583F27DE45B8}"/>
            </a:ext>
          </a:extLst>
        </xdr:cNvPr>
        <xdr:cNvPicPr>
          <a:picLocks noChangeAspect="1"/>
        </xdr:cNvPicPr>
      </xdr:nvPicPr>
      <xdr:blipFill>
        <a:blip xmlns:r="http://schemas.openxmlformats.org/officeDocument/2006/relationships" r:embed="rId23"/>
        <a:stretch>
          <a:fillRect/>
        </a:stretch>
      </xdr:blipFill>
      <xdr:spPr>
        <a:xfrm>
          <a:off x="51387375" y="21431250"/>
          <a:ext cx="2257143" cy="590476"/>
        </a:xfrm>
        <a:prstGeom prst="rect">
          <a:avLst/>
        </a:prstGeom>
      </xdr:spPr>
    </xdr:pic>
    <xdr:clientData/>
  </xdr:twoCellAnchor>
  <xdr:twoCellAnchor editAs="oneCell">
    <xdr:from>
      <xdr:col>84</xdr:col>
      <xdr:colOff>590550</xdr:colOff>
      <xdr:row>115</xdr:row>
      <xdr:rowOff>114300</xdr:rowOff>
    </xdr:from>
    <xdr:to>
      <xdr:col>89</xdr:col>
      <xdr:colOff>447312</xdr:colOff>
      <xdr:row>118</xdr:row>
      <xdr:rowOff>114229</xdr:rowOff>
    </xdr:to>
    <xdr:pic>
      <xdr:nvPicPr>
        <xdr:cNvPr id="32" name="Imagem 31">
          <a:extLst>
            <a:ext uri="{FF2B5EF4-FFF2-40B4-BE49-F238E27FC236}">
              <a16:creationId xmlns:a16="http://schemas.microsoft.com/office/drawing/2014/main" id="{32903456-C193-46BF-B86E-F65B2DE249EA}"/>
            </a:ext>
          </a:extLst>
        </xdr:cNvPr>
        <xdr:cNvPicPr>
          <a:picLocks noChangeAspect="1"/>
        </xdr:cNvPicPr>
      </xdr:nvPicPr>
      <xdr:blipFill>
        <a:blip xmlns:r="http://schemas.openxmlformats.org/officeDocument/2006/relationships" r:embed="rId24"/>
        <a:stretch>
          <a:fillRect/>
        </a:stretch>
      </xdr:blipFill>
      <xdr:spPr>
        <a:xfrm>
          <a:off x="51368325" y="22117050"/>
          <a:ext cx="2904762" cy="571429"/>
        </a:xfrm>
        <a:prstGeom prst="rect">
          <a:avLst/>
        </a:prstGeom>
      </xdr:spPr>
    </xdr:pic>
    <xdr:clientData/>
  </xdr:twoCellAnchor>
  <xdr:twoCellAnchor editAs="oneCell">
    <xdr:from>
      <xdr:col>85</xdr:col>
      <xdr:colOff>9525</xdr:colOff>
      <xdr:row>119</xdr:row>
      <xdr:rowOff>104775</xdr:rowOff>
    </xdr:from>
    <xdr:to>
      <xdr:col>88</xdr:col>
      <xdr:colOff>561677</xdr:colOff>
      <xdr:row>122</xdr:row>
      <xdr:rowOff>180894</xdr:rowOff>
    </xdr:to>
    <xdr:pic>
      <xdr:nvPicPr>
        <xdr:cNvPr id="35" name="Imagem 34">
          <a:extLst>
            <a:ext uri="{FF2B5EF4-FFF2-40B4-BE49-F238E27FC236}">
              <a16:creationId xmlns:a16="http://schemas.microsoft.com/office/drawing/2014/main" id="{7B8B34F6-0D5B-42FC-A8FF-7DD367C0224C}"/>
            </a:ext>
          </a:extLst>
        </xdr:cNvPr>
        <xdr:cNvPicPr>
          <a:picLocks noChangeAspect="1"/>
        </xdr:cNvPicPr>
      </xdr:nvPicPr>
      <xdr:blipFill>
        <a:blip xmlns:r="http://schemas.openxmlformats.org/officeDocument/2006/relationships" r:embed="rId25"/>
        <a:stretch>
          <a:fillRect/>
        </a:stretch>
      </xdr:blipFill>
      <xdr:spPr>
        <a:xfrm>
          <a:off x="51396900" y="22869525"/>
          <a:ext cx="2380952" cy="6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0</xdr:row>
      <xdr:rowOff>0</xdr:rowOff>
    </xdr:from>
    <xdr:ext cx="1960945" cy="832477"/>
    <xdr:pic>
      <xdr:nvPicPr>
        <xdr:cNvPr id="8" name="Imagem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18021300" y="0"/>
          <a:ext cx="1960945" cy="832477"/>
        </a:xfrm>
        <a:prstGeom prst="rect">
          <a:avLst/>
        </a:prstGeom>
      </xdr:spPr>
    </xdr:pic>
    <xdr:clientData/>
  </xdr:oneCellAnchor>
  <xdr:twoCellAnchor>
    <xdr:from>
      <xdr:col>1</xdr:col>
      <xdr:colOff>9525</xdr:colOff>
      <xdr:row>4</xdr:row>
      <xdr:rowOff>171450</xdr:rowOff>
    </xdr:from>
    <xdr:to>
      <xdr:col>2</xdr:col>
      <xdr:colOff>723900</xdr:colOff>
      <xdr:row>7</xdr:row>
      <xdr:rowOff>180975</xdr:rowOff>
    </xdr:to>
    <xdr:sp macro="" textlink="">
      <xdr:nvSpPr>
        <xdr:cNvPr id="9" name="CaixaDeTexto 8">
          <a:extLst>
            <a:ext uri="{FF2B5EF4-FFF2-40B4-BE49-F238E27FC236}">
              <a16:creationId xmlns:a16="http://schemas.microsoft.com/office/drawing/2014/main" id="{00000000-0008-0000-0300-000009000000}"/>
            </a:ext>
          </a:extLst>
        </xdr:cNvPr>
        <xdr:cNvSpPr txBox="1"/>
      </xdr:nvSpPr>
      <xdr:spPr>
        <a:xfrm>
          <a:off x="18030825" y="971550"/>
          <a:ext cx="120967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0" i="1" u="none" strike="noStrike">
              <a:solidFill>
                <a:schemeClr val="dk1"/>
              </a:solidFill>
              <a:effectLst/>
              <a:latin typeface="Century Gothic" panose="020B0502020202020204" pitchFamily="34" charset="0"/>
              <a:ea typeface="+mn-ea"/>
              <a:cs typeface="Arial" panose="020B0604020202020204" pitchFamily="34" charset="0"/>
            </a:rPr>
            <a:t>Eng.º Roberto Perracini</a:t>
          </a:r>
        </a:p>
        <a:p>
          <a:r>
            <a:rPr lang="pt-BR" sz="1050" b="0" i="1" u="none" strike="noStrike">
              <a:solidFill>
                <a:schemeClr val="dk1"/>
              </a:solidFill>
              <a:effectLst/>
              <a:latin typeface="Century Gothic" panose="020B0502020202020204" pitchFamily="34" charset="0"/>
              <a:ea typeface="+mn-ea"/>
              <a:cs typeface="Arial" panose="020B0604020202020204" pitchFamily="34" charset="0"/>
            </a:rPr>
            <a:t>www.eneng.com.br</a:t>
          </a:r>
          <a:endParaRPr lang="pt-BR" sz="1050" i="1">
            <a:latin typeface="Century Gothic" panose="020B0502020202020204" pitchFamily="34" charset="0"/>
            <a:cs typeface="Arial" panose="020B0604020202020204" pitchFamily="34" charset="0"/>
          </a:endParaRPr>
        </a:p>
      </xdr:txBody>
    </xdr:sp>
    <xdr:clientData/>
  </xdr:twoCellAnchor>
  <xdr:twoCellAnchor>
    <xdr:from>
      <xdr:col>2</xdr:col>
      <xdr:colOff>819150</xdr:colOff>
      <xdr:row>0</xdr:row>
      <xdr:rowOff>38100</xdr:rowOff>
    </xdr:from>
    <xdr:to>
      <xdr:col>8</xdr:col>
      <xdr:colOff>0</xdr:colOff>
      <xdr:row>3</xdr:row>
      <xdr:rowOff>161925</xdr:rowOff>
    </xdr:to>
    <xdr:sp macro="" textlink="">
      <xdr:nvSpPr>
        <xdr:cNvPr id="10" name="CaixaDeTexto 9">
          <a:extLst>
            <a:ext uri="{FF2B5EF4-FFF2-40B4-BE49-F238E27FC236}">
              <a16:creationId xmlns:a16="http://schemas.microsoft.com/office/drawing/2014/main" id="{00000000-0008-0000-0300-00000A000000}"/>
            </a:ext>
          </a:extLst>
        </xdr:cNvPr>
        <xdr:cNvSpPr txBox="1"/>
      </xdr:nvSpPr>
      <xdr:spPr>
        <a:xfrm>
          <a:off x="19240500" y="38100"/>
          <a:ext cx="3048000" cy="723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CARACTERÍSTICAS GEOMÉTRICAS DE ENGRENAGENS CILINDRICAS DE DENTES RETOS OU HELICOIDAIS CONFORME NORMA ISO 21771 - 2007 e DIN 3960 - 1987</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361950</xdr:colOff>
      <xdr:row>82</xdr:row>
      <xdr:rowOff>9525</xdr:rowOff>
    </xdr:from>
    <xdr:to>
      <xdr:col>13</xdr:col>
      <xdr:colOff>104081</xdr:colOff>
      <xdr:row>89</xdr:row>
      <xdr:rowOff>142692</xdr:rowOff>
    </xdr:to>
    <xdr:pic>
      <xdr:nvPicPr>
        <xdr:cNvPr id="3" name="Imagem 2">
          <a:extLst>
            <a:ext uri="{FF2B5EF4-FFF2-40B4-BE49-F238E27FC236}">
              <a16:creationId xmlns:a16="http://schemas.microsoft.com/office/drawing/2014/main" id="{3F8DC562-21D5-41C9-BBCC-3297A8CC93EC}"/>
            </a:ext>
          </a:extLst>
        </xdr:cNvPr>
        <xdr:cNvPicPr>
          <a:picLocks noChangeAspect="1"/>
        </xdr:cNvPicPr>
      </xdr:nvPicPr>
      <xdr:blipFill>
        <a:blip xmlns:r="http://schemas.openxmlformats.org/officeDocument/2006/relationships" r:embed="rId1"/>
        <a:stretch>
          <a:fillRect/>
        </a:stretch>
      </xdr:blipFill>
      <xdr:spPr>
        <a:xfrm>
          <a:off x="4838700" y="15630525"/>
          <a:ext cx="5552381" cy="146666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B8B3CD-5DE1-48DB-B3F8-CE87CE7D43C9}" name="Tabela3" displayName="Tabela3" ref="B3:AB9" totalsRowShown="0" headerRowDxfId="43" dataDxfId="41" headerRowBorderDxfId="42" tableBorderDxfId="40" totalsRowBorderDxfId="39">
  <tableColumns count="27">
    <tableColumn id="1" xr3:uid="{EEFC5421-1D61-4935-83A8-D57616BF94A7}" name="Referência" dataDxfId="38"/>
    <tableColumn id="2" xr3:uid="{59830597-0059-498F-991D-869BE57480AC}" name="Cliente"/>
    <tableColumn id="3" xr3:uid="{6940FC1F-F321-4E5D-9084-D2234F0F57BC}" name="Nº desenho engrenagem 1"/>
    <tableColumn id="4" xr3:uid="{EED69811-9C3E-435E-8ED1-5917A3D108E5}" name="Nº desenho engrenagem 2"/>
    <tableColumn id="5" xr3:uid="{204B0D81-DC0C-4087-BD53-9BC350EB08C7}" name="Z1" dataDxfId="37"/>
    <tableColumn id="6" xr3:uid="{3121D679-302E-430D-8D6D-8A49C721008A}" name="Z2" dataDxfId="36"/>
    <tableColumn id="7" xr3:uid="{C6224191-AD0F-4E05-8895-DB1DB602D380}" name="Módulo " dataDxfId="35"/>
    <tableColumn id="8" xr3:uid="{67BF0A13-5666-47BD-9B2C-796FB301E468}" name="Ângulo de pressão normal" dataDxfId="34"/>
    <tableColumn id="9" xr3:uid="{1E6D0903-DBD9-4BE1-BC90-5EFF47B78E7E}" name="Ângulo de hélice eng. 1" dataDxfId="33"/>
    <tableColumn id="10" xr3:uid="{96C056A2-1A31-4773-BA02-AA9CD4E096AA}" name="Sentido hélice engrenagem 1" dataDxfId="32"/>
    <tableColumn id="11" xr3:uid="{7E80BED4-787A-4399-810B-59317383914F}" name="Entre centros de trabalho" dataDxfId="31"/>
    <tableColumn id="12" xr3:uid="{7CF281C3-98B4-449F-ACBE-36CAB281F6B7}" name="Tolerância do entre centros (ISO 286-1)" dataDxfId="30"/>
    <tableColumn id="13" xr3:uid="{F05DB8D0-4467-4740-9E6F-6D6F7152EC0A}" name="x1" dataDxfId="29"/>
    <tableColumn id="14" xr3:uid="{2665851A-84AA-4BCC-9E3E-3C35D7B8A4F1}" name="adendo" dataDxfId="28"/>
    <tableColumn id="15" xr3:uid="{BC77F560-3036-4BF4-BEFC-23D52A55078E}" name="dedendo" dataDxfId="27"/>
    <tableColumn id="16" xr3:uid="{05FA4D2C-1430-4A19-836D-FC4657DCEA42}" name="Campo de tolerância do dentado" dataDxfId="26"/>
    <tableColumn id="17" xr3:uid="{EF5F33AE-1FE5-4D42-8FF9-17077002737A}" name="Asne" dataDxfId="25"/>
    <tableColumn id="18" xr3:uid="{90D676EB-8CFA-4830-8CE9-CD5B60F308F4}" name="Tsn" dataDxfId="24"/>
    <tableColumn id="19" xr3:uid="{DA823C13-BC64-48EB-810F-2B2E969B0A6B}" name="Asni" dataDxfId="23"/>
    <tableColumn id="20" xr3:uid="{6083F3F6-E89F-453F-8AE9-095CD3995D06}" name="Asne2" dataDxfId="22"/>
    <tableColumn id="21" xr3:uid="{62F0410A-B442-4108-A425-CE9E2CD3BF41}" name="Tsn2" dataDxfId="21"/>
    <tableColumn id="22" xr3:uid="{32A36680-BCA9-4880-8ADB-546B3FC0118A}" name="Asni2" dataDxfId="20"/>
    <tableColumn id="23" xr3:uid="{70B36E42-82CB-4EBA-AC12-BCF2624084F5}" name="Tolerância diâmetro externo" dataDxfId="19"/>
    <tableColumn id="24" xr3:uid="{FF4FB314-0DD9-4058-8D52-2875C638F14D}" name="Z'1" dataDxfId="18"/>
    <tableColumn id="25" xr3:uid="{5852D55B-0E2F-4679-8B1D-D8EC6BF71B62}" name="Z'2" dataDxfId="17"/>
    <tableColumn id="26" xr3:uid="{B4D2EB08-B5A7-439E-BA68-F12AE5D80151}" name="Dm1" dataDxfId="16"/>
    <tableColumn id="27" xr3:uid="{9AFC8A85-2707-4B42-9B23-64E081CCCE4D}" name="Dm2" dataDxfId="15"/>
  </tableColumns>
  <tableStyleInfo name="TableStyleMedium5"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hyperlink" Target="http://www.eneng.com.br/" TargetMode="Externa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BE8DF-5C6F-450F-AC10-DF9EBF92C87F}">
  <sheetPr codeName="Principal"/>
  <dimension ref="A1:AM93"/>
  <sheetViews>
    <sheetView showGridLines="0" tabSelected="1" zoomScaleNormal="100" workbookViewId="0">
      <selection activeCell="U14" sqref="U14"/>
    </sheetView>
  </sheetViews>
  <sheetFormatPr defaultRowHeight="15.75" x14ac:dyDescent="0.25"/>
  <cols>
    <col min="1" max="1" width="2.28515625" style="24" customWidth="1"/>
    <col min="2" max="2" width="17.85546875" style="24" customWidth="1"/>
    <col min="3" max="3" width="15.42578125" style="24" customWidth="1"/>
    <col min="4" max="4" width="14.28515625" style="24" customWidth="1"/>
    <col min="5" max="5" width="7.140625" style="2" bestFit="1" customWidth="1"/>
    <col min="6" max="7" width="9.28515625" style="2" customWidth="1"/>
    <col min="8" max="8" width="5.85546875" style="2" customWidth="1"/>
    <col min="9" max="9" width="9.140625" style="24"/>
    <col min="10" max="10" width="2.28515625" style="24" customWidth="1"/>
    <col min="11" max="11" width="17.85546875" style="24" customWidth="1"/>
    <col min="12" max="12" width="14.85546875" style="24" customWidth="1"/>
    <col min="13" max="13" width="15.5703125" style="24" customWidth="1"/>
    <col min="14" max="14" width="7.140625" style="2" bestFit="1" customWidth="1"/>
    <col min="15" max="16" width="10" style="2" customWidth="1"/>
    <col min="17" max="17" width="5.85546875" style="2" customWidth="1"/>
    <col min="18" max="18" width="10.5703125" style="24" customWidth="1"/>
    <col min="19" max="19" width="2.28515625" style="24" customWidth="1"/>
    <col min="20" max="20" width="17.85546875" customWidth="1"/>
    <col min="21" max="21" width="13.140625" customWidth="1"/>
    <col min="22" max="22" width="9.85546875" customWidth="1"/>
    <col min="23" max="23" width="7.140625" bestFit="1" customWidth="1"/>
    <col min="24" max="25" width="9.28515625" customWidth="1"/>
    <col min="26" max="26" width="5.85546875" customWidth="1"/>
    <col min="28" max="28" width="2.28515625" customWidth="1"/>
    <col min="29" max="29" width="18.42578125" customWidth="1"/>
    <col min="30" max="30" width="19.28515625" style="26" customWidth="1"/>
    <col min="31" max="31" width="21.28515625" style="26" customWidth="1"/>
    <col min="32" max="32" width="9.140625" style="27" customWidth="1"/>
    <col min="33" max="34" width="10.7109375" style="27" customWidth="1"/>
    <col min="35" max="35" width="5.85546875" style="27" customWidth="1"/>
    <col min="36" max="16384" width="9.140625" style="24"/>
  </cols>
  <sheetData>
    <row r="1" spans="1:39" ht="34.5" customHeight="1" x14ac:dyDescent="0.25">
      <c r="A1" s="91"/>
      <c r="B1" s="92"/>
      <c r="C1" s="92"/>
      <c r="D1" s="92"/>
      <c r="E1" s="93"/>
      <c r="F1" s="349" t="s">
        <v>82</v>
      </c>
      <c r="G1" s="349"/>
      <c r="H1" s="349"/>
      <c r="I1" s="349"/>
      <c r="J1" s="349"/>
      <c r="K1" s="349"/>
      <c r="L1" s="349"/>
      <c r="M1" s="349"/>
      <c r="N1" s="349"/>
      <c r="O1" s="94"/>
      <c r="P1" s="97"/>
      <c r="Q1" s="94"/>
      <c r="R1" s="94"/>
      <c r="S1" s="92"/>
      <c r="AJ1" s="30"/>
      <c r="AK1" s="30"/>
      <c r="AL1" s="30"/>
      <c r="AM1" s="30"/>
    </row>
    <row r="2" spans="1:39" x14ac:dyDescent="0.25">
      <c r="A2" s="95"/>
      <c r="B2" s="96" t="s">
        <v>202</v>
      </c>
      <c r="C2" s="97"/>
      <c r="D2" s="97" t="s">
        <v>78</v>
      </c>
      <c r="E2" s="98"/>
      <c r="F2" s="350"/>
      <c r="G2" s="350"/>
      <c r="H2" s="350"/>
      <c r="I2" s="350"/>
      <c r="J2" s="350"/>
      <c r="K2" s="350"/>
      <c r="L2" s="350"/>
      <c r="M2" s="350"/>
      <c r="N2" s="350"/>
      <c r="O2" s="90"/>
      <c r="P2" s="90"/>
      <c r="Q2" s="90"/>
      <c r="R2" s="90"/>
      <c r="S2" s="90"/>
      <c r="AJ2" s="30"/>
      <c r="AK2" s="30"/>
      <c r="AL2" s="30"/>
      <c r="AM2" s="30"/>
    </row>
    <row r="3" spans="1:39" x14ac:dyDescent="0.25">
      <c r="A3" s="95"/>
      <c r="B3" s="97"/>
      <c r="C3" s="97"/>
      <c r="D3" s="99" t="s">
        <v>79</v>
      </c>
      <c r="E3" s="98"/>
      <c r="F3" s="350"/>
      <c r="G3" s="350"/>
      <c r="H3" s="350"/>
      <c r="I3" s="350"/>
      <c r="J3" s="350"/>
      <c r="K3" s="350"/>
      <c r="L3" s="350"/>
      <c r="M3" s="350"/>
      <c r="N3" s="350"/>
      <c r="O3" s="90"/>
      <c r="P3" s="90"/>
      <c r="Q3" s="90"/>
      <c r="R3" s="90"/>
      <c r="S3" s="90"/>
      <c r="AJ3" s="30"/>
      <c r="AK3" s="30"/>
      <c r="AL3" s="30"/>
      <c r="AM3" s="30"/>
    </row>
    <row r="4" spans="1:39" x14ac:dyDescent="0.25">
      <c r="A4" s="95"/>
      <c r="B4" s="97"/>
      <c r="C4" s="97"/>
      <c r="D4" s="97"/>
      <c r="E4" s="97"/>
      <c r="F4" s="97"/>
      <c r="G4" s="97"/>
      <c r="H4" s="97"/>
      <c r="I4" s="97"/>
      <c r="J4" s="97"/>
      <c r="K4" s="90"/>
      <c r="L4" s="90"/>
      <c r="M4" s="90"/>
      <c r="N4" s="90"/>
      <c r="O4" s="90"/>
      <c r="P4" s="90"/>
      <c r="Q4" s="90"/>
      <c r="R4" s="90"/>
      <c r="S4" s="90"/>
      <c r="AJ4" s="30"/>
      <c r="AK4" s="30"/>
      <c r="AL4" s="30"/>
      <c r="AM4" s="30"/>
    </row>
    <row r="5" spans="1:39" ht="15.75" customHeight="1" x14ac:dyDescent="0.25">
      <c r="A5" s="95"/>
      <c r="B5" s="97"/>
      <c r="C5" s="97"/>
      <c r="D5" s="97" t="s">
        <v>80</v>
      </c>
      <c r="E5" s="98"/>
      <c r="F5" s="98"/>
      <c r="G5" s="97"/>
      <c r="H5" s="101"/>
      <c r="I5" s="97"/>
      <c r="J5" s="97"/>
      <c r="K5" s="90"/>
      <c r="L5" s="90"/>
      <c r="M5" s="90" t="s">
        <v>253</v>
      </c>
      <c r="N5" s="90"/>
      <c r="O5" s="90"/>
      <c r="P5" s="90"/>
      <c r="Q5" s="90"/>
      <c r="R5" s="90"/>
      <c r="S5" s="90"/>
      <c r="AJ5"/>
      <c r="AK5"/>
      <c r="AL5"/>
    </row>
    <row r="6" spans="1:39" ht="35.25" customHeight="1" thickBot="1" x14ac:dyDescent="0.3">
      <c r="A6" s="95"/>
      <c r="B6" s="97"/>
      <c r="C6" s="97"/>
      <c r="D6" s="100" t="s">
        <v>81</v>
      </c>
      <c r="E6" s="130" t="s">
        <v>97</v>
      </c>
      <c r="F6" s="130"/>
      <c r="G6" s="102"/>
      <c r="H6" s="102"/>
      <c r="I6" s="97"/>
      <c r="J6" s="97"/>
      <c r="K6" s="90"/>
      <c r="L6" s="90"/>
      <c r="M6" s="90"/>
      <c r="N6" s="90"/>
      <c r="O6" s="90"/>
      <c r="P6" s="90"/>
      <c r="Q6" s="90"/>
      <c r="R6" s="90"/>
      <c r="S6" s="90"/>
      <c r="AJ6"/>
      <c r="AK6"/>
      <c r="AL6"/>
    </row>
    <row r="7" spans="1:39" ht="18" customHeight="1" thickBot="1" x14ac:dyDescent="0.3">
      <c r="A7" s="95"/>
      <c r="B7" s="358" t="s">
        <v>0</v>
      </c>
      <c r="C7" s="359"/>
      <c r="D7" s="359"/>
      <c r="E7" s="359"/>
      <c r="F7" s="175" t="s">
        <v>18</v>
      </c>
      <c r="G7" s="53" t="s">
        <v>19</v>
      </c>
      <c r="H7" s="175" t="s">
        <v>28</v>
      </c>
      <c r="I7" s="54" t="s">
        <v>83</v>
      </c>
      <c r="J7" s="104"/>
      <c r="K7" s="358" t="s">
        <v>0</v>
      </c>
      <c r="L7" s="359"/>
      <c r="M7" s="359"/>
      <c r="N7" s="359"/>
      <c r="O7" s="136" t="s">
        <v>18</v>
      </c>
      <c r="P7" s="53" t="s">
        <v>19</v>
      </c>
      <c r="Q7" s="136" t="s">
        <v>28</v>
      </c>
      <c r="R7" s="54" t="s">
        <v>83</v>
      </c>
      <c r="S7" s="104"/>
    </row>
    <row r="8" spans="1:39" ht="18.75" customHeight="1" x14ac:dyDescent="0.25">
      <c r="A8" s="95"/>
      <c r="B8" s="150" t="s">
        <v>192</v>
      </c>
      <c r="C8" s="322" t="s">
        <v>592</v>
      </c>
      <c r="D8" s="322"/>
      <c r="E8" s="322"/>
      <c r="F8" s="322"/>
      <c r="G8" s="322"/>
      <c r="H8" s="383">
        <v>6</v>
      </c>
      <c r="I8" s="384"/>
      <c r="J8" s="97"/>
      <c r="K8" s="377" t="s">
        <v>112</v>
      </c>
      <c r="L8" s="378" t="s">
        <v>135</v>
      </c>
      <c r="M8" s="81" t="s">
        <v>113</v>
      </c>
      <c r="N8" s="68" t="s">
        <v>58</v>
      </c>
      <c r="O8" s="142" cm="1">
        <f t="array" ref="O8">ha($F$14,F39,$F$44,$F$42)</f>
        <v>2.9936534142404074</v>
      </c>
      <c r="P8" s="142" cm="1">
        <f t="array" ref="P8">ha($F$14,G39,$F$44,$F$42)</f>
        <v>1.4371057785816248</v>
      </c>
      <c r="Q8" s="263" t="s">
        <v>26</v>
      </c>
      <c r="R8" s="266"/>
      <c r="S8" s="97"/>
    </row>
    <row r="9" spans="1:39" ht="18.75" customHeight="1" x14ac:dyDescent="0.25">
      <c r="A9" s="95"/>
      <c r="B9" s="319" t="s">
        <v>107</v>
      </c>
      <c r="C9" s="320"/>
      <c r="D9" s="321"/>
      <c r="E9" s="68"/>
      <c r="F9" s="379" t="s">
        <v>249</v>
      </c>
      <c r="G9" s="379"/>
      <c r="H9" s="379"/>
      <c r="I9" s="380"/>
      <c r="J9" s="97"/>
      <c r="K9" s="377"/>
      <c r="L9" s="378"/>
      <c r="M9" s="77" t="s">
        <v>114</v>
      </c>
      <c r="N9" s="63" t="s">
        <v>59</v>
      </c>
      <c r="O9" s="143" cm="1">
        <f t="array" ref="O9">hf($F$14,$F$46,F39)</f>
        <v>1.5</v>
      </c>
      <c r="P9" s="143" cm="1">
        <f t="array" ref="P9">hf($F$14,$F$46,G39)</f>
        <v>3.0565476356587826</v>
      </c>
      <c r="Q9" s="263"/>
      <c r="R9" s="266"/>
      <c r="S9" s="97"/>
    </row>
    <row r="10" spans="1:39" ht="18.75" customHeight="1" x14ac:dyDescent="0.25">
      <c r="A10" s="95"/>
      <c r="B10" s="319" t="s">
        <v>278</v>
      </c>
      <c r="C10" s="320"/>
      <c r="D10" s="321"/>
      <c r="E10" s="68"/>
      <c r="F10" s="379" t="s">
        <v>285</v>
      </c>
      <c r="G10" s="379"/>
      <c r="H10" s="379"/>
      <c r="I10" s="380"/>
      <c r="J10" s="97"/>
      <c r="K10" s="377"/>
      <c r="L10" s="296"/>
      <c r="M10" s="77" t="s">
        <v>115</v>
      </c>
      <c r="N10" s="63" t="s">
        <v>64</v>
      </c>
      <c r="O10" s="143">
        <f>O8+O9</f>
        <v>4.4936534142404074</v>
      </c>
      <c r="P10" s="143">
        <f>P8+P9</f>
        <v>4.4936534142404074</v>
      </c>
      <c r="Q10" s="315"/>
      <c r="R10" s="273"/>
      <c r="S10" s="97"/>
    </row>
    <row r="11" spans="1:39" ht="18.75" customHeight="1" thickBot="1" x14ac:dyDescent="0.3">
      <c r="A11" s="95"/>
      <c r="B11" s="389" t="s">
        <v>279</v>
      </c>
      <c r="C11" s="390"/>
      <c r="D11" s="391"/>
      <c r="E11" s="151"/>
      <c r="F11" s="381" t="s">
        <v>286</v>
      </c>
      <c r="G11" s="381"/>
      <c r="H11" s="381"/>
      <c r="I11" s="382"/>
      <c r="J11" s="97"/>
      <c r="K11" s="377"/>
      <c r="L11" s="385" t="s">
        <v>174</v>
      </c>
      <c r="M11" s="77" t="s">
        <v>113</v>
      </c>
      <c r="N11" s="63" t="s">
        <v>172</v>
      </c>
      <c r="O11" s="143" cm="1">
        <f t="array" ref="O11">ha($F$14,F58,$F$44,$F$42)</f>
        <v>2.8974917045594957</v>
      </c>
      <c r="P11" s="143" cm="1">
        <f t="array" ref="P11">ha($F$14,G58,$F$44,$F$42)</f>
        <v>1.30660060115753</v>
      </c>
      <c r="Q11" s="262" t="s">
        <v>26</v>
      </c>
      <c r="R11" s="265"/>
      <c r="S11" s="97"/>
    </row>
    <row r="12" spans="1:39" ht="20.25" customHeight="1" x14ac:dyDescent="0.25">
      <c r="A12" s="95"/>
      <c r="B12" s="360" t="s">
        <v>1</v>
      </c>
      <c r="C12" s="361"/>
      <c r="D12" s="362"/>
      <c r="E12" s="68" t="s">
        <v>3</v>
      </c>
      <c r="F12" s="148">
        <v>30</v>
      </c>
      <c r="G12" s="149">
        <v>71</v>
      </c>
      <c r="H12" s="263"/>
      <c r="I12" s="170"/>
      <c r="J12" s="97"/>
      <c r="K12" s="377"/>
      <c r="L12" s="378"/>
      <c r="M12" s="77" t="s">
        <v>114</v>
      </c>
      <c r="N12" s="63" t="s">
        <v>173</v>
      </c>
      <c r="O12" s="143" cm="1">
        <f t="array" ref="O12">hf($F$14,$F$46,F58)</f>
        <v>1.5961617096809118</v>
      </c>
      <c r="P12" s="143" cm="1">
        <f t="array" ref="P12">hf($F$14,$F$46,G58)</f>
        <v>3.1870528130828775</v>
      </c>
      <c r="Q12" s="263"/>
      <c r="R12" s="266"/>
      <c r="S12" s="97"/>
    </row>
    <row r="13" spans="1:39" ht="18.75" customHeight="1" thickBot="1" x14ac:dyDescent="0.3">
      <c r="A13" s="95"/>
      <c r="B13" s="324" t="s">
        <v>2</v>
      </c>
      <c r="C13" s="325"/>
      <c r="D13" s="292"/>
      <c r="E13" s="63" t="s">
        <v>4</v>
      </c>
      <c r="F13" s="343" cm="1">
        <f t="array" ref="F13">u(F12,G12)</f>
        <v>2.3666666666666667</v>
      </c>
      <c r="G13" s="363"/>
      <c r="H13" s="315"/>
      <c r="I13" s="71"/>
      <c r="J13" s="97"/>
      <c r="K13" s="377"/>
      <c r="L13" s="378"/>
      <c r="M13" s="159" t="s">
        <v>115</v>
      </c>
      <c r="N13" s="160" t="s">
        <v>64</v>
      </c>
      <c r="O13" s="161">
        <f>O11+O12</f>
        <v>4.4936534142404074</v>
      </c>
      <c r="P13" s="161">
        <f>P11+P12</f>
        <v>4.4936534142404074</v>
      </c>
      <c r="Q13" s="263"/>
      <c r="R13" s="266"/>
      <c r="S13" s="97"/>
    </row>
    <row r="14" spans="1:39" ht="21" customHeight="1" x14ac:dyDescent="0.25">
      <c r="A14" s="95"/>
      <c r="B14" s="319" t="s">
        <v>5</v>
      </c>
      <c r="C14" s="320"/>
      <c r="D14" s="321"/>
      <c r="E14" s="63" t="s">
        <v>49</v>
      </c>
      <c r="F14" s="236">
        <v>2</v>
      </c>
      <c r="G14" s="239"/>
      <c r="H14" s="176" t="s">
        <v>26</v>
      </c>
      <c r="I14" s="71"/>
      <c r="J14" s="97"/>
      <c r="K14" s="301" t="s">
        <v>180</v>
      </c>
      <c r="L14" s="393"/>
      <c r="M14" s="322" t="s">
        <v>199</v>
      </c>
      <c r="N14" s="322"/>
      <c r="O14" s="392" t="s">
        <v>35</v>
      </c>
      <c r="P14" s="392"/>
      <c r="Q14" s="233"/>
      <c r="R14" s="162"/>
      <c r="S14" s="97"/>
    </row>
    <row r="15" spans="1:39" ht="21" customHeight="1" x14ac:dyDescent="0.25">
      <c r="A15" s="95"/>
      <c r="B15" s="319" t="s">
        <v>22</v>
      </c>
      <c r="C15" s="320"/>
      <c r="D15" s="321"/>
      <c r="E15" s="63" t="s">
        <v>50</v>
      </c>
      <c r="F15" s="244">
        <v>20</v>
      </c>
      <c r="G15" s="239"/>
      <c r="H15" s="176" t="s">
        <v>27</v>
      </c>
      <c r="I15" s="71"/>
      <c r="J15" s="97"/>
      <c r="K15" s="275"/>
      <c r="L15" s="297"/>
      <c r="M15" s="351" t="s">
        <v>201</v>
      </c>
      <c r="N15" s="351"/>
      <c r="O15" s="72">
        <f>Tabelas!H66</f>
        <v>0</v>
      </c>
      <c r="P15" s="72">
        <f>Tabelas!H72</f>
        <v>0</v>
      </c>
      <c r="Q15" s="290" t="s">
        <v>26</v>
      </c>
      <c r="R15" s="265"/>
      <c r="S15" s="97"/>
    </row>
    <row r="16" spans="1:39" ht="18" customHeight="1" x14ac:dyDescent="0.25">
      <c r="A16" s="95"/>
      <c r="B16" s="319" t="s">
        <v>6</v>
      </c>
      <c r="C16" s="320"/>
      <c r="D16" s="321"/>
      <c r="E16" s="65" t="s">
        <v>7</v>
      </c>
      <c r="F16" s="244">
        <v>15</v>
      </c>
      <c r="G16" s="239"/>
      <c r="H16" s="176" t="s">
        <v>27</v>
      </c>
      <c r="I16" s="295"/>
      <c r="J16" s="97"/>
      <c r="K16" s="275"/>
      <c r="L16" s="297"/>
      <c r="M16" s="351" t="s">
        <v>200</v>
      </c>
      <c r="N16" s="351"/>
      <c r="O16" s="72">
        <f>Tabelas!H67</f>
        <v>-4.5999999999999999E-2</v>
      </c>
      <c r="P16" s="72">
        <f>Tabelas!H73</f>
        <v>-6.3E-2</v>
      </c>
      <c r="Q16" s="290"/>
      <c r="R16" s="273"/>
      <c r="S16" s="97"/>
    </row>
    <row r="17" spans="1:28" ht="18" customHeight="1" x14ac:dyDescent="0.25">
      <c r="A17" s="95"/>
      <c r="B17" s="319" t="s">
        <v>8</v>
      </c>
      <c r="C17" s="320"/>
      <c r="D17" s="321"/>
      <c r="E17" s="63"/>
      <c r="F17" s="177" t="s">
        <v>9</v>
      </c>
      <c r="G17" s="171" t="str" cm="1">
        <f t="array" ref="G17">daheZ2(F17)</f>
        <v>Direita</v>
      </c>
      <c r="H17" s="176"/>
      <c r="I17" s="336"/>
      <c r="J17" s="97"/>
      <c r="K17" s="275" t="s">
        <v>573</v>
      </c>
      <c r="L17" s="351" t="s">
        <v>131</v>
      </c>
      <c r="M17" s="351"/>
      <c r="N17" s="367" t="s">
        <v>65</v>
      </c>
      <c r="O17" s="72" cm="1">
        <f t="array" ref="O17">deub(F24,F39,F39,$F$14,$F$45,$F$43)</f>
        <v>68.103877653085789</v>
      </c>
      <c r="P17" s="72" cm="1">
        <f t="array" ref="P17">deub(G24,G39,G39,$F$14,$F$45,$F$43)</f>
        <v>149.88342917539504</v>
      </c>
      <c r="Q17" s="290" t="s">
        <v>26</v>
      </c>
      <c r="R17" s="273"/>
      <c r="S17" s="97"/>
      <c r="W17" s="25"/>
    </row>
    <row r="18" spans="1:28" ht="21" customHeight="1" x14ac:dyDescent="0.25">
      <c r="A18" s="95"/>
      <c r="B18" s="319" t="s">
        <v>17</v>
      </c>
      <c r="C18" s="320"/>
      <c r="D18" s="321"/>
      <c r="E18" s="63" t="s">
        <v>51</v>
      </c>
      <c r="F18" s="373">
        <v>105</v>
      </c>
      <c r="G18" s="374"/>
      <c r="H18" s="176" t="s">
        <v>26</v>
      </c>
      <c r="I18" s="71"/>
      <c r="J18" s="97"/>
      <c r="K18" s="275"/>
      <c r="L18" s="351" t="s">
        <v>132</v>
      </c>
      <c r="M18" s="351"/>
      <c r="N18" s="367"/>
      <c r="O18" s="72" cm="1">
        <f t="array" ref="O18">dmaud(F24,F12,F39,F39,$F$14,$F$45,$F$43)</f>
        <v>68.103877653085789</v>
      </c>
      <c r="P18" s="72" cm="1">
        <f t="array" ref="P18">dmaud(G24,G12,G39,G39,$F$14,$F$45,$F$43)</f>
        <v>149.8467492057801</v>
      </c>
      <c r="Q18" s="290"/>
      <c r="R18" s="303"/>
      <c r="S18" s="97"/>
    </row>
    <row r="19" spans="1:28" ht="18" customHeight="1" x14ac:dyDescent="0.25">
      <c r="A19" s="95"/>
      <c r="B19" s="319" t="s">
        <v>40</v>
      </c>
      <c r="C19" s="320"/>
      <c r="D19" s="321"/>
      <c r="E19" s="63" t="s">
        <v>38</v>
      </c>
      <c r="F19" s="337" t="s">
        <v>31</v>
      </c>
      <c r="G19" s="338"/>
      <c r="H19" s="176"/>
      <c r="I19" s="295"/>
      <c r="J19" s="97"/>
      <c r="K19" s="275"/>
      <c r="L19" s="297" t="s">
        <v>119</v>
      </c>
      <c r="M19" s="76" t="s">
        <v>129</v>
      </c>
      <c r="N19" s="231" t="s">
        <v>120</v>
      </c>
      <c r="O19" s="72">
        <f>O17+O15</f>
        <v>68.103877653085789</v>
      </c>
      <c r="P19" s="72">
        <f>P17+P15</f>
        <v>149.88342917539504</v>
      </c>
      <c r="Q19" s="290"/>
      <c r="R19" s="303"/>
      <c r="S19" s="97"/>
    </row>
    <row r="20" spans="1:28" ht="18" customHeight="1" x14ac:dyDescent="0.25">
      <c r="A20" s="95"/>
      <c r="B20" s="324" t="s">
        <v>39</v>
      </c>
      <c r="C20" s="325"/>
      <c r="D20" s="292"/>
      <c r="E20" s="63" t="s">
        <v>86</v>
      </c>
      <c r="F20" s="72">
        <f>Tabelas!H36</f>
        <v>1.7500000000000002E-2</v>
      </c>
      <c r="G20" s="172">
        <f>Tabelas!H37</f>
        <v>-1.7500000000000002E-2</v>
      </c>
      <c r="H20" s="176" t="s">
        <v>26</v>
      </c>
      <c r="I20" s="336"/>
      <c r="J20" s="97"/>
      <c r="K20" s="275"/>
      <c r="L20" s="297"/>
      <c r="M20" s="76" t="s">
        <v>130</v>
      </c>
      <c r="N20" s="231" t="s">
        <v>121</v>
      </c>
      <c r="O20" s="72">
        <f>O17+O16</f>
        <v>68.057877653085782</v>
      </c>
      <c r="P20" s="72">
        <f>P17+P16</f>
        <v>149.82042917539505</v>
      </c>
      <c r="Q20" s="290"/>
      <c r="R20" s="303"/>
      <c r="S20" s="97"/>
    </row>
    <row r="21" spans="1:28" ht="18" customHeight="1" x14ac:dyDescent="0.25">
      <c r="A21" s="95"/>
      <c r="B21" s="324" t="s">
        <v>45</v>
      </c>
      <c r="C21" s="325"/>
      <c r="D21" s="292"/>
      <c r="E21" s="63" t="s">
        <v>87</v>
      </c>
      <c r="F21" s="72">
        <f>F18+F20</f>
        <v>105.0175</v>
      </c>
      <c r="G21" s="172">
        <f>F18+G20</f>
        <v>104.9825</v>
      </c>
      <c r="H21" s="176" t="s">
        <v>26</v>
      </c>
      <c r="I21" s="295"/>
      <c r="J21" s="97"/>
      <c r="K21" s="275"/>
      <c r="L21" s="297" t="s">
        <v>128</v>
      </c>
      <c r="M21" s="76" t="s">
        <v>129</v>
      </c>
      <c r="N21" s="231" t="s">
        <v>122</v>
      </c>
      <c r="O21" s="72">
        <f>O18+O15</f>
        <v>68.103877653085789</v>
      </c>
      <c r="P21" s="72">
        <f>P18+P15</f>
        <v>149.8467492057801</v>
      </c>
      <c r="Q21" s="290"/>
      <c r="R21" s="303"/>
      <c r="S21" s="97"/>
    </row>
    <row r="22" spans="1:28" ht="18" customHeight="1" x14ac:dyDescent="0.25">
      <c r="A22" s="95"/>
      <c r="B22" s="324" t="s">
        <v>15</v>
      </c>
      <c r="C22" s="325"/>
      <c r="D22" s="292"/>
      <c r="E22" s="63" t="s">
        <v>16</v>
      </c>
      <c r="F22" s="365" cm="1">
        <f t="array" ref="F22">a(F23,F12,G12)</f>
        <v>104.56289422141838</v>
      </c>
      <c r="G22" s="366"/>
      <c r="H22" s="176" t="s">
        <v>26</v>
      </c>
      <c r="I22" s="282"/>
      <c r="J22" s="97"/>
      <c r="K22" s="275"/>
      <c r="L22" s="385"/>
      <c r="M22" s="228" t="s">
        <v>130</v>
      </c>
      <c r="N22" s="232" t="s">
        <v>123</v>
      </c>
      <c r="O22" s="229">
        <f>O18+O16</f>
        <v>68.057877653085782</v>
      </c>
      <c r="P22" s="229">
        <f>P18+P16</f>
        <v>149.78374920578011</v>
      </c>
      <c r="Q22" s="262"/>
      <c r="R22" s="265"/>
      <c r="S22" s="97"/>
    </row>
    <row r="23" spans="1:28" ht="18" customHeight="1" x14ac:dyDescent="0.25">
      <c r="A23" s="95"/>
      <c r="B23" s="324" t="s">
        <v>12</v>
      </c>
      <c r="C23" s="325"/>
      <c r="D23" s="292"/>
      <c r="E23" s="63" t="s">
        <v>52</v>
      </c>
      <c r="F23" s="343" cm="1">
        <f t="array" ref="F23">mt(F14,F16)</f>
        <v>2.0705523608201659</v>
      </c>
      <c r="G23" s="363"/>
      <c r="H23" s="176" t="s">
        <v>26</v>
      </c>
      <c r="I23" s="336"/>
      <c r="J23" s="97"/>
      <c r="K23" s="275"/>
      <c r="L23" s="290" t="s">
        <v>583</v>
      </c>
      <c r="M23" s="291" t="s">
        <v>586</v>
      </c>
      <c r="N23" s="292"/>
      <c r="O23" s="230">
        <f>0.1*F14</f>
        <v>0.2</v>
      </c>
      <c r="P23" s="230">
        <f>0.1*F14</f>
        <v>0.2</v>
      </c>
      <c r="Q23" s="230" t="s">
        <v>26</v>
      </c>
      <c r="R23" s="295"/>
      <c r="S23" s="97"/>
    </row>
    <row r="24" spans="1:28" ht="18" customHeight="1" x14ac:dyDescent="0.25">
      <c r="A24" s="95"/>
      <c r="B24" s="324" t="s">
        <v>13</v>
      </c>
      <c r="C24" s="325"/>
      <c r="D24" s="292"/>
      <c r="E24" s="63" t="s">
        <v>14</v>
      </c>
      <c r="F24" s="72" cm="1">
        <f t="array" ref="F24">d(F12,F23)</f>
        <v>62.116570824604977</v>
      </c>
      <c r="G24" s="172" cm="1">
        <f t="array" ref="G24">d(G12,F23)</f>
        <v>147.00921761823179</v>
      </c>
      <c r="H24" s="176" t="s">
        <v>26</v>
      </c>
      <c r="I24" s="295"/>
      <c r="J24" s="97"/>
      <c r="K24" s="275"/>
      <c r="L24" s="290"/>
      <c r="M24" s="291" t="s">
        <v>587</v>
      </c>
      <c r="N24" s="292"/>
      <c r="O24" s="230">
        <v>40</v>
      </c>
      <c r="P24" s="230">
        <v>40</v>
      </c>
      <c r="Q24" s="230" t="s">
        <v>27</v>
      </c>
      <c r="R24" s="282"/>
      <c r="S24" s="97"/>
    </row>
    <row r="25" spans="1:28" ht="18" customHeight="1" x14ac:dyDescent="0.25">
      <c r="A25" s="95"/>
      <c r="B25" s="324" t="s">
        <v>20</v>
      </c>
      <c r="C25" s="325"/>
      <c r="D25" s="292"/>
      <c r="E25" s="63" t="s">
        <v>53</v>
      </c>
      <c r="F25" s="72" cm="1">
        <f t="array" ref="F25">dwum(F18,F12,G12)</f>
        <v>62.376237623762378</v>
      </c>
      <c r="G25" s="172" cm="1">
        <f t="array" ref="G25">dwdois(F18,F12,G12)</f>
        <v>147.62376237623764</v>
      </c>
      <c r="H25" s="176" t="s">
        <v>26</v>
      </c>
      <c r="I25" s="336"/>
      <c r="J25" s="97"/>
      <c r="K25" s="275"/>
      <c r="L25" s="290"/>
      <c r="M25" s="293" t="s">
        <v>588</v>
      </c>
      <c r="N25" s="294"/>
      <c r="O25" s="237">
        <v>0.2</v>
      </c>
      <c r="P25" s="237">
        <v>0.2</v>
      </c>
      <c r="Q25" s="230" t="s">
        <v>26</v>
      </c>
      <c r="R25" s="282"/>
      <c r="S25" s="97"/>
    </row>
    <row r="26" spans="1:28" ht="18" customHeight="1" x14ac:dyDescent="0.25">
      <c r="A26" s="95"/>
      <c r="B26" s="324" t="s">
        <v>23</v>
      </c>
      <c r="C26" s="325"/>
      <c r="D26" s="292"/>
      <c r="E26" s="63" t="s">
        <v>54</v>
      </c>
      <c r="F26" s="365" cm="1">
        <f t="array" ref="F26">alfapt(F15,F16)</f>
        <v>20.646896487046469</v>
      </c>
      <c r="G26" s="366"/>
      <c r="H26" s="176" t="s">
        <v>27</v>
      </c>
      <c r="I26" s="295"/>
      <c r="J26" s="97"/>
      <c r="K26" s="275"/>
      <c r="L26" s="290"/>
      <c r="M26" s="293" t="s">
        <v>589</v>
      </c>
      <c r="N26" s="294"/>
      <c r="O26" s="237">
        <v>40</v>
      </c>
      <c r="P26" s="237">
        <v>40</v>
      </c>
      <c r="Q26" s="230" t="s">
        <v>27</v>
      </c>
      <c r="R26" s="282"/>
      <c r="S26" s="97"/>
    </row>
    <row r="27" spans="1:28" ht="18" customHeight="1" x14ac:dyDescent="0.25">
      <c r="A27" s="95"/>
      <c r="B27" s="324" t="s">
        <v>24</v>
      </c>
      <c r="C27" s="325"/>
      <c r="D27" s="292"/>
      <c r="E27" s="63" t="s">
        <v>55</v>
      </c>
      <c r="F27" s="365" cm="1">
        <f t="array" ref="F27">alfaptw(F22,F18,F26)</f>
        <v>21.270883001178767</v>
      </c>
      <c r="G27" s="366"/>
      <c r="H27" s="176" t="s">
        <v>27</v>
      </c>
      <c r="I27" s="282"/>
      <c r="J27" s="97"/>
      <c r="K27" s="275" t="s">
        <v>590</v>
      </c>
      <c r="L27" s="297" t="s">
        <v>582</v>
      </c>
      <c r="M27" s="291" t="s">
        <v>134</v>
      </c>
      <c r="N27" s="292"/>
      <c r="O27" s="72">
        <f>O17-2*O25</f>
        <v>67.703877653085783</v>
      </c>
      <c r="P27" s="72">
        <f>P17-2*P25</f>
        <v>149.48342917539503</v>
      </c>
      <c r="Q27" s="262" t="s">
        <v>26</v>
      </c>
      <c r="R27" s="265"/>
      <c r="S27" s="97"/>
    </row>
    <row r="28" spans="1:28" ht="18" customHeight="1" thickBot="1" x14ac:dyDescent="0.3">
      <c r="A28" s="95"/>
      <c r="B28" s="279" t="s">
        <v>25</v>
      </c>
      <c r="C28" s="280"/>
      <c r="D28" s="261"/>
      <c r="E28" s="66" t="s">
        <v>56</v>
      </c>
      <c r="F28" s="369" cm="1">
        <f t="array" ref="F28">betabase(F16,F26)</f>
        <v>14.07609542166249</v>
      </c>
      <c r="G28" s="370"/>
      <c r="H28" s="179" t="s">
        <v>27</v>
      </c>
      <c r="I28" s="283"/>
      <c r="J28" s="97"/>
      <c r="K28" s="275"/>
      <c r="L28" s="297"/>
      <c r="M28" s="291" t="s">
        <v>129</v>
      </c>
      <c r="N28" s="292"/>
      <c r="O28" s="72">
        <f>O19-2*O25</f>
        <v>67.703877653085783</v>
      </c>
      <c r="P28" s="72">
        <f>P19-2*P25</f>
        <v>149.48342917539503</v>
      </c>
      <c r="Q28" s="263"/>
      <c r="R28" s="266"/>
      <c r="S28" s="97"/>
    </row>
    <row r="29" spans="1:28" ht="18" customHeight="1" thickBot="1" x14ac:dyDescent="0.3">
      <c r="A29" s="95"/>
      <c r="B29" s="333" t="s">
        <v>108</v>
      </c>
      <c r="C29" s="334"/>
      <c r="D29" s="335"/>
      <c r="E29" s="178" t="s">
        <v>109</v>
      </c>
      <c r="F29" s="73" cm="1">
        <f t="array" ref="F29">Znx($F$12,$F$16,$F$28)</f>
        <v>31.535340614361086</v>
      </c>
      <c r="G29" s="73" cm="1">
        <f t="array" ref="G29">Znx($G$12,$F$16,$F$28)</f>
        <v>74.633639453987911</v>
      </c>
      <c r="H29" s="284"/>
      <c r="I29" s="70"/>
      <c r="J29" s="97"/>
      <c r="K29" s="276"/>
      <c r="L29" s="302"/>
      <c r="M29" s="260" t="s">
        <v>130</v>
      </c>
      <c r="N29" s="261"/>
      <c r="O29" s="83">
        <f>O20-2*O25</f>
        <v>67.657877653085777</v>
      </c>
      <c r="P29" s="83">
        <f>P20-2*P25</f>
        <v>149.42042917539504</v>
      </c>
      <c r="Q29" s="264"/>
      <c r="R29" s="267"/>
      <c r="S29" s="97"/>
      <c r="U29" s="333" t="s">
        <v>110</v>
      </c>
      <c r="V29" s="334"/>
      <c r="W29" s="335"/>
      <c r="X29" s="140"/>
      <c r="Y29" s="82"/>
      <c r="Z29" s="141"/>
      <c r="AA29" s="135" t="s">
        <v>26</v>
      </c>
      <c r="AB29" s="132"/>
    </row>
    <row r="30" spans="1:28" ht="18" customHeight="1" thickBot="1" x14ac:dyDescent="0.3">
      <c r="A30" s="95"/>
      <c r="B30" s="324" t="s">
        <v>21</v>
      </c>
      <c r="C30" s="325"/>
      <c r="D30" s="292"/>
      <c r="E30" s="63" t="s">
        <v>57</v>
      </c>
      <c r="F30" s="343" cm="1">
        <f t="array" ref="F30">SX(F12,G12,F27,F26,F15)</f>
        <v>0.22172618217060863</v>
      </c>
      <c r="G30" s="344"/>
      <c r="H30" s="263"/>
      <c r="I30" s="295"/>
      <c r="J30" s="97"/>
      <c r="K30" s="274" t="s">
        <v>181</v>
      </c>
      <c r="L30" s="296" t="s">
        <v>254</v>
      </c>
      <c r="M30" s="69" t="s">
        <v>256</v>
      </c>
      <c r="N30" s="152" t="s">
        <v>133</v>
      </c>
      <c r="O30" s="82" cm="1">
        <f t="array" ref="O30">dfpar(F24,$F$46,F39,$F$14,F12)</f>
        <v>59.116570824604977</v>
      </c>
      <c r="P30" s="82" cm="1">
        <f t="array" ref="P30">dfpar(G24,$F$46,G39,$F$14,G12)</f>
        <v>140.89612234691421</v>
      </c>
      <c r="Q30" s="263" t="s">
        <v>26</v>
      </c>
      <c r="R30" s="273"/>
      <c r="S30" s="97"/>
      <c r="U30" s="147"/>
      <c r="V30" s="144"/>
      <c r="W30" s="145"/>
      <c r="X30" s="146"/>
      <c r="Y30" s="277"/>
      <c r="Z30" s="278"/>
      <c r="AA30" s="134"/>
      <c r="AB30" s="131"/>
    </row>
    <row r="31" spans="1:28" ht="18" customHeight="1" x14ac:dyDescent="0.25">
      <c r="A31" s="95"/>
      <c r="B31" s="368" t="s">
        <v>70</v>
      </c>
      <c r="C31" s="297" t="s">
        <v>71</v>
      </c>
      <c r="D31" s="297"/>
      <c r="E31" s="367" t="s">
        <v>76</v>
      </c>
      <c r="F31" s="339" cm="1">
        <f t="array" ref="F31">xuma(F30,F12,G12)</f>
        <v>0.25834752494167196</v>
      </c>
      <c r="G31" s="340"/>
      <c r="H31" s="263"/>
      <c r="I31" s="282"/>
      <c r="J31" s="97"/>
      <c r="K31" s="275"/>
      <c r="L31" s="297"/>
      <c r="M31" s="76" t="s">
        <v>257</v>
      </c>
      <c r="N31" s="133" t="s">
        <v>178</v>
      </c>
      <c r="O31" s="72" cm="1">
        <f t="array" ref="O31">dfpar(F24,$F$46,F58,$F$14,F12)</f>
        <v>58.92424740524315</v>
      </c>
      <c r="P31" s="72" cm="1">
        <f t="array" ref="P31">dfpar(G24,$F$46,G58,$F$14,G12)</f>
        <v>140.63511199206604</v>
      </c>
      <c r="Q31" s="263"/>
      <c r="R31" s="303"/>
      <c r="S31" s="97"/>
    </row>
    <row r="32" spans="1:28" ht="18" customHeight="1" x14ac:dyDescent="0.25">
      <c r="A32" s="95"/>
      <c r="B32" s="286"/>
      <c r="C32" s="297"/>
      <c r="D32" s="297"/>
      <c r="E32" s="367"/>
      <c r="F32" s="341"/>
      <c r="G32" s="342"/>
      <c r="H32" s="263"/>
      <c r="I32" s="282"/>
      <c r="J32" s="97"/>
      <c r="K32" s="275"/>
      <c r="L32" s="297"/>
      <c r="M32" s="76" t="s">
        <v>258</v>
      </c>
      <c r="N32" s="133" t="s">
        <v>179</v>
      </c>
      <c r="O32" s="72" cm="1">
        <f t="array" ref="O32">dfpar(F24,$F$46,F59,$F$14,F12)</f>
        <v>58.814348308464972</v>
      </c>
      <c r="P32" s="72" cm="1">
        <f t="array" ref="P32">dfpar(G24,$F$46,G59,$F$14,G12)</f>
        <v>140.49773812109331</v>
      </c>
      <c r="Q32" s="263"/>
      <c r="R32" s="303"/>
      <c r="S32" s="97"/>
    </row>
    <row r="33" spans="1:37" ht="18" customHeight="1" x14ac:dyDescent="0.25">
      <c r="A33" s="95"/>
      <c r="B33" s="286"/>
      <c r="C33" s="329" t="s">
        <v>72</v>
      </c>
      <c r="D33" s="330"/>
      <c r="E33" s="367"/>
      <c r="F33" s="339" cm="1">
        <f t="array" ref="F33">xumb(F30,F12,G12,F29)</f>
        <v>0.16869089794567427</v>
      </c>
      <c r="G33" s="340"/>
      <c r="H33" s="263"/>
      <c r="I33" s="282"/>
      <c r="J33" s="97"/>
      <c r="K33" s="275"/>
      <c r="L33" s="297" t="s">
        <v>255</v>
      </c>
      <c r="M33" s="76" t="s">
        <v>256</v>
      </c>
      <c r="N33" s="133" t="s">
        <v>133</v>
      </c>
      <c r="O33" s="72" t="str" cm="1">
        <f t="array" ref="O33">dfimpar(F24,$F$46,F39,$F$14,F12)</f>
        <v>-----</v>
      </c>
      <c r="P33" s="72" cm="1">
        <f t="array" ref="P33">dfimpar(G24,$F$46,G39,$F$14,G12)</f>
        <v>140.86164178081705</v>
      </c>
      <c r="Q33" s="263"/>
      <c r="R33" s="303"/>
      <c r="S33" s="97"/>
    </row>
    <row r="34" spans="1:37" ht="18" customHeight="1" x14ac:dyDescent="0.25">
      <c r="A34" s="95"/>
      <c r="B34" s="286"/>
      <c r="C34" s="331"/>
      <c r="D34" s="332"/>
      <c r="E34" s="367"/>
      <c r="F34" s="341"/>
      <c r="G34" s="342"/>
      <c r="H34" s="263"/>
      <c r="I34" s="282"/>
      <c r="J34" s="97"/>
      <c r="K34" s="275"/>
      <c r="L34" s="297"/>
      <c r="M34" s="76" t="s">
        <v>257</v>
      </c>
      <c r="N34" s="133" t="s">
        <v>178</v>
      </c>
      <c r="O34" s="72" t="str" cm="1">
        <f t="array" ref="O34">dfimpar(F24,$F$46,F58,$F$14,F12)</f>
        <v>-----</v>
      </c>
      <c r="P34" s="72" cm="1">
        <f t="array" ref="P34">dfimpar(G24,$F$46,G58,$F$14,G12)</f>
        <v>140.60069530128811</v>
      </c>
      <c r="Q34" s="263"/>
      <c r="R34" s="303"/>
      <c r="S34" s="97"/>
    </row>
    <row r="35" spans="1:37" ht="18" customHeight="1" thickBot="1" x14ac:dyDescent="0.3">
      <c r="A35" s="95"/>
      <c r="B35" s="274"/>
      <c r="C35" s="291" t="s">
        <v>68</v>
      </c>
      <c r="D35" s="292"/>
      <c r="E35" s="367"/>
      <c r="F35" s="343" cm="1">
        <f t="array" ref="F35">xumc(F30,F12,G12)</f>
        <v>0.35459165639707102</v>
      </c>
      <c r="G35" s="344"/>
      <c r="H35" s="263"/>
      <c r="I35" s="282"/>
      <c r="J35" s="97"/>
      <c r="K35" s="276"/>
      <c r="L35" s="302"/>
      <c r="M35" s="80" t="s">
        <v>258</v>
      </c>
      <c r="N35" s="137" t="s">
        <v>179</v>
      </c>
      <c r="O35" s="83" t="str" cm="1">
        <f t="array" ref="O35">dfimpar(F24,$F$46,F59,$F$14,F12)</f>
        <v>-----</v>
      </c>
      <c r="P35" s="83" cm="1">
        <f t="array" ref="P35">dfimpar(G24,$F$46,G59,$F$14,G12)</f>
        <v>140.46335504890445</v>
      </c>
      <c r="Q35" s="264"/>
      <c r="R35" s="304"/>
      <c r="S35" s="97"/>
    </row>
    <row r="36" spans="1:37" ht="18.75" customHeight="1" thickBot="1" x14ac:dyDescent="0.3">
      <c r="A36" s="95"/>
      <c r="B36" s="275" t="s">
        <v>73</v>
      </c>
      <c r="C36" s="291" t="s">
        <v>74</v>
      </c>
      <c r="D36" s="292"/>
      <c r="E36" s="270" t="s">
        <v>69</v>
      </c>
      <c r="F36" s="74" cm="1">
        <f t="array" ref="F36">xminrec(F29)</f>
        <v>-0.19225567690601811</v>
      </c>
      <c r="G36" s="74" cm="1">
        <f t="array" ref="G36">xminrec(G29)</f>
        <v>-0.5</v>
      </c>
      <c r="H36" s="263"/>
      <c r="I36" s="282"/>
      <c r="J36" s="97"/>
      <c r="K36" s="298" t="s">
        <v>259</v>
      </c>
      <c r="L36" s="299"/>
      <c r="M36" s="299"/>
      <c r="N36" s="299"/>
      <c r="O36" s="299"/>
      <c r="P36" s="299"/>
      <c r="Q36" s="299"/>
      <c r="R36" s="300"/>
      <c r="S36" s="97"/>
    </row>
    <row r="37" spans="1:37" ht="18" customHeight="1" x14ac:dyDescent="0.25">
      <c r="A37" s="95"/>
      <c r="B37" s="275"/>
      <c r="C37" s="291" t="s">
        <v>75</v>
      </c>
      <c r="D37" s="292"/>
      <c r="E37" s="323"/>
      <c r="F37" s="74" cm="1">
        <f t="array" ref="F37">xmaxrec(F29)</f>
        <v>0.81535340614361085</v>
      </c>
      <c r="G37" s="74" cm="1">
        <f t="array" ref="G37">xmaxrec(G29)</f>
        <v>1</v>
      </c>
      <c r="H37" s="263"/>
      <c r="I37" s="282"/>
      <c r="J37" s="97"/>
      <c r="K37" s="301" t="s">
        <v>261</v>
      </c>
      <c r="L37" s="287" t="s">
        <v>262</v>
      </c>
      <c r="M37" s="287"/>
      <c r="N37" s="64" t="s">
        <v>266</v>
      </c>
      <c r="O37" s="169" cm="1">
        <f t="array" ref="O37">Zdw(F12,$F$28,F39,$F$15,$F$26,$F$16)</f>
        <v>4.9518838197043342</v>
      </c>
      <c r="P37" s="169" cm="1">
        <f t="array" ref="P37">Zdw(G12,$F$28,G39,$F$15,$F$26,$F$16)</f>
        <v>8.6770564969071025</v>
      </c>
      <c r="Q37" s="242"/>
      <c r="R37" s="281"/>
      <c r="S37" s="97"/>
    </row>
    <row r="38" spans="1:37" ht="18" customHeight="1" x14ac:dyDescent="0.25">
      <c r="A38" s="95"/>
      <c r="B38" s="324" t="s">
        <v>185</v>
      </c>
      <c r="C38" s="325"/>
      <c r="D38" s="292"/>
      <c r="E38" s="323"/>
      <c r="F38" s="74" cm="1">
        <f t="array" ref="F38">xEmin(F12,F26,F16,F44)</f>
        <v>-0.93077225096620131</v>
      </c>
      <c r="G38" s="74" cm="1">
        <f t="array" ref="G38">xEmin(G12,F26,F16,F44)</f>
        <v>-3.5694943272866766</v>
      </c>
      <c r="H38" s="263"/>
      <c r="I38" s="282"/>
      <c r="J38" s="97"/>
      <c r="K38" s="275"/>
      <c r="L38" s="289" t="s">
        <v>265</v>
      </c>
      <c r="M38" s="289"/>
      <c r="N38" s="63" t="s">
        <v>267</v>
      </c>
      <c r="O38" s="156">
        <v>5</v>
      </c>
      <c r="P38" s="157">
        <v>9</v>
      </c>
      <c r="Q38" s="240"/>
      <c r="R38" s="282"/>
      <c r="S38" s="97"/>
    </row>
    <row r="39" spans="1:37" ht="18" customHeight="1" thickBot="1" x14ac:dyDescent="0.3">
      <c r="A39" s="95"/>
      <c r="B39" s="326" t="s">
        <v>46</v>
      </c>
      <c r="C39" s="327"/>
      <c r="D39" s="328"/>
      <c r="E39" s="323"/>
      <c r="F39" s="109">
        <v>0.5</v>
      </c>
      <c r="G39" s="75">
        <f>F30-F39</f>
        <v>-0.27827381782939137</v>
      </c>
      <c r="H39" s="263"/>
      <c r="I39" s="282"/>
      <c r="J39" s="97"/>
      <c r="K39" s="275"/>
      <c r="L39" s="289" t="s">
        <v>134</v>
      </c>
      <c r="M39" s="289"/>
      <c r="N39" s="63" t="s">
        <v>268</v>
      </c>
      <c r="O39" s="72" cm="1">
        <f t="array" ref="O39">W($F$15,$F$14,$F$12,$F$26,$F$39,$O$38)</f>
        <v>28.180890937861847</v>
      </c>
      <c r="P39" s="72" cm="1">
        <f t="array" ref="P39">W($F$15,$F$14,$G$12,$F$26,G39,$P$38)</f>
        <v>52.001013703698142</v>
      </c>
      <c r="Q39" s="262" t="s">
        <v>26</v>
      </c>
      <c r="R39" s="282"/>
      <c r="S39" s="97"/>
    </row>
    <row r="40" spans="1:37" ht="21" customHeight="1" x14ac:dyDescent="0.25">
      <c r="A40" s="95"/>
      <c r="B40" s="333" t="s">
        <v>171</v>
      </c>
      <c r="C40" s="334"/>
      <c r="D40" s="335"/>
      <c r="E40" s="178" t="s">
        <v>168</v>
      </c>
      <c r="F40" s="73" cm="1">
        <f t="array" ref="F40">san(O17,F24,$F$26,$F$15,F58,F12,$F$16)</f>
        <v>1.1353867686885275</v>
      </c>
      <c r="G40" s="73" cm="1">
        <f t="array" ref="G40">san(P17,G24,$F$26,$F$15,G58,G12,$F$16)</f>
        <v>1.55538153240143</v>
      </c>
      <c r="H40" s="364" t="s">
        <v>26</v>
      </c>
      <c r="I40" s="70"/>
      <c r="J40" s="97"/>
      <c r="K40" s="275"/>
      <c r="L40" s="289" t="s">
        <v>169</v>
      </c>
      <c r="M40" s="289"/>
      <c r="N40" s="63" t="s">
        <v>269</v>
      </c>
      <c r="O40" s="72" cm="1">
        <f t="array" ref="O40">W($F$15,$F$14,$F$12,$F$26,F58,$O$38)</f>
        <v>28.115112454406834</v>
      </c>
      <c r="P40" s="72" cm="1">
        <f t="array" ref="P40">W($F$15,$F$14,$G$12,$F$26,G58,$P$38)</f>
        <v>51.911742904723482</v>
      </c>
      <c r="Q40" s="263"/>
      <c r="R40" s="282"/>
      <c r="S40" s="97"/>
    </row>
    <row r="41" spans="1:37" ht="18" customHeight="1" x14ac:dyDescent="0.25">
      <c r="A41" s="95"/>
      <c r="B41" s="324" t="s">
        <v>66</v>
      </c>
      <c r="C41" s="325"/>
      <c r="D41" s="292"/>
      <c r="E41" s="63" t="s">
        <v>67</v>
      </c>
      <c r="F41" s="72">
        <f>F39*F14</f>
        <v>1</v>
      </c>
      <c r="G41" s="172">
        <f>G39*F14</f>
        <v>-0.55654763565878274</v>
      </c>
      <c r="H41" s="290"/>
      <c r="I41" s="245"/>
      <c r="J41" s="97"/>
      <c r="K41" s="275"/>
      <c r="L41" s="289" t="s">
        <v>170</v>
      </c>
      <c r="M41" s="289"/>
      <c r="N41" s="63" t="s">
        <v>270</v>
      </c>
      <c r="O41" s="72" cm="1">
        <f t="array" ref="O41">W($F$15,$F$14,$F$12,$F$26,F59,$O$38)</f>
        <v>28.077524749575399</v>
      </c>
      <c r="P41" s="72" cm="1">
        <f t="array" ref="P41">W($F$15,$F$14,$G$12,$F$26,G59,$P$38)</f>
        <v>51.864758273684181</v>
      </c>
      <c r="Q41" s="263"/>
      <c r="R41" s="282"/>
      <c r="S41" s="97"/>
    </row>
    <row r="42" spans="1:37" ht="18" customHeight="1" x14ac:dyDescent="0.25">
      <c r="A42" s="95"/>
      <c r="B42" s="324" t="s">
        <v>47</v>
      </c>
      <c r="C42" s="325"/>
      <c r="D42" s="292"/>
      <c r="E42" s="63" t="s">
        <v>48</v>
      </c>
      <c r="F42" s="343" cm="1">
        <f t="array" ref="F42">rebk(F18,F22,F14,F30,F12)</f>
        <v>3.1732928797962301E-3</v>
      </c>
      <c r="G42" s="344"/>
      <c r="H42" s="69"/>
      <c r="I42" s="290"/>
      <c r="J42" s="97"/>
      <c r="K42" s="275"/>
      <c r="L42" s="289" t="s">
        <v>263</v>
      </c>
      <c r="M42" s="289"/>
      <c r="N42" s="63"/>
      <c r="O42" s="72">
        <f>O40-O39</f>
        <v>-6.5778483455012804E-2</v>
      </c>
      <c r="P42" s="72">
        <f>P40-P39</f>
        <v>-8.9270798974659726E-2</v>
      </c>
      <c r="Q42" s="263"/>
      <c r="R42" s="282"/>
      <c r="S42" s="97"/>
    </row>
    <row r="43" spans="1:37" ht="18" customHeight="1" x14ac:dyDescent="0.25">
      <c r="A43" s="95"/>
      <c r="B43" s="324" t="s">
        <v>62</v>
      </c>
      <c r="C43" s="325"/>
      <c r="D43" s="292"/>
      <c r="E43" s="63" t="s">
        <v>63</v>
      </c>
      <c r="F43" s="347">
        <f>F42*F14</f>
        <v>6.3465857595924602E-3</v>
      </c>
      <c r="G43" s="348"/>
      <c r="H43" s="176" t="s">
        <v>26</v>
      </c>
      <c r="I43" s="290"/>
      <c r="J43" s="97"/>
      <c r="K43" s="275"/>
      <c r="L43" s="289" t="s">
        <v>264</v>
      </c>
      <c r="M43" s="289"/>
      <c r="N43" s="63"/>
      <c r="O43" s="72">
        <f>O41-O39</f>
        <v>-0.10336618828644717</v>
      </c>
      <c r="P43" s="72">
        <f>P41-P39</f>
        <v>-0.13625543001396068</v>
      </c>
      <c r="Q43" s="263"/>
      <c r="R43" s="282"/>
      <c r="S43" s="97"/>
    </row>
    <row r="44" spans="1:37" ht="18" customHeight="1" thickBot="1" x14ac:dyDescent="0.3">
      <c r="A44" s="95"/>
      <c r="B44" s="319" t="s">
        <v>127</v>
      </c>
      <c r="C44" s="320"/>
      <c r="D44" s="321"/>
      <c r="E44" s="63" t="s">
        <v>16</v>
      </c>
      <c r="F44" s="337">
        <v>1</v>
      </c>
      <c r="G44" s="338"/>
      <c r="H44" s="176"/>
      <c r="I44" s="295"/>
      <c r="J44" s="97"/>
      <c r="K44" s="241" t="s">
        <v>320</v>
      </c>
      <c r="L44" s="138"/>
      <c r="M44" s="139"/>
      <c r="N44" s="140" t="s">
        <v>321</v>
      </c>
      <c r="O44" s="181">
        <v>20</v>
      </c>
      <c r="P44" s="181">
        <v>18</v>
      </c>
      <c r="Q44" s="262" t="s">
        <v>26</v>
      </c>
      <c r="R44" s="295"/>
      <c r="S44" s="97"/>
    </row>
    <row r="45" spans="1:37" ht="18" customHeight="1" thickBot="1" x14ac:dyDescent="0.3">
      <c r="A45" s="95"/>
      <c r="B45" s="324" t="s">
        <v>60</v>
      </c>
      <c r="C45" s="325"/>
      <c r="D45" s="292"/>
      <c r="E45" s="63" t="s">
        <v>116</v>
      </c>
      <c r="F45" s="345">
        <f>F44*F14</f>
        <v>2</v>
      </c>
      <c r="G45" s="346"/>
      <c r="H45" s="176" t="s">
        <v>26</v>
      </c>
      <c r="I45" s="282"/>
      <c r="J45" s="97"/>
      <c r="K45" s="243" t="s">
        <v>319</v>
      </c>
      <c r="L45" s="246"/>
      <c r="M45" s="247"/>
      <c r="N45" s="248" t="s">
        <v>322</v>
      </c>
      <c r="O45" s="249" cm="1">
        <f t="array" ref="O45">bmin(O39,F28)</f>
        <v>9.8538842581780894</v>
      </c>
      <c r="P45" s="249" cm="1">
        <f t="array" ref="P45">bmin(P39,F28)</f>
        <v>15.647184576916056</v>
      </c>
      <c r="Q45" s="264"/>
      <c r="R45" s="283"/>
      <c r="S45" s="97"/>
      <c r="V45" s="285" t="s">
        <v>260</v>
      </c>
      <c r="W45" s="287" t="s">
        <v>134</v>
      </c>
      <c r="X45" s="287"/>
      <c r="Y45" s="64" t="s">
        <v>351</v>
      </c>
      <c r="Z45" s="189" cm="1">
        <f t="array" ref="Z45">snreto($F$14,$F$15,F39,F12,$F$16)</f>
        <v>3.8673548543443235</v>
      </c>
      <c r="AA45" s="189" cm="1">
        <f t="array" ref="AA45">snreto($F$14,$F$15,G39,G12,$F$16)</f>
        <v>2.736321546009103</v>
      </c>
      <c r="AB45" s="284" t="s">
        <v>26</v>
      </c>
      <c r="AC45" s="281"/>
    </row>
    <row r="46" spans="1:37" ht="18" customHeight="1" x14ac:dyDescent="0.25">
      <c r="A46" s="95"/>
      <c r="B46" s="319" t="s">
        <v>118</v>
      </c>
      <c r="C46" s="320"/>
      <c r="D46" s="321"/>
      <c r="E46" s="63" t="s">
        <v>14</v>
      </c>
      <c r="F46" s="337">
        <v>1.25</v>
      </c>
      <c r="G46" s="338"/>
      <c r="H46" s="176"/>
      <c r="I46" s="282"/>
      <c r="J46" s="97"/>
      <c r="K46" s="274" t="s">
        <v>329</v>
      </c>
      <c r="L46" s="288" t="s">
        <v>271</v>
      </c>
      <c r="M46" s="288"/>
      <c r="N46" s="152" t="s">
        <v>273</v>
      </c>
      <c r="O46" s="82" cm="1">
        <f t="array" ref="O46">dM($F$14,$F$15,F39,$F$16,F12)</f>
        <v>3.7112021759257265</v>
      </c>
      <c r="P46" s="82" cm="1">
        <f t="array" ref="P46">dM($F$14,$F$15,G39,$F$16,G12)</f>
        <v>3.3311030684158927</v>
      </c>
      <c r="Q46" s="315" t="s">
        <v>26</v>
      </c>
      <c r="R46" s="317"/>
      <c r="S46" s="97"/>
      <c r="V46" s="286"/>
      <c r="W46" s="289" t="s">
        <v>169</v>
      </c>
      <c r="X46" s="289"/>
      <c r="Y46" s="63" t="s">
        <v>352</v>
      </c>
      <c r="Z46" s="72" cm="1">
        <f t="array" ref="Z46">snreto($F$14,$F$15,F58,F12,$F$16)</f>
        <v>3.797470931078998</v>
      </c>
      <c r="AA46" s="72" cm="1">
        <f t="array" ref="AA46">snreto($F$14,$F$15,G58,G12,$F$16)</f>
        <v>2.6413353811188891</v>
      </c>
      <c r="AB46" s="263"/>
      <c r="AC46" s="282"/>
    </row>
    <row r="47" spans="1:37" ht="18" customHeight="1" thickBot="1" x14ac:dyDescent="0.3">
      <c r="A47" s="95"/>
      <c r="B47" s="449" t="s">
        <v>61</v>
      </c>
      <c r="C47" s="447"/>
      <c r="D47" s="448"/>
      <c r="E47" s="160" t="s">
        <v>117</v>
      </c>
      <c r="F47" s="450">
        <f>F46*F14</f>
        <v>2.5</v>
      </c>
      <c r="G47" s="451"/>
      <c r="H47" s="251" t="s">
        <v>26</v>
      </c>
      <c r="I47" s="282"/>
      <c r="J47" s="97"/>
      <c r="K47" s="275"/>
      <c r="L47" s="289" t="s">
        <v>272</v>
      </c>
      <c r="M47" s="289"/>
      <c r="N47" s="166" t="s">
        <v>274</v>
      </c>
      <c r="O47" s="180">
        <v>3.75</v>
      </c>
      <c r="P47" s="180">
        <v>3.5</v>
      </c>
      <c r="Q47" s="290"/>
      <c r="R47" s="317"/>
      <c r="S47" s="97"/>
      <c r="V47" s="286"/>
      <c r="W47" s="289" t="s">
        <v>170</v>
      </c>
      <c r="X47" s="289"/>
      <c r="Y47" s="63" t="s">
        <v>353</v>
      </c>
      <c r="Z47" s="82" cm="1">
        <f t="array" ref="Z47">snreto($F$14,$F$15,F59,F12,$F$16)</f>
        <v>3.7575353708342139</v>
      </c>
      <c r="AA47" s="82" cm="1">
        <f t="array" ref="AA47">snreto($F$14,$F$15,G59,G12,$F$16)</f>
        <v>2.5913422748942336</v>
      </c>
      <c r="AB47" s="263"/>
      <c r="AC47" s="282"/>
    </row>
    <row r="48" spans="1:37" ht="18" customHeight="1" x14ac:dyDescent="0.25">
      <c r="A48" s="95"/>
      <c r="B48" s="301" t="s">
        <v>146</v>
      </c>
      <c r="C48" s="452" t="s">
        <v>148</v>
      </c>
      <c r="D48" s="452"/>
      <c r="E48" s="64"/>
      <c r="F48" s="375" t="s">
        <v>197</v>
      </c>
      <c r="G48" s="376"/>
      <c r="H48" s="252"/>
      <c r="I48" s="272"/>
      <c r="J48" s="97"/>
      <c r="K48" s="275"/>
      <c r="L48" s="289" t="s">
        <v>324</v>
      </c>
      <c r="M48" s="289"/>
      <c r="N48" s="166" t="s">
        <v>325</v>
      </c>
      <c r="O48" s="72" cm="1">
        <f t="array" ref="O48">_xludf.db(F12,$F$14,$F$26,$F$16)</f>
        <v>58.126900535938354</v>
      </c>
      <c r="P48" s="72" cm="1">
        <f t="array" ref="P48">_xludf.db(G12,$F$14,$F$26,$F$16)</f>
        <v>137.5669979350541</v>
      </c>
      <c r="Q48" s="290"/>
      <c r="R48" s="317"/>
      <c r="S48" s="97"/>
      <c r="V48" s="286"/>
      <c r="W48" s="289" t="s">
        <v>263</v>
      </c>
      <c r="X48" s="289"/>
      <c r="Y48" s="63"/>
      <c r="Z48" s="72">
        <f>Z46-Z45</f>
        <v>-6.9883923265325443E-2</v>
      </c>
      <c r="AA48" s="72">
        <f>AA46-AA45</f>
        <v>-9.4986164890213942E-2</v>
      </c>
      <c r="AB48" s="263"/>
      <c r="AC48" s="282"/>
      <c r="AK48" s="32"/>
    </row>
    <row r="49" spans="1:29" ht="18" customHeight="1" x14ac:dyDescent="0.25">
      <c r="A49" s="95"/>
      <c r="B49" s="275"/>
      <c r="C49" s="351" t="s">
        <v>149</v>
      </c>
      <c r="D49" s="351"/>
      <c r="E49" s="63" t="s">
        <v>151</v>
      </c>
      <c r="F49" s="250">
        <f>Tabelas!AA8</f>
        <v>70</v>
      </c>
      <c r="G49" s="253">
        <f>Tabelas!AA9</f>
        <v>95</v>
      </c>
      <c r="H49" s="262" t="s">
        <v>156</v>
      </c>
      <c r="I49" s="266"/>
      <c r="J49" s="97"/>
      <c r="K49" s="275"/>
      <c r="L49" s="312" t="s">
        <v>323</v>
      </c>
      <c r="M49" s="182" t="s">
        <v>134</v>
      </c>
      <c r="N49" s="166" t="s">
        <v>326</v>
      </c>
      <c r="O49" s="72" cm="1">
        <f t="array" ref="O49">dk(F39,$F$15,F12,$F$26,O47,$F$14,O48)</f>
        <v>65.7980521903892</v>
      </c>
      <c r="P49" s="254" cm="1">
        <f t="array" ref="P49">dk(G39,$F$15,G12,$F$26,P47,$F$14,P48)</f>
        <v>147.49244970346243</v>
      </c>
      <c r="Q49" s="290"/>
      <c r="R49" s="317"/>
      <c r="S49" s="97"/>
      <c r="T49">
        <v>145.99600000000001</v>
      </c>
      <c r="V49" s="274"/>
      <c r="W49" s="289" t="s">
        <v>264</v>
      </c>
      <c r="X49" s="289"/>
      <c r="Y49" s="63"/>
      <c r="Z49" s="72">
        <f>Z47-Z45</f>
        <v>-0.10981948351010962</v>
      </c>
      <c r="AA49" s="72">
        <f>AA47-AA45</f>
        <v>-0.14497927111486941</v>
      </c>
      <c r="AB49" s="263"/>
      <c r="AC49" s="282"/>
    </row>
    <row r="50" spans="1:29" ht="18" customHeight="1" thickBot="1" x14ac:dyDescent="0.3">
      <c r="A50" s="95"/>
      <c r="B50" s="275"/>
      <c r="C50" s="351" t="s">
        <v>44</v>
      </c>
      <c r="D50" s="351"/>
      <c r="E50" s="67" t="s">
        <v>155</v>
      </c>
      <c r="F50" s="250">
        <f>Tabelas!AD8</f>
        <v>40</v>
      </c>
      <c r="G50" s="253">
        <f>Tabelas!AD9</f>
        <v>50</v>
      </c>
      <c r="H50" s="263"/>
      <c r="I50" s="266"/>
      <c r="J50" s="97"/>
      <c r="K50" s="275"/>
      <c r="L50" s="313"/>
      <c r="M50" s="182" t="s">
        <v>129</v>
      </c>
      <c r="N50" s="166" t="s">
        <v>327</v>
      </c>
      <c r="O50" s="72" cm="1">
        <f t="array" ref="O50">dk(F58,$F$15,F12,$F$26,O47,$F$14,O48)</f>
        <v>65.652759693517638</v>
      </c>
      <c r="P50" s="72" cm="1">
        <f t="array" ref="P50">dk(G58,$F$15,G12,$F$26,P47,$F$14,P48)</f>
        <v>147.23574955324324</v>
      </c>
      <c r="Q50" s="290"/>
      <c r="R50" s="317"/>
      <c r="S50" s="97"/>
      <c r="V50" s="279" t="s">
        <v>350</v>
      </c>
      <c r="W50" s="280"/>
      <c r="X50" s="261"/>
      <c r="Y50" s="183"/>
      <c r="Z50" s="83" cm="1">
        <f t="array" ref="Z50">hjsn($F$44,$F$14,F12,F39,$F$42,$F$15,$F$16)</f>
        <v>3.0498635930971263</v>
      </c>
      <c r="AA50" s="83" cm="1">
        <f t="array" ref="AA50">hjsn($F$44,$F$14,G12,G39,$F$42,$F$15,$F$16)</f>
        <v>1.4489866968294152</v>
      </c>
      <c r="AB50" s="264"/>
      <c r="AC50" s="283"/>
    </row>
    <row r="51" spans="1:29" ht="18" customHeight="1" x14ac:dyDescent="0.25">
      <c r="A51" s="95"/>
      <c r="B51" s="275"/>
      <c r="C51" s="351" t="s">
        <v>152</v>
      </c>
      <c r="D51" s="351"/>
      <c r="E51" s="63" t="s">
        <v>154</v>
      </c>
      <c r="F51" s="250">
        <f>IF(F50="----","----",F49+F50)</f>
        <v>110</v>
      </c>
      <c r="G51" s="250">
        <f>IF(G50="----","----",G49+G50)</f>
        <v>145</v>
      </c>
      <c r="H51" s="263"/>
      <c r="I51" s="266"/>
      <c r="J51" s="97"/>
      <c r="K51" s="275"/>
      <c r="L51" s="314"/>
      <c r="M51" s="182" t="s">
        <v>130</v>
      </c>
      <c r="N51" s="166" t="s">
        <v>328</v>
      </c>
      <c r="O51" s="72" cm="1">
        <f t="array" ref="O51">dk(F59,$F$15,F12,$F$26,O47,$F$14,O48)</f>
        <v>65.569210456289994</v>
      </c>
      <c r="P51" s="72" cm="1">
        <f t="array" ref="P51">dk(G59,$F$15,G12,$F$26,P47,$F$14,P48)</f>
        <v>147.09940420936624</v>
      </c>
      <c r="Q51" s="290"/>
      <c r="R51" s="317"/>
      <c r="S51" s="97"/>
      <c r="T51" s="446">
        <f>O50+O51</f>
        <v>131.22197014980765</v>
      </c>
    </row>
    <row r="52" spans="1:29" ht="18" customHeight="1" x14ac:dyDescent="0.25">
      <c r="A52" s="95"/>
      <c r="B52" s="371" t="s">
        <v>163</v>
      </c>
      <c r="C52" s="76" t="s">
        <v>149</v>
      </c>
      <c r="D52" s="262"/>
      <c r="E52" s="63" t="s">
        <v>151</v>
      </c>
      <c r="F52" s="110">
        <v>60</v>
      </c>
      <c r="G52" s="111">
        <v>110</v>
      </c>
      <c r="H52" s="263"/>
      <c r="I52" s="266"/>
      <c r="J52" s="97"/>
      <c r="K52" s="275"/>
      <c r="L52" s="289" t="s">
        <v>134</v>
      </c>
      <c r="M52" s="289"/>
      <c r="N52" s="166" t="s">
        <v>275</v>
      </c>
      <c r="O52" s="72" cm="1">
        <f t="array" ref="O52">MdK(F12,O49,O47)</f>
        <v>69.5480521903892</v>
      </c>
      <c r="P52" s="254" cm="1">
        <f t="array" ref="P52">MdK(G12,P49,P47)</f>
        <v>150.99244970346243</v>
      </c>
      <c r="Q52" s="290"/>
      <c r="R52" s="317"/>
      <c r="S52" s="97"/>
      <c r="T52">
        <f>T51/2</f>
        <v>65.610985074903823</v>
      </c>
    </row>
    <row r="53" spans="1:29" ht="18" customHeight="1" x14ac:dyDescent="0.25">
      <c r="A53" s="95"/>
      <c r="B53" s="354"/>
      <c r="C53" s="77" t="s">
        <v>44</v>
      </c>
      <c r="D53" s="263"/>
      <c r="E53" s="67" t="s">
        <v>155</v>
      </c>
      <c r="F53" s="110">
        <v>400</v>
      </c>
      <c r="G53" s="111">
        <v>600</v>
      </c>
      <c r="H53" s="263"/>
      <c r="I53" s="266"/>
      <c r="J53" s="97"/>
      <c r="K53" s="275"/>
      <c r="L53" s="289" t="s">
        <v>169</v>
      </c>
      <c r="M53" s="289"/>
      <c r="N53" s="166" t="s">
        <v>276</v>
      </c>
      <c r="O53" s="72" cm="1">
        <f t="array" ref="O53">MdK(F12,O50,O47)</f>
        <v>69.402759693517638</v>
      </c>
      <c r="P53" s="72" cm="1">
        <f t="array" ref="P53">MdK(G12,P50,P47)</f>
        <v>150.73574955324324</v>
      </c>
      <c r="Q53" s="290"/>
      <c r="R53" s="317"/>
      <c r="S53" s="97"/>
    </row>
    <row r="54" spans="1:29" ht="18" customHeight="1" thickBot="1" x14ac:dyDescent="0.3">
      <c r="A54" s="95"/>
      <c r="B54" s="372"/>
      <c r="C54" s="78" t="s">
        <v>152</v>
      </c>
      <c r="D54" s="264"/>
      <c r="E54" s="66" t="s">
        <v>154</v>
      </c>
      <c r="F54" s="112">
        <v>460</v>
      </c>
      <c r="G54" s="112">
        <v>710</v>
      </c>
      <c r="H54" s="264"/>
      <c r="I54" s="267"/>
      <c r="J54" s="97"/>
      <c r="K54" s="275"/>
      <c r="L54" s="289" t="s">
        <v>170</v>
      </c>
      <c r="M54" s="289"/>
      <c r="N54" s="166" t="s">
        <v>277</v>
      </c>
      <c r="O54" s="72" cm="1">
        <f t="array" ref="O54">MdK(F12,O51,O47)</f>
        <v>69.319210456289994</v>
      </c>
      <c r="P54" s="72" cm="1">
        <f t="array" ref="P54">MdK(G12,P51,P47)</f>
        <v>150.59940420936624</v>
      </c>
      <c r="Q54" s="290"/>
      <c r="R54" s="317"/>
      <c r="S54" s="97"/>
    </row>
    <row r="55" spans="1:29" ht="18" customHeight="1" x14ac:dyDescent="0.25">
      <c r="A55" s="95"/>
      <c r="B55" s="352" t="s">
        <v>165</v>
      </c>
      <c r="C55" s="353"/>
      <c r="D55" s="79" t="s">
        <v>134</v>
      </c>
      <c r="E55" s="64" t="s">
        <v>166</v>
      </c>
      <c r="F55" s="73" cm="1">
        <f t="array" ref="F55">sn($F$14,F39,$F$15)</f>
        <v>3.8695331221221938</v>
      </c>
      <c r="G55" s="73" cm="1">
        <f t="array" ref="G55">sn($F$14,G39,$F$15)</f>
        <v>2.7364591069277342</v>
      </c>
      <c r="H55" s="284" t="s">
        <v>26</v>
      </c>
      <c r="I55" s="272"/>
      <c r="J55" s="97"/>
      <c r="K55" s="275"/>
      <c r="L55" s="289" t="s">
        <v>263</v>
      </c>
      <c r="M55" s="289"/>
      <c r="N55" s="166"/>
      <c r="O55" s="72">
        <f>O53-O52</f>
        <v>-0.14529249687156209</v>
      </c>
      <c r="P55" s="72">
        <f>P53-P52</f>
        <v>-0.25670015021918857</v>
      </c>
      <c r="Q55" s="290"/>
      <c r="R55" s="317"/>
      <c r="S55" s="97"/>
    </row>
    <row r="56" spans="1:29" ht="18" customHeight="1" thickBot="1" x14ac:dyDescent="0.3">
      <c r="A56" s="95"/>
      <c r="B56" s="354"/>
      <c r="C56" s="355"/>
      <c r="D56" s="76" t="s">
        <v>129</v>
      </c>
      <c r="E56" s="63" t="s">
        <v>167</v>
      </c>
      <c r="F56" s="72" cm="1">
        <f t="array" ref="F56">espcor($F$48,F55,F49,F52)</f>
        <v>3.799533122122194</v>
      </c>
      <c r="G56" s="72" cm="1">
        <f t="array" ref="G56">espcor($F$48,G55,G49,G52)</f>
        <v>2.641459106927734</v>
      </c>
      <c r="H56" s="263"/>
      <c r="I56" s="266"/>
      <c r="J56" s="97"/>
      <c r="K56" s="276"/>
      <c r="L56" s="311" t="s">
        <v>264</v>
      </c>
      <c r="M56" s="311"/>
      <c r="N56" s="167"/>
      <c r="O56" s="83">
        <f>O54-O52</f>
        <v>-0.2288417340992055</v>
      </c>
      <c r="P56" s="83">
        <f>P54-P52</f>
        <v>-0.39304549409618517</v>
      </c>
      <c r="Q56" s="316"/>
      <c r="R56" s="318"/>
      <c r="S56" s="97"/>
    </row>
    <row r="57" spans="1:29" ht="18" customHeight="1" x14ac:dyDescent="0.25">
      <c r="A57" s="95"/>
      <c r="B57" s="356"/>
      <c r="C57" s="357"/>
      <c r="D57" s="76" t="s">
        <v>130</v>
      </c>
      <c r="E57" s="63" t="s">
        <v>168</v>
      </c>
      <c r="F57" s="72" cm="1">
        <f t="array" ref="F57">espcor($F$48,F55,F51,F54)</f>
        <v>3.7595331221221939</v>
      </c>
      <c r="G57" s="72" cm="1">
        <f t="array" ref="G57">espcor($F$48,G55,G51,G54)</f>
        <v>2.5914591069277342</v>
      </c>
      <c r="H57" s="315"/>
      <c r="I57" s="273"/>
      <c r="J57" s="97"/>
      <c r="S57" s="97"/>
    </row>
    <row r="58" spans="1:29" ht="18" customHeight="1" x14ac:dyDescent="0.25">
      <c r="A58" s="95"/>
      <c r="B58" s="371" t="s">
        <v>175</v>
      </c>
      <c r="C58" s="386"/>
      <c r="D58" s="76" t="s">
        <v>169</v>
      </c>
      <c r="E58" s="367" t="s">
        <v>69</v>
      </c>
      <c r="F58" s="74" cm="1">
        <f t="array" ref="F58">Xti(F56,$F$14,$F$15)</f>
        <v>0.45191914515954407</v>
      </c>
      <c r="G58" s="74" cm="1">
        <f t="array" ref="G58">Xti(G56,$F$14,$F$15)</f>
        <v>-0.34352640654143879</v>
      </c>
      <c r="H58" s="270"/>
      <c r="I58" s="265"/>
      <c r="J58" s="97"/>
      <c r="K58" s="56"/>
      <c r="L58" s="56"/>
      <c r="M58" s="56"/>
      <c r="N58" s="56"/>
      <c r="O58" s="56"/>
      <c r="P58" s="56"/>
      <c r="Q58" s="56"/>
      <c r="R58" s="56"/>
      <c r="S58" s="97"/>
    </row>
    <row r="59" spans="1:29" ht="18" customHeight="1" thickBot="1" x14ac:dyDescent="0.3">
      <c r="A59" s="95"/>
      <c r="B59" s="372"/>
      <c r="C59" s="387"/>
      <c r="D59" s="80" t="s">
        <v>170</v>
      </c>
      <c r="E59" s="388"/>
      <c r="F59" s="185" cm="1">
        <f t="array" ref="F59">Xti(F57,$F$14,$F$15)</f>
        <v>0.42444437096499782</v>
      </c>
      <c r="G59" s="185" cm="1">
        <f t="array" ref="G59">Xti(G57,$F$14,$F$15)</f>
        <v>-0.37786987428462149</v>
      </c>
      <c r="H59" s="271"/>
      <c r="I59" s="267"/>
      <c r="J59" s="97"/>
      <c r="K59" s="56"/>
      <c r="L59" s="56"/>
      <c r="M59" s="56"/>
      <c r="N59" s="56"/>
      <c r="O59" s="56"/>
      <c r="P59" s="56"/>
      <c r="Q59" s="56"/>
      <c r="R59" s="56"/>
      <c r="S59" s="97"/>
    </row>
    <row r="60" spans="1:29" ht="16.5" thickBot="1" x14ac:dyDescent="0.3">
      <c r="A60" s="95"/>
      <c r="B60" s="97"/>
      <c r="C60" s="97"/>
      <c r="D60" s="97"/>
      <c r="E60" s="98"/>
      <c r="F60" s="98"/>
      <c r="G60" s="98"/>
      <c r="H60" s="98"/>
      <c r="I60" s="97"/>
      <c r="J60" s="97"/>
      <c r="K60" s="97"/>
      <c r="L60" s="97"/>
      <c r="M60" s="97"/>
      <c r="N60" s="98"/>
      <c r="O60" s="98"/>
      <c r="P60" s="98"/>
      <c r="Q60" s="98"/>
      <c r="R60" s="97"/>
      <c r="S60" s="105"/>
    </row>
    <row r="61" spans="1:29" x14ac:dyDescent="0.25">
      <c r="A61" s="95"/>
      <c r="B61" s="268" t="s">
        <v>88</v>
      </c>
      <c r="C61" s="269"/>
      <c r="D61" s="269"/>
      <c r="E61" s="269"/>
      <c r="F61" s="269"/>
      <c r="G61" s="269"/>
      <c r="H61" s="269"/>
      <c r="I61" s="269"/>
      <c r="J61" s="269"/>
      <c r="K61" s="269"/>
      <c r="L61" s="269"/>
      <c r="M61" s="269"/>
      <c r="N61" s="55"/>
      <c r="O61" s="55"/>
      <c r="P61" s="55"/>
      <c r="Q61" s="55"/>
      <c r="R61" s="55"/>
      <c r="S61" s="186"/>
    </row>
    <row r="62" spans="1:29" x14ac:dyDescent="0.25">
      <c r="A62" s="95"/>
      <c r="B62" s="306" t="s">
        <v>89</v>
      </c>
      <c r="C62" s="307"/>
      <c r="D62" s="307"/>
      <c r="E62" s="307"/>
      <c r="F62" s="307"/>
      <c r="G62" s="307"/>
      <c r="H62" s="307"/>
      <c r="I62" s="307"/>
      <c r="J62" s="307"/>
      <c r="K62" s="307"/>
      <c r="L62" s="307"/>
      <c r="M62" s="307"/>
      <c r="N62" s="56"/>
      <c r="O62" s="56"/>
      <c r="P62" s="57"/>
      <c r="Q62" s="57"/>
      <c r="R62" s="58"/>
      <c r="S62" s="187"/>
    </row>
    <row r="63" spans="1:29" x14ac:dyDescent="0.25">
      <c r="A63" s="95"/>
      <c r="B63" s="306" t="s">
        <v>95</v>
      </c>
      <c r="C63" s="307"/>
      <c r="D63" s="307"/>
      <c r="E63" s="307"/>
      <c r="F63" s="307"/>
      <c r="G63" s="307"/>
      <c r="H63" s="307"/>
      <c r="I63" s="307"/>
      <c r="J63" s="307"/>
      <c r="K63" s="307"/>
      <c r="L63" s="307"/>
      <c r="M63" s="307"/>
      <c r="N63" s="56"/>
      <c r="O63" s="56"/>
      <c r="P63" s="57"/>
      <c r="Q63" s="57"/>
      <c r="R63" s="58"/>
      <c r="S63" s="187"/>
    </row>
    <row r="64" spans="1:29" x14ac:dyDescent="0.25">
      <c r="A64" s="95"/>
      <c r="B64" s="306" t="s">
        <v>289</v>
      </c>
      <c r="C64" s="307"/>
      <c r="D64" s="307"/>
      <c r="E64" s="307"/>
      <c r="F64" s="307"/>
      <c r="G64" s="307"/>
      <c r="H64" s="307"/>
      <c r="I64" s="307"/>
      <c r="J64" s="307"/>
      <c r="K64" s="307"/>
      <c r="L64" s="307"/>
      <c r="M64" s="307"/>
      <c r="N64" s="56"/>
      <c r="O64" s="56"/>
      <c r="P64" s="57"/>
      <c r="Q64" s="57"/>
      <c r="R64" s="58"/>
      <c r="S64" s="187"/>
    </row>
    <row r="65" spans="1:35" x14ac:dyDescent="0.25">
      <c r="A65" s="95"/>
      <c r="B65" s="306" t="s">
        <v>287</v>
      </c>
      <c r="C65" s="307"/>
      <c r="D65" s="307"/>
      <c r="E65" s="307"/>
      <c r="F65" s="307"/>
      <c r="G65" s="307"/>
      <c r="H65" s="307"/>
      <c r="I65" s="307"/>
      <c r="J65" s="307"/>
      <c r="K65" s="307"/>
      <c r="L65" s="307"/>
      <c r="M65" s="307"/>
      <c r="N65" s="56"/>
      <c r="O65" s="56"/>
      <c r="P65" s="57"/>
      <c r="Q65" s="57"/>
      <c r="R65" s="58"/>
      <c r="S65" s="187"/>
    </row>
    <row r="66" spans="1:35" x14ac:dyDescent="0.25">
      <c r="A66" s="95"/>
      <c r="B66" s="306" t="s">
        <v>92</v>
      </c>
      <c r="C66" s="307"/>
      <c r="D66" s="307"/>
      <c r="E66" s="307"/>
      <c r="F66" s="307"/>
      <c r="G66" s="307"/>
      <c r="H66" s="307"/>
      <c r="I66" s="307"/>
      <c r="J66" s="307"/>
      <c r="K66" s="307"/>
      <c r="L66" s="307"/>
      <c r="M66" s="307"/>
      <c r="N66" s="56"/>
      <c r="O66" s="56"/>
      <c r="P66" s="57"/>
      <c r="Q66" s="57"/>
      <c r="R66" s="58"/>
      <c r="S66" s="187"/>
    </row>
    <row r="67" spans="1:35" x14ac:dyDescent="0.25">
      <c r="A67" s="95"/>
      <c r="B67" s="306" t="s">
        <v>91</v>
      </c>
      <c r="C67" s="307"/>
      <c r="D67" s="307"/>
      <c r="E67" s="307"/>
      <c r="F67" s="307"/>
      <c r="G67" s="307"/>
      <c r="H67" s="307"/>
      <c r="I67" s="307"/>
      <c r="J67" s="307"/>
      <c r="K67" s="307"/>
      <c r="L67" s="307"/>
      <c r="M67" s="307"/>
      <c r="N67" s="56"/>
      <c r="O67" s="56"/>
      <c r="P67" s="57"/>
      <c r="Q67" s="57"/>
      <c r="R67" s="58"/>
      <c r="S67" s="187"/>
    </row>
    <row r="68" spans="1:35" ht="15.75" customHeight="1" x14ac:dyDescent="0.25">
      <c r="A68" s="95"/>
      <c r="B68" s="306" t="s">
        <v>90</v>
      </c>
      <c r="C68" s="307"/>
      <c r="D68" s="307"/>
      <c r="E68" s="307"/>
      <c r="F68" s="307"/>
      <c r="G68" s="307"/>
      <c r="H68" s="307"/>
      <c r="I68" s="307"/>
      <c r="J68" s="307"/>
      <c r="K68" s="307"/>
      <c r="L68" s="307"/>
      <c r="M68" s="307"/>
      <c r="N68" s="56"/>
      <c r="O68" s="56"/>
      <c r="P68" s="57"/>
      <c r="Q68" s="57"/>
      <c r="R68" s="58"/>
      <c r="S68" s="187"/>
    </row>
    <row r="69" spans="1:35" x14ac:dyDescent="0.25">
      <c r="A69" s="95"/>
      <c r="B69" s="306" t="s">
        <v>93</v>
      </c>
      <c r="C69" s="307"/>
      <c r="D69" s="307"/>
      <c r="E69" s="307"/>
      <c r="F69" s="307"/>
      <c r="G69" s="307"/>
      <c r="H69" s="307"/>
      <c r="I69" s="307"/>
      <c r="J69" s="307"/>
      <c r="K69" s="307"/>
      <c r="L69" s="307"/>
      <c r="M69" s="307"/>
      <c r="N69" s="56"/>
      <c r="O69" s="56"/>
      <c r="P69" s="57"/>
      <c r="Q69" s="57"/>
      <c r="R69" s="58"/>
      <c r="S69" s="187"/>
    </row>
    <row r="70" spans="1:35" x14ac:dyDescent="0.25">
      <c r="A70" s="95"/>
      <c r="B70" s="306" t="s">
        <v>94</v>
      </c>
      <c r="C70" s="307"/>
      <c r="D70" s="307"/>
      <c r="E70" s="307"/>
      <c r="F70" s="307"/>
      <c r="G70" s="307"/>
      <c r="H70" s="307"/>
      <c r="I70" s="307"/>
      <c r="J70" s="307"/>
      <c r="K70" s="307"/>
      <c r="L70" s="307"/>
      <c r="M70" s="307"/>
      <c r="N70" s="56"/>
      <c r="O70" s="56"/>
      <c r="P70" s="57"/>
      <c r="Q70" s="57"/>
      <c r="R70" s="58"/>
      <c r="S70" s="187"/>
    </row>
    <row r="71" spans="1:35" x14ac:dyDescent="0.25">
      <c r="A71" s="95"/>
      <c r="B71" s="306" t="s">
        <v>98</v>
      </c>
      <c r="C71" s="307"/>
      <c r="D71" s="307"/>
      <c r="E71" s="307"/>
      <c r="F71" s="307"/>
      <c r="G71" s="307"/>
      <c r="H71" s="307"/>
      <c r="I71" s="307"/>
      <c r="J71" s="307"/>
      <c r="K71" s="307"/>
      <c r="L71" s="307"/>
      <c r="M71" s="307"/>
      <c r="N71" s="56"/>
      <c r="O71" s="56"/>
      <c r="P71" s="57"/>
      <c r="Q71" s="57"/>
      <c r="R71" s="58"/>
      <c r="S71" s="187"/>
    </row>
    <row r="72" spans="1:35" x14ac:dyDescent="0.25">
      <c r="A72" s="95"/>
      <c r="B72" s="173" t="s">
        <v>99</v>
      </c>
      <c r="C72" s="174"/>
      <c r="D72" s="174"/>
      <c r="E72" s="174"/>
      <c r="F72" s="174"/>
      <c r="G72" s="174"/>
      <c r="H72" s="174"/>
      <c r="I72" s="174"/>
      <c r="J72" s="174"/>
      <c r="K72" s="174"/>
      <c r="L72" s="174"/>
      <c r="M72" s="174"/>
      <c r="N72" s="56"/>
      <c r="O72" s="56"/>
      <c r="P72" s="57"/>
      <c r="Q72" s="57"/>
      <c r="R72" s="58"/>
      <c r="S72" s="187"/>
    </row>
    <row r="73" spans="1:35" x14ac:dyDescent="0.25">
      <c r="A73" s="95"/>
      <c r="B73" s="306" t="s">
        <v>100</v>
      </c>
      <c r="C73" s="307"/>
      <c r="D73" s="307"/>
      <c r="E73" s="307"/>
      <c r="F73" s="307"/>
      <c r="G73" s="307"/>
      <c r="H73" s="307"/>
      <c r="I73" s="307"/>
      <c r="J73" s="307"/>
      <c r="K73" s="307"/>
      <c r="L73" s="307"/>
      <c r="M73" s="307"/>
      <c r="N73" s="56"/>
      <c r="O73" s="56"/>
      <c r="P73" s="57"/>
      <c r="Q73" s="57"/>
      <c r="R73" s="58"/>
      <c r="S73" s="187"/>
    </row>
    <row r="74" spans="1:35" x14ac:dyDescent="0.25">
      <c r="A74" s="95"/>
      <c r="B74" s="306" t="s">
        <v>101</v>
      </c>
      <c r="C74" s="307"/>
      <c r="D74" s="307"/>
      <c r="E74" s="307"/>
      <c r="F74" s="307"/>
      <c r="G74" s="307"/>
      <c r="H74" s="307"/>
      <c r="I74" s="307"/>
      <c r="J74" s="307"/>
      <c r="K74" s="307"/>
      <c r="L74" s="307"/>
      <c r="M74" s="307"/>
      <c r="N74" s="56"/>
      <c r="O74" s="56"/>
      <c r="P74" s="57"/>
      <c r="Q74" s="57"/>
      <c r="R74" s="58"/>
      <c r="S74" s="187"/>
    </row>
    <row r="75" spans="1:35" x14ac:dyDescent="0.25">
      <c r="A75" s="95"/>
      <c r="B75" s="306" t="s">
        <v>102</v>
      </c>
      <c r="C75" s="307"/>
      <c r="D75" s="307"/>
      <c r="E75" s="307"/>
      <c r="F75" s="307"/>
      <c r="G75" s="307"/>
      <c r="H75" s="307"/>
      <c r="I75" s="307"/>
      <c r="J75" s="307"/>
      <c r="K75" s="307"/>
      <c r="L75" s="307"/>
      <c r="M75" s="307"/>
      <c r="N75" s="56"/>
      <c r="O75" s="56"/>
      <c r="P75" s="57"/>
      <c r="Q75" s="57"/>
      <c r="R75" s="58"/>
      <c r="S75" s="187"/>
    </row>
    <row r="76" spans="1:35" ht="16.5" thickBot="1" x14ac:dyDescent="0.3">
      <c r="A76" s="95"/>
      <c r="B76" s="308" t="s">
        <v>96</v>
      </c>
      <c r="C76" s="309"/>
      <c r="D76" s="309"/>
      <c r="E76" s="309"/>
      <c r="F76" s="309"/>
      <c r="G76" s="309"/>
      <c r="H76" s="309"/>
      <c r="I76" s="309"/>
      <c r="J76" s="309"/>
      <c r="K76" s="309"/>
      <c r="L76" s="309"/>
      <c r="M76" s="309"/>
      <c r="N76" s="59"/>
      <c r="O76" s="59"/>
      <c r="P76" s="60"/>
      <c r="Q76" s="60"/>
      <c r="R76" s="61"/>
      <c r="S76" s="188"/>
    </row>
    <row r="77" spans="1:35" ht="16.5" thickBot="1" x14ac:dyDescent="0.3">
      <c r="A77" s="103"/>
      <c r="B77" s="310"/>
      <c r="C77" s="310"/>
      <c r="D77" s="310"/>
      <c r="E77" s="310"/>
      <c r="F77" s="310"/>
      <c r="G77" s="310"/>
      <c r="H77" s="310"/>
      <c r="I77" s="310"/>
      <c r="J77" s="310"/>
      <c r="K77" s="310"/>
      <c r="L77" s="310"/>
      <c r="M77" s="310"/>
      <c r="N77" s="106"/>
      <c r="O77" s="106"/>
      <c r="P77" s="107"/>
      <c r="Q77" s="107"/>
      <c r="R77" s="108"/>
      <c r="S77" s="108"/>
      <c r="AD77" s="28"/>
      <c r="AE77" s="28"/>
      <c r="AF77" s="29"/>
      <c r="AG77" s="29"/>
      <c r="AH77" s="29"/>
      <c r="AI77" s="29"/>
    </row>
    <row r="78" spans="1:35" x14ac:dyDescent="0.25">
      <c r="A78"/>
      <c r="B78" s="305"/>
      <c r="C78" s="305"/>
      <c r="D78" s="305"/>
      <c r="E78" s="305"/>
      <c r="F78" s="305"/>
      <c r="G78" s="305"/>
      <c r="H78" s="305"/>
      <c r="I78" s="305"/>
      <c r="J78" s="305"/>
      <c r="K78" s="305"/>
      <c r="L78" s="305"/>
      <c r="M78" s="305"/>
      <c r="N78"/>
      <c r="O78"/>
      <c r="AD78" s="28"/>
      <c r="AE78" s="28"/>
      <c r="AF78" s="29"/>
      <c r="AG78" s="29"/>
      <c r="AH78" s="29"/>
      <c r="AI78" s="29"/>
    </row>
    <row r="79" spans="1:35" x14ac:dyDescent="0.25">
      <c r="A79"/>
      <c r="B79" s="305"/>
      <c r="C79" s="305"/>
      <c r="D79" s="305"/>
      <c r="E79" s="305"/>
      <c r="F79" s="305"/>
      <c r="G79" s="305"/>
      <c r="H79" s="305"/>
      <c r="I79" s="305"/>
      <c r="J79" s="305"/>
      <c r="K79" s="305"/>
      <c r="L79" s="305"/>
      <c r="M79" s="305"/>
      <c r="N79"/>
      <c r="O79"/>
      <c r="AI79" s="29"/>
    </row>
    <row r="80" spans="1:35" x14ac:dyDescent="0.25">
      <c r="A80"/>
      <c r="J80"/>
      <c r="K80"/>
      <c r="L80"/>
      <c r="M80"/>
      <c r="N80"/>
      <c r="O80"/>
    </row>
    <row r="81" spans="2:36" x14ac:dyDescent="0.25">
      <c r="B81" s="165"/>
      <c r="H81"/>
      <c r="I81"/>
      <c r="J81"/>
      <c r="K81"/>
      <c r="L81"/>
      <c r="M81"/>
      <c r="N81"/>
      <c r="O81"/>
      <c r="P81"/>
      <c r="Q81"/>
      <c r="R81"/>
      <c r="S81"/>
    </row>
    <row r="82" spans="2:36" ht="18" x14ac:dyDescent="0.25">
      <c r="B82" s="164"/>
      <c r="H82"/>
      <c r="I82"/>
      <c r="J82"/>
      <c r="K82"/>
      <c r="L82"/>
      <c r="M82"/>
      <c r="N82"/>
      <c r="O82"/>
      <c r="P82"/>
      <c r="Q82"/>
      <c r="R82"/>
      <c r="S82"/>
    </row>
    <row r="83" spans="2:36" x14ac:dyDescent="0.25">
      <c r="H83"/>
      <c r="I83"/>
      <c r="J83"/>
      <c r="K83"/>
      <c r="L83"/>
      <c r="M83"/>
      <c r="N83"/>
      <c r="O83"/>
      <c r="P83"/>
      <c r="Q83"/>
      <c r="R83"/>
      <c r="S83"/>
    </row>
    <row r="84" spans="2:36" x14ac:dyDescent="0.25">
      <c r="H84"/>
      <c r="I84"/>
      <c r="J84"/>
      <c r="K84"/>
      <c r="L84"/>
      <c r="M84"/>
      <c r="N84"/>
      <c r="O84"/>
      <c r="P84"/>
      <c r="Q84"/>
      <c r="R84"/>
      <c r="S84"/>
    </row>
    <row r="85" spans="2:36" x14ac:dyDescent="0.25">
      <c r="H85"/>
      <c r="I85"/>
      <c r="J85"/>
      <c r="K85"/>
      <c r="L85"/>
      <c r="M85"/>
      <c r="N85"/>
      <c r="O85"/>
      <c r="P85"/>
      <c r="Q85"/>
      <c r="R85"/>
      <c r="S85"/>
    </row>
    <row r="91" spans="2:36" x14ac:dyDescent="0.25">
      <c r="AD91"/>
      <c r="AE91"/>
      <c r="AF91"/>
      <c r="AG91"/>
      <c r="AH91"/>
      <c r="AI91"/>
      <c r="AJ91"/>
    </row>
    <row r="92" spans="2:36" x14ac:dyDescent="0.25">
      <c r="AD92"/>
      <c r="AE92"/>
      <c r="AF92"/>
      <c r="AG92"/>
      <c r="AH92"/>
      <c r="AI92"/>
      <c r="AJ92"/>
    </row>
    <row r="93" spans="2:36" x14ac:dyDescent="0.25">
      <c r="AD93"/>
      <c r="AE93"/>
      <c r="AF93"/>
      <c r="AG93"/>
      <c r="AH93"/>
      <c r="AI93"/>
      <c r="AJ93"/>
    </row>
  </sheetData>
  <mergeCells count="189">
    <mergeCell ref="R44:R45"/>
    <mergeCell ref="I42:I43"/>
    <mergeCell ref="L21:L22"/>
    <mergeCell ref="R17:R22"/>
    <mergeCell ref="H55:H57"/>
    <mergeCell ref="I48:I54"/>
    <mergeCell ref="B58:C59"/>
    <mergeCell ref="E58:E59"/>
    <mergeCell ref="B10:D10"/>
    <mergeCell ref="B11:D11"/>
    <mergeCell ref="R11:R13"/>
    <mergeCell ref="O14:P14"/>
    <mergeCell ref="Q8:Q10"/>
    <mergeCell ref="L11:L13"/>
    <mergeCell ref="L17:M17"/>
    <mergeCell ref="L18:M18"/>
    <mergeCell ref="N17:N18"/>
    <mergeCell ref="R8:R10"/>
    <mergeCell ref="Q17:Q22"/>
    <mergeCell ref="I16:I17"/>
    <mergeCell ref="I19:I20"/>
    <mergeCell ref="L19:L20"/>
    <mergeCell ref="H12:H13"/>
    <mergeCell ref="K14:L16"/>
    <mergeCell ref="Q11:Q13"/>
    <mergeCell ref="K8:K13"/>
    <mergeCell ref="L8:L10"/>
    <mergeCell ref="C8:G8"/>
    <mergeCell ref="F10:I10"/>
    <mergeCell ref="F11:I11"/>
    <mergeCell ref="F9:I9"/>
    <mergeCell ref="H8:I8"/>
    <mergeCell ref="B9:D9"/>
    <mergeCell ref="B13:D13"/>
    <mergeCell ref="B52:B54"/>
    <mergeCell ref="B21:D21"/>
    <mergeCell ref="B46:D46"/>
    <mergeCell ref="B25:D25"/>
    <mergeCell ref="B26:D26"/>
    <mergeCell ref="F27:G27"/>
    <mergeCell ref="F18:G18"/>
    <mergeCell ref="B45:D45"/>
    <mergeCell ref="B43:D43"/>
    <mergeCell ref="F42:G42"/>
    <mergeCell ref="F22:G22"/>
    <mergeCell ref="F23:G23"/>
    <mergeCell ref="F48:G48"/>
    <mergeCell ref="B23:D23"/>
    <mergeCell ref="B24:D24"/>
    <mergeCell ref="C36:D36"/>
    <mergeCell ref="C37:D37"/>
    <mergeCell ref="B38:D38"/>
    <mergeCell ref="C35:D35"/>
    <mergeCell ref="C31:D32"/>
    <mergeCell ref="L27:L29"/>
    <mergeCell ref="H29:H39"/>
    <mergeCell ref="C49:D49"/>
    <mergeCell ref="F28:G28"/>
    <mergeCell ref="F44:G44"/>
    <mergeCell ref="B42:D42"/>
    <mergeCell ref="B44:D44"/>
    <mergeCell ref="F1:N3"/>
    <mergeCell ref="M15:N15"/>
    <mergeCell ref="M16:N16"/>
    <mergeCell ref="B73:M73"/>
    <mergeCell ref="B74:M74"/>
    <mergeCell ref="B65:M65"/>
    <mergeCell ref="B64:M64"/>
    <mergeCell ref="C51:D51"/>
    <mergeCell ref="H49:H54"/>
    <mergeCell ref="B55:C57"/>
    <mergeCell ref="D52:D54"/>
    <mergeCell ref="B7:E7"/>
    <mergeCell ref="B12:D12"/>
    <mergeCell ref="K7:N7"/>
    <mergeCell ref="F13:G13"/>
    <mergeCell ref="B29:D29"/>
    <mergeCell ref="H40:H41"/>
    <mergeCell ref="F26:G26"/>
    <mergeCell ref="F35:G35"/>
    <mergeCell ref="B27:D27"/>
    <mergeCell ref="I24:I25"/>
    <mergeCell ref="B16:D16"/>
    <mergeCell ref="B14:D14"/>
    <mergeCell ref="B15:D15"/>
    <mergeCell ref="B17:D17"/>
    <mergeCell ref="M14:N14"/>
    <mergeCell ref="I26:I28"/>
    <mergeCell ref="E36:E39"/>
    <mergeCell ref="F47:G47"/>
    <mergeCell ref="B18:D18"/>
    <mergeCell ref="B20:D20"/>
    <mergeCell ref="B19:D19"/>
    <mergeCell ref="B39:D39"/>
    <mergeCell ref="C33:D34"/>
    <mergeCell ref="B40:D40"/>
    <mergeCell ref="B41:D41"/>
    <mergeCell ref="B22:D22"/>
    <mergeCell ref="B28:D28"/>
    <mergeCell ref="I21:I23"/>
    <mergeCell ref="F19:G19"/>
    <mergeCell ref="F31:G32"/>
    <mergeCell ref="F33:G34"/>
    <mergeCell ref="F30:G30"/>
    <mergeCell ref="I44:I47"/>
    <mergeCell ref="F45:G45"/>
    <mergeCell ref="F46:G46"/>
    <mergeCell ref="F43:G43"/>
    <mergeCell ref="B30:D30"/>
    <mergeCell ref="B79:M79"/>
    <mergeCell ref="B71:M71"/>
    <mergeCell ref="B62:M62"/>
    <mergeCell ref="B63:M63"/>
    <mergeCell ref="B66:M66"/>
    <mergeCell ref="B67:M67"/>
    <mergeCell ref="B68:M68"/>
    <mergeCell ref="B69:M69"/>
    <mergeCell ref="B70:M70"/>
    <mergeCell ref="B76:M76"/>
    <mergeCell ref="B77:M77"/>
    <mergeCell ref="B78:M78"/>
    <mergeCell ref="B75:M75"/>
    <mergeCell ref="K17:K26"/>
    <mergeCell ref="K27:K29"/>
    <mergeCell ref="M27:N27"/>
    <mergeCell ref="M28:N28"/>
    <mergeCell ref="L30:L32"/>
    <mergeCell ref="K36:R36"/>
    <mergeCell ref="K37:K43"/>
    <mergeCell ref="L37:M37"/>
    <mergeCell ref="L38:M38"/>
    <mergeCell ref="L39:M39"/>
    <mergeCell ref="L40:M40"/>
    <mergeCell ref="L41:M41"/>
    <mergeCell ref="L42:M42"/>
    <mergeCell ref="L43:M43"/>
    <mergeCell ref="L33:L35"/>
    <mergeCell ref="R30:R35"/>
    <mergeCell ref="Q30:Q35"/>
    <mergeCell ref="R37:R43"/>
    <mergeCell ref="Q39:Q43"/>
    <mergeCell ref="AC45:AC50"/>
    <mergeCell ref="AB45:AB50"/>
    <mergeCell ref="V45:V49"/>
    <mergeCell ref="W45:X45"/>
    <mergeCell ref="R15:R16"/>
    <mergeCell ref="L46:M46"/>
    <mergeCell ref="L47:M47"/>
    <mergeCell ref="L52:M52"/>
    <mergeCell ref="L53:M53"/>
    <mergeCell ref="Q15:Q16"/>
    <mergeCell ref="M23:N23"/>
    <mergeCell ref="M24:N24"/>
    <mergeCell ref="L23:L26"/>
    <mergeCell ref="M25:N25"/>
    <mergeCell ref="M26:N26"/>
    <mergeCell ref="R23:R26"/>
    <mergeCell ref="W46:X46"/>
    <mergeCell ref="L48:M48"/>
    <mergeCell ref="L49:L51"/>
    <mergeCell ref="Q46:Q56"/>
    <mergeCell ref="R46:R56"/>
    <mergeCell ref="Q44:Q45"/>
    <mergeCell ref="U29:W29"/>
    <mergeCell ref="W47:X47"/>
    <mergeCell ref="M29:N29"/>
    <mergeCell ref="Q27:Q29"/>
    <mergeCell ref="R27:R29"/>
    <mergeCell ref="B61:M61"/>
    <mergeCell ref="H58:H59"/>
    <mergeCell ref="I58:I59"/>
    <mergeCell ref="I55:I57"/>
    <mergeCell ref="K46:K56"/>
    <mergeCell ref="Y30:Z30"/>
    <mergeCell ref="V50:X50"/>
    <mergeCell ref="K30:K35"/>
    <mergeCell ref="L54:M54"/>
    <mergeCell ref="L55:M55"/>
    <mergeCell ref="L56:M56"/>
    <mergeCell ref="B48:B51"/>
    <mergeCell ref="B47:D47"/>
    <mergeCell ref="C50:D50"/>
    <mergeCell ref="C48:D48"/>
    <mergeCell ref="I30:I39"/>
    <mergeCell ref="W48:X48"/>
    <mergeCell ref="W49:X49"/>
    <mergeCell ref="E31:E35"/>
    <mergeCell ref="B31:B35"/>
    <mergeCell ref="B36:B37"/>
  </mergeCells>
  <phoneticPr fontId="2" type="noConversion"/>
  <conditionalFormatting sqref="F36:G37">
    <cfRule type="containsText" dxfId="14" priority="58" operator="containsText" text="Não atende">
      <formula>NOT(ISERROR(SEARCH("Não atende",F36)))</formula>
    </cfRule>
  </conditionalFormatting>
  <conditionalFormatting sqref="F30:G30 F37:G37">
    <cfRule type="expression" dxfId="13" priority="57">
      <formula>$F$37+$G$37&lt;$F$30</formula>
    </cfRule>
  </conditionalFormatting>
  <conditionalFormatting sqref="F39">
    <cfRule type="expression" dxfId="12" priority="51">
      <formula>$F$39&lt;$F$36</formula>
    </cfRule>
    <cfRule type="expression" dxfId="11" priority="54">
      <formula>$F$39&lt;$F$38</formula>
    </cfRule>
    <cfRule type="expression" dxfId="10" priority="55">
      <formula>$F$39&gt;$F$37</formula>
    </cfRule>
  </conditionalFormatting>
  <conditionalFormatting sqref="G39">
    <cfRule type="expression" dxfId="9" priority="50">
      <formula>$G$39&lt;$G$36</formula>
    </cfRule>
    <cfRule type="expression" dxfId="8" priority="52">
      <formula>$G$39&lt;$G$38</formula>
    </cfRule>
    <cfRule type="expression" dxfId="7" priority="53">
      <formula>$G$39&gt;$G$37</formula>
    </cfRule>
  </conditionalFormatting>
  <conditionalFormatting sqref="F40">
    <cfRule type="expression" dxfId="6" priority="31">
      <formula>$F$40&lt;0.4*$F$14</formula>
    </cfRule>
  </conditionalFormatting>
  <conditionalFormatting sqref="G40">
    <cfRule type="expression" dxfId="5" priority="30">
      <formula>$G$40&lt;0.4*$F$14</formula>
    </cfRule>
  </conditionalFormatting>
  <conditionalFormatting sqref="F52:G54">
    <cfRule type="expression" dxfId="4" priority="26">
      <formula>$F$48&lt;&gt;"outro valor"</formula>
    </cfRule>
    <cfRule type="expression" dxfId="3" priority="27">
      <formula>$F$48="outro valor"</formula>
    </cfRule>
  </conditionalFormatting>
  <conditionalFormatting sqref="F49:G51">
    <cfRule type="expression" dxfId="2" priority="24">
      <formula>$F$48="outro valor"</formula>
    </cfRule>
  </conditionalFormatting>
  <conditionalFormatting sqref="O45">
    <cfRule type="expression" dxfId="1" priority="3">
      <formula>$O$45&gt;$O$44</formula>
    </cfRule>
  </conditionalFormatting>
  <conditionalFormatting sqref="P45">
    <cfRule type="expression" dxfId="0" priority="1">
      <formula>$P$45&gt;$P$44</formula>
    </cfRule>
  </conditionalFormatting>
  <hyperlinks>
    <hyperlink ref="D3" r:id="rId1" xr:uid="{45DCC246-9424-4AD4-8D9C-3804F6F6A5E1}"/>
  </hyperlinks>
  <printOptions horizontalCentered="1"/>
  <pageMargins left="0.23622047244094491" right="0.23622047244094491" top="0.74803149606299213" bottom="0.74803149606299213" header="0.31496062992125984" footer="0.31496062992125984"/>
  <pageSetup paperSize="9" orientation="portrait" r:id="rId2"/>
  <drawing r:id="rId3"/>
  <legacyDrawing r:id="rId4"/>
  <controls>
    <mc:AlternateContent xmlns:mc="http://schemas.openxmlformats.org/markup-compatibility/2006">
      <mc:Choice Requires="x14">
        <control shapeId="1077" r:id="rId5" name="CommandButton20">
          <controlPr defaultSize="0" autoFill="0" autoLine="0" r:id="rId6">
            <anchor moveWithCells="1">
              <from>
                <xdr:col>8</xdr:col>
                <xdr:colOff>114300</xdr:colOff>
                <xdr:row>41</xdr:row>
                <xdr:rowOff>95250</xdr:rowOff>
              </from>
              <to>
                <xdr:col>8</xdr:col>
                <xdr:colOff>542925</xdr:colOff>
                <xdr:row>42</xdr:row>
                <xdr:rowOff>142875</xdr:rowOff>
              </to>
            </anchor>
          </controlPr>
        </control>
      </mc:Choice>
      <mc:Fallback>
        <control shapeId="1077" r:id="rId5" name="CommandButton20"/>
      </mc:Fallback>
    </mc:AlternateContent>
    <mc:AlternateContent xmlns:mc="http://schemas.openxmlformats.org/markup-compatibility/2006">
      <mc:Choice Requires="x14">
        <control shapeId="1076" r:id="rId7" name="CommandButton19">
          <controlPr defaultSize="0" autoFill="0" autoLine="0" r:id="rId8">
            <anchor moveWithCells="1">
              <from>
                <xdr:col>17</xdr:col>
                <xdr:colOff>142875</xdr:colOff>
                <xdr:row>43</xdr:row>
                <xdr:rowOff>123825</xdr:rowOff>
              </from>
              <to>
                <xdr:col>17</xdr:col>
                <xdr:colOff>571500</xdr:colOff>
                <xdr:row>44</xdr:row>
                <xdr:rowOff>171450</xdr:rowOff>
              </to>
            </anchor>
          </controlPr>
        </control>
      </mc:Choice>
      <mc:Fallback>
        <control shapeId="1076" r:id="rId7" name="CommandButton19"/>
      </mc:Fallback>
    </mc:AlternateContent>
    <mc:AlternateContent xmlns:mc="http://schemas.openxmlformats.org/markup-compatibility/2006">
      <mc:Choice Requires="x14">
        <control shapeId="1052" r:id="rId9" name="CommandButton11">
          <controlPr defaultSize="0" autoFill="0" autoLine="0" r:id="rId10">
            <anchor moveWithCells="1">
              <from>
                <xdr:col>8</xdr:col>
                <xdr:colOff>95250</xdr:colOff>
                <xdr:row>49</xdr:row>
                <xdr:rowOff>200025</xdr:rowOff>
              </from>
              <to>
                <xdr:col>8</xdr:col>
                <xdr:colOff>523875</xdr:colOff>
                <xdr:row>51</xdr:row>
                <xdr:rowOff>19050</xdr:rowOff>
              </to>
            </anchor>
          </controlPr>
        </control>
      </mc:Choice>
      <mc:Fallback>
        <control shapeId="1052" r:id="rId9" name="CommandButton11"/>
      </mc:Fallback>
    </mc:AlternateContent>
    <mc:AlternateContent xmlns:mc="http://schemas.openxmlformats.org/markup-compatibility/2006">
      <mc:Choice Requires="x14">
        <control shapeId="1048" r:id="rId11" name="CommandButton10">
          <controlPr defaultSize="0" autoFill="0" autoLine="0" r:id="rId12">
            <anchor moveWithCells="1">
              <from>
                <xdr:col>17</xdr:col>
                <xdr:colOff>142875</xdr:colOff>
                <xdr:row>19</xdr:row>
                <xdr:rowOff>161925</xdr:rowOff>
              </from>
              <to>
                <xdr:col>17</xdr:col>
                <xdr:colOff>571500</xdr:colOff>
                <xdr:row>20</xdr:row>
                <xdr:rowOff>209550</xdr:rowOff>
              </to>
            </anchor>
          </controlPr>
        </control>
      </mc:Choice>
      <mc:Fallback>
        <control shapeId="1048" r:id="rId11" name="CommandButton10"/>
      </mc:Fallback>
    </mc:AlternateContent>
    <mc:AlternateContent xmlns:mc="http://schemas.openxmlformats.org/markup-compatibility/2006">
      <mc:Choice Requires="x14">
        <control shapeId="1046" r:id="rId13" name="CommandButton9">
          <controlPr defaultSize="0" autoFill="0" autoLine="0" r:id="rId14">
            <anchor moveWithCells="1">
              <from>
                <xdr:col>8</xdr:col>
                <xdr:colOff>95250</xdr:colOff>
                <xdr:row>17</xdr:row>
                <xdr:rowOff>9525</xdr:rowOff>
              </from>
              <to>
                <xdr:col>8</xdr:col>
                <xdr:colOff>523875</xdr:colOff>
                <xdr:row>17</xdr:row>
                <xdr:rowOff>228600</xdr:rowOff>
              </to>
            </anchor>
          </controlPr>
        </control>
      </mc:Choice>
      <mc:Fallback>
        <control shapeId="1046" r:id="rId13" name="CommandButton9"/>
      </mc:Fallback>
    </mc:AlternateContent>
    <mc:AlternateContent xmlns:mc="http://schemas.openxmlformats.org/markup-compatibility/2006">
      <mc:Choice Requires="x14">
        <control shapeId="1044" r:id="rId15" name="CommandButton7">
          <controlPr defaultSize="0" autoFill="0" autoLine="0" r:id="rId16">
            <anchor moveWithCells="1">
              <from>
                <xdr:col>8</xdr:col>
                <xdr:colOff>95250</xdr:colOff>
                <xdr:row>44</xdr:row>
                <xdr:rowOff>76200</xdr:rowOff>
              </from>
              <to>
                <xdr:col>8</xdr:col>
                <xdr:colOff>523875</xdr:colOff>
                <xdr:row>45</xdr:row>
                <xdr:rowOff>123825</xdr:rowOff>
              </to>
            </anchor>
          </controlPr>
        </control>
      </mc:Choice>
      <mc:Fallback>
        <control shapeId="1044" r:id="rId15" name="CommandButton7"/>
      </mc:Fallback>
    </mc:AlternateContent>
    <mc:AlternateContent xmlns:mc="http://schemas.openxmlformats.org/markup-compatibility/2006">
      <mc:Choice Requires="x14">
        <control shapeId="1042" r:id="rId17" name="CommandButton6">
          <controlPr defaultSize="0" autoFill="0" autoLine="0" r:id="rId18">
            <anchor moveWithCells="1">
              <from>
                <xdr:col>8</xdr:col>
                <xdr:colOff>95250</xdr:colOff>
                <xdr:row>14</xdr:row>
                <xdr:rowOff>28575</xdr:rowOff>
              </from>
              <to>
                <xdr:col>8</xdr:col>
                <xdr:colOff>523875</xdr:colOff>
                <xdr:row>14</xdr:row>
                <xdr:rowOff>247650</xdr:rowOff>
              </to>
            </anchor>
          </controlPr>
        </control>
      </mc:Choice>
      <mc:Fallback>
        <control shapeId="1042" r:id="rId17" name="CommandButton6"/>
      </mc:Fallback>
    </mc:AlternateContent>
    <mc:AlternateContent xmlns:mc="http://schemas.openxmlformats.org/markup-compatibility/2006">
      <mc:Choice Requires="x14">
        <control shapeId="1031" r:id="rId19" name="Help1">
          <controlPr defaultSize="0" autoFill="0" autoLine="0" r:id="rId20">
            <anchor moveWithCells="1">
              <from>
                <xdr:col>8</xdr:col>
                <xdr:colOff>95250</xdr:colOff>
                <xdr:row>32</xdr:row>
                <xdr:rowOff>190500</xdr:rowOff>
              </from>
              <to>
                <xdr:col>8</xdr:col>
                <xdr:colOff>523875</xdr:colOff>
                <xdr:row>34</xdr:row>
                <xdr:rowOff>9525</xdr:rowOff>
              </to>
            </anchor>
          </controlPr>
        </control>
      </mc:Choice>
      <mc:Fallback>
        <control shapeId="1031" r:id="rId19" name="Help1"/>
      </mc:Fallback>
    </mc:AlternateContent>
    <mc:AlternateContent xmlns:mc="http://schemas.openxmlformats.org/markup-compatibility/2006">
      <mc:Choice Requires="x14">
        <control shapeId="1029" r:id="rId21" name="Help">
          <controlPr defaultSize="0" autoFill="0" autoLine="0" r:id="rId22">
            <anchor moveWithCells="1">
              <from>
                <xdr:col>17</xdr:col>
                <xdr:colOff>142875</xdr:colOff>
                <xdr:row>17</xdr:row>
                <xdr:rowOff>28575</xdr:rowOff>
              </from>
              <to>
                <xdr:col>17</xdr:col>
                <xdr:colOff>571500</xdr:colOff>
                <xdr:row>18</xdr:row>
                <xdr:rowOff>38100</xdr:rowOff>
              </to>
            </anchor>
          </controlPr>
        </control>
      </mc:Choice>
      <mc:Fallback>
        <control shapeId="1029" r:id="rId21" name="Help"/>
      </mc:Fallback>
    </mc:AlternateContent>
    <mc:AlternateContent xmlns:mc="http://schemas.openxmlformats.org/markup-compatibility/2006">
      <mc:Choice Requires="x14">
        <control shapeId="1033" r:id="rId23" name="Help2_Click">
          <controlPr defaultSize="0" autoFill="0" autoLine="0" r:id="rId24">
            <anchor moveWithCells="1">
              <from>
                <xdr:col>8</xdr:col>
                <xdr:colOff>95250</xdr:colOff>
                <xdr:row>23</xdr:row>
                <xdr:rowOff>114300</xdr:rowOff>
              </from>
              <to>
                <xdr:col>8</xdr:col>
                <xdr:colOff>523875</xdr:colOff>
                <xdr:row>24</xdr:row>
                <xdr:rowOff>161925</xdr:rowOff>
              </to>
            </anchor>
          </controlPr>
        </control>
      </mc:Choice>
      <mc:Fallback>
        <control shapeId="1033" r:id="rId23" name="Help2_Click"/>
      </mc:Fallback>
    </mc:AlternateContent>
    <mc:AlternateContent xmlns:mc="http://schemas.openxmlformats.org/markup-compatibility/2006">
      <mc:Choice Requires="x14">
        <control shapeId="1034" r:id="rId25" name="CommandButton2">
          <controlPr defaultSize="0" autoFill="0" autoLine="0" r:id="rId26">
            <anchor moveWithCells="1">
              <from>
                <xdr:col>8</xdr:col>
                <xdr:colOff>95250</xdr:colOff>
                <xdr:row>15</xdr:row>
                <xdr:rowOff>104775</xdr:rowOff>
              </from>
              <to>
                <xdr:col>8</xdr:col>
                <xdr:colOff>523875</xdr:colOff>
                <xdr:row>16</xdr:row>
                <xdr:rowOff>152400</xdr:rowOff>
              </to>
            </anchor>
          </controlPr>
        </control>
      </mc:Choice>
      <mc:Fallback>
        <control shapeId="1034" r:id="rId25" name="CommandButton2"/>
      </mc:Fallback>
    </mc:AlternateContent>
    <mc:AlternateContent xmlns:mc="http://schemas.openxmlformats.org/markup-compatibility/2006">
      <mc:Choice Requires="x14">
        <control shapeId="1035" r:id="rId27" name="CommandButton3">
          <controlPr defaultSize="0" autoFill="0" autoLine="0" r:id="rId28">
            <anchor moveWithCells="1">
              <from>
                <xdr:col>8</xdr:col>
                <xdr:colOff>95250</xdr:colOff>
                <xdr:row>13</xdr:row>
                <xdr:rowOff>19050</xdr:rowOff>
              </from>
              <to>
                <xdr:col>8</xdr:col>
                <xdr:colOff>523875</xdr:colOff>
                <xdr:row>13</xdr:row>
                <xdr:rowOff>238125</xdr:rowOff>
              </to>
            </anchor>
          </controlPr>
        </control>
      </mc:Choice>
      <mc:Fallback>
        <control shapeId="1035" r:id="rId27" name="CommandButton3"/>
      </mc:Fallback>
    </mc:AlternateContent>
    <mc:AlternateContent xmlns:mc="http://schemas.openxmlformats.org/markup-compatibility/2006">
      <mc:Choice Requires="x14">
        <control shapeId="1036" r:id="rId29" name="CommandButton1">
          <controlPr defaultSize="0" autoFill="0" autoLine="0" r:id="rId30">
            <anchor moveWithCells="1">
              <from>
                <xdr:col>8</xdr:col>
                <xdr:colOff>95250</xdr:colOff>
                <xdr:row>18</xdr:row>
                <xdr:rowOff>95250</xdr:rowOff>
              </from>
              <to>
                <xdr:col>8</xdr:col>
                <xdr:colOff>523875</xdr:colOff>
                <xdr:row>19</xdr:row>
                <xdr:rowOff>142875</xdr:rowOff>
              </to>
            </anchor>
          </controlPr>
        </control>
      </mc:Choice>
      <mc:Fallback>
        <control shapeId="1036" r:id="rId29" name="CommandButton1"/>
      </mc:Fallback>
    </mc:AlternateContent>
    <mc:AlternateContent xmlns:mc="http://schemas.openxmlformats.org/markup-compatibility/2006">
      <mc:Choice Requires="x14">
        <control shapeId="1040" r:id="rId31" name="CommandButton5">
          <controlPr defaultSize="0" autoFill="0" autoLine="0" r:id="rId32">
            <anchor moveWithCells="1">
              <from>
                <xdr:col>8</xdr:col>
                <xdr:colOff>95250</xdr:colOff>
                <xdr:row>11</xdr:row>
                <xdr:rowOff>19050</xdr:rowOff>
              </from>
              <to>
                <xdr:col>8</xdr:col>
                <xdr:colOff>523875</xdr:colOff>
                <xdr:row>11</xdr:row>
                <xdr:rowOff>238125</xdr:rowOff>
              </to>
            </anchor>
          </controlPr>
        </control>
      </mc:Choice>
      <mc:Fallback>
        <control shapeId="1040" r:id="rId31" name="CommandButton5"/>
      </mc:Fallback>
    </mc:AlternateContent>
    <mc:AlternateContent xmlns:mc="http://schemas.openxmlformats.org/markup-compatibility/2006">
      <mc:Choice Requires="x14">
        <control shapeId="1045" r:id="rId33" name="CommandButton8">
          <controlPr defaultSize="0" autoFill="0" autoLine="0" r:id="rId34">
            <anchor moveWithCells="1">
              <from>
                <xdr:col>8</xdr:col>
                <xdr:colOff>104775</xdr:colOff>
                <xdr:row>39</xdr:row>
                <xdr:rowOff>28575</xdr:rowOff>
              </from>
              <to>
                <xdr:col>8</xdr:col>
                <xdr:colOff>533400</xdr:colOff>
                <xdr:row>39</xdr:row>
                <xdr:rowOff>247650</xdr:rowOff>
              </to>
            </anchor>
          </controlPr>
        </control>
      </mc:Choice>
      <mc:Fallback>
        <control shapeId="1045" r:id="rId33" name="CommandButton8"/>
      </mc:Fallback>
    </mc:AlternateContent>
    <mc:AlternateContent xmlns:mc="http://schemas.openxmlformats.org/markup-compatibility/2006">
      <mc:Choice Requires="x14">
        <control shapeId="1056" r:id="rId35" name="CommandButton12">
          <controlPr defaultSize="0" autoLine="0" r:id="rId36">
            <anchor moveWithCells="1">
              <from>
                <xdr:col>3</xdr:col>
                <xdr:colOff>57150</xdr:colOff>
                <xdr:row>51</xdr:row>
                <xdr:rowOff>28575</xdr:rowOff>
              </from>
              <to>
                <xdr:col>3</xdr:col>
                <xdr:colOff>885825</xdr:colOff>
                <xdr:row>53</xdr:row>
                <xdr:rowOff>209550</xdr:rowOff>
              </to>
            </anchor>
          </controlPr>
        </control>
      </mc:Choice>
      <mc:Fallback>
        <control shapeId="1056" r:id="rId35" name="CommandButton12"/>
      </mc:Fallback>
    </mc:AlternateContent>
    <mc:AlternateContent xmlns:mc="http://schemas.openxmlformats.org/markup-compatibility/2006">
      <mc:Choice Requires="x14">
        <control shapeId="1063" r:id="rId37" name="CommandButton4">
          <controlPr defaultSize="0" autoFill="0" autoLine="0" r:id="rId38">
            <anchor moveWithCells="1">
              <from>
                <xdr:col>17</xdr:col>
                <xdr:colOff>152400</xdr:colOff>
                <xdr:row>32</xdr:row>
                <xdr:rowOff>85725</xdr:rowOff>
              </from>
              <to>
                <xdr:col>17</xdr:col>
                <xdr:colOff>581025</xdr:colOff>
                <xdr:row>33</xdr:row>
                <xdr:rowOff>133350</xdr:rowOff>
              </to>
            </anchor>
          </controlPr>
        </control>
      </mc:Choice>
      <mc:Fallback>
        <control shapeId="1063" r:id="rId37" name="CommandButton4"/>
      </mc:Fallback>
    </mc:AlternateContent>
    <mc:AlternateContent xmlns:mc="http://schemas.openxmlformats.org/markup-compatibility/2006">
      <mc:Choice Requires="x14">
        <control shapeId="1065" r:id="rId39" name="CommandButton13">
          <controlPr defaultSize="0" autoFill="0" autoLine="0" r:id="rId40">
            <anchor moveWithCells="1">
              <from>
                <xdr:col>17</xdr:col>
                <xdr:colOff>133350</xdr:colOff>
                <xdr:row>29</xdr:row>
                <xdr:rowOff>180975</xdr:rowOff>
              </from>
              <to>
                <xdr:col>17</xdr:col>
                <xdr:colOff>561975</xdr:colOff>
                <xdr:row>31</xdr:row>
                <xdr:rowOff>0</xdr:rowOff>
              </to>
            </anchor>
          </controlPr>
        </control>
      </mc:Choice>
      <mc:Fallback>
        <control shapeId="1065" r:id="rId39" name="CommandButton13"/>
      </mc:Fallback>
    </mc:AlternateContent>
    <mc:AlternateContent xmlns:mc="http://schemas.openxmlformats.org/markup-compatibility/2006">
      <mc:Choice Requires="x14">
        <control shapeId="1067" r:id="rId41" name="CommandButton14">
          <controlPr defaultSize="0" autoFill="0" autoLine="0" r:id="rId42">
            <anchor moveWithCells="1">
              <from>
                <xdr:col>17</xdr:col>
                <xdr:colOff>133350</xdr:colOff>
                <xdr:row>38</xdr:row>
                <xdr:rowOff>190500</xdr:rowOff>
              </from>
              <to>
                <xdr:col>17</xdr:col>
                <xdr:colOff>561975</xdr:colOff>
                <xdr:row>39</xdr:row>
                <xdr:rowOff>238125</xdr:rowOff>
              </to>
            </anchor>
          </controlPr>
        </control>
      </mc:Choice>
      <mc:Fallback>
        <control shapeId="1067" r:id="rId41" name="CommandButton14"/>
      </mc:Fallback>
    </mc:AlternateContent>
    <mc:AlternateContent xmlns:mc="http://schemas.openxmlformats.org/markup-compatibility/2006">
      <mc:Choice Requires="x14">
        <control shapeId="1069" r:id="rId43" name="CommandButton15">
          <controlPr defaultSize="0" autoFill="0" autoLine="0" r:id="rId44">
            <anchor moveWithCells="1">
              <from>
                <xdr:col>17</xdr:col>
                <xdr:colOff>123825</xdr:colOff>
                <xdr:row>93</xdr:row>
                <xdr:rowOff>161925</xdr:rowOff>
              </from>
              <to>
                <xdr:col>17</xdr:col>
                <xdr:colOff>552450</xdr:colOff>
                <xdr:row>95</xdr:row>
                <xdr:rowOff>38100</xdr:rowOff>
              </to>
            </anchor>
          </controlPr>
        </control>
      </mc:Choice>
      <mc:Fallback>
        <control shapeId="1069" r:id="rId43" name="CommandButton15"/>
      </mc:Fallback>
    </mc:AlternateContent>
    <mc:AlternateContent xmlns:mc="http://schemas.openxmlformats.org/markup-compatibility/2006">
      <mc:Choice Requires="x14">
        <control shapeId="1071" r:id="rId45" name="CommandButton16">
          <controlPr defaultSize="0" autoFill="0" autoLine="0" r:id="rId46">
            <anchor moveWithCells="1">
              <from>
                <xdr:col>17</xdr:col>
                <xdr:colOff>142875</xdr:colOff>
                <xdr:row>100</xdr:row>
                <xdr:rowOff>123825</xdr:rowOff>
              </from>
              <to>
                <xdr:col>17</xdr:col>
                <xdr:colOff>571500</xdr:colOff>
                <xdr:row>102</xdr:row>
                <xdr:rowOff>0</xdr:rowOff>
              </to>
            </anchor>
          </controlPr>
        </control>
      </mc:Choice>
      <mc:Fallback>
        <control shapeId="1071" r:id="rId45" name="CommandButton16"/>
      </mc:Fallback>
    </mc:AlternateContent>
    <mc:AlternateContent xmlns:mc="http://schemas.openxmlformats.org/markup-compatibility/2006">
      <mc:Choice Requires="x14">
        <control shapeId="1073" r:id="rId47" name="CommandButton17">
          <controlPr defaultSize="0" autoFill="0" autoLine="0" r:id="rId48">
            <anchor moveWithCells="1">
              <from>
                <xdr:col>17</xdr:col>
                <xdr:colOff>114300</xdr:colOff>
                <xdr:row>49</xdr:row>
                <xdr:rowOff>47625</xdr:rowOff>
              </from>
              <to>
                <xdr:col>17</xdr:col>
                <xdr:colOff>542925</xdr:colOff>
                <xdr:row>50</xdr:row>
                <xdr:rowOff>95250</xdr:rowOff>
              </to>
            </anchor>
          </controlPr>
        </control>
      </mc:Choice>
      <mc:Fallback>
        <control shapeId="1073" r:id="rId47" name="CommandButton17"/>
      </mc:Fallback>
    </mc:AlternateContent>
    <mc:AlternateContent xmlns:mc="http://schemas.openxmlformats.org/markup-compatibility/2006">
      <mc:Choice Requires="x14">
        <control shapeId="1075" r:id="rId49" name="CommandButton18">
          <controlPr defaultSize="0" autoFill="0" autoLine="0" r:id="rId50">
            <anchor moveWithCells="1">
              <from>
                <xdr:col>17</xdr:col>
                <xdr:colOff>133350</xdr:colOff>
                <xdr:row>23</xdr:row>
                <xdr:rowOff>76200</xdr:rowOff>
              </from>
              <to>
                <xdr:col>17</xdr:col>
                <xdr:colOff>561975</xdr:colOff>
                <xdr:row>24</xdr:row>
                <xdr:rowOff>123825</xdr:rowOff>
              </to>
            </anchor>
          </controlPr>
        </control>
      </mc:Choice>
      <mc:Fallback>
        <control shapeId="1075" r:id="rId49" name="CommandButton18"/>
      </mc:Fallback>
    </mc:AlternateContent>
  </controls>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1AB92EF8-A828-400B-B244-5090FFF73E47}">
          <x14:formula1>
            <xm:f>Tabelas!$B$4:$B$7</xm:f>
          </x14:formula1>
          <xm:sqref>F17</xm:sqref>
        </x14:dataValidation>
        <x14:dataValidation type="list" allowBlank="1" showInputMessage="1" showErrorMessage="1" xr:uid="{1550D0BC-1461-4095-8043-FB62B57EE4B0}">
          <x14:formula1>
            <xm:f>Tabelas!$F$4:$F$9</xm:f>
          </x14:formula1>
          <xm:sqref>F19:G19</xm:sqref>
        </x14:dataValidation>
        <x14:dataValidation type="list" allowBlank="1" showInputMessage="1" showErrorMessage="1" xr:uid="{03FE4B65-28B2-41BC-9200-25521AA1FD2C}">
          <x14:formula1>
            <xm:f>Tabelas!$B$64:$B$65</xm:f>
          </x14:formula1>
          <xm:sqref>O14:P14</xm:sqref>
        </x14:dataValidation>
        <x14:dataValidation type="list" allowBlank="1" showInputMessage="1" showErrorMessage="1" xr:uid="{1C5BB676-060B-48FF-801E-F459EEF1AF95}">
          <x14:formula1>
            <xm:f>Tabelas!$S$41:$S$131</xm:f>
          </x14:formula1>
          <xm:sqref>F48:G48</xm:sqref>
        </x14:dataValidation>
        <x14:dataValidation type="list" allowBlank="1" showInputMessage="1" showErrorMessage="1" xr:uid="{665B4D97-6EE6-4348-A037-081CFC0F2665}">
          <x14:formula1>
            <xm:f>Tabelas!$BI$44:$BI$97</xm:f>
          </x14:formula1>
          <xm:sqref>O47:P47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F402B-2CC6-482F-B8CE-13F27C253D72}">
  <sheetPr codeName="Tabelas"/>
  <dimension ref="B3:BV131"/>
  <sheetViews>
    <sheetView showGridLines="0" topLeftCell="BO109" workbookViewId="0">
      <selection activeCell="CF118" sqref="CF118"/>
    </sheetView>
  </sheetViews>
  <sheetFormatPr defaultRowHeight="15" x14ac:dyDescent="0.25"/>
  <cols>
    <col min="7" max="7" width="10.140625" bestFit="1" customWidth="1"/>
    <col min="18" max="18" width="3" bestFit="1" customWidth="1"/>
    <col min="19" max="19" width="15.5703125" customWidth="1"/>
    <col min="20" max="20" width="6" customWidth="1"/>
    <col min="21" max="21" width="8.28515625" bestFit="1" customWidth="1"/>
    <col min="22" max="29" width="6" customWidth="1"/>
    <col min="30" max="32" width="6.42578125" customWidth="1"/>
    <col min="57" max="59" width="11.7109375" customWidth="1"/>
    <col min="63" max="63" width="16.85546875" customWidth="1"/>
    <col min="74" max="76" width="13.85546875" customWidth="1"/>
  </cols>
  <sheetData>
    <row r="3" spans="2:32" ht="15.75" x14ac:dyDescent="0.25">
      <c r="B3" s="9" t="s">
        <v>8</v>
      </c>
      <c r="F3" s="10" t="s">
        <v>29</v>
      </c>
    </row>
    <row r="4" spans="2:32" ht="15.75" x14ac:dyDescent="0.25">
      <c r="B4" s="1" t="s">
        <v>250</v>
      </c>
      <c r="F4" s="5" t="s">
        <v>30</v>
      </c>
    </row>
    <row r="5" spans="2:32" ht="15.75" x14ac:dyDescent="0.25">
      <c r="B5" s="1" t="s">
        <v>9</v>
      </c>
      <c r="F5" s="5" t="s">
        <v>31</v>
      </c>
    </row>
    <row r="6" spans="2:32" ht="15.75" x14ac:dyDescent="0.25">
      <c r="B6" s="1" t="s">
        <v>10</v>
      </c>
      <c r="F6" s="5" t="s">
        <v>32</v>
      </c>
      <c r="S6" t="s">
        <v>164</v>
      </c>
      <c r="T6" s="52">
        <f>LEN(U7)</f>
        <v>4</v>
      </c>
      <c r="U6" t="s">
        <v>162</v>
      </c>
    </row>
    <row r="7" spans="2:32" ht="15.75" x14ac:dyDescent="0.25">
      <c r="B7" s="1" t="s">
        <v>11</v>
      </c>
      <c r="F7" s="5" t="s">
        <v>33</v>
      </c>
      <c r="S7" s="401" t="s">
        <v>157</v>
      </c>
      <c r="T7" s="401"/>
      <c r="U7" s="47" t="str">
        <f>Principal!F48</f>
        <v>25cd</v>
      </c>
      <c r="V7" s="48" t="str">
        <f>LEFT(U7,2)</f>
        <v>25</v>
      </c>
      <c r="W7" s="47" t="str">
        <f>IF(T6=4,RIGHT(U7,2),RIGHT(U7,1))</f>
        <v>cd</v>
      </c>
      <c r="X7" s="3"/>
      <c r="Z7" s="47" t="s">
        <v>160</v>
      </c>
      <c r="AA7" s="47" t="s">
        <v>161</v>
      </c>
      <c r="AC7" s="47" t="s">
        <v>160</v>
      </c>
      <c r="AD7" s="47" t="s">
        <v>161</v>
      </c>
    </row>
    <row r="8" spans="2:32" x14ac:dyDescent="0.25">
      <c r="F8" s="5" t="s">
        <v>34</v>
      </c>
      <c r="S8" s="50" t="s">
        <v>158</v>
      </c>
      <c r="T8" s="50"/>
      <c r="U8" s="403">
        <f>Principal!F24</f>
        <v>62.116570824604977</v>
      </c>
      <c r="V8" s="403"/>
      <c r="Y8" s="50" t="s">
        <v>150</v>
      </c>
      <c r="Z8" s="47">
        <f>IF($U$7="outro valor","----",HLOOKUP($W$7,$T$11:$AC$12,2,0))</f>
        <v>7</v>
      </c>
      <c r="AA8" s="47">
        <f>IF($U$7="outro valor","----",VLOOKUP(U8,$S$13:$AC$23,$Z$8,TRUE))</f>
        <v>70</v>
      </c>
      <c r="AB8" s="50" t="s">
        <v>153</v>
      </c>
      <c r="AC8" s="47">
        <f>IF($U$7="outro valor","----",HLOOKUP(VALUE($V$7),$T$26:$AC$27,2,FALSE))</f>
        <v>6</v>
      </c>
      <c r="AD8" s="47">
        <f>IF($U$7="outro valor","----",VLOOKUP($U$8,$S$27:$AC$38,AC8,TRUE))</f>
        <v>40</v>
      </c>
    </row>
    <row r="9" spans="2:32" x14ac:dyDescent="0.25">
      <c r="F9" s="4" t="s">
        <v>35</v>
      </c>
      <c r="S9" s="50" t="s">
        <v>159</v>
      </c>
      <c r="T9" s="50"/>
      <c r="U9" s="403">
        <f>Principal!G24</f>
        <v>147.00921761823179</v>
      </c>
      <c r="V9" s="403"/>
      <c r="Y9" s="50" t="s">
        <v>150</v>
      </c>
      <c r="Z9" s="49">
        <f>IF($U$7="outro valor","----",HLOOKUP($W$7,$T$11:$AC$12,2,0))</f>
        <v>7</v>
      </c>
      <c r="AA9" s="49">
        <f>IF($U$7="outro valor","----",VLOOKUP(U9,$S$13:$AC$23,$Z$9,TRUE))</f>
        <v>95</v>
      </c>
      <c r="AB9" s="50" t="s">
        <v>153</v>
      </c>
      <c r="AC9" s="49">
        <f>IF($U$7="outro valor","----",HLOOKUP(VALUE($V$7),$T$26:$AC$27,2,FALSE))</f>
        <v>6</v>
      </c>
      <c r="AD9" s="49">
        <f>IF($U$7="outro valor","----",VLOOKUP($U$9,$S$27:$AC$38,AC9,TRUE))</f>
        <v>50</v>
      </c>
    </row>
    <row r="10" spans="2:32" ht="15" customHeight="1" x14ac:dyDescent="0.25">
      <c r="B10" s="10" t="s">
        <v>29</v>
      </c>
      <c r="C10" s="3"/>
      <c r="D10" s="3"/>
      <c r="E10" s="3"/>
      <c r="S10" s="3"/>
      <c r="T10" s="3"/>
      <c r="U10" s="3"/>
      <c r="V10" s="3"/>
      <c r="W10" s="3"/>
      <c r="X10" s="3"/>
      <c r="Y10" s="3"/>
      <c r="Z10" s="3"/>
      <c r="AA10" s="3"/>
      <c r="AB10" s="3"/>
      <c r="AC10" s="3"/>
    </row>
    <row r="11" spans="2:32" ht="15.75" customHeight="1" x14ac:dyDescent="0.25">
      <c r="B11" s="13" t="s">
        <v>36</v>
      </c>
      <c r="C11" s="11" t="s">
        <v>37</v>
      </c>
      <c r="E11" s="397" t="s">
        <v>33</v>
      </c>
      <c r="F11" s="397"/>
      <c r="G11" s="397" t="s">
        <v>34</v>
      </c>
      <c r="H11" s="397"/>
      <c r="I11" s="397" t="s">
        <v>35</v>
      </c>
      <c r="J11" s="397"/>
      <c r="K11" s="397" t="s">
        <v>30</v>
      </c>
      <c r="L11" s="397"/>
      <c r="M11" s="397" t="s">
        <v>31</v>
      </c>
      <c r="N11" s="397"/>
      <c r="O11" s="397" t="s">
        <v>32</v>
      </c>
      <c r="P11" s="397"/>
      <c r="Q11" s="38"/>
      <c r="R11" s="402" t="s">
        <v>136</v>
      </c>
      <c r="S11" s="43" t="s">
        <v>137</v>
      </c>
      <c r="T11" s="45" t="s">
        <v>16</v>
      </c>
      <c r="U11" s="45" t="s">
        <v>138</v>
      </c>
      <c r="V11" s="45" t="s">
        <v>139</v>
      </c>
      <c r="W11" s="45" t="s">
        <v>140</v>
      </c>
      <c r="X11" s="45" t="s">
        <v>111</v>
      </c>
      <c r="Y11" s="45" t="s">
        <v>141</v>
      </c>
      <c r="Z11" s="45" t="s">
        <v>14</v>
      </c>
      <c r="AA11" s="45" t="s">
        <v>142</v>
      </c>
      <c r="AB11" s="45" t="s">
        <v>143</v>
      </c>
      <c r="AC11" s="45" t="s">
        <v>144</v>
      </c>
      <c r="AD11" s="38"/>
    </row>
    <row r="12" spans="2:32" x14ac:dyDescent="0.25">
      <c r="B12" s="14"/>
      <c r="C12" s="12"/>
      <c r="D12" s="16">
        <v>1</v>
      </c>
      <c r="E12" s="16">
        <v>2</v>
      </c>
      <c r="F12" s="16">
        <v>3</v>
      </c>
      <c r="G12" s="16">
        <v>4</v>
      </c>
      <c r="H12" s="16">
        <v>5</v>
      </c>
      <c r="I12" s="16">
        <v>6</v>
      </c>
      <c r="J12" s="16">
        <v>7</v>
      </c>
      <c r="K12" s="16">
        <v>8</v>
      </c>
      <c r="L12" s="16">
        <v>9</v>
      </c>
      <c r="M12" s="16">
        <v>10</v>
      </c>
      <c r="N12" s="16">
        <v>11</v>
      </c>
      <c r="O12" s="16">
        <v>12</v>
      </c>
      <c r="P12" s="16">
        <v>13</v>
      </c>
      <c r="Q12" s="38"/>
      <c r="R12" s="402"/>
      <c r="S12" s="43" t="s">
        <v>36</v>
      </c>
      <c r="T12" s="42">
        <v>2</v>
      </c>
      <c r="U12" s="42">
        <v>3</v>
      </c>
      <c r="V12" s="42">
        <v>4</v>
      </c>
      <c r="W12" s="42">
        <v>5</v>
      </c>
      <c r="X12" s="42">
        <v>6</v>
      </c>
      <c r="Y12" s="42">
        <v>7</v>
      </c>
      <c r="Z12" s="42">
        <v>8</v>
      </c>
      <c r="AA12" s="42">
        <v>9</v>
      </c>
      <c r="AB12" s="42">
        <v>10</v>
      </c>
      <c r="AC12" s="42">
        <v>11</v>
      </c>
      <c r="AD12" s="38"/>
    </row>
    <row r="13" spans="2:32" x14ac:dyDescent="0.25">
      <c r="B13" s="7">
        <v>3</v>
      </c>
      <c r="C13" s="7">
        <v>6</v>
      </c>
      <c r="E13" s="20">
        <v>0</v>
      </c>
      <c r="F13" s="20">
        <f>2*L13</f>
        <v>-8.0000000000000002E-3</v>
      </c>
      <c r="G13" s="20">
        <v>0</v>
      </c>
      <c r="H13" s="20">
        <f t="shared" ref="H13:H32" si="0">2*N13</f>
        <v>-1.2E-2</v>
      </c>
      <c r="I13" s="20">
        <v>0</v>
      </c>
      <c r="J13" s="20">
        <f t="shared" ref="J13:J32" si="1">2*P13</f>
        <v>-1.7999999999999999E-2</v>
      </c>
      <c r="K13" s="20">
        <v>4.0000000000000001E-3</v>
      </c>
      <c r="L13" s="20">
        <v>-4.0000000000000001E-3</v>
      </c>
      <c r="M13" s="20">
        <v>6.0000000000000001E-3</v>
      </c>
      <c r="N13" s="20">
        <v>-6.0000000000000001E-3</v>
      </c>
      <c r="O13" s="20">
        <v>8.9999999999999993E-3</v>
      </c>
      <c r="P13" s="20">
        <v>-8.9999999999999993E-3</v>
      </c>
      <c r="Q13" s="40"/>
      <c r="R13" s="402"/>
      <c r="S13" s="43">
        <v>0</v>
      </c>
      <c r="T13" s="42">
        <v>100</v>
      </c>
      <c r="U13" s="42">
        <v>85</v>
      </c>
      <c r="V13" s="42">
        <v>70</v>
      </c>
      <c r="W13" s="42">
        <v>58</v>
      </c>
      <c r="X13" s="42">
        <v>48</v>
      </c>
      <c r="Y13" s="42">
        <v>40</v>
      </c>
      <c r="Z13" s="42">
        <v>33</v>
      </c>
      <c r="AA13" s="42">
        <v>22</v>
      </c>
      <c r="AB13" s="42">
        <v>10</v>
      </c>
      <c r="AC13" s="42">
        <v>5</v>
      </c>
      <c r="AD13" s="40"/>
      <c r="AE13" s="37"/>
      <c r="AF13" s="37"/>
    </row>
    <row r="14" spans="2:32" x14ac:dyDescent="0.25">
      <c r="B14" s="7">
        <v>6</v>
      </c>
      <c r="C14" s="7">
        <v>10</v>
      </c>
      <c r="D14" s="17">
        <v>6</v>
      </c>
      <c r="E14" s="20">
        <v>0</v>
      </c>
      <c r="F14" s="20">
        <f t="shared" ref="F14:F32" si="2">2*L14</f>
        <v>-8.9999999999999993E-3</v>
      </c>
      <c r="G14" s="20">
        <v>0</v>
      </c>
      <c r="H14" s="20">
        <f t="shared" si="0"/>
        <v>-1.4999999999999999E-2</v>
      </c>
      <c r="I14" s="20">
        <v>0</v>
      </c>
      <c r="J14" s="20">
        <f t="shared" si="1"/>
        <v>-2.1999999999999999E-2</v>
      </c>
      <c r="K14" s="20">
        <v>4.4999999999999997E-3</v>
      </c>
      <c r="L14" s="20">
        <v>-4.4999999999999997E-3</v>
      </c>
      <c r="M14" s="20">
        <v>7.4999999999999997E-3</v>
      </c>
      <c r="N14" s="20">
        <v>-7.4999999999999997E-3</v>
      </c>
      <c r="O14" s="20">
        <v>1.0999999999999999E-2</v>
      </c>
      <c r="P14" s="20">
        <v>-1.0999999999999999E-2</v>
      </c>
      <c r="Q14" s="40"/>
      <c r="R14" s="402"/>
      <c r="S14" s="44">
        <v>10.000000000009999</v>
      </c>
      <c r="T14" s="42">
        <v>135</v>
      </c>
      <c r="U14" s="42">
        <v>110</v>
      </c>
      <c r="V14" s="42">
        <v>95</v>
      </c>
      <c r="W14" s="42">
        <v>75</v>
      </c>
      <c r="X14" s="42">
        <v>65</v>
      </c>
      <c r="Y14" s="42">
        <v>54</v>
      </c>
      <c r="Z14" s="42">
        <v>44</v>
      </c>
      <c r="AA14" s="42">
        <v>30</v>
      </c>
      <c r="AB14" s="42">
        <v>14</v>
      </c>
      <c r="AC14" s="42">
        <v>7</v>
      </c>
      <c r="AD14" s="40"/>
      <c r="AE14" s="37"/>
      <c r="AF14" s="37"/>
    </row>
    <row r="15" spans="2:32" x14ac:dyDescent="0.25">
      <c r="B15" s="7">
        <v>10</v>
      </c>
      <c r="C15" s="7">
        <v>18</v>
      </c>
      <c r="D15" s="17">
        <v>10</v>
      </c>
      <c r="E15" s="20">
        <v>0</v>
      </c>
      <c r="F15" s="20">
        <f t="shared" si="2"/>
        <v>-1.0999999999999999E-2</v>
      </c>
      <c r="G15" s="20">
        <v>0</v>
      </c>
      <c r="H15" s="20">
        <f t="shared" si="0"/>
        <v>-1.7999999999999999E-2</v>
      </c>
      <c r="I15" s="20">
        <v>0</v>
      </c>
      <c r="J15" s="20">
        <f t="shared" si="1"/>
        <v>-2.7E-2</v>
      </c>
      <c r="K15" s="20">
        <v>5.4999999999999997E-3</v>
      </c>
      <c r="L15" s="20">
        <v>-5.4999999999999997E-3</v>
      </c>
      <c r="M15" s="20">
        <v>8.9999999999999993E-3</v>
      </c>
      <c r="N15" s="20">
        <v>-8.9999999999999993E-3</v>
      </c>
      <c r="O15" s="20">
        <v>1.35E-2</v>
      </c>
      <c r="P15" s="20">
        <v>-1.35E-2</v>
      </c>
      <c r="Q15" s="40"/>
      <c r="R15" s="402"/>
      <c r="S15" s="44">
        <v>50.000000000009997</v>
      </c>
      <c r="T15" s="42">
        <v>180</v>
      </c>
      <c r="U15" s="42">
        <v>150</v>
      </c>
      <c r="V15" s="42">
        <v>125</v>
      </c>
      <c r="W15" s="42">
        <v>105</v>
      </c>
      <c r="X15" s="42">
        <v>85</v>
      </c>
      <c r="Y15" s="42">
        <v>70</v>
      </c>
      <c r="Z15" s="42">
        <v>60</v>
      </c>
      <c r="AA15" s="42">
        <v>40</v>
      </c>
      <c r="AB15" s="42">
        <v>19</v>
      </c>
      <c r="AC15" s="42">
        <v>9</v>
      </c>
      <c r="AD15" s="40"/>
      <c r="AE15" s="37"/>
      <c r="AF15" s="37"/>
    </row>
    <row r="16" spans="2:32" x14ac:dyDescent="0.25">
      <c r="B16" s="7">
        <v>18</v>
      </c>
      <c r="C16" s="7">
        <v>30</v>
      </c>
      <c r="D16" s="17">
        <v>18</v>
      </c>
      <c r="E16" s="20">
        <v>0</v>
      </c>
      <c r="F16" s="20">
        <f t="shared" si="2"/>
        <v>-1.2999999999999999E-2</v>
      </c>
      <c r="G16" s="20">
        <v>0</v>
      </c>
      <c r="H16" s="20">
        <f t="shared" si="0"/>
        <v>-2.1000000000000001E-2</v>
      </c>
      <c r="I16" s="20">
        <v>0</v>
      </c>
      <c r="J16" s="20">
        <f t="shared" si="1"/>
        <v>-3.3000000000000002E-2</v>
      </c>
      <c r="K16" s="20">
        <v>6.4999999999999997E-3</v>
      </c>
      <c r="L16" s="20">
        <v>-6.4999999999999997E-3</v>
      </c>
      <c r="M16" s="20">
        <v>1.0500000000000001E-2</v>
      </c>
      <c r="N16" s="20">
        <v>-1.0500000000000001E-2</v>
      </c>
      <c r="O16" s="20">
        <v>1.6500000000000001E-2</v>
      </c>
      <c r="P16" s="20">
        <v>-1.6500000000000001E-2</v>
      </c>
      <c r="Q16" s="40"/>
      <c r="R16" s="402"/>
      <c r="S16" s="44">
        <v>125.00000000001</v>
      </c>
      <c r="T16" s="42">
        <v>250</v>
      </c>
      <c r="U16" s="42">
        <v>200</v>
      </c>
      <c r="V16" s="42">
        <v>170</v>
      </c>
      <c r="W16" s="42">
        <v>140</v>
      </c>
      <c r="X16" s="42">
        <v>115</v>
      </c>
      <c r="Y16" s="42">
        <v>95</v>
      </c>
      <c r="Z16" s="42">
        <v>80</v>
      </c>
      <c r="AA16" s="42">
        <v>56</v>
      </c>
      <c r="AB16" s="42">
        <v>25</v>
      </c>
      <c r="AC16" s="42">
        <v>12</v>
      </c>
      <c r="AD16" s="40"/>
      <c r="AE16" s="37"/>
      <c r="AF16" s="37"/>
    </row>
    <row r="17" spans="2:53" x14ac:dyDescent="0.25">
      <c r="B17" s="7">
        <v>30</v>
      </c>
      <c r="C17" s="7">
        <v>50</v>
      </c>
      <c r="D17" s="17">
        <v>30</v>
      </c>
      <c r="E17" s="20">
        <v>0</v>
      </c>
      <c r="F17" s="20">
        <f t="shared" si="2"/>
        <v>-1.6E-2</v>
      </c>
      <c r="G17" s="20">
        <v>0</v>
      </c>
      <c r="H17" s="20">
        <f t="shared" si="0"/>
        <v>-2.5000000000000001E-2</v>
      </c>
      <c r="I17" s="20">
        <v>0</v>
      </c>
      <c r="J17" s="20">
        <f t="shared" si="1"/>
        <v>-3.9E-2</v>
      </c>
      <c r="K17" s="20">
        <v>8.0000000000000002E-3</v>
      </c>
      <c r="L17" s="20">
        <v>-8.0000000000000002E-3</v>
      </c>
      <c r="M17" s="20">
        <v>1.2500000000000001E-2</v>
      </c>
      <c r="N17" s="20">
        <v>-1.2500000000000001E-2</v>
      </c>
      <c r="O17" s="20">
        <v>1.95E-2</v>
      </c>
      <c r="P17" s="20">
        <v>-1.95E-2</v>
      </c>
      <c r="Q17" s="40"/>
      <c r="R17" s="402"/>
      <c r="S17" s="44">
        <v>280.00000000001</v>
      </c>
      <c r="T17" s="42">
        <v>330</v>
      </c>
      <c r="U17" s="42">
        <v>280</v>
      </c>
      <c r="V17" s="42">
        <v>230</v>
      </c>
      <c r="W17" s="42">
        <v>190</v>
      </c>
      <c r="X17" s="42">
        <v>155</v>
      </c>
      <c r="Y17" s="42">
        <v>130</v>
      </c>
      <c r="Z17" s="42">
        <v>110</v>
      </c>
      <c r="AA17" s="42">
        <v>75</v>
      </c>
      <c r="AB17" s="42">
        <v>35</v>
      </c>
      <c r="AC17" s="42">
        <v>17</v>
      </c>
      <c r="AD17" s="40"/>
      <c r="AE17" s="37"/>
      <c r="AF17" s="37"/>
    </row>
    <row r="18" spans="2:53" x14ac:dyDescent="0.25">
      <c r="B18" s="7">
        <v>50</v>
      </c>
      <c r="C18" s="7">
        <v>80</v>
      </c>
      <c r="D18" s="17">
        <v>50</v>
      </c>
      <c r="E18" s="20">
        <v>0</v>
      </c>
      <c r="F18" s="20">
        <f t="shared" si="2"/>
        <v>-1.9E-2</v>
      </c>
      <c r="G18" s="20">
        <v>0</v>
      </c>
      <c r="H18" s="20">
        <f t="shared" si="0"/>
        <v>-0.03</v>
      </c>
      <c r="I18" s="20">
        <v>0</v>
      </c>
      <c r="J18" s="20">
        <f t="shared" si="1"/>
        <v>-4.5999999999999999E-2</v>
      </c>
      <c r="K18" s="20">
        <v>9.4999999999999998E-3</v>
      </c>
      <c r="L18" s="20">
        <v>-9.4999999999999998E-3</v>
      </c>
      <c r="M18" s="20">
        <v>1.4999999999999999E-2</v>
      </c>
      <c r="N18" s="20">
        <v>-1.4999999999999999E-2</v>
      </c>
      <c r="O18" s="20">
        <v>2.3E-2</v>
      </c>
      <c r="P18" s="20">
        <v>-2.3E-2</v>
      </c>
      <c r="Q18" s="40"/>
      <c r="R18" s="402"/>
      <c r="S18" s="44">
        <v>560.00000000001</v>
      </c>
      <c r="T18" s="42">
        <v>450</v>
      </c>
      <c r="U18" s="42">
        <v>370</v>
      </c>
      <c r="V18" s="42">
        <v>310</v>
      </c>
      <c r="W18" s="42">
        <v>260</v>
      </c>
      <c r="X18" s="42">
        <v>210</v>
      </c>
      <c r="Y18" s="42">
        <v>175</v>
      </c>
      <c r="Z18" s="42">
        <v>145</v>
      </c>
      <c r="AA18" s="42">
        <v>100</v>
      </c>
      <c r="AB18" s="42">
        <v>48</v>
      </c>
      <c r="AC18" s="42">
        <v>22</v>
      </c>
      <c r="AD18" s="40"/>
      <c r="AE18" s="37"/>
      <c r="AF18" s="37"/>
    </row>
    <row r="19" spans="2:53" x14ac:dyDescent="0.25">
      <c r="B19" s="7">
        <v>80</v>
      </c>
      <c r="C19" s="7">
        <v>120</v>
      </c>
      <c r="D19" s="17">
        <v>80</v>
      </c>
      <c r="E19" s="20">
        <v>0</v>
      </c>
      <c r="F19" s="20">
        <f t="shared" si="2"/>
        <v>-2.1999999999999999E-2</v>
      </c>
      <c r="G19" s="20">
        <v>0</v>
      </c>
      <c r="H19" s="20">
        <f t="shared" si="0"/>
        <v>-3.5000000000000003E-2</v>
      </c>
      <c r="I19" s="20">
        <v>0</v>
      </c>
      <c r="J19" s="20">
        <f t="shared" si="1"/>
        <v>-5.3999999999999999E-2</v>
      </c>
      <c r="K19" s="20">
        <v>1.0999999999999999E-2</v>
      </c>
      <c r="L19" s="20">
        <v>-1.0999999999999999E-2</v>
      </c>
      <c r="M19" s="20">
        <v>1.7500000000000002E-2</v>
      </c>
      <c r="N19" s="20">
        <v>-1.7500000000000002E-2</v>
      </c>
      <c r="O19" s="20">
        <v>2.7E-2</v>
      </c>
      <c r="P19" s="20">
        <v>-2.7E-2</v>
      </c>
      <c r="Q19" s="40"/>
      <c r="R19" s="402"/>
      <c r="S19" s="44">
        <v>1000.00000000001</v>
      </c>
      <c r="T19" s="42">
        <v>600</v>
      </c>
      <c r="U19" s="42">
        <v>500</v>
      </c>
      <c r="V19" s="42">
        <v>420</v>
      </c>
      <c r="W19" s="42">
        <v>340</v>
      </c>
      <c r="X19" s="42">
        <v>290</v>
      </c>
      <c r="Y19" s="42">
        <v>240</v>
      </c>
      <c r="Z19" s="42">
        <v>200</v>
      </c>
      <c r="AA19" s="42">
        <v>135</v>
      </c>
      <c r="AB19" s="42">
        <v>64</v>
      </c>
      <c r="AC19" s="42">
        <v>30</v>
      </c>
      <c r="AD19" s="40"/>
      <c r="AE19" s="37"/>
      <c r="AF19" s="37"/>
    </row>
    <row r="20" spans="2:53" x14ac:dyDescent="0.25">
      <c r="B20" s="7">
        <v>120</v>
      </c>
      <c r="C20" s="7">
        <v>180</v>
      </c>
      <c r="D20" s="17">
        <v>120</v>
      </c>
      <c r="E20" s="20">
        <v>0</v>
      </c>
      <c r="F20" s="20">
        <f t="shared" si="2"/>
        <v>-2.5000000000000001E-2</v>
      </c>
      <c r="G20" s="20">
        <v>0</v>
      </c>
      <c r="H20" s="20">
        <f t="shared" si="0"/>
        <v>-0.04</v>
      </c>
      <c r="I20" s="20">
        <v>0</v>
      </c>
      <c r="J20" s="20">
        <f t="shared" si="1"/>
        <v>-6.3E-2</v>
      </c>
      <c r="K20" s="20">
        <v>1.2500000000000001E-2</v>
      </c>
      <c r="L20" s="20">
        <v>-1.2500000000000001E-2</v>
      </c>
      <c r="M20" s="20">
        <v>0.02</v>
      </c>
      <c r="N20" s="20">
        <v>-0.02</v>
      </c>
      <c r="O20" s="20">
        <v>3.15E-2</v>
      </c>
      <c r="P20" s="20">
        <v>-3.15E-2</v>
      </c>
      <c r="Q20" s="40"/>
      <c r="R20" s="402"/>
      <c r="S20" s="44">
        <v>1600.00000000001</v>
      </c>
      <c r="T20" s="42">
        <v>820</v>
      </c>
      <c r="U20" s="42">
        <v>680</v>
      </c>
      <c r="V20" s="42">
        <v>560</v>
      </c>
      <c r="W20" s="42">
        <v>460</v>
      </c>
      <c r="X20" s="42">
        <v>390</v>
      </c>
      <c r="Y20" s="42">
        <v>320</v>
      </c>
      <c r="Z20" s="42">
        <v>270</v>
      </c>
      <c r="AA20" s="42">
        <v>180</v>
      </c>
      <c r="AB20" s="42">
        <v>85</v>
      </c>
      <c r="AC20" s="42">
        <v>41</v>
      </c>
      <c r="AD20" s="40"/>
      <c r="AE20" s="37"/>
      <c r="AF20" s="37"/>
    </row>
    <row r="21" spans="2:53" x14ac:dyDescent="0.25">
      <c r="B21" s="7">
        <v>180</v>
      </c>
      <c r="C21" s="7">
        <v>250</v>
      </c>
      <c r="D21" s="17">
        <v>180</v>
      </c>
      <c r="E21" s="20">
        <v>0</v>
      </c>
      <c r="F21" s="20">
        <f t="shared" si="2"/>
        <v>-2.9000000000000001E-2</v>
      </c>
      <c r="G21" s="20">
        <v>0</v>
      </c>
      <c r="H21" s="20">
        <f t="shared" si="0"/>
        <v>-4.5999999999999999E-2</v>
      </c>
      <c r="I21" s="20">
        <v>0</v>
      </c>
      <c r="J21" s="20">
        <f t="shared" si="1"/>
        <v>-7.1999999999999995E-2</v>
      </c>
      <c r="K21" s="20">
        <v>1.4500000000000001E-2</v>
      </c>
      <c r="L21" s="20">
        <v>-1.4500000000000001E-2</v>
      </c>
      <c r="M21" s="20">
        <v>2.3E-2</v>
      </c>
      <c r="N21" s="20">
        <v>-2.3E-2</v>
      </c>
      <c r="O21" s="20">
        <v>3.5999999999999997E-2</v>
      </c>
      <c r="P21" s="20">
        <v>-3.5999999999999997E-2</v>
      </c>
      <c r="Q21" s="40"/>
      <c r="R21" s="402"/>
      <c r="S21" s="44">
        <v>2500.00000000001</v>
      </c>
      <c r="T21" s="42">
        <v>1100</v>
      </c>
      <c r="U21" s="42">
        <v>920</v>
      </c>
      <c r="V21" s="42">
        <v>760</v>
      </c>
      <c r="W21" s="42">
        <v>620</v>
      </c>
      <c r="X21" s="42">
        <v>520</v>
      </c>
      <c r="Y21" s="42">
        <v>430</v>
      </c>
      <c r="Z21" s="42">
        <v>360</v>
      </c>
      <c r="AA21" s="42">
        <v>250</v>
      </c>
      <c r="AB21" s="42">
        <v>115</v>
      </c>
      <c r="AC21" s="42">
        <v>56</v>
      </c>
      <c r="AD21" s="40"/>
      <c r="AE21" s="37"/>
      <c r="AF21" s="37"/>
    </row>
    <row r="22" spans="2:53" x14ac:dyDescent="0.25">
      <c r="B22" s="7">
        <v>250</v>
      </c>
      <c r="C22" s="7">
        <v>315</v>
      </c>
      <c r="D22" s="17">
        <v>250</v>
      </c>
      <c r="E22" s="20">
        <v>0</v>
      </c>
      <c r="F22" s="20">
        <f t="shared" si="2"/>
        <v>-3.2000000000000001E-2</v>
      </c>
      <c r="G22" s="20">
        <v>0</v>
      </c>
      <c r="H22" s="20">
        <f t="shared" si="0"/>
        <v>-5.1999999999999998E-2</v>
      </c>
      <c r="I22" s="20">
        <v>0</v>
      </c>
      <c r="J22" s="20">
        <f t="shared" si="1"/>
        <v>-8.1000000000000003E-2</v>
      </c>
      <c r="K22" s="20">
        <v>1.6E-2</v>
      </c>
      <c r="L22" s="20">
        <v>-1.6E-2</v>
      </c>
      <c r="M22" s="20">
        <v>2.5999999999999999E-2</v>
      </c>
      <c r="N22" s="20">
        <v>-2.5999999999999999E-2</v>
      </c>
      <c r="O22" s="20">
        <v>4.0500000000000001E-2</v>
      </c>
      <c r="P22" s="20">
        <v>-4.0500000000000001E-2</v>
      </c>
      <c r="Q22" s="40"/>
      <c r="R22" s="402"/>
      <c r="S22" s="44">
        <v>4000.00000000001</v>
      </c>
      <c r="T22" s="42">
        <v>1500</v>
      </c>
      <c r="U22" s="42">
        <v>1250</v>
      </c>
      <c r="V22" s="42">
        <v>1020</v>
      </c>
      <c r="W22" s="42">
        <v>840</v>
      </c>
      <c r="X22" s="42">
        <v>700</v>
      </c>
      <c r="Y22" s="42">
        <v>580</v>
      </c>
      <c r="Z22" s="42">
        <v>480</v>
      </c>
      <c r="AA22" s="42">
        <v>330</v>
      </c>
      <c r="AB22" s="42">
        <v>155</v>
      </c>
      <c r="AC22" s="42">
        <v>75</v>
      </c>
      <c r="AD22" s="40"/>
      <c r="AE22" s="37"/>
      <c r="AF22" s="37"/>
    </row>
    <row r="23" spans="2:53" x14ac:dyDescent="0.25">
      <c r="B23" s="7">
        <v>315</v>
      </c>
      <c r="C23" s="7">
        <v>400</v>
      </c>
      <c r="D23" s="17">
        <v>315</v>
      </c>
      <c r="E23" s="20">
        <v>0</v>
      </c>
      <c r="F23" s="20">
        <f t="shared" si="2"/>
        <v>-3.5999999999999997E-2</v>
      </c>
      <c r="G23" s="20">
        <v>0</v>
      </c>
      <c r="H23" s="20">
        <f t="shared" si="0"/>
        <v>-5.7000000000000002E-2</v>
      </c>
      <c r="I23" s="20">
        <v>0</v>
      </c>
      <c r="J23" s="20">
        <f t="shared" si="1"/>
        <v>-8.8999999999999996E-2</v>
      </c>
      <c r="K23" s="20">
        <v>1.7999999999999999E-2</v>
      </c>
      <c r="L23" s="20">
        <v>-1.7999999999999999E-2</v>
      </c>
      <c r="M23" s="20">
        <v>2.8500000000000001E-2</v>
      </c>
      <c r="N23" s="20">
        <v>-2.8500000000000001E-2</v>
      </c>
      <c r="O23" s="20">
        <v>4.4499999999999998E-2</v>
      </c>
      <c r="P23" s="20">
        <v>-4.4499999999999998E-2</v>
      </c>
      <c r="Q23" s="40"/>
      <c r="R23" s="402"/>
      <c r="S23" s="44">
        <v>6300.00000000001</v>
      </c>
      <c r="T23" s="42">
        <v>2000</v>
      </c>
      <c r="U23" s="42">
        <v>1650</v>
      </c>
      <c r="V23" s="42">
        <v>1350</v>
      </c>
      <c r="W23" s="42">
        <v>1150</v>
      </c>
      <c r="X23" s="42">
        <v>940</v>
      </c>
      <c r="Y23" s="42">
        <v>780</v>
      </c>
      <c r="Z23" s="42">
        <v>640</v>
      </c>
      <c r="AA23" s="42">
        <v>450</v>
      </c>
      <c r="AB23" s="42">
        <v>210</v>
      </c>
      <c r="AC23" s="42">
        <v>100</v>
      </c>
      <c r="AD23" s="40"/>
      <c r="AE23" s="37"/>
      <c r="AF23" s="37"/>
    </row>
    <row r="24" spans="2:53" x14ac:dyDescent="0.25">
      <c r="B24" s="7">
        <v>400</v>
      </c>
      <c r="C24" s="7">
        <v>500</v>
      </c>
      <c r="D24" s="17">
        <v>400</v>
      </c>
      <c r="E24" s="20">
        <v>0</v>
      </c>
      <c r="F24" s="20">
        <f t="shared" si="2"/>
        <v>-0.04</v>
      </c>
      <c r="G24" s="20">
        <v>0</v>
      </c>
      <c r="H24" s="20">
        <f t="shared" si="0"/>
        <v>-6.3E-2</v>
      </c>
      <c r="I24" s="20">
        <v>0</v>
      </c>
      <c r="J24" s="20">
        <f t="shared" si="1"/>
        <v>-9.7000000000000003E-2</v>
      </c>
      <c r="K24" s="20">
        <v>0.02</v>
      </c>
      <c r="L24" s="20">
        <v>-0.02</v>
      </c>
      <c r="M24" s="20">
        <v>3.15E-2</v>
      </c>
      <c r="N24" s="20">
        <v>-3.15E-2</v>
      </c>
      <c r="O24" s="20">
        <v>4.8500000000000001E-2</v>
      </c>
      <c r="P24" s="20">
        <v>-4.8500000000000001E-2</v>
      </c>
      <c r="Q24" s="40"/>
      <c r="R24" s="39"/>
      <c r="S24" s="41"/>
      <c r="T24" s="39"/>
      <c r="U24" s="39"/>
      <c r="V24" s="39"/>
      <c r="W24" s="39"/>
      <c r="X24" s="39"/>
      <c r="Y24" s="39"/>
      <c r="Z24" s="39"/>
      <c r="AA24" s="39"/>
      <c r="AB24" s="39"/>
      <c r="AC24" s="39"/>
      <c r="AD24" s="40"/>
      <c r="AE24" s="37"/>
      <c r="AF24" s="37"/>
    </row>
    <row r="25" spans="2:53" x14ac:dyDescent="0.25">
      <c r="B25" s="7">
        <v>500</v>
      </c>
      <c r="C25" s="8">
        <v>630</v>
      </c>
      <c r="D25" s="17">
        <v>500</v>
      </c>
      <c r="E25" s="20">
        <v>0</v>
      </c>
      <c r="F25" s="20">
        <f t="shared" si="2"/>
        <v>-4.3999999999999997E-2</v>
      </c>
      <c r="G25" s="20">
        <v>0</v>
      </c>
      <c r="H25" s="20">
        <f t="shared" si="0"/>
        <v>-7.0000000000000007E-2</v>
      </c>
      <c r="I25" s="20">
        <v>0</v>
      </c>
      <c r="J25" s="20">
        <f t="shared" si="1"/>
        <v>-0.11</v>
      </c>
      <c r="K25" s="20">
        <v>2.1999999999999999E-2</v>
      </c>
      <c r="L25" s="20">
        <v>-2.1999999999999999E-2</v>
      </c>
      <c r="M25" s="20">
        <v>3.5000000000000003E-2</v>
      </c>
      <c r="N25" s="20">
        <v>-3.5000000000000003E-2</v>
      </c>
      <c r="O25" s="20">
        <v>5.5E-2</v>
      </c>
      <c r="P25" s="20">
        <v>-5.5E-2</v>
      </c>
      <c r="Q25" s="40"/>
      <c r="R25" s="38"/>
      <c r="S25" s="38"/>
      <c r="T25" s="38"/>
      <c r="U25" s="38"/>
      <c r="V25" s="38"/>
      <c r="W25" s="38"/>
      <c r="X25" s="38"/>
      <c r="Y25" s="38"/>
      <c r="Z25" s="38"/>
      <c r="AA25" s="38"/>
      <c r="AB25" s="38"/>
      <c r="AC25" s="38"/>
      <c r="AD25" s="40"/>
      <c r="AE25" s="37"/>
      <c r="AF25" s="37"/>
    </row>
    <row r="26" spans="2:53" x14ac:dyDescent="0.25">
      <c r="B26" s="7">
        <v>630</v>
      </c>
      <c r="C26" s="8">
        <v>800</v>
      </c>
      <c r="D26" s="18">
        <v>630</v>
      </c>
      <c r="E26" s="20">
        <v>0</v>
      </c>
      <c r="F26" s="20">
        <f t="shared" si="2"/>
        <v>-0.05</v>
      </c>
      <c r="G26" s="20">
        <v>0</v>
      </c>
      <c r="H26" s="20">
        <f t="shared" si="0"/>
        <v>-0.08</v>
      </c>
      <c r="I26" s="20">
        <v>0</v>
      </c>
      <c r="J26" s="20">
        <f t="shared" si="1"/>
        <v>-0.125</v>
      </c>
      <c r="K26" s="20">
        <v>2.5000000000000001E-2</v>
      </c>
      <c r="L26" s="20">
        <v>-2.5000000000000001E-2</v>
      </c>
      <c r="M26" s="20">
        <v>0.04</v>
      </c>
      <c r="N26" s="20">
        <v>-0.04</v>
      </c>
      <c r="O26" s="20">
        <v>6.25E-2</v>
      </c>
      <c r="P26" s="20">
        <v>-6.25E-2</v>
      </c>
      <c r="Q26" s="40"/>
      <c r="R26" s="402" t="s">
        <v>145</v>
      </c>
      <c r="S26" s="43" t="s">
        <v>137</v>
      </c>
      <c r="T26" s="51">
        <v>21</v>
      </c>
      <c r="U26" s="51">
        <v>22</v>
      </c>
      <c r="V26" s="51">
        <v>23</v>
      </c>
      <c r="W26" s="51">
        <v>24</v>
      </c>
      <c r="X26" s="51">
        <v>25</v>
      </c>
      <c r="Y26" s="51">
        <v>26</v>
      </c>
      <c r="Z26" s="51">
        <v>27</v>
      </c>
      <c r="AA26" s="51">
        <v>28</v>
      </c>
      <c r="AB26" s="51">
        <v>29</v>
      </c>
      <c r="AC26" s="51">
        <v>30</v>
      </c>
      <c r="AD26" s="40"/>
      <c r="AE26" s="37"/>
      <c r="AF26" s="37"/>
    </row>
    <row r="27" spans="2:53" ht="15" customHeight="1" x14ac:dyDescent="0.25">
      <c r="B27" s="7">
        <v>800</v>
      </c>
      <c r="C27" s="8">
        <v>1000</v>
      </c>
      <c r="D27" s="18">
        <v>800</v>
      </c>
      <c r="E27" s="20">
        <v>0</v>
      </c>
      <c r="F27" s="20">
        <f t="shared" si="2"/>
        <v>-5.6000000000000001E-2</v>
      </c>
      <c r="G27" s="20">
        <v>0</v>
      </c>
      <c r="H27" s="20">
        <f t="shared" si="0"/>
        <v>-0.09</v>
      </c>
      <c r="I27" s="20">
        <v>0</v>
      </c>
      <c r="J27" s="20">
        <f t="shared" si="1"/>
        <v>-0.14000000000000001</v>
      </c>
      <c r="K27" s="20">
        <v>2.8000000000000001E-2</v>
      </c>
      <c r="L27" s="20">
        <v>-2.8000000000000001E-2</v>
      </c>
      <c r="M27" s="20">
        <v>4.4999999999999998E-2</v>
      </c>
      <c r="N27" s="20">
        <v>-4.4999999999999998E-2</v>
      </c>
      <c r="O27" s="20">
        <v>7.0000000000000007E-2</v>
      </c>
      <c r="P27" s="20">
        <v>-7.0000000000000007E-2</v>
      </c>
      <c r="Q27" s="40"/>
      <c r="R27" s="402"/>
      <c r="S27" s="43" t="s">
        <v>36</v>
      </c>
      <c r="T27" s="42">
        <v>2</v>
      </c>
      <c r="U27" s="42">
        <v>3</v>
      </c>
      <c r="V27" s="42">
        <v>4</v>
      </c>
      <c r="W27" s="42">
        <v>5</v>
      </c>
      <c r="X27" s="42">
        <v>6</v>
      </c>
      <c r="Y27" s="42">
        <v>7</v>
      </c>
      <c r="Z27" s="42">
        <v>8</v>
      </c>
      <c r="AA27" s="42">
        <v>9</v>
      </c>
      <c r="AB27" s="42">
        <v>10</v>
      </c>
      <c r="AC27" s="42">
        <v>11</v>
      </c>
      <c r="AD27" s="40"/>
      <c r="AE27" s="37"/>
      <c r="AF27" s="37"/>
    </row>
    <row r="28" spans="2:53" x14ac:dyDescent="0.25">
      <c r="B28" s="7">
        <v>1000</v>
      </c>
      <c r="C28" s="8">
        <v>1250</v>
      </c>
      <c r="D28" s="18">
        <v>1000</v>
      </c>
      <c r="E28" s="20">
        <v>0</v>
      </c>
      <c r="F28" s="20">
        <f t="shared" si="2"/>
        <v>-6.6000000000000003E-2</v>
      </c>
      <c r="G28" s="20">
        <v>0</v>
      </c>
      <c r="H28" s="20">
        <f t="shared" si="0"/>
        <v>-0.105</v>
      </c>
      <c r="I28" s="20">
        <v>0</v>
      </c>
      <c r="J28" s="20">
        <f t="shared" si="1"/>
        <v>-0.16500000000000001</v>
      </c>
      <c r="K28" s="20">
        <v>3.3000000000000002E-2</v>
      </c>
      <c r="L28" s="20">
        <v>-3.3000000000000002E-2</v>
      </c>
      <c r="M28" s="20">
        <v>5.2499999999999998E-2</v>
      </c>
      <c r="N28" s="20">
        <v>-5.2499999999999998E-2</v>
      </c>
      <c r="O28" s="20">
        <v>8.2500000000000004E-2</v>
      </c>
      <c r="P28" s="20">
        <v>-8.2500000000000004E-2</v>
      </c>
      <c r="Q28" s="40"/>
      <c r="R28" s="402"/>
      <c r="S28" s="43">
        <v>0</v>
      </c>
      <c r="T28" s="42">
        <v>3</v>
      </c>
      <c r="U28" s="42">
        <v>5</v>
      </c>
      <c r="V28" s="42">
        <v>8</v>
      </c>
      <c r="W28" s="42">
        <v>12</v>
      </c>
      <c r="X28" s="42">
        <v>20</v>
      </c>
      <c r="Y28" s="42">
        <v>30</v>
      </c>
      <c r="Z28" s="42">
        <v>50</v>
      </c>
      <c r="AA28" s="42">
        <v>80</v>
      </c>
      <c r="AB28" s="42">
        <v>30</v>
      </c>
      <c r="AC28" s="42">
        <v>200</v>
      </c>
      <c r="AD28" s="40"/>
      <c r="AE28" s="37"/>
      <c r="AF28" s="37"/>
    </row>
    <row r="29" spans="2:53" x14ac:dyDescent="0.25">
      <c r="B29" s="7">
        <v>1250</v>
      </c>
      <c r="C29" s="8">
        <v>1600</v>
      </c>
      <c r="D29" s="18">
        <v>1250</v>
      </c>
      <c r="E29" s="20">
        <v>0</v>
      </c>
      <c r="F29" s="20">
        <f t="shared" si="2"/>
        <v>-7.8E-2</v>
      </c>
      <c r="G29" s="20">
        <v>0</v>
      </c>
      <c r="H29" s="20">
        <f t="shared" si="0"/>
        <v>-0.125</v>
      </c>
      <c r="I29" s="20">
        <v>0</v>
      </c>
      <c r="J29" s="20">
        <f t="shared" si="1"/>
        <v>-0.19500000000000001</v>
      </c>
      <c r="K29" s="20">
        <v>3.9E-2</v>
      </c>
      <c r="L29" s="20">
        <v>-3.9E-2</v>
      </c>
      <c r="M29" s="20">
        <v>6.25E-2</v>
      </c>
      <c r="N29" s="20">
        <v>-6.25E-2</v>
      </c>
      <c r="O29" s="20">
        <v>9.7500000000000003E-2</v>
      </c>
      <c r="P29" s="20">
        <v>-9.7500000000000003E-2</v>
      </c>
      <c r="Q29" s="40"/>
      <c r="R29" s="402"/>
      <c r="S29" s="44">
        <v>10.000000000009999</v>
      </c>
      <c r="T29" s="42">
        <v>5</v>
      </c>
      <c r="U29" s="42">
        <v>8</v>
      </c>
      <c r="V29" s="42">
        <v>12</v>
      </c>
      <c r="W29" s="42">
        <v>20</v>
      </c>
      <c r="X29" s="42">
        <v>30</v>
      </c>
      <c r="Y29" s="42">
        <v>50</v>
      </c>
      <c r="Z29" s="42">
        <v>80</v>
      </c>
      <c r="AA29" s="42">
        <v>130</v>
      </c>
      <c r="AB29" s="42">
        <v>200</v>
      </c>
      <c r="AC29" s="42">
        <v>300</v>
      </c>
      <c r="AD29" s="40"/>
      <c r="AE29" s="37"/>
      <c r="AF29" s="37"/>
    </row>
    <row r="30" spans="2:53" x14ac:dyDescent="0.25">
      <c r="B30" s="7">
        <v>1600</v>
      </c>
      <c r="C30" s="8">
        <v>2000</v>
      </c>
      <c r="D30" s="18">
        <v>1600</v>
      </c>
      <c r="E30" s="20">
        <v>0</v>
      </c>
      <c r="F30" s="20">
        <f t="shared" si="2"/>
        <v>-9.1999999999999998E-2</v>
      </c>
      <c r="G30" s="20">
        <v>0</v>
      </c>
      <c r="H30" s="20">
        <f t="shared" si="0"/>
        <v>-0.15</v>
      </c>
      <c r="I30" s="20">
        <v>0</v>
      </c>
      <c r="J30" s="20">
        <f t="shared" si="1"/>
        <v>-0.23</v>
      </c>
      <c r="K30" s="20">
        <v>4.5999999999999999E-2</v>
      </c>
      <c r="L30" s="20">
        <v>-4.5999999999999999E-2</v>
      </c>
      <c r="M30" s="20">
        <v>7.4999999999999997E-2</v>
      </c>
      <c r="N30" s="20">
        <v>-7.4999999999999997E-2</v>
      </c>
      <c r="O30" s="20">
        <v>0.115</v>
      </c>
      <c r="P30" s="20">
        <v>-0.115</v>
      </c>
      <c r="Q30" s="40"/>
      <c r="R30" s="402"/>
      <c r="S30" s="44">
        <v>50.000000000009997</v>
      </c>
      <c r="T30" s="42">
        <v>6</v>
      </c>
      <c r="U30" s="42">
        <v>10</v>
      </c>
      <c r="V30" s="42">
        <v>16</v>
      </c>
      <c r="W30" s="42">
        <v>25</v>
      </c>
      <c r="X30" s="42">
        <v>40</v>
      </c>
      <c r="Y30" s="42">
        <v>60</v>
      </c>
      <c r="Z30" s="42">
        <v>100</v>
      </c>
      <c r="AA30" s="42">
        <v>160</v>
      </c>
      <c r="AB30" s="42">
        <v>250</v>
      </c>
      <c r="AC30" s="42">
        <v>400</v>
      </c>
      <c r="AD30" s="40"/>
      <c r="AE30" s="37"/>
      <c r="AF30" s="37"/>
    </row>
    <row r="31" spans="2:53" x14ac:dyDescent="0.25">
      <c r="B31" s="7">
        <v>2000</v>
      </c>
      <c r="C31" s="8">
        <v>2500</v>
      </c>
      <c r="D31" s="18">
        <v>2000</v>
      </c>
      <c r="E31" s="20">
        <v>0</v>
      </c>
      <c r="F31" s="20">
        <f t="shared" si="2"/>
        <v>-0.11</v>
      </c>
      <c r="G31" s="20">
        <v>0</v>
      </c>
      <c r="H31" s="20">
        <f t="shared" si="0"/>
        <v>-0.17499999999999999</v>
      </c>
      <c r="I31" s="20">
        <v>0</v>
      </c>
      <c r="J31" s="20">
        <f t="shared" si="1"/>
        <v>-0.28000000000000003</v>
      </c>
      <c r="K31" s="20">
        <v>5.5E-2</v>
      </c>
      <c r="L31" s="20">
        <v>-5.5E-2</v>
      </c>
      <c r="M31" s="20">
        <v>8.7499999999999994E-2</v>
      </c>
      <c r="N31" s="20">
        <v>-8.7499999999999994E-2</v>
      </c>
      <c r="O31" s="20">
        <v>0.14000000000000001</v>
      </c>
      <c r="P31" s="20">
        <v>-0.14000000000000001</v>
      </c>
      <c r="Q31" s="40"/>
      <c r="R31" s="402"/>
      <c r="S31" s="44">
        <v>125.00000000001</v>
      </c>
      <c r="T31" s="42">
        <v>8</v>
      </c>
      <c r="U31" s="42">
        <v>12</v>
      </c>
      <c r="V31" s="42">
        <v>20</v>
      </c>
      <c r="W31" s="42">
        <v>30</v>
      </c>
      <c r="X31" s="42">
        <v>50</v>
      </c>
      <c r="Y31" s="42">
        <v>80</v>
      </c>
      <c r="Z31" s="42">
        <v>130</v>
      </c>
      <c r="AA31" s="42">
        <v>200</v>
      </c>
      <c r="AB31" s="42">
        <v>300</v>
      </c>
      <c r="AC31" s="42">
        <v>500</v>
      </c>
      <c r="AD31" s="40"/>
      <c r="AE31" s="37"/>
      <c r="AF31" s="37"/>
      <c r="BA31" t="s">
        <v>77</v>
      </c>
    </row>
    <row r="32" spans="2:53" x14ac:dyDescent="0.25">
      <c r="B32" s="7">
        <v>2500</v>
      </c>
      <c r="C32" s="8">
        <v>3150</v>
      </c>
      <c r="D32" s="18">
        <v>2500</v>
      </c>
      <c r="E32" s="20">
        <v>0</v>
      </c>
      <c r="F32" s="20">
        <f t="shared" si="2"/>
        <v>-0.13500000000000001</v>
      </c>
      <c r="G32" s="20">
        <v>0</v>
      </c>
      <c r="H32" s="20">
        <f t="shared" si="0"/>
        <v>-0.21</v>
      </c>
      <c r="I32" s="20">
        <v>0</v>
      </c>
      <c r="J32" s="20">
        <f t="shared" si="1"/>
        <v>-0.33</v>
      </c>
      <c r="K32" s="20">
        <v>6.7500000000000004E-2</v>
      </c>
      <c r="L32" s="20">
        <v>-6.7500000000000004E-2</v>
      </c>
      <c r="M32" s="20">
        <v>0.105</v>
      </c>
      <c r="N32" s="20">
        <v>-0.105</v>
      </c>
      <c r="O32" s="20">
        <v>0.16500000000000001</v>
      </c>
      <c r="P32" s="20">
        <v>-0.16500000000000001</v>
      </c>
      <c r="Q32" s="40"/>
      <c r="R32" s="402"/>
      <c r="S32" s="44">
        <v>280.00000000001</v>
      </c>
      <c r="T32" s="42">
        <v>10</v>
      </c>
      <c r="U32" s="42">
        <v>16</v>
      </c>
      <c r="V32" s="42">
        <v>25</v>
      </c>
      <c r="W32" s="42">
        <v>40</v>
      </c>
      <c r="X32" s="42">
        <v>60</v>
      </c>
      <c r="Y32" s="42">
        <v>100</v>
      </c>
      <c r="Z32" s="42">
        <v>160</v>
      </c>
      <c r="AA32" s="42">
        <v>250</v>
      </c>
      <c r="AB32" s="42">
        <v>400</v>
      </c>
      <c r="AC32" s="42">
        <v>600</v>
      </c>
      <c r="AD32" s="40"/>
      <c r="AE32" s="37"/>
      <c r="AF32" s="37"/>
    </row>
    <row r="33" spans="2:61" x14ac:dyDescent="0.25">
      <c r="D33" s="18">
        <v>3150</v>
      </c>
      <c r="Q33" s="38"/>
      <c r="R33" s="402"/>
      <c r="S33" s="44">
        <v>560.00000000001</v>
      </c>
      <c r="T33" s="42">
        <v>12</v>
      </c>
      <c r="U33" s="42">
        <v>20</v>
      </c>
      <c r="V33" s="42">
        <v>30</v>
      </c>
      <c r="W33" s="42">
        <v>50</v>
      </c>
      <c r="X33" s="42">
        <v>80</v>
      </c>
      <c r="Y33" s="42">
        <v>130</v>
      </c>
      <c r="Z33" s="42">
        <v>200</v>
      </c>
      <c r="AA33" s="42">
        <v>300</v>
      </c>
      <c r="AB33" s="42">
        <v>500</v>
      </c>
      <c r="AC33" s="42">
        <v>800</v>
      </c>
      <c r="AD33" s="38"/>
    </row>
    <row r="34" spans="2:61" x14ac:dyDescent="0.25">
      <c r="Q34" s="38"/>
      <c r="R34" s="402"/>
      <c r="S34" s="44">
        <v>1000.00000000001</v>
      </c>
      <c r="T34" s="42">
        <v>16</v>
      </c>
      <c r="U34" s="42">
        <v>25</v>
      </c>
      <c r="V34" s="42">
        <v>40</v>
      </c>
      <c r="W34" s="42">
        <v>60</v>
      </c>
      <c r="X34" s="42">
        <v>100</v>
      </c>
      <c r="Y34" s="42">
        <v>160</v>
      </c>
      <c r="Z34" s="42">
        <v>250</v>
      </c>
      <c r="AA34" s="42">
        <v>400</v>
      </c>
      <c r="AB34" s="42">
        <v>600</v>
      </c>
      <c r="AC34" s="42">
        <v>1000</v>
      </c>
      <c r="AD34" s="38"/>
    </row>
    <row r="35" spans="2:61" x14ac:dyDescent="0.25">
      <c r="D35" s="19" t="s">
        <v>41</v>
      </c>
      <c r="E35" s="19"/>
      <c r="F35" s="16" t="str">
        <f>Principal!F19</f>
        <v>js7</v>
      </c>
      <c r="G35" s="15" t="s">
        <v>42</v>
      </c>
      <c r="H35" s="16">
        <f>HLOOKUP(F35,D11:O12,2)</f>
        <v>10</v>
      </c>
      <c r="Q35" s="38"/>
      <c r="R35" s="402"/>
      <c r="S35" s="44">
        <v>1600.00000000001</v>
      </c>
      <c r="T35" s="42">
        <v>20</v>
      </c>
      <c r="U35" s="42">
        <v>30</v>
      </c>
      <c r="V35" s="42">
        <v>50</v>
      </c>
      <c r="W35" s="42">
        <v>80</v>
      </c>
      <c r="X35" s="42">
        <v>130</v>
      </c>
      <c r="Y35" s="42">
        <v>200</v>
      </c>
      <c r="Z35" s="42">
        <v>300</v>
      </c>
      <c r="AA35" s="42">
        <v>500</v>
      </c>
      <c r="AB35" s="42">
        <v>800</v>
      </c>
      <c r="AC35" s="42">
        <v>1300</v>
      </c>
      <c r="AD35" s="38"/>
    </row>
    <row r="36" spans="2:61" x14ac:dyDescent="0.25">
      <c r="D36" s="6" t="s">
        <v>43</v>
      </c>
      <c r="E36" s="6"/>
      <c r="F36" s="21">
        <f>Principal!F18</f>
        <v>105</v>
      </c>
      <c r="G36" s="398" t="s">
        <v>44</v>
      </c>
      <c r="H36" s="16">
        <f>VLOOKUP(F36,$D$12:$P$33,H35)</f>
        <v>1.7500000000000002E-2</v>
      </c>
      <c r="Q36" s="38"/>
      <c r="R36" s="402"/>
      <c r="S36" s="44">
        <v>2500.00000000001</v>
      </c>
      <c r="T36" s="42">
        <v>25</v>
      </c>
      <c r="U36" s="42">
        <v>40</v>
      </c>
      <c r="V36" s="42">
        <v>60</v>
      </c>
      <c r="W36" s="42">
        <v>100</v>
      </c>
      <c r="X36" s="42">
        <v>160</v>
      </c>
      <c r="Y36" s="42">
        <v>250</v>
      </c>
      <c r="Z36" s="42">
        <v>400</v>
      </c>
      <c r="AA36" s="42">
        <v>600</v>
      </c>
      <c r="AB36" s="42">
        <v>1000</v>
      </c>
      <c r="AC36" s="42">
        <v>1600</v>
      </c>
      <c r="AD36" s="38"/>
    </row>
    <row r="37" spans="2:61" x14ac:dyDescent="0.25">
      <c r="G37" s="398"/>
      <c r="H37" s="16">
        <f>VLOOKUP(F36,$D$12:$P$33,H35+1)</f>
        <v>-1.7500000000000002E-2</v>
      </c>
      <c r="Q37" s="38"/>
      <c r="R37" s="402"/>
      <c r="S37" s="44">
        <v>4000.00000000001</v>
      </c>
      <c r="T37" s="42">
        <v>30</v>
      </c>
      <c r="U37" s="42">
        <v>50</v>
      </c>
      <c r="V37" s="42">
        <v>80</v>
      </c>
      <c r="W37" s="42">
        <v>130</v>
      </c>
      <c r="X37" s="42">
        <v>200</v>
      </c>
      <c r="Y37" s="42">
        <v>300</v>
      </c>
      <c r="Z37" s="42">
        <v>500</v>
      </c>
      <c r="AA37" s="42">
        <v>800</v>
      </c>
      <c r="AB37" s="42">
        <v>1300</v>
      </c>
      <c r="AC37" s="42">
        <v>2000</v>
      </c>
      <c r="AD37" s="38"/>
    </row>
    <row r="38" spans="2:61" x14ac:dyDescent="0.25">
      <c r="R38" s="402"/>
      <c r="S38" s="44">
        <v>6300.00000000001</v>
      </c>
      <c r="T38" s="42">
        <v>40</v>
      </c>
      <c r="U38" s="42">
        <v>60</v>
      </c>
      <c r="V38" s="42">
        <v>100</v>
      </c>
      <c r="W38" s="42">
        <v>160</v>
      </c>
      <c r="X38" s="42">
        <v>250</v>
      </c>
      <c r="Y38" s="42">
        <v>400</v>
      </c>
      <c r="Z38" s="42">
        <v>600</v>
      </c>
      <c r="AA38" s="42">
        <v>1000</v>
      </c>
      <c r="AB38" s="42">
        <v>1600</v>
      </c>
      <c r="AC38" s="42">
        <v>2400</v>
      </c>
    </row>
    <row r="39" spans="2:61" x14ac:dyDescent="0.25">
      <c r="B39" s="10" t="s">
        <v>84</v>
      </c>
    </row>
    <row r="40" spans="2:61" ht="18" customHeight="1" x14ac:dyDescent="0.25">
      <c r="B40" s="22" t="s">
        <v>36</v>
      </c>
      <c r="C40" s="11" t="s">
        <v>37</v>
      </c>
      <c r="E40" s="397" t="s">
        <v>35</v>
      </c>
      <c r="F40" s="397"/>
      <c r="G40" s="397" t="s">
        <v>85</v>
      </c>
      <c r="H40" s="397"/>
    </row>
    <row r="41" spans="2:61" x14ac:dyDescent="0.25">
      <c r="B41" s="14"/>
      <c r="C41" s="12"/>
      <c r="D41" s="16">
        <v>1</v>
      </c>
      <c r="E41" s="16">
        <v>2</v>
      </c>
      <c r="F41" s="16">
        <v>3</v>
      </c>
      <c r="G41" s="16">
        <v>4</v>
      </c>
      <c r="H41" s="16">
        <v>5</v>
      </c>
      <c r="S41" s="46" t="str">
        <f>CONCATENATE(U41,T41)</f>
        <v>21a</v>
      </c>
      <c r="T41" s="46" t="s">
        <v>16</v>
      </c>
      <c r="U41" s="46">
        <v>21</v>
      </c>
    </row>
    <row r="42" spans="2:61" x14ac:dyDescent="0.25">
      <c r="B42" s="7">
        <v>3</v>
      </c>
      <c r="C42" s="7">
        <v>6</v>
      </c>
      <c r="E42" s="20">
        <v>0</v>
      </c>
      <c r="F42" s="20">
        <v>-1.7999999999999999E-2</v>
      </c>
      <c r="G42" s="20">
        <v>0</v>
      </c>
      <c r="H42" s="20">
        <v>-4.0000000000000001E-3</v>
      </c>
      <c r="S42" s="46" t="str">
        <f t="shared" ref="S42:S105" si="3">CONCATENATE(U42,T42)</f>
        <v>21ab</v>
      </c>
      <c r="T42" s="46" t="s">
        <v>138</v>
      </c>
      <c r="U42" s="46">
        <v>21</v>
      </c>
    </row>
    <row r="43" spans="2:61" x14ac:dyDescent="0.25">
      <c r="B43" s="7">
        <v>6</v>
      </c>
      <c r="C43" s="7">
        <v>10</v>
      </c>
      <c r="D43" s="17">
        <v>6</v>
      </c>
      <c r="E43" s="20">
        <v>0</v>
      </c>
      <c r="F43" s="20">
        <v>-2.1999999999999999E-2</v>
      </c>
      <c r="G43" s="20">
        <v>0</v>
      </c>
      <c r="H43" s="20">
        <v>-4.4999999999999997E-3</v>
      </c>
      <c r="S43" s="46" t="str">
        <f t="shared" si="3"/>
        <v>21b</v>
      </c>
      <c r="T43" s="46" t="s">
        <v>139</v>
      </c>
      <c r="U43" s="46">
        <v>21</v>
      </c>
    </row>
    <row r="44" spans="2:61" ht="15" customHeight="1" x14ac:dyDescent="0.25">
      <c r="B44" s="7">
        <v>10</v>
      </c>
      <c r="C44" s="7">
        <v>18</v>
      </c>
      <c r="D44" s="17">
        <v>10</v>
      </c>
      <c r="E44" s="20">
        <v>0</v>
      </c>
      <c r="F44" s="20">
        <v>-2.7E-2</v>
      </c>
      <c r="G44" s="20">
        <v>0</v>
      </c>
      <c r="H44" s="20">
        <v>-5.4999999999999997E-3</v>
      </c>
      <c r="S44" s="46" t="str">
        <f t="shared" si="3"/>
        <v>21c</v>
      </c>
      <c r="T44" s="46" t="s">
        <v>111</v>
      </c>
      <c r="U44" s="46">
        <v>21</v>
      </c>
      <c r="BE44" s="399" t="s">
        <v>288</v>
      </c>
      <c r="BF44" s="399"/>
      <c r="BG44" s="399"/>
      <c r="BI44" s="168">
        <v>0.17</v>
      </c>
    </row>
    <row r="45" spans="2:61" x14ac:dyDescent="0.25">
      <c r="B45" s="7">
        <v>18</v>
      </c>
      <c r="C45" s="7">
        <v>30</v>
      </c>
      <c r="D45" s="17">
        <v>18</v>
      </c>
      <c r="E45" s="20">
        <v>0</v>
      </c>
      <c r="F45" s="20">
        <v>-3.3000000000000002E-2</v>
      </c>
      <c r="G45" s="20">
        <v>0</v>
      </c>
      <c r="H45" s="20">
        <v>-6.4999999999999997E-3</v>
      </c>
      <c r="S45" s="46" t="str">
        <f t="shared" si="3"/>
        <v>21cd</v>
      </c>
      <c r="T45" s="46" t="s">
        <v>141</v>
      </c>
      <c r="U45" s="46">
        <v>21</v>
      </c>
      <c r="BE45" s="399"/>
      <c r="BF45" s="399"/>
      <c r="BG45" s="399"/>
      <c r="BI45" s="168">
        <v>0.19500000000000001</v>
      </c>
    </row>
    <row r="46" spans="2:61" x14ac:dyDescent="0.25">
      <c r="B46" s="7">
        <v>30</v>
      </c>
      <c r="C46" s="7">
        <v>50</v>
      </c>
      <c r="D46" s="17">
        <v>30</v>
      </c>
      <c r="E46" s="20">
        <v>0</v>
      </c>
      <c r="F46" s="20">
        <v>-3.9E-2</v>
      </c>
      <c r="G46" s="20">
        <v>0</v>
      </c>
      <c r="H46" s="20">
        <v>-8.0000000000000002E-3</v>
      </c>
      <c r="S46" s="46" t="str">
        <f t="shared" si="3"/>
        <v>21d</v>
      </c>
      <c r="T46" s="46" t="s">
        <v>14</v>
      </c>
      <c r="U46" s="46">
        <v>21</v>
      </c>
      <c r="BE46" s="163" t="s">
        <v>290</v>
      </c>
      <c r="BF46" s="163" t="s">
        <v>306</v>
      </c>
      <c r="BG46" s="163">
        <v>9</v>
      </c>
      <c r="BI46" s="168">
        <v>0.22</v>
      </c>
    </row>
    <row r="47" spans="2:61" x14ac:dyDescent="0.25">
      <c r="B47" s="7">
        <v>50</v>
      </c>
      <c r="C47" s="7">
        <v>80</v>
      </c>
      <c r="D47" s="17">
        <v>50</v>
      </c>
      <c r="E47" s="20">
        <v>0</v>
      </c>
      <c r="F47" s="20">
        <v>-4.5999999999999999E-2</v>
      </c>
      <c r="G47" s="20">
        <v>0</v>
      </c>
      <c r="H47" s="20">
        <v>-9.4999999999999998E-3</v>
      </c>
      <c r="S47" s="46" t="str">
        <f t="shared" si="3"/>
        <v>21e</v>
      </c>
      <c r="T47" s="46" t="s">
        <v>142</v>
      </c>
      <c r="U47" s="46">
        <v>21</v>
      </c>
      <c r="BE47" s="163" t="s">
        <v>291</v>
      </c>
      <c r="BF47" s="163" t="s">
        <v>307</v>
      </c>
      <c r="BG47" s="163">
        <v>10</v>
      </c>
      <c r="BI47" s="168">
        <v>0.25</v>
      </c>
    </row>
    <row r="48" spans="2:61" x14ac:dyDescent="0.25">
      <c r="B48" s="7">
        <v>80</v>
      </c>
      <c r="C48" s="7">
        <v>120</v>
      </c>
      <c r="D48" s="17">
        <v>80</v>
      </c>
      <c r="E48" s="20">
        <v>0</v>
      </c>
      <c r="F48" s="20">
        <v>-5.3999999999999999E-2</v>
      </c>
      <c r="G48" s="20">
        <v>0</v>
      </c>
      <c r="H48" s="20">
        <v>-1.0999999999999999E-2</v>
      </c>
      <c r="S48" s="46" t="str">
        <f t="shared" si="3"/>
        <v>21f</v>
      </c>
      <c r="T48" s="46" t="s">
        <v>143</v>
      </c>
      <c r="U48" s="46">
        <v>21</v>
      </c>
      <c r="BE48" s="163" t="s">
        <v>292</v>
      </c>
      <c r="BF48" s="163" t="s">
        <v>308</v>
      </c>
      <c r="BG48" s="163" t="s">
        <v>318</v>
      </c>
      <c r="BI48" s="168">
        <v>0.33500000000000002</v>
      </c>
    </row>
    <row r="49" spans="2:69" x14ac:dyDescent="0.25">
      <c r="B49" s="7">
        <v>120</v>
      </c>
      <c r="C49" s="7">
        <v>180</v>
      </c>
      <c r="D49" s="17">
        <v>120</v>
      </c>
      <c r="E49" s="20">
        <v>0</v>
      </c>
      <c r="F49" s="20">
        <v>-6.3E-2</v>
      </c>
      <c r="G49" s="20">
        <v>0</v>
      </c>
      <c r="H49" s="20">
        <v>-1.2500000000000001E-2</v>
      </c>
      <c r="S49" s="46" t="str">
        <f t="shared" si="3"/>
        <v>21g</v>
      </c>
      <c r="T49" s="46" t="s">
        <v>144</v>
      </c>
      <c r="U49" s="46">
        <v>21</v>
      </c>
      <c r="BE49" s="163" t="s">
        <v>293</v>
      </c>
      <c r="BF49" s="163">
        <v>3</v>
      </c>
      <c r="BG49" s="163">
        <v>11</v>
      </c>
      <c r="BI49" s="168">
        <v>0.39</v>
      </c>
    </row>
    <row r="50" spans="2:69" x14ac:dyDescent="0.25">
      <c r="B50" s="7">
        <v>180</v>
      </c>
      <c r="C50" s="7">
        <v>250</v>
      </c>
      <c r="D50" s="17">
        <v>180</v>
      </c>
      <c r="E50" s="20">
        <v>0</v>
      </c>
      <c r="F50" s="20">
        <v>-7.1999999999999995E-2</v>
      </c>
      <c r="G50" s="20">
        <v>0</v>
      </c>
      <c r="H50" s="20">
        <v>-1.4500000000000001E-2</v>
      </c>
      <c r="S50" s="46" t="str">
        <f t="shared" si="3"/>
        <v>22a</v>
      </c>
      <c r="T50" s="46" t="s">
        <v>16</v>
      </c>
      <c r="U50" s="46">
        <v>22</v>
      </c>
      <c r="BE50" s="163" t="s">
        <v>294</v>
      </c>
      <c r="BF50" s="163" t="s">
        <v>309</v>
      </c>
      <c r="BG50" s="163">
        <v>12</v>
      </c>
      <c r="BI50" s="168">
        <v>0.45500000000000002</v>
      </c>
    </row>
    <row r="51" spans="2:69" x14ac:dyDescent="0.25">
      <c r="B51" s="7">
        <v>250</v>
      </c>
      <c r="C51" s="7">
        <v>315</v>
      </c>
      <c r="D51" s="17">
        <v>250</v>
      </c>
      <c r="E51" s="20">
        <v>0</v>
      </c>
      <c r="F51" s="20">
        <v>-8.1000000000000003E-2</v>
      </c>
      <c r="G51" s="20">
        <v>0</v>
      </c>
      <c r="H51" s="20">
        <v>-1.6E-2</v>
      </c>
      <c r="S51" s="46" t="str">
        <f t="shared" si="3"/>
        <v>22ab</v>
      </c>
      <c r="T51" s="46" t="s">
        <v>138</v>
      </c>
      <c r="U51" s="46">
        <v>22</v>
      </c>
      <c r="BE51" s="163" t="s">
        <v>295</v>
      </c>
      <c r="BF51" s="163" t="s">
        <v>310</v>
      </c>
      <c r="BG51" s="163">
        <v>14</v>
      </c>
      <c r="BI51" s="168">
        <v>0.53</v>
      </c>
    </row>
    <row r="52" spans="2:69" x14ac:dyDescent="0.25">
      <c r="B52" s="7">
        <v>315</v>
      </c>
      <c r="C52" s="7">
        <v>400</v>
      </c>
      <c r="D52" s="17">
        <v>315</v>
      </c>
      <c r="E52" s="20">
        <v>0</v>
      </c>
      <c r="F52" s="20">
        <v>-8.8999999999999996E-2</v>
      </c>
      <c r="G52" s="20">
        <v>0</v>
      </c>
      <c r="H52" s="20">
        <v>-1.7999999999999999E-2</v>
      </c>
      <c r="S52" s="46" t="str">
        <f t="shared" si="3"/>
        <v>22b</v>
      </c>
      <c r="T52" s="46" t="s">
        <v>139</v>
      </c>
      <c r="U52" s="46">
        <v>22</v>
      </c>
      <c r="BE52" s="163" t="s">
        <v>296</v>
      </c>
      <c r="BF52" s="163" t="s">
        <v>311</v>
      </c>
      <c r="BG52" s="163">
        <v>15</v>
      </c>
      <c r="BI52" s="168">
        <v>0.62</v>
      </c>
    </row>
    <row r="53" spans="2:69" x14ac:dyDescent="0.25">
      <c r="B53" s="7">
        <v>400</v>
      </c>
      <c r="C53" s="7">
        <v>500</v>
      </c>
      <c r="D53" s="17">
        <v>400</v>
      </c>
      <c r="E53" s="20">
        <v>0</v>
      </c>
      <c r="F53" s="20">
        <v>-9.7000000000000003E-2</v>
      </c>
      <c r="G53" s="20">
        <v>0</v>
      </c>
      <c r="H53" s="20">
        <v>-0.02</v>
      </c>
      <c r="S53" s="46" t="str">
        <f t="shared" si="3"/>
        <v>22c</v>
      </c>
      <c r="T53" s="46" t="s">
        <v>111</v>
      </c>
      <c r="U53" s="46">
        <v>22</v>
      </c>
      <c r="BE53" s="163" t="s">
        <v>297</v>
      </c>
      <c r="BF53" s="163">
        <v>4</v>
      </c>
      <c r="BG53" s="163">
        <v>16</v>
      </c>
      <c r="BI53" s="168">
        <v>0.72499999999999998</v>
      </c>
    </row>
    <row r="54" spans="2:69" x14ac:dyDescent="0.25">
      <c r="B54" s="7">
        <v>500</v>
      </c>
      <c r="C54" s="8">
        <v>630</v>
      </c>
      <c r="D54" s="17">
        <v>500</v>
      </c>
      <c r="E54" s="20">
        <v>0</v>
      </c>
      <c r="F54" s="20">
        <v>-0.11</v>
      </c>
      <c r="G54" s="20">
        <v>0</v>
      </c>
      <c r="H54" s="20">
        <v>-2.1999999999999999E-2</v>
      </c>
      <c r="S54" s="46" t="str">
        <f t="shared" si="3"/>
        <v>22cd</v>
      </c>
      <c r="T54" s="46" t="s">
        <v>141</v>
      </c>
      <c r="U54" s="46">
        <v>22</v>
      </c>
      <c r="BE54" s="163" t="s">
        <v>298</v>
      </c>
      <c r="BF54" s="163" t="s">
        <v>312</v>
      </c>
      <c r="BG54" s="163">
        <v>18</v>
      </c>
      <c r="BI54" s="168">
        <v>0.89500000000000002</v>
      </c>
    </row>
    <row r="55" spans="2:69" x14ac:dyDescent="0.25">
      <c r="B55" s="7">
        <v>630</v>
      </c>
      <c r="C55" s="8">
        <v>800</v>
      </c>
      <c r="D55" s="18">
        <v>630</v>
      </c>
      <c r="E55" s="20">
        <v>0</v>
      </c>
      <c r="F55" s="20">
        <v>-0.125</v>
      </c>
      <c r="G55" s="20">
        <v>0</v>
      </c>
      <c r="H55" s="20">
        <v>-2.5000000000000001E-2</v>
      </c>
      <c r="S55" s="46" t="str">
        <f t="shared" si="3"/>
        <v>22d</v>
      </c>
      <c r="T55" s="46" t="s">
        <v>14</v>
      </c>
      <c r="U55" s="46">
        <v>22</v>
      </c>
      <c r="BE55" s="163" t="s">
        <v>299</v>
      </c>
      <c r="BF55" s="163" t="s">
        <v>313</v>
      </c>
      <c r="BG55" s="163">
        <v>20</v>
      </c>
      <c r="BI55" s="168">
        <v>1</v>
      </c>
    </row>
    <row r="56" spans="2:69" x14ac:dyDescent="0.25">
      <c r="B56" s="7">
        <v>800</v>
      </c>
      <c r="C56" s="8">
        <v>1000</v>
      </c>
      <c r="D56" s="18">
        <v>800</v>
      </c>
      <c r="E56" s="20">
        <v>0</v>
      </c>
      <c r="F56" s="20">
        <v>-0.14000000000000001</v>
      </c>
      <c r="G56" s="20">
        <v>0</v>
      </c>
      <c r="H56" s="20">
        <v>-2.8000000000000001E-2</v>
      </c>
      <c r="S56" s="46" t="str">
        <f t="shared" si="3"/>
        <v>22e</v>
      </c>
      <c r="T56" s="46" t="s">
        <v>142</v>
      </c>
      <c r="U56" s="46">
        <v>22</v>
      </c>
      <c r="BE56" s="163" t="s">
        <v>300</v>
      </c>
      <c r="BF56" s="163">
        <v>5</v>
      </c>
      <c r="BG56" s="163">
        <v>22</v>
      </c>
      <c r="BI56" s="168">
        <v>1.1000000000000001</v>
      </c>
      <c r="BK56" s="400" t="s">
        <v>344</v>
      </c>
      <c r="BL56" s="400"/>
      <c r="BM56" s="400"/>
      <c r="BN56" s="400"/>
      <c r="BO56" s="400"/>
      <c r="BP56" s="400"/>
      <c r="BQ56" s="400"/>
    </row>
    <row r="57" spans="2:69" ht="15" customHeight="1" x14ac:dyDescent="0.25">
      <c r="B57" s="7">
        <v>1000</v>
      </c>
      <c r="C57" s="8">
        <v>1250</v>
      </c>
      <c r="D57" s="18">
        <v>1000</v>
      </c>
      <c r="E57" s="20">
        <v>0</v>
      </c>
      <c r="F57" s="20">
        <v>-0.16500000000000001</v>
      </c>
      <c r="G57" s="20">
        <v>0</v>
      </c>
      <c r="H57" s="20">
        <v>-3.3000000000000002E-2</v>
      </c>
      <c r="S57" s="46" t="str">
        <f t="shared" si="3"/>
        <v>22f</v>
      </c>
      <c r="T57" s="46" t="s">
        <v>143</v>
      </c>
      <c r="U57" s="46">
        <v>22</v>
      </c>
      <c r="BE57" s="163">
        <v>1</v>
      </c>
      <c r="BF57" s="163" t="s">
        <v>314</v>
      </c>
      <c r="BG57" s="163">
        <v>25</v>
      </c>
      <c r="BI57" s="168">
        <v>1.25</v>
      </c>
      <c r="BK57" s="396" t="s">
        <v>330</v>
      </c>
      <c r="BL57" s="395" t="s">
        <v>332</v>
      </c>
      <c r="BM57" s="395"/>
      <c r="BN57" s="395"/>
      <c r="BO57" s="395" t="s">
        <v>333</v>
      </c>
      <c r="BP57" s="395"/>
      <c r="BQ57" s="395"/>
    </row>
    <row r="58" spans="2:69" x14ac:dyDescent="0.25">
      <c r="B58" s="7">
        <v>1250</v>
      </c>
      <c r="C58" s="8">
        <v>1600</v>
      </c>
      <c r="D58" s="18">
        <v>1250</v>
      </c>
      <c r="E58" s="20">
        <v>0</v>
      </c>
      <c r="F58" s="20">
        <v>-0.19500000000000001</v>
      </c>
      <c r="G58" s="20">
        <v>0</v>
      </c>
      <c r="H58" s="20">
        <v>-3.9E-2</v>
      </c>
      <c r="S58" s="46" t="str">
        <f t="shared" si="3"/>
        <v>22g</v>
      </c>
      <c r="T58" s="46" t="s">
        <v>144</v>
      </c>
      <c r="U58" s="46">
        <v>22</v>
      </c>
      <c r="BE58" s="163" t="s">
        <v>301</v>
      </c>
      <c r="BF58" s="163" t="s">
        <v>315</v>
      </c>
      <c r="BG58" s="163">
        <v>28</v>
      </c>
      <c r="BI58" s="168">
        <v>1.4</v>
      </c>
      <c r="BK58" s="396"/>
      <c r="BL58" s="395"/>
      <c r="BM58" s="395"/>
      <c r="BN58" s="395"/>
      <c r="BO58" s="395"/>
      <c r="BP58" s="395"/>
      <c r="BQ58" s="395"/>
    </row>
    <row r="59" spans="2:69" x14ac:dyDescent="0.25">
      <c r="B59" s="7">
        <v>1600</v>
      </c>
      <c r="C59" s="8">
        <v>2000</v>
      </c>
      <c r="D59" s="18">
        <v>1600</v>
      </c>
      <c r="E59" s="20">
        <v>0</v>
      </c>
      <c r="F59" s="20">
        <v>-0.23</v>
      </c>
      <c r="G59" s="20">
        <v>0</v>
      </c>
      <c r="H59" s="20">
        <v>-4.5999999999999999E-2</v>
      </c>
      <c r="S59" s="46" t="str">
        <f t="shared" si="3"/>
        <v>23a</v>
      </c>
      <c r="T59" s="46" t="s">
        <v>16</v>
      </c>
      <c r="U59" s="46">
        <v>23</v>
      </c>
      <c r="BE59" s="163" t="s">
        <v>302</v>
      </c>
      <c r="BF59" s="163">
        <v>6</v>
      </c>
      <c r="BG59" s="163">
        <v>30</v>
      </c>
      <c r="BI59" s="168">
        <v>1.5</v>
      </c>
      <c r="BK59" s="396"/>
      <c r="BL59" s="184" t="s">
        <v>334</v>
      </c>
      <c r="BM59" s="184" t="s">
        <v>335</v>
      </c>
      <c r="BN59" s="184" t="s">
        <v>336</v>
      </c>
      <c r="BO59" s="184" t="s">
        <v>334</v>
      </c>
      <c r="BP59" s="184" t="s">
        <v>335</v>
      </c>
      <c r="BQ59" s="184" t="s">
        <v>336</v>
      </c>
    </row>
    <row r="60" spans="2:69" x14ac:dyDescent="0.25">
      <c r="B60" s="7">
        <v>2000</v>
      </c>
      <c r="C60" s="8">
        <v>2500</v>
      </c>
      <c r="D60" s="18">
        <v>2000</v>
      </c>
      <c r="E60" s="20">
        <v>0</v>
      </c>
      <c r="F60" s="20">
        <v>-0.28000000000000003</v>
      </c>
      <c r="G60" s="20">
        <v>0</v>
      </c>
      <c r="H60" s="20">
        <v>-5.5E-2</v>
      </c>
      <c r="S60" s="46" t="str">
        <f t="shared" si="3"/>
        <v>23ab</v>
      </c>
      <c r="T60" s="46" t="s">
        <v>138</v>
      </c>
      <c r="U60" s="46">
        <v>23</v>
      </c>
      <c r="BE60" s="163" t="s">
        <v>303</v>
      </c>
      <c r="BF60" s="163" t="s">
        <v>316</v>
      </c>
      <c r="BG60" s="163">
        <v>35</v>
      </c>
      <c r="BI60" s="168">
        <v>1.75</v>
      </c>
      <c r="BK60" s="395" t="s">
        <v>331</v>
      </c>
      <c r="BL60" s="394" t="s">
        <v>337</v>
      </c>
      <c r="BM60" s="394" t="s">
        <v>339</v>
      </c>
      <c r="BN60" s="394" t="s">
        <v>340</v>
      </c>
      <c r="BO60" s="394" t="s">
        <v>341</v>
      </c>
      <c r="BP60" s="394" t="s">
        <v>342</v>
      </c>
      <c r="BQ60" s="394" t="s">
        <v>343</v>
      </c>
    </row>
    <row r="61" spans="2:69" x14ac:dyDescent="0.25">
      <c r="B61" s="7">
        <v>2500</v>
      </c>
      <c r="C61" s="8">
        <v>3150</v>
      </c>
      <c r="D61" s="18">
        <v>2500</v>
      </c>
      <c r="E61" s="20">
        <v>0</v>
      </c>
      <c r="F61" s="20">
        <v>-0.33</v>
      </c>
      <c r="G61" s="20">
        <v>0</v>
      </c>
      <c r="H61" s="20">
        <v>-6.7500000000000004E-2</v>
      </c>
      <c r="S61" s="46" t="str">
        <f t="shared" si="3"/>
        <v>23b</v>
      </c>
      <c r="T61" s="46" t="s">
        <v>139</v>
      </c>
      <c r="U61" s="46">
        <v>23</v>
      </c>
      <c r="BE61" s="163" t="s">
        <v>304</v>
      </c>
      <c r="BF61" s="163">
        <v>7</v>
      </c>
      <c r="BG61" s="163">
        <v>40</v>
      </c>
      <c r="BI61" s="168">
        <v>2</v>
      </c>
      <c r="BK61" s="395"/>
      <c r="BL61" s="394"/>
      <c r="BM61" s="394"/>
      <c r="BN61" s="394"/>
      <c r="BO61" s="394"/>
      <c r="BP61" s="394"/>
      <c r="BQ61" s="394"/>
    </row>
    <row r="62" spans="2:69" x14ac:dyDescent="0.25">
      <c r="D62" s="18">
        <v>3150</v>
      </c>
      <c r="S62" s="46" t="str">
        <f t="shared" si="3"/>
        <v>23c</v>
      </c>
      <c r="T62" s="46" t="s">
        <v>111</v>
      </c>
      <c r="U62" s="46">
        <v>23</v>
      </c>
      <c r="BE62" s="163" t="s">
        <v>305</v>
      </c>
      <c r="BF62" s="163" t="s">
        <v>317</v>
      </c>
      <c r="BG62" s="163">
        <v>45</v>
      </c>
      <c r="BI62" s="168">
        <v>2.25</v>
      </c>
      <c r="BK62" s="395" t="s">
        <v>345</v>
      </c>
      <c r="BL62" s="394" t="s">
        <v>338</v>
      </c>
      <c r="BM62" s="394" t="s">
        <v>346</v>
      </c>
      <c r="BN62" s="394" t="s">
        <v>347</v>
      </c>
      <c r="BO62" s="394" t="s">
        <v>348</v>
      </c>
      <c r="BP62" s="394" t="s">
        <v>343</v>
      </c>
      <c r="BQ62" s="394" t="s">
        <v>349</v>
      </c>
    </row>
    <row r="63" spans="2:69" x14ac:dyDescent="0.25">
      <c r="S63" s="46" t="str">
        <f t="shared" si="3"/>
        <v>23cd</v>
      </c>
      <c r="T63" s="46" t="s">
        <v>141</v>
      </c>
      <c r="U63" s="46">
        <v>23</v>
      </c>
      <c r="BE63" s="163">
        <v>2</v>
      </c>
      <c r="BF63" s="163">
        <v>8</v>
      </c>
      <c r="BG63" s="163">
        <v>50</v>
      </c>
      <c r="BI63" s="168">
        <v>2.5</v>
      </c>
      <c r="BK63" s="395"/>
      <c r="BL63" s="394"/>
      <c r="BM63" s="394"/>
      <c r="BN63" s="394"/>
      <c r="BO63" s="394"/>
      <c r="BP63" s="394"/>
      <c r="BQ63" s="394"/>
    </row>
    <row r="64" spans="2:69" x14ac:dyDescent="0.25">
      <c r="B64" t="s">
        <v>35</v>
      </c>
      <c r="D64" t="s">
        <v>125</v>
      </c>
      <c r="S64" s="46" t="str">
        <f t="shared" si="3"/>
        <v>23d</v>
      </c>
      <c r="T64" s="46" t="s">
        <v>14</v>
      </c>
      <c r="U64" s="46">
        <v>23</v>
      </c>
      <c r="BI64" s="168">
        <v>2.75</v>
      </c>
    </row>
    <row r="65" spans="2:74" x14ac:dyDescent="0.25">
      <c r="B65" t="s">
        <v>85</v>
      </c>
      <c r="D65" s="19" t="s">
        <v>41</v>
      </c>
      <c r="E65" s="19"/>
      <c r="F65" s="16" t="str">
        <f>Principal!O14</f>
        <v>h8</v>
      </c>
      <c r="G65" s="23" t="s">
        <v>42</v>
      </c>
      <c r="H65" s="16">
        <f>HLOOKUP(F65,$D$40:$H$41,2)</f>
        <v>2</v>
      </c>
      <c r="S65" s="46" t="str">
        <f t="shared" si="3"/>
        <v>23e</v>
      </c>
      <c r="T65" s="46" t="s">
        <v>142</v>
      </c>
      <c r="U65" s="46">
        <v>23</v>
      </c>
      <c r="BI65" s="168">
        <v>3</v>
      </c>
    </row>
    <row r="66" spans="2:74" x14ac:dyDescent="0.25">
      <c r="D66" s="6" t="s">
        <v>124</v>
      </c>
      <c r="E66" s="6"/>
      <c r="F66" s="21">
        <f>Principal!O17</f>
        <v>68.103877653085789</v>
      </c>
      <c r="G66" s="31" t="s">
        <v>44</v>
      </c>
      <c r="H66" s="16">
        <f>VLOOKUP($F$66,$D$41:$H$62,H65)</f>
        <v>0</v>
      </c>
      <c r="S66" s="46" t="str">
        <f t="shared" si="3"/>
        <v>23f</v>
      </c>
      <c r="T66" s="46" t="s">
        <v>143</v>
      </c>
      <c r="U66" s="46">
        <v>23</v>
      </c>
      <c r="BI66" s="168">
        <v>3.25</v>
      </c>
    </row>
    <row r="67" spans="2:74" x14ac:dyDescent="0.25">
      <c r="G67" s="31"/>
      <c r="H67" s="16">
        <f>VLOOKUP($F$66,$D$41:$H$62,H65+1)</f>
        <v>-4.5999999999999999E-2</v>
      </c>
      <c r="S67" s="46" t="str">
        <f t="shared" si="3"/>
        <v>23g</v>
      </c>
      <c r="T67" s="46" t="s">
        <v>144</v>
      </c>
      <c r="U67" s="46">
        <v>23</v>
      </c>
      <c r="BI67" s="168">
        <v>3.5</v>
      </c>
    </row>
    <row r="68" spans="2:74" x14ac:dyDescent="0.25">
      <c r="S68" s="46" t="str">
        <f t="shared" si="3"/>
        <v>24a</v>
      </c>
      <c r="T68" s="46" t="s">
        <v>16</v>
      </c>
      <c r="U68" s="46">
        <v>24</v>
      </c>
      <c r="BI68" s="168">
        <v>3.75</v>
      </c>
    </row>
    <row r="69" spans="2:74" x14ac:dyDescent="0.25">
      <c r="S69" s="46" t="str">
        <f t="shared" si="3"/>
        <v>24ab</v>
      </c>
      <c r="T69" s="46" t="s">
        <v>138</v>
      </c>
      <c r="U69" s="46">
        <v>24</v>
      </c>
      <c r="BI69" s="168">
        <v>4</v>
      </c>
    </row>
    <row r="70" spans="2:74" x14ac:dyDescent="0.25">
      <c r="D70" t="s">
        <v>126</v>
      </c>
      <c r="S70" s="46" t="str">
        <f t="shared" si="3"/>
        <v>24b</v>
      </c>
      <c r="T70" s="46" t="s">
        <v>139</v>
      </c>
      <c r="U70" s="46">
        <v>24</v>
      </c>
      <c r="BI70" s="168">
        <v>4.25</v>
      </c>
      <c r="BV70" t="s">
        <v>584</v>
      </c>
    </row>
    <row r="71" spans="2:74" x14ac:dyDescent="0.25">
      <c r="D71" s="19" t="s">
        <v>41</v>
      </c>
      <c r="E71" s="19"/>
      <c r="F71" s="16" t="str">
        <f>Principal!$O$14</f>
        <v>h8</v>
      </c>
      <c r="G71" s="31" t="s">
        <v>42</v>
      </c>
      <c r="H71" s="16">
        <f>HLOOKUP(F71,$D$40:$H$41,2)</f>
        <v>2</v>
      </c>
      <c r="S71" s="46" t="str">
        <f t="shared" si="3"/>
        <v>24c</v>
      </c>
      <c r="T71" s="46" t="s">
        <v>111</v>
      </c>
      <c r="U71" s="46">
        <v>24</v>
      </c>
      <c r="BI71" s="168">
        <v>4.5</v>
      </c>
      <c r="BV71" t="s">
        <v>585</v>
      </c>
    </row>
    <row r="72" spans="2:74" x14ac:dyDescent="0.25">
      <c r="D72" s="6" t="s">
        <v>124</v>
      </c>
      <c r="E72" s="6"/>
      <c r="F72" s="21">
        <f>Principal!P17</f>
        <v>149.88342917539504</v>
      </c>
      <c r="G72" s="31" t="s">
        <v>44</v>
      </c>
      <c r="H72" s="16">
        <f>VLOOKUP($F$72,$D$41:$H$62,H71)</f>
        <v>0</v>
      </c>
      <c r="S72" s="46" t="str">
        <f t="shared" si="3"/>
        <v>24cd</v>
      </c>
      <c r="T72" s="46" t="s">
        <v>141</v>
      </c>
      <c r="U72" s="46">
        <v>24</v>
      </c>
      <c r="BI72" s="168">
        <v>5</v>
      </c>
    </row>
    <row r="73" spans="2:74" x14ac:dyDescent="0.25">
      <c r="G73" s="31"/>
      <c r="H73" s="16">
        <f>VLOOKUP($F$72,$D$41:$H$62,H71+1)</f>
        <v>-6.3E-2</v>
      </c>
      <c r="S73" s="46" t="str">
        <f t="shared" si="3"/>
        <v>24d</v>
      </c>
      <c r="T73" s="46" t="s">
        <v>14</v>
      </c>
      <c r="U73" s="46">
        <v>24</v>
      </c>
      <c r="BI73" s="168">
        <v>5.25</v>
      </c>
    </row>
    <row r="74" spans="2:74" x14ac:dyDescent="0.25">
      <c r="S74" s="46" t="str">
        <f t="shared" si="3"/>
        <v>24e</v>
      </c>
      <c r="T74" s="46" t="s">
        <v>142</v>
      </c>
      <c r="U74" s="46">
        <v>24</v>
      </c>
      <c r="BI74" s="168">
        <v>5.5</v>
      </c>
    </row>
    <row r="75" spans="2:74" x14ac:dyDescent="0.25">
      <c r="S75" s="46" t="str">
        <f t="shared" si="3"/>
        <v>24f</v>
      </c>
      <c r="T75" s="46" t="s">
        <v>143</v>
      </c>
      <c r="U75" s="46">
        <v>24</v>
      </c>
      <c r="BI75" s="168">
        <v>6</v>
      </c>
    </row>
    <row r="76" spans="2:74" x14ac:dyDescent="0.25">
      <c r="S76" s="46" t="str">
        <f t="shared" si="3"/>
        <v>24g</v>
      </c>
      <c r="T76" s="46" t="s">
        <v>144</v>
      </c>
      <c r="U76" s="46">
        <v>24</v>
      </c>
      <c r="BI76" s="168">
        <v>6.5</v>
      </c>
    </row>
    <row r="77" spans="2:74" x14ac:dyDescent="0.25">
      <c r="S77" s="46" t="str">
        <f t="shared" si="3"/>
        <v>25a</v>
      </c>
      <c r="T77" s="46" t="s">
        <v>16</v>
      </c>
      <c r="U77" s="46">
        <v>25</v>
      </c>
      <c r="BI77" s="168">
        <v>7</v>
      </c>
    </row>
    <row r="78" spans="2:74" x14ac:dyDescent="0.25">
      <c r="S78" s="46" t="str">
        <f t="shared" si="3"/>
        <v>25ab</v>
      </c>
      <c r="T78" s="46" t="s">
        <v>138</v>
      </c>
      <c r="U78" s="46">
        <v>25</v>
      </c>
      <c r="BI78" s="168">
        <v>7.5</v>
      </c>
    </row>
    <row r="79" spans="2:74" x14ac:dyDescent="0.25">
      <c r="S79" s="46" t="str">
        <f t="shared" si="3"/>
        <v>25b</v>
      </c>
      <c r="T79" s="46" t="s">
        <v>139</v>
      </c>
      <c r="U79" s="46">
        <v>25</v>
      </c>
      <c r="BI79" s="168">
        <v>8</v>
      </c>
    </row>
    <row r="80" spans="2:74" x14ac:dyDescent="0.25">
      <c r="S80" s="46" t="str">
        <f t="shared" si="3"/>
        <v>25c</v>
      </c>
      <c r="T80" s="46" t="s">
        <v>111</v>
      </c>
      <c r="U80" s="46">
        <v>25</v>
      </c>
      <c r="BI80" s="168">
        <v>9</v>
      </c>
    </row>
    <row r="81" spans="19:61" ht="15" customHeight="1" x14ac:dyDescent="0.25">
      <c r="S81" s="46" t="str">
        <f t="shared" si="3"/>
        <v>25cd</v>
      </c>
      <c r="T81" s="46" t="s">
        <v>141</v>
      </c>
      <c r="U81" s="46">
        <v>25</v>
      </c>
      <c r="BI81" s="168">
        <v>10</v>
      </c>
    </row>
    <row r="82" spans="19:61" x14ac:dyDescent="0.25">
      <c r="S82" s="46" t="str">
        <f t="shared" si="3"/>
        <v>25d</v>
      </c>
      <c r="T82" s="46" t="s">
        <v>14</v>
      </c>
      <c r="U82" s="46">
        <v>25</v>
      </c>
      <c r="BI82" s="168">
        <v>10.5</v>
      </c>
    </row>
    <row r="83" spans="19:61" x14ac:dyDescent="0.25">
      <c r="S83" s="46" t="str">
        <f t="shared" si="3"/>
        <v>25e</v>
      </c>
      <c r="T83" s="46" t="s">
        <v>142</v>
      </c>
      <c r="U83" s="46">
        <v>25</v>
      </c>
      <c r="BI83" s="168">
        <v>11</v>
      </c>
    </row>
    <row r="84" spans="19:61" x14ac:dyDescent="0.25">
      <c r="S84" s="46" t="str">
        <f t="shared" si="3"/>
        <v>25f</v>
      </c>
      <c r="T84" s="46" t="s">
        <v>143</v>
      </c>
      <c r="U84" s="46">
        <v>25</v>
      </c>
      <c r="BI84" s="168">
        <v>12</v>
      </c>
    </row>
    <row r="85" spans="19:61" x14ac:dyDescent="0.25">
      <c r="S85" s="46" t="str">
        <f t="shared" si="3"/>
        <v>25g</v>
      </c>
      <c r="T85" s="46" t="s">
        <v>144</v>
      </c>
      <c r="U85" s="46">
        <v>25</v>
      </c>
      <c r="BI85" s="168">
        <v>14</v>
      </c>
    </row>
    <row r="86" spans="19:61" x14ac:dyDescent="0.25">
      <c r="S86" s="46" t="str">
        <f t="shared" si="3"/>
        <v>26a</v>
      </c>
      <c r="T86" s="46" t="s">
        <v>16</v>
      </c>
      <c r="U86" s="46">
        <v>26</v>
      </c>
      <c r="BI86" s="168">
        <v>15</v>
      </c>
    </row>
    <row r="87" spans="19:61" x14ac:dyDescent="0.25">
      <c r="S87" s="46" t="str">
        <f t="shared" si="3"/>
        <v>26ab</v>
      </c>
      <c r="T87" s="46" t="s">
        <v>138</v>
      </c>
      <c r="U87" s="46">
        <v>26</v>
      </c>
      <c r="BI87" s="168">
        <v>16</v>
      </c>
    </row>
    <row r="88" spans="19:61" x14ac:dyDescent="0.25">
      <c r="S88" s="46" t="str">
        <f t="shared" si="3"/>
        <v>26b</v>
      </c>
      <c r="T88" s="46" t="s">
        <v>139</v>
      </c>
      <c r="U88" s="46">
        <v>26</v>
      </c>
      <c r="BI88" s="168">
        <v>18</v>
      </c>
    </row>
    <row r="89" spans="19:61" x14ac:dyDescent="0.25">
      <c r="S89" s="46" t="str">
        <f t="shared" si="3"/>
        <v>26c</v>
      </c>
      <c r="T89" s="46" t="s">
        <v>111</v>
      </c>
      <c r="U89" s="46">
        <v>26</v>
      </c>
      <c r="BI89" s="168">
        <v>20</v>
      </c>
    </row>
    <row r="90" spans="19:61" x14ac:dyDescent="0.25">
      <c r="S90" s="46" t="str">
        <f t="shared" si="3"/>
        <v>26cd</v>
      </c>
      <c r="T90" s="46" t="s">
        <v>141</v>
      </c>
      <c r="U90" s="46">
        <v>26</v>
      </c>
      <c r="BI90" s="168">
        <v>22</v>
      </c>
    </row>
    <row r="91" spans="19:61" x14ac:dyDescent="0.25">
      <c r="S91" s="46" t="str">
        <f t="shared" si="3"/>
        <v>26d</v>
      </c>
      <c r="T91" s="46" t="s">
        <v>14</v>
      </c>
      <c r="U91" s="46">
        <v>26</v>
      </c>
      <c r="BI91" s="168">
        <v>25</v>
      </c>
    </row>
    <row r="92" spans="19:61" x14ac:dyDescent="0.25">
      <c r="S92" s="46" t="str">
        <f t="shared" si="3"/>
        <v>26e</v>
      </c>
      <c r="T92" s="46" t="s">
        <v>142</v>
      </c>
      <c r="U92" s="46">
        <v>26</v>
      </c>
      <c r="BI92" s="168">
        <v>28</v>
      </c>
    </row>
    <row r="93" spans="19:61" x14ac:dyDescent="0.25">
      <c r="S93" s="46" t="str">
        <f t="shared" si="3"/>
        <v>26f</v>
      </c>
      <c r="T93" s="46" t="s">
        <v>143</v>
      </c>
      <c r="U93" s="46">
        <v>26</v>
      </c>
      <c r="BI93" s="168">
        <v>30</v>
      </c>
    </row>
    <row r="94" spans="19:61" x14ac:dyDescent="0.25">
      <c r="S94" s="46" t="str">
        <f t="shared" si="3"/>
        <v>26g</v>
      </c>
      <c r="T94" s="46" t="s">
        <v>144</v>
      </c>
      <c r="U94" s="46">
        <v>26</v>
      </c>
      <c r="BI94" s="168">
        <v>35</v>
      </c>
    </row>
    <row r="95" spans="19:61" x14ac:dyDescent="0.25">
      <c r="S95" s="46" t="str">
        <f t="shared" si="3"/>
        <v>27a</v>
      </c>
      <c r="T95" s="46" t="s">
        <v>16</v>
      </c>
      <c r="U95" s="46">
        <v>27</v>
      </c>
      <c r="BI95" s="168">
        <v>40</v>
      </c>
    </row>
    <row r="96" spans="19:61" x14ac:dyDescent="0.25">
      <c r="S96" s="46" t="str">
        <f t="shared" si="3"/>
        <v>27ab</v>
      </c>
      <c r="T96" s="46" t="s">
        <v>138</v>
      </c>
      <c r="U96" s="46">
        <v>27</v>
      </c>
      <c r="BI96" s="168">
        <v>45</v>
      </c>
    </row>
    <row r="97" spans="19:61" x14ac:dyDescent="0.25">
      <c r="S97" s="46" t="str">
        <f t="shared" si="3"/>
        <v>27b</v>
      </c>
      <c r="T97" s="46" t="s">
        <v>139</v>
      </c>
      <c r="U97" s="46">
        <v>27</v>
      </c>
      <c r="BI97" s="168">
        <v>50</v>
      </c>
    </row>
    <row r="98" spans="19:61" x14ac:dyDescent="0.25">
      <c r="S98" s="46" t="str">
        <f t="shared" si="3"/>
        <v>27c</v>
      </c>
      <c r="T98" s="46" t="s">
        <v>111</v>
      </c>
      <c r="U98" s="46">
        <v>27</v>
      </c>
    </row>
    <row r="99" spans="19:61" x14ac:dyDescent="0.25">
      <c r="S99" s="46" t="str">
        <f t="shared" si="3"/>
        <v>27cd</v>
      </c>
      <c r="T99" s="46" t="s">
        <v>141</v>
      </c>
      <c r="U99" s="46">
        <v>27</v>
      </c>
    </row>
    <row r="100" spans="19:61" x14ac:dyDescent="0.25">
      <c r="S100" s="46" t="str">
        <f t="shared" si="3"/>
        <v>27d</v>
      </c>
      <c r="T100" s="46" t="s">
        <v>14</v>
      </c>
      <c r="U100" s="46">
        <v>27</v>
      </c>
    </row>
    <row r="101" spans="19:61" x14ac:dyDescent="0.25">
      <c r="S101" s="46" t="str">
        <f t="shared" si="3"/>
        <v>27e</v>
      </c>
      <c r="T101" s="46" t="s">
        <v>142</v>
      </c>
      <c r="U101" s="46">
        <v>27</v>
      </c>
    </row>
    <row r="102" spans="19:61" x14ac:dyDescent="0.25">
      <c r="S102" s="46" t="str">
        <f t="shared" si="3"/>
        <v>27f</v>
      </c>
      <c r="T102" s="46" t="s">
        <v>143</v>
      </c>
      <c r="U102" s="46">
        <v>27</v>
      </c>
    </row>
    <row r="103" spans="19:61" x14ac:dyDescent="0.25">
      <c r="S103" s="46" t="str">
        <f t="shared" si="3"/>
        <v>27g</v>
      </c>
      <c r="T103" s="46" t="s">
        <v>144</v>
      </c>
      <c r="U103" s="46">
        <v>27</v>
      </c>
    </row>
    <row r="104" spans="19:61" x14ac:dyDescent="0.25">
      <c r="S104" s="46" t="str">
        <f t="shared" si="3"/>
        <v>28a</v>
      </c>
      <c r="T104" s="46" t="s">
        <v>16</v>
      </c>
      <c r="U104" s="46">
        <v>28</v>
      </c>
    </row>
    <row r="105" spans="19:61" x14ac:dyDescent="0.25">
      <c r="S105" s="46" t="str">
        <f t="shared" si="3"/>
        <v>28ab</v>
      </c>
      <c r="T105" s="46" t="s">
        <v>138</v>
      </c>
      <c r="U105" s="46">
        <v>28</v>
      </c>
    </row>
    <row r="106" spans="19:61" x14ac:dyDescent="0.25">
      <c r="S106" s="46" t="str">
        <f t="shared" ref="S106:S130" si="4">CONCATENATE(U106,T106)</f>
        <v>28b</v>
      </c>
      <c r="T106" s="46" t="s">
        <v>139</v>
      </c>
      <c r="U106" s="46">
        <v>28</v>
      </c>
    </row>
    <row r="107" spans="19:61" x14ac:dyDescent="0.25">
      <c r="S107" s="46" t="str">
        <f t="shared" si="4"/>
        <v>28c</v>
      </c>
      <c r="T107" s="46" t="s">
        <v>111</v>
      </c>
      <c r="U107" s="46">
        <v>28</v>
      </c>
    </row>
    <row r="108" spans="19:61" x14ac:dyDescent="0.25">
      <c r="S108" s="46" t="str">
        <f t="shared" si="4"/>
        <v>28cd</v>
      </c>
      <c r="T108" s="46" t="s">
        <v>141</v>
      </c>
      <c r="U108" s="46">
        <v>28</v>
      </c>
    </row>
    <row r="109" spans="19:61" x14ac:dyDescent="0.25">
      <c r="S109" s="46" t="str">
        <f t="shared" si="4"/>
        <v>28d</v>
      </c>
      <c r="T109" s="46" t="s">
        <v>14</v>
      </c>
      <c r="U109" s="46">
        <v>28</v>
      </c>
    </row>
    <row r="110" spans="19:61" x14ac:dyDescent="0.25">
      <c r="S110" s="46" t="str">
        <f t="shared" si="4"/>
        <v>28e</v>
      </c>
      <c r="T110" s="46" t="s">
        <v>142</v>
      </c>
      <c r="U110" s="46">
        <v>28</v>
      </c>
    </row>
    <row r="111" spans="19:61" x14ac:dyDescent="0.25">
      <c r="S111" s="46" t="str">
        <f t="shared" si="4"/>
        <v>28f</v>
      </c>
      <c r="T111" s="46" t="s">
        <v>143</v>
      </c>
      <c r="U111" s="46">
        <v>28</v>
      </c>
    </row>
    <row r="112" spans="19:61" x14ac:dyDescent="0.25">
      <c r="S112" s="46" t="str">
        <f t="shared" si="4"/>
        <v>28g</v>
      </c>
      <c r="T112" s="46" t="s">
        <v>144</v>
      </c>
      <c r="U112" s="46">
        <v>28</v>
      </c>
    </row>
    <row r="113" spans="19:21" x14ac:dyDescent="0.25">
      <c r="S113" s="46" t="str">
        <f t="shared" si="4"/>
        <v>29a</v>
      </c>
      <c r="T113" s="46" t="s">
        <v>16</v>
      </c>
      <c r="U113" s="46">
        <v>29</v>
      </c>
    </row>
    <row r="114" spans="19:21" x14ac:dyDescent="0.25">
      <c r="S114" s="46" t="str">
        <f t="shared" si="4"/>
        <v>29ab</v>
      </c>
      <c r="T114" s="46" t="s">
        <v>138</v>
      </c>
      <c r="U114" s="46">
        <v>29</v>
      </c>
    </row>
    <row r="115" spans="19:21" x14ac:dyDescent="0.25">
      <c r="S115" s="46" t="str">
        <f t="shared" si="4"/>
        <v>29b</v>
      </c>
      <c r="T115" s="46" t="s">
        <v>139</v>
      </c>
      <c r="U115" s="46">
        <v>29</v>
      </c>
    </row>
    <row r="116" spans="19:21" x14ac:dyDescent="0.25">
      <c r="S116" s="46" t="str">
        <f t="shared" si="4"/>
        <v>29c</v>
      </c>
      <c r="T116" s="46" t="s">
        <v>111</v>
      </c>
      <c r="U116" s="46">
        <v>29</v>
      </c>
    </row>
    <row r="117" spans="19:21" x14ac:dyDescent="0.25">
      <c r="S117" s="46" t="str">
        <f t="shared" si="4"/>
        <v>29cd</v>
      </c>
      <c r="T117" s="46" t="s">
        <v>141</v>
      </c>
      <c r="U117" s="46">
        <v>29</v>
      </c>
    </row>
    <row r="118" spans="19:21" x14ac:dyDescent="0.25">
      <c r="S118" s="46" t="str">
        <f t="shared" si="4"/>
        <v>29d</v>
      </c>
      <c r="T118" s="46" t="s">
        <v>14</v>
      </c>
      <c r="U118" s="46">
        <v>29</v>
      </c>
    </row>
    <row r="119" spans="19:21" x14ac:dyDescent="0.25">
      <c r="S119" s="46" t="str">
        <f t="shared" si="4"/>
        <v>29e</v>
      </c>
      <c r="T119" s="46" t="s">
        <v>142</v>
      </c>
      <c r="U119" s="46">
        <v>29</v>
      </c>
    </row>
    <row r="120" spans="19:21" x14ac:dyDescent="0.25">
      <c r="S120" s="46" t="str">
        <f t="shared" si="4"/>
        <v>29f</v>
      </c>
      <c r="T120" s="46" t="s">
        <v>143</v>
      </c>
      <c r="U120" s="46">
        <v>29</v>
      </c>
    </row>
    <row r="121" spans="19:21" x14ac:dyDescent="0.25">
      <c r="S121" s="46" t="str">
        <f t="shared" si="4"/>
        <v>29g</v>
      </c>
      <c r="T121" s="46" t="s">
        <v>144</v>
      </c>
      <c r="U121" s="46">
        <v>29</v>
      </c>
    </row>
    <row r="122" spans="19:21" x14ac:dyDescent="0.25">
      <c r="S122" s="46" t="str">
        <f t="shared" si="4"/>
        <v>30a</v>
      </c>
      <c r="T122" s="46" t="s">
        <v>16</v>
      </c>
      <c r="U122" s="46">
        <v>30</v>
      </c>
    </row>
    <row r="123" spans="19:21" x14ac:dyDescent="0.25">
      <c r="S123" s="46" t="str">
        <f t="shared" si="4"/>
        <v>30ab</v>
      </c>
      <c r="T123" s="46" t="s">
        <v>138</v>
      </c>
      <c r="U123" s="46">
        <v>30</v>
      </c>
    </row>
    <row r="124" spans="19:21" x14ac:dyDescent="0.25">
      <c r="S124" s="46" t="str">
        <f t="shared" si="4"/>
        <v>30b</v>
      </c>
      <c r="T124" s="46" t="s">
        <v>139</v>
      </c>
      <c r="U124" s="46">
        <v>30</v>
      </c>
    </row>
    <row r="125" spans="19:21" x14ac:dyDescent="0.25">
      <c r="S125" s="46" t="str">
        <f t="shared" si="4"/>
        <v>30c</v>
      </c>
      <c r="T125" s="46" t="s">
        <v>111</v>
      </c>
      <c r="U125" s="46">
        <v>30</v>
      </c>
    </row>
    <row r="126" spans="19:21" x14ac:dyDescent="0.25">
      <c r="S126" s="46" t="str">
        <f t="shared" si="4"/>
        <v>30cd</v>
      </c>
      <c r="T126" s="46" t="s">
        <v>141</v>
      </c>
      <c r="U126" s="46">
        <v>30</v>
      </c>
    </row>
    <row r="127" spans="19:21" x14ac:dyDescent="0.25">
      <c r="S127" s="46" t="str">
        <f t="shared" si="4"/>
        <v>30d</v>
      </c>
      <c r="T127" s="46" t="s">
        <v>14</v>
      </c>
      <c r="U127" s="46">
        <v>30</v>
      </c>
    </row>
    <row r="128" spans="19:21" x14ac:dyDescent="0.25">
      <c r="S128" s="46" t="str">
        <f t="shared" si="4"/>
        <v>30e</v>
      </c>
      <c r="T128" s="46" t="s">
        <v>142</v>
      </c>
      <c r="U128" s="46">
        <v>30</v>
      </c>
    </row>
    <row r="129" spans="19:21" x14ac:dyDescent="0.25">
      <c r="S129" s="46" t="str">
        <f t="shared" si="4"/>
        <v>30f</v>
      </c>
      <c r="T129" s="46" t="s">
        <v>143</v>
      </c>
      <c r="U129" s="46">
        <v>30</v>
      </c>
    </row>
    <row r="130" spans="19:21" x14ac:dyDescent="0.25">
      <c r="S130" s="46" t="str">
        <f t="shared" si="4"/>
        <v>30g</v>
      </c>
      <c r="T130" s="46" t="s">
        <v>144</v>
      </c>
      <c r="U130" s="46">
        <v>30</v>
      </c>
    </row>
    <row r="131" spans="19:21" x14ac:dyDescent="0.25">
      <c r="S131" s="46" t="s">
        <v>147</v>
      </c>
      <c r="T131" s="46"/>
      <c r="U131" s="46"/>
    </row>
  </sheetData>
  <sortState xmlns:xlrd2="http://schemas.microsoft.com/office/spreadsheetml/2017/richdata2" ref="O11:O16">
    <sortCondition ref="O11:O16"/>
  </sortState>
  <mergeCells count="33">
    <mergeCell ref="S7:T7"/>
    <mergeCell ref="R11:R23"/>
    <mergeCell ref="R26:R38"/>
    <mergeCell ref="U8:V8"/>
    <mergeCell ref="U9:V9"/>
    <mergeCell ref="BE44:BG45"/>
    <mergeCell ref="BL60:BL61"/>
    <mergeCell ref="BM60:BM61"/>
    <mergeCell ref="BN60:BN61"/>
    <mergeCell ref="BO60:BO61"/>
    <mergeCell ref="BK56:BQ56"/>
    <mergeCell ref="E40:F40"/>
    <mergeCell ref="G40:H40"/>
    <mergeCell ref="M11:N11"/>
    <mergeCell ref="O11:P11"/>
    <mergeCell ref="G36:G37"/>
    <mergeCell ref="E11:F11"/>
    <mergeCell ref="G11:H11"/>
    <mergeCell ref="I11:J11"/>
    <mergeCell ref="K11:L11"/>
    <mergeCell ref="BP62:BP63"/>
    <mergeCell ref="BQ62:BQ63"/>
    <mergeCell ref="BK60:BK61"/>
    <mergeCell ref="BL57:BN58"/>
    <mergeCell ref="BO57:BQ58"/>
    <mergeCell ref="BK57:BK59"/>
    <mergeCell ref="BQ60:BQ61"/>
    <mergeCell ref="BP60:BP61"/>
    <mergeCell ref="BK62:BK63"/>
    <mergeCell ref="BL62:BL63"/>
    <mergeCell ref="BM62:BM63"/>
    <mergeCell ref="BN62:BN63"/>
    <mergeCell ref="BO62:BO63"/>
  </mergeCells>
  <phoneticPr fontId="2" type="noConversion"/>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FCC2-63C9-4249-AB05-D8EA4F272DA4}">
  <sheetPr codeName="Planilha1"/>
  <dimension ref="B1:BS3997"/>
  <sheetViews>
    <sheetView showGridLines="0" topLeftCell="K1" zoomScaleNormal="100" workbookViewId="0">
      <selection activeCell="AD9" sqref="AD9"/>
    </sheetView>
  </sheetViews>
  <sheetFormatPr defaultRowHeight="15" x14ac:dyDescent="0.25"/>
  <cols>
    <col min="1" max="1" width="2.85546875" customWidth="1"/>
    <col min="2" max="2" width="10.5703125" style="52" bestFit="1" customWidth="1"/>
    <col min="3" max="3" width="28.7109375" style="86" customWidth="1"/>
    <col min="4" max="5" width="26.7109375" style="85" customWidth="1"/>
    <col min="6" max="6" width="11.28515625" style="84" customWidth="1"/>
    <col min="7" max="7" width="11.85546875" style="87" customWidth="1"/>
    <col min="8" max="8" width="9.5703125" style="52" customWidth="1"/>
    <col min="9" max="9" width="17.42578125" style="52" customWidth="1"/>
    <col min="10" max="10" width="12.5703125" style="52" customWidth="1"/>
    <col min="11" max="11" width="15.5703125" style="52" customWidth="1"/>
    <col min="12" max="12" width="12.7109375" style="52" customWidth="1"/>
    <col min="13" max="13" width="21.28515625" style="52" customWidth="1"/>
    <col min="14" max="14" width="9.140625" style="52"/>
    <col min="15" max="15" width="9.85546875" style="52" customWidth="1"/>
    <col min="16" max="16" width="11.140625" style="52" customWidth="1"/>
    <col min="17" max="17" width="21.28515625" style="52" customWidth="1"/>
    <col min="18" max="18" width="9.140625" style="52" customWidth="1"/>
    <col min="19" max="23" width="9.140625" style="52"/>
    <col min="24" max="24" width="17.140625" style="52" customWidth="1"/>
    <col min="25" max="26" width="9.42578125" style="52" customWidth="1"/>
    <col min="27" max="28" width="8.28515625" style="52" customWidth="1"/>
    <col min="29" max="29" width="17.140625" style="52" customWidth="1"/>
    <col min="30" max="38" width="13.140625" customWidth="1"/>
    <col min="39" max="39" width="2.42578125" customWidth="1"/>
    <col min="40" max="40" width="9.85546875" customWidth="1"/>
    <col min="41" max="41" width="33.140625" customWidth="1"/>
    <col min="42" max="43" width="29.28515625" customWidth="1"/>
    <col min="44" max="45" width="7.7109375" customWidth="1"/>
    <col min="46" max="46" width="10.140625" customWidth="1"/>
    <col min="47" max="47" width="3.140625" customWidth="1"/>
    <col min="48" max="48" width="10.5703125" style="128" bestFit="1" customWidth="1"/>
    <col min="49" max="49" width="29.42578125" style="128" customWidth="1"/>
    <col min="50" max="51" width="25" style="128" bestFit="1" customWidth="1"/>
    <col min="52" max="53" width="19.28515625" style="128" bestFit="1" customWidth="1"/>
    <col min="54" max="54" width="14.85546875" style="128" bestFit="1" customWidth="1"/>
    <col min="55" max="55" width="24.42578125" style="128" bestFit="1" customWidth="1"/>
    <col min="56" max="56" width="23.140625" style="128" customWidth="1"/>
    <col min="57" max="57" width="27.28515625" style="128" bestFit="1" customWidth="1"/>
    <col min="58" max="58" width="23.7109375" style="128" bestFit="1" customWidth="1"/>
    <col min="59" max="59" width="36" style="128" bestFit="1" customWidth="1"/>
    <col min="60" max="60" width="10.85546875" style="128" customWidth="1"/>
    <col min="61" max="61" width="7.7109375" style="128" bestFit="1" customWidth="1"/>
    <col min="62" max="62" width="9" style="128" bestFit="1" customWidth="1"/>
    <col min="63" max="63" width="19.42578125" style="128" bestFit="1" customWidth="1"/>
    <col min="64" max="69" width="9.85546875" style="128" customWidth="1"/>
    <col min="70" max="70" width="26.7109375" style="128" bestFit="1" customWidth="1"/>
    <col min="71" max="71" width="9.140625" style="128"/>
  </cols>
  <sheetData>
    <row r="1" spans="2:71" ht="15" customHeight="1" x14ac:dyDescent="0.25">
      <c r="C1"/>
      <c r="D1"/>
      <c r="E1"/>
      <c r="H1" s="88"/>
      <c r="I1" s="88"/>
      <c r="J1" s="88"/>
      <c r="K1" s="88"/>
      <c r="L1" s="88"/>
      <c r="M1" s="88"/>
      <c r="N1" s="88"/>
      <c r="O1" s="88"/>
      <c r="R1" s="405" t="s">
        <v>190</v>
      </c>
      <c r="S1" s="405"/>
      <c r="T1" s="405"/>
      <c r="U1" s="405"/>
      <c r="V1" s="405"/>
      <c r="W1" s="405"/>
      <c r="AN1" t="s">
        <v>251</v>
      </c>
      <c r="AV1" s="128" t="s">
        <v>252</v>
      </c>
    </row>
    <row r="2" spans="2:71" ht="15" customHeight="1" x14ac:dyDescent="0.25">
      <c r="B2" s="158" t="s">
        <v>247</v>
      </c>
      <c r="C2"/>
      <c r="D2"/>
      <c r="E2"/>
      <c r="R2" s="406" t="s">
        <v>195</v>
      </c>
      <c r="S2" s="406"/>
      <c r="T2" s="406"/>
      <c r="U2" s="406" t="s">
        <v>204</v>
      </c>
      <c r="V2" s="406"/>
      <c r="W2" s="406"/>
      <c r="Y2" s="407" t="s">
        <v>261</v>
      </c>
      <c r="Z2" s="407"/>
      <c r="AA2" s="407" t="s">
        <v>282</v>
      </c>
      <c r="AB2" s="407"/>
      <c r="AC2" s="154"/>
      <c r="AN2" s="404" t="s">
        <v>205</v>
      </c>
      <c r="AO2" s="404"/>
      <c r="AP2" s="404"/>
      <c r="AQ2" s="404"/>
      <c r="AR2" s="404"/>
      <c r="AS2" s="404"/>
      <c r="AT2" s="404"/>
      <c r="AV2" s="404" t="s">
        <v>207</v>
      </c>
      <c r="AW2" s="404"/>
      <c r="AX2" s="404"/>
      <c r="AY2" s="404"/>
      <c r="AZ2" s="404"/>
      <c r="BA2" s="404"/>
      <c r="BB2" s="404"/>
      <c r="BC2" s="404"/>
      <c r="BD2" s="404"/>
      <c r="BE2" s="404"/>
      <c r="BF2" s="404"/>
      <c r="BG2" s="404"/>
      <c r="BH2" s="404"/>
      <c r="BI2" s="404"/>
      <c r="BJ2" s="404"/>
      <c r="BK2" s="404"/>
      <c r="BL2" s="404"/>
      <c r="BM2" s="404"/>
      <c r="BN2" s="404"/>
      <c r="BO2" s="404"/>
      <c r="BP2" s="404"/>
      <c r="BQ2" s="404"/>
      <c r="BR2" s="404"/>
    </row>
    <row r="3" spans="2:71" s="122" customFormat="1" ht="40.5" customHeight="1" x14ac:dyDescent="0.25">
      <c r="B3" s="123" t="s">
        <v>192</v>
      </c>
      <c r="C3" s="124" t="s">
        <v>107</v>
      </c>
      <c r="D3" s="124" t="s">
        <v>193</v>
      </c>
      <c r="E3" s="124" t="s">
        <v>194</v>
      </c>
      <c r="F3" s="125" t="s">
        <v>210</v>
      </c>
      <c r="G3" s="125" t="s">
        <v>211</v>
      </c>
      <c r="H3" s="125" t="s">
        <v>213</v>
      </c>
      <c r="I3" s="125" t="s">
        <v>22</v>
      </c>
      <c r="J3" s="125" t="s">
        <v>214</v>
      </c>
      <c r="K3" s="125" t="s">
        <v>203</v>
      </c>
      <c r="L3" s="125" t="s">
        <v>17</v>
      </c>
      <c r="M3" s="125" t="s">
        <v>40</v>
      </c>
      <c r="N3" s="124" t="s">
        <v>186</v>
      </c>
      <c r="O3" s="124" t="s">
        <v>187</v>
      </c>
      <c r="P3" s="124" t="s">
        <v>188</v>
      </c>
      <c r="Q3" s="125" t="s">
        <v>248</v>
      </c>
      <c r="R3" s="124" t="s">
        <v>150</v>
      </c>
      <c r="S3" s="124" t="s">
        <v>153</v>
      </c>
      <c r="T3" s="124" t="s">
        <v>189</v>
      </c>
      <c r="U3" s="124" t="s">
        <v>206</v>
      </c>
      <c r="V3" s="124" t="s">
        <v>209</v>
      </c>
      <c r="W3" s="124" t="s">
        <v>208</v>
      </c>
      <c r="X3" s="126" t="s">
        <v>191</v>
      </c>
      <c r="Y3" s="124" t="s">
        <v>280</v>
      </c>
      <c r="Z3" s="124" t="s">
        <v>281</v>
      </c>
      <c r="AA3" s="124" t="s">
        <v>283</v>
      </c>
      <c r="AB3" s="124" t="s">
        <v>284</v>
      </c>
      <c r="AC3" s="155"/>
      <c r="AN3" s="127" t="s">
        <v>192</v>
      </c>
      <c r="AO3" s="127" t="s">
        <v>107</v>
      </c>
      <c r="AP3" s="127" t="s">
        <v>193</v>
      </c>
      <c r="AQ3" s="127" t="s">
        <v>194</v>
      </c>
      <c r="AR3" s="129" t="s">
        <v>210</v>
      </c>
      <c r="AS3" s="129" t="s">
        <v>211</v>
      </c>
      <c r="AT3" s="127" t="s">
        <v>212</v>
      </c>
      <c r="AV3"/>
      <c r="AW3"/>
      <c r="AX3"/>
      <c r="AY3"/>
      <c r="AZ3"/>
      <c r="BA3"/>
      <c r="BB3"/>
      <c r="BC3"/>
      <c r="BD3"/>
      <c r="BE3"/>
      <c r="BF3"/>
      <c r="BG3"/>
      <c r="BH3"/>
      <c r="BI3"/>
      <c r="BJ3"/>
      <c r="BK3"/>
      <c r="BL3"/>
      <c r="BM3"/>
      <c r="BN3"/>
      <c r="BO3"/>
      <c r="BP3"/>
      <c r="BQ3"/>
      <c r="BR3"/>
    </row>
    <row r="4" spans="2:71" x14ac:dyDescent="0.25">
      <c r="B4" s="52">
        <v>1</v>
      </c>
      <c r="C4" t="s">
        <v>215</v>
      </c>
      <c r="D4" t="s">
        <v>285</v>
      </c>
      <c r="E4" t="s">
        <v>286</v>
      </c>
      <c r="F4" s="52">
        <v>30</v>
      </c>
      <c r="G4" s="52">
        <v>70</v>
      </c>
      <c r="H4" s="52">
        <v>2</v>
      </c>
      <c r="I4" s="52">
        <v>20</v>
      </c>
      <c r="J4" s="52">
        <v>15</v>
      </c>
      <c r="K4" s="52" t="s">
        <v>9</v>
      </c>
      <c r="L4" s="52">
        <v>105</v>
      </c>
      <c r="M4" s="52" t="s">
        <v>31</v>
      </c>
      <c r="N4" s="52">
        <v>0.5</v>
      </c>
      <c r="O4" s="52">
        <v>1</v>
      </c>
      <c r="P4" s="52">
        <v>1.25</v>
      </c>
      <c r="Q4" s="52" t="s">
        <v>197</v>
      </c>
      <c r="R4" s="52">
        <v>60</v>
      </c>
      <c r="S4" s="52">
        <v>400</v>
      </c>
      <c r="T4" s="52">
        <v>460</v>
      </c>
      <c r="U4" s="52">
        <v>110</v>
      </c>
      <c r="V4" s="52">
        <v>600</v>
      </c>
      <c r="W4" s="52">
        <v>710</v>
      </c>
      <c r="X4" s="52" t="s">
        <v>35</v>
      </c>
      <c r="Y4" s="52">
        <v>4</v>
      </c>
      <c r="Z4" s="52">
        <v>5</v>
      </c>
      <c r="AA4" s="153">
        <v>10</v>
      </c>
      <c r="AB4" s="153">
        <v>20</v>
      </c>
      <c r="AC4"/>
      <c r="AV4"/>
      <c r="AW4"/>
      <c r="AX4"/>
      <c r="AY4"/>
      <c r="AZ4"/>
      <c r="BA4"/>
      <c r="BB4"/>
      <c r="BC4"/>
      <c r="BD4"/>
      <c r="BE4"/>
      <c r="BF4"/>
      <c r="BG4"/>
      <c r="BH4"/>
      <c r="BI4"/>
      <c r="BJ4"/>
      <c r="BK4"/>
      <c r="BL4"/>
      <c r="BM4"/>
      <c r="BN4"/>
      <c r="BO4"/>
      <c r="BP4"/>
      <c r="BQ4"/>
      <c r="BR4"/>
      <c r="BS4"/>
    </row>
    <row r="5" spans="2:71" x14ac:dyDescent="0.25">
      <c r="B5" s="52">
        <v>2</v>
      </c>
      <c r="C5" t="s">
        <v>249</v>
      </c>
      <c r="D5" t="s">
        <v>285</v>
      </c>
      <c r="E5" t="s">
        <v>286</v>
      </c>
      <c r="F5" s="52">
        <v>30</v>
      </c>
      <c r="G5" s="52">
        <v>70</v>
      </c>
      <c r="H5" s="52">
        <v>2</v>
      </c>
      <c r="I5" s="52">
        <v>20</v>
      </c>
      <c r="J5" s="52">
        <v>15</v>
      </c>
      <c r="K5" s="52" t="s">
        <v>9</v>
      </c>
      <c r="L5" s="52">
        <v>105</v>
      </c>
      <c r="M5" s="52" t="s">
        <v>31</v>
      </c>
      <c r="N5" s="52">
        <v>0.5</v>
      </c>
      <c r="O5" s="52">
        <v>1</v>
      </c>
      <c r="P5" s="52">
        <v>1.25</v>
      </c>
      <c r="Q5" s="52" t="s">
        <v>197</v>
      </c>
      <c r="R5" s="52">
        <v>60</v>
      </c>
      <c r="S5" s="52">
        <v>400</v>
      </c>
      <c r="T5" s="52">
        <v>460</v>
      </c>
      <c r="U5" s="52">
        <v>110</v>
      </c>
      <c r="V5" s="52">
        <v>600</v>
      </c>
      <c r="W5" s="52">
        <v>710</v>
      </c>
      <c r="X5" s="52" t="s">
        <v>35</v>
      </c>
      <c r="Y5" s="52">
        <v>4</v>
      </c>
      <c r="Z5" s="52">
        <v>5</v>
      </c>
      <c r="AA5" s="153">
        <v>10</v>
      </c>
      <c r="AB5" s="153">
        <v>20</v>
      </c>
      <c r="AC5" s="153"/>
      <c r="AV5"/>
      <c r="AW5"/>
      <c r="AX5"/>
      <c r="AY5"/>
      <c r="AZ5"/>
      <c r="BA5"/>
      <c r="BB5"/>
      <c r="BC5"/>
      <c r="BD5"/>
      <c r="BE5"/>
      <c r="BF5"/>
      <c r="BG5"/>
      <c r="BH5"/>
      <c r="BI5"/>
      <c r="BJ5"/>
      <c r="BK5"/>
      <c r="BL5"/>
      <c r="BM5"/>
      <c r="BN5"/>
      <c r="BO5"/>
      <c r="BP5"/>
      <c r="BQ5"/>
      <c r="BR5"/>
    </row>
    <row r="6" spans="2:71" x14ac:dyDescent="0.25">
      <c r="B6" s="52">
        <v>3</v>
      </c>
      <c r="C6" t="s">
        <v>249</v>
      </c>
      <c r="D6" t="s">
        <v>285</v>
      </c>
      <c r="E6" t="s">
        <v>286</v>
      </c>
      <c r="F6" s="52">
        <v>30</v>
      </c>
      <c r="G6" s="52">
        <v>70</v>
      </c>
      <c r="H6" s="52">
        <v>2</v>
      </c>
      <c r="I6" s="52">
        <v>20</v>
      </c>
      <c r="J6" s="52">
        <v>15</v>
      </c>
      <c r="K6" s="52" t="s">
        <v>9</v>
      </c>
      <c r="L6" s="52">
        <v>105</v>
      </c>
      <c r="M6" s="52" t="s">
        <v>31</v>
      </c>
      <c r="N6" s="52">
        <v>0.5</v>
      </c>
      <c r="O6" s="52">
        <v>1</v>
      </c>
      <c r="P6" s="52">
        <v>1.25</v>
      </c>
      <c r="Q6" s="52" t="s">
        <v>197</v>
      </c>
      <c r="R6" s="52">
        <v>60</v>
      </c>
      <c r="S6" s="52">
        <v>400</v>
      </c>
      <c r="T6" s="52">
        <v>460</v>
      </c>
      <c r="U6" s="52">
        <v>110</v>
      </c>
      <c r="V6" s="52">
        <v>600</v>
      </c>
      <c r="W6" s="52">
        <v>710</v>
      </c>
      <c r="X6" s="52" t="s">
        <v>35</v>
      </c>
      <c r="Y6" s="52">
        <v>4</v>
      </c>
      <c r="Z6" s="52">
        <v>5</v>
      </c>
      <c r="AA6" s="153">
        <v>10</v>
      </c>
      <c r="AB6" s="153">
        <v>20</v>
      </c>
      <c r="AC6" s="153"/>
      <c r="AV6"/>
      <c r="AW6"/>
      <c r="AX6"/>
      <c r="AY6"/>
      <c r="AZ6"/>
      <c r="BA6"/>
      <c r="BB6"/>
      <c r="BC6"/>
      <c r="BD6"/>
      <c r="BE6"/>
      <c r="BF6"/>
      <c r="BG6"/>
      <c r="BH6"/>
      <c r="BI6"/>
      <c r="BJ6"/>
      <c r="BK6"/>
      <c r="BL6"/>
      <c r="BM6"/>
      <c r="BN6"/>
      <c r="BO6"/>
      <c r="BP6"/>
      <c r="BQ6"/>
      <c r="BR6"/>
    </row>
    <row r="7" spans="2:71" x14ac:dyDescent="0.25">
      <c r="B7" s="52">
        <v>4</v>
      </c>
      <c r="C7" t="s">
        <v>249</v>
      </c>
      <c r="D7" t="s">
        <v>285</v>
      </c>
      <c r="E7" t="s">
        <v>286</v>
      </c>
      <c r="F7" s="52">
        <v>30</v>
      </c>
      <c r="G7" s="52">
        <v>70</v>
      </c>
      <c r="H7" s="52">
        <v>2</v>
      </c>
      <c r="I7" s="52">
        <v>20</v>
      </c>
      <c r="J7" s="52">
        <v>15</v>
      </c>
      <c r="K7" s="52" t="s">
        <v>9</v>
      </c>
      <c r="L7" s="52">
        <v>105</v>
      </c>
      <c r="M7" s="52" t="s">
        <v>31</v>
      </c>
      <c r="N7" s="52">
        <v>0.5</v>
      </c>
      <c r="O7" s="52">
        <v>1</v>
      </c>
      <c r="P7" s="52">
        <v>1.25</v>
      </c>
      <c r="Q7" s="52" t="s">
        <v>197</v>
      </c>
      <c r="R7" s="52">
        <v>60</v>
      </c>
      <c r="S7" s="52">
        <v>400</v>
      </c>
      <c r="T7" s="52">
        <v>460</v>
      </c>
      <c r="U7" s="52">
        <v>110</v>
      </c>
      <c r="V7" s="52">
        <v>600</v>
      </c>
      <c r="W7" s="52">
        <v>710</v>
      </c>
      <c r="X7" s="52" t="s">
        <v>35</v>
      </c>
      <c r="Y7" s="52">
        <v>4</v>
      </c>
      <c r="Z7" s="52">
        <v>5</v>
      </c>
      <c r="AA7" s="153">
        <v>10</v>
      </c>
      <c r="AB7" s="153">
        <v>20</v>
      </c>
      <c r="AC7" s="153"/>
      <c r="AV7"/>
      <c r="AW7"/>
      <c r="AX7"/>
      <c r="AY7"/>
      <c r="AZ7"/>
      <c r="BA7"/>
      <c r="BB7"/>
      <c r="BC7"/>
      <c r="BD7"/>
      <c r="BE7"/>
      <c r="BF7"/>
      <c r="BG7"/>
      <c r="BH7"/>
      <c r="BI7"/>
      <c r="BJ7"/>
      <c r="BK7"/>
      <c r="BL7"/>
      <c r="BM7"/>
      <c r="BN7"/>
      <c r="BO7"/>
      <c r="BP7"/>
      <c r="BQ7"/>
      <c r="BR7"/>
    </row>
    <row r="8" spans="2:71" x14ac:dyDescent="0.25">
      <c r="B8" s="52">
        <v>5</v>
      </c>
      <c r="C8" t="s">
        <v>249</v>
      </c>
      <c r="D8" t="s">
        <v>285</v>
      </c>
      <c r="E8" t="s">
        <v>286</v>
      </c>
      <c r="F8" s="52">
        <v>30</v>
      </c>
      <c r="G8" s="52">
        <v>70</v>
      </c>
      <c r="H8" s="52">
        <v>2</v>
      </c>
      <c r="I8" s="52">
        <v>20</v>
      </c>
      <c r="J8" s="52">
        <v>15</v>
      </c>
      <c r="K8" s="52" t="s">
        <v>9</v>
      </c>
      <c r="L8" s="52">
        <v>105</v>
      </c>
      <c r="M8" s="52" t="s">
        <v>31</v>
      </c>
      <c r="N8" s="52">
        <v>0.5</v>
      </c>
      <c r="O8" s="52">
        <v>1</v>
      </c>
      <c r="P8" s="52">
        <v>1.25</v>
      </c>
      <c r="Q8" s="52" t="s">
        <v>197</v>
      </c>
      <c r="R8" s="52">
        <v>60</v>
      </c>
      <c r="S8" s="52">
        <v>400</v>
      </c>
      <c r="T8" s="52">
        <v>460</v>
      </c>
      <c r="U8" s="52">
        <v>110</v>
      </c>
      <c r="V8" s="52">
        <v>600</v>
      </c>
      <c r="W8" s="52">
        <v>710</v>
      </c>
      <c r="X8" s="52" t="s">
        <v>35</v>
      </c>
      <c r="Y8" s="52">
        <v>4</v>
      </c>
      <c r="Z8" s="52">
        <v>5</v>
      </c>
      <c r="AA8" s="153">
        <v>10</v>
      </c>
      <c r="AB8" s="153">
        <v>20</v>
      </c>
      <c r="AC8" s="153"/>
      <c r="AV8"/>
      <c r="AW8"/>
      <c r="AX8"/>
      <c r="AY8"/>
      <c r="AZ8"/>
      <c r="BA8"/>
      <c r="BB8"/>
      <c r="BC8"/>
      <c r="BD8"/>
      <c r="BE8"/>
      <c r="BF8"/>
      <c r="BG8"/>
      <c r="BH8"/>
      <c r="BI8"/>
      <c r="BJ8"/>
      <c r="BK8"/>
      <c r="BL8"/>
      <c r="BM8"/>
      <c r="BN8"/>
      <c r="BO8"/>
      <c r="BP8"/>
      <c r="BQ8"/>
      <c r="BR8"/>
    </row>
    <row r="9" spans="2:71" x14ac:dyDescent="0.25">
      <c r="B9" s="52">
        <v>6</v>
      </c>
      <c r="C9" t="s">
        <v>249</v>
      </c>
      <c r="D9" t="s">
        <v>285</v>
      </c>
      <c r="E9" t="s">
        <v>286</v>
      </c>
      <c r="F9" s="52">
        <v>30</v>
      </c>
      <c r="G9" s="52">
        <v>70</v>
      </c>
      <c r="H9" s="52">
        <v>2</v>
      </c>
      <c r="I9" s="52">
        <v>20</v>
      </c>
      <c r="J9" s="52">
        <v>15</v>
      </c>
      <c r="K9" s="52" t="s">
        <v>9</v>
      </c>
      <c r="L9" s="52">
        <v>105</v>
      </c>
      <c r="M9" s="52" t="s">
        <v>31</v>
      </c>
      <c r="N9" s="52">
        <v>0.5</v>
      </c>
      <c r="O9" s="52">
        <v>1</v>
      </c>
      <c r="P9" s="52">
        <v>1.25</v>
      </c>
      <c r="Q9" s="52" t="s">
        <v>197</v>
      </c>
      <c r="R9" s="52">
        <v>60</v>
      </c>
      <c r="S9" s="52">
        <v>400</v>
      </c>
      <c r="T9" s="52">
        <v>460</v>
      </c>
      <c r="U9" s="52">
        <v>110</v>
      </c>
      <c r="V9" s="52">
        <v>600</v>
      </c>
      <c r="W9" s="52">
        <v>710</v>
      </c>
      <c r="X9" s="52" t="s">
        <v>35</v>
      </c>
      <c r="Y9" s="52">
        <v>4</v>
      </c>
      <c r="Z9" s="52">
        <v>5</v>
      </c>
      <c r="AA9" s="153">
        <v>10</v>
      </c>
      <c r="AB9" s="153">
        <v>20</v>
      </c>
      <c r="AC9" s="153"/>
      <c r="AV9"/>
      <c r="AW9"/>
      <c r="AX9"/>
      <c r="AY9"/>
      <c r="AZ9"/>
      <c r="BA9"/>
      <c r="BB9"/>
      <c r="BC9"/>
      <c r="BD9"/>
      <c r="BE9"/>
      <c r="BF9"/>
      <c r="BG9"/>
      <c r="BH9"/>
      <c r="BI9"/>
      <c r="BJ9"/>
      <c r="BK9"/>
      <c r="BL9"/>
      <c r="BM9"/>
      <c r="BN9"/>
      <c r="BO9"/>
      <c r="BP9"/>
      <c r="BQ9"/>
      <c r="BR9"/>
    </row>
    <row r="10" spans="2:71" x14ac:dyDescent="0.25">
      <c r="C10"/>
      <c r="D10"/>
      <c r="E10"/>
      <c r="F10" s="52"/>
      <c r="G10" s="52"/>
      <c r="AA10" s="153"/>
      <c r="AB10" s="153"/>
      <c r="AC10" s="153"/>
      <c r="AV10"/>
      <c r="AW10"/>
      <c r="AX10"/>
      <c r="AY10"/>
      <c r="AZ10"/>
      <c r="BA10"/>
      <c r="BB10"/>
      <c r="BC10"/>
      <c r="BD10"/>
      <c r="BE10"/>
      <c r="BF10"/>
      <c r="BG10"/>
      <c r="BH10"/>
      <c r="BI10"/>
      <c r="BJ10"/>
      <c r="BK10"/>
      <c r="BL10"/>
      <c r="BM10"/>
      <c r="BN10"/>
      <c r="BO10"/>
      <c r="BP10"/>
      <c r="BQ10"/>
      <c r="BR10"/>
    </row>
    <row r="11" spans="2:71" x14ac:dyDescent="0.25">
      <c r="C11"/>
      <c r="D11"/>
      <c r="E11"/>
      <c r="F11" s="52"/>
      <c r="G11" s="52"/>
      <c r="AA11" s="153"/>
      <c r="AB11" s="153"/>
      <c r="AC11" s="153"/>
      <c r="AV11"/>
      <c r="AW11"/>
      <c r="AX11"/>
      <c r="AY11"/>
      <c r="AZ11"/>
      <c r="BA11"/>
      <c r="BB11"/>
      <c r="BC11"/>
      <c r="BD11"/>
      <c r="BE11"/>
      <c r="BF11"/>
      <c r="BG11"/>
      <c r="BH11"/>
      <c r="BI11"/>
      <c r="BJ11"/>
      <c r="BK11"/>
      <c r="BL11"/>
      <c r="BM11"/>
      <c r="BN11"/>
      <c r="BO11"/>
      <c r="BP11"/>
      <c r="BQ11"/>
      <c r="BR11"/>
    </row>
    <row r="12" spans="2:71" x14ac:dyDescent="0.25">
      <c r="C12"/>
      <c r="D12"/>
      <c r="E12"/>
      <c r="F12" s="52"/>
      <c r="G12" s="52"/>
      <c r="AA12" s="153"/>
      <c r="AB12" s="153"/>
      <c r="AC12" s="153"/>
      <c r="AV12"/>
      <c r="AW12"/>
      <c r="AX12"/>
      <c r="AY12"/>
      <c r="AZ12"/>
      <c r="BA12"/>
      <c r="BB12"/>
      <c r="BC12"/>
      <c r="BD12"/>
      <c r="BE12"/>
      <c r="BF12"/>
      <c r="BG12"/>
      <c r="BH12"/>
      <c r="BI12"/>
      <c r="BJ12"/>
      <c r="BK12"/>
      <c r="BL12"/>
      <c r="BM12"/>
      <c r="BN12"/>
      <c r="BO12"/>
      <c r="BP12"/>
      <c r="BQ12"/>
      <c r="BR12"/>
    </row>
    <row r="13" spans="2:71" x14ac:dyDescent="0.25">
      <c r="C13"/>
      <c r="D13"/>
      <c r="E13"/>
      <c r="F13" s="52"/>
      <c r="G13" s="52"/>
      <c r="AA13" s="153"/>
      <c r="AB13" s="153"/>
      <c r="AC13" s="153"/>
      <c r="AV13"/>
      <c r="AW13"/>
      <c r="AX13"/>
      <c r="AY13"/>
      <c r="AZ13"/>
      <c r="BA13"/>
      <c r="BB13"/>
      <c r="BC13"/>
      <c r="BD13"/>
      <c r="BE13"/>
      <c r="BF13"/>
      <c r="BG13"/>
      <c r="BH13"/>
      <c r="BI13"/>
      <c r="BJ13"/>
      <c r="BK13"/>
      <c r="BL13"/>
      <c r="BM13"/>
      <c r="BN13"/>
      <c r="BO13"/>
      <c r="BP13"/>
      <c r="BQ13"/>
      <c r="BR13"/>
    </row>
    <row r="14" spans="2:71" x14ac:dyDescent="0.25">
      <c r="C14"/>
      <c r="D14"/>
      <c r="E14"/>
      <c r="F14" s="52"/>
      <c r="G14" s="52"/>
      <c r="AA14" s="153"/>
      <c r="AB14" s="153"/>
      <c r="AC14" s="153"/>
      <c r="AV14"/>
      <c r="AW14"/>
      <c r="AX14"/>
      <c r="AY14"/>
      <c r="AZ14"/>
      <c r="BA14"/>
      <c r="BB14"/>
      <c r="BC14"/>
      <c r="BD14"/>
      <c r="BE14"/>
      <c r="BF14"/>
      <c r="BG14"/>
      <c r="BH14"/>
      <c r="BI14"/>
      <c r="BJ14"/>
      <c r="BK14"/>
      <c r="BL14"/>
      <c r="BM14"/>
      <c r="BN14"/>
      <c r="BO14"/>
      <c r="BP14"/>
      <c r="BQ14"/>
      <c r="BR14"/>
    </row>
    <row r="15" spans="2:71" x14ac:dyDescent="0.25">
      <c r="C15"/>
      <c r="D15"/>
      <c r="E15"/>
      <c r="F15" s="52"/>
      <c r="G15" s="52"/>
      <c r="AA15" s="153"/>
      <c r="AB15" s="153"/>
      <c r="AC15" s="153"/>
      <c r="AV15"/>
      <c r="AW15"/>
      <c r="AX15"/>
      <c r="AY15"/>
      <c r="AZ15"/>
      <c r="BA15"/>
      <c r="BB15"/>
      <c r="BC15"/>
      <c r="BD15"/>
      <c r="BE15"/>
      <c r="BF15"/>
      <c r="BG15"/>
      <c r="BH15"/>
      <c r="BI15"/>
      <c r="BJ15"/>
      <c r="BK15"/>
      <c r="BL15"/>
      <c r="BM15"/>
      <c r="BN15"/>
      <c r="BO15"/>
      <c r="BP15"/>
      <c r="BQ15"/>
      <c r="BR15"/>
    </row>
    <row r="16" spans="2:71" x14ac:dyDescent="0.25">
      <c r="C16"/>
      <c r="D16"/>
      <c r="E16"/>
      <c r="F16" s="52"/>
      <c r="G16" s="52"/>
      <c r="AA16" s="153"/>
      <c r="AB16" s="153"/>
      <c r="AC16" s="153"/>
      <c r="AV16"/>
      <c r="AW16"/>
      <c r="AX16"/>
      <c r="AY16"/>
      <c r="AZ16"/>
      <c r="BA16"/>
      <c r="BB16"/>
      <c r="BC16"/>
      <c r="BD16"/>
      <c r="BE16"/>
      <c r="BF16"/>
      <c r="BG16"/>
      <c r="BH16"/>
      <c r="BI16"/>
      <c r="BJ16"/>
      <c r="BK16"/>
      <c r="BL16"/>
      <c r="BM16"/>
      <c r="BN16"/>
      <c r="BO16"/>
      <c r="BP16"/>
      <c r="BQ16"/>
      <c r="BR16"/>
    </row>
    <row r="17" spans="3:70" x14ac:dyDescent="0.25">
      <c r="C17"/>
      <c r="D17"/>
      <c r="E17"/>
      <c r="F17" s="52"/>
      <c r="G17" s="52"/>
      <c r="AA17" s="153"/>
      <c r="AB17" s="153"/>
      <c r="AC17" s="153"/>
      <c r="AV17"/>
      <c r="AW17"/>
      <c r="AX17"/>
      <c r="AY17"/>
      <c r="AZ17"/>
      <c r="BA17"/>
      <c r="BB17"/>
      <c r="BC17"/>
      <c r="BD17"/>
      <c r="BE17"/>
      <c r="BF17"/>
      <c r="BG17"/>
      <c r="BH17"/>
      <c r="BI17"/>
      <c r="BJ17"/>
      <c r="BK17"/>
      <c r="BL17"/>
      <c r="BM17"/>
      <c r="BN17"/>
      <c r="BO17"/>
      <c r="BP17"/>
      <c r="BQ17"/>
      <c r="BR17"/>
    </row>
    <row r="18" spans="3:70" x14ac:dyDescent="0.25">
      <c r="C18"/>
      <c r="D18"/>
      <c r="E18"/>
      <c r="F18" s="52"/>
      <c r="G18" s="52"/>
      <c r="AA18" s="153"/>
      <c r="AB18" s="153"/>
      <c r="AC18" s="153"/>
      <c r="AV18"/>
      <c r="AW18"/>
      <c r="AX18"/>
      <c r="AY18"/>
      <c r="AZ18"/>
      <c r="BA18"/>
      <c r="BB18"/>
      <c r="BC18"/>
      <c r="BD18"/>
      <c r="BE18"/>
      <c r="BF18"/>
      <c r="BG18"/>
      <c r="BH18"/>
      <c r="BI18"/>
      <c r="BJ18"/>
      <c r="BK18"/>
      <c r="BL18"/>
      <c r="BM18"/>
      <c r="BN18"/>
      <c r="BO18"/>
      <c r="BP18"/>
      <c r="BQ18"/>
      <c r="BR18"/>
    </row>
    <row r="19" spans="3:70" x14ac:dyDescent="0.25">
      <c r="C19"/>
      <c r="D19"/>
      <c r="E19"/>
      <c r="F19" s="52"/>
      <c r="G19" s="52"/>
      <c r="AA19" s="153"/>
      <c r="AB19" s="153"/>
      <c r="AC19" s="153"/>
      <c r="AV19"/>
      <c r="AW19"/>
      <c r="AX19"/>
      <c r="AY19"/>
      <c r="AZ19"/>
      <c r="BA19"/>
      <c r="BB19"/>
      <c r="BC19"/>
      <c r="BD19"/>
      <c r="BE19"/>
      <c r="BF19"/>
      <c r="BG19"/>
      <c r="BH19"/>
      <c r="BI19"/>
      <c r="BJ19"/>
      <c r="BK19"/>
      <c r="BL19"/>
      <c r="BM19"/>
      <c r="BN19"/>
      <c r="BO19"/>
      <c r="BP19"/>
      <c r="BQ19"/>
      <c r="BR19"/>
    </row>
    <row r="20" spans="3:70" x14ac:dyDescent="0.25">
      <c r="C20"/>
      <c r="D20"/>
      <c r="E20"/>
      <c r="F20" s="52"/>
      <c r="G20" s="52"/>
      <c r="AA20" s="153"/>
      <c r="AB20" s="153"/>
      <c r="AC20" s="153"/>
      <c r="AV20"/>
      <c r="AW20"/>
      <c r="AX20"/>
      <c r="AY20"/>
      <c r="AZ20"/>
      <c r="BA20"/>
      <c r="BB20"/>
      <c r="BC20"/>
      <c r="BD20"/>
      <c r="BE20"/>
      <c r="BF20"/>
      <c r="BG20"/>
      <c r="BH20"/>
      <c r="BI20"/>
      <c r="BJ20"/>
      <c r="BK20"/>
      <c r="BL20"/>
      <c r="BM20"/>
      <c r="BN20"/>
      <c r="BO20"/>
      <c r="BP20"/>
      <c r="BQ20"/>
      <c r="BR20"/>
    </row>
    <row r="21" spans="3:70" x14ac:dyDescent="0.25">
      <c r="C21"/>
      <c r="D21"/>
      <c r="E21"/>
      <c r="F21" s="52"/>
      <c r="G21" s="52"/>
      <c r="AA21" s="153"/>
      <c r="AB21" s="153"/>
      <c r="AC21" s="153"/>
      <c r="AV21"/>
      <c r="AW21"/>
      <c r="AX21"/>
      <c r="AY21"/>
      <c r="AZ21"/>
      <c r="BA21"/>
      <c r="BB21"/>
      <c r="BC21"/>
      <c r="BD21"/>
      <c r="BE21"/>
      <c r="BF21"/>
      <c r="BG21"/>
      <c r="BH21"/>
      <c r="BI21"/>
      <c r="BJ21"/>
      <c r="BK21"/>
      <c r="BL21"/>
      <c r="BM21"/>
      <c r="BN21"/>
      <c r="BO21"/>
      <c r="BP21"/>
      <c r="BQ21"/>
      <c r="BR21"/>
    </row>
    <row r="22" spans="3:70" x14ac:dyDescent="0.25">
      <c r="C22"/>
      <c r="D22"/>
      <c r="E22"/>
      <c r="F22" s="52"/>
      <c r="G22" s="52"/>
      <c r="AA22" s="153"/>
      <c r="AB22" s="153"/>
      <c r="AC22" s="153"/>
      <c r="AV22"/>
      <c r="AW22"/>
      <c r="AX22"/>
      <c r="AY22"/>
      <c r="AZ22"/>
      <c r="BA22"/>
      <c r="BB22"/>
      <c r="BC22"/>
      <c r="BD22"/>
      <c r="BE22"/>
      <c r="BF22"/>
      <c r="BG22"/>
      <c r="BH22"/>
      <c r="BI22"/>
      <c r="BJ22"/>
      <c r="BK22"/>
      <c r="BL22"/>
      <c r="BM22"/>
      <c r="BN22"/>
      <c r="BO22"/>
      <c r="BP22"/>
      <c r="BQ22"/>
      <c r="BR22"/>
    </row>
    <row r="23" spans="3:70" x14ac:dyDescent="0.25">
      <c r="C23"/>
      <c r="D23"/>
      <c r="E23"/>
      <c r="F23" s="52"/>
      <c r="G23" s="52"/>
      <c r="AA23" s="153"/>
      <c r="AB23" s="153"/>
      <c r="AC23" s="153"/>
      <c r="AV23"/>
      <c r="AW23"/>
      <c r="AX23"/>
      <c r="AY23"/>
      <c r="AZ23"/>
      <c r="BA23"/>
      <c r="BB23"/>
      <c r="BC23"/>
      <c r="BD23"/>
      <c r="BE23"/>
      <c r="BF23"/>
      <c r="BG23"/>
      <c r="BH23"/>
      <c r="BI23"/>
      <c r="BJ23"/>
      <c r="BK23"/>
      <c r="BL23"/>
      <c r="BM23"/>
      <c r="BN23"/>
      <c r="BO23"/>
      <c r="BP23"/>
      <c r="BQ23"/>
      <c r="BR23"/>
    </row>
    <row r="24" spans="3:70" x14ac:dyDescent="0.25">
      <c r="C24"/>
      <c r="D24"/>
      <c r="E24"/>
      <c r="F24" s="52"/>
      <c r="G24" s="52"/>
      <c r="AA24" s="153"/>
      <c r="AB24" s="153"/>
      <c r="AC24" s="153"/>
      <c r="AV24"/>
      <c r="AW24"/>
      <c r="AX24"/>
      <c r="AY24"/>
      <c r="AZ24"/>
      <c r="BA24"/>
      <c r="BB24"/>
      <c r="BC24"/>
      <c r="BD24"/>
      <c r="BE24"/>
      <c r="BF24"/>
      <c r="BG24"/>
      <c r="BH24"/>
      <c r="BI24"/>
      <c r="BJ24"/>
      <c r="BK24"/>
      <c r="BL24"/>
      <c r="BM24"/>
      <c r="BN24"/>
      <c r="BO24"/>
      <c r="BP24"/>
      <c r="BQ24"/>
      <c r="BR24"/>
    </row>
    <row r="25" spans="3:70" x14ac:dyDescent="0.25">
      <c r="C25"/>
      <c r="D25"/>
      <c r="E25"/>
      <c r="F25" s="52"/>
      <c r="G25" s="52"/>
      <c r="AA25" s="153"/>
      <c r="AB25" s="153"/>
      <c r="AC25" s="153"/>
      <c r="AV25"/>
      <c r="AW25"/>
      <c r="AX25"/>
      <c r="AY25"/>
      <c r="AZ25"/>
      <c r="BA25"/>
      <c r="BB25"/>
      <c r="BC25"/>
      <c r="BD25"/>
      <c r="BE25"/>
      <c r="BF25"/>
      <c r="BG25"/>
      <c r="BH25"/>
      <c r="BI25"/>
      <c r="BJ25"/>
      <c r="BK25"/>
      <c r="BL25"/>
      <c r="BM25"/>
      <c r="BN25"/>
      <c r="BO25"/>
      <c r="BP25"/>
      <c r="BQ25"/>
      <c r="BR25"/>
    </row>
    <row r="26" spans="3:70" x14ac:dyDescent="0.25">
      <c r="C26"/>
      <c r="D26"/>
      <c r="E26"/>
      <c r="F26" s="52"/>
      <c r="G26" s="52"/>
      <c r="AA26" s="153"/>
      <c r="AB26" s="153"/>
      <c r="AC26" s="153"/>
      <c r="AV26"/>
      <c r="AW26"/>
      <c r="AX26"/>
      <c r="AY26"/>
      <c r="AZ26"/>
      <c r="BA26"/>
      <c r="BB26"/>
      <c r="BC26"/>
      <c r="BD26"/>
      <c r="BE26"/>
      <c r="BF26"/>
      <c r="BG26"/>
      <c r="BH26"/>
      <c r="BI26"/>
      <c r="BJ26"/>
      <c r="BK26"/>
      <c r="BL26"/>
      <c r="BM26"/>
      <c r="BN26"/>
      <c r="BO26"/>
      <c r="BP26"/>
      <c r="BQ26"/>
      <c r="BR26"/>
    </row>
    <row r="27" spans="3:70" x14ac:dyDescent="0.25">
      <c r="C27"/>
      <c r="D27"/>
      <c r="E27"/>
      <c r="F27" s="52"/>
      <c r="G27" s="52"/>
      <c r="AA27" s="153"/>
      <c r="AB27" s="153"/>
      <c r="AC27" s="153"/>
      <c r="AV27"/>
      <c r="AW27"/>
      <c r="AX27"/>
      <c r="AY27"/>
      <c r="AZ27"/>
      <c r="BA27"/>
      <c r="BB27"/>
      <c r="BC27"/>
      <c r="BD27"/>
      <c r="BE27"/>
      <c r="BF27"/>
      <c r="BG27"/>
      <c r="BH27"/>
      <c r="BI27"/>
      <c r="BJ27"/>
      <c r="BK27"/>
      <c r="BL27"/>
      <c r="BM27"/>
      <c r="BN27"/>
      <c r="BO27"/>
      <c r="BP27"/>
      <c r="BQ27"/>
      <c r="BR27"/>
    </row>
    <row r="28" spans="3:70" x14ac:dyDescent="0.25">
      <c r="C28"/>
      <c r="D28"/>
      <c r="E28"/>
      <c r="F28" s="52"/>
      <c r="G28" s="52"/>
      <c r="AA28" s="153"/>
      <c r="AB28" s="153"/>
      <c r="AC28" s="153"/>
      <c r="AV28"/>
      <c r="AW28"/>
      <c r="AX28"/>
      <c r="AY28"/>
      <c r="AZ28"/>
      <c r="BA28"/>
      <c r="BB28"/>
      <c r="BC28"/>
      <c r="BD28"/>
      <c r="BE28"/>
      <c r="BF28"/>
      <c r="BG28"/>
      <c r="BH28"/>
      <c r="BI28"/>
      <c r="BJ28"/>
      <c r="BK28"/>
      <c r="BL28"/>
      <c r="BM28"/>
      <c r="BN28"/>
      <c r="BO28"/>
      <c r="BP28"/>
      <c r="BQ28"/>
      <c r="BR28"/>
    </row>
    <row r="29" spans="3:70" x14ac:dyDescent="0.25">
      <c r="C29"/>
      <c r="D29"/>
      <c r="E29"/>
      <c r="F29" s="52"/>
      <c r="G29" s="52"/>
      <c r="AA29" s="153"/>
      <c r="AB29" s="153"/>
      <c r="AC29" s="153"/>
      <c r="AV29"/>
      <c r="AW29"/>
      <c r="AX29"/>
      <c r="AY29"/>
      <c r="AZ29"/>
      <c r="BA29"/>
      <c r="BB29"/>
      <c r="BC29"/>
      <c r="BD29"/>
      <c r="BE29"/>
      <c r="BF29"/>
      <c r="BG29"/>
      <c r="BH29"/>
      <c r="BI29"/>
      <c r="BJ29"/>
      <c r="BK29"/>
      <c r="BL29"/>
      <c r="BM29"/>
      <c r="BN29"/>
      <c r="BO29"/>
      <c r="BP29"/>
      <c r="BQ29"/>
      <c r="BR29"/>
    </row>
    <row r="30" spans="3:70" x14ac:dyDescent="0.25">
      <c r="C30"/>
      <c r="D30"/>
      <c r="E30"/>
      <c r="F30" s="52"/>
      <c r="G30" s="52"/>
      <c r="AA30" s="153"/>
      <c r="AB30" s="153"/>
      <c r="AC30" s="153"/>
      <c r="AV30"/>
      <c r="AW30"/>
      <c r="AX30"/>
      <c r="AY30"/>
      <c r="AZ30"/>
      <c r="BA30"/>
      <c r="BB30"/>
      <c r="BC30"/>
      <c r="BD30"/>
      <c r="BE30"/>
      <c r="BF30"/>
      <c r="BG30"/>
      <c r="BH30"/>
      <c r="BI30"/>
      <c r="BJ30"/>
      <c r="BK30"/>
      <c r="BL30"/>
      <c r="BM30"/>
      <c r="BN30"/>
      <c r="BO30"/>
      <c r="BP30"/>
      <c r="BQ30"/>
      <c r="BR30"/>
    </row>
    <row r="31" spans="3:70" x14ac:dyDescent="0.25">
      <c r="C31"/>
      <c r="D31"/>
      <c r="E31"/>
      <c r="F31" s="52"/>
      <c r="G31" s="52"/>
      <c r="AA31" s="153"/>
      <c r="AB31" s="153"/>
      <c r="AC31" s="153"/>
      <c r="AV31"/>
      <c r="AW31"/>
      <c r="AX31"/>
      <c r="AY31"/>
      <c r="AZ31"/>
      <c r="BA31"/>
      <c r="BB31"/>
      <c r="BC31"/>
      <c r="BD31"/>
      <c r="BE31"/>
      <c r="BF31"/>
      <c r="BG31"/>
      <c r="BH31"/>
      <c r="BI31"/>
      <c r="BJ31"/>
      <c r="BK31"/>
      <c r="BL31"/>
      <c r="BM31"/>
      <c r="BN31"/>
      <c r="BO31"/>
      <c r="BP31"/>
      <c r="BQ31"/>
      <c r="BR31"/>
    </row>
    <row r="32" spans="3:70" x14ac:dyDescent="0.25">
      <c r="C32"/>
      <c r="D32"/>
      <c r="E32"/>
      <c r="F32" s="52"/>
      <c r="G32" s="52"/>
      <c r="AA32" s="153"/>
      <c r="AB32" s="153"/>
      <c r="AC32" s="153"/>
      <c r="AV32"/>
      <c r="AW32"/>
      <c r="AX32"/>
      <c r="AY32"/>
      <c r="AZ32"/>
      <c r="BA32"/>
      <c r="BB32"/>
      <c r="BC32"/>
      <c r="BD32"/>
      <c r="BE32"/>
      <c r="BF32"/>
      <c r="BG32"/>
      <c r="BH32"/>
      <c r="BI32"/>
      <c r="BJ32"/>
      <c r="BK32"/>
      <c r="BL32"/>
      <c r="BM32"/>
      <c r="BN32"/>
      <c r="BO32"/>
      <c r="BP32"/>
      <c r="BQ32"/>
      <c r="BR32"/>
    </row>
    <row r="33" spans="3:70" x14ac:dyDescent="0.25">
      <c r="C33"/>
      <c r="D33"/>
      <c r="E33"/>
      <c r="F33" s="52"/>
      <c r="G33" s="52"/>
      <c r="AA33" s="153"/>
      <c r="AB33" s="153"/>
      <c r="AC33" s="153"/>
      <c r="AV33"/>
      <c r="AW33"/>
      <c r="AX33"/>
      <c r="AY33"/>
      <c r="AZ33"/>
      <c r="BA33"/>
      <c r="BB33"/>
      <c r="BC33"/>
      <c r="BD33"/>
      <c r="BE33"/>
      <c r="BF33"/>
      <c r="BG33"/>
      <c r="BH33"/>
      <c r="BI33"/>
      <c r="BJ33"/>
      <c r="BK33"/>
      <c r="BL33"/>
      <c r="BM33"/>
      <c r="BN33"/>
      <c r="BO33"/>
      <c r="BP33"/>
      <c r="BQ33"/>
      <c r="BR33"/>
    </row>
    <row r="34" spans="3:70" x14ac:dyDescent="0.25">
      <c r="C34"/>
      <c r="D34"/>
      <c r="E34"/>
      <c r="F34" s="52"/>
      <c r="G34" s="52"/>
      <c r="AA34" s="153"/>
      <c r="AB34" s="153"/>
      <c r="AC34" s="153"/>
      <c r="AV34"/>
      <c r="AW34"/>
      <c r="AX34"/>
      <c r="AY34"/>
      <c r="AZ34"/>
      <c r="BA34"/>
      <c r="BB34"/>
      <c r="BC34"/>
      <c r="BD34"/>
      <c r="BE34"/>
      <c r="BF34"/>
      <c r="BG34"/>
      <c r="BH34"/>
      <c r="BI34"/>
      <c r="BJ34"/>
      <c r="BK34"/>
      <c r="BL34"/>
      <c r="BM34"/>
      <c r="BN34"/>
      <c r="BO34"/>
      <c r="BP34"/>
      <c r="BQ34"/>
      <c r="BR34"/>
    </row>
    <row r="35" spans="3:70" x14ac:dyDescent="0.25">
      <c r="C35"/>
      <c r="D35"/>
      <c r="E35"/>
      <c r="F35" s="52"/>
      <c r="G35" s="52"/>
      <c r="AA35" s="153"/>
      <c r="AB35" s="153"/>
      <c r="AC35" s="153"/>
      <c r="AV35"/>
      <c r="AW35"/>
      <c r="AX35"/>
      <c r="AY35"/>
      <c r="AZ35"/>
      <c r="BA35"/>
      <c r="BB35"/>
      <c r="BC35"/>
      <c r="BD35"/>
      <c r="BE35"/>
      <c r="BF35"/>
      <c r="BG35"/>
      <c r="BH35"/>
      <c r="BI35"/>
      <c r="BJ35"/>
      <c r="BK35"/>
      <c r="BL35"/>
      <c r="BM35"/>
      <c r="BN35"/>
      <c r="BO35"/>
      <c r="BP35"/>
      <c r="BQ35"/>
      <c r="BR35"/>
    </row>
    <row r="36" spans="3:70" x14ac:dyDescent="0.25">
      <c r="C36"/>
      <c r="D36"/>
      <c r="E36"/>
      <c r="F36" s="52"/>
      <c r="G36" s="52"/>
      <c r="AA36" s="153"/>
      <c r="AB36" s="153"/>
      <c r="AC36" s="153"/>
      <c r="AV36"/>
      <c r="AW36"/>
      <c r="AX36"/>
      <c r="AY36"/>
      <c r="AZ36"/>
      <c r="BA36"/>
      <c r="BB36"/>
      <c r="BC36"/>
      <c r="BD36"/>
      <c r="BE36"/>
      <c r="BF36"/>
      <c r="BG36"/>
      <c r="BH36"/>
      <c r="BI36"/>
      <c r="BJ36"/>
      <c r="BK36"/>
      <c r="BL36"/>
      <c r="BM36"/>
      <c r="BN36"/>
      <c r="BO36"/>
      <c r="BP36"/>
      <c r="BQ36"/>
      <c r="BR36"/>
    </row>
    <row r="37" spans="3:70" x14ac:dyDescent="0.25">
      <c r="C37"/>
      <c r="D37"/>
      <c r="E37"/>
      <c r="F37" s="52"/>
      <c r="G37" s="52"/>
      <c r="AA37" s="153"/>
      <c r="AB37" s="153"/>
      <c r="AC37" s="153"/>
      <c r="AV37"/>
      <c r="AW37"/>
      <c r="AX37"/>
      <c r="AY37"/>
      <c r="AZ37"/>
      <c r="BA37"/>
      <c r="BB37"/>
      <c r="BC37"/>
      <c r="BD37"/>
      <c r="BE37"/>
      <c r="BF37"/>
      <c r="BG37"/>
      <c r="BH37"/>
      <c r="BI37"/>
      <c r="BJ37"/>
      <c r="BK37"/>
      <c r="BL37"/>
      <c r="BM37"/>
      <c r="BN37"/>
      <c r="BO37"/>
      <c r="BP37"/>
      <c r="BQ37"/>
      <c r="BR37"/>
    </row>
    <row r="38" spans="3:70" x14ac:dyDescent="0.25">
      <c r="C38"/>
      <c r="D38"/>
      <c r="E38"/>
      <c r="F38" s="52"/>
      <c r="G38" s="52"/>
      <c r="AA38" s="153"/>
      <c r="AB38" s="153"/>
      <c r="AC38" s="153"/>
      <c r="AV38"/>
      <c r="AW38"/>
      <c r="AX38"/>
      <c r="AY38"/>
      <c r="AZ38"/>
      <c r="BA38"/>
      <c r="BB38"/>
      <c r="BC38"/>
      <c r="BD38"/>
      <c r="BE38"/>
      <c r="BF38"/>
      <c r="BG38"/>
      <c r="BH38"/>
      <c r="BI38"/>
      <c r="BJ38"/>
      <c r="BK38"/>
      <c r="BL38"/>
      <c r="BM38"/>
      <c r="BN38"/>
      <c r="BO38"/>
      <c r="BP38"/>
      <c r="BQ38"/>
      <c r="BR38"/>
    </row>
    <row r="39" spans="3:70" x14ac:dyDescent="0.25">
      <c r="C39"/>
      <c r="D39"/>
      <c r="E39"/>
      <c r="F39" s="52"/>
      <c r="G39" s="52"/>
      <c r="AA39" s="153"/>
      <c r="AB39" s="153"/>
      <c r="AC39" s="153"/>
      <c r="AV39"/>
      <c r="AW39"/>
      <c r="AX39"/>
      <c r="AY39"/>
      <c r="AZ39"/>
      <c r="BA39"/>
      <c r="BB39"/>
      <c r="BC39"/>
      <c r="BD39"/>
      <c r="BE39"/>
      <c r="BF39"/>
      <c r="BG39"/>
      <c r="BH39"/>
      <c r="BI39"/>
      <c r="BJ39"/>
      <c r="BK39"/>
      <c r="BL39"/>
      <c r="BM39"/>
      <c r="BN39"/>
      <c r="BO39"/>
      <c r="BP39"/>
      <c r="BQ39"/>
      <c r="BR39"/>
    </row>
    <row r="40" spans="3:70" x14ac:dyDescent="0.25">
      <c r="C40"/>
      <c r="D40"/>
      <c r="E40"/>
      <c r="F40" s="52"/>
      <c r="G40" s="52"/>
      <c r="AA40" s="153"/>
      <c r="AB40" s="153"/>
      <c r="AC40" s="153"/>
      <c r="AV40"/>
      <c r="AW40"/>
      <c r="AX40"/>
      <c r="AY40"/>
      <c r="AZ40"/>
      <c r="BA40"/>
      <c r="BB40"/>
      <c r="BC40"/>
      <c r="BD40"/>
      <c r="BE40"/>
      <c r="BF40"/>
      <c r="BG40"/>
      <c r="BH40"/>
      <c r="BI40"/>
      <c r="BJ40"/>
      <c r="BK40"/>
      <c r="BL40"/>
      <c r="BM40"/>
      <c r="BN40"/>
      <c r="BO40"/>
      <c r="BP40"/>
      <c r="BQ40"/>
      <c r="BR40"/>
    </row>
    <row r="41" spans="3:70" x14ac:dyDescent="0.25">
      <c r="C41"/>
      <c r="D41"/>
      <c r="E41"/>
      <c r="F41" s="52"/>
      <c r="G41" s="52"/>
      <c r="AA41" s="153"/>
      <c r="AB41" s="153"/>
      <c r="AC41" s="153"/>
      <c r="AV41"/>
      <c r="AW41"/>
      <c r="AX41"/>
      <c r="AY41"/>
      <c r="AZ41"/>
      <c r="BA41"/>
      <c r="BB41"/>
      <c r="BC41"/>
      <c r="BD41"/>
      <c r="BE41"/>
      <c r="BF41"/>
      <c r="BG41"/>
      <c r="BH41"/>
      <c r="BI41"/>
      <c r="BJ41"/>
      <c r="BK41"/>
      <c r="BL41"/>
      <c r="BM41"/>
      <c r="BN41"/>
      <c r="BO41"/>
      <c r="BP41"/>
      <c r="BQ41"/>
      <c r="BR41"/>
    </row>
    <row r="42" spans="3:70" x14ac:dyDescent="0.25">
      <c r="C42"/>
      <c r="D42"/>
      <c r="E42"/>
      <c r="F42" s="52"/>
      <c r="G42" s="52"/>
      <c r="AA42" s="153"/>
      <c r="AB42" s="153"/>
      <c r="AC42" s="153"/>
      <c r="AV42"/>
      <c r="AW42"/>
      <c r="AX42"/>
      <c r="AY42"/>
      <c r="AZ42"/>
      <c r="BA42"/>
      <c r="BB42"/>
      <c r="BC42"/>
      <c r="BD42"/>
      <c r="BE42"/>
      <c r="BF42"/>
      <c r="BG42"/>
      <c r="BH42"/>
      <c r="BI42"/>
      <c r="BJ42"/>
      <c r="BK42"/>
      <c r="BL42"/>
      <c r="BM42"/>
      <c r="BN42"/>
      <c r="BO42"/>
      <c r="BP42"/>
      <c r="BQ42"/>
      <c r="BR42"/>
    </row>
    <row r="43" spans="3:70" x14ac:dyDescent="0.25">
      <c r="C43"/>
      <c r="D43"/>
      <c r="E43"/>
      <c r="F43" s="52"/>
      <c r="G43" s="52"/>
      <c r="AA43" s="153"/>
      <c r="AB43" s="153"/>
      <c r="AC43" s="153"/>
      <c r="AV43"/>
      <c r="AW43"/>
      <c r="AX43"/>
      <c r="AY43"/>
      <c r="AZ43"/>
      <c r="BA43"/>
      <c r="BB43"/>
      <c r="BC43"/>
      <c r="BD43"/>
      <c r="BE43"/>
      <c r="BF43"/>
      <c r="BG43"/>
      <c r="BH43"/>
      <c r="BI43"/>
      <c r="BJ43"/>
      <c r="BK43"/>
      <c r="BL43"/>
      <c r="BM43"/>
      <c r="BN43"/>
      <c r="BO43"/>
      <c r="BP43"/>
      <c r="BQ43"/>
      <c r="BR43"/>
    </row>
    <row r="44" spans="3:70" x14ac:dyDescent="0.25">
      <c r="C44"/>
      <c r="D44"/>
      <c r="E44"/>
      <c r="F44" s="52"/>
      <c r="G44" s="52"/>
      <c r="AA44" s="153"/>
      <c r="AB44" s="153"/>
      <c r="AC44" s="153"/>
      <c r="AV44"/>
      <c r="AW44"/>
      <c r="AX44"/>
      <c r="AY44"/>
      <c r="AZ44"/>
      <c r="BA44"/>
      <c r="BB44"/>
      <c r="BC44"/>
      <c r="BD44"/>
      <c r="BE44"/>
      <c r="BF44"/>
      <c r="BG44"/>
      <c r="BH44"/>
      <c r="BI44"/>
      <c r="BJ44"/>
      <c r="BK44"/>
      <c r="BL44"/>
      <c r="BM44"/>
      <c r="BN44"/>
      <c r="BO44"/>
      <c r="BP44"/>
      <c r="BQ44"/>
      <c r="BR44"/>
    </row>
    <row r="45" spans="3:70" x14ac:dyDescent="0.25">
      <c r="C45"/>
      <c r="D45"/>
      <c r="E45"/>
      <c r="F45" s="52"/>
      <c r="G45" s="52"/>
      <c r="AA45" s="153"/>
      <c r="AB45" s="153"/>
      <c r="AC45" s="153"/>
      <c r="AV45"/>
      <c r="AW45"/>
      <c r="AX45"/>
      <c r="AY45"/>
      <c r="AZ45"/>
      <c r="BA45"/>
      <c r="BB45"/>
      <c r="BC45"/>
      <c r="BD45"/>
      <c r="BE45"/>
      <c r="BF45"/>
      <c r="BG45"/>
      <c r="BH45"/>
      <c r="BI45"/>
      <c r="BJ45"/>
      <c r="BK45"/>
      <c r="BL45"/>
      <c r="BM45"/>
      <c r="BN45"/>
      <c r="BO45"/>
      <c r="BP45"/>
      <c r="BQ45"/>
      <c r="BR45"/>
    </row>
    <row r="46" spans="3:70" x14ac:dyDescent="0.25">
      <c r="C46"/>
      <c r="D46"/>
      <c r="E46"/>
      <c r="F46" s="52"/>
      <c r="G46" s="52"/>
      <c r="AA46" s="153"/>
      <c r="AB46" s="153"/>
      <c r="AC46" s="153"/>
      <c r="AV46"/>
      <c r="AW46"/>
      <c r="AX46"/>
      <c r="AY46"/>
      <c r="AZ46"/>
      <c r="BA46"/>
      <c r="BB46"/>
      <c r="BC46"/>
      <c r="BD46"/>
      <c r="BE46"/>
      <c r="BF46"/>
      <c r="BG46"/>
      <c r="BH46"/>
      <c r="BI46"/>
      <c r="BJ46"/>
      <c r="BK46"/>
      <c r="BL46"/>
      <c r="BM46"/>
      <c r="BN46"/>
      <c r="BO46"/>
      <c r="BP46"/>
      <c r="BQ46"/>
      <c r="BR46"/>
    </row>
    <row r="47" spans="3:70" x14ac:dyDescent="0.25">
      <c r="C47"/>
      <c r="D47"/>
      <c r="E47"/>
      <c r="F47" s="52"/>
      <c r="G47" s="52"/>
      <c r="AA47" s="153"/>
      <c r="AB47" s="153"/>
      <c r="AC47" s="153"/>
      <c r="AV47"/>
      <c r="AW47"/>
      <c r="AX47"/>
      <c r="AY47"/>
      <c r="AZ47"/>
      <c r="BA47"/>
      <c r="BB47"/>
      <c r="BC47"/>
      <c r="BD47"/>
      <c r="BE47"/>
      <c r="BF47"/>
      <c r="BG47"/>
      <c r="BH47"/>
      <c r="BI47"/>
      <c r="BJ47"/>
      <c r="BK47"/>
      <c r="BL47"/>
      <c r="BM47"/>
      <c r="BN47"/>
      <c r="BO47"/>
      <c r="BP47"/>
      <c r="BQ47"/>
      <c r="BR47"/>
    </row>
    <row r="48" spans="3:70" x14ac:dyDescent="0.25">
      <c r="C48"/>
      <c r="D48"/>
      <c r="E48"/>
      <c r="F48" s="52"/>
      <c r="G48" s="52"/>
      <c r="AA48" s="153"/>
      <c r="AB48" s="153"/>
      <c r="AC48" s="153"/>
      <c r="AV48"/>
      <c r="AW48"/>
      <c r="AX48"/>
      <c r="AY48"/>
      <c r="AZ48"/>
      <c r="BA48"/>
      <c r="BB48"/>
      <c r="BC48"/>
      <c r="BD48"/>
      <c r="BE48"/>
      <c r="BF48"/>
      <c r="BG48"/>
      <c r="BH48"/>
      <c r="BI48"/>
      <c r="BJ48"/>
      <c r="BK48"/>
      <c r="BL48"/>
      <c r="BM48"/>
      <c r="BN48"/>
      <c r="BO48"/>
      <c r="BP48"/>
      <c r="BQ48"/>
      <c r="BR48"/>
    </row>
    <row r="49" spans="3:70" x14ac:dyDescent="0.25">
      <c r="C49"/>
      <c r="D49"/>
      <c r="E49"/>
      <c r="F49" s="52"/>
      <c r="G49" s="52"/>
      <c r="AA49" s="153"/>
      <c r="AB49" s="153"/>
      <c r="AC49" s="153"/>
      <c r="AV49"/>
      <c r="AW49"/>
      <c r="AX49"/>
      <c r="AY49"/>
      <c r="AZ49"/>
      <c r="BA49"/>
      <c r="BB49"/>
      <c r="BC49"/>
      <c r="BD49"/>
      <c r="BE49"/>
      <c r="BF49"/>
      <c r="BG49"/>
      <c r="BH49"/>
      <c r="BI49"/>
      <c r="BJ49"/>
      <c r="BK49"/>
      <c r="BL49"/>
      <c r="BM49"/>
      <c r="BN49"/>
      <c r="BO49"/>
      <c r="BP49"/>
      <c r="BQ49"/>
      <c r="BR49"/>
    </row>
    <row r="50" spans="3:70" x14ac:dyDescent="0.25">
      <c r="C50"/>
      <c r="D50"/>
      <c r="E50"/>
      <c r="F50" s="52"/>
      <c r="G50" s="52"/>
      <c r="AA50" s="153"/>
      <c r="AB50" s="153"/>
      <c r="AC50" s="153"/>
      <c r="AV50"/>
      <c r="AW50"/>
      <c r="AX50"/>
      <c r="AY50"/>
      <c r="AZ50"/>
      <c r="BA50"/>
      <c r="BB50"/>
      <c r="BC50"/>
      <c r="BD50"/>
      <c r="BE50"/>
      <c r="BF50"/>
      <c r="BG50"/>
      <c r="BH50"/>
      <c r="BI50"/>
      <c r="BJ50"/>
      <c r="BK50"/>
      <c r="BL50"/>
      <c r="BM50"/>
      <c r="BN50"/>
      <c r="BO50"/>
      <c r="BP50"/>
      <c r="BQ50"/>
      <c r="BR50"/>
    </row>
    <row r="51" spans="3:70" x14ac:dyDescent="0.25">
      <c r="C51"/>
      <c r="D51"/>
      <c r="E51"/>
      <c r="F51" s="52"/>
      <c r="G51" s="52"/>
      <c r="AA51" s="153"/>
      <c r="AB51" s="153"/>
      <c r="AC51" s="153"/>
      <c r="AV51"/>
      <c r="AW51"/>
      <c r="AX51"/>
      <c r="AY51"/>
      <c r="AZ51"/>
      <c r="BA51"/>
      <c r="BB51"/>
      <c r="BC51"/>
      <c r="BD51"/>
      <c r="BE51"/>
      <c r="BF51"/>
      <c r="BG51"/>
      <c r="BH51"/>
      <c r="BI51"/>
      <c r="BJ51"/>
      <c r="BK51"/>
      <c r="BL51"/>
      <c r="BM51"/>
      <c r="BN51"/>
      <c r="BO51"/>
      <c r="BP51"/>
      <c r="BQ51"/>
      <c r="BR51"/>
    </row>
    <row r="52" spans="3:70" x14ac:dyDescent="0.25">
      <c r="C52"/>
      <c r="D52"/>
      <c r="E52"/>
      <c r="F52" s="52"/>
      <c r="G52" s="52"/>
      <c r="AA52" s="153"/>
      <c r="AB52" s="153"/>
      <c r="AC52" s="153"/>
      <c r="AV52"/>
      <c r="AW52"/>
      <c r="AX52"/>
      <c r="AY52"/>
      <c r="AZ52"/>
      <c r="BA52"/>
      <c r="BB52"/>
      <c r="BC52"/>
      <c r="BD52"/>
      <c r="BE52"/>
      <c r="BF52"/>
      <c r="BG52"/>
      <c r="BH52"/>
      <c r="BI52"/>
      <c r="BJ52"/>
      <c r="BK52"/>
      <c r="BL52"/>
      <c r="BM52"/>
      <c r="BN52"/>
      <c r="BO52"/>
      <c r="BP52"/>
      <c r="BQ52"/>
      <c r="BR52"/>
    </row>
    <row r="53" spans="3:70" x14ac:dyDescent="0.25">
      <c r="C53"/>
      <c r="D53"/>
      <c r="E53"/>
      <c r="F53" s="52"/>
      <c r="G53" s="52"/>
      <c r="AA53" s="153"/>
      <c r="AB53" s="153"/>
      <c r="AC53" s="153"/>
      <c r="AV53"/>
      <c r="AW53"/>
      <c r="AX53"/>
      <c r="AY53"/>
      <c r="AZ53"/>
      <c r="BA53"/>
      <c r="BB53"/>
      <c r="BC53"/>
      <c r="BD53"/>
      <c r="BE53"/>
      <c r="BF53"/>
      <c r="BG53"/>
      <c r="BH53"/>
      <c r="BI53"/>
      <c r="BJ53"/>
      <c r="BK53"/>
      <c r="BL53"/>
      <c r="BM53"/>
      <c r="BN53"/>
      <c r="BO53"/>
      <c r="BP53"/>
      <c r="BQ53"/>
      <c r="BR53"/>
    </row>
    <row r="54" spans="3:70" x14ac:dyDescent="0.25">
      <c r="C54"/>
      <c r="D54"/>
      <c r="E54"/>
      <c r="F54" s="52"/>
      <c r="G54" s="52"/>
      <c r="AA54" s="153"/>
      <c r="AB54" s="153"/>
      <c r="AC54" s="153"/>
      <c r="AV54"/>
      <c r="AW54"/>
      <c r="AX54"/>
      <c r="AY54"/>
      <c r="AZ54"/>
      <c r="BA54"/>
      <c r="BB54"/>
      <c r="BC54"/>
      <c r="BD54"/>
      <c r="BE54"/>
      <c r="BF54"/>
      <c r="BG54"/>
      <c r="BH54"/>
      <c r="BI54"/>
      <c r="BJ54"/>
      <c r="BK54"/>
      <c r="BL54"/>
      <c r="BM54"/>
      <c r="BN54"/>
      <c r="BO54"/>
      <c r="BP54"/>
      <c r="BQ54"/>
      <c r="BR54"/>
    </row>
    <row r="55" spans="3:70" x14ac:dyDescent="0.25">
      <c r="C55"/>
      <c r="D55"/>
      <c r="E55"/>
      <c r="F55" s="52"/>
      <c r="G55" s="52"/>
      <c r="AA55" s="153"/>
      <c r="AB55" s="153"/>
      <c r="AC55" s="153"/>
      <c r="AV55"/>
      <c r="AW55"/>
      <c r="AX55"/>
      <c r="AY55"/>
      <c r="AZ55"/>
      <c r="BA55"/>
      <c r="BB55"/>
      <c r="BC55"/>
      <c r="BD55"/>
      <c r="BE55"/>
      <c r="BF55"/>
      <c r="BG55"/>
      <c r="BH55"/>
      <c r="BI55"/>
      <c r="BJ55"/>
      <c r="BK55"/>
      <c r="BL55"/>
      <c r="BM55"/>
      <c r="BN55"/>
      <c r="BO55"/>
      <c r="BP55"/>
      <c r="BQ55"/>
      <c r="BR55"/>
    </row>
    <row r="56" spans="3:70" x14ac:dyDescent="0.25">
      <c r="C56"/>
      <c r="D56"/>
      <c r="E56"/>
      <c r="F56" s="52"/>
      <c r="G56" s="52"/>
      <c r="AA56" s="153"/>
      <c r="AB56" s="153"/>
      <c r="AC56" s="153"/>
      <c r="AV56"/>
      <c r="AW56"/>
      <c r="AX56"/>
      <c r="AY56"/>
      <c r="AZ56"/>
      <c r="BA56"/>
      <c r="BB56"/>
      <c r="BC56"/>
      <c r="BD56"/>
      <c r="BE56"/>
      <c r="BF56"/>
      <c r="BG56"/>
      <c r="BH56"/>
      <c r="BI56"/>
      <c r="BJ56"/>
      <c r="BK56"/>
      <c r="BL56"/>
      <c r="BM56"/>
      <c r="BN56"/>
      <c r="BO56"/>
      <c r="BP56"/>
      <c r="BQ56"/>
      <c r="BR56"/>
    </row>
    <row r="57" spans="3:70" x14ac:dyDescent="0.25">
      <c r="C57"/>
      <c r="D57"/>
      <c r="E57"/>
      <c r="F57" s="52"/>
      <c r="G57" s="52"/>
      <c r="AA57" s="153"/>
      <c r="AB57" s="153"/>
      <c r="AC57" s="153"/>
      <c r="AV57"/>
      <c r="AW57"/>
      <c r="AX57"/>
      <c r="AY57"/>
      <c r="AZ57"/>
      <c r="BA57"/>
      <c r="BB57"/>
      <c r="BC57"/>
      <c r="BD57"/>
      <c r="BE57"/>
      <c r="BF57"/>
      <c r="BG57"/>
      <c r="BH57"/>
      <c r="BI57"/>
      <c r="BJ57"/>
      <c r="BK57"/>
      <c r="BL57"/>
      <c r="BM57"/>
      <c r="BN57"/>
      <c r="BO57"/>
      <c r="BP57"/>
      <c r="BQ57"/>
      <c r="BR57"/>
    </row>
    <row r="58" spans="3:70" x14ac:dyDescent="0.25">
      <c r="C58"/>
      <c r="D58"/>
      <c r="E58"/>
      <c r="F58" s="52"/>
      <c r="G58" s="52"/>
      <c r="AA58" s="153"/>
      <c r="AB58" s="153"/>
      <c r="AC58" s="153"/>
      <c r="AV58"/>
      <c r="AW58"/>
      <c r="AX58"/>
      <c r="AY58"/>
      <c r="AZ58"/>
      <c r="BA58"/>
      <c r="BB58"/>
      <c r="BC58"/>
      <c r="BD58"/>
      <c r="BE58"/>
      <c r="BF58"/>
      <c r="BG58"/>
      <c r="BH58"/>
      <c r="BI58"/>
      <c r="BJ58"/>
      <c r="BK58"/>
      <c r="BL58"/>
      <c r="BM58"/>
      <c r="BN58"/>
      <c r="BO58"/>
      <c r="BP58"/>
      <c r="BQ58"/>
      <c r="BR58"/>
    </row>
    <row r="59" spans="3:70" x14ac:dyDescent="0.25">
      <c r="C59"/>
      <c r="D59"/>
      <c r="E59"/>
      <c r="F59" s="52"/>
      <c r="G59" s="52"/>
      <c r="AA59" s="153"/>
      <c r="AB59" s="153"/>
      <c r="AC59" s="153"/>
      <c r="AV59"/>
      <c r="AW59"/>
      <c r="AX59"/>
      <c r="AY59"/>
      <c r="AZ59"/>
      <c r="BA59"/>
      <c r="BB59"/>
      <c r="BC59"/>
      <c r="BD59"/>
      <c r="BE59"/>
      <c r="BF59"/>
      <c r="BG59"/>
      <c r="BH59"/>
      <c r="BI59"/>
      <c r="BJ59"/>
      <c r="BK59"/>
      <c r="BL59"/>
      <c r="BM59"/>
      <c r="BN59"/>
      <c r="BO59"/>
      <c r="BP59"/>
      <c r="BQ59"/>
      <c r="BR59"/>
    </row>
    <row r="60" spans="3:70" x14ac:dyDescent="0.25">
      <c r="C60"/>
      <c r="D60"/>
      <c r="E60"/>
      <c r="F60" s="52"/>
      <c r="G60" s="52"/>
      <c r="AA60" s="153"/>
      <c r="AB60" s="153"/>
      <c r="AC60" s="153"/>
      <c r="AV60"/>
      <c r="AW60"/>
      <c r="AX60"/>
      <c r="AY60"/>
      <c r="AZ60"/>
      <c r="BA60"/>
      <c r="BB60"/>
      <c r="BC60"/>
      <c r="BD60"/>
      <c r="BE60"/>
      <c r="BF60"/>
      <c r="BG60"/>
      <c r="BH60"/>
      <c r="BI60"/>
      <c r="BJ60"/>
      <c r="BK60"/>
      <c r="BL60"/>
      <c r="BM60"/>
      <c r="BN60"/>
      <c r="BO60"/>
      <c r="BP60"/>
      <c r="BQ60"/>
      <c r="BR60"/>
    </row>
    <row r="61" spans="3:70" x14ac:dyDescent="0.25">
      <c r="C61"/>
      <c r="D61"/>
      <c r="E61"/>
      <c r="F61" s="52"/>
      <c r="G61" s="52"/>
      <c r="AA61" s="153"/>
      <c r="AB61" s="153"/>
      <c r="AC61" s="153"/>
      <c r="AV61"/>
      <c r="AW61"/>
      <c r="AX61"/>
      <c r="AY61"/>
      <c r="AZ61"/>
      <c r="BA61"/>
      <c r="BB61"/>
      <c r="BC61"/>
      <c r="BD61"/>
      <c r="BE61"/>
      <c r="BF61"/>
      <c r="BG61"/>
      <c r="BH61"/>
      <c r="BI61"/>
      <c r="BJ61"/>
      <c r="BK61"/>
      <c r="BL61"/>
      <c r="BM61"/>
      <c r="BN61"/>
      <c r="BO61"/>
      <c r="BP61"/>
      <c r="BQ61"/>
      <c r="BR61"/>
    </row>
    <row r="62" spans="3:70" x14ac:dyDescent="0.25">
      <c r="C62"/>
      <c r="D62"/>
      <c r="E62"/>
      <c r="F62" s="52"/>
      <c r="G62" s="52"/>
      <c r="AA62" s="153"/>
      <c r="AB62" s="153"/>
      <c r="AC62" s="153"/>
      <c r="AV62"/>
      <c r="AW62"/>
      <c r="AX62"/>
      <c r="AY62"/>
      <c r="AZ62"/>
      <c r="BA62"/>
      <c r="BB62"/>
      <c r="BC62"/>
      <c r="BD62"/>
      <c r="BE62"/>
      <c r="BF62"/>
      <c r="BG62"/>
      <c r="BH62"/>
      <c r="BI62"/>
      <c r="BJ62"/>
      <c r="BK62"/>
      <c r="BL62"/>
      <c r="BM62"/>
      <c r="BN62"/>
      <c r="BO62"/>
      <c r="BP62"/>
      <c r="BQ62"/>
      <c r="BR62"/>
    </row>
    <row r="63" spans="3:70" x14ac:dyDescent="0.25">
      <c r="C63"/>
      <c r="D63"/>
      <c r="E63"/>
      <c r="F63" s="52"/>
      <c r="G63" s="52"/>
      <c r="AA63" s="153"/>
      <c r="AB63" s="153"/>
      <c r="AC63" s="153"/>
      <c r="AV63"/>
      <c r="AW63"/>
      <c r="AX63"/>
      <c r="AY63"/>
      <c r="AZ63"/>
      <c r="BA63"/>
      <c r="BB63"/>
      <c r="BC63"/>
      <c r="BD63"/>
      <c r="BE63"/>
      <c r="BF63"/>
      <c r="BG63"/>
      <c r="BH63"/>
      <c r="BI63"/>
      <c r="BJ63"/>
      <c r="BK63"/>
      <c r="BL63"/>
      <c r="BM63"/>
      <c r="BN63"/>
      <c r="BO63"/>
      <c r="BP63"/>
      <c r="BQ63"/>
      <c r="BR63"/>
    </row>
    <row r="64" spans="3:70" x14ac:dyDescent="0.25">
      <c r="C64"/>
      <c r="D64"/>
      <c r="E64"/>
      <c r="F64" s="52"/>
      <c r="G64" s="52"/>
      <c r="AA64" s="153"/>
      <c r="AB64" s="153"/>
      <c r="AC64" s="153"/>
      <c r="AV64"/>
      <c r="AW64"/>
      <c r="AX64"/>
      <c r="AY64"/>
      <c r="AZ64"/>
      <c r="BA64"/>
      <c r="BB64"/>
      <c r="BC64"/>
      <c r="BD64"/>
      <c r="BE64"/>
      <c r="BF64"/>
      <c r="BG64"/>
      <c r="BH64"/>
      <c r="BI64"/>
      <c r="BJ64"/>
      <c r="BK64"/>
      <c r="BL64"/>
      <c r="BM64"/>
      <c r="BN64"/>
      <c r="BO64"/>
      <c r="BP64"/>
      <c r="BQ64"/>
      <c r="BR64"/>
    </row>
    <row r="65" spans="3:70" x14ac:dyDescent="0.25">
      <c r="C65"/>
      <c r="D65"/>
      <c r="E65"/>
      <c r="F65" s="52"/>
      <c r="G65" s="52"/>
      <c r="AA65" s="153"/>
      <c r="AB65" s="153"/>
      <c r="AC65" s="153"/>
      <c r="AV65"/>
      <c r="AW65"/>
      <c r="AX65"/>
      <c r="AY65"/>
      <c r="AZ65"/>
      <c r="BA65"/>
      <c r="BB65"/>
      <c r="BC65"/>
      <c r="BD65"/>
      <c r="BE65"/>
      <c r="BF65"/>
      <c r="BG65"/>
      <c r="BH65"/>
      <c r="BI65"/>
      <c r="BJ65"/>
      <c r="BK65"/>
      <c r="BL65"/>
      <c r="BM65"/>
      <c r="BN65"/>
      <c r="BO65"/>
      <c r="BP65"/>
      <c r="BQ65"/>
      <c r="BR65"/>
    </row>
    <row r="66" spans="3:70" x14ac:dyDescent="0.25">
      <c r="C66"/>
      <c r="D66"/>
      <c r="E66"/>
      <c r="F66" s="52"/>
      <c r="G66" s="52"/>
      <c r="AA66" s="153"/>
      <c r="AB66" s="153"/>
      <c r="AC66" s="153"/>
      <c r="AV66"/>
      <c r="AW66"/>
      <c r="AX66"/>
      <c r="AY66"/>
      <c r="AZ66"/>
      <c r="BA66"/>
      <c r="BB66"/>
      <c r="BC66"/>
      <c r="BD66"/>
      <c r="BE66"/>
      <c r="BF66"/>
      <c r="BG66"/>
      <c r="BH66"/>
      <c r="BI66"/>
      <c r="BJ66"/>
      <c r="BK66"/>
      <c r="BL66"/>
      <c r="BM66"/>
      <c r="BN66"/>
      <c r="BO66"/>
      <c r="BP66"/>
      <c r="BQ66"/>
      <c r="BR66"/>
    </row>
    <row r="67" spans="3:70" x14ac:dyDescent="0.25">
      <c r="C67"/>
      <c r="D67"/>
      <c r="E67"/>
      <c r="F67" s="52"/>
      <c r="G67" s="52"/>
      <c r="AA67" s="153"/>
      <c r="AB67" s="153"/>
      <c r="AC67" s="153"/>
      <c r="AV67"/>
      <c r="AW67"/>
      <c r="AX67"/>
      <c r="AY67"/>
      <c r="AZ67"/>
      <c r="BA67"/>
      <c r="BB67"/>
      <c r="BC67"/>
      <c r="BD67"/>
      <c r="BE67"/>
      <c r="BF67"/>
      <c r="BG67"/>
      <c r="BH67"/>
      <c r="BI67"/>
      <c r="BJ67"/>
      <c r="BK67"/>
      <c r="BL67"/>
      <c r="BM67"/>
      <c r="BN67"/>
      <c r="BO67"/>
      <c r="BP67"/>
      <c r="BQ67"/>
      <c r="BR67"/>
    </row>
    <row r="68" spans="3:70" x14ac:dyDescent="0.25">
      <c r="C68"/>
      <c r="D68"/>
      <c r="E68"/>
      <c r="F68" s="52"/>
      <c r="G68" s="52"/>
      <c r="AA68" s="153"/>
      <c r="AB68" s="153"/>
      <c r="AC68" s="153"/>
      <c r="AV68"/>
      <c r="AW68"/>
      <c r="AX68"/>
      <c r="AY68"/>
      <c r="AZ68"/>
      <c r="BA68"/>
      <c r="BB68"/>
      <c r="BC68"/>
      <c r="BD68"/>
      <c r="BE68"/>
      <c r="BF68"/>
      <c r="BG68"/>
      <c r="BH68"/>
      <c r="BI68"/>
      <c r="BJ68"/>
      <c r="BK68"/>
      <c r="BL68"/>
      <c r="BM68"/>
      <c r="BN68"/>
      <c r="BO68"/>
      <c r="BP68"/>
      <c r="BQ68"/>
      <c r="BR68"/>
    </row>
    <row r="69" spans="3:70" x14ac:dyDescent="0.25">
      <c r="C69"/>
      <c r="D69"/>
      <c r="E69"/>
      <c r="F69" s="52"/>
      <c r="G69" s="52"/>
      <c r="AA69" s="153"/>
      <c r="AB69" s="153"/>
      <c r="AC69" s="153"/>
      <c r="AV69"/>
      <c r="AW69"/>
      <c r="AX69"/>
      <c r="AY69"/>
      <c r="AZ69"/>
      <c r="BA69"/>
      <c r="BB69"/>
      <c r="BC69"/>
      <c r="BD69"/>
      <c r="BE69"/>
      <c r="BF69"/>
      <c r="BG69"/>
      <c r="BH69"/>
      <c r="BI69"/>
      <c r="BJ69"/>
      <c r="BK69"/>
      <c r="BL69"/>
      <c r="BM69"/>
      <c r="BN69"/>
      <c r="BO69"/>
      <c r="BP69"/>
      <c r="BQ69"/>
      <c r="BR69"/>
    </row>
    <row r="70" spans="3:70" x14ac:dyDescent="0.25">
      <c r="C70"/>
      <c r="D70"/>
      <c r="E70"/>
      <c r="F70" s="52"/>
      <c r="G70" s="52"/>
      <c r="AA70" s="153"/>
      <c r="AB70" s="153"/>
      <c r="AC70" s="153"/>
      <c r="AV70"/>
      <c r="AW70"/>
      <c r="AX70"/>
      <c r="AY70"/>
      <c r="AZ70"/>
      <c r="BA70"/>
      <c r="BB70"/>
      <c r="BC70"/>
      <c r="BD70"/>
      <c r="BE70"/>
      <c r="BF70"/>
      <c r="BG70"/>
      <c r="BH70"/>
      <c r="BI70"/>
      <c r="BJ70"/>
      <c r="BK70"/>
      <c r="BL70"/>
      <c r="BM70"/>
      <c r="BN70"/>
      <c r="BO70"/>
      <c r="BP70"/>
      <c r="BQ70"/>
      <c r="BR70"/>
    </row>
    <row r="71" spans="3:70" x14ac:dyDescent="0.25">
      <c r="C71"/>
      <c r="D71"/>
      <c r="E71"/>
      <c r="F71" s="52"/>
      <c r="G71" s="52"/>
      <c r="AA71" s="153"/>
      <c r="AB71" s="153"/>
      <c r="AC71" s="153"/>
      <c r="AV71"/>
      <c r="AW71"/>
      <c r="AX71"/>
      <c r="AY71"/>
      <c r="AZ71"/>
      <c r="BA71"/>
      <c r="BB71"/>
      <c r="BC71"/>
      <c r="BD71"/>
      <c r="BE71"/>
      <c r="BF71"/>
      <c r="BG71"/>
      <c r="BH71"/>
      <c r="BI71"/>
      <c r="BJ71"/>
      <c r="BK71"/>
      <c r="BL71"/>
      <c r="BM71"/>
      <c r="BN71"/>
      <c r="BO71"/>
      <c r="BP71"/>
      <c r="BQ71"/>
      <c r="BR71"/>
    </row>
    <row r="72" spans="3:70" x14ac:dyDescent="0.25">
      <c r="C72"/>
      <c r="D72"/>
      <c r="E72"/>
      <c r="F72" s="52"/>
      <c r="G72" s="52"/>
      <c r="AA72" s="153"/>
      <c r="AB72" s="153"/>
      <c r="AC72" s="153"/>
      <c r="AV72"/>
      <c r="AW72"/>
      <c r="AX72"/>
      <c r="AY72"/>
      <c r="AZ72"/>
      <c r="BA72"/>
      <c r="BB72"/>
      <c r="BC72"/>
      <c r="BD72"/>
      <c r="BE72"/>
      <c r="BF72"/>
      <c r="BG72"/>
      <c r="BH72"/>
      <c r="BI72"/>
      <c r="BJ72"/>
      <c r="BK72"/>
      <c r="BL72"/>
      <c r="BM72"/>
      <c r="BN72"/>
      <c r="BO72"/>
      <c r="BP72"/>
      <c r="BQ72"/>
      <c r="BR72"/>
    </row>
    <row r="73" spans="3:70" x14ac:dyDescent="0.25">
      <c r="C73"/>
      <c r="D73"/>
      <c r="E73"/>
      <c r="F73" s="52"/>
      <c r="G73" s="52"/>
      <c r="AA73" s="153"/>
      <c r="AB73" s="153"/>
      <c r="AC73" s="153"/>
      <c r="AV73"/>
      <c r="AW73"/>
      <c r="AX73"/>
      <c r="AY73"/>
      <c r="AZ73"/>
      <c r="BA73"/>
      <c r="BB73"/>
      <c r="BC73"/>
      <c r="BD73"/>
      <c r="BE73"/>
      <c r="BF73"/>
      <c r="BG73"/>
      <c r="BH73"/>
      <c r="BI73"/>
      <c r="BJ73"/>
      <c r="BK73"/>
      <c r="BL73"/>
      <c r="BM73"/>
      <c r="BN73"/>
      <c r="BO73"/>
      <c r="BP73"/>
      <c r="BQ73"/>
      <c r="BR73"/>
    </row>
    <row r="74" spans="3:70" x14ac:dyDescent="0.25">
      <c r="C74"/>
      <c r="D74"/>
      <c r="E74"/>
      <c r="F74" s="52"/>
      <c r="G74" s="52"/>
      <c r="AA74" s="153"/>
      <c r="AB74" s="153"/>
      <c r="AC74" s="153"/>
      <c r="AV74"/>
      <c r="AW74"/>
      <c r="AX74"/>
      <c r="AY74"/>
      <c r="AZ74"/>
      <c r="BA74"/>
      <c r="BB74"/>
      <c r="BC74"/>
      <c r="BD74"/>
      <c r="BE74"/>
      <c r="BF74"/>
      <c r="BG74"/>
      <c r="BH74"/>
      <c r="BI74"/>
      <c r="BJ74"/>
      <c r="BK74"/>
      <c r="BL74"/>
      <c r="BM74"/>
      <c r="BN74"/>
      <c r="BO74"/>
      <c r="BP74"/>
      <c r="BQ74"/>
      <c r="BR74"/>
    </row>
    <row r="75" spans="3:70" x14ac:dyDescent="0.25">
      <c r="C75"/>
      <c r="D75"/>
      <c r="E75"/>
      <c r="F75" s="52"/>
      <c r="G75" s="52"/>
      <c r="AA75" s="153"/>
      <c r="AB75" s="153"/>
      <c r="AC75" s="153"/>
      <c r="AV75"/>
      <c r="AW75"/>
      <c r="AX75"/>
      <c r="AY75"/>
      <c r="AZ75"/>
      <c r="BA75"/>
      <c r="BB75"/>
      <c r="BC75"/>
      <c r="BD75"/>
      <c r="BE75"/>
      <c r="BF75"/>
      <c r="BG75"/>
      <c r="BH75"/>
      <c r="BI75"/>
      <c r="BJ75"/>
      <c r="BK75"/>
      <c r="BL75"/>
      <c r="BM75"/>
      <c r="BN75"/>
      <c r="BO75"/>
      <c r="BP75"/>
      <c r="BQ75"/>
      <c r="BR75"/>
    </row>
    <row r="76" spans="3:70" x14ac:dyDescent="0.25">
      <c r="C76"/>
      <c r="D76"/>
      <c r="E76"/>
      <c r="F76" s="52"/>
      <c r="G76" s="52"/>
      <c r="AA76" s="153"/>
      <c r="AB76" s="153"/>
      <c r="AC76" s="153"/>
      <c r="AV76"/>
      <c r="AW76"/>
      <c r="AX76"/>
      <c r="AY76"/>
      <c r="AZ76"/>
      <c r="BA76"/>
      <c r="BB76"/>
      <c r="BC76"/>
      <c r="BD76"/>
      <c r="BE76"/>
      <c r="BF76"/>
      <c r="BG76"/>
      <c r="BH76"/>
      <c r="BI76"/>
      <c r="BJ76"/>
      <c r="BK76"/>
      <c r="BL76"/>
      <c r="BM76"/>
      <c r="BN76"/>
      <c r="BO76"/>
      <c r="BP76"/>
      <c r="BQ76"/>
      <c r="BR76"/>
    </row>
    <row r="77" spans="3:70" x14ac:dyDescent="0.25">
      <c r="C77"/>
      <c r="D77"/>
      <c r="E77"/>
      <c r="F77" s="52"/>
      <c r="G77" s="52"/>
      <c r="AA77" s="153"/>
      <c r="AB77" s="153"/>
      <c r="AC77" s="153"/>
      <c r="AV77"/>
      <c r="AW77"/>
      <c r="AX77"/>
      <c r="AY77"/>
      <c r="AZ77"/>
      <c r="BA77"/>
      <c r="BB77"/>
      <c r="BC77"/>
      <c r="BD77"/>
      <c r="BE77"/>
      <c r="BF77"/>
      <c r="BG77"/>
      <c r="BH77"/>
      <c r="BI77"/>
      <c r="BJ77"/>
      <c r="BK77"/>
      <c r="BL77"/>
      <c r="BM77"/>
      <c r="BN77"/>
      <c r="BO77"/>
      <c r="BP77"/>
      <c r="BQ77"/>
      <c r="BR77"/>
    </row>
    <row r="78" spans="3:70" x14ac:dyDescent="0.25">
      <c r="C78"/>
      <c r="D78"/>
      <c r="E78"/>
      <c r="F78" s="52"/>
      <c r="G78" s="52"/>
      <c r="AA78" s="153"/>
      <c r="AB78" s="153"/>
      <c r="AC78" s="153"/>
      <c r="AV78"/>
      <c r="AW78"/>
      <c r="AX78"/>
      <c r="AY78"/>
      <c r="AZ78"/>
      <c r="BA78"/>
      <c r="BB78"/>
      <c r="BC78"/>
      <c r="BD78"/>
      <c r="BE78"/>
      <c r="BF78"/>
      <c r="BG78"/>
      <c r="BH78"/>
      <c r="BI78"/>
      <c r="BJ78"/>
      <c r="BK78"/>
      <c r="BL78"/>
      <c r="BM78"/>
      <c r="BN78"/>
      <c r="BO78"/>
      <c r="BP78"/>
      <c r="BQ78"/>
      <c r="BR78"/>
    </row>
    <row r="79" spans="3:70" x14ac:dyDescent="0.25">
      <c r="C79"/>
      <c r="D79"/>
      <c r="E79"/>
      <c r="F79" s="52"/>
      <c r="G79" s="52"/>
      <c r="AA79" s="153"/>
      <c r="AB79" s="153"/>
      <c r="AC79" s="153"/>
      <c r="AV79"/>
      <c r="AW79"/>
      <c r="AX79"/>
      <c r="AY79"/>
      <c r="AZ79"/>
      <c r="BA79"/>
      <c r="BB79"/>
      <c r="BC79"/>
      <c r="BD79"/>
      <c r="BE79"/>
      <c r="BF79"/>
      <c r="BG79"/>
      <c r="BH79"/>
      <c r="BI79"/>
      <c r="BJ79"/>
      <c r="BK79"/>
      <c r="BL79"/>
      <c r="BM79"/>
      <c r="BN79"/>
      <c r="BO79"/>
      <c r="BP79"/>
      <c r="BQ79"/>
      <c r="BR79"/>
    </row>
    <row r="80" spans="3:70" x14ac:dyDescent="0.25">
      <c r="C80"/>
      <c r="D80"/>
      <c r="E80"/>
      <c r="F80" s="52"/>
      <c r="G80" s="52"/>
      <c r="AA80" s="153"/>
      <c r="AB80" s="153"/>
      <c r="AC80" s="153"/>
      <c r="AV80"/>
      <c r="AW80"/>
      <c r="AX80"/>
      <c r="AY80"/>
      <c r="AZ80"/>
      <c r="BA80"/>
      <c r="BB80"/>
      <c r="BC80"/>
      <c r="BD80"/>
      <c r="BE80"/>
      <c r="BF80"/>
      <c r="BG80"/>
      <c r="BH80"/>
      <c r="BI80"/>
      <c r="BJ80"/>
      <c r="BK80"/>
      <c r="BL80"/>
      <c r="BM80"/>
      <c r="BN80"/>
      <c r="BO80"/>
      <c r="BP80"/>
      <c r="BQ80"/>
      <c r="BR80"/>
    </row>
    <row r="81" spans="3:70" x14ac:dyDescent="0.25">
      <c r="C81"/>
      <c r="D81"/>
      <c r="E81"/>
      <c r="F81" s="52"/>
      <c r="G81" s="52"/>
      <c r="AA81" s="153"/>
      <c r="AB81" s="153"/>
      <c r="AC81" s="153"/>
      <c r="AV81"/>
      <c r="AW81"/>
      <c r="AX81"/>
      <c r="AY81"/>
      <c r="AZ81"/>
      <c r="BA81"/>
      <c r="BB81"/>
      <c r="BC81"/>
      <c r="BD81"/>
      <c r="BE81"/>
      <c r="BF81"/>
      <c r="BG81"/>
      <c r="BH81"/>
      <c r="BI81"/>
      <c r="BJ81"/>
      <c r="BK81"/>
      <c r="BL81"/>
      <c r="BM81"/>
      <c r="BN81"/>
      <c r="BO81"/>
      <c r="BP81"/>
      <c r="BQ81"/>
      <c r="BR81"/>
    </row>
    <row r="82" spans="3:70" x14ac:dyDescent="0.25">
      <c r="C82"/>
      <c r="D82"/>
      <c r="E82"/>
      <c r="F82" s="52"/>
      <c r="G82" s="52"/>
      <c r="AA82" s="153"/>
      <c r="AB82" s="153"/>
      <c r="AC82" s="153"/>
      <c r="AV82"/>
      <c r="AW82"/>
      <c r="AX82"/>
      <c r="AY82"/>
      <c r="AZ82"/>
      <c r="BA82"/>
      <c r="BB82"/>
      <c r="BC82"/>
      <c r="BD82"/>
      <c r="BE82"/>
      <c r="BF82"/>
      <c r="BG82"/>
      <c r="BH82"/>
      <c r="BI82"/>
      <c r="BJ82"/>
      <c r="BK82"/>
      <c r="BL82"/>
      <c r="BM82"/>
      <c r="BN82"/>
      <c r="BO82"/>
      <c r="BP82"/>
      <c r="BQ82"/>
      <c r="BR82"/>
    </row>
    <row r="83" spans="3:70" x14ac:dyDescent="0.25">
      <c r="C83"/>
      <c r="D83"/>
      <c r="E83"/>
      <c r="F83" s="52"/>
      <c r="G83" s="52"/>
      <c r="AA83" s="153"/>
      <c r="AB83" s="153"/>
      <c r="AC83" s="153"/>
      <c r="AV83"/>
      <c r="AW83"/>
      <c r="AX83"/>
      <c r="AY83"/>
      <c r="AZ83"/>
      <c r="BA83"/>
      <c r="BB83"/>
      <c r="BC83"/>
      <c r="BD83"/>
      <c r="BE83"/>
      <c r="BF83"/>
      <c r="BG83"/>
      <c r="BH83"/>
      <c r="BI83"/>
      <c r="BJ83"/>
      <c r="BK83"/>
      <c r="BL83"/>
      <c r="BM83"/>
      <c r="BN83"/>
      <c r="BO83"/>
      <c r="BP83"/>
      <c r="BQ83"/>
      <c r="BR83"/>
    </row>
    <row r="84" spans="3:70" x14ac:dyDescent="0.25">
      <c r="C84"/>
      <c r="D84"/>
      <c r="E84"/>
      <c r="F84" s="52"/>
      <c r="G84" s="52"/>
      <c r="AA84" s="153"/>
      <c r="AB84" s="153"/>
      <c r="AC84" s="153"/>
      <c r="AV84"/>
      <c r="AW84"/>
      <c r="AX84"/>
      <c r="AY84"/>
      <c r="AZ84"/>
      <c r="BA84"/>
      <c r="BB84"/>
      <c r="BC84"/>
      <c r="BD84"/>
      <c r="BE84"/>
      <c r="BF84"/>
      <c r="BG84"/>
      <c r="BH84"/>
      <c r="BI84"/>
      <c r="BJ84"/>
      <c r="BK84"/>
      <c r="BL84"/>
      <c r="BM84"/>
      <c r="BN84"/>
      <c r="BO84"/>
      <c r="BP84"/>
      <c r="BQ84"/>
      <c r="BR84"/>
    </row>
    <row r="85" spans="3:70" x14ac:dyDescent="0.25">
      <c r="C85"/>
      <c r="D85"/>
      <c r="E85"/>
      <c r="F85" s="52"/>
      <c r="G85" s="52"/>
      <c r="AA85" s="153"/>
      <c r="AB85" s="153"/>
      <c r="AC85" s="153"/>
      <c r="AV85"/>
      <c r="AW85"/>
      <c r="AX85"/>
      <c r="AY85"/>
      <c r="AZ85"/>
      <c r="BA85"/>
      <c r="BB85"/>
      <c r="BC85"/>
      <c r="BD85"/>
      <c r="BE85"/>
      <c r="BF85"/>
      <c r="BG85"/>
      <c r="BH85"/>
      <c r="BI85"/>
      <c r="BJ85"/>
      <c r="BK85"/>
      <c r="BL85"/>
      <c r="BM85"/>
      <c r="BN85"/>
      <c r="BO85"/>
      <c r="BP85"/>
      <c r="BQ85"/>
      <c r="BR85"/>
    </row>
    <row r="86" spans="3:70" x14ac:dyDescent="0.25">
      <c r="C86"/>
      <c r="D86"/>
      <c r="E86"/>
      <c r="F86" s="52"/>
      <c r="G86" s="52"/>
      <c r="AA86" s="153"/>
      <c r="AB86" s="153"/>
      <c r="AC86" s="153"/>
      <c r="AV86"/>
      <c r="AW86"/>
      <c r="AX86"/>
      <c r="AY86"/>
      <c r="AZ86"/>
      <c r="BA86"/>
      <c r="BB86"/>
      <c r="BC86"/>
      <c r="BD86"/>
      <c r="BE86"/>
      <c r="BF86"/>
      <c r="BG86"/>
      <c r="BH86"/>
      <c r="BI86"/>
      <c r="BJ86"/>
      <c r="BK86"/>
      <c r="BL86"/>
      <c r="BM86"/>
      <c r="BN86"/>
      <c r="BO86"/>
      <c r="BP86"/>
      <c r="BQ86"/>
      <c r="BR86"/>
    </row>
    <row r="87" spans="3:70" x14ac:dyDescent="0.25">
      <c r="C87"/>
      <c r="D87"/>
      <c r="E87"/>
      <c r="F87" s="52"/>
      <c r="G87" s="52"/>
      <c r="AA87" s="153"/>
      <c r="AB87" s="153"/>
      <c r="AC87" s="153"/>
      <c r="AV87"/>
      <c r="AW87"/>
      <c r="AX87"/>
      <c r="AY87"/>
      <c r="AZ87"/>
      <c r="BA87"/>
      <c r="BB87"/>
      <c r="BC87"/>
      <c r="BD87"/>
      <c r="BE87"/>
      <c r="BF87"/>
      <c r="BG87"/>
      <c r="BH87"/>
      <c r="BI87"/>
      <c r="BJ87"/>
      <c r="BK87"/>
      <c r="BL87"/>
      <c r="BM87"/>
      <c r="BN87"/>
      <c r="BO87"/>
      <c r="BP87"/>
      <c r="BQ87"/>
      <c r="BR87"/>
    </row>
    <row r="88" spans="3:70" x14ac:dyDescent="0.25">
      <c r="C88"/>
      <c r="D88"/>
      <c r="E88"/>
      <c r="F88" s="52"/>
      <c r="G88" s="52"/>
      <c r="AA88" s="153"/>
      <c r="AB88" s="153"/>
      <c r="AC88" s="153"/>
      <c r="AV88"/>
      <c r="AW88"/>
      <c r="AX88"/>
      <c r="AY88"/>
      <c r="AZ88"/>
      <c r="BA88"/>
      <c r="BB88"/>
      <c r="BC88"/>
      <c r="BD88"/>
      <c r="BE88"/>
      <c r="BF88"/>
      <c r="BG88"/>
      <c r="BH88"/>
      <c r="BI88"/>
      <c r="BJ88"/>
      <c r="BK88"/>
      <c r="BL88"/>
      <c r="BM88"/>
      <c r="BN88"/>
      <c r="BO88"/>
      <c r="BP88"/>
      <c r="BQ88"/>
      <c r="BR88"/>
    </row>
    <row r="89" spans="3:70" x14ac:dyDescent="0.25">
      <c r="C89"/>
      <c r="D89"/>
      <c r="E89"/>
      <c r="F89" s="52"/>
      <c r="G89" s="52"/>
      <c r="AA89" s="153"/>
      <c r="AB89" s="153"/>
      <c r="AC89" s="153"/>
      <c r="AV89"/>
      <c r="AW89"/>
      <c r="AX89"/>
      <c r="AY89"/>
      <c r="AZ89"/>
      <c r="BA89"/>
      <c r="BB89"/>
      <c r="BC89"/>
      <c r="BD89"/>
      <c r="BE89"/>
      <c r="BF89"/>
      <c r="BG89"/>
      <c r="BH89"/>
      <c r="BI89"/>
      <c r="BJ89"/>
      <c r="BK89"/>
      <c r="BL89"/>
      <c r="BM89"/>
      <c r="BN89"/>
      <c r="BO89"/>
      <c r="BP89"/>
      <c r="BQ89"/>
      <c r="BR89"/>
    </row>
    <row r="90" spans="3:70" x14ac:dyDescent="0.25">
      <c r="C90"/>
      <c r="D90"/>
      <c r="E90"/>
      <c r="F90" s="52"/>
      <c r="G90" s="52"/>
      <c r="AA90" s="153"/>
      <c r="AB90" s="153"/>
      <c r="AC90" s="153"/>
      <c r="AV90"/>
      <c r="AW90"/>
      <c r="AX90"/>
      <c r="AY90"/>
      <c r="AZ90"/>
      <c r="BA90"/>
      <c r="BB90"/>
      <c r="BC90"/>
      <c r="BD90"/>
      <c r="BE90"/>
      <c r="BF90"/>
      <c r="BG90"/>
      <c r="BH90"/>
      <c r="BI90"/>
      <c r="BJ90"/>
      <c r="BK90"/>
      <c r="BL90"/>
      <c r="BM90"/>
      <c r="BN90"/>
      <c r="BO90"/>
      <c r="BP90"/>
      <c r="BQ90"/>
      <c r="BR90"/>
    </row>
    <row r="91" spans="3:70" x14ac:dyDescent="0.25">
      <c r="C91"/>
      <c r="D91"/>
      <c r="E91"/>
      <c r="F91" s="52"/>
      <c r="G91" s="52"/>
      <c r="AA91" s="153"/>
      <c r="AB91" s="153"/>
      <c r="AC91" s="153"/>
      <c r="AV91"/>
      <c r="AW91"/>
      <c r="AX91"/>
      <c r="AY91"/>
      <c r="AZ91"/>
      <c r="BA91"/>
      <c r="BB91"/>
      <c r="BC91"/>
      <c r="BD91"/>
      <c r="BE91"/>
      <c r="BF91"/>
      <c r="BG91"/>
      <c r="BH91"/>
      <c r="BI91"/>
      <c r="BJ91"/>
      <c r="BK91"/>
      <c r="BL91"/>
      <c r="BM91"/>
      <c r="BN91"/>
      <c r="BO91"/>
      <c r="BP91"/>
      <c r="BQ91"/>
      <c r="BR91"/>
    </row>
    <row r="92" spans="3:70" x14ac:dyDescent="0.25">
      <c r="C92"/>
      <c r="D92"/>
      <c r="E92"/>
      <c r="F92" s="52"/>
      <c r="G92" s="52"/>
      <c r="AA92" s="153"/>
      <c r="AB92" s="153"/>
      <c r="AC92" s="153"/>
      <c r="AV92"/>
      <c r="AW92"/>
      <c r="AX92"/>
      <c r="AY92"/>
      <c r="AZ92"/>
      <c r="BA92"/>
      <c r="BB92"/>
      <c r="BC92"/>
      <c r="BD92"/>
      <c r="BE92"/>
      <c r="BF92"/>
      <c r="BG92"/>
      <c r="BH92"/>
      <c r="BI92"/>
      <c r="BJ92"/>
      <c r="BK92"/>
      <c r="BL92"/>
      <c r="BM92"/>
      <c r="BN92"/>
      <c r="BO92"/>
      <c r="BP92"/>
      <c r="BQ92"/>
      <c r="BR92"/>
    </row>
    <row r="93" spans="3:70" x14ac:dyDescent="0.25">
      <c r="C93"/>
      <c r="D93"/>
      <c r="E93"/>
      <c r="F93" s="52"/>
      <c r="G93" s="52"/>
      <c r="AA93" s="153"/>
      <c r="AB93" s="153"/>
      <c r="AC93" s="153"/>
      <c r="AV93"/>
      <c r="AW93"/>
      <c r="AX93"/>
      <c r="AY93"/>
      <c r="AZ93"/>
      <c r="BA93"/>
      <c r="BB93"/>
      <c r="BC93"/>
      <c r="BD93"/>
      <c r="BE93"/>
      <c r="BF93"/>
      <c r="BG93"/>
      <c r="BH93"/>
      <c r="BI93"/>
      <c r="BJ93"/>
      <c r="BK93"/>
      <c r="BL93"/>
      <c r="BM93"/>
      <c r="BN93"/>
      <c r="BO93"/>
      <c r="BP93"/>
      <c r="BQ93"/>
      <c r="BR93"/>
    </row>
    <row r="94" spans="3:70" x14ac:dyDescent="0.25">
      <c r="C94"/>
      <c r="D94"/>
      <c r="E94"/>
      <c r="F94" s="52"/>
      <c r="G94" s="52"/>
      <c r="AA94" s="153"/>
      <c r="AB94" s="153"/>
      <c r="AC94" s="153"/>
      <c r="AV94"/>
      <c r="AW94"/>
      <c r="AX94"/>
      <c r="AY94"/>
      <c r="AZ94"/>
      <c r="BA94"/>
      <c r="BB94"/>
      <c r="BC94"/>
      <c r="BD94"/>
      <c r="BE94"/>
      <c r="BF94"/>
      <c r="BG94"/>
      <c r="BH94"/>
      <c r="BI94"/>
      <c r="BJ94"/>
      <c r="BK94"/>
      <c r="BL94"/>
      <c r="BM94"/>
      <c r="BN94"/>
      <c r="BO94"/>
      <c r="BP94"/>
      <c r="BQ94"/>
      <c r="BR94"/>
    </row>
    <row r="95" spans="3:70" x14ac:dyDescent="0.25">
      <c r="C95"/>
      <c r="D95"/>
      <c r="E95"/>
      <c r="F95" s="52"/>
      <c r="G95" s="52"/>
      <c r="AA95" s="153"/>
      <c r="AB95" s="153"/>
      <c r="AC95" s="153"/>
      <c r="AV95"/>
      <c r="AW95"/>
      <c r="AX95"/>
      <c r="AY95"/>
      <c r="AZ95"/>
      <c r="BA95"/>
      <c r="BB95"/>
      <c r="BC95"/>
      <c r="BD95"/>
      <c r="BE95"/>
      <c r="BF95"/>
      <c r="BG95"/>
      <c r="BH95"/>
      <c r="BI95"/>
      <c r="BJ95"/>
      <c r="BK95"/>
      <c r="BL95"/>
      <c r="BM95"/>
      <c r="BN95"/>
      <c r="BO95"/>
      <c r="BP95"/>
      <c r="BQ95"/>
      <c r="BR95"/>
    </row>
    <row r="96" spans="3:70" x14ac:dyDescent="0.25">
      <c r="C96"/>
      <c r="D96"/>
      <c r="E96"/>
      <c r="F96" s="52"/>
      <c r="G96" s="52"/>
      <c r="AA96" s="153"/>
      <c r="AB96" s="153"/>
      <c r="AC96" s="153"/>
      <c r="AV96"/>
      <c r="AW96"/>
      <c r="AX96"/>
      <c r="AY96"/>
      <c r="AZ96"/>
      <c r="BA96"/>
      <c r="BB96"/>
      <c r="BC96"/>
      <c r="BD96"/>
      <c r="BE96"/>
      <c r="BF96"/>
      <c r="BG96"/>
      <c r="BH96"/>
      <c r="BI96"/>
      <c r="BJ96"/>
      <c r="BK96"/>
      <c r="BL96"/>
      <c r="BM96"/>
      <c r="BN96"/>
      <c r="BO96"/>
      <c r="BP96"/>
      <c r="BQ96"/>
      <c r="BR96"/>
    </row>
    <row r="97" spans="3:70" x14ac:dyDescent="0.25">
      <c r="C97"/>
      <c r="D97"/>
      <c r="E97"/>
      <c r="F97" s="52"/>
      <c r="G97" s="52"/>
      <c r="AA97" s="153"/>
      <c r="AB97" s="153"/>
      <c r="AC97" s="153"/>
      <c r="AV97"/>
      <c r="AW97"/>
      <c r="AX97"/>
      <c r="AY97"/>
      <c r="AZ97"/>
      <c r="BA97"/>
      <c r="BB97"/>
      <c r="BC97"/>
      <c r="BD97"/>
      <c r="BE97"/>
      <c r="BF97"/>
      <c r="BG97"/>
      <c r="BH97"/>
      <c r="BI97"/>
      <c r="BJ97"/>
      <c r="BK97"/>
      <c r="BL97"/>
      <c r="BM97"/>
      <c r="BN97"/>
      <c r="BO97"/>
      <c r="BP97"/>
      <c r="BQ97"/>
      <c r="BR97"/>
    </row>
    <row r="98" spans="3:70" x14ac:dyDescent="0.25">
      <c r="C98"/>
      <c r="D98"/>
      <c r="E98"/>
      <c r="F98" s="52"/>
      <c r="G98" s="52"/>
      <c r="AA98" s="153"/>
      <c r="AB98" s="153"/>
      <c r="AC98" s="153"/>
      <c r="AV98"/>
      <c r="AW98"/>
      <c r="AX98"/>
      <c r="AY98"/>
      <c r="AZ98"/>
      <c r="BA98"/>
      <c r="BB98"/>
      <c r="BC98"/>
      <c r="BD98"/>
      <c r="BE98"/>
      <c r="BF98"/>
      <c r="BG98"/>
      <c r="BH98"/>
      <c r="BI98"/>
      <c r="BJ98"/>
      <c r="BK98"/>
      <c r="BL98"/>
      <c r="BM98"/>
      <c r="BN98"/>
      <c r="BO98"/>
      <c r="BP98"/>
      <c r="BQ98"/>
      <c r="BR98"/>
    </row>
    <row r="99" spans="3:70" x14ac:dyDescent="0.25">
      <c r="C99"/>
      <c r="D99"/>
      <c r="E99"/>
      <c r="F99" s="52"/>
      <c r="G99" s="52"/>
      <c r="AA99" s="153"/>
      <c r="AB99" s="153"/>
      <c r="AC99" s="153"/>
      <c r="AV99"/>
      <c r="AW99"/>
      <c r="AX99"/>
      <c r="AY99"/>
      <c r="AZ99"/>
      <c r="BA99"/>
      <c r="BB99"/>
      <c r="BC99"/>
      <c r="BD99"/>
      <c r="BE99"/>
      <c r="BF99"/>
      <c r="BG99"/>
      <c r="BH99"/>
      <c r="BI99"/>
      <c r="BJ99"/>
      <c r="BK99"/>
      <c r="BL99"/>
      <c r="BM99"/>
      <c r="BN99"/>
      <c r="BO99"/>
      <c r="BP99"/>
      <c r="BQ99"/>
      <c r="BR99"/>
    </row>
    <row r="100" spans="3:70" x14ac:dyDescent="0.25">
      <c r="C100"/>
      <c r="D100"/>
      <c r="E100"/>
      <c r="F100" s="52"/>
      <c r="G100" s="52"/>
      <c r="AA100" s="153"/>
      <c r="AB100" s="153"/>
      <c r="AC100" s="153"/>
    </row>
    <row r="101" spans="3:70" x14ac:dyDescent="0.25">
      <c r="C101"/>
      <c r="D101"/>
      <c r="E101"/>
      <c r="F101" s="52"/>
      <c r="G101" s="52"/>
      <c r="AA101" s="153"/>
      <c r="AB101" s="153"/>
      <c r="AC101" s="153"/>
    </row>
    <row r="102" spans="3:70" x14ac:dyDescent="0.25">
      <c r="C102"/>
      <c r="D102"/>
      <c r="E102"/>
      <c r="F102" s="52"/>
      <c r="G102" s="52"/>
      <c r="AA102" s="153"/>
      <c r="AB102" s="153"/>
      <c r="AC102" s="153"/>
    </row>
    <row r="103" spans="3:70" x14ac:dyDescent="0.25">
      <c r="C103"/>
      <c r="D103"/>
      <c r="E103"/>
      <c r="F103" s="52"/>
      <c r="G103" s="52"/>
      <c r="AA103" s="153"/>
      <c r="AB103" s="153"/>
      <c r="AC103" s="153"/>
    </row>
    <row r="104" spans="3:70" x14ac:dyDescent="0.25">
      <c r="C104"/>
      <c r="D104"/>
      <c r="E104"/>
      <c r="F104" s="52"/>
      <c r="G104" s="52"/>
      <c r="AA104" s="153"/>
      <c r="AB104" s="153"/>
      <c r="AC104" s="153"/>
    </row>
    <row r="105" spans="3:70" x14ac:dyDescent="0.25">
      <c r="C105"/>
      <c r="D105"/>
      <c r="E105"/>
      <c r="F105" s="52"/>
      <c r="G105" s="52"/>
      <c r="AA105" s="153"/>
      <c r="AB105" s="153"/>
      <c r="AC105" s="153"/>
    </row>
    <row r="106" spans="3:70" x14ac:dyDescent="0.25">
      <c r="C106"/>
      <c r="D106"/>
      <c r="E106"/>
      <c r="F106" s="52"/>
      <c r="G106" s="52"/>
      <c r="AA106" s="153"/>
      <c r="AB106" s="153"/>
      <c r="AC106" s="153"/>
    </row>
    <row r="107" spans="3:70" x14ac:dyDescent="0.25">
      <c r="C107"/>
      <c r="D107"/>
      <c r="E107"/>
      <c r="F107" s="52"/>
      <c r="G107" s="52"/>
      <c r="AA107" s="153"/>
      <c r="AB107" s="153"/>
      <c r="AC107" s="153"/>
    </row>
    <row r="108" spans="3:70" x14ac:dyDescent="0.25">
      <c r="C108"/>
      <c r="D108"/>
      <c r="E108"/>
      <c r="F108" s="52"/>
      <c r="G108" s="52"/>
      <c r="AA108" s="153"/>
      <c r="AB108" s="153"/>
      <c r="AC108" s="153"/>
    </row>
    <row r="109" spans="3:70" x14ac:dyDescent="0.25">
      <c r="C109"/>
      <c r="D109"/>
      <c r="E109"/>
      <c r="F109" s="52"/>
      <c r="G109" s="52"/>
      <c r="AA109" s="153"/>
      <c r="AB109" s="153"/>
      <c r="AC109" s="153"/>
    </row>
    <row r="110" spans="3:70" x14ac:dyDescent="0.25">
      <c r="C110"/>
      <c r="D110"/>
      <c r="E110"/>
      <c r="F110" s="52"/>
      <c r="G110" s="52"/>
      <c r="AA110" s="153"/>
      <c r="AB110" s="153"/>
      <c r="AC110" s="153"/>
    </row>
    <row r="111" spans="3:70" x14ac:dyDescent="0.25">
      <c r="C111"/>
      <c r="D111"/>
      <c r="E111"/>
      <c r="F111" s="52"/>
      <c r="G111" s="52"/>
      <c r="AA111" s="153"/>
      <c r="AB111" s="153"/>
      <c r="AC111" s="153"/>
    </row>
    <row r="112" spans="3:70" x14ac:dyDescent="0.25">
      <c r="C112"/>
      <c r="D112"/>
      <c r="E112"/>
      <c r="F112" s="52"/>
      <c r="G112" s="52"/>
      <c r="AA112" s="153"/>
      <c r="AB112" s="153"/>
      <c r="AC112" s="153"/>
    </row>
    <row r="113" spans="3:29" x14ac:dyDescent="0.25">
      <c r="C113"/>
      <c r="D113"/>
      <c r="E113"/>
      <c r="F113" s="52"/>
      <c r="G113" s="52"/>
      <c r="AA113" s="153"/>
      <c r="AB113" s="153"/>
      <c r="AC113" s="153"/>
    </row>
    <row r="114" spans="3:29" x14ac:dyDescent="0.25">
      <c r="C114"/>
      <c r="D114"/>
      <c r="E114"/>
      <c r="F114" s="52"/>
      <c r="G114" s="52"/>
      <c r="AA114" s="153"/>
      <c r="AB114" s="153"/>
      <c r="AC114" s="153"/>
    </row>
    <row r="115" spans="3:29" x14ac:dyDescent="0.25">
      <c r="C115"/>
      <c r="D115"/>
      <c r="E115"/>
      <c r="F115" s="52"/>
      <c r="G115" s="52"/>
      <c r="AA115" s="153"/>
      <c r="AB115" s="153"/>
      <c r="AC115" s="153"/>
    </row>
    <row r="116" spans="3:29" x14ac:dyDescent="0.25">
      <c r="C116"/>
      <c r="D116"/>
      <c r="E116"/>
      <c r="F116" s="52"/>
      <c r="G116" s="52"/>
      <c r="AA116" s="153"/>
      <c r="AB116" s="153"/>
      <c r="AC116" s="153"/>
    </row>
    <row r="117" spans="3:29" x14ac:dyDescent="0.25">
      <c r="C117"/>
      <c r="D117"/>
      <c r="E117"/>
      <c r="F117" s="52"/>
      <c r="G117" s="52"/>
      <c r="AA117" s="153"/>
      <c r="AB117" s="153"/>
      <c r="AC117" s="153"/>
    </row>
    <row r="118" spans="3:29" x14ac:dyDescent="0.25">
      <c r="C118"/>
      <c r="D118"/>
      <c r="E118"/>
      <c r="F118" s="52"/>
      <c r="G118" s="52"/>
      <c r="AA118" s="153"/>
      <c r="AB118" s="153"/>
      <c r="AC118" s="153"/>
    </row>
    <row r="119" spans="3:29" x14ac:dyDescent="0.25">
      <c r="C119"/>
      <c r="D119"/>
      <c r="E119"/>
      <c r="F119" s="52"/>
      <c r="G119" s="52"/>
      <c r="AA119" s="153"/>
      <c r="AB119" s="153"/>
      <c r="AC119" s="153"/>
    </row>
    <row r="120" spans="3:29" x14ac:dyDescent="0.25">
      <c r="C120"/>
      <c r="D120"/>
      <c r="E120"/>
      <c r="F120" s="52"/>
      <c r="G120" s="52"/>
      <c r="AA120" s="153"/>
      <c r="AB120" s="153"/>
      <c r="AC120" s="153"/>
    </row>
    <row r="121" spans="3:29" x14ac:dyDescent="0.25">
      <c r="C121"/>
      <c r="D121"/>
      <c r="E121"/>
      <c r="F121" s="52"/>
      <c r="G121" s="52"/>
      <c r="AA121" s="153"/>
      <c r="AB121" s="153"/>
      <c r="AC121" s="153"/>
    </row>
    <row r="122" spans="3:29" x14ac:dyDescent="0.25">
      <c r="C122"/>
      <c r="D122"/>
      <c r="E122"/>
      <c r="F122" s="52"/>
      <c r="G122" s="52"/>
      <c r="AA122" s="153"/>
      <c r="AB122" s="153"/>
      <c r="AC122" s="153"/>
    </row>
    <row r="123" spans="3:29" x14ac:dyDescent="0.25">
      <c r="C123"/>
      <c r="D123"/>
      <c r="E123"/>
      <c r="F123" s="52"/>
      <c r="G123" s="52"/>
      <c r="AA123" s="153"/>
      <c r="AB123" s="153"/>
      <c r="AC123" s="153"/>
    </row>
    <row r="124" spans="3:29" x14ac:dyDescent="0.25">
      <c r="C124"/>
      <c r="D124"/>
      <c r="E124"/>
      <c r="F124" s="52"/>
      <c r="G124" s="52"/>
      <c r="AA124" s="153"/>
      <c r="AB124" s="153"/>
      <c r="AC124" s="153"/>
    </row>
    <row r="125" spans="3:29" x14ac:dyDescent="0.25">
      <c r="C125"/>
      <c r="D125"/>
      <c r="E125"/>
      <c r="F125" s="52"/>
      <c r="G125" s="52"/>
      <c r="AA125" s="153"/>
      <c r="AB125" s="153"/>
      <c r="AC125" s="153"/>
    </row>
    <row r="126" spans="3:29" x14ac:dyDescent="0.25">
      <c r="C126"/>
      <c r="D126"/>
      <c r="E126"/>
      <c r="F126" s="52"/>
      <c r="G126" s="52"/>
      <c r="AA126" s="153"/>
      <c r="AB126" s="153"/>
      <c r="AC126" s="153"/>
    </row>
    <row r="127" spans="3:29" x14ac:dyDescent="0.25">
      <c r="C127"/>
      <c r="D127"/>
      <c r="E127"/>
      <c r="F127" s="52"/>
      <c r="G127" s="52"/>
      <c r="AA127" s="153"/>
      <c r="AB127" s="153"/>
      <c r="AC127" s="153"/>
    </row>
    <row r="128" spans="3:29" x14ac:dyDescent="0.25">
      <c r="C128"/>
      <c r="D128"/>
      <c r="E128"/>
      <c r="F128" s="52"/>
      <c r="G128" s="52"/>
      <c r="AA128" s="153"/>
      <c r="AB128" s="153"/>
      <c r="AC128" s="153"/>
    </row>
    <row r="129" spans="3:29" x14ac:dyDescent="0.25">
      <c r="C129"/>
      <c r="D129"/>
      <c r="E129"/>
      <c r="F129" s="52"/>
      <c r="G129" s="52"/>
      <c r="AA129" s="153"/>
      <c r="AB129" s="153"/>
      <c r="AC129" s="153"/>
    </row>
    <row r="130" spans="3:29" x14ac:dyDescent="0.25">
      <c r="C130"/>
      <c r="D130"/>
      <c r="E130"/>
      <c r="F130" s="52"/>
      <c r="G130" s="52"/>
      <c r="AA130" s="153"/>
      <c r="AB130" s="153"/>
      <c r="AC130" s="153"/>
    </row>
    <row r="131" spans="3:29" x14ac:dyDescent="0.25">
      <c r="C131"/>
      <c r="D131"/>
      <c r="E131"/>
      <c r="F131" s="52"/>
      <c r="G131" s="52"/>
      <c r="AA131" s="153"/>
      <c r="AB131" s="153"/>
      <c r="AC131" s="153"/>
    </row>
    <row r="132" spans="3:29" x14ac:dyDescent="0.25">
      <c r="C132"/>
      <c r="D132"/>
      <c r="E132"/>
      <c r="F132" s="52"/>
      <c r="G132" s="52"/>
      <c r="AA132" s="153"/>
      <c r="AB132" s="153"/>
      <c r="AC132" s="153"/>
    </row>
    <row r="133" spans="3:29" x14ac:dyDescent="0.25">
      <c r="C133"/>
      <c r="D133"/>
      <c r="E133"/>
      <c r="F133" s="52"/>
      <c r="G133" s="52"/>
      <c r="AA133" s="153"/>
      <c r="AB133" s="153"/>
      <c r="AC133" s="153"/>
    </row>
    <row r="134" spans="3:29" x14ac:dyDescent="0.25">
      <c r="C134"/>
      <c r="D134"/>
      <c r="E134"/>
      <c r="F134" s="52"/>
      <c r="G134" s="52"/>
      <c r="AA134" s="153"/>
      <c r="AB134" s="153"/>
      <c r="AC134" s="153"/>
    </row>
    <row r="135" spans="3:29" x14ac:dyDescent="0.25">
      <c r="C135"/>
      <c r="D135"/>
      <c r="E135"/>
      <c r="F135" s="52"/>
      <c r="G135" s="52"/>
      <c r="AA135" s="153"/>
      <c r="AB135" s="153"/>
      <c r="AC135" s="153"/>
    </row>
    <row r="136" spans="3:29" x14ac:dyDescent="0.25">
      <c r="C136"/>
      <c r="D136"/>
      <c r="E136"/>
      <c r="F136" s="52"/>
      <c r="G136" s="52"/>
      <c r="AA136" s="153"/>
      <c r="AB136" s="153"/>
      <c r="AC136" s="153"/>
    </row>
    <row r="137" spans="3:29" x14ac:dyDescent="0.25">
      <c r="C137"/>
      <c r="D137"/>
      <c r="E137"/>
      <c r="F137" s="52"/>
      <c r="G137" s="52"/>
      <c r="AA137" s="153"/>
      <c r="AB137" s="153"/>
      <c r="AC137" s="153"/>
    </row>
    <row r="138" spans="3:29" x14ac:dyDescent="0.25">
      <c r="C138"/>
      <c r="D138"/>
      <c r="E138"/>
      <c r="F138" s="52"/>
      <c r="G138" s="52"/>
      <c r="AA138" s="153"/>
      <c r="AB138" s="153"/>
      <c r="AC138" s="153"/>
    </row>
    <row r="139" spans="3:29" x14ac:dyDescent="0.25">
      <c r="C139"/>
      <c r="D139"/>
      <c r="E139"/>
      <c r="F139" s="52"/>
      <c r="G139" s="52"/>
      <c r="AA139" s="153"/>
      <c r="AB139" s="153"/>
      <c r="AC139" s="153"/>
    </row>
    <row r="140" spans="3:29" x14ac:dyDescent="0.25">
      <c r="C140"/>
      <c r="D140"/>
      <c r="E140"/>
      <c r="F140" s="52"/>
      <c r="G140" s="52"/>
      <c r="AA140" s="153"/>
      <c r="AB140" s="153"/>
      <c r="AC140" s="153"/>
    </row>
    <row r="141" spans="3:29" x14ac:dyDescent="0.25">
      <c r="C141"/>
      <c r="D141"/>
      <c r="E141"/>
      <c r="F141" s="52"/>
      <c r="G141" s="52"/>
      <c r="AA141" s="153"/>
      <c r="AB141" s="153"/>
      <c r="AC141" s="153"/>
    </row>
    <row r="142" spans="3:29" x14ac:dyDescent="0.25">
      <c r="C142"/>
      <c r="D142"/>
      <c r="E142"/>
      <c r="F142" s="52"/>
      <c r="G142" s="52"/>
      <c r="AA142" s="153"/>
      <c r="AB142" s="153"/>
      <c r="AC142" s="153"/>
    </row>
    <row r="143" spans="3:29" x14ac:dyDescent="0.25">
      <c r="C143"/>
      <c r="D143"/>
      <c r="E143"/>
      <c r="F143" s="52"/>
      <c r="G143" s="52"/>
      <c r="AA143" s="153"/>
      <c r="AB143" s="153"/>
      <c r="AC143" s="153"/>
    </row>
    <row r="144" spans="3:29" x14ac:dyDescent="0.25">
      <c r="C144"/>
      <c r="D144"/>
      <c r="E144"/>
      <c r="F144" s="52"/>
      <c r="G144" s="52"/>
      <c r="AA144" s="153"/>
      <c r="AB144" s="153"/>
      <c r="AC144" s="153"/>
    </row>
    <row r="145" spans="3:29" x14ac:dyDescent="0.25">
      <c r="C145"/>
      <c r="D145"/>
      <c r="E145"/>
      <c r="F145" s="52"/>
      <c r="G145" s="52"/>
      <c r="AA145" s="153"/>
      <c r="AB145" s="153"/>
      <c r="AC145" s="153"/>
    </row>
    <row r="146" spans="3:29" x14ac:dyDescent="0.25">
      <c r="C146"/>
      <c r="D146"/>
      <c r="E146"/>
      <c r="F146" s="52"/>
      <c r="G146" s="52"/>
      <c r="AA146" s="153"/>
      <c r="AB146" s="153"/>
      <c r="AC146" s="153"/>
    </row>
    <row r="147" spans="3:29" x14ac:dyDescent="0.25">
      <c r="C147"/>
      <c r="D147"/>
      <c r="E147"/>
      <c r="F147" s="52"/>
      <c r="G147" s="52"/>
      <c r="AA147" s="153"/>
      <c r="AB147" s="153"/>
      <c r="AC147" s="153"/>
    </row>
    <row r="148" spans="3:29" x14ac:dyDescent="0.25">
      <c r="C148"/>
      <c r="D148"/>
      <c r="E148"/>
      <c r="F148" s="52"/>
      <c r="G148" s="52"/>
      <c r="AA148" s="153"/>
      <c r="AB148" s="153"/>
      <c r="AC148" s="153"/>
    </row>
    <row r="149" spans="3:29" x14ac:dyDescent="0.25">
      <c r="C149"/>
      <c r="D149"/>
      <c r="E149"/>
      <c r="F149" s="52"/>
      <c r="G149" s="52"/>
      <c r="AA149" s="153"/>
      <c r="AB149" s="153"/>
      <c r="AC149" s="153"/>
    </row>
    <row r="150" spans="3:29" x14ac:dyDescent="0.25">
      <c r="C150"/>
      <c r="D150"/>
      <c r="E150"/>
      <c r="F150" s="52"/>
      <c r="G150" s="52"/>
      <c r="AA150" s="153"/>
      <c r="AB150" s="153"/>
      <c r="AC150" s="153"/>
    </row>
    <row r="151" spans="3:29" x14ac:dyDescent="0.25">
      <c r="C151"/>
      <c r="D151"/>
      <c r="E151"/>
      <c r="F151" s="52"/>
      <c r="G151" s="52"/>
      <c r="AA151" s="153"/>
      <c r="AB151" s="153"/>
      <c r="AC151" s="153"/>
    </row>
    <row r="152" spans="3:29" x14ac:dyDescent="0.25">
      <c r="C152"/>
      <c r="D152"/>
      <c r="E152"/>
      <c r="F152" s="52"/>
      <c r="G152" s="52"/>
      <c r="AA152" s="153"/>
      <c r="AB152" s="153"/>
      <c r="AC152" s="153"/>
    </row>
    <row r="153" spans="3:29" x14ac:dyDescent="0.25">
      <c r="C153"/>
      <c r="D153"/>
      <c r="E153"/>
      <c r="F153" s="52"/>
      <c r="G153" s="52"/>
      <c r="AA153" s="153"/>
      <c r="AB153" s="153"/>
      <c r="AC153" s="153"/>
    </row>
    <row r="154" spans="3:29" x14ac:dyDescent="0.25">
      <c r="C154"/>
      <c r="D154"/>
      <c r="E154"/>
      <c r="F154" s="52"/>
      <c r="G154" s="52"/>
      <c r="AA154" s="153"/>
      <c r="AB154" s="153"/>
      <c r="AC154" s="153"/>
    </row>
    <row r="155" spans="3:29" x14ac:dyDescent="0.25">
      <c r="C155"/>
      <c r="D155"/>
      <c r="E155"/>
      <c r="F155" s="52"/>
      <c r="G155" s="52"/>
      <c r="AA155" s="153"/>
      <c r="AB155" s="153"/>
      <c r="AC155" s="153"/>
    </row>
    <row r="156" spans="3:29" x14ac:dyDescent="0.25">
      <c r="C156"/>
      <c r="D156"/>
      <c r="E156"/>
      <c r="F156" s="52"/>
      <c r="G156" s="52"/>
      <c r="AA156" s="153"/>
      <c r="AB156" s="153"/>
      <c r="AC156" s="153"/>
    </row>
    <row r="157" spans="3:29" x14ac:dyDescent="0.25">
      <c r="C157"/>
      <c r="D157"/>
      <c r="E157"/>
      <c r="F157" s="52"/>
      <c r="G157" s="52"/>
      <c r="AA157" s="153"/>
      <c r="AB157" s="153"/>
      <c r="AC157" s="153"/>
    </row>
    <row r="158" spans="3:29" x14ac:dyDescent="0.25">
      <c r="C158"/>
      <c r="D158"/>
      <c r="E158"/>
      <c r="F158" s="52"/>
      <c r="G158" s="52"/>
      <c r="AA158" s="153"/>
      <c r="AB158" s="153"/>
      <c r="AC158" s="153"/>
    </row>
    <row r="159" spans="3:29" x14ac:dyDescent="0.25">
      <c r="C159"/>
      <c r="D159"/>
      <c r="E159"/>
      <c r="F159" s="52"/>
      <c r="G159" s="52"/>
      <c r="AA159" s="153"/>
      <c r="AB159" s="153"/>
      <c r="AC159" s="153"/>
    </row>
    <row r="160" spans="3:29" x14ac:dyDescent="0.25">
      <c r="C160"/>
      <c r="D160"/>
      <c r="E160"/>
      <c r="F160" s="52"/>
      <c r="G160" s="52"/>
      <c r="AA160" s="153"/>
      <c r="AB160" s="153"/>
      <c r="AC160" s="153"/>
    </row>
    <row r="161" spans="3:29" x14ac:dyDescent="0.25">
      <c r="C161"/>
      <c r="D161"/>
      <c r="E161"/>
      <c r="F161" s="52"/>
      <c r="G161" s="52"/>
      <c r="AA161" s="153"/>
      <c r="AB161" s="153"/>
      <c r="AC161" s="153"/>
    </row>
    <row r="162" spans="3:29" x14ac:dyDescent="0.25">
      <c r="C162"/>
      <c r="D162"/>
      <c r="E162"/>
      <c r="F162" s="52"/>
      <c r="G162" s="52"/>
      <c r="AA162" s="153"/>
      <c r="AB162" s="153"/>
      <c r="AC162" s="153"/>
    </row>
    <row r="163" spans="3:29" x14ac:dyDescent="0.25">
      <c r="C163"/>
      <c r="D163"/>
      <c r="E163"/>
      <c r="F163" s="52"/>
      <c r="G163" s="52"/>
      <c r="AA163" s="153"/>
      <c r="AB163" s="153"/>
      <c r="AC163" s="153"/>
    </row>
    <row r="164" spans="3:29" x14ac:dyDescent="0.25">
      <c r="C164"/>
      <c r="D164"/>
      <c r="E164"/>
      <c r="F164" s="52"/>
      <c r="G164" s="52"/>
      <c r="AA164" s="153"/>
      <c r="AB164" s="153"/>
      <c r="AC164" s="153"/>
    </row>
    <row r="165" spans="3:29" x14ac:dyDescent="0.25">
      <c r="C165"/>
      <c r="D165"/>
      <c r="E165"/>
      <c r="F165" s="52"/>
      <c r="G165" s="52"/>
      <c r="AA165" s="153"/>
      <c r="AB165" s="153"/>
      <c r="AC165" s="153"/>
    </row>
    <row r="166" spans="3:29" x14ac:dyDescent="0.25">
      <c r="C166"/>
      <c r="D166"/>
      <c r="E166"/>
      <c r="F166" s="52"/>
      <c r="G166" s="52"/>
      <c r="AA166" s="153"/>
      <c r="AB166" s="153"/>
      <c r="AC166" s="153"/>
    </row>
    <row r="167" spans="3:29" x14ac:dyDescent="0.25">
      <c r="C167"/>
      <c r="D167"/>
      <c r="E167"/>
      <c r="F167" s="52"/>
      <c r="G167" s="52"/>
      <c r="AA167" s="153"/>
      <c r="AB167" s="153"/>
      <c r="AC167" s="153"/>
    </row>
    <row r="168" spans="3:29" x14ac:dyDescent="0.25">
      <c r="C168"/>
      <c r="D168"/>
      <c r="E168"/>
      <c r="F168" s="52"/>
      <c r="G168" s="52"/>
      <c r="AA168" s="153"/>
      <c r="AB168" s="153"/>
      <c r="AC168" s="153"/>
    </row>
    <row r="169" spans="3:29" x14ac:dyDescent="0.25">
      <c r="C169"/>
      <c r="D169"/>
      <c r="E169"/>
      <c r="F169" s="52"/>
      <c r="G169" s="52"/>
      <c r="AA169" s="153"/>
      <c r="AB169" s="153"/>
      <c r="AC169" s="153"/>
    </row>
    <row r="170" spans="3:29" x14ac:dyDescent="0.25">
      <c r="C170"/>
      <c r="D170"/>
      <c r="E170"/>
      <c r="F170" s="52"/>
      <c r="G170" s="52"/>
      <c r="AA170" s="153"/>
      <c r="AB170" s="153"/>
      <c r="AC170" s="153"/>
    </row>
    <row r="171" spans="3:29" x14ac:dyDescent="0.25">
      <c r="C171"/>
      <c r="D171"/>
      <c r="E171"/>
      <c r="F171" s="52"/>
      <c r="G171" s="52"/>
      <c r="AA171" s="153"/>
      <c r="AB171" s="153"/>
      <c r="AC171" s="153"/>
    </row>
    <row r="172" spans="3:29" x14ac:dyDescent="0.25">
      <c r="C172"/>
      <c r="D172"/>
      <c r="E172"/>
      <c r="F172" s="52"/>
      <c r="G172" s="52"/>
      <c r="AA172" s="153"/>
      <c r="AB172" s="153"/>
      <c r="AC172" s="153"/>
    </row>
    <row r="173" spans="3:29" x14ac:dyDescent="0.25">
      <c r="C173"/>
      <c r="D173"/>
      <c r="E173"/>
      <c r="F173" s="52"/>
      <c r="G173" s="52"/>
      <c r="AA173" s="153"/>
      <c r="AB173" s="153"/>
      <c r="AC173" s="153"/>
    </row>
    <row r="174" spans="3:29" x14ac:dyDescent="0.25">
      <c r="C174"/>
      <c r="D174"/>
      <c r="E174"/>
      <c r="F174" s="52"/>
      <c r="G174" s="52"/>
      <c r="AA174" s="153"/>
      <c r="AB174" s="153"/>
      <c r="AC174" s="153"/>
    </row>
    <row r="175" spans="3:29" x14ac:dyDescent="0.25">
      <c r="C175"/>
      <c r="D175"/>
      <c r="E175"/>
      <c r="F175" s="52"/>
      <c r="G175" s="52"/>
      <c r="AA175" s="153"/>
      <c r="AB175" s="153"/>
      <c r="AC175" s="153"/>
    </row>
    <row r="176" spans="3:29" x14ac:dyDescent="0.25">
      <c r="C176"/>
      <c r="D176"/>
      <c r="E176"/>
      <c r="F176" s="52"/>
      <c r="G176" s="52"/>
      <c r="AA176" s="153"/>
      <c r="AB176" s="153"/>
      <c r="AC176" s="153"/>
    </row>
    <row r="177" spans="3:29" x14ac:dyDescent="0.25">
      <c r="C177"/>
      <c r="D177"/>
      <c r="E177"/>
      <c r="F177" s="52"/>
      <c r="G177" s="52"/>
      <c r="AA177" s="153"/>
      <c r="AB177" s="153"/>
      <c r="AC177" s="153"/>
    </row>
    <row r="178" spans="3:29" x14ac:dyDescent="0.25">
      <c r="C178"/>
      <c r="D178"/>
      <c r="E178"/>
      <c r="F178" s="52"/>
      <c r="G178" s="52"/>
      <c r="AA178" s="153"/>
      <c r="AB178" s="153"/>
      <c r="AC178" s="153"/>
    </row>
    <row r="179" spans="3:29" x14ac:dyDescent="0.25">
      <c r="C179"/>
      <c r="D179"/>
      <c r="E179"/>
      <c r="F179" s="52"/>
      <c r="G179" s="52"/>
      <c r="AA179" s="153"/>
      <c r="AB179" s="153"/>
      <c r="AC179" s="153"/>
    </row>
    <row r="180" spans="3:29" x14ac:dyDescent="0.25">
      <c r="C180"/>
      <c r="D180"/>
      <c r="E180"/>
      <c r="F180" s="52"/>
      <c r="G180" s="52"/>
      <c r="AA180" s="153"/>
      <c r="AB180" s="153"/>
      <c r="AC180" s="153"/>
    </row>
    <row r="181" spans="3:29" x14ac:dyDescent="0.25">
      <c r="C181"/>
      <c r="D181"/>
      <c r="E181"/>
      <c r="F181" s="52"/>
      <c r="G181" s="52"/>
      <c r="AA181" s="153"/>
      <c r="AB181" s="153"/>
      <c r="AC181" s="153"/>
    </row>
    <row r="182" spans="3:29" x14ac:dyDescent="0.25">
      <c r="C182"/>
      <c r="D182"/>
      <c r="E182"/>
      <c r="F182" s="52"/>
      <c r="G182" s="52"/>
      <c r="AA182" s="153"/>
      <c r="AB182" s="153"/>
      <c r="AC182" s="153"/>
    </row>
    <row r="183" spans="3:29" x14ac:dyDescent="0.25">
      <c r="C183"/>
      <c r="D183"/>
      <c r="E183"/>
      <c r="F183" s="52"/>
      <c r="G183" s="52"/>
      <c r="AA183" s="153"/>
      <c r="AB183" s="153"/>
      <c r="AC183" s="153"/>
    </row>
    <row r="184" spans="3:29" x14ac:dyDescent="0.25">
      <c r="C184"/>
      <c r="D184"/>
      <c r="E184"/>
      <c r="F184" s="52"/>
      <c r="G184" s="52"/>
      <c r="AA184" s="153"/>
      <c r="AB184" s="153"/>
      <c r="AC184" s="153"/>
    </row>
    <row r="185" spans="3:29" x14ac:dyDescent="0.25">
      <c r="C185"/>
      <c r="D185"/>
      <c r="E185"/>
      <c r="F185" s="52"/>
      <c r="G185" s="52"/>
      <c r="AA185" s="153"/>
      <c r="AB185" s="153"/>
      <c r="AC185" s="153"/>
    </row>
    <row r="186" spans="3:29" x14ac:dyDescent="0.25">
      <c r="C186"/>
      <c r="D186"/>
      <c r="E186"/>
      <c r="F186" s="52"/>
      <c r="G186" s="52"/>
      <c r="AA186" s="153"/>
      <c r="AB186" s="153"/>
      <c r="AC186" s="153"/>
    </row>
    <row r="187" spans="3:29" x14ac:dyDescent="0.25">
      <c r="C187"/>
      <c r="D187"/>
      <c r="E187"/>
      <c r="F187" s="52"/>
      <c r="G187" s="52"/>
      <c r="AA187" s="153"/>
      <c r="AB187" s="153"/>
      <c r="AC187" s="153"/>
    </row>
    <row r="188" spans="3:29" x14ac:dyDescent="0.25">
      <c r="C188"/>
      <c r="D188"/>
      <c r="E188"/>
      <c r="F188" s="52"/>
      <c r="G188" s="52"/>
      <c r="AA188" s="153"/>
      <c r="AB188" s="153"/>
      <c r="AC188" s="153"/>
    </row>
    <row r="189" spans="3:29" x14ac:dyDescent="0.25">
      <c r="C189"/>
      <c r="D189"/>
      <c r="E189"/>
      <c r="F189" s="52"/>
      <c r="G189" s="52"/>
      <c r="AA189" s="153"/>
      <c r="AB189" s="153"/>
      <c r="AC189" s="153"/>
    </row>
    <row r="190" spans="3:29" x14ac:dyDescent="0.25">
      <c r="C190"/>
      <c r="D190"/>
      <c r="E190"/>
      <c r="F190" s="52"/>
      <c r="G190" s="52"/>
      <c r="AA190" s="153"/>
      <c r="AB190" s="153"/>
      <c r="AC190" s="153"/>
    </row>
    <row r="191" spans="3:29" x14ac:dyDescent="0.25">
      <c r="C191"/>
      <c r="D191"/>
      <c r="E191"/>
      <c r="F191" s="52"/>
      <c r="G191" s="52"/>
      <c r="AA191" s="153"/>
      <c r="AB191" s="153"/>
      <c r="AC191" s="153"/>
    </row>
    <row r="192" spans="3:29" x14ac:dyDescent="0.25">
      <c r="C192"/>
      <c r="D192"/>
      <c r="E192"/>
      <c r="F192" s="52"/>
      <c r="G192" s="52"/>
      <c r="AA192" s="153"/>
      <c r="AB192" s="153"/>
      <c r="AC192" s="153"/>
    </row>
    <row r="193" spans="3:29" x14ac:dyDescent="0.25">
      <c r="C193"/>
      <c r="D193"/>
      <c r="E193"/>
      <c r="F193" s="52"/>
      <c r="G193" s="52"/>
      <c r="AA193" s="153"/>
      <c r="AB193" s="153"/>
      <c r="AC193" s="153"/>
    </row>
    <row r="194" spans="3:29" x14ac:dyDescent="0.25">
      <c r="C194"/>
      <c r="D194"/>
      <c r="E194"/>
      <c r="F194" s="52"/>
      <c r="G194" s="52"/>
      <c r="AA194" s="153"/>
      <c r="AB194" s="153"/>
      <c r="AC194" s="153"/>
    </row>
    <row r="195" spans="3:29" x14ac:dyDescent="0.25">
      <c r="C195"/>
      <c r="D195"/>
      <c r="E195"/>
      <c r="F195" s="52"/>
      <c r="G195" s="52"/>
      <c r="AA195" s="153"/>
      <c r="AB195" s="153"/>
      <c r="AC195" s="153"/>
    </row>
    <row r="196" spans="3:29" x14ac:dyDescent="0.25">
      <c r="C196"/>
      <c r="D196"/>
      <c r="E196"/>
      <c r="F196" s="52"/>
      <c r="G196" s="52"/>
      <c r="AA196" s="153"/>
      <c r="AB196" s="153"/>
      <c r="AC196" s="153"/>
    </row>
    <row r="197" spans="3:29" x14ac:dyDescent="0.25">
      <c r="C197"/>
      <c r="D197"/>
      <c r="E197"/>
      <c r="F197" s="52"/>
      <c r="G197" s="52"/>
      <c r="AA197" s="153"/>
      <c r="AB197" s="153"/>
      <c r="AC197" s="153"/>
    </row>
    <row r="198" spans="3:29" x14ac:dyDescent="0.25">
      <c r="C198"/>
      <c r="D198"/>
      <c r="E198"/>
      <c r="F198" s="52"/>
      <c r="G198" s="52"/>
      <c r="AA198" s="153"/>
      <c r="AB198" s="153"/>
      <c r="AC198" s="153"/>
    </row>
    <row r="199" spans="3:29" x14ac:dyDescent="0.25">
      <c r="C199"/>
      <c r="D199"/>
      <c r="E199"/>
      <c r="F199" s="52"/>
      <c r="G199" s="52"/>
      <c r="AA199" s="153"/>
      <c r="AB199" s="153"/>
      <c r="AC199" s="153"/>
    </row>
    <row r="200" spans="3:29" x14ac:dyDescent="0.25">
      <c r="C200"/>
      <c r="D200"/>
      <c r="E200"/>
      <c r="F200" s="52"/>
      <c r="G200" s="52"/>
      <c r="AA200" s="153"/>
      <c r="AB200" s="153"/>
      <c r="AC200" s="153"/>
    </row>
    <row r="201" spans="3:29" x14ac:dyDescent="0.25">
      <c r="C201"/>
      <c r="D201"/>
      <c r="E201"/>
      <c r="F201" s="52"/>
      <c r="G201" s="52"/>
      <c r="AA201" s="153"/>
      <c r="AB201" s="153"/>
      <c r="AC201" s="153"/>
    </row>
    <row r="202" spans="3:29" x14ac:dyDescent="0.25">
      <c r="C202"/>
      <c r="D202"/>
      <c r="E202"/>
      <c r="F202" s="52"/>
      <c r="G202" s="52"/>
      <c r="AA202" s="153"/>
      <c r="AB202" s="153"/>
      <c r="AC202" s="153"/>
    </row>
    <row r="203" spans="3:29" x14ac:dyDescent="0.25">
      <c r="C203"/>
      <c r="D203"/>
      <c r="E203"/>
      <c r="F203" s="52"/>
      <c r="G203" s="52"/>
      <c r="AA203" s="153"/>
      <c r="AB203" s="153"/>
      <c r="AC203" s="153"/>
    </row>
    <row r="204" spans="3:29" x14ac:dyDescent="0.25">
      <c r="C204"/>
      <c r="D204"/>
      <c r="E204"/>
      <c r="F204" s="52"/>
      <c r="G204" s="52"/>
      <c r="AA204" s="153"/>
      <c r="AB204" s="153"/>
      <c r="AC204" s="153"/>
    </row>
    <row r="205" spans="3:29" x14ac:dyDescent="0.25">
      <c r="C205"/>
      <c r="D205"/>
      <c r="E205"/>
      <c r="F205" s="52"/>
      <c r="G205" s="52"/>
      <c r="AA205" s="153"/>
      <c r="AB205" s="153"/>
      <c r="AC205" s="153"/>
    </row>
    <row r="206" spans="3:29" x14ac:dyDescent="0.25">
      <c r="C206"/>
      <c r="D206"/>
      <c r="E206"/>
      <c r="F206" s="52"/>
      <c r="G206" s="52"/>
      <c r="AA206" s="153"/>
      <c r="AB206" s="153"/>
      <c r="AC206" s="153"/>
    </row>
    <row r="207" spans="3:29" x14ac:dyDescent="0.25">
      <c r="C207"/>
      <c r="D207"/>
      <c r="E207"/>
      <c r="F207" s="52"/>
      <c r="G207" s="52"/>
      <c r="AA207" s="153"/>
      <c r="AB207" s="153"/>
      <c r="AC207" s="153"/>
    </row>
    <row r="208" spans="3:29" x14ac:dyDescent="0.25">
      <c r="C208"/>
      <c r="D208"/>
      <c r="E208"/>
      <c r="F208" s="52"/>
      <c r="G208" s="52"/>
      <c r="AA208" s="153"/>
      <c r="AB208" s="153"/>
      <c r="AC208" s="153"/>
    </row>
    <row r="209" spans="3:29" x14ac:dyDescent="0.25">
      <c r="C209"/>
      <c r="D209"/>
      <c r="E209"/>
      <c r="F209" s="52"/>
      <c r="G209" s="52"/>
      <c r="AA209" s="153"/>
      <c r="AB209" s="153"/>
      <c r="AC209" s="153"/>
    </row>
    <row r="210" spans="3:29" x14ac:dyDescent="0.25">
      <c r="C210"/>
      <c r="D210"/>
      <c r="E210"/>
      <c r="F210" s="52"/>
      <c r="G210" s="52"/>
      <c r="AA210" s="153"/>
      <c r="AB210" s="153"/>
      <c r="AC210" s="153"/>
    </row>
    <row r="211" spans="3:29" x14ac:dyDescent="0.25">
      <c r="C211"/>
      <c r="D211"/>
      <c r="E211"/>
      <c r="F211" s="52"/>
      <c r="G211" s="52"/>
      <c r="AA211" s="153"/>
      <c r="AB211" s="153"/>
      <c r="AC211" s="153"/>
    </row>
    <row r="212" spans="3:29" x14ac:dyDescent="0.25">
      <c r="C212"/>
      <c r="D212"/>
      <c r="E212"/>
      <c r="F212" s="52"/>
      <c r="G212" s="52"/>
      <c r="AA212" s="153"/>
      <c r="AB212" s="153"/>
      <c r="AC212" s="153"/>
    </row>
    <row r="213" spans="3:29" x14ac:dyDescent="0.25">
      <c r="C213"/>
      <c r="D213"/>
      <c r="E213"/>
      <c r="F213" s="52"/>
      <c r="G213" s="52"/>
      <c r="AA213" s="153"/>
      <c r="AB213" s="153"/>
      <c r="AC213" s="153"/>
    </row>
    <row r="214" spans="3:29" x14ac:dyDescent="0.25">
      <c r="C214"/>
      <c r="D214"/>
      <c r="E214"/>
      <c r="F214" s="52"/>
      <c r="G214" s="52"/>
      <c r="AA214" s="153"/>
      <c r="AB214" s="153"/>
      <c r="AC214" s="153"/>
    </row>
    <row r="215" spans="3:29" x14ac:dyDescent="0.25">
      <c r="C215"/>
      <c r="D215"/>
      <c r="E215"/>
      <c r="F215" s="52"/>
      <c r="G215" s="52"/>
      <c r="AA215" s="153"/>
      <c r="AB215" s="153"/>
      <c r="AC215" s="153"/>
    </row>
    <row r="216" spans="3:29" x14ac:dyDescent="0.25">
      <c r="C216"/>
      <c r="D216"/>
      <c r="E216"/>
      <c r="F216" s="52"/>
      <c r="G216" s="52"/>
      <c r="AA216" s="153"/>
      <c r="AB216" s="153"/>
      <c r="AC216" s="153"/>
    </row>
    <row r="217" spans="3:29" x14ac:dyDescent="0.25">
      <c r="C217"/>
      <c r="D217"/>
      <c r="E217"/>
      <c r="F217" s="52"/>
      <c r="G217" s="52"/>
      <c r="AA217" s="153"/>
      <c r="AB217" s="153"/>
      <c r="AC217" s="153"/>
    </row>
    <row r="218" spans="3:29" x14ac:dyDescent="0.25">
      <c r="C218"/>
      <c r="D218"/>
      <c r="E218"/>
      <c r="F218" s="52"/>
      <c r="G218" s="52"/>
      <c r="AA218" s="153"/>
      <c r="AB218" s="153"/>
      <c r="AC218" s="153"/>
    </row>
    <row r="219" spans="3:29" x14ac:dyDescent="0.25">
      <c r="C219"/>
      <c r="D219"/>
      <c r="E219"/>
      <c r="F219" s="52"/>
      <c r="G219" s="52"/>
      <c r="AA219" s="153"/>
      <c r="AB219" s="153"/>
      <c r="AC219" s="153"/>
    </row>
    <row r="220" spans="3:29" x14ac:dyDescent="0.25">
      <c r="C220"/>
      <c r="D220"/>
      <c r="E220"/>
      <c r="F220" s="52"/>
      <c r="G220" s="52"/>
      <c r="AA220" s="153"/>
      <c r="AB220" s="153"/>
      <c r="AC220" s="153"/>
    </row>
    <row r="221" spans="3:29" x14ac:dyDescent="0.25">
      <c r="C221"/>
      <c r="D221"/>
      <c r="E221"/>
      <c r="F221" s="52"/>
      <c r="G221" s="52"/>
      <c r="AA221" s="153"/>
      <c r="AB221" s="153"/>
      <c r="AC221" s="153"/>
    </row>
    <row r="222" spans="3:29" x14ac:dyDescent="0.25">
      <c r="C222"/>
      <c r="D222"/>
      <c r="E222"/>
      <c r="F222" s="52"/>
      <c r="G222" s="52"/>
      <c r="AA222" s="153"/>
      <c r="AB222" s="153"/>
      <c r="AC222" s="153"/>
    </row>
    <row r="223" spans="3:29" x14ac:dyDescent="0.25">
      <c r="C223"/>
      <c r="D223"/>
      <c r="E223"/>
      <c r="F223" s="52"/>
      <c r="G223" s="52"/>
      <c r="AA223" s="153"/>
      <c r="AB223" s="153"/>
      <c r="AC223" s="153"/>
    </row>
    <row r="224" spans="3:29" x14ac:dyDescent="0.25">
      <c r="C224"/>
      <c r="D224"/>
      <c r="E224"/>
      <c r="F224" s="52"/>
      <c r="G224" s="52"/>
      <c r="AA224" s="153"/>
      <c r="AB224" s="153"/>
      <c r="AC224" s="153"/>
    </row>
    <row r="225" spans="3:29" x14ac:dyDescent="0.25">
      <c r="C225"/>
      <c r="D225"/>
      <c r="E225"/>
      <c r="F225" s="52"/>
      <c r="G225" s="52"/>
      <c r="AA225" s="153"/>
      <c r="AB225" s="153"/>
      <c r="AC225" s="153"/>
    </row>
    <row r="226" spans="3:29" x14ac:dyDescent="0.25">
      <c r="C226"/>
      <c r="D226"/>
      <c r="E226"/>
      <c r="F226" s="52"/>
      <c r="G226" s="52"/>
      <c r="AA226" s="153"/>
      <c r="AB226" s="153"/>
      <c r="AC226" s="153"/>
    </row>
    <row r="227" spans="3:29" x14ac:dyDescent="0.25">
      <c r="C227"/>
      <c r="D227"/>
      <c r="E227"/>
      <c r="F227" s="52"/>
      <c r="G227" s="52"/>
      <c r="AA227" s="153"/>
      <c r="AB227" s="153"/>
      <c r="AC227" s="153"/>
    </row>
    <row r="228" spans="3:29" x14ac:dyDescent="0.25">
      <c r="C228"/>
      <c r="D228"/>
      <c r="E228"/>
      <c r="F228" s="52"/>
      <c r="G228" s="52"/>
      <c r="AA228" s="153"/>
      <c r="AB228" s="153"/>
      <c r="AC228" s="153"/>
    </row>
    <row r="229" spans="3:29" x14ac:dyDescent="0.25">
      <c r="C229"/>
      <c r="D229"/>
      <c r="E229"/>
      <c r="F229" s="52"/>
      <c r="G229" s="52"/>
      <c r="AA229" s="153"/>
      <c r="AB229" s="153"/>
      <c r="AC229" s="153"/>
    </row>
    <row r="230" spans="3:29" x14ac:dyDescent="0.25">
      <c r="C230"/>
      <c r="D230"/>
      <c r="E230"/>
      <c r="F230" s="52"/>
      <c r="G230" s="52"/>
      <c r="AA230" s="153"/>
      <c r="AB230" s="153"/>
      <c r="AC230" s="153"/>
    </row>
    <row r="231" spans="3:29" x14ac:dyDescent="0.25">
      <c r="C231"/>
      <c r="D231"/>
      <c r="E231"/>
      <c r="F231" s="52"/>
      <c r="G231" s="52"/>
      <c r="AA231" s="153"/>
      <c r="AB231" s="153"/>
      <c r="AC231" s="153"/>
    </row>
    <row r="232" spans="3:29" x14ac:dyDescent="0.25">
      <c r="C232"/>
      <c r="D232"/>
      <c r="E232"/>
      <c r="F232" s="52"/>
      <c r="G232" s="52"/>
      <c r="AA232" s="153"/>
      <c r="AB232" s="153"/>
      <c r="AC232" s="153"/>
    </row>
    <row r="233" spans="3:29" x14ac:dyDescent="0.25">
      <c r="C233"/>
      <c r="D233"/>
      <c r="E233"/>
      <c r="F233" s="52"/>
      <c r="G233" s="52"/>
      <c r="AA233" s="153"/>
      <c r="AB233" s="153"/>
      <c r="AC233" s="153"/>
    </row>
    <row r="234" spans="3:29" x14ac:dyDescent="0.25">
      <c r="C234"/>
      <c r="D234"/>
      <c r="E234"/>
      <c r="F234" s="52"/>
      <c r="G234" s="52"/>
      <c r="AA234" s="153"/>
      <c r="AB234" s="153"/>
      <c r="AC234" s="153"/>
    </row>
    <row r="235" spans="3:29" x14ac:dyDescent="0.25">
      <c r="C235"/>
      <c r="D235"/>
      <c r="E235"/>
      <c r="F235" s="52"/>
      <c r="G235" s="52"/>
      <c r="AA235" s="153"/>
      <c r="AB235" s="153"/>
      <c r="AC235" s="153"/>
    </row>
    <row r="236" spans="3:29" x14ac:dyDescent="0.25">
      <c r="C236"/>
      <c r="D236"/>
      <c r="E236"/>
      <c r="F236" s="52"/>
      <c r="G236" s="52"/>
      <c r="AA236" s="153"/>
      <c r="AB236" s="153"/>
      <c r="AC236" s="153"/>
    </row>
    <row r="237" spans="3:29" x14ac:dyDescent="0.25">
      <c r="C237"/>
      <c r="D237"/>
      <c r="E237"/>
      <c r="F237" s="52"/>
      <c r="G237" s="52"/>
      <c r="AA237" s="153"/>
      <c r="AB237" s="153"/>
      <c r="AC237" s="153"/>
    </row>
    <row r="238" spans="3:29" x14ac:dyDescent="0.25">
      <c r="C238"/>
      <c r="D238"/>
      <c r="E238"/>
      <c r="F238" s="52"/>
      <c r="G238" s="52"/>
      <c r="AA238" s="153"/>
      <c r="AB238" s="153"/>
      <c r="AC238" s="153"/>
    </row>
    <row r="239" spans="3:29" x14ac:dyDescent="0.25">
      <c r="C239"/>
      <c r="D239"/>
      <c r="E239"/>
      <c r="F239" s="52"/>
      <c r="G239" s="52"/>
      <c r="AA239" s="153"/>
      <c r="AB239" s="153"/>
      <c r="AC239" s="153"/>
    </row>
    <row r="240" spans="3:29" x14ac:dyDescent="0.25">
      <c r="C240"/>
      <c r="D240"/>
      <c r="E240"/>
      <c r="F240" s="52"/>
      <c r="G240" s="52"/>
      <c r="AA240" s="153"/>
      <c r="AB240" s="153"/>
      <c r="AC240" s="153"/>
    </row>
    <row r="241" spans="3:29" x14ac:dyDescent="0.25">
      <c r="C241"/>
      <c r="D241"/>
      <c r="E241"/>
      <c r="F241" s="52"/>
      <c r="G241" s="52"/>
      <c r="AA241" s="153"/>
      <c r="AB241" s="153"/>
      <c r="AC241" s="153"/>
    </row>
    <row r="242" spans="3:29" x14ac:dyDescent="0.25">
      <c r="C242"/>
      <c r="D242"/>
      <c r="E242"/>
      <c r="F242" s="52"/>
      <c r="G242" s="52"/>
      <c r="AA242" s="153"/>
      <c r="AB242" s="153"/>
      <c r="AC242" s="153"/>
    </row>
    <row r="243" spans="3:29" x14ac:dyDescent="0.25">
      <c r="C243"/>
      <c r="D243"/>
      <c r="E243"/>
      <c r="F243" s="52"/>
      <c r="G243" s="52"/>
      <c r="AA243" s="153"/>
      <c r="AB243" s="153"/>
      <c r="AC243" s="153"/>
    </row>
    <row r="244" spans="3:29" x14ac:dyDescent="0.25">
      <c r="C244"/>
      <c r="D244"/>
      <c r="E244"/>
      <c r="F244" s="52"/>
      <c r="G244" s="52"/>
      <c r="AA244" s="153"/>
      <c r="AB244" s="153"/>
      <c r="AC244" s="153"/>
    </row>
    <row r="245" spans="3:29" x14ac:dyDescent="0.25">
      <c r="C245"/>
      <c r="D245"/>
      <c r="E245"/>
      <c r="F245" s="52"/>
      <c r="G245" s="52"/>
      <c r="AA245" s="153"/>
      <c r="AB245" s="153"/>
      <c r="AC245" s="153"/>
    </row>
    <row r="246" spans="3:29" x14ac:dyDescent="0.25">
      <c r="C246"/>
      <c r="D246"/>
      <c r="E246"/>
      <c r="F246" s="52"/>
      <c r="G246" s="52"/>
      <c r="AA246" s="153"/>
      <c r="AB246" s="153"/>
      <c r="AC246" s="153"/>
    </row>
    <row r="247" spans="3:29" x14ac:dyDescent="0.25">
      <c r="C247"/>
      <c r="D247"/>
      <c r="E247"/>
      <c r="F247" s="52"/>
      <c r="G247" s="52"/>
      <c r="AA247" s="153"/>
      <c r="AB247" s="153"/>
      <c r="AC247" s="153"/>
    </row>
    <row r="248" spans="3:29" x14ac:dyDescent="0.25">
      <c r="C248"/>
      <c r="D248"/>
      <c r="E248"/>
      <c r="F248" s="52"/>
      <c r="G248" s="52"/>
      <c r="AA248" s="153"/>
      <c r="AB248" s="153"/>
      <c r="AC248" s="153"/>
    </row>
    <row r="249" spans="3:29" x14ac:dyDescent="0.25">
      <c r="C249"/>
      <c r="D249"/>
      <c r="E249"/>
      <c r="F249" s="52"/>
      <c r="G249" s="52"/>
      <c r="AA249" s="153"/>
      <c r="AB249" s="153"/>
      <c r="AC249" s="153"/>
    </row>
    <row r="250" spans="3:29" x14ac:dyDescent="0.25">
      <c r="C250"/>
      <c r="D250"/>
      <c r="E250"/>
      <c r="F250" s="52"/>
      <c r="G250" s="52"/>
      <c r="AA250" s="153"/>
      <c r="AB250" s="153"/>
      <c r="AC250" s="153"/>
    </row>
    <row r="251" spans="3:29" x14ac:dyDescent="0.25">
      <c r="C251"/>
      <c r="D251"/>
      <c r="E251"/>
      <c r="F251" s="52"/>
      <c r="G251" s="52"/>
      <c r="AA251" s="153"/>
      <c r="AB251" s="153"/>
      <c r="AC251" s="153"/>
    </row>
    <row r="252" spans="3:29" x14ac:dyDescent="0.25">
      <c r="C252"/>
      <c r="D252"/>
      <c r="E252"/>
      <c r="F252" s="52"/>
      <c r="G252" s="52"/>
      <c r="AA252" s="153"/>
      <c r="AB252" s="153"/>
      <c r="AC252" s="153"/>
    </row>
    <row r="253" spans="3:29" x14ac:dyDescent="0.25">
      <c r="C253"/>
      <c r="D253"/>
      <c r="E253"/>
      <c r="F253" s="52"/>
      <c r="G253" s="52"/>
      <c r="AA253" s="153"/>
      <c r="AB253" s="153"/>
      <c r="AC253" s="153"/>
    </row>
    <row r="254" spans="3:29" x14ac:dyDescent="0.25">
      <c r="C254"/>
      <c r="D254"/>
      <c r="E254"/>
      <c r="F254" s="52"/>
      <c r="G254" s="52"/>
      <c r="AA254" s="153"/>
      <c r="AB254" s="153"/>
      <c r="AC254" s="153"/>
    </row>
    <row r="255" spans="3:29" x14ac:dyDescent="0.25">
      <c r="C255"/>
      <c r="D255"/>
      <c r="E255"/>
      <c r="F255" s="52"/>
      <c r="G255" s="52"/>
      <c r="AA255" s="153"/>
      <c r="AB255" s="153"/>
      <c r="AC255" s="153"/>
    </row>
    <row r="256" spans="3:29" x14ac:dyDescent="0.25">
      <c r="C256"/>
      <c r="D256"/>
      <c r="E256"/>
      <c r="F256" s="52"/>
      <c r="G256" s="52"/>
      <c r="AA256" s="153"/>
      <c r="AB256" s="153"/>
      <c r="AC256" s="153"/>
    </row>
    <row r="257" spans="3:29" x14ac:dyDescent="0.25">
      <c r="C257"/>
      <c r="D257"/>
      <c r="E257"/>
      <c r="F257" s="52"/>
      <c r="G257" s="52"/>
      <c r="AA257" s="153"/>
      <c r="AB257" s="153"/>
      <c r="AC257" s="153"/>
    </row>
    <row r="258" spans="3:29" x14ac:dyDescent="0.25">
      <c r="C258"/>
      <c r="D258"/>
      <c r="E258"/>
      <c r="F258" s="52"/>
      <c r="G258" s="52"/>
      <c r="AA258" s="153"/>
      <c r="AB258" s="153"/>
      <c r="AC258" s="153"/>
    </row>
    <row r="259" spans="3:29" x14ac:dyDescent="0.25">
      <c r="C259"/>
      <c r="D259"/>
      <c r="E259"/>
      <c r="F259" s="52"/>
      <c r="G259" s="52"/>
      <c r="AA259" s="153"/>
      <c r="AB259" s="153"/>
      <c r="AC259" s="153"/>
    </row>
    <row r="260" spans="3:29" x14ac:dyDescent="0.25">
      <c r="C260"/>
      <c r="D260"/>
      <c r="E260"/>
      <c r="F260" s="52"/>
      <c r="G260" s="52"/>
      <c r="AA260" s="153"/>
      <c r="AB260" s="153"/>
      <c r="AC260" s="153"/>
    </row>
    <row r="261" spans="3:29" x14ac:dyDescent="0.25">
      <c r="C261"/>
      <c r="D261"/>
      <c r="E261"/>
      <c r="F261" s="52"/>
      <c r="G261" s="52"/>
      <c r="AA261" s="153"/>
      <c r="AB261" s="153"/>
      <c r="AC261" s="153"/>
    </row>
    <row r="262" spans="3:29" x14ac:dyDescent="0.25">
      <c r="C262"/>
      <c r="D262"/>
      <c r="E262"/>
      <c r="F262" s="52"/>
      <c r="G262" s="52"/>
      <c r="AA262" s="153"/>
      <c r="AB262" s="153"/>
      <c r="AC262" s="153"/>
    </row>
    <row r="263" spans="3:29" x14ac:dyDescent="0.25">
      <c r="C263"/>
      <c r="D263"/>
      <c r="E263"/>
      <c r="F263" s="52"/>
      <c r="G263" s="52"/>
      <c r="AA263" s="153"/>
      <c r="AB263" s="153"/>
      <c r="AC263" s="153"/>
    </row>
    <row r="264" spans="3:29" x14ac:dyDescent="0.25">
      <c r="C264"/>
      <c r="D264"/>
      <c r="E264"/>
      <c r="F264" s="52"/>
      <c r="G264" s="52"/>
      <c r="AA264" s="153"/>
      <c r="AB264" s="153"/>
      <c r="AC264" s="153"/>
    </row>
    <row r="265" spans="3:29" x14ac:dyDescent="0.25">
      <c r="C265"/>
      <c r="D265"/>
      <c r="E265"/>
      <c r="F265" s="52"/>
      <c r="G265" s="52"/>
      <c r="AA265" s="153"/>
      <c r="AB265" s="153"/>
      <c r="AC265" s="153"/>
    </row>
    <row r="266" spans="3:29" x14ac:dyDescent="0.25">
      <c r="C266"/>
      <c r="D266"/>
      <c r="E266"/>
      <c r="F266" s="52"/>
      <c r="G266" s="52"/>
      <c r="AA266" s="153"/>
      <c r="AB266" s="153"/>
      <c r="AC266" s="153"/>
    </row>
    <row r="267" spans="3:29" x14ac:dyDescent="0.25">
      <c r="C267"/>
      <c r="D267"/>
      <c r="E267"/>
      <c r="F267" s="52"/>
      <c r="G267" s="52"/>
      <c r="AA267" s="153"/>
      <c r="AB267" s="153"/>
      <c r="AC267" s="153"/>
    </row>
    <row r="268" spans="3:29" x14ac:dyDescent="0.25">
      <c r="C268"/>
      <c r="D268"/>
      <c r="E268"/>
      <c r="F268" s="52"/>
      <c r="G268" s="52"/>
      <c r="AA268" s="153"/>
      <c r="AB268" s="153"/>
      <c r="AC268" s="153"/>
    </row>
    <row r="269" spans="3:29" x14ac:dyDescent="0.25">
      <c r="C269"/>
      <c r="D269"/>
      <c r="E269"/>
      <c r="F269" s="52"/>
      <c r="G269" s="52"/>
      <c r="AA269" s="153"/>
      <c r="AB269" s="153"/>
      <c r="AC269" s="153"/>
    </row>
    <row r="270" spans="3:29" x14ac:dyDescent="0.25">
      <c r="C270"/>
      <c r="D270"/>
      <c r="E270"/>
      <c r="F270" s="52"/>
      <c r="G270" s="52"/>
      <c r="AA270" s="153"/>
      <c r="AB270" s="153"/>
      <c r="AC270" s="153"/>
    </row>
    <row r="271" spans="3:29" x14ac:dyDescent="0.25">
      <c r="C271"/>
      <c r="D271"/>
      <c r="E271"/>
      <c r="F271" s="52"/>
      <c r="G271" s="52"/>
      <c r="AA271" s="153"/>
      <c r="AB271" s="153"/>
      <c r="AC271" s="153"/>
    </row>
    <row r="272" spans="3:29" x14ac:dyDescent="0.25">
      <c r="C272"/>
      <c r="D272"/>
      <c r="E272"/>
      <c r="F272" s="52"/>
      <c r="G272" s="52"/>
      <c r="AA272" s="153"/>
      <c r="AB272" s="153"/>
      <c r="AC272" s="153"/>
    </row>
    <row r="273" spans="3:29" x14ac:dyDescent="0.25">
      <c r="C273"/>
      <c r="D273"/>
      <c r="E273"/>
      <c r="F273" s="52"/>
      <c r="G273" s="52"/>
      <c r="AA273" s="153"/>
      <c r="AB273" s="153"/>
      <c r="AC273" s="153"/>
    </row>
    <row r="274" spans="3:29" x14ac:dyDescent="0.25">
      <c r="C274"/>
      <c r="D274"/>
      <c r="E274"/>
      <c r="F274" s="52"/>
      <c r="G274" s="52"/>
      <c r="AA274" s="153"/>
      <c r="AB274" s="153"/>
      <c r="AC274" s="153"/>
    </row>
    <row r="275" spans="3:29" x14ac:dyDescent="0.25">
      <c r="C275"/>
      <c r="D275"/>
      <c r="E275"/>
      <c r="F275" s="52"/>
      <c r="G275" s="52"/>
      <c r="AA275" s="153"/>
      <c r="AB275" s="153"/>
      <c r="AC275" s="153"/>
    </row>
    <row r="276" spans="3:29" x14ac:dyDescent="0.25">
      <c r="C276"/>
      <c r="D276"/>
      <c r="E276"/>
      <c r="F276" s="52"/>
      <c r="G276" s="52"/>
      <c r="AA276" s="153"/>
      <c r="AB276" s="153"/>
      <c r="AC276" s="153"/>
    </row>
    <row r="277" spans="3:29" x14ac:dyDescent="0.25">
      <c r="C277"/>
      <c r="D277"/>
      <c r="E277"/>
      <c r="F277" s="52"/>
      <c r="G277" s="52"/>
      <c r="AA277" s="153"/>
      <c r="AB277" s="153"/>
      <c r="AC277" s="153"/>
    </row>
    <row r="278" spans="3:29" x14ac:dyDescent="0.25">
      <c r="C278"/>
      <c r="D278"/>
      <c r="E278"/>
      <c r="F278" s="52"/>
      <c r="G278" s="52"/>
      <c r="AA278" s="153"/>
      <c r="AB278" s="153"/>
      <c r="AC278" s="153"/>
    </row>
    <row r="279" spans="3:29" x14ac:dyDescent="0.25">
      <c r="C279"/>
      <c r="D279"/>
      <c r="E279"/>
      <c r="F279" s="52"/>
      <c r="G279" s="52"/>
      <c r="AA279" s="153"/>
      <c r="AB279" s="153"/>
      <c r="AC279" s="153"/>
    </row>
    <row r="280" spans="3:29" x14ac:dyDescent="0.25">
      <c r="C280"/>
      <c r="D280"/>
      <c r="E280"/>
      <c r="F280" s="52"/>
      <c r="G280" s="52"/>
      <c r="AA280" s="153"/>
      <c r="AB280" s="153"/>
      <c r="AC280" s="153"/>
    </row>
    <row r="281" spans="3:29" x14ac:dyDescent="0.25">
      <c r="C281"/>
      <c r="D281"/>
      <c r="E281"/>
      <c r="F281" s="52"/>
      <c r="G281" s="52"/>
      <c r="AA281" s="153"/>
      <c r="AB281" s="153"/>
      <c r="AC281" s="153"/>
    </row>
    <row r="282" spans="3:29" x14ac:dyDescent="0.25">
      <c r="C282"/>
      <c r="D282"/>
      <c r="E282"/>
      <c r="F282" s="52"/>
      <c r="G282" s="52"/>
      <c r="AA282" s="153"/>
      <c r="AB282" s="153"/>
      <c r="AC282" s="153"/>
    </row>
    <row r="283" spans="3:29" x14ac:dyDescent="0.25">
      <c r="C283"/>
      <c r="D283"/>
      <c r="E283"/>
      <c r="F283" s="52"/>
      <c r="G283" s="52"/>
      <c r="AA283" s="153"/>
      <c r="AB283" s="153"/>
      <c r="AC283" s="153"/>
    </row>
    <row r="284" spans="3:29" x14ac:dyDescent="0.25">
      <c r="C284"/>
      <c r="D284"/>
      <c r="E284"/>
      <c r="F284" s="52"/>
      <c r="G284" s="52"/>
      <c r="AA284" s="153"/>
      <c r="AB284" s="153"/>
      <c r="AC284" s="153"/>
    </row>
    <row r="285" spans="3:29" x14ac:dyDescent="0.25">
      <c r="C285"/>
      <c r="D285"/>
      <c r="E285"/>
      <c r="F285" s="52"/>
      <c r="G285" s="52"/>
      <c r="AA285" s="153"/>
      <c r="AB285" s="153"/>
      <c r="AC285" s="153"/>
    </row>
    <row r="286" spans="3:29" x14ac:dyDescent="0.25">
      <c r="C286"/>
      <c r="D286"/>
      <c r="E286"/>
      <c r="F286" s="52"/>
      <c r="G286" s="52"/>
      <c r="AA286" s="153"/>
      <c r="AB286" s="153"/>
      <c r="AC286" s="153"/>
    </row>
    <row r="287" spans="3:29" x14ac:dyDescent="0.25">
      <c r="C287"/>
      <c r="D287"/>
      <c r="E287"/>
      <c r="F287" s="52"/>
      <c r="G287" s="52"/>
      <c r="AA287" s="153"/>
      <c r="AB287" s="153"/>
      <c r="AC287" s="153"/>
    </row>
    <row r="288" spans="3:29" x14ac:dyDescent="0.25">
      <c r="C288"/>
      <c r="D288"/>
      <c r="E288"/>
      <c r="F288" s="52"/>
      <c r="G288" s="52"/>
      <c r="AA288" s="153"/>
      <c r="AB288" s="153"/>
      <c r="AC288" s="153"/>
    </row>
    <row r="289" spans="3:29" x14ac:dyDescent="0.25">
      <c r="C289"/>
      <c r="D289"/>
      <c r="E289"/>
      <c r="F289" s="52"/>
      <c r="G289" s="52"/>
      <c r="AA289" s="153"/>
      <c r="AB289" s="153"/>
      <c r="AC289" s="153"/>
    </row>
    <row r="290" spans="3:29" x14ac:dyDescent="0.25">
      <c r="C290"/>
      <c r="D290"/>
      <c r="E290"/>
      <c r="F290" s="52"/>
      <c r="G290" s="52"/>
      <c r="AA290" s="153"/>
      <c r="AB290" s="153"/>
      <c r="AC290" s="153"/>
    </row>
    <row r="291" spans="3:29" x14ac:dyDescent="0.25">
      <c r="C291"/>
      <c r="D291"/>
      <c r="E291"/>
      <c r="F291" s="52"/>
      <c r="G291" s="52"/>
      <c r="AA291" s="153"/>
      <c r="AB291" s="153"/>
      <c r="AC291" s="153"/>
    </row>
    <row r="292" spans="3:29" x14ac:dyDescent="0.25">
      <c r="C292"/>
      <c r="D292"/>
      <c r="E292"/>
      <c r="F292" s="52"/>
      <c r="G292" s="52"/>
      <c r="AA292" s="153"/>
      <c r="AB292" s="153"/>
      <c r="AC292" s="153"/>
    </row>
    <row r="293" spans="3:29" x14ac:dyDescent="0.25">
      <c r="C293"/>
      <c r="D293"/>
      <c r="E293"/>
      <c r="F293" s="52"/>
      <c r="G293" s="52"/>
      <c r="AA293" s="153"/>
      <c r="AB293" s="153"/>
      <c r="AC293" s="153"/>
    </row>
    <row r="294" spans="3:29" x14ac:dyDescent="0.25">
      <c r="C294"/>
      <c r="D294"/>
      <c r="E294"/>
      <c r="F294" s="52"/>
      <c r="G294" s="52"/>
      <c r="AA294" s="153"/>
      <c r="AB294" s="153"/>
      <c r="AC294" s="153"/>
    </row>
    <row r="295" spans="3:29" x14ac:dyDescent="0.25">
      <c r="C295"/>
      <c r="D295"/>
      <c r="E295"/>
      <c r="F295" s="52"/>
      <c r="G295" s="52"/>
      <c r="AA295" s="153"/>
      <c r="AB295" s="153"/>
      <c r="AC295" s="153"/>
    </row>
    <row r="296" spans="3:29" x14ac:dyDescent="0.25">
      <c r="C296"/>
      <c r="D296"/>
      <c r="E296"/>
      <c r="F296" s="52"/>
      <c r="G296" s="52"/>
      <c r="AA296" s="153"/>
      <c r="AB296" s="153"/>
      <c r="AC296" s="153"/>
    </row>
    <row r="297" spans="3:29" x14ac:dyDescent="0.25">
      <c r="C297"/>
      <c r="D297"/>
      <c r="E297"/>
      <c r="F297" s="52"/>
      <c r="G297" s="52"/>
      <c r="AA297" s="153"/>
      <c r="AB297" s="153"/>
      <c r="AC297" s="153"/>
    </row>
    <row r="298" spans="3:29" x14ac:dyDescent="0.25">
      <c r="C298"/>
      <c r="D298"/>
      <c r="E298"/>
      <c r="F298" s="52"/>
      <c r="G298" s="52"/>
      <c r="AA298" s="153"/>
      <c r="AB298" s="153"/>
      <c r="AC298" s="153"/>
    </row>
    <row r="299" spans="3:29" x14ac:dyDescent="0.25">
      <c r="C299"/>
      <c r="D299"/>
      <c r="E299"/>
      <c r="F299" s="52"/>
      <c r="G299" s="52"/>
      <c r="AA299" s="153"/>
      <c r="AB299" s="153"/>
      <c r="AC299" s="153"/>
    </row>
    <row r="300" spans="3:29" x14ac:dyDescent="0.25">
      <c r="C300"/>
      <c r="D300"/>
      <c r="E300"/>
      <c r="F300" s="52"/>
      <c r="G300" s="52"/>
      <c r="AA300" s="153"/>
      <c r="AB300" s="153"/>
      <c r="AC300" s="153"/>
    </row>
    <row r="301" spans="3:29" x14ac:dyDescent="0.25">
      <c r="C301"/>
      <c r="D301"/>
      <c r="E301"/>
      <c r="F301" s="52"/>
      <c r="G301" s="52"/>
      <c r="AA301" s="153"/>
      <c r="AB301" s="153"/>
      <c r="AC301" s="153"/>
    </row>
    <row r="302" spans="3:29" x14ac:dyDescent="0.25">
      <c r="C302"/>
      <c r="D302"/>
      <c r="E302"/>
      <c r="F302" s="52"/>
      <c r="G302" s="52"/>
      <c r="AA302" s="153"/>
      <c r="AB302" s="153"/>
      <c r="AC302" s="153"/>
    </row>
    <row r="303" spans="3:29" x14ac:dyDescent="0.25">
      <c r="C303"/>
      <c r="D303"/>
      <c r="E303"/>
      <c r="F303" s="52"/>
      <c r="G303" s="52"/>
      <c r="AA303" s="153"/>
      <c r="AB303" s="153"/>
      <c r="AC303" s="153"/>
    </row>
    <row r="304" spans="3:29" x14ac:dyDescent="0.25">
      <c r="C304"/>
      <c r="D304"/>
      <c r="E304"/>
      <c r="F304" s="52"/>
      <c r="G304" s="52"/>
      <c r="AA304" s="153"/>
      <c r="AB304" s="153"/>
      <c r="AC304" s="153"/>
    </row>
    <row r="305" spans="3:29" x14ac:dyDescent="0.25">
      <c r="C305"/>
      <c r="D305"/>
      <c r="E305"/>
      <c r="F305" s="52"/>
      <c r="G305" s="52"/>
      <c r="AA305" s="153"/>
      <c r="AB305" s="153"/>
      <c r="AC305" s="153"/>
    </row>
    <row r="306" spans="3:29" x14ac:dyDescent="0.25">
      <c r="C306"/>
      <c r="D306"/>
      <c r="E306"/>
      <c r="F306" s="52"/>
      <c r="G306" s="52"/>
      <c r="AA306" s="153"/>
      <c r="AB306" s="153"/>
      <c r="AC306" s="153"/>
    </row>
    <row r="307" spans="3:29" x14ac:dyDescent="0.25">
      <c r="C307"/>
      <c r="D307"/>
      <c r="E307"/>
      <c r="F307" s="52"/>
      <c r="G307" s="52"/>
      <c r="AA307" s="153"/>
      <c r="AB307" s="153"/>
      <c r="AC307" s="153"/>
    </row>
    <row r="308" spans="3:29" x14ac:dyDescent="0.25">
      <c r="C308"/>
      <c r="D308"/>
      <c r="E308"/>
      <c r="F308" s="52"/>
      <c r="G308" s="52"/>
      <c r="AA308" s="153"/>
      <c r="AB308" s="153"/>
      <c r="AC308" s="153"/>
    </row>
    <row r="309" spans="3:29" x14ac:dyDescent="0.25">
      <c r="C309"/>
      <c r="D309"/>
      <c r="E309"/>
      <c r="F309" s="52"/>
      <c r="G309" s="52"/>
      <c r="AA309" s="153"/>
      <c r="AB309" s="153"/>
      <c r="AC309" s="153"/>
    </row>
    <row r="310" spans="3:29" x14ac:dyDescent="0.25">
      <c r="C310"/>
      <c r="D310"/>
      <c r="E310"/>
      <c r="F310" s="52"/>
      <c r="G310" s="52"/>
      <c r="AA310" s="153"/>
      <c r="AB310" s="153"/>
      <c r="AC310" s="153"/>
    </row>
    <row r="311" spans="3:29" x14ac:dyDescent="0.25">
      <c r="C311"/>
      <c r="D311"/>
      <c r="E311"/>
      <c r="F311" s="52"/>
      <c r="G311" s="52"/>
      <c r="AA311" s="153"/>
      <c r="AB311" s="153"/>
      <c r="AC311" s="153"/>
    </row>
    <row r="312" spans="3:29" x14ac:dyDescent="0.25">
      <c r="C312"/>
      <c r="D312"/>
      <c r="E312"/>
      <c r="F312" s="52"/>
      <c r="G312" s="52"/>
      <c r="AA312" s="153"/>
      <c r="AB312" s="153"/>
      <c r="AC312" s="153"/>
    </row>
    <row r="313" spans="3:29" x14ac:dyDescent="0.25">
      <c r="C313"/>
      <c r="D313"/>
      <c r="E313"/>
      <c r="F313" s="52"/>
      <c r="G313" s="52"/>
      <c r="AA313" s="153"/>
      <c r="AB313" s="153"/>
      <c r="AC313" s="153"/>
    </row>
    <row r="314" spans="3:29" x14ac:dyDescent="0.25">
      <c r="C314"/>
      <c r="D314"/>
      <c r="E314"/>
      <c r="F314" s="52"/>
      <c r="G314" s="52"/>
      <c r="AA314" s="153"/>
      <c r="AB314" s="153"/>
      <c r="AC314" s="153"/>
    </row>
    <row r="315" spans="3:29" x14ac:dyDescent="0.25">
      <c r="C315"/>
      <c r="D315"/>
      <c r="E315"/>
      <c r="F315" s="52"/>
      <c r="G315" s="52"/>
      <c r="AA315" s="153"/>
      <c r="AB315" s="153"/>
      <c r="AC315" s="153"/>
    </row>
    <row r="316" spans="3:29" x14ac:dyDescent="0.25">
      <c r="C316"/>
      <c r="D316"/>
      <c r="E316"/>
      <c r="F316" s="52"/>
      <c r="G316" s="52"/>
      <c r="AA316" s="153"/>
      <c r="AB316" s="153"/>
      <c r="AC316" s="153"/>
    </row>
    <row r="317" spans="3:29" x14ac:dyDescent="0.25">
      <c r="C317"/>
      <c r="D317"/>
      <c r="E317"/>
      <c r="F317" s="52"/>
      <c r="G317" s="52"/>
      <c r="AA317" s="153"/>
      <c r="AB317" s="153"/>
      <c r="AC317" s="153"/>
    </row>
    <row r="318" spans="3:29" x14ac:dyDescent="0.25">
      <c r="C318"/>
      <c r="D318"/>
      <c r="E318"/>
      <c r="F318" s="52"/>
      <c r="G318" s="52"/>
      <c r="AA318" s="153"/>
      <c r="AB318" s="153"/>
      <c r="AC318" s="153"/>
    </row>
    <row r="319" spans="3:29" x14ac:dyDescent="0.25">
      <c r="C319"/>
      <c r="D319"/>
      <c r="E319"/>
      <c r="F319" s="52"/>
      <c r="G319" s="52"/>
      <c r="AA319" s="153"/>
      <c r="AB319" s="153"/>
      <c r="AC319" s="153"/>
    </row>
    <row r="320" spans="3:29" x14ac:dyDescent="0.25">
      <c r="C320"/>
      <c r="D320"/>
      <c r="E320"/>
      <c r="F320" s="52"/>
      <c r="G320" s="52"/>
      <c r="AA320" s="153"/>
      <c r="AB320" s="153"/>
      <c r="AC320" s="153"/>
    </row>
    <row r="321" spans="3:29" x14ac:dyDescent="0.25">
      <c r="C321"/>
      <c r="D321"/>
      <c r="E321"/>
      <c r="F321" s="52"/>
      <c r="G321" s="52"/>
      <c r="AA321" s="153"/>
      <c r="AB321" s="153"/>
      <c r="AC321" s="153"/>
    </row>
    <row r="322" spans="3:29" x14ac:dyDescent="0.25">
      <c r="C322"/>
      <c r="D322"/>
      <c r="E322"/>
      <c r="F322" s="52"/>
      <c r="G322" s="52"/>
      <c r="AA322" s="153"/>
      <c r="AB322" s="153"/>
      <c r="AC322" s="153"/>
    </row>
    <row r="323" spans="3:29" x14ac:dyDescent="0.25">
      <c r="C323"/>
      <c r="D323"/>
      <c r="E323"/>
      <c r="F323" s="52"/>
      <c r="G323" s="52"/>
      <c r="AA323" s="153"/>
      <c r="AB323" s="153"/>
      <c r="AC323" s="153"/>
    </row>
    <row r="324" spans="3:29" x14ac:dyDescent="0.25">
      <c r="C324"/>
      <c r="D324"/>
      <c r="E324"/>
      <c r="F324" s="52"/>
      <c r="G324" s="52"/>
      <c r="AA324" s="153"/>
      <c r="AB324" s="153"/>
      <c r="AC324" s="153"/>
    </row>
    <row r="325" spans="3:29" x14ac:dyDescent="0.25">
      <c r="C325"/>
      <c r="D325"/>
      <c r="E325"/>
      <c r="F325" s="52"/>
      <c r="G325" s="52"/>
      <c r="AA325" s="153"/>
      <c r="AB325" s="153"/>
      <c r="AC325" s="153"/>
    </row>
    <row r="326" spans="3:29" x14ac:dyDescent="0.25">
      <c r="C326"/>
      <c r="D326"/>
      <c r="E326"/>
      <c r="F326" s="52"/>
      <c r="G326" s="52"/>
      <c r="AA326" s="153"/>
      <c r="AB326" s="153"/>
      <c r="AC326" s="153"/>
    </row>
    <row r="327" spans="3:29" x14ac:dyDescent="0.25">
      <c r="C327"/>
      <c r="D327"/>
      <c r="E327"/>
      <c r="F327" s="52"/>
      <c r="G327" s="52"/>
      <c r="AA327" s="153"/>
      <c r="AB327" s="153"/>
      <c r="AC327" s="153"/>
    </row>
    <row r="328" spans="3:29" x14ac:dyDescent="0.25">
      <c r="C328"/>
      <c r="D328"/>
      <c r="E328"/>
      <c r="F328" s="52"/>
      <c r="G328" s="52"/>
      <c r="AA328" s="153"/>
      <c r="AB328" s="153"/>
      <c r="AC328" s="153"/>
    </row>
    <row r="329" spans="3:29" x14ac:dyDescent="0.25">
      <c r="C329"/>
      <c r="D329"/>
      <c r="E329"/>
      <c r="F329" s="52"/>
      <c r="G329" s="52"/>
      <c r="AA329" s="153"/>
      <c r="AB329" s="153"/>
      <c r="AC329" s="153"/>
    </row>
    <row r="330" spans="3:29" x14ac:dyDescent="0.25">
      <c r="C330"/>
      <c r="D330"/>
      <c r="E330"/>
      <c r="F330" s="52"/>
      <c r="G330" s="52"/>
      <c r="AA330" s="153"/>
      <c r="AB330" s="153"/>
      <c r="AC330" s="153"/>
    </row>
    <row r="331" spans="3:29" x14ac:dyDescent="0.25">
      <c r="C331"/>
      <c r="D331"/>
      <c r="E331"/>
      <c r="F331" s="52"/>
      <c r="G331" s="52"/>
      <c r="AA331" s="153"/>
      <c r="AB331" s="153"/>
      <c r="AC331" s="153"/>
    </row>
    <row r="332" spans="3:29" x14ac:dyDescent="0.25">
      <c r="C332"/>
      <c r="D332"/>
      <c r="E332"/>
      <c r="F332" s="52"/>
      <c r="G332" s="52"/>
      <c r="AA332" s="153"/>
      <c r="AB332" s="153"/>
      <c r="AC332" s="153"/>
    </row>
    <row r="333" spans="3:29" x14ac:dyDescent="0.25">
      <c r="C333"/>
      <c r="D333"/>
      <c r="E333"/>
      <c r="F333" s="52"/>
      <c r="G333" s="52"/>
      <c r="AA333" s="153"/>
      <c r="AB333" s="153"/>
      <c r="AC333" s="153"/>
    </row>
    <row r="334" spans="3:29" x14ac:dyDescent="0.25">
      <c r="C334"/>
      <c r="D334"/>
      <c r="E334"/>
      <c r="F334" s="52"/>
      <c r="G334" s="52"/>
      <c r="AA334" s="153"/>
      <c r="AB334" s="153"/>
      <c r="AC334" s="153"/>
    </row>
    <row r="335" spans="3:29" x14ac:dyDescent="0.25">
      <c r="C335"/>
      <c r="D335"/>
      <c r="E335"/>
      <c r="F335" s="52"/>
      <c r="G335" s="52"/>
      <c r="AA335" s="153"/>
      <c r="AB335" s="153"/>
      <c r="AC335" s="153"/>
    </row>
    <row r="336" spans="3:29" x14ac:dyDescent="0.25">
      <c r="C336"/>
      <c r="D336"/>
      <c r="E336"/>
      <c r="F336" s="52"/>
      <c r="G336" s="52"/>
      <c r="AA336" s="153"/>
      <c r="AB336" s="153"/>
      <c r="AC336" s="153"/>
    </row>
    <row r="337" spans="3:29" x14ac:dyDescent="0.25">
      <c r="C337"/>
      <c r="D337"/>
      <c r="E337"/>
      <c r="F337" s="52"/>
      <c r="G337" s="52"/>
      <c r="AA337" s="153"/>
      <c r="AB337" s="153"/>
      <c r="AC337" s="153"/>
    </row>
    <row r="338" spans="3:29" x14ac:dyDescent="0.25">
      <c r="C338"/>
      <c r="D338"/>
      <c r="E338"/>
      <c r="F338" s="52"/>
      <c r="G338" s="52"/>
      <c r="AA338" s="153"/>
      <c r="AB338" s="153"/>
      <c r="AC338" s="153"/>
    </row>
    <row r="339" spans="3:29" x14ac:dyDescent="0.25">
      <c r="C339"/>
      <c r="D339"/>
      <c r="E339"/>
      <c r="F339" s="52"/>
      <c r="G339" s="52"/>
      <c r="AA339" s="153"/>
      <c r="AB339" s="153"/>
      <c r="AC339" s="153"/>
    </row>
    <row r="340" spans="3:29" x14ac:dyDescent="0.25">
      <c r="C340"/>
      <c r="D340"/>
      <c r="E340"/>
      <c r="F340" s="52"/>
      <c r="G340" s="52"/>
      <c r="AA340" s="153"/>
      <c r="AB340" s="153"/>
      <c r="AC340" s="153"/>
    </row>
    <row r="341" spans="3:29" x14ac:dyDescent="0.25">
      <c r="C341"/>
      <c r="D341"/>
      <c r="E341"/>
      <c r="F341" s="52"/>
      <c r="G341" s="52"/>
      <c r="AA341" s="153"/>
      <c r="AB341" s="153"/>
      <c r="AC341" s="153"/>
    </row>
    <row r="342" spans="3:29" x14ac:dyDescent="0.25">
      <c r="C342"/>
      <c r="D342"/>
      <c r="E342"/>
      <c r="F342" s="52"/>
      <c r="G342" s="52"/>
      <c r="AA342" s="153"/>
      <c r="AB342" s="153"/>
      <c r="AC342" s="153"/>
    </row>
    <row r="343" spans="3:29" x14ac:dyDescent="0.25">
      <c r="C343"/>
      <c r="D343"/>
      <c r="E343"/>
      <c r="F343" s="52"/>
      <c r="G343" s="52"/>
      <c r="AA343" s="153"/>
      <c r="AB343" s="153"/>
      <c r="AC343" s="153"/>
    </row>
    <row r="344" spans="3:29" x14ac:dyDescent="0.25">
      <c r="C344"/>
      <c r="D344"/>
      <c r="E344"/>
      <c r="F344" s="52"/>
      <c r="G344" s="52"/>
      <c r="AA344" s="153"/>
      <c r="AB344" s="153"/>
      <c r="AC344" s="153"/>
    </row>
    <row r="345" spans="3:29" x14ac:dyDescent="0.25">
      <c r="C345"/>
      <c r="D345"/>
      <c r="E345"/>
      <c r="F345" s="52"/>
      <c r="G345" s="52"/>
      <c r="AA345" s="153"/>
      <c r="AB345" s="153"/>
      <c r="AC345" s="153"/>
    </row>
    <row r="346" spans="3:29" x14ac:dyDescent="0.25">
      <c r="C346"/>
      <c r="D346"/>
      <c r="E346"/>
      <c r="F346" s="52"/>
      <c r="G346" s="52"/>
      <c r="AA346" s="153"/>
      <c r="AB346" s="153"/>
      <c r="AC346" s="153"/>
    </row>
    <row r="347" spans="3:29" x14ac:dyDescent="0.25">
      <c r="C347"/>
      <c r="D347"/>
      <c r="E347"/>
      <c r="F347" s="52"/>
      <c r="G347" s="52"/>
      <c r="AA347" s="153"/>
      <c r="AB347" s="153"/>
      <c r="AC347" s="153"/>
    </row>
    <row r="348" spans="3:29" x14ac:dyDescent="0.25">
      <c r="C348"/>
      <c r="D348"/>
      <c r="E348"/>
      <c r="F348" s="52"/>
      <c r="G348" s="52"/>
      <c r="AA348" s="153"/>
      <c r="AB348" s="153"/>
      <c r="AC348" s="153"/>
    </row>
    <row r="349" spans="3:29" x14ac:dyDescent="0.25">
      <c r="C349"/>
      <c r="D349"/>
      <c r="E349"/>
      <c r="F349" s="52"/>
      <c r="G349" s="52"/>
      <c r="AA349" s="153"/>
      <c r="AB349" s="153"/>
      <c r="AC349" s="153"/>
    </row>
    <row r="350" spans="3:29" x14ac:dyDescent="0.25">
      <c r="C350"/>
      <c r="D350"/>
      <c r="E350"/>
      <c r="F350" s="52"/>
      <c r="G350" s="52"/>
      <c r="AA350" s="153"/>
      <c r="AB350" s="153"/>
      <c r="AC350" s="153"/>
    </row>
    <row r="351" spans="3:29" x14ac:dyDescent="0.25">
      <c r="C351"/>
      <c r="D351"/>
      <c r="E351"/>
      <c r="F351" s="52"/>
      <c r="G351" s="52"/>
      <c r="AA351" s="153"/>
      <c r="AB351" s="153"/>
      <c r="AC351" s="153"/>
    </row>
    <row r="352" spans="3:29" x14ac:dyDescent="0.25">
      <c r="C352"/>
      <c r="D352"/>
      <c r="E352"/>
      <c r="F352" s="52"/>
      <c r="G352" s="52"/>
      <c r="AA352" s="153"/>
      <c r="AB352" s="153"/>
      <c r="AC352" s="153"/>
    </row>
    <row r="353" spans="3:29" x14ac:dyDescent="0.25">
      <c r="C353"/>
      <c r="D353"/>
      <c r="E353"/>
      <c r="F353" s="52"/>
      <c r="G353" s="52"/>
      <c r="AA353" s="153"/>
      <c r="AB353" s="153"/>
      <c r="AC353" s="153"/>
    </row>
    <row r="354" spans="3:29" x14ac:dyDescent="0.25">
      <c r="C354"/>
      <c r="D354"/>
      <c r="E354"/>
      <c r="F354" s="52"/>
      <c r="G354" s="52"/>
      <c r="AA354" s="153"/>
      <c r="AB354" s="153"/>
      <c r="AC354" s="153"/>
    </row>
    <row r="355" spans="3:29" x14ac:dyDescent="0.25">
      <c r="C355"/>
      <c r="D355"/>
      <c r="E355"/>
      <c r="F355" s="52"/>
      <c r="G355" s="52"/>
      <c r="AA355" s="153"/>
      <c r="AB355" s="153"/>
      <c r="AC355" s="153"/>
    </row>
    <row r="356" spans="3:29" x14ac:dyDescent="0.25">
      <c r="C356"/>
      <c r="D356"/>
      <c r="E356"/>
      <c r="F356" s="52"/>
      <c r="G356" s="52"/>
      <c r="AA356" s="153"/>
      <c r="AB356" s="153"/>
      <c r="AC356" s="153"/>
    </row>
    <row r="357" spans="3:29" x14ac:dyDescent="0.25">
      <c r="C357"/>
      <c r="D357"/>
      <c r="E357"/>
      <c r="F357" s="52"/>
      <c r="G357" s="52"/>
      <c r="AA357" s="153"/>
      <c r="AB357" s="153"/>
      <c r="AC357" s="153"/>
    </row>
    <row r="358" spans="3:29" x14ac:dyDescent="0.25">
      <c r="C358"/>
      <c r="D358"/>
      <c r="E358"/>
      <c r="F358" s="52"/>
      <c r="G358" s="52"/>
      <c r="AA358" s="153"/>
      <c r="AB358" s="153"/>
      <c r="AC358" s="153"/>
    </row>
    <row r="359" spans="3:29" x14ac:dyDescent="0.25">
      <c r="C359"/>
      <c r="D359"/>
      <c r="E359"/>
      <c r="F359" s="52"/>
      <c r="G359" s="52"/>
      <c r="AA359" s="153"/>
      <c r="AB359" s="153"/>
      <c r="AC359" s="153"/>
    </row>
    <row r="360" spans="3:29" x14ac:dyDescent="0.25">
      <c r="C360"/>
      <c r="D360"/>
      <c r="E360"/>
      <c r="F360" s="52"/>
      <c r="G360" s="52"/>
      <c r="AA360" s="153"/>
      <c r="AB360" s="153"/>
      <c r="AC360" s="153"/>
    </row>
    <row r="361" spans="3:29" x14ac:dyDescent="0.25">
      <c r="C361"/>
      <c r="D361"/>
      <c r="E361"/>
      <c r="F361" s="52"/>
      <c r="G361" s="52"/>
      <c r="AA361" s="153"/>
      <c r="AB361" s="153"/>
      <c r="AC361" s="153"/>
    </row>
    <row r="362" spans="3:29" x14ac:dyDescent="0.25">
      <c r="C362"/>
      <c r="D362"/>
      <c r="E362"/>
      <c r="F362" s="52"/>
      <c r="G362" s="52"/>
      <c r="AA362" s="153"/>
      <c r="AB362" s="153"/>
      <c r="AC362" s="153"/>
    </row>
    <row r="363" spans="3:29" x14ac:dyDescent="0.25">
      <c r="C363"/>
      <c r="D363"/>
      <c r="E363"/>
      <c r="F363" s="52"/>
      <c r="G363" s="52"/>
      <c r="AA363" s="153"/>
      <c r="AB363" s="153"/>
      <c r="AC363" s="153"/>
    </row>
    <row r="364" spans="3:29" x14ac:dyDescent="0.25">
      <c r="C364"/>
      <c r="D364"/>
      <c r="E364"/>
      <c r="F364" s="52"/>
      <c r="G364" s="52"/>
      <c r="AA364" s="153"/>
      <c r="AB364" s="153"/>
      <c r="AC364" s="153"/>
    </row>
    <row r="365" spans="3:29" x14ac:dyDescent="0.25">
      <c r="C365"/>
      <c r="D365"/>
      <c r="E365"/>
      <c r="F365" s="52"/>
      <c r="G365" s="52"/>
      <c r="AA365" s="153"/>
      <c r="AB365" s="153"/>
      <c r="AC365" s="153"/>
    </row>
    <row r="366" spans="3:29" x14ac:dyDescent="0.25">
      <c r="C366"/>
      <c r="D366"/>
      <c r="E366"/>
      <c r="F366" s="52"/>
      <c r="G366" s="52"/>
      <c r="AA366" s="153"/>
      <c r="AB366" s="153"/>
      <c r="AC366" s="153"/>
    </row>
    <row r="367" spans="3:29" x14ac:dyDescent="0.25">
      <c r="C367"/>
      <c r="D367"/>
      <c r="E367"/>
      <c r="F367" s="52"/>
      <c r="G367" s="52"/>
      <c r="AA367" s="153"/>
      <c r="AB367" s="153"/>
      <c r="AC367" s="153"/>
    </row>
    <row r="368" spans="3:29" x14ac:dyDescent="0.25">
      <c r="C368"/>
      <c r="D368"/>
      <c r="E368"/>
      <c r="F368" s="52"/>
      <c r="G368" s="52"/>
      <c r="AA368" s="153"/>
      <c r="AB368" s="153"/>
      <c r="AC368" s="153"/>
    </row>
    <row r="369" spans="3:29" x14ac:dyDescent="0.25">
      <c r="C369"/>
      <c r="D369"/>
      <c r="E369"/>
      <c r="F369" s="52"/>
      <c r="G369" s="52"/>
      <c r="AA369" s="153"/>
      <c r="AB369" s="153"/>
      <c r="AC369" s="153"/>
    </row>
    <row r="370" spans="3:29" x14ac:dyDescent="0.25">
      <c r="C370"/>
      <c r="D370"/>
      <c r="E370"/>
      <c r="F370" s="52"/>
      <c r="G370" s="52"/>
      <c r="AA370" s="153"/>
      <c r="AB370" s="153"/>
      <c r="AC370" s="153"/>
    </row>
    <row r="371" spans="3:29" x14ac:dyDescent="0.25">
      <c r="C371"/>
      <c r="D371"/>
      <c r="E371"/>
      <c r="F371" s="52"/>
      <c r="G371" s="52"/>
      <c r="AA371" s="153"/>
      <c r="AB371" s="153"/>
      <c r="AC371" s="153"/>
    </row>
    <row r="372" spans="3:29" x14ac:dyDescent="0.25">
      <c r="C372"/>
      <c r="D372"/>
      <c r="E372"/>
      <c r="F372" s="52"/>
      <c r="G372" s="52"/>
      <c r="AA372" s="153"/>
      <c r="AB372" s="153"/>
      <c r="AC372" s="153"/>
    </row>
    <row r="373" spans="3:29" x14ac:dyDescent="0.25">
      <c r="C373"/>
      <c r="D373"/>
      <c r="E373"/>
      <c r="F373" s="52"/>
      <c r="G373" s="52"/>
      <c r="AA373" s="153"/>
      <c r="AB373" s="153"/>
      <c r="AC373" s="153"/>
    </row>
    <row r="374" spans="3:29" x14ac:dyDescent="0.25">
      <c r="C374"/>
      <c r="D374"/>
      <c r="E374"/>
      <c r="F374" s="52"/>
      <c r="G374" s="52"/>
      <c r="AA374" s="153"/>
      <c r="AB374" s="153"/>
      <c r="AC374" s="153"/>
    </row>
    <row r="375" spans="3:29" x14ac:dyDescent="0.25">
      <c r="C375"/>
      <c r="D375"/>
      <c r="E375"/>
      <c r="F375" s="52"/>
      <c r="G375" s="52"/>
      <c r="AA375" s="153"/>
      <c r="AB375" s="153"/>
      <c r="AC375" s="153"/>
    </row>
    <row r="376" spans="3:29" x14ac:dyDescent="0.25">
      <c r="C376"/>
      <c r="D376"/>
      <c r="E376"/>
      <c r="F376" s="52"/>
      <c r="G376" s="52"/>
      <c r="AA376" s="153"/>
      <c r="AB376" s="153"/>
      <c r="AC376" s="153"/>
    </row>
    <row r="377" spans="3:29" x14ac:dyDescent="0.25">
      <c r="C377"/>
      <c r="D377"/>
      <c r="E377"/>
      <c r="F377" s="52"/>
      <c r="G377" s="52"/>
      <c r="AA377" s="153"/>
      <c r="AB377" s="153"/>
      <c r="AC377" s="153"/>
    </row>
    <row r="378" spans="3:29" x14ac:dyDescent="0.25">
      <c r="C378"/>
      <c r="D378"/>
      <c r="E378"/>
      <c r="F378" s="52"/>
      <c r="G378" s="52"/>
      <c r="AA378" s="153"/>
      <c r="AB378" s="153"/>
      <c r="AC378" s="153"/>
    </row>
    <row r="379" spans="3:29" x14ac:dyDescent="0.25">
      <c r="C379"/>
      <c r="D379"/>
      <c r="E379"/>
      <c r="F379" s="52"/>
      <c r="G379" s="52"/>
      <c r="AA379" s="153"/>
      <c r="AB379" s="153"/>
      <c r="AC379" s="153"/>
    </row>
    <row r="380" spans="3:29" x14ac:dyDescent="0.25">
      <c r="C380"/>
      <c r="D380"/>
      <c r="E380"/>
      <c r="F380" s="52"/>
      <c r="G380" s="52"/>
      <c r="AA380" s="153"/>
      <c r="AB380" s="153"/>
      <c r="AC380" s="153"/>
    </row>
    <row r="381" spans="3:29" x14ac:dyDescent="0.25">
      <c r="C381"/>
      <c r="D381"/>
      <c r="E381"/>
      <c r="F381" s="52"/>
      <c r="G381" s="52"/>
      <c r="AA381" s="153"/>
      <c r="AB381" s="153"/>
      <c r="AC381" s="153"/>
    </row>
    <row r="382" spans="3:29" x14ac:dyDescent="0.25">
      <c r="C382"/>
      <c r="D382"/>
      <c r="E382"/>
      <c r="F382" s="52"/>
      <c r="G382" s="52"/>
      <c r="AA382" s="153"/>
      <c r="AB382" s="153"/>
      <c r="AC382" s="153"/>
    </row>
    <row r="383" spans="3:29" x14ac:dyDescent="0.25">
      <c r="C383"/>
      <c r="D383"/>
      <c r="E383"/>
      <c r="F383" s="52"/>
      <c r="G383" s="52"/>
      <c r="AA383" s="153"/>
      <c r="AB383" s="153"/>
      <c r="AC383" s="153"/>
    </row>
    <row r="384" spans="3:29" x14ac:dyDescent="0.25">
      <c r="C384"/>
      <c r="D384"/>
      <c r="E384"/>
      <c r="F384" s="52"/>
      <c r="G384" s="52"/>
      <c r="AA384" s="153"/>
      <c r="AB384" s="153"/>
      <c r="AC384" s="153"/>
    </row>
    <row r="385" spans="3:29" x14ac:dyDescent="0.25">
      <c r="C385"/>
      <c r="D385"/>
      <c r="E385"/>
      <c r="F385" s="52"/>
      <c r="G385" s="52"/>
      <c r="AA385" s="153"/>
      <c r="AB385" s="153"/>
      <c r="AC385" s="153"/>
    </row>
    <row r="386" spans="3:29" x14ac:dyDescent="0.25">
      <c r="C386"/>
      <c r="D386"/>
      <c r="E386"/>
      <c r="F386" s="52"/>
      <c r="G386" s="52"/>
      <c r="AA386" s="153"/>
      <c r="AB386" s="153"/>
      <c r="AC386" s="153"/>
    </row>
    <row r="387" spans="3:29" x14ac:dyDescent="0.25">
      <c r="C387"/>
      <c r="D387"/>
      <c r="E387"/>
      <c r="F387" s="52"/>
      <c r="G387" s="52"/>
      <c r="AA387" s="153"/>
      <c r="AB387" s="153"/>
      <c r="AC387" s="153"/>
    </row>
    <row r="388" spans="3:29" x14ac:dyDescent="0.25">
      <c r="C388"/>
      <c r="D388"/>
      <c r="E388"/>
      <c r="F388" s="52"/>
      <c r="G388" s="52"/>
      <c r="AA388" s="153"/>
      <c r="AB388" s="153"/>
      <c r="AC388" s="153"/>
    </row>
    <row r="389" spans="3:29" x14ac:dyDescent="0.25">
      <c r="C389"/>
      <c r="D389"/>
      <c r="E389"/>
      <c r="F389" s="52"/>
      <c r="G389" s="52"/>
      <c r="AA389" s="153"/>
      <c r="AB389" s="153"/>
      <c r="AC389" s="153"/>
    </row>
    <row r="390" spans="3:29" x14ac:dyDescent="0.25">
      <c r="C390"/>
      <c r="D390"/>
      <c r="E390"/>
      <c r="F390" s="52"/>
      <c r="G390" s="52"/>
      <c r="AA390" s="153"/>
      <c r="AB390" s="153"/>
      <c r="AC390" s="153"/>
    </row>
    <row r="391" spans="3:29" x14ac:dyDescent="0.25">
      <c r="C391"/>
      <c r="D391"/>
      <c r="E391"/>
      <c r="F391" s="52"/>
      <c r="G391" s="52"/>
      <c r="AA391" s="153"/>
      <c r="AB391" s="153"/>
      <c r="AC391" s="153"/>
    </row>
    <row r="392" spans="3:29" x14ac:dyDescent="0.25">
      <c r="C392"/>
      <c r="D392"/>
      <c r="E392"/>
      <c r="F392" s="52"/>
      <c r="G392" s="52"/>
      <c r="AA392" s="153"/>
      <c r="AB392" s="153"/>
      <c r="AC392" s="153"/>
    </row>
    <row r="393" spans="3:29" x14ac:dyDescent="0.25">
      <c r="C393"/>
      <c r="D393"/>
      <c r="E393"/>
      <c r="F393" s="52"/>
      <c r="G393" s="52"/>
      <c r="AA393" s="153"/>
      <c r="AB393" s="153"/>
      <c r="AC393" s="153"/>
    </row>
    <row r="394" spans="3:29" x14ac:dyDescent="0.25">
      <c r="C394"/>
      <c r="D394"/>
      <c r="E394"/>
      <c r="F394" s="52"/>
      <c r="G394" s="52"/>
      <c r="AA394" s="153"/>
      <c r="AB394" s="153"/>
      <c r="AC394" s="153"/>
    </row>
    <row r="395" spans="3:29" x14ac:dyDescent="0.25">
      <c r="C395"/>
      <c r="D395"/>
      <c r="E395"/>
      <c r="F395" s="52"/>
      <c r="G395" s="52"/>
      <c r="AA395" s="153"/>
      <c r="AB395" s="153"/>
      <c r="AC395" s="153"/>
    </row>
    <row r="396" spans="3:29" x14ac:dyDescent="0.25">
      <c r="C396"/>
      <c r="D396"/>
      <c r="E396"/>
      <c r="F396" s="52"/>
      <c r="G396" s="52"/>
      <c r="AA396" s="153"/>
      <c r="AB396" s="153"/>
      <c r="AC396" s="153"/>
    </row>
    <row r="397" spans="3:29" x14ac:dyDescent="0.25">
      <c r="C397"/>
      <c r="D397"/>
      <c r="E397"/>
      <c r="F397" s="52"/>
      <c r="G397" s="52"/>
      <c r="AA397" s="153"/>
      <c r="AB397" s="153"/>
      <c r="AC397" s="153"/>
    </row>
    <row r="398" spans="3:29" x14ac:dyDescent="0.25">
      <c r="C398"/>
      <c r="D398"/>
      <c r="E398"/>
      <c r="F398" s="52"/>
      <c r="G398" s="52"/>
      <c r="AA398" s="153"/>
      <c r="AB398" s="153"/>
      <c r="AC398" s="153"/>
    </row>
    <row r="399" spans="3:29" x14ac:dyDescent="0.25">
      <c r="C399"/>
      <c r="D399"/>
      <c r="E399"/>
      <c r="F399" s="52"/>
      <c r="G399" s="52"/>
      <c r="AA399" s="153"/>
      <c r="AB399" s="153"/>
      <c r="AC399" s="153"/>
    </row>
    <row r="400" spans="3:29" x14ac:dyDescent="0.25">
      <c r="C400"/>
      <c r="D400"/>
      <c r="E400"/>
      <c r="F400" s="52"/>
      <c r="G400" s="52"/>
      <c r="AA400" s="153"/>
      <c r="AB400" s="153"/>
      <c r="AC400" s="153"/>
    </row>
    <row r="401" spans="3:29" x14ac:dyDescent="0.25">
      <c r="C401"/>
      <c r="D401"/>
      <c r="E401"/>
      <c r="F401" s="52"/>
      <c r="G401" s="52"/>
      <c r="AA401" s="153"/>
      <c r="AB401" s="153"/>
      <c r="AC401" s="153"/>
    </row>
    <row r="402" spans="3:29" x14ac:dyDescent="0.25">
      <c r="C402"/>
      <c r="D402"/>
      <c r="E402"/>
      <c r="F402" s="52"/>
      <c r="G402" s="52"/>
      <c r="AA402" s="153"/>
      <c r="AB402" s="153"/>
      <c r="AC402" s="153"/>
    </row>
    <row r="403" spans="3:29" x14ac:dyDescent="0.25">
      <c r="C403"/>
      <c r="D403"/>
      <c r="E403"/>
      <c r="F403" s="52"/>
      <c r="G403" s="52"/>
      <c r="AA403" s="153"/>
      <c r="AB403" s="153"/>
      <c r="AC403" s="153"/>
    </row>
    <row r="404" spans="3:29" x14ac:dyDescent="0.25">
      <c r="C404"/>
      <c r="D404"/>
      <c r="E404"/>
      <c r="F404" s="52"/>
      <c r="G404" s="52"/>
      <c r="AA404" s="153"/>
      <c r="AB404" s="153"/>
      <c r="AC404" s="153"/>
    </row>
    <row r="405" spans="3:29" x14ac:dyDescent="0.25">
      <c r="C405"/>
      <c r="D405"/>
      <c r="E405"/>
      <c r="F405" s="52"/>
      <c r="G405" s="52"/>
      <c r="AA405" s="153"/>
      <c r="AB405" s="153"/>
      <c r="AC405" s="153"/>
    </row>
    <row r="406" spans="3:29" x14ac:dyDescent="0.25">
      <c r="C406"/>
      <c r="D406"/>
      <c r="E406"/>
      <c r="F406" s="52"/>
      <c r="G406" s="52"/>
      <c r="AA406" s="153"/>
      <c r="AB406" s="153"/>
      <c r="AC406" s="153"/>
    </row>
    <row r="407" spans="3:29" x14ac:dyDescent="0.25">
      <c r="C407"/>
      <c r="D407"/>
      <c r="E407"/>
      <c r="F407" s="52"/>
      <c r="G407" s="52"/>
      <c r="AA407" s="153"/>
      <c r="AB407" s="153"/>
      <c r="AC407" s="153"/>
    </row>
    <row r="408" spans="3:29" x14ac:dyDescent="0.25">
      <c r="C408"/>
      <c r="D408"/>
      <c r="E408"/>
      <c r="F408" s="52"/>
      <c r="G408" s="52"/>
      <c r="AA408" s="153"/>
      <c r="AB408" s="153"/>
      <c r="AC408" s="153"/>
    </row>
    <row r="409" spans="3:29" x14ac:dyDescent="0.25">
      <c r="C409"/>
      <c r="D409"/>
      <c r="E409"/>
      <c r="F409" s="52"/>
      <c r="G409" s="52"/>
      <c r="AA409" s="153"/>
      <c r="AB409" s="153"/>
      <c r="AC409" s="153"/>
    </row>
    <row r="410" spans="3:29" x14ac:dyDescent="0.25">
      <c r="C410"/>
      <c r="D410"/>
      <c r="E410"/>
      <c r="F410" s="52"/>
      <c r="G410" s="52"/>
      <c r="AA410" s="153"/>
      <c r="AB410" s="153"/>
      <c r="AC410" s="153"/>
    </row>
    <row r="411" spans="3:29" x14ac:dyDescent="0.25">
      <c r="C411"/>
      <c r="D411"/>
      <c r="E411"/>
      <c r="F411" s="52"/>
      <c r="G411" s="52"/>
      <c r="AA411" s="153"/>
      <c r="AB411" s="153"/>
      <c r="AC411" s="153"/>
    </row>
    <row r="412" spans="3:29" x14ac:dyDescent="0.25">
      <c r="C412"/>
      <c r="D412"/>
      <c r="E412"/>
      <c r="F412" s="52"/>
      <c r="G412" s="52"/>
      <c r="AA412" s="153"/>
      <c r="AB412" s="153"/>
      <c r="AC412" s="153"/>
    </row>
    <row r="413" spans="3:29" x14ac:dyDescent="0.25">
      <c r="C413"/>
      <c r="D413"/>
      <c r="E413"/>
      <c r="F413" s="52"/>
      <c r="G413" s="52"/>
      <c r="AA413" s="153"/>
      <c r="AB413" s="153"/>
      <c r="AC413" s="153"/>
    </row>
    <row r="414" spans="3:29" x14ac:dyDescent="0.25">
      <c r="C414"/>
      <c r="D414"/>
      <c r="E414"/>
      <c r="F414" s="52"/>
      <c r="G414" s="52"/>
      <c r="AA414" s="153"/>
      <c r="AB414" s="153"/>
      <c r="AC414" s="153"/>
    </row>
    <row r="415" spans="3:29" x14ac:dyDescent="0.25">
      <c r="C415"/>
      <c r="D415"/>
      <c r="E415"/>
      <c r="F415" s="52"/>
      <c r="G415" s="52"/>
      <c r="AA415" s="153"/>
      <c r="AB415" s="153"/>
      <c r="AC415" s="153"/>
    </row>
    <row r="416" spans="3:29" x14ac:dyDescent="0.25">
      <c r="C416"/>
      <c r="D416"/>
      <c r="E416"/>
      <c r="F416" s="52"/>
      <c r="G416" s="52"/>
      <c r="AA416" s="153"/>
      <c r="AB416" s="153"/>
      <c r="AC416" s="153"/>
    </row>
    <row r="417" spans="3:29" x14ac:dyDescent="0.25">
      <c r="C417"/>
      <c r="D417"/>
      <c r="E417"/>
      <c r="F417" s="52"/>
      <c r="G417" s="52"/>
      <c r="AA417" s="153"/>
      <c r="AB417" s="153"/>
      <c r="AC417" s="153"/>
    </row>
    <row r="418" spans="3:29" x14ac:dyDescent="0.25">
      <c r="C418"/>
      <c r="D418"/>
      <c r="E418"/>
      <c r="F418" s="52"/>
      <c r="G418" s="52"/>
      <c r="AA418" s="153"/>
      <c r="AB418" s="153"/>
      <c r="AC418" s="153"/>
    </row>
    <row r="419" spans="3:29" x14ac:dyDescent="0.25">
      <c r="C419"/>
      <c r="D419"/>
      <c r="E419"/>
      <c r="F419" s="52"/>
      <c r="G419" s="52"/>
      <c r="AA419" s="153"/>
      <c r="AB419" s="153"/>
      <c r="AC419" s="153"/>
    </row>
    <row r="420" spans="3:29" x14ac:dyDescent="0.25">
      <c r="C420"/>
      <c r="D420"/>
      <c r="E420"/>
      <c r="F420" s="52"/>
      <c r="G420" s="52"/>
      <c r="AA420" s="153"/>
      <c r="AB420" s="153"/>
      <c r="AC420" s="153"/>
    </row>
    <row r="421" spans="3:29" x14ac:dyDescent="0.25">
      <c r="C421"/>
      <c r="D421"/>
      <c r="E421"/>
      <c r="F421" s="52"/>
      <c r="G421" s="52"/>
      <c r="AA421" s="153"/>
      <c r="AB421" s="153"/>
      <c r="AC421" s="153"/>
    </row>
    <row r="422" spans="3:29" x14ac:dyDescent="0.25">
      <c r="C422"/>
      <c r="D422"/>
      <c r="E422"/>
      <c r="F422" s="52"/>
      <c r="G422" s="52"/>
      <c r="AA422" s="153"/>
      <c r="AB422" s="153"/>
      <c r="AC422" s="153"/>
    </row>
    <row r="423" spans="3:29" x14ac:dyDescent="0.25">
      <c r="C423"/>
      <c r="D423"/>
      <c r="E423"/>
      <c r="F423" s="52"/>
      <c r="G423" s="52"/>
      <c r="AA423" s="153"/>
      <c r="AB423" s="153"/>
      <c r="AC423" s="153"/>
    </row>
    <row r="424" spans="3:29" x14ac:dyDescent="0.25">
      <c r="C424"/>
      <c r="D424"/>
      <c r="E424"/>
      <c r="F424" s="52"/>
      <c r="G424" s="52"/>
      <c r="AA424" s="153"/>
      <c r="AB424" s="153"/>
      <c r="AC424" s="153"/>
    </row>
    <row r="425" spans="3:29" x14ac:dyDescent="0.25">
      <c r="C425"/>
      <c r="D425"/>
      <c r="E425"/>
      <c r="F425" s="52"/>
      <c r="G425" s="52"/>
      <c r="AA425" s="153"/>
      <c r="AB425" s="153"/>
      <c r="AC425" s="153"/>
    </row>
    <row r="426" spans="3:29" x14ac:dyDescent="0.25">
      <c r="C426"/>
      <c r="D426"/>
      <c r="E426"/>
      <c r="F426" s="52"/>
      <c r="G426" s="52"/>
      <c r="AA426" s="153"/>
      <c r="AB426" s="153"/>
      <c r="AC426" s="153"/>
    </row>
    <row r="427" spans="3:29" x14ac:dyDescent="0.25">
      <c r="C427"/>
      <c r="D427"/>
      <c r="E427"/>
      <c r="F427" s="52"/>
      <c r="G427" s="52"/>
      <c r="AA427" s="153"/>
      <c r="AB427" s="153"/>
      <c r="AC427" s="153"/>
    </row>
    <row r="428" spans="3:29" x14ac:dyDescent="0.25">
      <c r="C428"/>
      <c r="D428"/>
      <c r="E428"/>
      <c r="F428" s="52"/>
      <c r="G428" s="52"/>
      <c r="AA428" s="153"/>
      <c r="AB428" s="153"/>
      <c r="AC428" s="153"/>
    </row>
    <row r="429" spans="3:29" x14ac:dyDescent="0.25">
      <c r="C429"/>
      <c r="D429"/>
      <c r="E429"/>
      <c r="F429" s="52"/>
      <c r="G429" s="52"/>
      <c r="AA429" s="153"/>
      <c r="AB429" s="153"/>
      <c r="AC429" s="153"/>
    </row>
    <row r="430" spans="3:29" x14ac:dyDescent="0.25">
      <c r="C430"/>
      <c r="D430"/>
      <c r="E430"/>
      <c r="F430" s="52"/>
      <c r="G430" s="52"/>
      <c r="AA430" s="153"/>
      <c r="AB430" s="153"/>
      <c r="AC430" s="153"/>
    </row>
    <row r="431" spans="3:29" x14ac:dyDescent="0.25">
      <c r="C431"/>
      <c r="D431"/>
      <c r="E431"/>
      <c r="F431" s="52"/>
      <c r="G431" s="52"/>
      <c r="AA431" s="153"/>
      <c r="AB431" s="153"/>
      <c r="AC431" s="153"/>
    </row>
    <row r="432" spans="3:29" x14ac:dyDescent="0.25">
      <c r="C432"/>
      <c r="D432"/>
      <c r="E432"/>
      <c r="F432" s="52"/>
      <c r="G432" s="52"/>
      <c r="AA432" s="153"/>
      <c r="AB432" s="153"/>
      <c r="AC432" s="153"/>
    </row>
    <row r="433" spans="3:29" x14ac:dyDescent="0.25">
      <c r="C433"/>
      <c r="D433"/>
      <c r="E433"/>
      <c r="F433" s="52"/>
      <c r="G433" s="52"/>
      <c r="AA433" s="153"/>
      <c r="AB433" s="153"/>
      <c r="AC433" s="153"/>
    </row>
    <row r="434" spans="3:29" x14ac:dyDescent="0.25">
      <c r="C434"/>
      <c r="D434"/>
      <c r="E434"/>
      <c r="F434" s="52"/>
      <c r="G434" s="52"/>
      <c r="AA434" s="153"/>
      <c r="AB434" s="153"/>
      <c r="AC434" s="153"/>
    </row>
    <row r="435" spans="3:29" x14ac:dyDescent="0.25">
      <c r="C435"/>
      <c r="D435"/>
      <c r="E435"/>
      <c r="F435" s="52"/>
      <c r="G435" s="52"/>
      <c r="AA435" s="153"/>
      <c r="AB435" s="153"/>
      <c r="AC435" s="153"/>
    </row>
    <row r="436" spans="3:29" x14ac:dyDescent="0.25">
      <c r="C436"/>
      <c r="D436"/>
      <c r="E436"/>
      <c r="F436" s="52"/>
      <c r="G436" s="52"/>
      <c r="AA436" s="153"/>
      <c r="AB436" s="153"/>
      <c r="AC436" s="153"/>
    </row>
    <row r="437" spans="3:29" x14ac:dyDescent="0.25">
      <c r="C437"/>
      <c r="D437"/>
      <c r="E437"/>
      <c r="F437" s="52"/>
      <c r="G437" s="52"/>
      <c r="AA437" s="153"/>
      <c r="AB437" s="153"/>
      <c r="AC437" s="153"/>
    </row>
    <row r="438" spans="3:29" x14ac:dyDescent="0.25">
      <c r="C438"/>
      <c r="D438"/>
      <c r="E438"/>
      <c r="F438" s="52"/>
      <c r="G438" s="52"/>
      <c r="AA438" s="153"/>
      <c r="AB438" s="153"/>
      <c r="AC438" s="153"/>
    </row>
    <row r="439" spans="3:29" x14ac:dyDescent="0.25">
      <c r="C439"/>
      <c r="D439"/>
      <c r="E439"/>
      <c r="F439" s="52"/>
      <c r="G439" s="52"/>
      <c r="AA439" s="153"/>
      <c r="AB439" s="153"/>
      <c r="AC439" s="153"/>
    </row>
    <row r="440" spans="3:29" x14ac:dyDescent="0.25">
      <c r="C440"/>
      <c r="D440"/>
      <c r="E440"/>
      <c r="F440" s="52"/>
      <c r="G440" s="52"/>
      <c r="AA440" s="153"/>
      <c r="AB440" s="153"/>
      <c r="AC440" s="153"/>
    </row>
    <row r="441" spans="3:29" x14ac:dyDescent="0.25">
      <c r="C441"/>
      <c r="D441"/>
      <c r="E441"/>
      <c r="F441" s="52"/>
      <c r="G441" s="52"/>
      <c r="AA441" s="153"/>
      <c r="AB441" s="153"/>
      <c r="AC441" s="153"/>
    </row>
    <row r="442" spans="3:29" x14ac:dyDescent="0.25">
      <c r="C442"/>
      <c r="D442"/>
      <c r="E442"/>
      <c r="F442" s="52"/>
      <c r="G442" s="52"/>
      <c r="AA442" s="153"/>
      <c r="AB442" s="153"/>
      <c r="AC442" s="153"/>
    </row>
    <row r="443" spans="3:29" x14ac:dyDescent="0.25">
      <c r="C443"/>
      <c r="D443"/>
      <c r="E443"/>
      <c r="F443" s="52"/>
      <c r="G443" s="52"/>
      <c r="AA443" s="153"/>
      <c r="AB443" s="153"/>
      <c r="AC443" s="153"/>
    </row>
    <row r="444" spans="3:29" x14ac:dyDescent="0.25">
      <c r="C444"/>
      <c r="D444"/>
      <c r="E444"/>
      <c r="F444" s="52"/>
      <c r="G444" s="52"/>
      <c r="AA444" s="153"/>
      <c r="AB444" s="153"/>
      <c r="AC444" s="153"/>
    </row>
    <row r="445" spans="3:29" x14ac:dyDescent="0.25">
      <c r="C445"/>
      <c r="D445"/>
      <c r="E445"/>
      <c r="F445" s="52"/>
      <c r="G445" s="52"/>
      <c r="AA445" s="153"/>
      <c r="AB445" s="153"/>
      <c r="AC445" s="153"/>
    </row>
    <row r="446" spans="3:29" x14ac:dyDescent="0.25">
      <c r="C446"/>
      <c r="D446"/>
      <c r="E446"/>
      <c r="F446" s="52"/>
      <c r="G446" s="52"/>
      <c r="AA446" s="153"/>
      <c r="AB446" s="153"/>
      <c r="AC446" s="153"/>
    </row>
    <row r="447" spans="3:29" x14ac:dyDescent="0.25">
      <c r="C447"/>
      <c r="D447"/>
      <c r="E447"/>
      <c r="F447" s="52"/>
      <c r="G447" s="52"/>
      <c r="AA447" s="153"/>
      <c r="AB447" s="153"/>
      <c r="AC447" s="153"/>
    </row>
    <row r="448" spans="3:29" x14ac:dyDescent="0.25">
      <c r="C448"/>
      <c r="D448"/>
      <c r="E448"/>
      <c r="F448" s="52"/>
      <c r="G448" s="52"/>
      <c r="AA448" s="153"/>
      <c r="AB448" s="153"/>
      <c r="AC448" s="153"/>
    </row>
    <row r="449" spans="3:29" x14ac:dyDescent="0.25">
      <c r="C449"/>
      <c r="D449"/>
      <c r="E449"/>
      <c r="F449" s="52"/>
      <c r="G449" s="52"/>
      <c r="AA449" s="153"/>
      <c r="AB449" s="153"/>
      <c r="AC449" s="153"/>
    </row>
    <row r="450" spans="3:29" x14ac:dyDescent="0.25">
      <c r="C450"/>
      <c r="D450"/>
      <c r="E450"/>
      <c r="F450" s="52"/>
      <c r="G450" s="52"/>
      <c r="AA450" s="153"/>
      <c r="AB450" s="153"/>
      <c r="AC450" s="153"/>
    </row>
    <row r="451" spans="3:29" x14ac:dyDescent="0.25">
      <c r="C451"/>
      <c r="D451"/>
      <c r="E451"/>
      <c r="F451" s="52"/>
      <c r="G451" s="52"/>
      <c r="AA451" s="153"/>
      <c r="AB451" s="153"/>
      <c r="AC451" s="153"/>
    </row>
    <row r="452" spans="3:29" x14ac:dyDescent="0.25">
      <c r="C452"/>
      <c r="D452"/>
      <c r="E452"/>
      <c r="F452" s="52"/>
      <c r="G452" s="52"/>
      <c r="AA452" s="153"/>
      <c r="AB452" s="153"/>
      <c r="AC452" s="153"/>
    </row>
    <row r="453" spans="3:29" x14ac:dyDescent="0.25">
      <c r="C453"/>
      <c r="D453"/>
      <c r="E453"/>
      <c r="F453" s="52"/>
      <c r="G453" s="52"/>
      <c r="AA453" s="153"/>
      <c r="AB453" s="153"/>
      <c r="AC453" s="153"/>
    </row>
    <row r="454" spans="3:29" x14ac:dyDescent="0.25">
      <c r="C454"/>
      <c r="D454"/>
      <c r="E454"/>
      <c r="F454" s="52"/>
      <c r="G454" s="52"/>
      <c r="AA454" s="153"/>
      <c r="AB454" s="153"/>
      <c r="AC454" s="153"/>
    </row>
    <row r="455" spans="3:29" x14ac:dyDescent="0.25">
      <c r="C455"/>
      <c r="D455"/>
      <c r="E455"/>
      <c r="F455" s="52"/>
      <c r="G455" s="52"/>
      <c r="AA455" s="153"/>
      <c r="AB455" s="153"/>
      <c r="AC455" s="153"/>
    </row>
    <row r="456" spans="3:29" x14ac:dyDescent="0.25">
      <c r="C456"/>
      <c r="D456"/>
      <c r="E456"/>
      <c r="F456" s="52"/>
      <c r="G456" s="52"/>
      <c r="AA456" s="153"/>
      <c r="AB456" s="153"/>
      <c r="AC456" s="153"/>
    </row>
    <row r="457" spans="3:29" x14ac:dyDescent="0.25">
      <c r="C457"/>
      <c r="D457"/>
      <c r="E457"/>
      <c r="F457" s="52"/>
      <c r="G457" s="52"/>
      <c r="AA457" s="153"/>
      <c r="AB457" s="153"/>
      <c r="AC457" s="153"/>
    </row>
    <row r="458" spans="3:29" x14ac:dyDescent="0.25">
      <c r="C458"/>
      <c r="D458"/>
      <c r="E458"/>
      <c r="F458" s="52"/>
      <c r="G458" s="52"/>
      <c r="AA458" s="153"/>
      <c r="AB458" s="153"/>
      <c r="AC458" s="153"/>
    </row>
    <row r="459" spans="3:29" x14ac:dyDescent="0.25">
      <c r="C459"/>
      <c r="D459"/>
      <c r="E459"/>
      <c r="F459" s="52"/>
      <c r="G459" s="52"/>
      <c r="AA459" s="153"/>
      <c r="AB459" s="153"/>
      <c r="AC459" s="153"/>
    </row>
    <row r="460" spans="3:29" x14ac:dyDescent="0.25">
      <c r="C460"/>
      <c r="D460"/>
      <c r="E460"/>
      <c r="F460" s="52"/>
      <c r="G460" s="52"/>
      <c r="AA460" s="153"/>
      <c r="AB460" s="153"/>
      <c r="AC460" s="153"/>
    </row>
    <row r="461" spans="3:29" x14ac:dyDescent="0.25">
      <c r="C461"/>
      <c r="D461"/>
      <c r="E461"/>
      <c r="F461" s="52"/>
      <c r="G461" s="52"/>
      <c r="AA461" s="153"/>
      <c r="AB461" s="153"/>
      <c r="AC461" s="153"/>
    </row>
    <row r="462" spans="3:29" x14ac:dyDescent="0.25">
      <c r="C462"/>
      <c r="D462"/>
      <c r="E462"/>
      <c r="F462" s="52"/>
      <c r="G462" s="52"/>
      <c r="AA462" s="153"/>
      <c r="AB462" s="153"/>
      <c r="AC462" s="153"/>
    </row>
    <row r="463" spans="3:29" x14ac:dyDescent="0.25">
      <c r="C463"/>
      <c r="D463"/>
      <c r="E463"/>
      <c r="F463" s="52"/>
      <c r="G463" s="52"/>
      <c r="AA463" s="153"/>
      <c r="AB463" s="153"/>
      <c r="AC463" s="153"/>
    </row>
    <row r="464" spans="3:29" x14ac:dyDescent="0.25">
      <c r="C464"/>
      <c r="D464"/>
      <c r="E464"/>
      <c r="F464" s="52"/>
      <c r="G464" s="52"/>
      <c r="AA464" s="153"/>
      <c r="AB464" s="153"/>
      <c r="AC464" s="153"/>
    </row>
    <row r="465" spans="3:29" x14ac:dyDescent="0.25">
      <c r="C465"/>
      <c r="D465"/>
      <c r="E465"/>
      <c r="F465" s="52"/>
      <c r="G465" s="52"/>
      <c r="AA465" s="153"/>
      <c r="AB465" s="153"/>
      <c r="AC465" s="153"/>
    </row>
    <row r="466" spans="3:29" x14ac:dyDescent="0.25">
      <c r="C466"/>
      <c r="D466"/>
      <c r="E466"/>
      <c r="F466" s="52"/>
      <c r="G466" s="52"/>
      <c r="AA466" s="153"/>
      <c r="AB466" s="153"/>
      <c r="AC466" s="153"/>
    </row>
    <row r="467" spans="3:29" x14ac:dyDescent="0.25">
      <c r="C467"/>
      <c r="D467"/>
      <c r="E467"/>
      <c r="F467" s="52"/>
      <c r="G467" s="52"/>
      <c r="AA467" s="153"/>
      <c r="AB467" s="153"/>
      <c r="AC467" s="153"/>
    </row>
    <row r="468" spans="3:29" x14ac:dyDescent="0.25">
      <c r="C468"/>
      <c r="D468"/>
      <c r="E468"/>
      <c r="F468" s="52"/>
      <c r="G468" s="52"/>
      <c r="AA468" s="153"/>
      <c r="AB468" s="153"/>
      <c r="AC468" s="153"/>
    </row>
    <row r="469" spans="3:29" x14ac:dyDescent="0.25">
      <c r="C469"/>
      <c r="D469"/>
      <c r="E469"/>
      <c r="F469" s="52"/>
      <c r="G469" s="52"/>
      <c r="AA469" s="153"/>
      <c r="AB469" s="153"/>
      <c r="AC469" s="153"/>
    </row>
    <row r="470" spans="3:29" x14ac:dyDescent="0.25">
      <c r="C470"/>
      <c r="D470"/>
      <c r="E470"/>
      <c r="F470" s="52"/>
      <c r="G470" s="52"/>
      <c r="AA470" s="153"/>
      <c r="AB470" s="153"/>
      <c r="AC470" s="153"/>
    </row>
    <row r="471" spans="3:29" x14ac:dyDescent="0.25">
      <c r="C471"/>
      <c r="D471"/>
      <c r="E471"/>
      <c r="F471" s="52"/>
      <c r="G471" s="52"/>
      <c r="AA471" s="153"/>
      <c r="AB471" s="153"/>
      <c r="AC471" s="153"/>
    </row>
    <row r="472" spans="3:29" x14ac:dyDescent="0.25">
      <c r="C472"/>
      <c r="D472"/>
      <c r="E472"/>
      <c r="F472" s="52"/>
      <c r="G472" s="52"/>
      <c r="AA472" s="153"/>
      <c r="AB472" s="153"/>
      <c r="AC472" s="153"/>
    </row>
    <row r="473" spans="3:29" x14ac:dyDescent="0.25">
      <c r="C473"/>
      <c r="D473"/>
      <c r="E473"/>
      <c r="F473" s="52"/>
      <c r="G473" s="52"/>
      <c r="AA473" s="153"/>
      <c r="AB473" s="153"/>
      <c r="AC473" s="153"/>
    </row>
    <row r="474" spans="3:29" x14ac:dyDescent="0.25">
      <c r="C474"/>
      <c r="D474"/>
      <c r="E474"/>
      <c r="F474" s="52"/>
      <c r="G474" s="52"/>
      <c r="AA474" s="153"/>
      <c r="AB474" s="153"/>
      <c r="AC474" s="153"/>
    </row>
    <row r="475" spans="3:29" x14ac:dyDescent="0.25">
      <c r="C475"/>
      <c r="D475"/>
      <c r="E475"/>
      <c r="F475" s="52"/>
      <c r="G475" s="52"/>
      <c r="AA475" s="153"/>
      <c r="AB475" s="153"/>
      <c r="AC475" s="153"/>
    </row>
    <row r="476" spans="3:29" x14ac:dyDescent="0.25">
      <c r="C476"/>
      <c r="D476"/>
      <c r="E476"/>
      <c r="F476" s="52"/>
      <c r="G476" s="52"/>
      <c r="AA476" s="153"/>
      <c r="AB476" s="153"/>
      <c r="AC476" s="153"/>
    </row>
    <row r="477" spans="3:29" x14ac:dyDescent="0.25">
      <c r="C477"/>
      <c r="D477"/>
      <c r="E477"/>
      <c r="F477" s="52"/>
      <c r="G477" s="52"/>
      <c r="AA477" s="153"/>
      <c r="AB477" s="153"/>
      <c r="AC477" s="153"/>
    </row>
    <row r="478" spans="3:29" x14ac:dyDescent="0.25">
      <c r="C478"/>
      <c r="D478"/>
      <c r="E478"/>
      <c r="F478" s="52"/>
      <c r="G478" s="52"/>
      <c r="AA478" s="153"/>
      <c r="AB478" s="153"/>
      <c r="AC478" s="153"/>
    </row>
    <row r="479" spans="3:29" x14ac:dyDescent="0.25">
      <c r="C479"/>
      <c r="D479"/>
      <c r="E479"/>
      <c r="F479" s="52"/>
      <c r="G479" s="52"/>
      <c r="AA479" s="153"/>
      <c r="AB479" s="153"/>
      <c r="AC479" s="153"/>
    </row>
    <row r="480" spans="3:29" x14ac:dyDescent="0.25">
      <c r="C480"/>
      <c r="D480"/>
      <c r="E480"/>
      <c r="F480" s="52"/>
      <c r="G480" s="52"/>
      <c r="AA480" s="153"/>
      <c r="AB480" s="153"/>
      <c r="AC480" s="153"/>
    </row>
    <row r="481" spans="3:29" x14ac:dyDescent="0.25">
      <c r="C481"/>
      <c r="D481"/>
      <c r="E481"/>
      <c r="F481" s="52"/>
      <c r="G481" s="52"/>
      <c r="AA481" s="153"/>
      <c r="AB481" s="153"/>
      <c r="AC481" s="153"/>
    </row>
    <row r="482" spans="3:29" x14ac:dyDescent="0.25">
      <c r="C482"/>
      <c r="D482"/>
      <c r="E482"/>
      <c r="F482" s="52"/>
      <c r="G482" s="52"/>
      <c r="AA482" s="153"/>
      <c r="AB482" s="153"/>
      <c r="AC482" s="153"/>
    </row>
    <row r="483" spans="3:29" x14ac:dyDescent="0.25">
      <c r="C483"/>
      <c r="D483"/>
      <c r="E483"/>
      <c r="F483" s="52"/>
      <c r="G483" s="52"/>
      <c r="AA483" s="153"/>
      <c r="AB483" s="153"/>
      <c r="AC483" s="153"/>
    </row>
    <row r="484" spans="3:29" x14ac:dyDescent="0.25">
      <c r="C484"/>
      <c r="D484"/>
      <c r="E484"/>
      <c r="F484" s="52"/>
      <c r="G484" s="52"/>
      <c r="AA484" s="153"/>
      <c r="AB484" s="153"/>
      <c r="AC484" s="153"/>
    </row>
    <row r="485" spans="3:29" x14ac:dyDescent="0.25">
      <c r="C485"/>
      <c r="D485"/>
      <c r="E485"/>
      <c r="F485" s="52"/>
      <c r="G485" s="52"/>
      <c r="AA485" s="153"/>
      <c r="AB485" s="153"/>
      <c r="AC485" s="153"/>
    </row>
    <row r="486" spans="3:29" x14ac:dyDescent="0.25">
      <c r="C486"/>
      <c r="D486"/>
      <c r="E486"/>
      <c r="F486" s="52"/>
      <c r="G486" s="52"/>
      <c r="AA486" s="153"/>
      <c r="AB486" s="153"/>
      <c r="AC486" s="153"/>
    </row>
    <row r="487" spans="3:29" x14ac:dyDescent="0.25">
      <c r="C487"/>
      <c r="D487"/>
      <c r="E487"/>
      <c r="F487" s="52"/>
      <c r="G487" s="52"/>
      <c r="AA487" s="153"/>
      <c r="AB487" s="153"/>
      <c r="AC487" s="153"/>
    </row>
    <row r="488" spans="3:29" x14ac:dyDescent="0.25">
      <c r="C488"/>
      <c r="D488"/>
      <c r="E488"/>
      <c r="F488" s="52"/>
      <c r="G488" s="52"/>
      <c r="AA488" s="153"/>
      <c r="AB488" s="153"/>
      <c r="AC488" s="153"/>
    </row>
    <row r="489" spans="3:29" x14ac:dyDescent="0.25">
      <c r="C489"/>
      <c r="D489"/>
      <c r="E489"/>
      <c r="F489" s="52"/>
      <c r="G489" s="52"/>
      <c r="AA489" s="153"/>
      <c r="AB489" s="153"/>
      <c r="AC489" s="153"/>
    </row>
    <row r="490" spans="3:29" x14ac:dyDescent="0.25">
      <c r="C490"/>
      <c r="D490"/>
      <c r="E490"/>
      <c r="F490" s="52"/>
      <c r="G490" s="52"/>
      <c r="AA490" s="153"/>
      <c r="AB490" s="153"/>
      <c r="AC490" s="153"/>
    </row>
    <row r="491" spans="3:29" x14ac:dyDescent="0.25">
      <c r="C491"/>
      <c r="D491"/>
      <c r="E491"/>
      <c r="F491" s="52"/>
      <c r="G491" s="52"/>
      <c r="AA491" s="153"/>
      <c r="AB491" s="153"/>
      <c r="AC491" s="153"/>
    </row>
    <row r="492" spans="3:29" x14ac:dyDescent="0.25">
      <c r="C492"/>
      <c r="D492"/>
      <c r="E492"/>
      <c r="F492" s="52"/>
      <c r="G492" s="52"/>
      <c r="AA492" s="153"/>
      <c r="AB492" s="153"/>
      <c r="AC492" s="153"/>
    </row>
    <row r="493" spans="3:29" x14ac:dyDescent="0.25">
      <c r="C493"/>
      <c r="D493"/>
      <c r="E493"/>
      <c r="F493" s="52"/>
      <c r="G493" s="52"/>
      <c r="AA493" s="153"/>
      <c r="AB493" s="153"/>
      <c r="AC493" s="153"/>
    </row>
    <row r="494" spans="3:29" x14ac:dyDescent="0.25">
      <c r="C494"/>
      <c r="D494"/>
      <c r="E494"/>
      <c r="F494" s="52"/>
      <c r="G494" s="52"/>
      <c r="AA494" s="153"/>
      <c r="AB494" s="153"/>
      <c r="AC494" s="153"/>
    </row>
    <row r="495" spans="3:29" x14ac:dyDescent="0.25">
      <c r="C495"/>
      <c r="D495"/>
      <c r="E495"/>
      <c r="F495" s="52"/>
      <c r="G495" s="52"/>
      <c r="AA495" s="153"/>
      <c r="AB495" s="153"/>
      <c r="AC495" s="153"/>
    </row>
    <row r="496" spans="3:29" x14ac:dyDescent="0.25">
      <c r="C496"/>
      <c r="D496"/>
      <c r="E496"/>
      <c r="F496" s="52"/>
      <c r="G496" s="52"/>
      <c r="AA496" s="153"/>
      <c r="AB496" s="153"/>
      <c r="AC496" s="153"/>
    </row>
    <row r="497" spans="3:29" x14ac:dyDescent="0.25">
      <c r="C497"/>
      <c r="D497"/>
      <c r="E497"/>
      <c r="F497" s="52"/>
      <c r="G497" s="52"/>
      <c r="AA497" s="153"/>
      <c r="AB497" s="153"/>
      <c r="AC497" s="153"/>
    </row>
    <row r="498" spans="3:29" x14ac:dyDescent="0.25">
      <c r="C498"/>
      <c r="D498"/>
      <c r="E498"/>
      <c r="F498" s="52"/>
      <c r="G498" s="52"/>
      <c r="AA498" s="153"/>
      <c r="AB498" s="153"/>
      <c r="AC498" s="153"/>
    </row>
    <row r="499" spans="3:29" x14ac:dyDescent="0.25">
      <c r="C499"/>
      <c r="D499"/>
      <c r="E499"/>
      <c r="F499" s="52"/>
      <c r="G499" s="52"/>
      <c r="AA499" s="153"/>
      <c r="AB499" s="153"/>
      <c r="AC499" s="153"/>
    </row>
    <row r="500" spans="3:29" x14ac:dyDescent="0.25">
      <c r="C500"/>
      <c r="D500"/>
      <c r="E500"/>
      <c r="F500" s="52"/>
      <c r="G500" s="52"/>
      <c r="AA500" s="153"/>
      <c r="AB500" s="153"/>
      <c r="AC500" s="153"/>
    </row>
    <row r="501" spans="3:29" x14ac:dyDescent="0.25">
      <c r="C501"/>
      <c r="D501"/>
      <c r="E501"/>
      <c r="F501" s="52"/>
      <c r="G501" s="52"/>
      <c r="AA501" s="153"/>
      <c r="AB501" s="153"/>
      <c r="AC501" s="153"/>
    </row>
    <row r="502" spans="3:29" x14ac:dyDescent="0.25">
      <c r="C502"/>
      <c r="D502"/>
      <c r="E502"/>
      <c r="F502" s="52"/>
      <c r="G502" s="52"/>
      <c r="AA502" s="153"/>
      <c r="AB502" s="153"/>
      <c r="AC502" s="153"/>
    </row>
    <row r="503" spans="3:29" x14ac:dyDescent="0.25">
      <c r="C503"/>
      <c r="D503"/>
      <c r="E503"/>
      <c r="F503" s="52"/>
      <c r="G503" s="52"/>
      <c r="AA503" s="153"/>
      <c r="AB503" s="153"/>
      <c r="AC503" s="153"/>
    </row>
    <row r="504" spans="3:29" x14ac:dyDescent="0.25">
      <c r="C504"/>
      <c r="D504"/>
      <c r="E504"/>
      <c r="F504" s="52"/>
      <c r="G504" s="52"/>
      <c r="AA504" s="153"/>
      <c r="AB504" s="153"/>
      <c r="AC504" s="153"/>
    </row>
    <row r="505" spans="3:29" x14ac:dyDescent="0.25">
      <c r="C505"/>
      <c r="D505"/>
      <c r="E505"/>
      <c r="F505" s="52"/>
      <c r="G505" s="52"/>
      <c r="AA505" s="153"/>
      <c r="AB505" s="153"/>
      <c r="AC505" s="153"/>
    </row>
    <row r="506" spans="3:29" x14ac:dyDescent="0.25">
      <c r="C506"/>
      <c r="D506"/>
      <c r="E506"/>
      <c r="F506" s="52"/>
      <c r="G506" s="52"/>
      <c r="AA506" s="153"/>
      <c r="AB506" s="153"/>
      <c r="AC506" s="153"/>
    </row>
    <row r="507" spans="3:29" x14ac:dyDescent="0.25">
      <c r="C507"/>
      <c r="D507"/>
      <c r="E507"/>
      <c r="F507" s="52"/>
      <c r="G507" s="52"/>
      <c r="AA507" s="153"/>
      <c r="AB507" s="153"/>
      <c r="AC507" s="153"/>
    </row>
    <row r="508" spans="3:29" x14ac:dyDescent="0.25">
      <c r="C508"/>
      <c r="D508"/>
      <c r="E508"/>
      <c r="F508" s="52"/>
      <c r="G508" s="52"/>
      <c r="AA508" s="153"/>
      <c r="AB508" s="153"/>
      <c r="AC508" s="153"/>
    </row>
    <row r="509" spans="3:29" x14ac:dyDescent="0.25">
      <c r="C509"/>
      <c r="D509"/>
      <c r="E509"/>
      <c r="F509" s="52"/>
      <c r="G509" s="52"/>
      <c r="AA509" s="153"/>
      <c r="AB509" s="153"/>
      <c r="AC509" s="153"/>
    </row>
    <row r="510" spans="3:29" x14ac:dyDescent="0.25">
      <c r="C510"/>
      <c r="D510"/>
      <c r="E510"/>
      <c r="F510" s="52"/>
      <c r="G510" s="52"/>
      <c r="AA510" s="153"/>
      <c r="AB510" s="153"/>
      <c r="AC510" s="153"/>
    </row>
    <row r="511" spans="3:29" x14ac:dyDescent="0.25">
      <c r="C511"/>
      <c r="D511"/>
      <c r="E511"/>
      <c r="F511" s="52"/>
      <c r="G511" s="52"/>
      <c r="AA511" s="153"/>
      <c r="AB511" s="153"/>
      <c r="AC511" s="153"/>
    </row>
    <row r="512" spans="3:29" x14ac:dyDescent="0.25">
      <c r="C512"/>
      <c r="D512"/>
      <c r="E512"/>
      <c r="F512" s="52"/>
      <c r="G512" s="52"/>
      <c r="AA512" s="153"/>
      <c r="AB512" s="153"/>
      <c r="AC512" s="153"/>
    </row>
    <row r="513" spans="3:29" x14ac:dyDescent="0.25">
      <c r="C513"/>
      <c r="D513"/>
      <c r="E513"/>
      <c r="F513" s="52"/>
      <c r="G513" s="52"/>
      <c r="AA513" s="153"/>
      <c r="AB513" s="153"/>
      <c r="AC513" s="153"/>
    </row>
    <row r="514" spans="3:29" x14ac:dyDescent="0.25">
      <c r="C514"/>
      <c r="D514"/>
      <c r="E514"/>
      <c r="F514" s="52"/>
      <c r="G514" s="52"/>
      <c r="AA514" s="153"/>
      <c r="AB514" s="153"/>
      <c r="AC514" s="153"/>
    </row>
    <row r="515" spans="3:29" x14ac:dyDescent="0.25">
      <c r="C515"/>
      <c r="D515"/>
      <c r="E515"/>
      <c r="F515" s="52"/>
      <c r="G515" s="52"/>
      <c r="AA515" s="153"/>
      <c r="AB515" s="153"/>
      <c r="AC515" s="153"/>
    </row>
    <row r="516" spans="3:29" x14ac:dyDescent="0.25">
      <c r="C516"/>
      <c r="D516"/>
      <c r="E516"/>
      <c r="F516" s="52"/>
      <c r="G516" s="52"/>
      <c r="AA516" s="153"/>
      <c r="AB516" s="153"/>
      <c r="AC516" s="153"/>
    </row>
    <row r="517" spans="3:29" x14ac:dyDescent="0.25">
      <c r="C517"/>
      <c r="D517"/>
      <c r="E517"/>
      <c r="F517" s="52"/>
      <c r="G517" s="52"/>
      <c r="AA517" s="153"/>
      <c r="AB517" s="153"/>
      <c r="AC517" s="153"/>
    </row>
    <row r="518" spans="3:29" x14ac:dyDescent="0.25">
      <c r="C518"/>
      <c r="D518"/>
      <c r="E518"/>
      <c r="F518" s="52"/>
      <c r="G518" s="52"/>
      <c r="AA518" s="153"/>
      <c r="AB518" s="153"/>
      <c r="AC518" s="153"/>
    </row>
    <row r="519" spans="3:29" x14ac:dyDescent="0.25">
      <c r="C519"/>
      <c r="D519"/>
      <c r="E519"/>
      <c r="F519" s="52"/>
      <c r="G519" s="52"/>
      <c r="AA519" s="153"/>
      <c r="AB519" s="153"/>
      <c r="AC519" s="153"/>
    </row>
    <row r="520" spans="3:29" x14ac:dyDescent="0.25">
      <c r="C520"/>
      <c r="D520"/>
      <c r="E520"/>
      <c r="F520" s="52"/>
      <c r="G520" s="52"/>
      <c r="AA520" s="153"/>
      <c r="AB520" s="153"/>
      <c r="AC520" s="153"/>
    </row>
    <row r="521" spans="3:29" x14ac:dyDescent="0.25">
      <c r="C521"/>
      <c r="D521"/>
      <c r="E521"/>
      <c r="F521" s="52"/>
      <c r="G521" s="52"/>
      <c r="AA521" s="153"/>
      <c r="AB521" s="153"/>
      <c r="AC521" s="153"/>
    </row>
    <row r="522" spans="3:29" x14ac:dyDescent="0.25">
      <c r="C522"/>
      <c r="D522"/>
      <c r="E522"/>
      <c r="F522" s="52"/>
      <c r="G522" s="52"/>
      <c r="AA522" s="153"/>
      <c r="AB522" s="153"/>
      <c r="AC522" s="153"/>
    </row>
    <row r="523" spans="3:29" x14ac:dyDescent="0.25">
      <c r="C523"/>
      <c r="D523"/>
      <c r="E523"/>
      <c r="F523" s="52"/>
      <c r="G523" s="52"/>
      <c r="AA523" s="153"/>
      <c r="AB523" s="153"/>
      <c r="AC523" s="153"/>
    </row>
    <row r="524" spans="3:29" x14ac:dyDescent="0.25">
      <c r="C524"/>
      <c r="D524"/>
      <c r="E524"/>
      <c r="F524" s="52"/>
      <c r="G524" s="52"/>
      <c r="AA524" s="153"/>
      <c r="AB524" s="153"/>
      <c r="AC524" s="153"/>
    </row>
    <row r="525" spans="3:29" x14ac:dyDescent="0.25">
      <c r="C525"/>
      <c r="D525"/>
      <c r="E525"/>
      <c r="F525" s="52"/>
      <c r="G525" s="52"/>
      <c r="AA525" s="153"/>
      <c r="AB525" s="153"/>
      <c r="AC525" s="153"/>
    </row>
    <row r="526" spans="3:29" x14ac:dyDescent="0.25">
      <c r="C526"/>
      <c r="D526"/>
      <c r="E526"/>
      <c r="F526" s="52"/>
      <c r="G526" s="52"/>
      <c r="AA526" s="153"/>
      <c r="AB526" s="153"/>
      <c r="AC526" s="153"/>
    </row>
    <row r="527" spans="3:29" x14ac:dyDescent="0.25">
      <c r="C527"/>
      <c r="D527"/>
      <c r="E527"/>
      <c r="F527" s="52"/>
      <c r="G527" s="52"/>
      <c r="AA527" s="153"/>
      <c r="AB527" s="153"/>
      <c r="AC527" s="153"/>
    </row>
    <row r="528" spans="3:29" x14ac:dyDescent="0.25">
      <c r="C528"/>
      <c r="D528"/>
      <c r="E528"/>
      <c r="F528" s="52"/>
      <c r="G528" s="52"/>
      <c r="AA528" s="153"/>
      <c r="AB528" s="153"/>
      <c r="AC528" s="153"/>
    </row>
    <row r="529" spans="3:29" x14ac:dyDescent="0.25">
      <c r="C529"/>
      <c r="D529"/>
      <c r="E529"/>
      <c r="F529" s="52"/>
      <c r="G529" s="52"/>
      <c r="AA529" s="153"/>
      <c r="AB529" s="153"/>
      <c r="AC529" s="153"/>
    </row>
    <row r="530" spans="3:29" x14ac:dyDescent="0.25">
      <c r="C530"/>
      <c r="D530"/>
      <c r="E530"/>
      <c r="F530" s="52"/>
      <c r="G530" s="52"/>
      <c r="AA530" s="153"/>
      <c r="AB530" s="153"/>
      <c r="AC530" s="153"/>
    </row>
    <row r="531" spans="3:29" x14ac:dyDescent="0.25">
      <c r="C531"/>
      <c r="D531"/>
      <c r="E531"/>
      <c r="F531" s="52"/>
      <c r="G531" s="52"/>
      <c r="AA531" s="153"/>
      <c r="AB531" s="153"/>
      <c r="AC531" s="153"/>
    </row>
    <row r="532" spans="3:29" x14ac:dyDescent="0.25">
      <c r="C532"/>
      <c r="D532"/>
      <c r="E532"/>
      <c r="F532" s="52"/>
      <c r="G532" s="52"/>
      <c r="AA532" s="153"/>
      <c r="AB532" s="153"/>
      <c r="AC532" s="153"/>
    </row>
    <row r="533" spans="3:29" x14ac:dyDescent="0.25">
      <c r="C533"/>
      <c r="D533"/>
      <c r="E533"/>
      <c r="F533" s="52"/>
      <c r="G533" s="52"/>
      <c r="AA533" s="153"/>
      <c r="AB533" s="153"/>
      <c r="AC533" s="153"/>
    </row>
    <row r="534" spans="3:29" x14ac:dyDescent="0.25">
      <c r="C534"/>
      <c r="D534"/>
      <c r="E534"/>
      <c r="F534" s="52"/>
      <c r="G534" s="52"/>
      <c r="AA534" s="153"/>
      <c r="AB534" s="153"/>
      <c r="AC534" s="153"/>
    </row>
    <row r="535" spans="3:29" x14ac:dyDescent="0.25">
      <c r="C535"/>
      <c r="D535"/>
      <c r="E535"/>
      <c r="F535" s="52"/>
      <c r="G535" s="52"/>
      <c r="AA535" s="153"/>
      <c r="AB535" s="153"/>
      <c r="AC535" s="153"/>
    </row>
    <row r="536" spans="3:29" x14ac:dyDescent="0.25">
      <c r="C536"/>
      <c r="D536"/>
      <c r="E536"/>
      <c r="F536" s="52"/>
      <c r="G536" s="52"/>
      <c r="AA536" s="153"/>
      <c r="AB536" s="153"/>
      <c r="AC536" s="153"/>
    </row>
    <row r="537" spans="3:29" x14ac:dyDescent="0.25">
      <c r="C537"/>
      <c r="D537"/>
      <c r="E537"/>
      <c r="F537" s="52"/>
      <c r="G537" s="52"/>
      <c r="AA537" s="153"/>
      <c r="AB537" s="153"/>
      <c r="AC537" s="153"/>
    </row>
    <row r="538" spans="3:29" x14ac:dyDescent="0.25">
      <c r="C538"/>
      <c r="D538"/>
      <c r="E538"/>
      <c r="F538" s="52"/>
      <c r="G538" s="52"/>
      <c r="AA538" s="153"/>
      <c r="AB538" s="153"/>
      <c r="AC538" s="153"/>
    </row>
    <row r="539" spans="3:29" x14ac:dyDescent="0.25">
      <c r="C539"/>
      <c r="D539"/>
      <c r="E539"/>
      <c r="F539" s="52"/>
      <c r="G539" s="52"/>
      <c r="AA539" s="153"/>
      <c r="AB539" s="153"/>
      <c r="AC539" s="153"/>
    </row>
    <row r="540" spans="3:29" x14ac:dyDescent="0.25">
      <c r="C540"/>
      <c r="D540"/>
      <c r="E540"/>
      <c r="F540" s="52"/>
      <c r="G540" s="52"/>
      <c r="AA540" s="153"/>
      <c r="AB540" s="153"/>
      <c r="AC540" s="153"/>
    </row>
    <row r="541" spans="3:29" x14ac:dyDescent="0.25">
      <c r="C541"/>
      <c r="D541"/>
      <c r="E541"/>
      <c r="F541" s="52"/>
      <c r="G541" s="52"/>
      <c r="AA541" s="153"/>
      <c r="AB541" s="153"/>
      <c r="AC541" s="153"/>
    </row>
    <row r="542" spans="3:29" x14ac:dyDescent="0.25">
      <c r="C542"/>
      <c r="D542"/>
      <c r="E542"/>
      <c r="F542" s="52"/>
      <c r="G542" s="52"/>
      <c r="AA542" s="153"/>
      <c r="AB542" s="153"/>
      <c r="AC542" s="153"/>
    </row>
    <row r="543" spans="3:29" x14ac:dyDescent="0.25">
      <c r="C543"/>
      <c r="D543"/>
      <c r="E543"/>
      <c r="F543" s="52"/>
      <c r="G543" s="52"/>
      <c r="AA543" s="153"/>
      <c r="AB543" s="153"/>
      <c r="AC543" s="153"/>
    </row>
    <row r="544" spans="3:29" x14ac:dyDescent="0.25">
      <c r="C544"/>
      <c r="D544"/>
      <c r="E544"/>
      <c r="F544" s="52"/>
      <c r="G544" s="52"/>
      <c r="AA544" s="153"/>
      <c r="AB544" s="153"/>
      <c r="AC544" s="153"/>
    </row>
    <row r="545" spans="3:29" x14ac:dyDescent="0.25">
      <c r="C545"/>
      <c r="D545"/>
      <c r="E545"/>
      <c r="F545" s="52"/>
      <c r="G545" s="52"/>
      <c r="AA545" s="153"/>
      <c r="AB545" s="153"/>
      <c r="AC545" s="153"/>
    </row>
    <row r="546" spans="3:29" x14ac:dyDescent="0.25">
      <c r="C546"/>
      <c r="D546"/>
      <c r="E546"/>
      <c r="F546" s="52"/>
      <c r="G546" s="52"/>
      <c r="AA546" s="153"/>
      <c r="AB546" s="153"/>
      <c r="AC546" s="153"/>
    </row>
    <row r="547" spans="3:29" x14ac:dyDescent="0.25">
      <c r="C547"/>
      <c r="D547"/>
      <c r="E547"/>
      <c r="F547" s="52"/>
      <c r="G547" s="52"/>
      <c r="AA547" s="153"/>
      <c r="AB547" s="153"/>
      <c r="AC547" s="153"/>
    </row>
    <row r="548" spans="3:29" x14ac:dyDescent="0.25">
      <c r="C548"/>
      <c r="D548"/>
      <c r="E548"/>
      <c r="F548" s="52"/>
      <c r="G548" s="52"/>
      <c r="AA548" s="153"/>
      <c r="AB548" s="153"/>
      <c r="AC548" s="153"/>
    </row>
    <row r="549" spans="3:29" x14ac:dyDescent="0.25">
      <c r="C549"/>
      <c r="D549"/>
      <c r="E549"/>
      <c r="F549" s="52"/>
      <c r="G549" s="52"/>
      <c r="AA549" s="153"/>
      <c r="AB549" s="153"/>
      <c r="AC549" s="153"/>
    </row>
    <row r="550" spans="3:29" x14ac:dyDescent="0.25">
      <c r="C550"/>
      <c r="D550"/>
      <c r="E550"/>
      <c r="F550" s="52"/>
      <c r="G550" s="52"/>
      <c r="AA550" s="153"/>
      <c r="AB550" s="153"/>
      <c r="AC550" s="153"/>
    </row>
    <row r="551" spans="3:29" x14ac:dyDescent="0.25">
      <c r="C551"/>
      <c r="D551"/>
      <c r="E551"/>
      <c r="F551" s="52"/>
      <c r="G551" s="52"/>
      <c r="AA551" s="153"/>
      <c r="AB551" s="153"/>
      <c r="AC551" s="153"/>
    </row>
    <row r="552" spans="3:29" x14ac:dyDescent="0.25">
      <c r="C552"/>
      <c r="D552"/>
      <c r="E552"/>
      <c r="F552" s="52"/>
      <c r="G552" s="52"/>
      <c r="AA552" s="153"/>
      <c r="AB552" s="153"/>
      <c r="AC552" s="153"/>
    </row>
    <row r="553" spans="3:29" x14ac:dyDescent="0.25">
      <c r="C553"/>
      <c r="D553"/>
      <c r="E553"/>
      <c r="F553" s="52"/>
      <c r="G553" s="52"/>
      <c r="AA553" s="153"/>
      <c r="AB553" s="153"/>
      <c r="AC553" s="153"/>
    </row>
    <row r="554" spans="3:29" x14ac:dyDescent="0.25">
      <c r="C554"/>
      <c r="D554"/>
      <c r="E554"/>
      <c r="F554" s="52"/>
      <c r="G554" s="52"/>
      <c r="AA554" s="153"/>
      <c r="AB554" s="153"/>
      <c r="AC554" s="153"/>
    </row>
    <row r="555" spans="3:29" x14ac:dyDescent="0.25">
      <c r="C555"/>
      <c r="D555"/>
      <c r="E555"/>
      <c r="F555" s="52"/>
      <c r="G555" s="52"/>
      <c r="AA555" s="153"/>
      <c r="AB555" s="153"/>
      <c r="AC555" s="153"/>
    </row>
    <row r="556" spans="3:29" x14ac:dyDescent="0.25">
      <c r="C556"/>
      <c r="D556"/>
      <c r="E556"/>
      <c r="F556" s="52"/>
      <c r="G556" s="52"/>
      <c r="AA556" s="153"/>
      <c r="AB556" s="153"/>
      <c r="AC556" s="153"/>
    </row>
    <row r="557" spans="3:29" x14ac:dyDescent="0.25">
      <c r="C557"/>
      <c r="D557"/>
      <c r="E557"/>
      <c r="F557" s="52"/>
      <c r="G557" s="52"/>
      <c r="AA557" s="153"/>
      <c r="AB557" s="153"/>
      <c r="AC557" s="153"/>
    </row>
    <row r="558" spans="3:29" x14ac:dyDescent="0.25">
      <c r="C558"/>
      <c r="D558"/>
      <c r="E558"/>
      <c r="F558" s="52"/>
      <c r="G558" s="52"/>
      <c r="AA558" s="153"/>
      <c r="AB558" s="153"/>
      <c r="AC558" s="153"/>
    </row>
    <row r="559" spans="3:29" x14ac:dyDescent="0.25">
      <c r="C559"/>
      <c r="D559"/>
      <c r="E559"/>
      <c r="F559" s="52"/>
      <c r="G559" s="52"/>
      <c r="AA559" s="153"/>
      <c r="AB559" s="153"/>
      <c r="AC559" s="153"/>
    </row>
    <row r="560" spans="3:29" x14ac:dyDescent="0.25">
      <c r="C560"/>
      <c r="D560"/>
      <c r="E560"/>
      <c r="F560" s="52"/>
      <c r="G560" s="52"/>
      <c r="AA560" s="153"/>
      <c r="AB560" s="153"/>
      <c r="AC560" s="153"/>
    </row>
    <row r="561" spans="3:29" x14ac:dyDescent="0.25">
      <c r="C561"/>
      <c r="D561"/>
      <c r="E561"/>
      <c r="F561" s="52"/>
      <c r="G561" s="52"/>
      <c r="AA561" s="153"/>
      <c r="AB561" s="153"/>
      <c r="AC561" s="153"/>
    </row>
    <row r="562" spans="3:29" x14ac:dyDescent="0.25">
      <c r="C562"/>
      <c r="D562"/>
      <c r="E562"/>
      <c r="F562" s="52"/>
      <c r="G562" s="52"/>
      <c r="AA562" s="153"/>
      <c r="AB562" s="153"/>
      <c r="AC562" s="153"/>
    </row>
    <row r="563" spans="3:29" x14ac:dyDescent="0.25">
      <c r="C563"/>
      <c r="D563"/>
      <c r="E563"/>
      <c r="F563" s="52"/>
      <c r="G563" s="52"/>
      <c r="AA563" s="153"/>
      <c r="AB563" s="153"/>
      <c r="AC563" s="153"/>
    </row>
    <row r="564" spans="3:29" x14ac:dyDescent="0.25">
      <c r="C564"/>
      <c r="D564"/>
      <c r="E564"/>
      <c r="F564" s="52"/>
      <c r="G564" s="52"/>
      <c r="AA564" s="153"/>
      <c r="AB564" s="153"/>
      <c r="AC564" s="153"/>
    </row>
    <row r="565" spans="3:29" x14ac:dyDescent="0.25">
      <c r="C565"/>
      <c r="D565"/>
      <c r="E565"/>
      <c r="F565" s="52"/>
      <c r="G565" s="52"/>
      <c r="AA565" s="153"/>
      <c r="AB565" s="153"/>
      <c r="AC565" s="153"/>
    </row>
    <row r="566" spans="3:29" x14ac:dyDescent="0.25">
      <c r="C566"/>
      <c r="D566"/>
      <c r="E566"/>
      <c r="F566" s="52"/>
      <c r="G566" s="52"/>
      <c r="AA566" s="153"/>
      <c r="AB566" s="153"/>
      <c r="AC566" s="153"/>
    </row>
    <row r="567" spans="3:29" x14ac:dyDescent="0.25">
      <c r="C567"/>
      <c r="D567"/>
      <c r="E567"/>
      <c r="F567" s="52"/>
      <c r="G567" s="52"/>
      <c r="AA567" s="153"/>
      <c r="AB567" s="153"/>
      <c r="AC567" s="153"/>
    </row>
    <row r="568" spans="3:29" x14ac:dyDescent="0.25">
      <c r="C568"/>
      <c r="D568"/>
      <c r="E568"/>
      <c r="F568" s="52"/>
      <c r="G568" s="52"/>
      <c r="AA568" s="153"/>
      <c r="AB568" s="153"/>
      <c r="AC568" s="153"/>
    </row>
    <row r="569" spans="3:29" x14ac:dyDescent="0.25">
      <c r="C569"/>
      <c r="D569"/>
      <c r="E569"/>
      <c r="F569" s="52"/>
      <c r="G569" s="52"/>
      <c r="AA569" s="153"/>
      <c r="AB569" s="153"/>
      <c r="AC569" s="153"/>
    </row>
    <row r="570" spans="3:29" x14ac:dyDescent="0.25">
      <c r="C570"/>
      <c r="D570"/>
      <c r="E570"/>
      <c r="F570" s="52"/>
      <c r="G570" s="52"/>
      <c r="AA570" s="153"/>
      <c r="AB570" s="153"/>
      <c r="AC570" s="153"/>
    </row>
    <row r="571" spans="3:29" x14ac:dyDescent="0.25">
      <c r="C571"/>
      <c r="D571"/>
      <c r="E571"/>
      <c r="F571" s="52"/>
      <c r="G571" s="52"/>
      <c r="AA571" s="153"/>
      <c r="AB571" s="153"/>
      <c r="AC571" s="153"/>
    </row>
    <row r="572" spans="3:29" x14ac:dyDescent="0.25">
      <c r="C572"/>
      <c r="D572"/>
      <c r="E572"/>
      <c r="F572" s="52"/>
      <c r="G572" s="52"/>
      <c r="AA572" s="153"/>
      <c r="AB572" s="153"/>
      <c r="AC572" s="153"/>
    </row>
    <row r="573" spans="3:29" x14ac:dyDescent="0.25">
      <c r="C573"/>
      <c r="D573"/>
      <c r="E573"/>
      <c r="F573" s="52"/>
      <c r="G573" s="52"/>
      <c r="AA573" s="153"/>
      <c r="AB573" s="153"/>
      <c r="AC573" s="153"/>
    </row>
    <row r="574" spans="3:29" x14ac:dyDescent="0.25">
      <c r="C574"/>
      <c r="D574"/>
      <c r="E574"/>
      <c r="F574" s="52"/>
      <c r="G574" s="52"/>
      <c r="AA574" s="153"/>
      <c r="AB574" s="153"/>
      <c r="AC574" s="153"/>
    </row>
    <row r="575" spans="3:29" x14ac:dyDescent="0.25">
      <c r="C575"/>
      <c r="D575"/>
      <c r="E575"/>
      <c r="F575" s="52"/>
      <c r="G575" s="52"/>
      <c r="AA575" s="153"/>
      <c r="AB575" s="153"/>
      <c r="AC575" s="153"/>
    </row>
    <row r="576" spans="3:29" x14ac:dyDescent="0.25">
      <c r="C576"/>
      <c r="D576"/>
      <c r="E576"/>
      <c r="F576" s="52"/>
      <c r="G576" s="52"/>
      <c r="AA576" s="153"/>
      <c r="AB576" s="153"/>
      <c r="AC576" s="153"/>
    </row>
    <row r="577" spans="3:29" x14ac:dyDescent="0.25">
      <c r="C577"/>
      <c r="D577"/>
      <c r="E577"/>
      <c r="F577" s="52"/>
      <c r="G577" s="52"/>
      <c r="AA577" s="153"/>
      <c r="AB577" s="153"/>
      <c r="AC577" s="153"/>
    </row>
    <row r="578" spans="3:29" x14ac:dyDescent="0.25">
      <c r="C578"/>
      <c r="D578"/>
      <c r="E578"/>
      <c r="F578" s="52"/>
      <c r="G578" s="52"/>
      <c r="AA578" s="153"/>
      <c r="AB578" s="153"/>
      <c r="AC578" s="153"/>
    </row>
    <row r="579" spans="3:29" x14ac:dyDescent="0.25">
      <c r="C579"/>
      <c r="D579"/>
      <c r="E579"/>
      <c r="F579" s="52"/>
      <c r="G579" s="52"/>
      <c r="AA579" s="153"/>
      <c r="AB579" s="153"/>
      <c r="AC579" s="153"/>
    </row>
    <row r="580" spans="3:29" x14ac:dyDescent="0.25">
      <c r="C580"/>
      <c r="D580"/>
      <c r="E580"/>
      <c r="F580" s="52"/>
      <c r="G580" s="52"/>
      <c r="AA580" s="153"/>
      <c r="AB580" s="153"/>
      <c r="AC580" s="153"/>
    </row>
    <row r="581" spans="3:29" x14ac:dyDescent="0.25">
      <c r="C581"/>
      <c r="D581"/>
      <c r="E581"/>
      <c r="F581" s="52"/>
      <c r="G581" s="52"/>
      <c r="AA581" s="153"/>
      <c r="AB581" s="153"/>
      <c r="AC581" s="153"/>
    </row>
    <row r="582" spans="3:29" x14ac:dyDescent="0.25">
      <c r="C582"/>
      <c r="D582"/>
      <c r="E582"/>
      <c r="F582" s="52"/>
      <c r="G582" s="52"/>
      <c r="AA582" s="153"/>
      <c r="AB582" s="153"/>
      <c r="AC582" s="153"/>
    </row>
    <row r="583" spans="3:29" x14ac:dyDescent="0.25">
      <c r="C583"/>
      <c r="D583"/>
      <c r="E583"/>
      <c r="F583" s="52"/>
      <c r="G583" s="52"/>
      <c r="AA583" s="153"/>
      <c r="AB583" s="153"/>
      <c r="AC583" s="153"/>
    </row>
    <row r="584" spans="3:29" x14ac:dyDescent="0.25">
      <c r="C584"/>
      <c r="D584"/>
      <c r="E584"/>
      <c r="F584" s="52"/>
      <c r="G584" s="52"/>
      <c r="AA584" s="153"/>
      <c r="AB584" s="153"/>
      <c r="AC584" s="153"/>
    </row>
    <row r="585" spans="3:29" x14ac:dyDescent="0.25">
      <c r="C585"/>
      <c r="D585"/>
      <c r="E585"/>
      <c r="F585" s="52"/>
      <c r="G585" s="52"/>
      <c r="AA585" s="153"/>
      <c r="AB585" s="153"/>
      <c r="AC585" s="153"/>
    </row>
    <row r="586" spans="3:29" x14ac:dyDescent="0.25">
      <c r="C586"/>
      <c r="D586"/>
      <c r="E586"/>
      <c r="F586" s="52"/>
      <c r="G586" s="52"/>
      <c r="AA586" s="153"/>
      <c r="AB586" s="153"/>
      <c r="AC586" s="153"/>
    </row>
    <row r="587" spans="3:29" x14ac:dyDescent="0.25">
      <c r="C587"/>
      <c r="D587"/>
      <c r="E587"/>
      <c r="F587" s="52"/>
      <c r="G587" s="52"/>
      <c r="AA587" s="153"/>
      <c r="AB587" s="153"/>
      <c r="AC587" s="153"/>
    </row>
    <row r="588" spans="3:29" x14ac:dyDescent="0.25">
      <c r="C588"/>
      <c r="D588"/>
      <c r="E588"/>
      <c r="F588" s="52"/>
      <c r="G588" s="52"/>
      <c r="AA588" s="153"/>
      <c r="AB588" s="153"/>
      <c r="AC588" s="153"/>
    </row>
    <row r="589" spans="3:29" x14ac:dyDescent="0.25">
      <c r="C589"/>
      <c r="D589"/>
      <c r="E589"/>
      <c r="F589" s="52"/>
      <c r="G589" s="52"/>
      <c r="AA589" s="153"/>
      <c r="AB589" s="153"/>
      <c r="AC589" s="153"/>
    </row>
    <row r="590" spans="3:29" x14ac:dyDescent="0.25">
      <c r="C590"/>
      <c r="D590"/>
      <c r="E590"/>
      <c r="F590" s="52"/>
      <c r="G590" s="52"/>
      <c r="AA590" s="153"/>
      <c r="AB590" s="153"/>
      <c r="AC590" s="153"/>
    </row>
    <row r="591" spans="3:29" x14ac:dyDescent="0.25">
      <c r="C591"/>
      <c r="D591"/>
      <c r="E591"/>
      <c r="F591" s="52"/>
      <c r="G591" s="52"/>
      <c r="AA591" s="153"/>
      <c r="AB591" s="153"/>
      <c r="AC591" s="153"/>
    </row>
    <row r="592" spans="3:29" x14ac:dyDescent="0.25">
      <c r="C592"/>
      <c r="D592"/>
      <c r="E592"/>
      <c r="F592" s="52"/>
      <c r="G592" s="52"/>
      <c r="AA592" s="153"/>
      <c r="AB592" s="153"/>
      <c r="AC592" s="153"/>
    </row>
    <row r="593" spans="3:29" x14ac:dyDescent="0.25">
      <c r="C593"/>
      <c r="D593"/>
      <c r="E593"/>
      <c r="F593" s="52"/>
      <c r="G593" s="52"/>
      <c r="AA593" s="153"/>
      <c r="AB593" s="153"/>
      <c r="AC593" s="153"/>
    </row>
    <row r="594" spans="3:29" x14ac:dyDescent="0.25">
      <c r="C594"/>
      <c r="D594"/>
      <c r="E594"/>
      <c r="F594" s="52"/>
      <c r="G594" s="52"/>
      <c r="AA594" s="153"/>
      <c r="AB594" s="153"/>
      <c r="AC594" s="153"/>
    </row>
    <row r="595" spans="3:29" x14ac:dyDescent="0.25">
      <c r="C595"/>
      <c r="D595"/>
      <c r="E595"/>
      <c r="F595" s="52"/>
      <c r="G595" s="52"/>
      <c r="AA595" s="153"/>
      <c r="AB595" s="153"/>
      <c r="AC595" s="153"/>
    </row>
    <row r="596" spans="3:29" x14ac:dyDescent="0.25">
      <c r="C596"/>
      <c r="D596"/>
      <c r="E596"/>
      <c r="F596" s="52"/>
      <c r="G596" s="52"/>
      <c r="AA596" s="153"/>
      <c r="AB596" s="153"/>
      <c r="AC596" s="153"/>
    </row>
    <row r="597" spans="3:29" x14ac:dyDescent="0.25">
      <c r="C597"/>
      <c r="D597"/>
      <c r="E597"/>
      <c r="F597" s="52"/>
      <c r="G597" s="52"/>
      <c r="AA597" s="153"/>
      <c r="AB597" s="153"/>
      <c r="AC597" s="153"/>
    </row>
    <row r="598" spans="3:29" x14ac:dyDescent="0.25">
      <c r="C598"/>
      <c r="D598"/>
      <c r="E598"/>
      <c r="F598" s="52"/>
      <c r="G598" s="52"/>
      <c r="AA598" s="153"/>
      <c r="AB598" s="153"/>
      <c r="AC598" s="153"/>
    </row>
    <row r="599" spans="3:29" x14ac:dyDescent="0.25">
      <c r="C599"/>
      <c r="D599"/>
      <c r="E599"/>
      <c r="F599" s="52"/>
      <c r="G599" s="52"/>
      <c r="AA599" s="153"/>
      <c r="AB599" s="153"/>
      <c r="AC599" s="153"/>
    </row>
    <row r="600" spans="3:29" x14ac:dyDescent="0.25">
      <c r="C600"/>
      <c r="D600"/>
      <c r="E600"/>
      <c r="F600" s="52"/>
      <c r="G600" s="52"/>
      <c r="AA600" s="153"/>
      <c r="AB600" s="153"/>
      <c r="AC600" s="153"/>
    </row>
    <row r="601" spans="3:29" x14ac:dyDescent="0.25">
      <c r="C601"/>
      <c r="D601"/>
      <c r="E601"/>
      <c r="F601" s="52"/>
      <c r="G601" s="52"/>
      <c r="AA601" s="153"/>
      <c r="AB601" s="153"/>
      <c r="AC601" s="153"/>
    </row>
    <row r="602" spans="3:29" x14ac:dyDescent="0.25">
      <c r="C602"/>
      <c r="D602"/>
      <c r="E602"/>
      <c r="F602" s="52"/>
      <c r="G602" s="52"/>
      <c r="AA602" s="153"/>
      <c r="AB602" s="153"/>
      <c r="AC602" s="153"/>
    </row>
    <row r="603" spans="3:29" x14ac:dyDescent="0.25">
      <c r="C603"/>
      <c r="D603"/>
      <c r="E603"/>
      <c r="F603" s="52"/>
      <c r="G603" s="52"/>
      <c r="AA603" s="153"/>
      <c r="AB603" s="153"/>
      <c r="AC603" s="153"/>
    </row>
    <row r="604" spans="3:29" x14ac:dyDescent="0.25">
      <c r="C604"/>
      <c r="D604"/>
      <c r="E604"/>
      <c r="F604" s="52"/>
      <c r="G604" s="52"/>
      <c r="AA604" s="153"/>
      <c r="AB604" s="153"/>
      <c r="AC604" s="153"/>
    </row>
    <row r="605" spans="3:29" x14ac:dyDescent="0.25">
      <c r="C605"/>
      <c r="D605"/>
      <c r="E605"/>
      <c r="F605" s="52"/>
      <c r="G605" s="52"/>
      <c r="AA605" s="153"/>
      <c r="AB605" s="153"/>
      <c r="AC605" s="153"/>
    </row>
    <row r="606" spans="3:29" x14ac:dyDescent="0.25">
      <c r="C606"/>
      <c r="D606"/>
      <c r="E606"/>
      <c r="F606" s="52"/>
      <c r="G606" s="52"/>
      <c r="AA606" s="153"/>
      <c r="AB606" s="153"/>
      <c r="AC606" s="153"/>
    </row>
    <row r="607" spans="3:29" x14ac:dyDescent="0.25">
      <c r="C607"/>
      <c r="D607"/>
      <c r="E607"/>
      <c r="F607" s="52"/>
      <c r="G607" s="52"/>
      <c r="AA607" s="153"/>
      <c r="AB607" s="153"/>
      <c r="AC607" s="153"/>
    </row>
    <row r="608" spans="3:29" x14ac:dyDescent="0.25">
      <c r="C608"/>
      <c r="D608"/>
      <c r="E608"/>
      <c r="F608" s="52"/>
      <c r="G608" s="52"/>
      <c r="AA608" s="153"/>
      <c r="AB608" s="153"/>
      <c r="AC608" s="153"/>
    </row>
    <row r="609" spans="3:29" x14ac:dyDescent="0.25">
      <c r="C609"/>
      <c r="D609"/>
      <c r="E609"/>
      <c r="F609" s="52"/>
      <c r="G609" s="52"/>
      <c r="AA609" s="153"/>
      <c r="AB609" s="153"/>
      <c r="AC609" s="153"/>
    </row>
    <row r="610" spans="3:29" x14ac:dyDescent="0.25">
      <c r="C610"/>
      <c r="D610"/>
      <c r="E610"/>
      <c r="F610" s="52"/>
      <c r="G610" s="52"/>
      <c r="AA610" s="153"/>
      <c r="AB610" s="153"/>
      <c r="AC610" s="153"/>
    </row>
    <row r="611" spans="3:29" x14ac:dyDescent="0.25">
      <c r="C611"/>
      <c r="D611"/>
      <c r="E611"/>
      <c r="F611" s="52"/>
      <c r="G611" s="52"/>
      <c r="AA611" s="153"/>
      <c r="AB611" s="153"/>
      <c r="AC611" s="153"/>
    </row>
    <row r="612" spans="3:29" x14ac:dyDescent="0.25">
      <c r="C612"/>
      <c r="D612"/>
      <c r="E612"/>
      <c r="F612" s="52"/>
      <c r="G612" s="52"/>
      <c r="AA612" s="153"/>
      <c r="AB612" s="153"/>
      <c r="AC612" s="153"/>
    </row>
    <row r="613" spans="3:29" x14ac:dyDescent="0.25">
      <c r="C613"/>
      <c r="D613"/>
      <c r="E613"/>
      <c r="F613" s="52"/>
      <c r="G613" s="52"/>
      <c r="AA613" s="153"/>
      <c r="AB613" s="153"/>
      <c r="AC613" s="153"/>
    </row>
    <row r="614" spans="3:29" x14ac:dyDescent="0.25">
      <c r="C614"/>
      <c r="D614"/>
      <c r="E614"/>
      <c r="F614" s="52"/>
      <c r="G614" s="52"/>
      <c r="AA614" s="153"/>
      <c r="AB614" s="153"/>
      <c r="AC614" s="153"/>
    </row>
    <row r="615" spans="3:29" x14ac:dyDescent="0.25">
      <c r="C615"/>
      <c r="D615"/>
      <c r="E615"/>
      <c r="F615" s="52"/>
      <c r="G615" s="52"/>
      <c r="AA615" s="153"/>
      <c r="AB615" s="153"/>
      <c r="AC615" s="153"/>
    </row>
    <row r="616" spans="3:29" x14ac:dyDescent="0.25">
      <c r="C616"/>
      <c r="D616"/>
      <c r="E616"/>
      <c r="F616" s="52"/>
      <c r="G616" s="52"/>
      <c r="AA616" s="153"/>
      <c r="AB616" s="153"/>
      <c r="AC616" s="153"/>
    </row>
    <row r="617" spans="3:29" x14ac:dyDescent="0.25">
      <c r="C617"/>
      <c r="D617"/>
      <c r="E617"/>
      <c r="F617" s="52"/>
      <c r="G617" s="52"/>
      <c r="AA617" s="153"/>
      <c r="AB617" s="153"/>
      <c r="AC617" s="153"/>
    </row>
    <row r="618" spans="3:29" x14ac:dyDescent="0.25">
      <c r="C618"/>
      <c r="D618"/>
      <c r="E618"/>
      <c r="F618" s="52"/>
      <c r="G618" s="52"/>
      <c r="AA618" s="153"/>
      <c r="AB618" s="153"/>
      <c r="AC618" s="153"/>
    </row>
    <row r="619" spans="3:29" x14ac:dyDescent="0.25">
      <c r="C619"/>
      <c r="D619"/>
      <c r="E619"/>
      <c r="F619" s="52"/>
      <c r="G619" s="52"/>
      <c r="AA619" s="153"/>
      <c r="AB619" s="153"/>
      <c r="AC619" s="153"/>
    </row>
    <row r="620" spans="3:29" x14ac:dyDescent="0.25">
      <c r="C620"/>
      <c r="D620"/>
      <c r="E620"/>
      <c r="F620" s="52"/>
      <c r="G620" s="52"/>
      <c r="AA620" s="153"/>
      <c r="AB620" s="153"/>
      <c r="AC620" s="153"/>
    </row>
    <row r="621" spans="3:29" x14ac:dyDescent="0.25">
      <c r="C621"/>
      <c r="D621"/>
      <c r="E621"/>
      <c r="F621" s="52"/>
      <c r="G621" s="52"/>
      <c r="AA621" s="153"/>
      <c r="AB621" s="153"/>
      <c r="AC621" s="153"/>
    </row>
    <row r="622" spans="3:29" x14ac:dyDescent="0.25">
      <c r="C622"/>
      <c r="D622"/>
      <c r="E622"/>
      <c r="F622" s="52"/>
      <c r="G622" s="52"/>
      <c r="AA622" s="153"/>
      <c r="AB622" s="153"/>
      <c r="AC622" s="153"/>
    </row>
    <row r="623" spans="3:29" x14ac:dyDescent="0.25">
      <c r="C623"/>
      <c r="D623"/>
      <c r="E623"/>
      <c r="F623" s="52"/>
      <c r="G623" s="52"/>
      <c r="AA623" s="153"/>
      <c r="AB623" s="153"/>
      <c r="AC623" s="153"/>
    </row>
    <row r="624" spans="3:29" x14ac:dyDescent="0.25">
      <c r="C624"/>
      <c r="D624"/>
      <c r="E624"/>
      <c r="F624" s="52"/>
      <c r="G624" s="52"/>
      <c r="AA624" s="153"/>
      <c r="AB624" s="153"/>
      <c r="AC624" s="153"/>
    </row>
    <row r="625" spans="3:29" x14ac:dyDescent="0.25">
      <c r="C625"/>
      <c r="D625"/>
      <c r="E625"/>
      <c r="F625" s="52"/>
      <c r="G625" s="52"/>
      <c r="AA625" s="153"/>
      <c r="AB625" s="153"/>
      <c r="AC625" s="153"/>
    </row>
    <row r="626" spans="3:29" x14ac:dyDescent="0.25">
      <c r="C626"/>
      <c r="D626"/>
      <c r="E626"/>
      <c r="F626" s="52"/>
      <c r="G626" s="52"/>
      <c r="AA626" s="153"/>
      <c r="AB626" s="153"/>
      <c r="AC626" s="153"/>
    </row>
    <row r="627" spans="3:29" x14ac:dyDescent="0.25">
      <c r="C627"/>
      <c r="D627"/>
      <c r="E627"/>
      <c r="F627" s="52"/>
      <c r="G627" s="52"/>
      <c r="AA627" s="153"/>
      <c r="AB627" s="153"/>
      <c r="AC627" s="153"/>
    </row>
    <row r="628" spans="3:29" x14ac:dyDescent="0.25">
      <c r="C628"/>
      <c r="D628"/>
      <c r="E628"/>
      <c r="F628" s="52"/>
      <c r="G628" s="52"/>
      <c r="AA628" s="153"/>
      <c r="AB628" s="153"/>
      <c r="AC628" s="153"/>
    </row>
    <row r="629" spans="3:29" x14ac:dyDescent="0.25">
      <c r="C629"/>
      <c r="D629"/>
      <c r="E629"/>
      <c r="F629" s="52"/>
      <c r="G629" s="52"/>
      <c r="AA629" s="153"/>
      <c r="AB629" s="153"/>
      <c r="AC629" s="153"/>
    </row>
    <row r="630" spans="3:29" x14ac:dyDescent="0.25">
      <c r="C630"/>
      <c r="D630"/>
      <c r="E630"/>
      <c r="F630" s="52"/>
      <c r="G630" s="52"/>
      <c r="AA630" s="153"/>
      <c r="AB630" s="153"/>
      <c r="AC630" s="153"/>
    </row>
    <row r="631" spans="3:29" x14ac:dyDescent="0.25">
      <c r="C631"/>
      <c r="D631"/>
      <c r="E631"/>
      <c r="F631" s="52"/>
      <c r="G631" s="52"/>
      <c r="AA631" s="153"/>
      <c r="AB631" s="153"/>
      <c r="AC631" s="153"/>
    </row>
    <row r="632" spans="3:29" x14ac:dyDescent="0.25">
      <c r="C632"/>
      <c r="D632"/>
      <c r="E632"/>
      <c r="F632" s="52"/>
      <c r="G632" s="52"/>
      <c r="AA632" s="153"/>
      <c r="AB632" s="153"/>
      <c r="AC632" s="153"/>
    </row>
    <row r="633" spans="3:29" x14ac:dyDescent="0.25">
      <c r="C633"/>
      <c r="D633"/>
      <c r="E633"/>
      <c r="F633" s="52"/>
      <c r="G633" s="52"/>
      <c r="AA633" s="153"/>
      <c r="AB633" s="153"/>
      <c r="AC633" s="153"/>
    </row>
    <row r="634" spans="3:29" x14ac:dyDescent="0.25">
      <c r="C634"/>
      <c r="D634"/>
      <c r="E634"/>
      <c r="F634" s="52"/>
      <c r="G634" s="52"/>
      <c r="AA634" s="153"/>
      <c r="AB634" s="153"/>
      <c r="AC634" s="153"/>
    </row>
    <row r="635" spans="3:29" x14ac:dyDescent="0.25">
      <c r="C635"/>
      <c r="D635"/>
      <c r="E635"/>
      <c r="F635" s="52"/>
      <c r="G635" s="52"/>
      <c r="AA635" s="153"/>
      <c r="AB635" s="153"/>
      <c r="AC635" s="153"/>
    </row>
    <row r="636" spans="3:29" x14ac:dyDescent="0.25">
      <c r="C636"/>
      <c r="D636"/>
      <c r="E636"/>
      <c r="F636" s="52"/>
      <c r="G636" s="52"/>
      <c r="AA636" s="153"/>
      <c r="AB636" s="153"/>
      <c r="AC636" s="153"/>
    </row>
    <row r="637" spans="3:29" x14ac:dyDescent="0.25">
      <c r="C637"/>
      <c r="D637"/>
      <c r="E637"/>
      <c r="F637" s="52"/>
      <c r="G637" s="52"/>
      <c r="AA637" s="153"/>
      <c r="AB637" s="153"/>
      <c r="AC637" s="153"/>
    </row>
    <row r="638" spans="3:29" x14ac:dyDescent="0.25">
      <c r="C638"/>
      <c r="D638"/>
      <c r="E638"/>
      <c r="F638" s="52"/>
      <c r="G638" s="52"/>
      <c r="AA638" s="153"/>
      <c r="AB638" s="153"/>
      <c r="AC638" s="153"/>
    </row>
    <row r="639" spans="3:29" x14ac:dyDescent="0.25">
      <c r="C639"/>
      <c r="D639"/>
      <c r="E639"/>
      <c r="F639" s="52"/>
      <c r="G639" s="52"/>
      <c r="AA639" s="153"/>
      <c r="AB639" s="153"/>
      <c r="AC639" s="153"/>
    </row>
    <row r="640" spans="3:29" x14ac:dyDescent="0.25">
      <c r="C640"/>
      <c r="D640"/>
      <c r="E640"/>
      <c r="F640" s="52"/>
      <c r="G640" s="52"/>
      <c r="AA640" s="153"/>
      <c r="AB640" s="153"/>
      <c r="AC640" s="153"/>
    </row>
    <row r="641" spans="3:29" x14ac:dyDescent="0.25">
      <c r="C641"/>
      <c r="D641"/>
      <c r="E641"/>
      <c r="F641" s="52"/>
      <c r="G641" s="52"/>
      <c r="AA641" s="153"/>
      <c r="AB641" s="153"/>
      <c r="AC641" s="153"/>
    </row>
    <row r="642" spans="3:29" x14ac:dyDescent="0.25">
      <c r="C642"/>
      <c r="D642"/>
      <c r="E642"/>
      <c r="F642" s="52"/>
      <c r="G642" s="52"/>
      <c r="AA642" s="153"/>
      <c r="AB642" s="153"/>
      <c r="AC642" s="153"/>
    </row>
    <row r="643" spans="3:29" x14ac:dyDescent="0.25">
      <c r="C643"/>
      <c r="D643"/>
      <c r="E643"/>
      <c r="F643" s="52"/>
      <c r="G643" s="52"/>
      <c r="AA643" s="153"/>
      <c r="AB643" s="153"/>
      <c r="AC643" s="153"/>
    </row>
    <row r="644" spans="3:29" x14ac:dyDescent="0.25">
      <c r="C644"/>
      <c r="D644"/>
      <c r="E644"/>
      <c r="F644" s="52"/>
      <c r="G644" s="52"/>
      <c r="AA644" s="153"/>
      <c r="AB644" s="153"/>
      <c r="AC644" s="153"/>
    </row>
    <row r="645" spans="3:29" x14ac:dyDescent="0.25">
      <c r="C645"/>
      <c r="D645"/>
      <c r="E645"/>
      <c r="F645" s="52"/>
      <c r="G645" s="52"/>
      <c r="AA645" s="153"/>
      <c r="AB645" s="153"/>
      <c r="AC645" s="153"/>
    </row>
    <row r="646" spans="3:29" x14ac:dyDescent="0.25">
      <c r="C646"/>
      <c r="D646"/>
      <c r="E646"/>
      <c r="F646" s="52"/>
      <c r="G646" s="52"/>
      <c r="AA646" s="153"/>
      <c r="AB646" s="153"/>
      <c r="AC646" s="153"/>
    </row>
    <row r="647" spans="3:29" x14ac:dyDescent="0.25">
      <c r="C647"/>
      <c r="D647"/>
      <c r="E647"/>
      <c r="F647" s="52"/>
      <c r="G647" s="52"/>
      <c r="AA647" s="153"/>
      <c r="AB647" s="153"/>
      <c r="AC647" s="153"/>
    </row>
    <row r="648" spans="3:29" x14ac:dyDescent="0.25">
      <c r="C648"/>
      <c r="D648"/>
      <c r="E648"/>
      <c r="F648" s="52"/>
      <c r="G648" s="52"/>
      <c r="AA648" s="153"/>
      <c r="AB648" s="153"/>
      <c r="AC648" s="153"/>
    </row>
    <row r="649" spans="3:29" x14ac:dyDescent="0.25">
      <c r="C649"/>
      <c r="D649"/>
      <c r="E649"/>
      <c r="F649" s="52"/>
      <c r="G649" s="52"/>
      <c r="AA649" s="153"/>
      <c r="AB649" s="153"/>
      <c r="AC649" s="153"/>
    </row>
    <row r="650" spans="3:29" x14ac:dyDescent="0.25">
      <c r="C650"/>
      <c r="D650"/>
      <c r="E650"/>
      <c r="F650" s="52"/>
      <c r="G650" s="52"/>
      <c r="AA650" s="153"/>
      <c r="AB650" s="153"/>
      <c r="AC650" s="153"/>
    </row>
    <row r="651" spans="3:29" x14ac:dyDescent="0.25">
      <c r="C651"/>
      <c r="D651"/>
      <c r="E651"/>
      <c r="F651" s="52"/>
      <c r="G651" s="52"/>
      <c r="AA651" s="153"/>
      <c r="AB651" s="153"/>
      <c r="AC651" s="153"/>
    </row>
    <row r="652" spans="3:29" x14ac:dyDescent="0.25">
      <c r="C652"/>
      <c r="D652"/>
      <c r="E652"/>
      <c r="F652" s="52"/>
      <c r="G652" s="52"/>
      <c r="AA652" s="153"/>
      <c r="AB652" s="153"/>
      <c r="AC652" s="153"/>
    </row>
    <row r="653" spans="3:29" x14ac:dyDescent="0.25">
      <c r="C653"/>
      <c r="D653"/>
      <c r="E653"/>
      <c r="F653" s="52"/>
      <c r="G653" s="52"/>
      <c r="AA653" s="153"/>
      <c r="AB653" s="153"/>
      <c r="AC653" s="153"/>
    </row>
    <row r="654" spans="3:29" x14ac:dyDescent="0.25">
      <c r="C654"/>
      <c r="D654"/>
      <c r="E654"/>
      <c r="F654" s="52"/>
      <c r="G654" s="52"/>
      <c r="AA654" s="153"/>
      <c r="AB654" s="153"/>
      <c r="AC654" s="153"/>
    </row>
    <row r="655" spans="3:29" x14ac:dyDescent="0.25">
      <c r="C655"/>
      <c r="D655"/>
      <c r="E655"/>
      <c r="F655" s="52"/>
      <c r="G655" s="52"/>
      <c r="AA655" s="153"/>
      <c r="AB655" s="153"/>
      <c r="AC655" s="153"/>
    </row>
    <row r="656" spans="3:29" x14ac:dyDescent="0.25">
      <c r="C656"/>
      <c r="D656"/>
      <c r="E656"/>
      <c r="F656" s="52"/>
      <c r="G656" s="52"/>
      <c r="AA656" s="153"/>
      <c r="AB656" s="153"/>
      <c r="AC656" s="153"/>
    </row>
    <row r="657" spans="3:29" x14ac:dyDescent="0.25">
      <c r="C657"/>
      <c r="D657"/>
      <c r="E657"/>
      <c r="F657" s="52"/>
      <c r="G657" s="52"/>
      <c r="AA657" s="153"/>
      <c r="AB657" s="153"/>
      <c r="AC657" s="153"/>
    </row>
    <row r="658" spans="3:29" x14ac:dyDescent="0.25">
      <c r="C658"/>
      <c r="D658"/>
      <c r="E658"/>
      <c r="F658" s="52"/>
      <c r="G658" s="52"/>
      <c r="AA658" s="153"/>
      <c r="AB658" s="153"/>
      <c r="AC658" s="153"/>
    </row>
    <row r="659" spans="3:29" x14ac:dyDescent="0.25">
      <c r="C659"/>
      <c r="D659"/>
      <c r="E659"/>
      <c r="F659" s="52"/>
      <c r="G659" s="52"/>
      <c r="AA659" s="153"/>
      <c r="AB659" s="153"/>
      <c r="AC659" s="153"/>
    </row>
    <row r="660" spans="3:29" x14ac:dyDescent="0.25">
      <c r="C660"/>
      <c r="D660"/>
      <c r="E660"/>
      <c r="F660" s="52"/>
      <c r="G660" s="52"/>
      <c r="AA660" s="153"/>
      <c r="AB660" s="153"/>
      <c r="AC660" s="153"/>
    </row>
    <row r="661" spans="3:29" x14ac:dyDescent="0.25">
      <c r="C661"/>
      <c r="D661"/>
      <c r="E661"/>
      <c r="F661" s="52"/>
      <c r="G661" s="52"/>
      <c r="AA661" s="153"/>
      <c r="AB661" s="153"/>
      <c r="AC661" s="153"/>
    </row>
    <row r="662" spans="3:29" x14ac:dyDescent="0.25">
      <c r="C662"/>
      <c r="D662"/>
      <c r="E662"/>
      <c r="F662" s="52"/>
      <c r="G662" s="52"/>
      <c r="AA662" s="153"/>
      <c r="AB662" s="153"/>
      <c r="AC662" s="153"/>
    </row>
    <row r="663" spans="3:29" x14ac:dyDescent="0.25">
      <c r="C663"/>
      <c r="D663"/>
      <c r="E663"/>
      <c r="F663" s="52"/>
      <c r="G663" s="52"/>
      <c r="AA663" s="153"/>
      <c r="AB663" s="153"/>
      <c r="AC663" s="153"/>
    </row>
    <row r="664" spans="3:29" x14ac:dyDescent="0.25">
      <c r="C664"/>
      <c r="D664"/>
      <c r="E664"/>
      <c r="F664" s="52"/>
      <c r="G664" s="52"/>
      <c r="AA664" s="153"/>
      <c r="AB664" s="153"/>
      <c r="AC664" s="153"/>
    </row>
    <row r="665" spans="3:29" x14ac:dyDescent="0.25">
      <c r="C665"/>
      <c r="D665"/>
      <c r="E665"/>
      <c r="F665" s="52"/>
      <c r="G665" s="52"/>
      <c r="AA665" s="153"/>
      <c r="AB665" s="153"/>
      <c r="AC665" s="153"/>
    </row>
    <row r="666" spans="3:29" x14ac:dyDescent="0.25">
      <c r="C666"/>
      <c r="D666"/>
      <c r="E666"/>
      <c r="F666" s="52"/>
      <c r="G666" s="52"/>
      <c r="AA666" s="153"/>
      <c r="AB666" s="153"/>
      <c r="AC666" s="153"/>
    </row>
    <row r="667" spans="3:29" x14ac:dyDescent="0.25">
      <c r="C667"/>
      <c r="D667"/>
      <c r="E667"/>
      <c r="F667" s="52"/>
      <c r="G667" s="52"/>
      <c r="AA667" s="153"/>
      <c r="AB667" s="153"/>
      <c r="AC667" s="153"/>
    </row>
    <row r="668" spans="3:29" x14ac:dyDescent="0.25">
      <c r="C668"/>
      <c r="D668"/>
      <c r="E668"/>
      <c r="F668" s="52"/>
      <c r="G668" s="52"/>
      <c r="AA668" s="153"/>
      <c r="AB668" s="153"/>
      <c r="AC668" s="153"/>
    </row>
    <row r="669" spans="3:29" x14ac:dyDescent="0.25">
      <c r="C669"/>
      <c r="D669"/>
      <c r="E669"/>
      <c r="F669" s="52"/>
      <c r="G669" s="52"/>
      <c r="AA669" s="153"/>
      <c r="AB669" s="153"/>
      <c r="AC669" s="153"/>
    </row>
    <row r="670" spans="3:29" x14ac:dyDescent="0.25">
      <c r="C670"/>
      <c r="D670"/>
      <c r="E670"/>
      <c r="F670" s="52"/>
      <c r="G670" s="52"/>
      <c r="AA670" s="153"/>
      <c r="AB670" s="153"/>
      <c r="AC670" s="153"/>
    </row>
    <row r="671" spans="3:29" x14ac:dyDescent="0.25">
      <c r="C671"/>
      <c r="D671"/>
      <c r="E671"/>
      <c r="F671" s="52"/>
      <c r="G671" s="52"/>
      <c r="AA671" s="153"/>
      <c r="AB671" s="153"/>
      <c r="AC671" s="153"/>
    </row>
    <row r="672" spans="3:29" x14ac:dyDescent="0.25">
      <c r="C672"/>
      <c r="D672"/>
      <c r="E672"/>
      <c r="F672" s="52"/>
      <c r="G672" s="52"/>
      <c r="AA672" s="153"/>
      <c r="AB672" s="153"/>
      <c r="AC672" s="153"/>
    </row>
    <row r="673" spans="3:29" x14ac:dyDescent="0.25">
      <c r="C673"/>
      <c r="D673"/>
      <c r="E673"/>
      <c r="F673" s="52"/>
      <c r="G673" s="52"/>
      <c r="AA673" s="153"/>
      <c r="AB673" s="153"/>
      <c r="AC673" s="153"/>
    </row>
    <row r="674" spans="3:29" x14ac:dyDescent="0.25">
      <c r="C674"/>
      <c r="D674"/>
      <c r="E674"/>
      <c r="F674" s="52"/>
      <c r="G674" s="52"/>
      <c r="AA674" s="153"/>
      <c r="AB674" s="153"/>
      <c r="AC674" s="153"/>
    </row>
    <row r="675" spans="3:29" x14ac:dyDescent="0.25">
      <c r="C675"/>
      <c r="D675"/>
      <c r="E675"/>
      <c r="F675" s="52"/>
      <c r="G675" s="52"/>
      <c r="AA675" s="153"/>
      <c r="AB675" s="153"/>
      <c r="AC675" s="153"/>
    </row>
    <row r="676" spans="3:29" x14ac:dyDescent="0.25">
      <c r="C676"/>
      <c r="D676"/>
      <c r="E676"/>
      <c r="F676" s="52"/>
      <c r="G676" s="52"/>
      <c r="AA676" s="153"/>
      <c r="AB676" s="153"/>
      <c r="AC676" s="153"/>
    </row>
    <row r="677" spans="3:29" x14ac:dyDescent="0.25">
      <c r="C677"/>
      <c r="D677"/>
      <c r="E677"/>
      <c r="F677" s="52"/>
      <c r="G677" s="52"/>
      <c r="AA677" s="153"/>
      <c r="AB677" s="153"/>
      <c r="AC677" s="153"/>
    </row>
    <row r="678" spans="3:29" x14ac:dyDescent="0.25">
      <c r="C678"/>
      <c r="D678"/>
      <c r="E678"/>
      <c r="F678" s="52"/>
      <c r="G678" s="52"/>
      <c r="AA678" s="153"/>
      <c r="AB678" s="153"/>
      <c r="AC678" s="153"/>
    </row>
    <row r="679" spans="3:29" x14ac:dyDescent="0.25">
      <c r="C679"/>
      <c r="D679"/>
      <c r="E679"/>
      <c r="F679" s="52"/>
      <c r="G679" s="52"/>
      <c r="AA679" s="153"/>
      <c r="AB679" s="153"/>
      <c r="AC679" s="153"/>
    </row>
    <row r="680" spans="3:29" x14ac:dyDescent="0.25">
      <c r="C680"/>
      <c r="D680"/>
      <c r="E680"/>
      <c r="F680" s="52"/>
      <c r="G680" s="52"/>
      <c r="AA680" s="153"/>
      <c r="AB680" s="153"/>
      <c r="AC680" s="153"/>
    </row>
    <row r="681" spans="3:29" x14ac:dyDescent="0.25">
      <c r="C681"/>
      <c r="D681"/>
      <c r="E681"/>
      <c r="F681" s="52"/>
      <c r="G681" s="52"/>
      <c r="AA681" s="153"/>
      <c r="AB681" s="153"/>
      <c r="AC681" s="153"/>
    </row>
    <row r="682" spans="3:29" x14ac:dyDescent="0.25">
      <c r="C682"/>
      <c r="D682"/>
      <c r="E682"/>
      <c r="F682" s="52"/>
      <c r="G682" s="52"/>
      <c r="AA682" s="153"/>
      <c r="AB682" s="153"/>
      <c r="AC682" s="153"/>
    </row>
    <row r="683" spans="3:29" x14ac:dyDescent="0.25">
      <c r="C683"/>
      <c r="D683"/>
      <c r="E683"/>
      <c r="F683" s="52"/>
      <c r="G683" s="52"/>
      <c r="AA683" s="153"/>
      <c r="AB683" s="153"/>
      <c r="AC683" s="153"/>
    </row>
    <row r="684" spans="3:29" x14ac:dyDescent="0.25">
      <c r="C684"/>
      <c r="D684"/>
      <c r="E684"/>
      <c r="F684" s="52"/>
      <c r="G684" s="52"/>
      <c r="AA684" s="153"/>
      <c r="AB684" s="153"/>
      <c r="AC684" s="153"/>
    </row>
    <row r="685" spans="3:29" x14ac:dyDescent="0.25">
      <c r="C685"/>
      <c r="D685"/>
      <c r="E685"/>
      <c r="F685" s="52"/>
      <c r="G685" s="52"/>
      <c r="AA685" s="153"/>
      <c r="AB685" s="153"/>
      <c r="AC685" s="153"/>
    </row>
    <row r="686" spans="3:29" x14ac:dyDescent="0.25">
      <c r="C686"/>
      <c r="D686"/>
      <c r="E686"/>
      <c r="F686" s="52"/>
      <c r="G686" s="52"/>
      <c r="AA686" s="153"/>
      <c r="AB686" s="153"/>
      <c r="AC686" s="153"/>
    </row>
    <row r="687" spans="3:29" x14ac:dyDescent="0.25">
      <c r="C687"/>
      <c r="D687"/>
      <c r="E687"/>
      <c r="F687" s="52"/>
      <c r="G687" s="52"/>
      <c r="AA687" s="153"/>
      <c r="AB687" s="153"/>
      <c r="AC687" s="153"/>
    </row>
    <row r="688" spans="3:29" x14ac:dyDescent="0.25">
      <c r="C688"/>
      <c r="D688"/>
      <c r="E688"/>
      <c r="F688" s="52"/>
      <c r="G688" s="52"/>
      <c r="AA688" s="153"/>
      <c r="AB688" s="153"/>
      <c r="AC688" s="153"/>
    </row>
    <row r="689" spans="3:29" x14ac:dyDescent="0.25">
      <c r="C689"/>
      <c r="D689"/>
      <c r="E689"/>
      <c r="F689" s="52"/>
      <c r="G689" s="52"/>
      <c r="AA689" s="153"/>
      <c r="AB689" s="153"/>
      <c r="AC689" s="153"/>
    </row>
    <row r="690" spans="3:29" x14ac:dyDescent="0.25">
      <c r="C690"/>
      <c r="D690"/>
      <c r="E690"/>
      <c r="F690" s="52"/>
      <c r="G690" s="52"/>
      <c r="AA690" s="153"/>
      <c r="AB690" s="153"/>
      <c r="AC690" s="153"/>
    </row>
    <row r="691" spans="3:29" x14ac:dyDescent="0.25">
      <c r="C691"/>
      <c r="D691"/>
      <c r="E691"/>
      <c r="F691" s="52"/>
      <c r="G691" s="52"/>
      <c r="AA691" s="153"/>
      <c r="AB691" s="153"/>
      <c r="AC691" s="153"/>
    </row>
    <row r="692" spans="3:29" x14ac:dyDescent="0.25">
      <c r="C692"/>
      <c r="D692"/>
      <c r="E692"/>
      <c r="F692" s="52"/>
      <c r="G692" s="52"/>
      <c r="AA692" s="153"/>
      <c r="AB692" s="153"/>
      <c r="AC692" s="153"/>
    </row>
    <row r="693" spans="3:29" x14ac:dyDescent="0.25">
      <c r="C693"/>
      <c r="D693"/>
      <c r="E693"/>
      <c r="F693" s="52"/>
      <c r="G693" s="52"/>
      <c r="AA693" s="153"/>
      <c r="AB693" s="153"/>
      <c r="AC693" s="153"/>
    </row>
    <row r="694" spans="3:29" x14ac:dyDescent="0.25">
      <c r="C694"/>
      <c r="D694"/>
      <c r="E694"/>
      <c r="F694" s="52"/>
      <c r="G694" s="52"/>
      <c r="AA694" s="153"/>
      <c r="AB694" s="153"/>
      <c r="AC694" s="153"/>
    </row>
    <row r="695" spans="3:29" x14ac:dyDescent="0.25">
      <c r="C695"/>
      <c r="D695"/>
      <c r="E695"/>
      <c r="F695" s="52"/>
      <c r="G695" s="52"/>
      <c r="AA695" s="153"/>
      <c r="AB695" s="153"/>
      <c r="AC695" s="153"/>
    </row>
    <row r="696" spans="3:29" x14ac:dyDescent="0.25">
      <c r="C696"/>
      <c r="D696"/>
      <c r="E696"/>
      <c r="F696" s="52"/>
      <c r="G696" s="52"/>
      <c r="AA696" s="153"/>
      <c r="AB696" s="153"/>
      <c r="AC696" s="153"/>
    </row>
    <row r="697" spans="3:29" x14ac:dyDescent="0.25">
      <c r="C697"/>
      <c r="D697"/>
      <c r="E697"/>
      <c r="F697" s="52"/>
      <c r="G697" s="52"/>
      <c r="AA697" s="153"/>
      <c r="AB697" s="153"/>
      <c r="AC697" s="153"/>
    </row>
    <row r="698" spans="3:29" x14ac:dyDescent="0.25">
      <c r="C698"/>
      <c r="D698"/>
      <c r="E698"/>
      <c r="F698" s="52"/>
      <c r="G698" s="52"/>
      <c r="AA698" s="153"/>
      <c r="AB698" s="153"/>
      <c r="AC698" s="153"/>
    </row>
    <row r="699" spans="3:29" x14ac:dyDescent="0.25">
      <c r="C699"/>
      <c r="D699"/>
      <c r="E699"/>
      <c r="F699" s="52"/>
      <c r="G699" s="52"/>
      <c r="AA699" s="153"/>
      <c r="AB699" s="153"/>
      <c r="AC699" s="153"/>
    </row>
    <row r="700" spans="3:29" x14ac:dyDescent="0.25">
      <c r="C700"/>
      <c r="D700"/>
      <c r="E700"/>
      <c r="F700" s="52"/>
      <c r="G700" s="52"/>
      <c r="AA700" s="153"/>
      <c r="AB700" s="153"/>
      <c r="AC700" s="153"/>
    </row>
    <row r="701" spans="3:29" x14ac:dyDescent="0.25">
      <c r="C701"/>
      <c r="D701"/>
      <c r="E701"/>
      <c r="F701" s="52"/>
      <c r="G701" s="52"/>
      <c r="AA701" s="153"/>
      <c r="AB701" s="153"/>
      <c r="AC701" s="153"/>
    </row>
    <row r="702" spans="3:29" x14ac:dyDescent="0.25">
      <c r="C702"/>
      <c r="D702"/>
      <c r="E702"/>
      <c r="F702" s="52"/>
      <c r="G702" s="52"/>
      <c r="AA702" s="153"/>
      <c r="AB702" s="153"/>
      <c r="AC702" s="153"/>
    </row>
    <row r="703" spans="3:29" x14ac:dyDescent="0.25">
      <c r="C703"/>
      <c r="D703"/>
      <c r="E703"/>
      <c r="F703" s="52"/>
      <c r="G703" s="52"/>
      <c r="AA703" s="153"/>
      <c r="AB703" s="153"/>
      <c r="AC703" s="153"/>
    </row>
    <row r="704" spans="3:29" x14ac:dyDescent="0.25">
      <c r="C704"/>
      <c r="D704"/>
      <c r="E704"/>
      <c r="F704" s="52"/>
      <c r="G704" s="52"/>
      <c r="AA704" s="153"/>
      <c r="AB704" s="153"/>
      <c r="AC704" s="153"/>
    </row>
    <row r="705" spans="3:29" x14ac:dyDescent="0.25">
      <c r="C705"/>
      <c r="D705"/>
      <c r="E705"/>
      <c r="F705" s="52"/>
      <c r="G705" s="52"/>
      <c r="AA705" s="153"/>
      <c r="AB705" s="153"/>
      <c r="AC705" s="153"/>
    </row>
    <row r="706" spans="3:29" x14ac:dyDescent="0.25">
      <c r="C706"/>
      <c r="D706"/>
      <c r="E706"/>
      <c r="F706" s="52"/>
      <c r="G706" s="52"/>
      <c r="AA706" s="153"/>
      <c r="AB706" s="153"/>
      <c r="AC706" s="153"/>
    </row>
    <row r="707" spans="3:29" x14ac:dyDescent="0.25">
      <c r="C707"/>
      <c r="D707"/>
      <c r="E707"/>
      <c r="F707" s="52"/>
      <c r="G707" s="52"/>
      <c r="AA707" s="153"/>
      <c r="AB707" s="153"/>
      <c r="AC707" s="153"/>
    </row>
    <row r="708" spans="3:29" x14ac:dyDescent="0.25">
      <c r="C708"/>
      <c r="D708"/>
      <c r="E708"/>
      <c r="F708" s="52"/>
      <c r="G708" s="52"/>
      <c r="AA708" s="153"/>
      <c r="AB708" s="153"/>
      <c r="AC708" s="153"/>
    </row>
    <row r="709" spans="3:29" x14ac:dyDescent="0.25">
      <c r="C709"/>
      <c r="D709"/>
      <c r="E709"/>
      <c r="F709" s="52"/>
      <c r="G709" s="52"/>
      <c r="AA709" s="153"/>
      <c r="AB709" s="153"/>
      <c r="AC709" s="153"/>
    </row>
    <row r="710" spans="3:29" x14ac:dyDescent="0.25">
      <c r="C710"/>
      <c r="D710"/>
      <c r="E710"/>
      <c r="F710" s="52"/>
      <c r="G710" s="52"/>
      <c r="AA710" s="153"/>
      <c r="AB710" s="153"/>
      <c r="AC710" s="153"/>
    </row>
    <row r="711" spans="3:29" x14ac:dyDescent="0.25">
      <c r="C711"/>
      <c r="D711"/>
      <c r="E711"/>
      <c r="F711" s="52"/>
      <c r="G711" s="52"/>
      <c r="AA711" s="153"/>
      <c r="AB711" s="153"/>
      <c r="AC711" s="153"/>
    </row>
    <row r="712" spans="3:29" x14ac:dyDescent="0.25">
      <c r="C712"/>
      <c r="D712"/>
      <c r="E712"/>
      <c r="F712" s="52"/>
      <c r="G712" s="52"/>
      <c r="AA712" s="153"/>
      <c r="AB712" s="153"/>
      <c r="AC712" s="153"/>
    </row>
    <row r="713" spans="3:29" x14ac:dyDescent="0.25">
      <c r="C713"/>
      <c r="D713"/>
      <c r="E713"/>
      <c r="F713" s="52"/>
      <c r="G713" s="52"/>
      <c r="AA713" s="153"/>
      <c r="AB713" s="153"/>
      <c r="AC713" s="153"/>
    </row>
    <row r="714" spans="3:29" x14ac:dyDescent="0.25">
      <c r="C714"/>
      <c r="D714"/>
      <c r="E714"/>
      <c r="F714" s="52"/>
      <c r="G714" s="52"/>
      <c r="AA714" s="153"/>
      <c r="AB714" s="153"/>
      <c r="AC714" s="153"/>
    </row>
    <row r="715" spans="3:29" x14ac:dyDescent="0.25">
      <c r="C715"/>
      <c r="D715"/>
      <c r="E715"/>
      <c r="F715" s="52"/>
      <c r="G715" s="52"/>
      <c r="AA715" s="153"/>
      <c r="AB715" s="153"/>
      <c r="AC715" s="153"/>
    </row>
    <row r="716" spans="3:29" x14ac:dyDescent="0.25">
      <c r="C716"/>
      <c r="D716"/>
      <c r="E716"/>
      <c r="F716" s="52"/>
      <c r="G716" s="52"/>
      <c r="AA716" s="153"/>
      <c r="AB716" s="153"/>
      <c r="AC716" s="153"/>
    </row>
    <row r="717" spans="3:29" x14ac:dyDescent="0.25">
      <c r="C717"/>
      <c r="D717"/>
      <c r="E717"/>
      <c r="F717" s="52"/>
      <c r="G717" s="52"/>
      <c r="AA717" s="153"/>
      <c r="AB717" s="153"/>
      <c r="AC717" s="153"/>
    </row>
    <row r="718" spans="3:29" x14ac:dyDescent="0.25">
      <c r="C718"/>
      <c r="D718"/>
      <c r="E718"/>
      <c r="F718" s="52"/>
      <c r="G718" s="52"/>
      <c r="AA718" s="153"/>
      <c r="AB718" s="153"/>
      <c r="AC718" s="153"/>
    </row>
    <row r="719" spans="3:29" x14ac:dyDescent="0.25">
      <c r="C719"/>
      <c r="D719"/>
      <c r="E719"/>
      <c r="F719" s="52"/>
      <c r="G719" s="52"/>
      <c r="AA719" s="153"/>
      <c r="AB719" s="153"/>
      <c r="AC719" s="153"/>
    </row>
    <row r="720" spans="3:29" x14ac:dyDescent="0.25">
      <c r="C720"/>
      <c r="D720"/>
      <c r="E720"/>
      <c r="F720" s="52"/>
      <c r="G720" s="52"/>
      <c r="AA720" s="153"/>
      <c r="AB720" s="153"/>
      <c r="AC720" s="153"/>
    </row>
    <row r="721" spans="3:29" x14ac:dyDescent="0.25">
      <c r="C721"/>
      <c r="D721"/>
      <c r="E721"/>
      <c r="F721" s="52"/>
      <c r="G721" s="52"/>
      <c r="AA721" s="153"/>
      <c r="AB721" s="153"/>
      <c r="AC721" s="153"/>
    </row>
    <row r="722" spans="3:29" x14ac:dyDescent="0.25">
      <c r="C722"/>
      <c r="D722"/>
      <c r="E722"/>
      <c r="F722" s="52"/>
      <c r="G722" s="52"/>
      <c r="AA722" s="153"/>
      <c r="AB722" s="153"/>
      <c r="AC722" s="153"/>
    </row>
    <row r="723" spans="3:29" x14ac:dyDescent="0.25">
      <c r="C723"/>
      <c r="D723"/>
      <c r="E723"/>
      <c r="F723" s="52"/>
      <c r="G723" s="52"/>
      <c r="AA723" s="153"/>
      <c r="AB723" s="153"/>
      <c r="AC723" s="153"/>
    </row>
    <row r="724" spans="3:29" x14ac:dyDescent="0.25">
      <c r="C724"/>
      <c r="D724"/>
      <c r="E724"/>
      <c r="F724" s="52"/>
      <c r="G724" s="52"/>
      <c r="AA724" s="153"/>
      <c r="AB724" s="153"/>
      <c r="AC724" s="153"/>
    </row>
    <row r="725" spans="3:29" x14ac:dyDescent="0.25">
      <c r="C725"/>
      <c r="D725"/>
      <c r="E725"/>
      <c r="F725" s="52"/>
      <c r="G725" s="52"/>
      <c r="AA725" s="153"/>
      <c r="AB725" s="153"/>
      <c r="AC725" s="153"/>
    </row>
    <row r="726" spans="3:29" x14ac:dyDescent="0.25">
      <c r="C726"/>
      <c r="D726"/>
      <c r="E726"/>
      <c r="F726" s="52"/>
      <c r="G726" s="52"/>
      <c r="AA726" s="153"/>
      <c r="AB726" s="153"/>
      <c r="AC726" s="153"/>
    </row>
    <row r="727" spans="3:29" x14ac:dyDescent="0.25">
      <c r="C727"/>
      <c r="D727"/>
      <c r="E727"/>
      <c r="F727" s="52"/>
      <c r="G727" s="52"/>
      <c r="AA727" s="153"/>
      <c r="AB727" s="153"/>
      <c r="AC727" s="153"/>
    </row>
    <row r="728" spans="3:29" x14ac:dyDescent="0.25">
      <c r="C728"/>
      <c r="D728"/>
      <c r="E728"/>
      <c r="F728" s="52"/>
      <c r="G728" s="52"/>
      <c r="AA728" s="153"/>
      <c r="AB728" s="153"/>
      <c r="AC728" s="153"/>
    </row>
    <row r="729" spans="3:29" x14ac:dyDescent="0.25">
      <c r="C729"/>
      <c r="D729"/>
      <c r="E729"/>
      <c r="F729" s="52"/>
      <c r="G729" s="52"/>
      <c r="AA729" s="153"/>
      <c r="AB729" s="153"/>
      <c r="AC729" s="153"/>
    </row>
    <row r="730" spans="3:29" x14ac:dyDescent="0.25">
      <c r="C730"/>
      <c r="D730"/>
      <c r="E730"/>
      <c r="F730" s="52"/>
      <c r="G730" s="52"/>
      <c r="AA730" s="153"/>
      <c r="AB730" s="153"/>
      <c r="AC730" s="153"/>
    </row>
    <row r="731" spans="3:29" x14ac:dyDescent="0.25">
      <c r="C731"/>
      <c r="D731"/>
      <c r="E731"/>
      <c r="F731" s="52"/>
      <c r="G731" s="52"/>
      <c r="AA731" s="153"/>
      <c r="AB731" s="153"/>
      <c r="AC731" s="153"/>
    </row>
    <row r="732" spans="3:29" x14ac:dyDescent="0.25">
      <c r="C732"/>
      <c r="D732"/>
      <c r="E732"/>
      <c r="F732" s="52"/>
      <c r="G732" s="52"/>
      <c r="AA732" s="153"/>
      <c r="AB732" s="153"/>
      <c r="AC732" s="153"/>
    </row>
    <row r="733" spans="3:29" x14ac:dyDescent="0.25">
      <c r="C733"/>
      <c r="D733"/>
      <c r="E733"/>
      <c r="F733" s="52"/>
      <c r="G733" s="52"/>
      <c r="AA733" s="153"/>
      <c r="AB733" s="153"/>
      <c r="AC733" s="153"/>
    </row>
    <row r="734" spans="3:29" x14ac:dyDescent="0.25">
      <c r="C734"/>
      <c r="D734"/>
      <c r="E734"/>
      <c r="F734" s="52"/>
      <c r="G734" s="52"/>
      <c r="AA734" s="153"/>
      <c r="AB734" s="153"/>
      <c r="AC734" s="153"/>
    </row>
    <row r="735" spans="3:29" x14ac:dyDescent="0.25">
      <c r="C735"/>
      <c r="D735"/>
      <c r="E735"/>
      <c r="F735" s="52"/>
      <c r="G735" s="52"/>
      <c r="AA735" s="153"/>
      <c r="AB735" s="153"/>
      <c r="AC735" s="153"/>
    </row>
    <row r="736" spans="3:29" x14ac:dyDescent="0.25">
      <c r="C736"/>
      <c r="D736"/>
      <c r="E736"/>
      <c r="F736" s="52"/>
      <c r="G736" s="52"/>
      <c r="AA736" s="153"/>
      <c r="AB736" s="153"/>
      <c r="AC736" s="153"/>
    </row>
    <row r="737" spans="3:29" x14ac:dyDescent="0.25">
      <c r="C737"/>
      <c r="D737"/>
      <c r="E737"/>
      <c r="F737" s="52"/>
      <c r="G737" s="52"/>
      <c r="AA737" s="153"/>
      <c r="AB737" s="153"/>
      <c r="AC737" s="153"/>
    </row>
    <row r="738" spans="3:29" x14ac:dyDescent="0.25">
      <c r="C738"/>
      <c r="D738"/>
      <c r="E738"/>
      <c r="F738" s="52"/>
      <c r="G738" s="52"/>
      <c r="AA738" s="153"/>
      <c r="AB738" s="153"/>
      <c r="AC738" s="153"/>
    </row>
    <row r="739" spans="3:29" x14ac:dyDescent="0.25">
      <c r="C739"/>
      <c r="D739"/>
      <c r="E739"/>
      <c r="F739" s="52"/>
      <c r="G739" s="52"/>
      <c r="AA739" s="153"/>
      <c r="AB739" s="153"/>
      <c r="AC739" s="153"/>
    </row>
    <row r="740" spans="3:29" x14ac:dyDescent="0.25">
      <c r="C740"/>
      <c r="D740"/>
      <c r="E740"/>
      <c r="F740" s="52"/>
      <c r="G740" s="52"/>
      <c r="AA740" s="153"/>
      <c r="AB740" s="153"/>
      <c r="AC740" s="153"/>
    </row>
    <row r="741" spans="3:29" x14ac:dyDescent="0.25">
      <c r="C741"/>
      <c r="D741"/>
      <c r="E741"/>
      <c r="F741" s="52"/>
      <c r="G741" s="52"/>
      <c r="AA741" s="153"/>
      <c r="AB741" s="153"/>
      <c r="AC741" s="153"/>
    </row>
    <row r="742" spans="3:29" x14ac:dyDescent="0.25">
      <c r="C742"/>
      <c r="D742"/>
      <c r="E742"/>
      <c r="F742" s="52"/>
      <c r="G742" s="52"/>
      <c r="AA742" s="153"/>
      <c r="AB742" s="153"/>
      <c r="AC742" s="153"/>
    </row>
    <row r="743" spans="3:29" x14ac:dyDescent="0.25">
      <c r="C743"/>
      <c r="D743"/>
      <c r="E743"/>
      <c r="F743" s="52"/>
      <c r="G743" s="52"/>
      <c r="AA743" s="153"/>
      <c r="AB743" s="153"/>
      <c r="AC743" s="153"/>
    </row>
    <row r="744" spans="3:29" x14ac:dyDescent="0.25">
      <c r="C744"/>
      <c r="D744"/>
      <c r="E744"/>
      <c r="F744" s="52"/>
      <c r="G744" s="52"/>
      <c r="AA744" s="153"/>
      <c r="AB744" s="153"/>
      <c r="AC744" s="153"/>
    </row>
    <row r="745" spans="3:29" x14ac:dyDescent="0.25">
      <c r="C745"/>
      <c r="D745"/>
      <c r="E745"/>
      <c r="F745" s="52"/>
      <c r="G745" s="52"/>
      <c r="AA745" s="153"/>
      <c r="AB745" s="153"/>
      <c r="AC745" s="153"/>
    </row>
    <row r="746" spans="3:29" x14ac:dyDescent="0.25">
      <c r="C746"/>
      <c r="D746"/>
      <c r="E746"/>
      <c r="F746" s="52"/>
      <c r="G746" s="52"/>
      <c r="AA746" s="153"/>
      <c r="AB746" s="153"/>
      <c r="AC746" s="153"/>
    </row>
    <row r="747" spans="3:29" x14ac:dyDescent="0.25">
      <c r="C747"/>
      <c r="D747"/>
      <c r="E747"/>
      <c r="F747" s="52"/>
      <c r="G747" s="52"/>
      <c r="AA747" s="153"/>
      <c r="AB747" s="153"/>
      <c r="AC747" s="153"/>
    </row>
    <row r="748" spans="3:29" x14ac:dyDescent="0.25">
      <c r="C748"/>
      <c r="D748"/>
      <c r="E748"/>
      <c r="F748" s="52"/>
      <c r="G748" s="52"/>
      <c r="AA748" s="153"/>
      <c r="AB748" s="153"/>
      <c r="AC748" s="153"/>
    </row>
    <row r="749" spans="3:29" x14ac:dyDescent="0.25">
      <c r="C749"/>
      <c r="D749"/>
      <c r="E749"/>
      <c r="F749" s="52"/>
      <c r="G749" s="52"/>
      <c r="AA749" s="153"/>
      <c r="AB749" s="153"/>
      <c r="AC749" s="153"/>
    </row>
    <row r="750" spans="3:29" x14ac:dyDescent="0.25">
      <c r="C750"/>
      <c r="D750"/>
      <c r="E750"/>
      <c r="F750" s="52"/>
      <c r="G750" s="52"/>
      <c r="AA750" s="153"/>
      <c r="AB750" s="153"/>
      <c r="AC750" s="153"/>
    </row>
    <row r="751" spans="3:29" x14ac:dyDescent="0.25">
      <c r="C751"/>
      <c r="D751"/>
      <c r="E751"/>
      <c r="F751" s="52"/>
      <c r="G751" s="52"/>
      <c r="AA751" s="153"/>
      <c r="AB751" s="153"/>
      <c r="AC751" s="153"/>
    </row>
    <row r="752" spans="3:29" x14ac:dyDescent="0.25">
      <c r="C752"/>
      <c r="D752"/>
      <c r="E752"/>
      <c r="F752" s="52"/>
      <c r="G752" s="52"/>
      <c r="AA752" s="153"/>
      <c r="AB752" s="153"/>
      <c r="AC752" s="153"/>
    </row>
    <row r="753" spans="3:29" x14ac:dyDescent="0.25">
      <c r="C753"/>
      <c r="D753"/>
      <c r="E753"/>
      <c r="F753" s="52"/>
      <c r="G753" s="52"/>
      <c r="AA753" s="153"/>
      <c r="AB753" s="153"/>
      <c r="AC753" s="153"/>
    </row>
    <row r="754" spans="3:29" x14ac:dyDescent="0.25">
      <c r="C754"/>
      <c r="D754"/>
      <c r="E754"/>
      <c r="F754" s="52"/>
      <c r="G754" s="52"/>
      <c r="AA754" s="153"/>
      <c r="AB754" s="153"/>
      <c r="AC754" s="153"/>
    </row>
    <row r="755" spans="3:29" x14ac:dyDescent="0.25">
      <c r="C755"/>
      <c r="D755"/>
      <c r="E755"/>
      <c r="F755" s="52"/>
      <c r="G755" s="52"/>
      <c r="AA755" s="153"/>
      <c r="AB755" s="153"/>
      <c r="AC755" s="153"/>
    </row>
    <row r="756" spans="3:29" x14ac:dyDescent="0.25">
      <c r="C756"/>
      <c r="D756"/>
      <c r="E756"/>
      <c r="F756" s="52"/>
      <c r="G756" s="52"/>
      <c r="AA756" s="153"/>
      <c r="AB756" s="153"/>
      <c r="AC756" s="153"/>
    </row>
    <row r="757" spans="3:29" x14ac:dyDescent="0.25">
      <c r="C757"/>
      <c r="D757"/>
      <c r="E757"/>
      <c r="F757" s="52"/>
      <c r="G757" s="52"/>
      <c r="AA757" s="153"/>
      <c r="AB757" s="153"/>
      <c r="AC757" s="153"/>
    </row>
    <row r="758" spans="3:29" x14ac:dyDescent="0.25">
      <c r="C758"/>
      <c r="D758"/>
      <c r="E758"/>
      <c r="F758" s="52"/>
      <c r="G758" s="52"/>
      <c r="AA758" s="153"/>
      <c r="AB758" s="153"/>
      <c r="AC758" s="153"/>
    </row>
    <row r="759" spans="3:29" x14ac:dyDescent="0.25">
      <c r="C759"/>
      <c r="D759"/>
      <c r="E759"/>
      <c r="F759" s="52"/>
      <c r="G759" s="52"/>
      <c r="AA759" s="153"/>
      <c r="AB759" s="153"/>
      <c r="AC759" s="153"/>
    </row>
    <row r="760" spans="3:29" x14ac:dyDescent="0.25">
      <c r="C760"/>
      <c r="D760"/>
      <c r="E760"/>
      <c r="F760" s="52"/>
      <c r="G760" s="52"/>
      <c r="AA760" s="153"/>
      <c r="AB760" s="153"/>
      <c r="AC760" s="153"/>
    </row>
    <row r="761" spans="3:29" x14ac:dyDescent="0.25">
      <c r="C761"/>
      <c r="D761"/>
      <c r="E761"/>
      <c r="F761" s="52"/>
      <c r="G761" s="52"/>
      <c r="AA761" s="153"/>
      <c r="AB761" s="153"/>
      <c r="AC761" s="153"/>
    </row>
    <row r="762" spans="3:29" x14ac:dyDescent="0.25">
      <c r="C762"/>
      <c r="D762"/>
      <c r="E762"/>
      <c r="F762" s="52"/>
      <c r="G762" s="52"/>
      <c r="AA762" s="153"/>
      <c r="AB762" s="153"/>
      <c r="AC762" s="153"/>
    </row>
    <row r="763" spans="3:29" x14ac:dyDescent="0.25">
      <c r="C763"/>
      <c r="D763"/>
      <c r="E763"/>
      <c r="F763" s="52"/>
      <c r="G763" s="52"/>
      <c r="AA763" s="153"/>
      <c r="AB763" s="153"/>
      <c r="AC763" s="153"/>
    </row>
    <row r="764" spans="3:29" x14ac:dyDescent="0.25">
      <c r="C764"/>
      <c r="D764"/>
      <c r="E764"/>
      <c r="F764" s="52"/>
      <c r="G764" s="52"/>
      <c r="AA764" s="153"/>
      <c r="AB764" s="153"/>
      <c r="AC764" s="153"/>
    </row>
    <row r="765" spans="3:29" x14ac:dyDescent="0.25">
      <c r="C765"/>
      <c r="D765"/>
      <c r="E765"/>
      <c r="F765" s="52"/>
      <c r="G765" s="52"/>
      <c r="AA765" s="153"/>
      <c r="AB765" s="153"/>
      <c r="AC765" s="153"/>
    </row>
    <row r="766" spans="3:29" x14ac:dyDescent="0.25">
      <c r="C766"/>
      <c r="D766"/>
      <c r="E766"/>
      <c r="F766" s="52"/>
      <c r="G766" s="52"/>
      <c r="AA766" s="153"/>
      <c r="AB766" s="153"/>
      <c r="AC766" s="153"/>
    </row>
    <row r="767" spans="3:29" x14ac:dyDescent="0.25">
      <c r="C767"/>
      <c r="D767"/>
      <c r="E767"/>
      <c r="F767" s="52"/>
      <c r="G767" s="52"/>
      <c r="AA767" s="153"/>
      <c r="AB767" s="153"/>
      <c r="AC767" s="153"/>
    </row>
    <row r="768" spans="3:29" x14ac:dyDescent="0.25">
      <c r="C768"/>
      <c r="D768"/>
      <c r="E768"/>
      <c r="F768" s="52"/>
      <c r="G768" s="52"/>
      <c r="AA768" s="153"/>
      <c r="AB768" s="153"/>
      <c r="AC768" s="153"/>
    </row>
    <row r="769" spans="3:29" x14ac:dyDescent="0.25">
      <c r="C769"/>
      <c r="D769"/>
      <c r="E769"/>
      <c r="F769" s="52"/>
      <c r="G769" s="52"/>
      <c r="AA769" s="153"/>
      <c r="AB769" s="153"/>
      <c r="AC769" s="153"/>
    </row>
    <row r="770" spans="3:29" x14ac:dyDescent="0.25">
      <c r="C770"/>
      <c r="D770"/>
      <c r="E770"/>
      <c r="F770" s="52"/>
      <c r="G770" s="52"/>
      <c r="AA770" s="153"/>
      <c r="AB770" s="153"/>
      <c r="AC770" s="153"/>
    </row>
    <row r="771" spans="3:29" x14ac:dyDescent="0.25">
      <c r="C771"/>
      <c r="D771"/>
      <c r="E771"/>
      <c r="F771" s="52"/>
      <c r="G771" s="52"/>
      <c r="AA771" s="153"/>
      <c r="AB771" s="153"/>
      <c r="AC771" s="153"/>
    </row>
    <row r="772" spans="3:29" x14ac:dyDescent="0.25">
      <c r="C772"/>
      <c r="D772"/>
      <c r="E772"/>
      <c r="F772" s="52"/>
      <c r="G772" s="52"/>
      <c r="AA772" s="153"/>
      <c r="AB772" s="153"/>
      <c r="AC772" s="153"/>
    </row>
    <row r="773" spans="3:29" x14ac:dyDescent="0.25">
      <c r="C773"/>
      <c r="D773"/>
      <c r="E773"/>
      <c r="F773" s="52"/>
      <c r="G773" s="52"/>
      <c r="AA773" s="153"/>
      <c r="AB773" s="153"/>
      <c r="AC773" s="153"/>
    </row>
    <row r="774" spans="3:29" x14ac:dyDescent="0.25">
      <c r="C774"/>
      <c r="D774"/>
      <c r="E774"/>
      <c r="F774" s="52"/>
      <c r="G774" s="52"/>
      <c r="AA774" s="153"/>
      <c r="AB774" s="153"/>
      <c r="AC774" s="153"/>
    </row>
    <row r="775" spans="3:29" x14ac:dyDescent="0.25">
      <c r="C775"/>
      <c r="D775"/>
      <c r="E775"/>
      <c r="F775" s="52"/>
      <c r="G775" s="52"/>
      <c r="AA775" s="153"/>
      <c r="AB775" s="153"/>
      <c r="AC775" s="153"/>
    </row>
    <row r="776" spans="3:29" x14ac:dyDescent="0.25">
      <c r="C776"/>
      <c r="D776"/>
      <c r="E776"/>
      <c r="F776" s="52"/>
      <c r="G776" s="52"/>
      <c r="AA776" s="153"/>
      <c r="AB776" s="153"/>
      <c r="AC776" s="153"/>
    </row>
    <row r="777" spans="3:29" x14ac:dyDescent="0.25">
      <c r="C777"/>
      <c r="D777"/>
      <c r="E777"/>
      <c r="F777" s="52"/>
      <c r="G777" s="52"/>
      <c r="AA777" s="153"/>
      <c r="AB777" s="153"/>
      <c r="AC777" s="153"/>
    </row>
    <row r="778" spans="3:29" x14ac:dyDescent="0.25">
      <c r="C778"/>
      <c r="D778"/>
      <c r="E778"/>
      <c r="F778" s="52"/>
      <c r="G778" s="52"/>
      <c r="AA778" s="153"/>
      <c r="AB778" s="153"/>
      <c r="AC778" s="153"/>
    </row>
    <row r="779" spans="3:29" x14ac:dyDescent="0.25">
      <c r="C779"/>
      <c r="D779"/>
      <c r="E779"/>
      <c r="F779" s="52"/>
      <c r="G779" s="52"/>
      <c r="AA779" s="153"/>
      <c r="AB779" s="153"/>
      <c r="AC779" s="153"/>
    </row>
    <row r="780" spans="3:29" x14ac:dyDescent="0.25">
      <c r="C780"/>
      <c r="D780"/>
      <c r="E780"/>
      <c r="F780" s="52"/>
      <c r="G780" s="52"/>
      <c r="AA780" s="153"/>
      <c r="AB780" s="153"/>
      <c r="AC780" s="153"/>
    </row>
    <row r="781" spans="3:29" x14ac:dyDescent="0.25">
      <c r="C781"/>
      <c r="D781"/>
      <c r="E781"/>
      <c r="F781" s="52"/>
      <c r="G781" s="52"/>
      <c r="AA781" s="153"/>
      <c r="AB781" s="153"/>
      <c r="AC781" s="153"/>
    </row>
    <row r="782" spans="3:29" x14ac:dyDescent="0.25">
      <c r="C782"/>
      <c r="D782"/>
      <c r="E782"/>
      <c r="F782" s="52"/>
      <c r="G782" s="52"/>
      <c r="AA782" s="153"/>
      <c r="AB782" s="153"/>
      <c r="AC782" s="153"/>
    </row>
    <row r="783" spans="3:29" x14ac:dyDescent="0.25">
      <c r="C783"/>
      <c r="D783"/>
      <c r="E783"/>
      <c r="F783" s="52"/>
      <c r="G783" s="52"/>
      <c r="AA783" s="153"/>
      <c r="AB783" s="153"/>
      <c r="AC783" s="153"/>
    </row>
    <row r="784" spans="3:29" x14ac:dyDescent="0.25">
      <c r="C784"/>
      <c r="D784"/>
      <c r="E784"/>
      <c r="F784" s="52"/>
      <c r="G784" s="52"/>
      <c r="AA784" s="153"/>
      <c r="AB784" s="153"/>
      <c r="AC784" s="153"/>
    </row>
    <row r="785" spans="3:29" x14ac:dyDescent="0.25">
      <c r="C785"/>
      <c r="D785"/>
      <c r="E785"/>
      <c r="F785" s="52"/>
      <c r="G785" s="52"/>
      <c r="AA785" s="153"/>
      <c r="AB785" s="153"/>
      <c r="AC785" s="153"/>
    </row>
    <row r="786" spans="3:29" x14ac:dyDescent="0.25">
      <c r="C786"/>
      <c r="D786"/>
      <c r="E786"/>
      <c r="F786" s="52"/>
      <c r="G786" s="52"/>
      <c r="AA786" s="153"/>
      <c r="AB786" s="153"/>
      <c r="AC786" s="153"/>
    </row>
    <row r="787" spans="3:29" x14ac:dyDescent="0.25">
      <c r="C787"/>
      <c r="D787"/>
      <c r="E787"/>
      <c r="F787" s="52"/>
      <c r="G787" s="52"/>
      <c r="AA787" s="153"/>
      <c r="AB787" s="153"/>
      <c r="AC787" s="153"/>
    </row>
    <row r="788" spans="3:29" x14ac:dyDescent="0.25">
      <c r="C788"/>
      <c r="D788"/>
      <c r="E788"/>
      <c r="F788" s="52"/>
      <c r="G788" s="52"/>
      <c r="AA788" s="153"/>
      <c r="AB788" s="153"/>
      <c r="AC788" s="153"/>
    </row>
    <row r="789" spans="3:29" x14ac:dyDescent="0.25">
      <c r="C789"/>
      <c r="D789"/>
      <c r="E789"/>
      <c r="F789" s="52"/>
      <c r="G789" s="52"/>
      <c r="AA789" s="153"/>
      <c r="AB789" s="153"/>
      <c r="AC789" s="153"/>
    </row>
    <row r="790" spans="3:29" x14ac:dyDescent="0.25">
      <c r="C790"/>
      <c r="D790"/>
      <c r="E790"/>
      <c r="F790" s="52"/>
      <c r="G790" s="52"/>
      <c r="AA790" s="153"/>
      <c r="AB790" s="153"/>
      <c r="AC790" s="153"/>
    </row>
    <row r="791" spans="3:29" x14ac:dyDescent="0.25">
      <c r="C791"/>
      <c r="D791"/>
      <c r="E791"/>
      <c r="F791" s="52"/>
      <c r="G791" s="52"/>
      <c r="AA791" s="153"/>
      <c r="AB791" s="153"/>
      <c r="AC791" s="153"/>
    </row>
    <row r="792" spans="3:29" x14ac:dyDescent="0.25">
      <c r="C792"/>
      <c r="D792"/>
      <c r="E792"/>
      <c r="F792" s="52"/>
      <c r="G792" s="52"/>
      <c r="AA792" s="153"/>
      <c r="AB792" s="153"/>
      <c r="AC792" s="153"/>
    </row>
    <row r="793" spans="3:29" x14ac:dyDescent="0.25">
      <c r="C793"/>
      <c r="D793"/>
      <c r="E793"/>
      <c r="F793" s="52"/>
      <c r="G793" s="52"/>
      <c r="AA793" s="153"/>
      <c r="AB793" s="153"/>
      <c r="AC793" s="153"/>
    </row>
    <row r="794" spans="3:29" x14ac:dyDescent="0.25">
      <c r="C794"/>
      <c r="D794"/>
      <c r="E794"/>
      <c r="F794" s="52"/>
      <c r="G794" s="52"/>
      <c r="AA794" s="153"/>
      <c r="AB794" s="153"/>
      <c r="AC794" s="153"/>
    </row>
    <row r="795" spans="3:29" x14ac:dyDescent="0.25">
      <c r="C795"/>
      <c r="D795"/>
      <c r="E795"/>
      <c r="F795" s="52"/>
      <c r="G795" s="52"/>
      <c r="AA795" s="153"/>
      <c r="AB795" s="153"/>
      <c r="AC795" s="153"/>
    </row>
    <row r="796" spans="3:29" x14ac:dyDescent="0.25">
      <c r="C796"/>
      <c r="D796"/>
      <c r="E796"/>
      <c r="F796" s="52"/>
      <c r="G796" s="52"/>
      <c r="AA796" s="153"/>
      <c r="AB796" s="153"/>
      <c r="AC796" s="153"/>
    </row>
    <row r="797" spans="3:29" x14ac:dyDescent="0.25">
      <c r="C797"/>
      <c r="D797"/>
      <c r="E797"/>
      <c r="F797" s="52"/>
      <c r="G797" s="52"/>
      <c r="AA797" s="153"/>
      <c r="AB797" s="153"/>
      <c r="AC797" s="153"/>
    </row>
    <row r="798" spans="3:29" x14ac:dyDescent="0.25">
      <c r="C798"/>
      <c r="D798"/>
      <c r="E798"/>
      <c r="F798" s="52"/>
      <c r="G798" s="52"/>
      <c r="AA798" s="153"/>
      <c r="AB798" s="153"/>
      <c r="AC798" s="153"/>
    </row>
    <row r="799" spans="3:29" x14ac:dyDescent="0.25">
      <c r="C799"/>
      <c r="D799"/>
      <c r="E799"/>
      <c r="F799" s="52"/>
      <c r="G799" s="52"/>
      <c r="AA799" s="153"/>
      <c r="AB799" s="153"/>
      <c r="AC799" s="153"/>
    </row>
    <row r="800" spans="3:29" x14ac:dyDescent="0.25">
      <c r="C800"/>
      <c r="D800"/>
      <c r="E800"/>
      <c r="F800" s="52"/>
      <c r="G800" s="52"/>
      <c r="AA800" s="153"/>
      <c r="AB800" s="153"/>
      <c r="AC800" s="153"/>
    </row>
    <row r="801" spans="3:29" x14ac:dyDescent="0.25">
      <c r="C801"/>
      <c r="D801"/>
      <c r="E801"/>
      <c r="F801" s="52"/>
      <c r="G801" s="52"/>
      <c r="AA801" s="153"/>
      <c r="AB801" s="153"/>
      <c r="AC801" s="153"/>
    </row>
    <row r="802" spans="3:29" x14ac:dyDescent="0.25">
      <c r="C802"/>
      <c r="D802"/>
      <c r="E802"/>
      <c r="F802" s="52"/>
      <c r="G802" s="52"/>
      <c r="AA802" s="153"/>
      <c r="AB802" s="153"/>
      <c r="AC802" s="153"/>
    </row>
    <row r="803" spans="3:29" x14ac:dyDescent="0.25">
      <c r="C803"/>
      <c r="D803"/>
      <c r="E803"/>
      <c r="F803" s="52"/>
      <c r="G803" s="52"/>
      <c r="AA803" s="153"/>
      <c r="AB803" s="153"/>
      <c r="AC803" s="153"/>
    </row>
    <row r="804" spans="3:29" x14ac:dyDescent="0.25">
      <c r="C804"/>
      <c r="D804"/>
      <c r="E804"/>
      <c r="F804" s="52"/>
      <c r="G804" s="52"/>
      <c r="AA804" s="153"/>
      <c r="AB804" s="153"/>
      <c r="AC804" s="153"/>
    </row>
    <row r="805" spans="3:29" x14ac:dyDescent="0.25">
      <c r="C805"/>
      <c r="D805"/>
      <c r="E805"/>
      <c r="F805" s="52"/>
      <c r="G805" s="52"/>
      <c r="AA805" s="153"/>
      <c r="AB805" s="153"/>
      <c r="AC805" s="153"/>
    </row>
    <row r="806" spans="3:29" x14ac:dyDescent="0.25">
      <c r="C806"/>
      <c r="D806"/>
      <c r="E806"/>
      <c r="F806" s="52"/>
      <c r="G806" s="52"/>
      <c r="AA806" s="153"/>
      <c r="AB806" s="153"/>
      <c r="AC806" s="153"/>
    </row>
    <row r="807" spans="3:29" x14ac:dyDescent="0.25">
      <c r="C807"/>
      <c r="D807"/>
      <c r="E807"/>
      <c r="F807" s="52"/>
      <c r="G807" s="52"/>
      <c r="AA807" s="153"/>
      <c r="AB807" s="153"/>
      <c r="AC807" s="153"/>
    </row>
    <row r="808" spans="3:29" x14ac:dyDescent="0.25">
      <c r="C808"/>
      <c r="D808"/>
      <c r="E808"/>
      <c r="F808" s="52"/>
      <c r="G808" s="52"/>
      <c r="AA808" s="153"/>
      <c r="AB808" s="153"/>
      <c r="AC808" s="153"/>
    </row>
    <row r="809" spans="3:29" x14ac:dyDescent="0.25">
      <c r="C809"/>
      <c r="D809"/>
      <c r="E809"/>
      <c r="F809" s="52"/>
      <c r="G809" s="52"/>
      <c r="AA809" s="153"/>
      <c r="AB809" s="153"/>
      <c r="AC809" s="153"/>
    </row>
    <row r="810" spans="3:29" x14ac:dyDescent="0.25">
      <c r="C810"/>
      <c r="D810"/>
      <c r="E810"/>
      <c r="F810" s="52"/>
      <c r="G810" s="52"/>
      <c r="AA810" s="153"/>
      <c r="AB810" s="153"/>
      <c r="AC810" s="153"/>
    </row>
    <row r="811" spans="3:29" x14ac:dyDescent="0.25">
      <c r="C811"/>
      <c r="D811"/>
      <c r="E811"/>
      <c r="F811" s="52"/>
      <c r="G811" s="52"/>
      <c r="AA811" s="153"/>
      <c r="AB811" s="153"/>
      <c r="AC811" s="153"/>
    </row>
    <row r="812" spans="3:29" x14ac:dyDescent="0.25">
      <c r="C812"/>
      <c r="D812"/>
      <c r="E812"/>
      <c r="F812" s="52"/>
      <c r="G812" s="52"/>
      <c r="AA812" s="153"/>
      <c r="AB812" s="153"/>
      <c r="AC812" s="153"/>
    </row>
    <row r="813" spans="3:29" x14ac:dyDescent="0.25">
      <c r="C813"/>
      <c r="D813"/>
      <c r="E813"/>
      <c r="F813" s="52"/>
      <c r="G813" s="52"/>
      <c r="AA813" s="153"/>
      <c r="AB813" s="153"/>
      <c r="AC813" s="153"/>
    </row>
    <row r="814" spans="3:29" x14ac:dyDescent="0.25">
      <c r="C814"/>
      <c r="D814"/>
      <c r="E814"/>
      <c r="F814" s="52"/>
      <c r="G814" s="52"/>
      <c r="AA814" s="153"/>
      <c r="AB814" s="153"/>
      <c r="AC814" s="153"/>
    </row>
    <row r="815" spans="3:29" x14ac:dyDescent="0.25">
      <c r="C815"/>
      <c r="D815"/>
      <c r="E815"/>
      <c r="F815" s="52"/>
      <c r="G815" s="52"/>
      <c r="AA815" s="153"/>
      <c r="AB815" s="153"/>
      <c r="AC815" s="153"/>
    </row>
    <row r="816" spans="3:29" x14ac:dyDescent="0.25">
      <c r="C816"/>
      <c r="D816"/>
      <c r="E816"/>
      <c r="F816" s="52"/>
      <c r="G816" s="52"/>
      <c r="AA816" s="153"/>
      <c r="AB816" s="153"/>
      <c r="AC816" s="153"/>
    </row>
    <row r="817" spans="3:29" x14ac:dyDescent="0.25">
      <c r="C817"/>
      <c r="D817"/>
      <c r="E817"/>
      <c r="F817" s="52"/>
      <c r="G817" s="52"/>
      <c r="AA817" s="153"/>
      <c r="AB817" s="153"/>
      <c r="AC817" s="153"/>
    </row>
    <row r="818" spans="3:29" x14ac:dyDescent="0.25">
      <c r="C818"/>
      <c r="D818"/>
      <c r="E818"/>
      <c r="F818" s="52"/>
      <c r="G818" s="52"/>
      <c r="AA818" s="153"/>
      <c r="AB818" s="153"/>
      <c r="AC818" s="153"/>
    </row>
    <row r="819" spans="3:29" x14ac:dyDescent="0.25">
      <c r="C819"/>
      <c r="D819"/>
      <c r="E819"/>
      <c r="F819" s="52"/>
      <c r="G819" s="52"/>
      <c r="AA819" s="153"/>
      <c r="AB819" s="153"/>
      <c r="AC819" s="153"/>
    </row>
    <row r="820" spans="3:29" x14ac:dyDescent="0.25">
      <c r="C820"/>
      <c r="D820"/>
      <c r="E820"/>
      <c r="F820" s="52"/>
      <c r="G820" s="52"/>
      <c r="AA820" s="153"/>
      <c r="AB820" s="153"/>
      <c r="AC820" s="153"/>
    </row>
    <row r="821" spans="3:29" x14ac:dyDescent="0.25">
      <c r="C821"/>
      <c r="D821"/>
      <c r="E821"/>
      <c r="F821" s="52"/>
      <c r="G821" s="52"/>
      <c r="AA821" s="153"/>
      <c r="AB821" s="153"/>
      <c r="AC821" s="153"/>
    </row>
    <row r="822" spans="3:29" x14ac:dyDescent="0.25">
      <c r="C822"/>
      <c r="D822"/>
      <c r="E822"/>
      <c r="F822" s="52"/>
      <c r="G822" s="52"/>
      <c r="AA822" s="153"/>
      <c r="AB822" s="153"/>
      <c r="AC822" s="153"/>
    </row>
    <row r="823" spans="3:29" x14ac:dyDescent="0.25">
      <c r="C823"/>
      <c r="D823"/>
      <c r="E823"/>
      <c r="F823" s="52"/>
      <c r="G823" s="52"/>
      <c r="AA823" s="153"/>
      <c r="AB823" s="153"/>
      <c r="AC823" s="153"/>
    </row>
    <row r="824" spans="3:29" x14ac:dyDescent="0.25">
      <c r="C824"/>
      <c r="D824"/>
      <c r="E824"/>
      <c r="F824" s="52"/>
      <c r="G824" s="52"/>
      <c r="AA824" s="153"/>
      <c r="AB824" s="153"/>
      <c r="AC824" s="153"/>
    </row>
    <row r="825" spans="3:29" x14ac:dyDescent="0.25">
      <c r="C825"/>
      <c r="D825"/>
      <c r="E825"/>
      <c r="F825" s="52"/>
      <c r="G825" s="52"/>
      <c r="AA825" s="153"/>
      <c r="AB825" s="153"/>
      <c r="AC825" s="153"/>
    </row>
    <row r="826" spans="3:29" x14ac:dyDescent="0.25">
      <c r="C826"/>
      <c r="D826"/>
      <c r="E826"/>
      <c r="F826" s="52"/>
      <c r="G826" s="52"/>
      <c r="AA826" s="153"/>
      <c r="AB826" s="153"/>
      <c r="AC826" s="153"/>
    </row>
    <row r="827" spans="3:29" x14ac:dyDescent="0.25">
      <c r="C827"/>
      <c r="D827"/>
      <c r="E827"/>
      <c r="F827" s="52"/>
      <c r="G827" s="52"/>
      <c r="AA827" s="153"/>
      <c r="AB827" s="153"/>
      <c r="AC827" s="153"/>
    </row>
    <row r="828" spans="3:29" x14ac:dyDescent="0.25">
      <c r="C828"/>
      <c r="D828"/>
      <c r="E828"/>
      <c r="F828" s="52"/>
      <c r="G828" s="52"/>
      <c r="AA828" s="153"/>
      <c r="AB828" s="153"/>
      <c r="AC828" s="153"/>
    </row>
    <row r="829" spans="3:29" x14ac:dyDescent="0.25">
      <c r="C829"/>
      <c r="D829"/>
      <c r="E829"/>
      <c r="F829" s="52"/>
      <c r="G829" s="52"/>
      <c r="AA829" s="153"/>
      <c r="AB829" s="153"/>
      <c r="AC829" s="153"/>
    </row>
    <row r="830" spans="3:29" x14ac:dyDescent="0.25">
      <c r="C830"/>
      <c r="D830"/>
      <c r="E830"/>
      <c r="F830" s="52"/>
      <c r="G830" s="52"/>
      <c r="AA830" s="153"/>
      <c r="AB830" s="153"/>
      <c r="AC830" s="153"/>
    </row>
    <row r="831" spans="3:29" x14ac:dyDescent="0.25">
      <c r="C831"/>
      <c r="D831"/>
      <c r="E831"/>
      <c r="F831" s="52"/>
      <c r="G831" s="52"/>
      <c r="AA831" s="153"/>
      <c r="AB831" s="153"/>
      <c r="AC831" s="153"/>
    </row>
    <row r="832" spans="3:29" x14ac:dyDescent="0.25">
      <c r="C832"/>
      <c r="D832"/>
      <c r="E832"/>
      <c r="F832" s="52"/>
      <c r="G832" s="52"/>
      <c r="AA832" s="153"/>
      <c r="AB832" s="153"/>
      <c r="AC832" s="153"/>
    </row>
    <row r="833" spans="3:29" x14ac:dyDescent="0.25">
      <c r="C833"/>
      <c r="D833"/>
      <c r="E833"/>
      <c r="F833" s="52"/>
      <c r="G833" s="52"/>
      <c r="AA833" s="153"/>
      <c r="AB833" s="153"/>
      <c r="AC833" s="153"/>
    </row>
    <row r="834" spans="3:29" x14ac:dyDescent="0.25">
      <c r="C834"/>
      <c r="D834"/>
      <c r="E834"/>
      <c r="F834" s="52"/>
      <c r="G834" s="52"/>
      <c r="AA834" s="153"/>
      <c r="AB834" s="153"/>
      <c r="AC834" s="153"/>
    </row>
    <row r="835" spans="3:29" x14ac:dyDescent="0.25">
      <c r="C835"/>
      <c r="D835"/>
      <c r="E835"/>
      <c r="F835" s="52"/>
      <c r="G835" s="52"/>
      <c r="AA835" s="153"/>
      <c r="AB835" s="153"/>
      <c r="AC835" s="153"/>
    </row>
    <row r="836" spans="3:29" x14ac:dyDescent="0.25">
      <c r="C836"/>
      <c r="D836"/>
      <c r="E836"/>
      <c r="F836" s="52"/>
      <c r="G836" s="52"/>
      <c r="AA836" s="153"/>
      <c r="AB836" s="153"/>
      <c r="AC836" s="153"/>
    </row>
    <row r="837" spans="3:29" x14ac:dyDescent="0.25">
      <c r="C837"/>
      <c r="D837"/>
      <c r="E837"/>
      <c r="F837" s="52"/>
      <c r="G837" s="52"/>
      <c r="AA837" s="153"/>
      <c r="AB837" s="153"/>
      <c r="AC837" s="153"/>
    </row>
    <row r="838" spans="3:29" x14ac:dyDescent="0.25">
      <c r="C838"/>
      <c r="D838"/>
      <c r="E838"/>
      <c r="F838" s="52"/>
      <c r="G838" s="52"/>
      <c r="AA838" s="153"/>
      <c r="AB838" s="153"/>
      <c r="AC838" s="153"/>
    </row>
    <row r="839" spans="3:29" x14ac:dyDescent="0.25">
      <c r="C839"/>
      <c r="D839"/>
      <c r="E839"/>
      <c r="F839" s="52"/>
      <c r="G839" s="52"/>
      <c r="AA839" s="153"/>
      <c r="AB839" s="153"/>
      <c r="AC839" s="153"/>
    </row>
    <row r="840" spans="3:29" x14ac:dyDescent="0.25">
      <c r="C840"/>
      <c r="D840"/>
      <c r="E840"/>
      <c r="F840" s="52"/>
      <c r="G840" s="52"/>
      <c r="AA840" s="153"/>
      <c r="AB840" s="153"/>
      <c r="AC840" s="153"/>
    </row>
    <row r="841" spans="3:29" x14ac:dyDescent="0.25">
      <c r="C841"/>
      <c r="D841"/>
      <c r="E841"/>
      <c r="F841" s="52"/>
      <c r="G841" s="52"/>
      <c r="AA841" s="153"/>
      <c r="AB841" s="153"/>
      <c r="AC841" s="153"/>
    </row>
    <row r="842" spans="3:29" x14ac:dyDescent="0.25">
      <c r="C842"/>
      <c r="D842"/>
      <c r="E842"/>
      <c r="F842" s="52"/>
      <c r="G842" s="52"/>
      <c r="AA842" s="153"/>
      <c r="AB842" s="153"/>
      <c r="AC842" s="153"/>
    </row>
    <row r="843" spans="3:29" x14ac:dyDescent="0.25">
      <c r="C843"/>
      <c r="D843"/>
      <c r="E843"/>
      <c r="F843" s="52"/>
      <c r="G843" s="52"/>
      <c r="AA843" s="153"/>
      <c r="AB843" s="153"/>
      <c r="AC843" s="153"/>
    </row>
    <row r="844" spans="3:29" x14ac:dyDescent="0.25">
      <c r="C844"/>
      <c r="D844"/>
      <c r="E844"/>
      <c r="F844" s="52"/>
      <c r="G844" s="52"/>
      <c r="AA844" s="153"/>
      <c r="AB844" s="153"/>
      <c r="AC844" s="153"/>
    </row>
    <row r="845" spans="3:29" x14ac:dyDescent="0.25">
      <c r="C845"/>
      <c r="D845"/>
      <c r="E845"/>
      <c r="F845" s="52"/>
      <c r="G845" s="52"/>
      <c r="AA845" s="153"/>
      <c r="AB845" s="153"/>
      <c r="AC845" s="153"/>
    </row>
    <row r="846" spans="3:29" x14ac:dyDescent="0.25">
      <c r="C846"/>
      <c r="D846"/>
      <c r="E846"/>
      <c r="F846" s="52"/>
      <c r="G846" s="52"/>
      <c r="AA846" s="153"/>
      <c r="AB846" s="153"/>
      <c r="AC846" s="153"/>
    </row>
    <row r="847" spans="3:29" x14ac:dyDescent="0.25">
      <c r="C847"/>
      <c r="D847"/>
      <c r="E847"/>
      <c r="F847" s="52"/>
      <c r="G847" s="52"/>
      <c r="AA847" s="153"/>
      <c r="AB847" s="153"/>
      <c r="AC847" s="153"/>
    </row>
    <row r="848" spans="3:29" x14ac:dyDescent="0.25">
      <c r="C848"/>
      <c r="D848"/>
      <c r="E848"/>
      <c r="F848" s="52"/>
      <c r="G848" s="52"/>
      <c r="AA848" s="153"/>
      <c r="AB848" s="153"/>
      <c r="AC848" s="153"/>
    </row>
    <row r="849" spans="3:29" x14ac:dyDescent="0.25">
      <c r="C849"/>
      <c r="D849"/>
      <c r="E849"/>
      <c r="F849" s="52"/>
      <c r="G849" s="52"/>
      <c r="AA849" s="153"/>
      <c r="AB849" s="153"/>
      <c r="AC849" s="153"/>
    </row>
    <row r="850" spans="3:29" x14ac:dyDescent="0.25">
      <c r="C850"/>
      <c r="D850"/>
      <c r="E850"/>
      <c r="F850" s="52"/>
      <c r="G850" s="52"/>
      <c r="AA850" s="153"/>
      <c r="AB850" s="153"/>
      <c r="AC850" s="153"/>
    </row>
    <row r="851" spans="3:29" x14ac:dyDescent="0.25">
      <c r="C851"/>
      <c r="D851"/>
      <c r="E851"/>
      <c r="F851" s="52"/>
      <c r="G851" s="52"/>
      <c r="AA851" s="153"/>
      <c r="AB851" s="153"/>
      <c r="AC851" s="153"/>
    </row>
    <row r="852" spans="3:29" x14ac:dyDescent="0.25">
      <c r="C852"/>
      <c r="D852"/>
      <c r="E852"/>
      <c r="F852" s="52"/>
      <c r="G852" s="52"/>
      <c r="AA852" s="153"/>
      <c r="AB852" s="153"/>
      <c r="AC852" s="153"/>
    </row>
    <row r="853" spans="3:29" x14ac:dyDescent="0.25">
      <c r="C853"/>
      <c r="D853"/>
      <c r="E853"/>
      <c r="F853" s="52"/>
      <c r="G853" s="52"/>
      <c r="AA853" s="153"/>
      <c r="AB853" s="153"/>
      <c r="AC853" s="153"/>
    </row>
    <row r="854" spans="3:29" x14ac:dyDescent="0.25">
      <c r="C854"/>
      <c r="D854"/>
      <c r="E854"/>
      <c r="F854" s="52"/>
      <c r="G854" s="52"/>
      <c r="AA854" s="153"/>
      <c r="AB854" s="153"/>
      <c r="AC854" s="153"/>
    </row>
    <row r="855" spans="3:29" x14ac:dyDescent="0.25">
      <c r="C855"/>
      <c r="D855"/>
      <c r="E855"/>
      <c r="F855" s="52"/>
      <c r="G855" s="52"/>
      <c r="AA855" s="153"/>
      <c r="AB855" s="153"/>
      <c r="AC855" s="153"/>
    </row>
    <row r="856" spans="3:29" x14ac:dyDescent="0.25">
      <c r="C856"/>
      <c r="D856"/>
      <c r="E856"/>
      <c r="F856" s="52"/>
      <c r="G856" s="52"/>
      <c r="AA856" s="153"/>
      <c r="AB856" s="153"/>
      <c r="AC856" s="153"/>
    </row>
    <row r="857" spans="3:29" x14ac:dyDescent="0.25">
      <c r="C857"/>
      <c r="D857"/>
      <c r="E857"/>
      <c r="F857" s="52"/>
      <c r="G857" s="52"/>
      <c r="AA857" s="153"/>
      <c r="AB857" s="153"/>
      <c r="AC857" s="153"/>
    </row>
    <row r="858" spans="3:29" x14ac:dyDescent="0.25">
      <c r="C858"/>
      <c r="D858"/>
      <c r="E858"/>
      <c r="F858" s="52"/>
      <c r="G858" s="52"/>
      <c r="AA858" s="153"/>
      <c r="AB858" s="153"/>
      <c r="AC858" s="153"/>
    </row>
    <row r="859" spans="3:29" x14ac:dyDescent="0.25">
      <c r="C859"/>
      <c r="D859"/>
      <c r="E859"/>
      <c r="F859" s="52"/>
      <c r="G859" s="52"/>
      <c r="AA859" s="153"/>
      <c r="AB859" s="153"/>
      <c r="AC859" s="153"/>
    </row>
    <row r="860" spans="3:29" x14ac:dyDescent="0.25">
      <c r="C860"/>
      <c r="D860"/>
      <c r="E860"/>
      <c r="F860" s="52"/>
      <c r="G860" s="52"/>
      <c r="AA860" s="153"/>
      <c r="AB860" s="153"/>
      <c r="AC860" s="153"/>
    </row>
    <row r="861" spans="3:29" x14ac:dyDescent="0.25">
      <c r="C861"/>
      <c r="D861"/>
      <c r="E861"/>
      <c r="F861" s="52"/>
      <c r="G861" s="52"/>
      <c r="AA861" s="153"/>
      <c r="AB861" s="153"/>
      <c r="AC861" s="153"/>
    </row>
    <row r="862" spans="3:29" x14ac:dyDescent="0.25">
      <c r="C862"/>
      <c r="D862"/>
      <c r="E862"/>
      <c r="F862" s="52"/>
      <c r="G862" s="52"/>
      <c r="AA862" s="153"/>
      <c r="AB862" s="153"/>
      <c r="AC862" s="153"/>
    </row>
    <row r="863" spans="3:29" x14ac:dyDescent="0.25">
      <c r="C863"/>
      <c r="D863"/>
      <c r="E863"/>
      <c r="F863" s="52"/>
      <c r="G863" s="52"/>
      <c r="AA863" s="153"/>
      <c r="AB863" s="153"/>
      <c r="AC863" s="153"/>
    </row>
    <row r="864" spans="3:29" x14ac:dyDescent="0.25">
      <c r="C864"/>
      <c r="D864"/>
      <c r="E864"/>
      <c r="F864" s="52"/>
      <c r="G864" s="52"/>
      <c r="AA864" s="153"/>
      <c r="AB864" s="153"/>
      <c r="AC864" s="153"/>
    </row>
    <row r="865" spans="3:29" x14ac:dyDescent="0.25">
      <c r="C865"/>
      <c r="D865"/>
      <c r="E865"/>
      <c r="F865" s="52"/>
      <c r="G865" s="52"/>
      <c r="AA865" s="153"/>
      <c r="AB865" s="153"/>
      <c r="AC865" s="153"/>
    </row>
    <row r="866" spans="3:29" x14ac:dyDescent="0.25">
      <c r="C866"/>
      <c r="D866"/>
      <c r="E866"/>
      <c r="F866" s="52"/>
      <c r="G866" s="52"/>
      <c r="AA866" s="153"/>
      <c r="AB866" s="153"/>
      <c r="AC866" s="153"/>
    </row>
    <row r="867" spans="3:29" x14ac:dyDescent="0.25">
      <c r="C867"/>
      <c r="D867"/>
      <c r="E867"/>
      <c r="F867" s="52"/>
      <c r="G867" s="52"/>
      <c r="AA867" s="153"/>
      <c r="AB867" s="153"/>
      <c r="AC867" s="153"/>
    </row>
    <row r="868" spans="3:29" x14ac:dyDescent="0.25">
      <c r="C868"/>
      <c r="D868"/>
      <c r="E868"/>
      <c r="F868" s="52"/>
      <c r="G868" s="52"/>
      <c r="AA868" s="153"/>
      <c r="AB868" s="153"/>
      <c r="AC868" s="153"/>
    </row>
    <row r="869" spans="3:29" x14ac:dyDescent="0.25">
      <c r="C869"/>
      <c r="D869"/>
      <c r="E869"/>
      <c r="F869" s="52"/>
      <c r="G869" s="52"/>
      <c r="AA869" s="153"/>
      <c r="AB869" s="153"/>
      <c r="AC869" s="153"/>
    </row>
    <row r="870" spans="3:29" x14ac:dyDescent="0.25">
      <c r="C870"/>
      <c r="D870"/>
      <c r="E870"/>
      <c r="F870" s="52"/>
      <c r="G870" s="52"/>
      <c r="AA870" s="153"/>
      <c r="AB870" s="153"/>
      <c r="AC870" s="153"/>
    </row>
    <row r="871" spans="3:29" x14ac:dyDescent="0.25">
      <c r="C871"/>
      <c r="D871"/>
      <c r="E871"/>
      <c r="F871" s="52"/>
      <c r="G871" s="52"/>
      <c r="AA871" s="153"/>
      <c r="AB871" s="153"/>
      <c r="AC871" s="153"/>
    </row>
    <row r="872" spans="3:29" x14ac:dyDescent="0.25">
      <c r="C872"/>
      <c r="D872"/>
      <c r="E872"/>
      <c r="F872" s="52"/>
      <c r="G872" s="52"/>
      <c r="AA872" s="153"/>
      <c r="AB872" s="153"/>
      <c r="AC872" s="153"/>
    </row>
    <row r="873" spans="3:29" x14ac:dyDescent="0.25">
      <c r="C873"/>
      <c r="D873"/>
      <c r="E873"/>
      <c r="F873" s="52"/>
      <c r="G873" s="52"/>
      <c r="AA873" s="153"/>
      <c r="AB873" s="153"/>
      <c r="AC873" s="153"/>
    </row>
    <row r="874" spans="3:29" x14ac:dyDescent="0.25">
      <c r="C874"/>
      <c r="D874"/>
      <c r="E874"/>
      <c r="F874" s="52"/>
      <c r="G874" s="52"/>
      <c r="AA874" s="153"/>
      <c r="AB874" s="153"/>
      <c r="AC874" s="153"/>
    </row>
    <row r="875" spans="3:29" x14ac:dyDescent="0.25">
      <c r="C875"/>
      <c r="D875"/>
      <c r="E875"/>
      <c r="F875" s="52"/>
      <c r="G875" s="52"/>
      <c r="AA875" s="153"/>
      <c r="AB875" s="153"/>
      <c r="AC875" s="153"/>
    </row>
    <row r="876" spans="3:29" x14ac:dyDescent="0.25">
      <c r="C876"/>
      <c r="D876"/>
      <c r="E876"/>
      <c r="F876" s="52"/>
      <c r="G876" s="52"/>
      <c r="AA876" s="153"/>
      <c r="AB876" s="153"/>
      <c r="AC876" s="153"/>
    </row>
    <row r="877" spans="3:29" x14ac:dyDescent="0.25">
      <c r="C877"/>
      <c r="D877"/>
      <c r="E877"/>
      <c r="F877" s="52"/>
      <c r="G877" s="52"/>
      <c r="AA877" s="153"/>
      <c r="AB877" s="153"/>
      <c r="AC877" s="153"/>
    </row>
    <row r="878" spans="3:29" x14ac:dyDescent="0.25">
      <c r="C878"/>
      <c r="D878"/>
      <c r="E878"/>
      <c r="F878" s="52"/>
      <c r="G878" s="52"/>
      <c r="AA878" s="153"/>
      <c r="AB878" s="153"/>
      <c r="AC878" s="153"/>
    </row>
    <row r="879" spans="3:29" x14ac:dyDescent="0.25">
      <c r="C879"/>
      <c r="D879"/>
      <c r="E879"/>
      <c r="F879" s="52"/>
      <c r="G879" s="52"/>
      <c r="AA879" s="153"/>
      <c r="AB879" s="153"/>
      <c r="AC879" s="153"/>
    </row>
    <row r="880" spans="3:29" x14ac:dyDescent="0.25">
      <c r="C880"/>
      <c r="D880"/>
      <c r="E880"/>
      <c r="F880" s="52"/>
      <c r="G880" s="52"/>
      <c r="AA880" s="153"/>
      <c r="AB880" s="153"/>
      <c r="AC880" s="153"/>
    </row>
    <row r="881" spans="3:29" x14ac:dyDescent="0.25">
      <c r="C881"/>
      <c r="D881"/>
      <c r="E881"/>
      <c r="F881" s="52"/>
      <c r="G881" s="52"/>
      <c r="AA881" s="153"/>
      <c r="AB881" s="153"/>
      <c r="AC881" s="153"/>
    </row>
    <row r="882" spans="3:29" x14ac:dyDescent="0.25">
      <c r="C882"/>
      <c r="D882"/>
      <c r="E882"/>
      <c r="F882" s="52"/>
      <c r="G882" s="52"/>
      <c r="AA882" s="153"/>
      <c r="AB882" s="153"/>
      <c r="AC882" s="153"/>
    </row>
    <row r="883" spans="3:29" x14ac:dyDescent="0.25">
      <c r="C883"/>
      <c r="D883"/>
      <c r="E883"/>
      <c r="F883" s="52"/>
      <c r="G883" s="52"/>
      <c r="AA883" s="153"/>
      <c r="AB883" s="153"/>
      <c r="AC883" s="153"/>
    </row>
    <row r="884" spans="3:29" x14ac:dyDescent="0.25">
      <c r="C884"/>
      <c r="D884"/>
      <c r="E884"/>
      <c r="F884" s="52"/>
      <c r="G884" s="52"/>
      <c r="AA884" s="153"/>
      <c r="AB884" s="153"/>
      <c r="AC884" s="153"/>
    </row>
    <row r="885" spans="3:29" x14ac:dyDescent="0.25">
      <c r="C885"/>
      <c r="D885"/>
      <c r="E885"/>
      <c r="F885" s="52"/>
      <c r="G885" s="52"/>
      <c r="AA885" s="153"/>
      <c r="AB885" s="153"/>
      <c r="AC885" s="153"/>
    </row>
    <row r="886" spans="3:29" x14ac:dyDescent="0.25">
      <c r="C886"/>
      <c r="D886"/>
      <c r="E886"/>
      <c r="F886" s="52"/>
      <c r="G886" s="52"/>
      <c r="AA886" s="153"/>
      <c r="AB886" s="153"/>
      <c r="AC886" s="153"/>
    </row>
    <row r="887" spans="3:29" x14ac:dyDescent="0.25">
      <c r="C887"/>
      <c r="D887"/>
      <c r="E887"/>
      <c r="F887" s="52"/>
      <c r="G887" s="52"/>
      <c r="AA887" s="153"/>
      <c r="AB887" s="153"/>
      <c r="AC887" s="153"/>
    </row>
    <row r="888" spans="3:29" x14ac:dyDescent="0.25">
      <c r="C888"/>
      <c r="D888"/>
      <c r="E888"/>
      <c r="F888" s="52"/>
      <c r="G888" s="52"/>
      <c r="AA888" s="153"/>
      <c r="AB888" s="153"/>
      <c r="AC888" s="153"/>
    </row>
    <row r="889" spans="3:29" x14ac:dyDescent="0.25">
      <c r="C889"/>
      <c r="D889"/>
      <c r="E889"/>
      <c r="F889" s="52"/>
      <c r="G889" s="52"/>
      <c r="AA889" s="153"/>
      <c r="AB889" s="153"/>
      <c r="AC889" s="153"/>
    </row>
    <row r="890" spans="3:29" x14ac:dyDescent="0.25">
      <c r="C890"/>
      <c r="D890"/>
      <c r="E890"/>
      <c r="F890" s="52"/>
      <c r="G890" s="52"/>
      <c r="AA890" s="153"/>
      <c r="AB890" s="153"/>
      <c r="AC890" s="153"/>
    </row>
    <row r="891" spans="3:29" x14ac:dyDescent="0.25">
      <c r="C891"/>
      <c r="D891"/>
      <c r="E891"/>
      <c r="F891" s="52"/>
      <c r="G891" s="52"/>
      <c r="AA891" s="153"/>
      <c r="AB891" s="153"/>
      <c r="AC891" s="153"/>
    </row>
    <row r="892" spans="3:29" x14ac:dyDescent="0.25">
      <c r="C892"/>
      <c r="D892"/>
      <c r="E892"/>
      <c r="F892" s="52"/>
      <c r="G892" s="52"/>
      <c r="AA892" s="153"/>
      <c r="AB892" s="153"/>
      <c r="AC892" s="153"/>
    </row>
    <row r="893" spans="3:29" x14ac:dyDescent="0.25">
      <c r="C893"/>
      <c r="D893"/>
      <c r="E893"/>
      <c r="F893" s="52"/>
      <c r="G893" s="52"/>
      <c r="AA893" s="153"/>
      <c r="AB893" s="153"/>
      <c r="AC893" s="153"/>
    </row>
    <row r="894" spans="3:29" x14ac:dyDescent="0.25">
      <c r="C894"/>
      <c r="D894"/>
      <c r="E894"/>
      <c r="F894" s="52"/>
      <c r="G894" s="52"/>
      <c r="AA894" s="153"/>
      <c r="AB894" s="153"/>
      <c r="AC894" s="153"/>
    </row>
    <row r="895" spans="3:29" x14ac:dyDescent="0.25">
      <c r="C895"/>
      <c r="D895"/>
      <c r="E895"/>
      <c r="F895" s="52"/>
      <c r="G895" s="52"/>
      <c r="AA895" s="153"/>
      <c r="AB895" s="153"/>
      <c r="AC895" s="153"/>
    </row>
    <row r="896" spans="3:29" x14ac:dyDescent="0.25">
      <c r="C896"/>
      <c r="D896"/>
      <c r="E896"/>
      <c r="F896" s="52"/>
      <c r="G896" s="52"/>
      <c r="AA896" s="153"/>
      <c r="AB896" s="153"/>
      <c r="AC896" s="153"/>
    </row>
    <row r="897" spans="3:29" x14ac:dyDescent="0.25">
      <c r="C897"/>
      <c r="D897"/>
      <c r="E897"/>
      <c r="F897" s="52"/>
      <c r="G897" s="52"/>
      <c r="AA897" s="153"/>
      <c r="AB897" s="153"/>
      <c r="AC897" s="153"/>
    </row>
    <row r="898" spans="3:29" x14ac:dyDescent="0.25">
      <c r="C898"/>
      <c r="D898"/>
      <c r="E898"/>
      <c r="F898" s="52"/>
      <c r="G898" s="52"/>
      <c r="AA898" s="153"/>
      <c r="AB898" s="153"/>
      <c r="AC898" s="153"/>
    </row>
    <row r="899" spans="3:29" x14ac:dyDescent="0.25">
      <c r="C899"/>
      <c r="D899"/>
      <c r="E899"/>
      <c r="F899" s="52"/>
      <c r="G899" s="52"/>
      <c r="AA899" s="153"/>
      <c r="AB899" s="153"/>
      <c r="AC899" s="153"/>
    </row>
    <row r="900" spans="3:29" x14ac:dyDescent="0.25">
      <c r="C900"/>
      <c r="D900"/>
      <c r="E900"/>
      <c r="F900" s="52"/>
      <c r="G900" s="52"/>
      <c r="AA900" s="153"/>
      <c r="AB900" s="153"/>
      <c r="AC900" s="153"/>
    </row>
    <row r="901" spans="3:29" x14ac:dyDescent="0.25">
      <c r="C901"/>
      <c r="D901"/>
      <c r="E901"/>
      <c r="F901" s="52"/>
      <c r="G901" s="52"/>
      <c r="AA901" s="153"/>
      <c r="AB901" s="153"/>
      <c r="AC901" s="153"/>
    </row>
    <row r="902" spans="3:29" x14ac:dyDescent="0.25">
      <c r="C902"/>
      <c r="D902"/>
      <c r="E902"/>
      <c r="F902" s="52"/>
      <c r="G902" s="52"/>
      <c r="AA902" s="153"/>
      <c r="AB902" s="153"/>
      <c r="AC902" s="153"/>
    </row>
    <row r="903" spans="3:29" x14ac:dyDescent="0.25">
      <c r="C903"/>
      <c r="D903"/>
      <c r="E903"/>
      <c r="F903" s="52"/>
      <c r="G903" s="52"/>
      <c r="AA903" s="153"/>
      <c r="AB903" s="153"/>
      <c r="AC903" s="153"/>
    </row>
    <row r="904" spans="3:29" x14ac:dyDescent="0.25">
      <c r="C904"/>
      <c r="D904"/>
      <c r="E904"/>
      <c r="F904" s="52"/>
      <c r="G904" s="52"/>
      <c r="AA904" s="153"/>
      <c r="AB904" s="153"/>
      <c r="AC904" s="153"/>
    </row>
    <row r="905" spans="3:29" x14ac:dyDescent="0.25">
      <c r="C905"/>
      <c r="D905"/>
      <c r="E905"/>
      <c r="F905" s="52"/>
      <c r="G905" s="52"/>
      <c r="AA905" s="153"/>
      <c r="AB905" s="153"/>
      <c r="AC905" s="153"/>
    </row>
    <row r="906" spans="3:29" x14ac:dyDescent="0.25">
      <c r="C906"/>
      <c r="D906"/>
      <c r="E906"/>
      <c r="F906" s="52"/>
      <c r="G906" s="52"/>
      <c r="AA906" s="153"/>
      <c r="AB906" s="153"/>
      <c r="AC906" s="153"/>
    </row>
    <row r="907" spans="3:29" x14ac:dyDescent="0.25">
      <c r="C907"/>
      <c r="D907"/>
      <c r="E907"/>
      <c r="F907" s="52"/>
      <c r="G907" s="52"/>
      <c r="AA907" s="153"/>
      <c r="AB907" s="153"/>
      <c r="AC907" s="153"/>
    </row>
    <row r="908" spans="3:29" x14ac:dyDescent="0.25">
      <c r="C908"/>
      <c r="D908"/>
      <c r="E908"/>
      <c r="F908" s="52"/>
      <c r="G908" s="52"/>
      <c r="AA908" s="153"/>
      <c r="AB908" s="153"/>
      <c r="AC908" s="153"/>
    </row>
    <row r="909" spans="3:29" x14ac:dyDescent="0.25">
      <c r="C909"/>
      <c r="D909"/>
      <c r="E909"/>
      <c r="F909" s="52"/>
      <c r="G909" s="52"/>
      <c r="AA909" s="153"/>
      <c r="AB909" s="153"/>
      <c r="AC909" s="153"/>
    </row>
    <row r="910" spans="3:29" x14ac:dyDescent="0.25">
      <c r="C910"/>
      <c r="D910"/>
      <c r="E910"/>
      <c r="F910" s="52"/>
      <c r="G910" s="52"/>
      <c r="AA910" s="153"/>
      <c r="AB910" s="153"/>
      <c r="AC910" s="153"/>
    </row>
    <row r="911" spans="3:29" x14ac:dyDescent="0.25">
      <c r="C911"/>
      <c r="D911"/>
      <c r="E911"/>
      <c r="F911" s="52"/>
      <c r="G911" s="52"/>
      <c r="AA911" s="153"/>
      <c r="AB911" s="153"/>
      <c r="AC911" s="153"/>
    </row>
    <row r="912" spans="3:29" x14ac:dyDescent="0.25">
      <c r="C912"/>
      <c r="D912"/>
      <c r="E912"/>
      <c r="F912" s="52"/>
      <c r="G912" s="52"/>
      <c r="AA912" s="153"/>
      <c r="AB912" s="153"/>
      <c r="AC912" s="153"/>
    </row>
    <row r="913" spans="3:29" x14ac:dyDescent="0.25">
      <c r="C913"/>
      <c r="D913"/>
      <c r="E913"/>
      <c r="F913" s="52"/>
      <c r="G913" s="52"/>
      <c r="AA913" s="153"/>
      <c r="AB913" s="153"/>
      <c r="AC913" s="153"/>
    </row>
    <row r="914" spans="3:29" x14ac:dyDescent="0.25">
      <c r="C914"/>
      <c r="D914"/>
      <c r="E914"/>
      <c r="F914" s="52"/>
      <c r="G914" s="52"/>
      <c r="AA914" s="153"/>
      <c r="AB914" s="153"/>
      <c r="AC914" s="153"/>
    </row>
    <row r="915" spans="3:29" x14ac:dyDescent="0.25">
      <c r="C915"/>
      <c r="D915"/>
      <c r="E915"/>
      <c r="F915" s="52"/>
      <c r="G915" s="52"/>
      <c r="AA915" s="153"/>
      <c r="AB915" s="153"/>
      <c r="AC915" s="153"/>
    </row>
    <row r="916" spans="3:29" x14ac:dyDescent="0.25">
      <c r="C916"/>
      <c r="D916"/>
      <c r="E916"/>
      <c r="F916" s="52"/>
      <c r="G916" s="52"/>
      <c r="AA916" s="153"/>
      <c r="AB916" s="153"/>
      <c r="AC916" s="153"/>
    </row>
    <row r="917" spans="3:29" x14ac:dyDescent="0.25">
      <c r="C917"/>
      <c r="D917"/>
      <c r="E917"/>
      <c r="F917" s="52"/>
      <c r="G917" s="52"/>
      <c r="AA917" s="153"/>
      <c r="AB917" s="153"/>
      <c r="AC917" s="153"/>
    </row>
    <row r="918" spans="3:29" x14ac:dyDescent="0.25">
      <c r="C918"/>
      <c r="D918"/>
      <c r="E918"/>
      <c r="F918" s="52"/>
      <c r="G918" s="52"/>
      <c r="AA918" s="153"/>
      <c r="AB918" s="153"/>
      <c r="AC918" s="153"/>
    </row>
    <row r="919" spans="3:29" x14ac:dyDescent="0.25">
      <c r="C919"/>
      <c r="D919"/>
      <c r="E919"/>
      <c r="F919" s="52"/>
      <c r="G919" s="52"/>
      <c r="AA919" s="153"/>
      <c r="AB919" s="153"/>
      <c r="AC919" s="153"/>
    </row>
    <row r="920" spans="3:29" x14ac:dyDescent="0.25">
      <c r="C920"/>
      <c r="D920"/>
      <c r="E920"/>
      <c r="F920" s="52"/>
      <c r="G920" s="52"/>
      <c r="AA920" s="153"/>
      <c r="AB920" s="153"/>
      <c r="AC920" s="153"/>
    </row>
    <row r="921" spans="3:29" x14ac:dyDescent="0.25">
      <c r="C921"/>
      <c r="D921"/>
      <c r="E921"/>
      <c r="F921" s="52"/>
      <c r="G921" s="52"/>
      <c r="AA921" s="153"/>
      <c r="AB921" s="153"/>
      <c r="AC921" s="153"/>
    </row>
    <row r="922" spans="3:29" x14ac:dyDescent="0.25">
      <c r="C922"/>
      <c r="D922"/>
      <c r="E922"/>
      <c r="F922" s="52"/>
      <c r="G922" s="52"/>
      <c r="AA922" s="153"/>
      <c r="AB922" s="153"/>
      <c r="AC922" s="153"/>
    </row>
    <row r="923" spans="3:29" x14ac:dyDescent="0.25">
      <c r="C923"/>
      <c r="D923"/>
      <c r="E923"/>
      <c r="F923" s="52"/>
      <c r="G923" s="52"/>
      <c r="AA923" s="153"/>
      <c r="AB923" s="153"/>
      <c r="AC923" s="153"/>
    </row>
    <row r="924" spans="3:29" x14ac:dyDescent="0.25">
      <c r="C924"/>
      <c r="D924"/>
      <c r="E924"/>
      <c r="F924" s="52"/>
      <c r="G924" s="52"/>
      <c r="AA924" s="153"/>
      <c r="AB924" s="153"/>
      <c r="AC924" s="153"/>
    </row>
    <row r="925" spans="3:29" x14ac:dyDescent="0.25">
      <c r="C925"/>
      <c r="D925"/>
      <c r="E925"/>
      <c r="F925" s="52"/>
      <c r="G925" s="52"/>
      <c r="AA925" s="153"/>
      <c r="AB925" s="153"/>
      <c r="AC925" s="153"/>
    </row>
    <row r="926" spans="3:29" x14ac:dyDescent="0.25">
      <c r="C926"/>
      <c r="D926"/>
      <c r="E926"/>
      <c r="F926" s="52"/>
      <c r="G926" s="52"/>
      <c r="AA926" s="153"/>
      <c r="AB926" s="153"/>
      <c r="AC926" s="153"/>
    </row>
    <row r="927" spans="3:29" x14ac:dyDescent="0.25">
      <c r="C927"/>
      <c r="D927"/>
      <c r="E927"/>
      <c r="F927" s="52"/>
      <c r="G927" s="52"/>
      <c r="AA927" s="153"/>
      <c r="AB927" s="153"/>
      <c r="AC927" s="153"/>
    </row>
    <row r="928" spans="3:29" x14ac:dyDescent="0.25">
      <c r="C928"/>
      <c r="D928"/>
      <c r="E928"/>
      <c r="F928" s="52"/>
      <c r="G928" s="52"/>
      <c r="AA928" s="153"/>
      <c r="AB928" s="153"/>
      <c r="AC928" s="153"/>
    </row>
    <row r="929" spans="3:29" x14ac:dyDescent="0.25">
      <c r="C929"/>
      <c r="D929"/>
      <c r="E929"/>
      <c r="F929" s="52"/>
      <c r="G929" s="52"/>
      <c r="AA929" s="153"/>
      <c r="AB929" s="153"/>
      <c r="AC929" s="153"/>
    </row>
    <row r="930" spans="3:29" x14ac:dyDescent="0.25">
      <c r="C930"/>
      <c r="D930"/>
      <c r="E930"/>
      <c r="F930" s="52"/>
      <c r="G930" s="52"/>
      <c r="AA930" s="153"/>
      <c r="AB930" s="153"/>
      <c r="AC930" s="153"/>
    </row>
    <row r="931" spans="3:29" x14ac:dyDescent="0.25">
      <c r="C931"/>
      <c r="D931"/>
      <c r="E931"/>
      <c r="F931" s="52"/>
      <c r="G931" s="52"/>
      <c r="AA931" s="153"/>
      <c r="AB931" s="153"/>
      <c r="AC931" s="153"/>
    </row>
    <row r="932" spans="3:29" x14ac:dyDescent="0.25">
      <c r="C932"/>
      <c r="D932"/>
      <c r="E932"/>
      <c r="F932" s="52"/>
      <c r="G932" s="52"/>
      <c r="AA932" s="153"/>
      <c r="AB932" s="153"/>
      <c r="AC932" s="153"/>
    </row>
    <row r="933" spans="3:29" x14ac:dyDescent="0.25">
      <c r="C933"/>
      <c r="D933"/>
      <c r="E933"/>
      <c r="F933" s="52"/>
      <c r="G933" s="52"/>
      <c r="AA933" s="153"/>
      <c r="AB933" s="153"/>
      <c r="AC933" s="153"/>
    </row>
    <row r="934" spans="3:29" x14ac:dyDescent="0.25">
      <c r="C934"/>
      <c r="D934"/>
      <c r="E934"/>
      <c r="F934" s="52"/>
      <c r="G934" s="52"/>
      <c r="AA934" s="153"/>
      <c r="AB934" s="153"/>
      <c r="AC934" s="153"/>
    </row>
    <row r="935" spans="3:29" x14ac:dyDescent="0.25">
      <c r="C935"/>
      <c r="D935"/>
      <c r="E935"/>
      <c r="F935" s="52"/>
      <c r="G935" s="52"/>
      <c r="AA935" s="153"/>
      <c r="AB935" s="153"/>
      <c r="AC935" s="153"/>
    </row>
    <row r="936" spans="3:29" x14ac:dyDescent="0.25">
      <c r="C936"/>
      <c r="D936"/>
      <c r="E936"/>
      <c r="F936" s="52"/>
      <c r="G936" s="52"/>
      <c r="AA936" s="153"/>
      <c r="AB936" s="153"/>
      <c r="AC936" s="153"/>
    </row>
    <row r="937" spans="3:29" x14ac:dyDescent="0.25">
      <c r="C937"/>
      <c r="D937"/>
      <c r="E937"/>
      <c r="F937" s="52"/>
      <c r="G937" s="52"/>
      <c r="AA937" s="153"/>
      <c r="AB937" s="153"/>
      <c r="AC937" s="153"/>
    </row>
    <row r="938" spans="3:29" x14ac:dyDescent="0.25">
      <c r="C938"/>
      <c r="D938"/>
      <c r="E938"/>
      <c r="F938" s="52"/>
      <c r="G938" s="52"/>
      <c r="AA938" s="153"/>
      <c r="AB938" s="153"/>
      <c r="AC938" s="153"/>
    </row>
    <row r="939" spans="3:29" x14ac:dyDescent="0.25">
      <c r="C939"/>
      <c r="D939"/>
      <c r="E939"/>
      <c r="F939" s="52"/>
      <c r="G939" s="52"/>
      <c r="AA939" s="153"/>
      <c r="AB939" s="153"/>
      <c r="AC939" s="153"/>
    </row>
    <row r="940" spans="3:29" x14ac:dyDescent="0.25">
      <c r="C940"/>
      <c r="D940"/>
      <c r="E940"/>
      <c r="F940" s="52"/>
      <c r="G940" s="52"/>
      <c r="AA940" s="153"/>
      <c r="AB940" s="153"/>
      <c r="AC940" s="153"/>
    </row>
    <row r="941" spans="3:29" x14ac:dyDescent="0.25">
      <c r="C941"/>
      <c r="D941"/>
      <c r="E941"/>
      <c r="F941" s="52"/>
      <c r="G941" s="52"/>
      <c r="AA941" s="153"/>
      <c r="AB941" s="153"/>
      <c r="AC941" s="153"/>
    </row>
    <row r="942" spans="3:29" x14ac:dyDescent="0.25">
      <c r="C942"/>
      <c r="D942"/>
      <c r="E942"/>
      <c r="F942" s="52"/>
      <c r="G942" s="52"/>
      <c r="AA942" s="153"/>
      <c r="AB942" s="153"/>
      <c r="AC942" s="153"/>
    </row>
    <row r="943" spans="3:29" x14ac:dyDescent="0.25">
      <c r="C943"/>
      <c r="D943"/>
      <c r="E943"/>
      <c r="F943" s="52"/>
      <c r="G943" s="52"/>
      <c r="AA943" s="153"/>
      <c r="AB943" s="153"/>
      <c r="AC943" s="153"/>
    </row>
    <row r="944" spans="3:29" x14ac:dyDescent="0.25">
      <c r="C944"/>
      <c r="D944"/>
      <c r="E944"/>
      <c r="F944" s="52"/>
      <c r="G944" s="52"/>
      <c r="AA944" s="153"/>
      <c r="AB944" s="153"/>
      <c r="AC944" s="153"/>
    </row>
    <row r="945" spans="3:29" x14ac:dyDescent="0.25">
      <c r="C945"/>
      <c r="D945"/>
      <c r="E945"/>
      <c r="F945" s="52"/>
      <c r="G945" s="52"/>
      <c r="AA945" s="153"/>
      <c r="AB945" s="153"/>
      <c r="AC945" s="153"/>
    </row>
    <row r="946" spans="3:29" x14ac:dyDescent="0.25">
      <c r="C946"/>
      <c r="D946"/>
      <c r="E946"/>
      <c r="F946" s="52"/>
      <c r="G946" s="52"/>
      <c r="AA946" s="153"/>
      <c r="AB946" s="153"/>
      <c r="AC946" s="153"/>
    </row>
    <row r="947" spans="3:29" x14ac:dyDescent="0.25">
      <c r="C947"/>
      <c r="D947"/>
      <c r="E947"/>
      <c r="F947" s="52"/>
      <c r="G947" s="52"/>
      <c r="AA947" s="153"/>
      <c r="AB947" s="153"/>
      <c r="AC947" s="153"/>
    </row>
    <row r="948" spans="3:29" x14ac:dyDescent="0.25">
      <c r="C948"/>
      <c r="D948"/>
      <c r="E948"/>
      <c r="F948" s="52"/>
      <c r="G948" s="52"/>
      <c r="AA948" s="153"/>
      <c r="AB948" s="153"/>
      <c r="AC948" s="153"/>
    </row>
    <row r="949" spans="3:29" x14ac:dyDescent="0.25">
      <c r="C949"/>
      <c r="D949"/>
      <c r="E949"/>
      <c r="F949" s="52"/>
      <c r="G949" s="52"/>
      <c r="AA949" s="153"/>
      <c r="AB949" s="153"/>
      <c r="AC949" s="153"/>
    </row>
    <row r="950" spans="3:29" x14ac:dyDescent="0.25">
      <c r="C950"/>
      <c r="D950"/>
      <c r="E950"/>
      <c r="F950" s="52"/>
      <c r="G950" s="52"/>
      <c r="AA950" s="153"/>
      <c r="AB950" s="153"/>
      <c r="AC950" s="153"/>
    </row>
    <row r="951" spans="3:29" x14ac:dyDescent="0.25">
      <c r="C951"/>
      <c r="D951"/>
      <c r="E951"/>
      <c r="F951" s="52"/>
      <c r="G951" s="52"/>
      <c r="AA951" s="153"/>
      <c r="AB951" s="153"/>
      <c r="AC951" s="153"/>
    </row>
    <row r="952" spans="3:29" x14ac:dyDescent="0.25">
      <c r="C952"/>
      <c r="D952"/>
      <c r="E952"/>
      <c r="F952" s="52"/>
      <c r="G952" s="52"/>
      <c r="AA952" s="153"/>
      <c r="AB952" s="153"/>
      <c r="AC952" s="153"/>
    </row>
    <row r="953" spans="3:29" x14ac:dyDescent="0.25">
      <c r="C953"/>
      <c r="D953"/>
      <c r="E953"/>
      <c r="F953" s="52"/>
      <c r="G953" s="52"/>
      <c r="AA953" s="153"/>
      <c r="AB953" s="153"/>
      <c r="AC953" s="153"/>
    </row>
    <row r="954" spans="3:29" x14ac:dyDescent="0.25">
      <c r="C954"/>
      <c r="D954"/>
      <c r="E954"/>
      <c r="F954" s="52"/>
      <c r="G954" s="52"/>
      <c r="AA954" s="153"/>
      <c r="AB954" s="153"/>
      <c r="AC954" s="153"/>
    </row>
    <row r="955" spans="3:29" x14ac:dyDescent="0.25">
      <c r="C955"/>
      <c r="D955"/>
      <c r="E955"/>
      <c r="F955" s="52"/>
      <c r="G955" s="52"/>
      <c r="AA955" s="153"/>
      <c r="AB955" s="153"/>
      <c r="AC955" s="153"/>
    </row>
    <row r="956" spans="3:29" x14ac:dyDescent="0.25">
      <c r="C956"/>
      <c r="D956"/>
      <c r="E956"/>
      <c r="F956" s="52"/>
      <c r="G956" s="52"/>
      <c r="AA956" s="153"/>
      <c r="AB956" s="153"/>
      <c r="AC956" s="153"/>
    </row>
    <row r="957" spans="3:29" x14ac:dyDescent="0.25">
      <c r="C957"/>
      <c r="D957"/>
      <c r="E957"/>
      <c r="F957" s="52"/>
      <c r="G957" s="52"/>
      <c r="AA957" s="153"/>
      <c r="AB957" s="153"/>
      <c r="AC957" s="153"/>
    </row>
    <row r="958" spans="3:29" x14ac:dyDescent="0.25">
      <c r="C958"/>
      <c r="D958"/>
      <c r="E958"/>
      <c r="F958" s="52"/>
      <c r="G958" s="52"/>
      <c r="AA958" s="153"/>
      <c r="AB958" s="153"/>
      <c r="AC958" s="153"/>
    </row>
    <row r="959" spans="3:29" x14ac:dyDescent="0.25">
      <c r="C959"/>
      <c r="D959"/>
      <c r="E959"/>
      <c r="F959" s="52"/>
      <c r="G959" s="52"/>
      <c r="AA959" s="153"/>
      <c r="AB959" s="153"/>
      <c r="AC959" s="153"/>
    </row>
    <row r="960" spans="3:29" x14ac:dyDescent="0.25">
      <c r="C960"/>
      <c r="D960"/>
      <c r="E960"/>
      <c r="F960" s="52"/>
      <c r="G960" s="52"/>
      <c r="AA960" s="153"/>
      <c r="AB960" s="153"/>
      <c r="AC960" s="153"/>
    </row>
    <row r="961" spans="3:29" x14ac:dyDescent="0.25">
      <c r="C961"/>
      <c r="D961"/>
      <c r="E961"/>
      <c r="F961" s="52"/>
      <c r="G961" s="52"/>
      <c r="AA961" s="153"/>
      <c r="AB961" s="153"/>
      <c r="AC961" s="153"/>
    </row>
    <row r="962" spans="3:29" x14ac:dyDescent="0.25">
      <c r="C962"/>
      <c r="D962"/>
      <c r="E962"/>
      <c r="F962" s="52"/>
      <c r="G962" s="52"/>
      <c r="AA962" s="153"/>
      <c r="AB962" s="153"/>
      <c r="AC962" s="153"/>
    </row>
    <row r="963" spans="3:29" x14ac:dyDescent="0.25">
      <c r="C963"/>
      <c r="D963"/>
      <c r="E963"/>
      <c r="F963" s="52"/>
      <c r="G963" s="52"/>
      <c r="AA963" s="153"/>
      <c r="AB963" s="153"/>
      <c r="AC963" s="153"/>
    </row>
    <row r="964" spans="3:29" x14ac:dyDescent="0.25">
      <c r="C964"/>
      <c r="D964"/>
      <c r="E964"/>
      <c r="F964" s="52"/>
      <c r="G964" s="52"/>
      <c r="AA964" s="153"/>
      <c r="AB964" s="153"/>
      <c r="AC964" s="153"/>
    </row>
    <row r="965" spans="3:29" x14ac:dyDescent="0.25">
      <c r="C965"/>
      <c r="D965"/>
      <c r="E965"/>
      <c r="F965" s="52"/>
      <c r="G965" s="52"/>
      <c r="AA965" s="153"/>
      <c r="AB965" s="153"/>
      <c r="AC965" s="153"/>
    </row>
    <row r="966" spans="3:29" x14ac:dyDescent="0.25">
      <c r="C966"/>
      <c r="D966"/>
      <c r="E966"/>
      <c r="F966" s="52"/>
      <c r="G966" s="52"/>
      <c r="AA966" s="153"/>
      <c r="AB966" s="153"/>
      <c r="AC966" s="153"/>
    </row>
    <row r="967" spans="3:29" x14ac:dyDescent="0.25">
      <c r="C967"/>
      <c r="D967"/>
      <c r="E967"/>
      <c r="F967" s="52"/>
      <c r="G967" s="52"/>
      <c r="AA967" s="153"/>
      <c r="AB967" s="153"/>
      <c r="AC967" s="153"/>
    </row>
    <row r="968" spans="3:29" x14ac:dyDescent="0.25">
      <c r="C968"/>
      <c r="D968"/>
      <c r="E968"/>
      <c r="F968" s="52"/>
      <c r="G968" s="52"/>
      <c r="AA968" s="153"/>
      <c r="AB968" s="153"/>
      <c r="AC968" s="153"/>
    </row>
    <row r="969" spans="3:29" x14ac:dyDescent="0.25">
      <c r="C969"/>
      <c r="D969"/>
      <c r="E969"/>
      <c r="F969" s="52"/>
      <c r="G969" s="52"/>
      <c r="AA969" s="153"/>
      <c r="AB969" s="153"/>
      <c r="AC969" s="153"/>
    </row>
    <row r="970" spans="3:29" x14ac:dyDescent="0.25">
      <c r="C970"/>
      <c r="D970"/>
      <c r="E970"/>
      <c r="F970" s="52"/>
      <c r="G970" s="52"/>
      <c r="AA970" s="153"/>
      <c r="AB970" s="153"/>
      <c r="AC970" s="153"/>
    </row>
    <row r="971" spans="3:29" x14ac:dyDescent="0.25">
      <c r="C971"/>
      <c r="D971"/>
      <c r="E971"/>
      <c r="F971" s="52"/>
      <c r="G971" s="52"/>
      <c r="AA971" s="153"/>
      <c r="AB971" s="153"/>
      <c r="AC971" s="153"/>
    </row>
    <row r="972" spans="3:29" x14ac:dyDescent="0.25">
      <c r="C972"/>
      <c r="D972"/>
      <c r="E972"/>
      <c r="F972" s="52"/>
      <c r="G972" s="52"/>
      <c r="AA972" s="153"/>
      <c r="AB972" s="153"/>
      <c r="AC972" s="153"/>
    </row>
    <row r="973" spans="3:29" x14ac:dyDescent="0.25">
      <c r="C973"/>
      <c r="D973"/>
      <c r="E973"/>
      <c r="F973" s="52"/>
      <c r="G973" s="52"/>
      <c r="AA973" s="153"/>
      <c r="AB973" s="153"/>
      <c r="AC973" s="153"/>
    </row>
    <row r="974" spans="3:29" x14ac:dyDescent="0.25">
      <c r="C974"/>
      <c r="D974"/>
      <c r="E974"/>
      <c r="F974" s="52"/>
      <c r="G974" s="52"/>
      <c r="AA974" s="153"/>
      <c r="AB974" s="153"/>
      <c r="AC974" s="153"/>
    </row>
    <row r="975" spans="3:29" x14ac:dyDescent="0.25">
      <c r="C975"/>
      <c r="D975"/>
      <c r="E975"/>
      <c r="F975" s="52"/>
      <c r="G975" s="52"/>
      <c r="AA975" s="153"/>
      <c r="AB975" s="153"/>
      <c r="AC975" s="153"/>
    </row>
    <row r="976" spans="3:29" x14ac:dyDescent="0.25">
      <c r="C976"/>
      <c r="D976"/>
      <c r="E976"/>
      <c r="F976" s="52"/>
      <c r="G976" s="52"/>
      <c r="AA976" s="153"/>
      <c r="AB976" s="153"/>
      <c r="AC976" s="153"/>
    </row>
    <row r="977" spans="3:29" x14ac:dyDescent="0.25">
      <c r="C977"/>
      <c r="D977"/>
      <c r="E977"/>
      <c r="F977" s="52"/>
      <c r="G977" s="52"/>
      <c r="AA977" s="153"/>
      <c r="AB977" s="153"/>
      <c r="AC977" s="153"/>
    </row>
    <row r="978" spans="3:29" x14ac:dyDescent="0.25">
      <c r="C978"/>
      <c r="D978"/>
      <c r="E978"/>
      <c r="F978" s="52"/>
      <c r="G978" s="52"/>
      <c r="AA978" s="153"/>
      <c r="AB978" s="153"/>
      <c r="AC978" s="153"/>
    </row>
    <row r="979" spans="3:29" x14ac:dyDescent="0.25">
      <c r="C979"/>
      <c r="D979"/>
      <c r="E979"/>
      <c r="F979" s="52"/>
      <c r="G979" s="52"/>
      <c r="AA979" s="153"/>
      <c r="AB979" s="153"/>
      <c r="AC979" s="153"/>
    </row>
    <row r="980" spans="3:29" x14ac:dyDescent="0.25">
      <c r="C980"/>
      <c r="D980"/>
      <c r="E980"/>
      <c r="F980" s="52"/>
      <c r="G980" s="52"/>
      <c r="AA980" s="153"/>
      <c r="AB980" s="153"/>
      <c r="AC980" s="153"/>
    </row>
    <row r="981" spans="3:29" x14ac:dyDescent="0.25">
      <c r="C981"/>
      <c r="D981"/>
      <c r="E981"/>
      <c r="F981" s="52"/>
      <c r="G981" s="52"/>
      <c r="AA981" s="153"/>
      <c r="AB981" s="153"/>
      <c r="AC981" s="153"/>
    </row>
    <row r="982" spans="3:29" x14ac:dyDescent="0.25">
      <c r="C982"/>
      <c r="D982"/>
      <c r="E982"/>
      <c r="F982" s="52"/>
      <c r="G982" s="52"/>
      <c r="AA982" s="153"/>
      <c r="AB982" s="153"/>
      <c r="AC982" s="153"/>
    </row>
    <row r="983" spans="3:29" x14ac:dyDescent="0.25">
      <c r="C983"/>
      <c r="D983"/>
      <c r="E983"/>
      <c r="F983" s="52"/>
      <c r="G983" s="52"/>
      <c r="AA983" s="153"/>
      <c r="AB983" s="153"/>
      <c r="AC983" s="153"/>
    </row>
    <row r="984" spans="3:29" x14ac:dyDescent="0.25">
      <c r="C984"/>
      <c r="D984"/>
      <c r="E984"/>
      <c r="F984" s="52"/>
      <c r="G984" s="52"/>
      <c r="AA984" s="153"/>
      <c r="AB984" s="153"/>
      <c r="AC984" s="153"/>
    </row>
    <row r="985" spans="3:29" x14ac:dyDescent="0.25">
      <c r="C985"/>
      <c r="D985"/>
      <c r="E985"/>
      <c r="F985" s="52"/>
      <c r="G985" s="52"/>
      <c r="AA985" s="153"/>
      <c r="AB985" s="153"/>
      <c r="AC985" s="153"/>
    </row>
    <row r="986" spans="3:29" x14ac:dyDescent="0.25">
      <c r="C986"/>
      <c r="D986"/>
      <c r="E986"/>
      <c r="F986" s="52"/>
      <c r="G986" s="52"/>
      <c r="AA986" s="153"/>
      <c r="AB986" s="153"/>
      <c r="AC986" s="153"/>
    </row>
    <row r="987" spans="3:29" x14ac:dyDescent="0.25">
      <c r="C987"/>
      <c r="D987"/>
      <c r="E987"/>
      <c r="F987" s="52"/>
      <c r="G987" s="52"/>
      <c r="AA987" s="153"/>
      <c r="AB987" s="153"/>
      <c r="AC987" s="153"/>
    </row>
    <row r="988" spans="3:29" x14ac:dyDescent="0.25">
      <c r="C988"/>
      <c r="D988"/>
      <c r="E988"/>
      <c r="F988" s="52"/>
      <c r="G988" s="52"/>
      <c r="AA988" s="153"/>
      <c r="AB988" s="153"/>
      <c r="AC988" s="153"/>
    </row>
    <row r="989" spans="3:29" x14ac:dyDescent="0.25">
      <c r="C989"/>
      <c r="D989"/>
      <c r="E989"/>
      <c r="F989" s="52"/>
      <c r="G989" s="52"/>
      <c r="AA989" s="153"/>
      <c r="AB989" s="153"/>
      <c r="AC989" s="153"/>
    </row>
    <row r="990" spans="3:29" x14ac:dyDescent="0.25">
      <c r="C990"/>
      <c r="D990"/>
      <c r="E990"/>
      <c r="F990" s="52"/>
      <c r="G990" s="52"/>
      <c r="AA990" s="153"/>
      <c r="AB990" s="153"/>
      <c r="AC990" s="153"/>
    </row>
    <row r="991" spans="3:29" x14ac:dyDescent="0.25">
      <c r="C991"/>
      <c r="D991"/>
      <c r="E991"/>
      <c r="F991" s="52"/>
      <c r="G991" s="52"/>
      <c r="AA991" s="153"/>
      <c r="AB991" s="153"/>
      <c r="AC991" s="153"/>
    </row>
    <row r="992" spans="3:29" x14ac:dyDescent="0.25">
      <c r="C992"/>
      <c r="D992"/>
      <c r="E992"/>
      <c r="F992" s="52"/>
      <c r="G992" s="52"/>
      <c r="AA992" s="153"/>
      <c r="AB992" s="153"/>
      <c r="AC992" s="153"/>
    </row>
    <row r="993" spans="3:29" x14ac:dyDescent="0.25">
      <c r="C993"/>
      <c r="D993"/>
      <c r="E993"/>
      <c r="F993" s="52"/>
      <c r="G993" s="52"/>
      <c r="AA993" s="153"/>
      <c r="AB993" s="153"/>
      <c r="AC993" s="153"/>
    </row>
    <row r="994" spans="3:29" x14ac:dyDescent="0.25">
      <c r="C994"/>
      <c r="D994"/>
      <c r="E994"/>
      <c r="F994" s="52"/>
      <c r="G994" s="52"/>
      <c r="AA994" s="153"/>
      <c r="AB994" s="153"/>
      <c r="AC994" s="153"/>
    </row>
    <row r="995" spans="3:29" x14ac:dyDescent="0.25">
      <c r="C995"/>
      <c r="D995"/>
      <c r="E995"/>
      <c r="F995" s="52"/>
      <c r="G995" s="52"/>
      <c r="AA995" s="153"/>
      <c r="AB995" s="153"/>
      <c r="AC995" s="153"/>
    </row>
    <row r="996" spans="3:29" x14ac:dyDescent="0.25">
      <c r="C996"/>
      <c r="D996"/>
      <c r="E996"/>
      <c r="F996" s="52"/>
      <c r="G996" s="52"/>
      <c r="AA996" s="153"/>
      <c r="AB996" s="153"/>
      <c r="AC996" s="153"/>
    </row>
    <row r="997" spans="3:29" x14ac:dyDescent="0.25">
      <c r="C997"/>
      <c r="D997"/>
      <c r="E997"/>
      <c r="F997" s="52"/>
      <c r="G997" s="52"/>
      <c r="AA997" s="153"/>
      <c r="AB997" s="153"/>
      <c r="AC997" s="153"/>
    </row>
    <row r="998" spans="3:29" x14ac:dyDescent="0.25">
      <c r="C998"/>
      <c r="D998"/>
      <c r="E998"/>
      <c r="F998" s="52"/>
      <c r="G998" s="52"/>
      <c r="AA998" s="153"/>
      <c r="AB998" s="153"/>
      <c r="AC998" s="153"/>
    </row>
    <row r="999" spans="3:29" x14ac:dyDescent="0.25">
      <c r="C999"/>
      <c r="D999"/>
      <c r="E999"/>
      <c r="F999" s="52"/>
      <c r="G999" s="52"/>
      <c r="AA999" s="153"/>
      <c r="AB999" s="153"/>
      <c r="AC999" s="153"/>
    </row>
    <row r="1000" spans="3:29" x14ac:dyDescent="0.25">
      <c r="C1000"/>
      <c r="D1000"/>
      <c r="E1000"/>
      <c r="F1000" s="52"/>
      <c r="G1000" s="52"/>
      <c r="AA1000" s="153"/>
      <c r="AB1000" s="153"/>
      <c r="AC1000" s="153"/>
    </row>
    <row r="1001" spans="3:29" x14ac:dyDescent="0.25">
      <c r="C1001"/>
      <c r="D1001"/>
      <c r="E1001"/>
      <c r="F1001" s="52"/>
      <c r="G1001" s="52"/>
      <c r="AA1001" s="153"/>
      <c r="AB1001" s="153"/>
      <c r="AC1001" s="153"/>
    </row>
    <row r="1002" spans="3:29" x14ac:dyDescent="0.25">
      <c r="C1002"/>
      <c r="D1002"/>
      <c r="E1002"/>
      <c r="F1002" s="52"/>
      <c r="G1002" s="52"/>
      <c r="AA1002" s="153"/>
      <c r="AB1002" s="153"/>
      <c r="AC1002" s="153"/>
    </row>
    <row r="1003" spans="3:29" x14ac:dyDescent="0.25">
      <c r="C1003"/>
      <c r="D1003"/>
      <c r="E1003"/>
      <c r="F1003" s="52"/>
      <c r="G1003" s="52"/>
      <c r="AA1003" s="153"/>
      <c r="AB1003" s="153"/>
      <c r="AC1003" s="153"/>
    </row>
    <row r="1004" spans="3:29" x14ac:dyDescent="0.25">
      <c r="C1004"/>
      <c r="D1004"/>
      <c r="E1004"/>
      <c r="F1004" s="52"/>
      <c r="G1004" s="52"/>
      <c r="AA1004" s="153"/>
      <c r="AB1004" s="153"/>
      <c r="AC1004" s="153"/>
    </row>
    <row r="1005" spans="3:29" x14ac:dyDescent="0.25">
      <c r="C1005"/>
      <c r="D1005"/>
      <c r="E1005"/>
      <c r="F1005" s="52"/>
      <c r="G1005" s="52"/>
      <c r="AA1005" s="153"/>
      <c r="AB1005" s="153"/>
      <c r="AC1005" s="153"/>
    </row>
    <row r="1006" spans="3:29" x14ac:dyDescent="0.25">
      <c r="C1006"/>
      <c r="D1006"/>
      <c r="E1006"/>
      <c r="F1006" s="52"/>
      <c r="G1006" s="52"/>
      <c r="AA1006" s="153"/>
      <c r="AB1006" s="153"/>
      <c r="AC1006" s="153"/>
    </row>
    <row r="1007" spans="3:29" x14ac:dyDescent="0.25">
      <c r="C1007"/>
      <c r="D1007"/>
      <c r="E1007"/>
      <c r="F1007" s="52"/>
      <c r="G1007" s="52"/>
      <c r="AA1007" s="153"/>
      <c r="AB1007" s="153"/>
      <c r="AC1007" s="153"/>
    </row>
    <row r="1008" spans="3:29" x14ac:dyDescent="0.25">
      <c r="C1008"/>
      <c r="D1008"/>
      <c r="E1008"/>
      <c r="F1008" s="52"/>
      <c r="G1008" s="52"/>
      <c r="AA1008" s="153"/>
      <c r="AB1008" s="153"/>
      <c r="AC1008" s="153"/>
    </row>
    <row r="1009" spans="3:29" x14ac:dyDescent="0.25">
      <c r="C1009"/>
      <c r="D1009"/>
      <c r="E1009"/>
      <c r="F1009" s="52"/>
      <c r="G1009" s="52"/>
      <c r="AA1009" s="153"/>
      <c r="AB1009" s="153"/>
      <c r="AC1009" s="153"/>
    </row>
    <row r="1010" spans="3:29" x14ac:dyDescent="0.25">
      <c r="C1010"/>
      <c r="D1010"/>
      <c r="E1010"/>
      <c r="F1010" s="52"/>
      <c r="G1010" s="52"/>
      <c r="AA1010" s="153"/>
      <c r="AB1010" s="153"/>
      <c r="AC1010" s="153"/>
    </row>
    <row r="1011" spans="3:29" x14ac:dyDescent="0.25">
      <c r="C1011"/>
      <c r="D1011"/>
      <c r="E1011"/>
      <c r="F1011" s="52"/>
      <c r="G1011" s="52"/>
      <c r="AA1011" s="153"/>
      <c r="AB1011" s="153"/>
      <c r="AC1011" s="153"/>
    </row>
    <row r="1012" spans="3:29" x14ac:dyDescent="0.25">
      <c r="C1012"/>
      <c r="D1012"/>
      <c r="E1012"/>
      <c r="F1012" s="52"/>
      <c r="G1012" s="52"/>
      <c r="AA1012" s="153"/>
      <c r="AB1012" s="153"/>
      <c r="AC1012" s="153"/>
    </row>
    <row r="1013" spans="3:29" x14ac:dyDescent="0.25">
      <c r="C1013"/>
      <c r="D1013"/>
      <c r="E1013"/>
      <c r="F1013" s="52"/>
      <c r="G1013" s="52"/>
      <c r="AA1013" s="153"/>
      <c r="AB1013" s="153"/>
      <c r="AC1013" s="153"/>
    </row>
    <row r="1014" spans="3:29" x14ac:dyDescent="0.25">
      <c r="C1014"/>
      <c r="D1014"/>
      <c r="E1014"/>
      <c r="F1014" s="52"/>
      <c r="G1014" s="52"/>
      <c r="AA1014" s="153"/>
      <c r="AB1014" s="153"/>
      <c r="AC1014" s="153"/>
    </row>
    <row r="1015" spans="3:29" x14ac:dyDescent="0.25">
      <c r="C1015"/>
      <c r="D1015"/>
      <c r="E1015"/>
      <c r="F1015" s="52"/>
      <c r="G1015" s="52"/>
      <c r="AA1015" s="153"/>
      <c r="AB1015" s="153"/>
      <c r="AC1015" s="153"/>
    </row>
    <row r="1016" spans="3:29" x14ac:dyDescent="0.25">
      <c r="C1016"/>
      <c r="D1016"/>
      <c r="E1016"/>
      <c r="F1016" s="52"/>
      <c r="G1016" s="52"/>
      <c r="AA1016" s="153"/>
      <c r="AB1016" s="153"/>
      <c r="AC1016" s="153"/>
    </row>
    <row r="1017" spans="3:29" x14ac:dyDescent="0.25">
      <c r="C1017"/>
      <c r="D1017"/>
      <c r="E1017"/>
      <c r="F1017" s="52"/>
      <c r="G1017" s="52"/>
      <c r="AA1017" s="153"/>
      <c r="AB1017" s="153"/>
      <c r="AC1017" s="153"/>
    </row>
    <row r="1018" spans="3:29" x14ac:dyDescent="0.25">
      <c r="C1018"/>
      <c r="D1018"/>
      <c r="E1018"/>
      <c r="F1018" s="52"/>
      <c r="G1018" s="52"/>
      <c r="AA1018" s="153"/>
      <c r="AB1018" s="153"/>
      <c r="AC1018" s="153"/>
    </row>
    <row r="1019" spans="3:29" x14ac:dyDescent="0.25">
      <c r="C1019"/>
      <c r="D1019"/>
      <c r="E1019"/>
      <c r="F1019" s="52"/>
      <c r="G1019" s="52"/>
      <c r="AA1019" s="153"/>
      <c r="AB1019" s="153"/>
      <c r="AC1019" s="153"/>
    </row>
    <row r="1020" spans="3:29" x14ac:dyDescent="0.25">
      <c r="C1020"/>
      <c r="D1020"/>
      <c r="E1020"/>
      <c r="F1020" s="52"/>
      <c r="G1020" s="52"/>
      <c r="AA1020" s="153"/>
      <c r="AB1020" s="153"/>
      <c r="AC1020" s="153"/>
    </row>
    <row r="1021" spans="3:29" x14ac:dyDescent="0.25">
      <c r="C1021"/>
      <c r="D1021"/>
      <c r="E1021"/>
      <c r="F1021" s="52"/>
      <c r="G1021" s="52"/>
      <c r="AA1021" s="153"/>
      <c r="AB1021" s="153"/>
      <c r="AC1021" s="153"/>
    </row>
    <row r="1022" spans="3:29" x14ac:dyDescent="0.25">
      <c r="C1022"/>
      <c r="D1022"/>
      <c r="E1022"/>
      <c r="F1022" s="52"/>
      <c r="G1022" s="52"/>
      <c r="AA1022" s="153"/>
      <c r="AB1022" s="153"/>
      <c r="AC1022" s="153"/>
    </row>
    <row r="1023" spans="3:29" x14ac:dyDescent="0.25">
      <c r="C1023"/>
      <c r="D1023"/>
      <c r="E1023"/>
      <c r="F1023" s="52"/>
      <c r="G1023" s="52"/>
      <c r="AA1023" s="153"/>
      <c r="AB1023" s="153"/>
      <c r="AC1023" s="153"/>
    </row>
    <row r="1024" spans="3:29" x14ac:dyDescent="0.25">
      <c r="C1024"/>
      <c r="D1024"/>
      <c r="E1024"/>
      <c r="F1024" s="52"/>
      <c r="G1024" s="52"/>
      <c r="AA1024" s="153"/>
      <c r="AB1024" s="153"/>
      <c r="AC1024" s="153"/>
    </row>
    <row r="1025" spans="3:29" x14ac:dyDescent="0.25">
      <c r="C1025"/>
      <c r="D1025"/>
      <c r="E1025"/>
      <c r="F1025" s="52"/>
      <c r="G1025" s="52"/>
      <c r="AA1025" s="153"/>
      <c r="AB1025" s="153"/>
      <c r="AC1025" s="153"/>
    </row>
    <row r="1026" spans="3:29" x14ac:dyDescent="0.25">
      <c r="C1026"/>
      <c r="D1026"/>
      <c r="E1026"/>
      <c r="F1026" s="52"/>
      <c r="G1026" s="52"/>
      <c r="AA1026" s="153"/>
      <c r="AB1026" s="153"/>
      <c r="AC1026" s="153"/>
    </row>
    <row r="1027" spans="3:29" x14ac:dyDescent="0.25">
      <c r="C1027"/>
      <c r="D1027"/>
      <c r="E1027"/>
      <c r="F1027" s="52"/>
      <c r="G1027" s="52"/>
      <c r="AA1027" s="153"/>
      <c r="AB1027" s="153"/>
      <c r="AC1027" s="153"/>
    </row>
    <row r="1028" spans="3:29" x14ac:dyDescent="0.25">
      <c r="C1028"/>
      <c r="D1028"/>
      <c r="E1028"/>
      <c r="F1028" s="52"/>
      <c r="G1028" s="52"/>
      <c r="AA1028" s="153"/>
      <c r="AB1028" s="153"/>
      <c r="AC1028" s="153"/>
    </row>
    <row r="1029" spans="3:29" x14ac:dyDescent="0.25">
      <c r="C1029"/>
      <c r="D1029"/>
      <c r="E1029"/>
      <c r="F1029" s="52"/>
      <c r="G1029" s="52"/>
      <c r="AA1029" s="153"/>
      <c r="AB1029" s="153"/>
      <c r="AC1029" s="153"/>
    </row>
    <row r="1030" spans="3:29" x14ac:dyDescent="0.25">
      <c r="C1030"/>
      <c r="D1030"/>
      <c r="E1030"/>
      <c r="F1030" s="52"/>
      <c r="G1030" s="52"/>
      <c r="AA1030" s="153"/>
      <c r="AB1030" s="153"/>
      <c r="AC1030" s="153"/>
    </row>
    <row r="1031" spans="3:29" x14ac:dyDescent="0.25">
      <c r="C1031"/>
      <c r="D1031"/>
      <c r="E1031"/>
      <c r="F1031" s="52"/>
      <c r="G1031" s="52"/>
      <c r="AA1031" s="153"/>
      <c r="AB1031" s="153"/>
      <c r="AC1031" s="153"/>
    </row>
    <row r="1032" spans="3:29" x14ac:dyDescent="0.25">
      <c r="C1032"/>
      <c r="D1032"/>
      <c r="E1032"/>
      <c r="F1032" s="52"/>
      <c r="G1032" s="52"/>
      <c r="AA1032" s="153"/>
      <c r="AB1032" s="153"/>
      <c r="AC1032" s="153"/>
    </row>
    <row r="1033" spans="3:29" x14ac:dyDescent="0.25">
      <c r="C1033"/>
      <c r="D1033"/>
      <c r="E1033"/>
      <c r="F1033" s="52"/>
      <c r="G1033" s="52"/>
      <c r="AA1033" s="153"/>
      <c r="AB1033" s="153"/>
      <c r="AC1033" s="153"/>
    </row>
    <row r="1034" spans="3:29" x14ac:dyDescent="0.25">
      <c r="C1034"/>
      <c r="D1034"/>
      <c r="E1034"/>
      <c r="F1034" s="52"/>
      <c r="G1034" s="52"/>
      <c r="AA1034" s="153"/>
      <c r="AB1034" s="153"/>
      <c r="AC1034" s="153"/>
    </row>
    <row r="1035" spans="3:29" x14ac:dyDescent="0.25">
      <c r="C1035"/>
      <c r="D1035"/>
      <c r="E1035"/>
      <c r="F1035" s="52"/>
      <c r="G1035" s="52"/>
      <c r="AA1035" s="153"/>
      <c r="AB1035" s="153"/>
      <c r="AC1035" s="153"/>
    </row>
    <row r="1036" spans="3:29" x14ac:dyDescent="0.25">
      <c r="C1036"/>
      <c r="D1036"/>
      <c r="E1036"/>
      <c r="F1036" s="52"/>
      <c r="G1036" s="52"/>
      <c r="AA1036" s="153"/>
      <c r="AB1036" s="153"/>
      <c r="AC1036" s="153"/>
    </row>
    <row r="1037" spans="3:29" x14ac:dyDescent="0.25">
      <c r="C1037"/>
      <c r="D1037"/>
      <c r="E1037"/>
      <c r="F1037" s="52"/>
      <c r="G1037" s="52"/>
      <c r="AA1037" s="153"/>
      <c r="AB1037" s="153"/>
      <c r="AC1037" s="153"/>
    </row>
    <row r="1038" spans="3:29" x14ac:dyDescent="0.25">
      <c r="C1038"/>
      <c r="D1038"/>
      <c r="E1038"/>
      <c r="F1038" s="52"/>
      <c r="G1038" s="52"/>
      <c r="AA1038" s="153"/>
      <c r="AB1038" s="153"/>
      <c r="AC1038" s="153"/>
    </row>
    <row r="1039" spans="3:29" x14ac:dyDescent="0.25">
      <c r="C1039"/>
      <c r="D1039"/>
      <c r="E1039"/>
      <c r="F1039" s="52"/>
      <c r="G1039" s="52"/>
      <c r="AA1039" s="153"/>
      <c r="AB1039" s="153"/>
      <c r="AC1039" s="153"/>
    </row>
    <row r="1040" spans="3:29" x14ac:dyDescent="0.25">
      <c r="C1040"/>
      <c r="D1040"/>
      <c r="E1040"/>
      <c r="F1040" s="52"/>
      <c r="G1040" s="52"/>
      <c r="AA1040" s="153"/>
      <c r="AB1040" s="153"/>
      <c r="AC1040" s="153"/>
    </row>
    <row r="1041" spans="3:29" x14ac:dyDescent="0.25">
      <c r="C1041"/>
      <c r="D1041"/>
      <c r="E1041"/>
      <c r="F1041" s="52"/>
      <c r="G1041" s="52"/>
      <c r="AA1041" s="153"/>
      <c r="AB1041" s="153"/>
      <c r="AC1041" s="153"/>
    </row>
    <row r="1042" spans="3:29" x14ac:dyDescent="0.25">
      <c r="C1042"/>
      <c r="D1042"/>
      <c r="E1042"/>
      <c r="F1042" s="52"/>
      <c r="G1042" s="52"/>
      <c r="AA1042" s="153"/>
      <c r="AB1042" s="153"/>
      <c r="AC1042" s="153"/>
    </row>
    <row r="1043" spans="3:29" x14ac:dyDescent="0.25">
      <c r="C1043"/>
      <c r="D1043"/>
      <c r="E1043"/>
      <c r="F1043" s="52"/>
      <c r="G1043" s="52"/>
      <c r="AA1043" s="153"/>
      <c r="AB1043" s="153"/>
      <c r="AC1043" s="153"/>
    </row>
    <row r="1044" spans="3:29" x14ac:dyDescent="0.25">
      <c r="C1044"/>
      <c r="D1044"/>
      <c r="E1044"/>
      <c r="F1044" s="52"/>
      <c r="G1044" s="52"/>
      <c r="AA1044" s="153"/>
      <c r="AB1044" s="153"/>
      <c r="AC1044" s="153"/>
    </row>
    <row r="1045" spans="3:29" x14ac:dyDescent="0.25">
      <c r="C1045"/>
      <c r="D1045"/>
      <c r="E1045"/>
      <c r="F1045" s="52"/>
      <c r="G1045" s="52"/>
      <c r="AA1045" s="153"/>
      <c r="AB1045" s="153"/>
      <c r="AC1045" s="153"/>
    </row>
    <row r="1046" spans="3:29" x14ac:dyDescent="0.25">
      <c r="C1046"/>
      <c r="D1046"/>
      <c r="E1046"/>
      <c r="F1046" s="52"/>
      <c r="G1046" s="52"/>
      <c r="AA1046" s="153"/>
      <c r="AB1046" s="153"/>
      <c r="AC1046" s="153"/>
    </row>
    <row r="1047" spans="3:29" x14ac:dyDescent="0.25">
      <c r="C1047"/>
      <c r="D1047"/>
      <c r="E1047"/>
      <c r="F1047" s="52"/>
      <c r="G1047" s="52"/>
      <c r="AA1047" s="153"/>
      <c r="AB1047" s="153"/>
      <c r="AC1047" s="153"/>
    </row>
    <row r="1048" spans="3:29" x14ac:dyDescent="0.25">
      <c r="C1048"/>
      <c r="D1048"/>
      <c r="E1048"/>
      <c r="F1048" s="52"/>
      <c r="G1048" s="52"/>
      <c r="AA1048" s="153"/>
      <c r="AB1048" s="153"/>
      <c r="AC1048" s="153"/>
    </row>
    <row r="1049" spans="3:29" x14ac:dyDescent="0.25">
      <c r="C1049"/>
      <c r="D1049"/>
      <c r="E1049"/>
      <c r="F1049" s="52"/>
      <c r="G1049" s="52"/>
      <c r="AA1049" s="153"/>
      <c r="AB1049" s="153"/>
      <c r="AC1049" s="153"/>
    </row>
    <row r="1050" spans="3:29" x14ac:dyDescent="0.25">
      <c r="C1050"/>
      <c r="D1050"/>
      <c r="E1050"/>
      <c r="F1050" s="52"/>
      <c r="G1050" s="52"/>
      <c r="AA1050" s="153"/>
      <c r="AB1050" s="153"/>
      <c r="AC1050" s="153"/>
    </row>
    <row r="1051" spans="3:29" x14ac:dyDescent="0.25">
      <c r="C1051"/>
      <c r="D1051"/>
      <c r="E1051"/>
      <c r="F1051" s="52"/>
      <c r="G1051" s="52"/>
      <c r="AA1051" s="153"/>
      <c r="AB1051" s="153"/>
      <c r="AC1051" s="153"/>
    </row>
    <row r="1052" spans="3:29" x14ac:dyDescent="0.25">
      <c r="C1052"/>
      <c r="D1052"/>
      <c r="E1052"/>
      <c r="F1052" s="52"/>
      <c r="G1052" s="52"/>
      <c r="AA1052" s="153"/>
      <c r="AB1052" s="153"/>
      <c r="AC1052" s="153"/>
    </row>
    <row r="1053" spans="3:29" x14ac:dyDescent="0.25">
      <c r="C1053"/>
      <c r="D1053"/>
      <c r="E1053"/>
      <c r="F1053" s="52"/>
      <c r="G1053" s="52"/>
      <c r="AA1053" s="153"/>
      <c r="AB1053" s="153"/>
      <c r="AC1053" s="153"/>
    </row>
    <row r="1054" spans="3:29" x14ac:dyDescent="0.25">
      <c r="C1054"/>
      <c r="D1054"/>
      <c r="E1054"/>
      <c r="F1054" s="52"/>
      <c r="G1054" s="52"/>
      <c r="AA1054" s="153"/>
      <c r="AB1054" s="153"/>
      <c r="AC1054" s="153"/>
    </row>
    <row r="1055" spans="3:29" x14ac:dyDescent="0.25">
      <c r="C1055"/>
      <c r="D1055"/>
      <c r="E1055"/>
      <c r="F1055" s="52"/>
      <c r="G1055" s="52"/>
      <c r="AA1055" s="153"/>
      <c r="AB1055" s="153"/>
      <c r="AC1055" s="153"/>
    </row>
    <row r="1056" spans="3:29" x14ac:dyDescent="0.25">
      <c r="C1056"/>
      <c r="D1056"/>
      <c r="E1056"/>
      <c r="F1056" s="52"/>
      <c r="G1056" s="52"/>
      <c r="AA1056" s="153"/>
      <c r="AB1056" s="153"/>
      <c r="AC1056" s="153"/>
    </row>
    <row r="1057" spans="3:29" x14ac:dyDescent="0.25">
      <c r="C1057"/>
      <c r="D1057"/>
      <c r="E1057"/>
      <c r="F1057" s="52"/>
      <c r="G1057" s="52"/>
      <c r="AA1057" s="153"/>
      <c r="AB1057" s="153"/>
      <c r="AC1057" s="153"/>
    </row>
    <row r="1058" spans="3:29" x14ac:dyDescent="0.25">
      <c r="C1058"/>
      <c r="D1058"/>
      <c r="E1058"/>
      <c r="F1058" s="52"/>
      <c r="G1058" s="52"/>
      <c r="AA1058" s="153"/>
      <c r="AB1058" s="153"/>
      <c r="AC1058" s="153"/>
    </row>
    <row r="1059" spans="3:29" x14ac:dyDescent="0.25">
      <c r="C1059"/>
      <c r="D1059"/>
      <c r="E1059"/>
      <c r="F1059" s="52"/>
      <c r="G1059" s="52"/>
      <c r="AA1059" s="153"/>
      <c r="AB1059" s="153"/>
      <c r="AC1059" s="153"/>
    </row>
    <row r="1060" spans="3:29" x14ac:dyDescent="0.25">
      <c r="C1060"/>
      <c r="D1060"/>
      <c r="E1060"/>
      <c r="F1060" s="52"/>
      <c r="G1060" s="52"/>
      <c r="AA1060" s="153"/>
      <c r="AB1060" s="153"/>
      <c r="AC1060" s="153"/>
    </row>
    <row r="1061" spans="3:29" x14ac:dyDescent="0.25">
      <c r="C1061"/>
      <c r="D1061"/>
      <c r="E1061"/>
      <c r="F1061" s="52"/>
      <c r="G1061" s="52"/>
      <c r="AA1061" s="153"/>
      <c r="AB1061" s="153"/>
      <c r="AC1061" s="153"/>
    </row>
    <row r="1062" spans="3:29" x14ac:dyDescent="0.25">
      <c r="C1062"/>
      <c r="D1062"/>
      <c r="E1062"/>
      <c r="F1062" s="52"/>
      <c r="G1062" s="52"/>
      <c r="AA1062" s="153"/>
      <c r="AB1062" s="153"/>
      <c r="AC1062" s="153"/>
    </row>
    <row r="1063" spans="3:29" x14ac:dyDescent="0.25">
      <c r="C1063"/>
      <c r="D1063"/>
      <c r="E1063"/>
      <c r="F1063" s="52"/>
      <c r="G1063" s="52"/>
      <c r="AA1063" s="153"/>
      <c r="AB1063" s="153"/>
      <c r="AC1063" s="153"/>
    </row>
    <row r="1064" spans="3:29" x14ac:dyDescent="0.25">
      <c r="C1064"/>
      <c r="D1064"/>
      <c r="E1064"/>
      <c r="F1064" s="52"/>
      <c r="G1064" s="52"/>
      <c r="AA1064" s="153"/>
      <c r="AB1064" s="153"/>
      <c r="AC1064" s="153"/>
    </row>
    <row r="1065" spans="3:29" x14ac:dyDescent="0.25">
      <c r="C1065"/>
      <c r="D1065"/>
      <c r="E1065"/>
      <c r="F1065" s="52"/>
      <c r="G1065" s="52"/>
      <c r="AA1065" s="153"/>
      <c r="AB1065" s="153"/>
      <c r="AC1065" s="153"/>
    </row>
    <row r="1066" spans="3:29" x14ac:dyDescent="0.25">
      <c r="C1066"/>
      <c r="D1066"/>
      <c r="E1066"/>
      <c r="F1066" s="52"/>
      <c r="G1066" s="52"/>
      <c r="AA1066" s="153"/>
      <c r="AB1066" s="153"/>
      <c r="AC1066" s="153"/>
    </row>
    <row r="1067" spans="3:29" x14ac:dyDescent="0.25">
      <c r="C1067"/>
      <c r="D1067"/>
      <c r="E1067"/>
      <c r="F1067" s="52"/>
      <c r="G1067" s="52"/>
      <c r="AA1067" s="153"/>
      <c r="AB1067" s="153"/>
      <c r="AC1067" s="153"/>
    </row>
    <row r="1068" spans="3:29" x14ac:dyDescent="0.25">
      <c r="C1068"/>
      <c r="D1068"/>
      <c r="E1068"/>
      <c r="F1068" s="52"/>
      <c r="G1068" s="52"/>
      <c r="AA1068" s="153"/>
      <c r="AB1068" s="153"/>
      <c r="AC1068" s="153"/>
    </row>
    <row r="1069" spans="3:29" x14ac:dyDescent="0.25">
      <c r="C1069"/>
      <c r="D1069"/>
      <c r="E1069"/>
      <c r="F1069" s="52"/>
      <c r="G1069" s="52"/>
      <c r="AA1069" s="153"/>
      <c r="AB1069" s="153"/>
      <c r="AC1069" s="153"/>
    </row>
    <row r="1070" spans="3:29" x14ac:dyDescent="0.25">
      <c r="C1070"/>
      <c r="D1070"/>
      <c r="E1070"/>
      <c r="F1070" s="52"/>
      <c r="G1070" s="52"/>
      <c r="AA1070" s="153"/>
      <c r="AB1070" s="153"/>
      <c r="AC1070" s="153"/>
    </row>
    <row r="1071" spans="3:29" x14ac:dyDescent="0.25">
      <c r="C1071"/>
      <c r="D1071"/>
      <c r="E1071"/>
      <c r="F1071" s="52"/>
      <c r="G1071" s="52"/>
      <c r="AA1071" s="153"/>
      <c r="AB1071" s="153"/>
      <c r="AC1071" s="153"/>
    </row>
    <row r="1072" spans="3:29" x14ac:dyDescent="0.25">
      <c r="C1072"/>
      <c r="D1072"/>
      <c r="E1072"/>
      <c r="F1072" s="52"/>
      <c r="G1072" s="52"/>
      <c r="AA1072" s="153"/>
      <c r="AB1072" s="153"/>
      <c r="AC1072" s="153"/>
    </row>
    <row r="1073" spans="3:29" x14ac:dyDescent="0.25">
      <c r="C1073"/>
      <c r="D1073"/>
      <c r="E1073"/>
      <c r="F1073" s="52"/>
      <c r="G1073" s="52"/>
      <c r="AA1073" s="153"/>
      <c r="AB1073" s="153"/>
      <c r="AC1073" s="153"/>
    </row>
    <row r="1074" spans="3:29" x14ac:dyDescent="0.25">
      <c r="C1074"/>
      <c r="D1074"/>
      <c r="E1074"/>
      <c r="F1074" s="52"/>
      <c r="G1074" s="52"/>
      <c r="AA1074" s="153"/>
      <c r="AB1074" s="153"/>
      <c r="AC1074" s="153"/>
    </row>
    <row r="1075" spans="3:29" x14ac:dyDescent="0.25">
      <c r="C1075"/>
      <c r="D1075"/>
      <c r="E1075"/>
      <c r="F1075" s="52"/>
      <c r="G1075" s="52"/>
      <c r="AA1075" s="153"/>
      <c r="AB1075" s="153"/>
      <c r="AC1075" s="153"/>
    </row>
    <row r="1076" spans="3:29" x14ac:dyDescent="0.25">
      <c r="C1076"/>
      <c r="D1076"/>
      <c r="E1076"/>
      <c r="F1076" s="52"/>
      <c r="G1076" s="52"/>
      <c r="AA1076" s="153"/>
      <c r="AB1076" s="153"/>
      <c r="AC1076" s="153"/>
    </row>
    <row r="1077" spans="3:29" x14ac:dyDescent="0.25">
      <c r="C1077"/>
      <c r="D1077"/>
      <c r="E1077"/>
      <c r="F1077" s="52"/>
      <c r="G1077" s="52"/>
      <c r="AA1077" s="153"/>
      <c r="AB1077" s="153"/>
      <c r="AC1077" s="153"/>
    </row>
    <row r="1078" spans="3:29" x14ac:dyDescent="0.25">
      <c r="C1078"/>
      <c r="D1078"/>
      <c r="E1078"/>
      <c r="F1078" s="52"/>
      <c r="G1078" s="52"/>
      <c r="AA1078" s="153"/>
      <c r="AB1078" s="153"/>
      <c r="AC1078" s="153"/>
    </row>
    <row r="1079" spans="3:29" x14ac:dyDescent="0.25">
      <c r="C1079"/>
      <c r="D1079"/>
      <c r="E1079"/>
      <c r="F1079" s="52"/>
      <c r="G1079" s="52"/>
      <c r="AA1079" s="153"/>
      <c r="AB1079" s="153"/>
      <c r="AC1079" s="153"/>
    </row>
    <row r="1080" spans="3:29" x14ac:dyDescent="0.25">
      <c r="C1080"/>
      <c r="D1080"/>
      <c r="E1080"/>
      <c r="F1080" s="52"/>
      <c r="G1080" s="52"/>
      <c r="AA1080" s="153"/>
      <c r="AB1080" s="153"/>
      <c r="AC1080" s="153"/>
    </row>
    <row r="1081" spans="3:29" x14ac:dyDescent="0.25">
      <c r="C1081"/>
      <c r="D1081"/>
      <c r="E1081"/>
      <c r="F1081" s="52"/>
      <c r="G1081" s="52"/>
      <c r="AA1081" s="153"/>
      <c r="AB1081" s="153"/>
      <c r="AC1081" s="153"/>
    </row>
    <row r="1082" spans="3:29" x14ac:dyDescent="0.25">
      <c r="C1082"/>
      <c r="D1082"/>
      <c r="E1082"/>
      <c r="F1082" s="52"/>
      <c r="G1082" s="52"/>
      <c r="AA1082" s="153"/>
      <c r="AB1082" s="153"/>
      <c r="AC1082" s="153"/>
    </row>
    <row r="1083" spans="3:29" x14ac:dyDescent="0.25">
      <c r="C1083"/>
      <c r="D1083"/>
      <c r="E1083"/>
      <c r="F1083" s="52"/>
      <c r="G1083" s="52"/>
      <c r="AA1083" s="153"/>
      <c r="AB1083" s="153"/>
      <c r="AC1083" s="153"/>
    </row>
    <row r="1084" spans="3:29" x14ac:dyDescent="0.25">
      <c r="C1084"/>
      <c r="D1084"/>
      <c r="E1084"/>
      <c r="F1084" s="52"/>
      <c r="G1084" s="52"/>
      <c r="AA1084" s="153"/>
      <c r="AB1084" s="153"/>
      <c r="AC1084" s="153"/>
    </row>
    <row r="1085" spans="3:29" x14ac:dyDescent="0.25">
      <c r="C1085"/>
      <c r="D1085"/>
      <c r="E1085"/>
      <c r="F1085" s="52"/>
      <c r="G1085" s="52"/>
      <c r="AA1085" s="153"/>
      <c r="AB1085" s="153"/>
      <c r="AC1085" s="153"/>
    </row>
    <row r="1086" spans="3:29" x14ac:dyDescent="0.25">
      <c r="C1086"/>
      <c r="D1086"/>
      <c r="E1086"/>
      <c r="F1086" s="52"/>
      <c r="G1086" s="52"/>
      <c r="AA1086" s="153"/>
      <c r="AB1086" s="153"/>
      <c r="AC1086" s="153"/>
    </row>
    <row r="1087" spans="3:29" x14ac:dyDescent="0.25">
      <c r="C1087"/>
      <c r="D1087"/>
      <c r="E1087"/>
      <c r="F1087" s="52"/>
      <c r="G1087" s="52"/>
      <c r="AA1087" s="153"/>
      <c r="AB1087" s="153"/>
      <c r="AC1087" s="153"/>
    </row>
    <row r="1088" spans="3:29" x14ac:dyDescent="0.25">
      <c r="C1088"/>
      <c r="D1088"/>
      <c r="E1088"/>
      <c r="F1088" s="52"/>
      <c r="G1088" s="52"/>
      <c r="AA1088" s="153"/>
      <c r="AB1088" s="153"/>
      <c r="AC1088" s="153"/>
    </row>
    <row r="1089" spans="3:29" x14ac:dyDescent="0.25">
      <c r="C1089"/>
      <c r="D1089"/>
      <c r="E1089"/>
      <c r="F1089" s="52"/>
      <c r="G1089" s="52"/>
      <c r="AA1089" s="153"/>
      <c r="AB1089" s="153"/>
      <c r="AC1089" s="153"/>
    </row>
    <row r="1090" spans="3:29" x14ac:dyDescent="0.25">
      <c r="C1090"/>
      <c r="D1090"/>
      <c r="E1090"/>
      <c r="F1090" s="52"/>
      <c r="G1090" s="52"/>
      <c r="AA1090" s="153"/>
      <c r="AB1090" s="153"/>
      <c r="AC1090" s="153"/>
    </row>
    <row r="1091" spans="3:29" x14ac:dyDescent="0.25">
      <c r="C1091"/>
      <c r="D1091"/>
      <c r="E1091"/>
      <c r="F1091" s="52"/>
      <c r="G1091" s="52"/>
      <c r="AA1091" s="153"/>
      <c r="AB1091" s="153"/>
      <c r="AC1091" s="153"/>
    </row>
    <row r="1092" spans="3:29" x14ac:dyDescent="0.25">
      <c r="C1092"/>
      <c r="D1092"/>
      <c r="E1092"/>
      <c r="F1092" s="52"/>
      <c r="G1092" s="52"/>
      <c r="AA1092" s="153"/>
      <c r="AB1092" s="153"/>
      <c r="AC1092" s="153"/>
    </row>
    <row r="1093" spans="3:29" x14ac:dyDescent="0.25">
      <c r="C1093"/>
      <c r="D1093"/>
      <c r="E1093"/>
      <c r="F1093" s="52"/>
      <c r="G1093" s="52"/>
      <c r="AA1093" s="153"/>
      <c r="AB1093" s="153"/>
      <c r="AC1093" s="153"/>
    </row>
    <row r="1094" spans="3:29" x14ac:dyDescent="0.25">
      <c r="C1094"/>
      <c r="D1094"/>
      <c r="E1094"/>
      <c r="F1094" s="52"/>
      <c r="G1094" s="52"/>
      <c r="AA1094" s="153"/>
      <c r="AB1094" s="153"/>
      <c r="AC1094" s="153"/>
    </row>
    <row r="1095" spans="3:29" x14ac:dyDescent="0.25">
      <c r="C1095"/>
      <c r="D1095"/>
      <c r="E1095"/>
      <c r="F1095" s="52"/>
      <c r="G1095" s="52"/>
      <c r="AA1095" s="153"/>
      <c r="AB1095" s="153"/>
      <c r="AC1095" s="153"/>
    </row>
    <row r="1096" spans="3:29" x14ac:dyDescent="0.25">
      <c r="C1096"/>
      <c r="D1096"/>
      <c r="E1096"/>
      <c r="F1096" s="52"/>
      <c r="G1096" s="52"/>
      <c r="AA1096" s="153"/>
      <c r="AB1096" s="153"/>
      <c r="AC1096" s="153"/>
    </row>
    <row r="1097" spans="3:29" x14ac:dyDescent="0.25">
      <c r="C1097"/>
      <c r="D1097"/>
      <c r="E1097"/>
      <c r="F1097" s="52"/>
      <c r="G1097" s="52"/>
      <c r="AA1097" s="153"/>
      <c r="AB1097" s="153"/>
      <c r="AC1097" s="153"/>
    </row>
    <row r="1098" spans="3:29" x14ac:dyDescent="0.25">
      <c r="C1098"/>
      <c r="D1098"/>
      <c r="E1098"/>
      <c r="F1098" s="52"/>
      <c r="G1098" s="52"/>
      <c r="AA1098" s="153"/>
      <c r="AB1098" s="153"/>
      <c r="AC1098" s="153"/>
    </row>
    <row r="1099" spans="3:29" x14ac:dyDescent="0.25">
      <c r="C1099"/>
      <c r="D1099"/>
      <c r="E1099"/>
      <c r="F1099" s="52"/>
      <c r="G1099" s="52"/>
      <c r="AA1099" s="153"/>
      <c r="AB1099" s="153"/>
      <c r="AC1099" s="153"/>
    </row>
    <row r="1100" spans="3:29" x14ac:dyDescent="0.25">
      <c r="C1100"/>
      <c r="D1100"/>
      <c r="E1100"/>
      <c r="F1100" s="52"/>
      <c r="G1100" s="52"/>
      <c r="AA1100" s="153"/>
      <c r="AB1100" s="153"/>
      <c r="AC1100" s="153"/>
    </row>
    <row r="1101" spans="3:29" x14ac:dyDescent="0.25">
      <c r="C1101"/>
      <c r="D1101"/>
      <c r="E1101"/>
      <c r="F1101" s="52"/>
      <c r="G1101" s="52"/>
      <c r="AA1101" s="153"/>
      <c r="AB1101" s="153"/>
      <c r="AC1101" s="153"/>
    </row>
    <row r="1102" spans="3:29" x14ac:dyDescent="0.25">
      <c r="C1102"/>
      <c r="D1102"/>
      <c r="E1102"/>
      <c r="F1102" s="52"/>
      <c r="G1102" s="52"/>
      <c r="AA1102" s="153"/>
      <c r="AB1102" s="153"/>
      <c r="AC1102" s="153"/>
    </row>
    <row r="1103" spans="3:29" x14ac:dyDescent="0.25">
      <c r="C1103"/>
      <c r="D1103"/>
      <c r="E1103"/>
      <c r="F1103" s="52"/>
      <c r="G1103" s="52"/>
      <c r="AA1103" s="153"/>
      <c r="AB1103" s="153"/>
      <c r="AC1103" s="153"/>
    </row>
    <row r="1104" spans="3:29" x14ac:dyDescent="0.25">
      <c r="C1104"/>
      <c r="D1104"/>
      <c r="E1104"/>
      <c r="F1104" s="52"/>
      <c r="G1104" s="52"/>
      <c r="AA1104" s="153"/>
      <c r="AB1104" s="153"/>
      <c r="AC1104" s="153"/>
    </row>
    <row r="1105" spans="3:29" x14ac:dyDescent="0.25">
      <c r="C1105"/>
      <c r="D1105"/>
      <c r="E1105"/>
      <c r="F1105" s="52"/>
      <c r="G1105" s="52"/>
      <c r="AA1105" s="153"/>
      <c r="AB1105" s="153"/>
      <c r="AC1105" s="153"/>
    </row>
    <row r="1106" spans="3:29" x14ac:dyDescent="0.25">
      <c r="C1106"/>
      <c r="D1106"/>
      <c r="E1106"/>
      <c r="F1106" s="52"/>
      <c r="G1106" s="52"/>
      <c r="AA1106" s="153"/>
      <c r="AB1106" s="153"/>
      <c r="AC1106" s="153"/>
    </row>
    <row r="1107" spans="3:29" x14ac:dyDescent="0.25">
      <c r="C1107"/>
      <c r="D1107"/>
      <c r="E1107"/>
      <c r="F1107" s="52"/>
      <c r="G1107" s="52"/>
      <c r="AA1107" s="153"/>
      <c r="AB1107" s="153"/>
      <c r="AC1107" s="153"/>
    </row>
    <row r="1108" spans="3:29" x14ac:dyDescent="0.25">
      <c r="C1108"/>
      <c r="D1108"/>
      <c r="E1108"/>
      <c r="F1108" s="52"/>
      <c r="G1108" s="52"/>
      <c r="AA1108" s="153"/>
      <c r="AB1108" s="153"/>
      <c r="AC1108" s="153"/>
    </row>
    <row r="1109" spans="3:29" x14ac:dyDescent="0.25">
      <c r="C1109"/>
      <c r="D1109"/>
      <c r="E1109"/>
      <c r="F1109" s="52"/>
      <c r="G1109" s="52"/>
      <c r="AA1109" s="153"/>
      <c r="AB1109" s="153"/>
      <c r="AC1109" s="153"/>
    </row>
    <row r="1110" spans="3:29" x14ac:dyDescent="0.25">
      <c r="C1110"/>
      <c r="D1110"/>
      <c r="E1110"/>
      <c r="F1110" s="52"/>
      <c r="G1110" s="52"/>
      <c r="AA1110" s="153"/>
      <c r="AB1110" s="153"/>
      <c r="AC1110" s="153"/>
    </row>
    <row r="1111" spans="3:29" x14ac:dyDescent="0.25">
      <c r="C1111"/>
      <c r="D1111"/>
      <c r="E1111"/>
      <c r="F1111" s="52"/>
      <c r="G1111" s="52"/>
      <c r="AA1111" s="153"/>
      <c r="AB1111" s="153"/>
      <c r="AC1111" s="153"/>
    </row>
    <row r="1112" spans="3:29" x14ac:dyDescent="0.25">
      <c r="C1112"/>
      <c r="D1112"/>
      <c r="E1112"/>
      <c r="F1112" s="52"/>
      <c r="G1112" s="52"/>
      <c r="AA1112" s="153"/>
      <c r="AB1112" s="153"/>
      <c r="AC1112" s="153"/>
    </row>
    <row r="1113" spans="3:29" x14ac:dyDescent="0.25">
      <c r="C1113"/>
      <c r="D1113"/>
      <c r="E1113"/>
      <c r="F1113" s="52"/>
      <c r="G1113" s="52"/>
      <c r="AA1113" s="153"/>
      <c r="AB1113" s="153"/>
      <c r="AC1113" s="153"/>
    </row>
    <row r="1114" spans="3:29" x14ac:dyDescent="0.25">
      <c r="C1114"/>
      <c r="D1114"/>
      <c r="E1114"/>
      <c r="F1114" s="52"/>
      <c r="G1114" s="52"/>
      <c r="AA1114" s="153"/>
      <c r="AB1114" s="153"/>
      <c r="AC1114" s="153"/>
    </row>
    <row r="1115" spans="3:29" x14ac:dyDescent="0.25">
      <c r="C1115"/>
      <c r="D1115"/>
      <c r="E1115"/>
      <c r="F1115" s="52"/>
      <c r="G1115" s="52"/>
      <c r="AA1115" s="153"/>
      <c r="AB1115" s="153"/>
      <c r="AC1115" s="153"/>
    </row>
    <row r="1116" spans="3:29" x14ac:dyDescent="0.25">
      <c r="C1116"/>
      <c r="D1116"/>
      <c r="E1116"/>
      <c r="F1116" s="52"/>
      <c r="G1116" s="52"/>
      <c r="AA1116" s="153"/>
      <c r="AB1116" s="153"/>
      <c r="AC1116" s="153"/>
    </row>
    <row r="1117" spans="3:29" x14ac:dyDescent="0.25">
      <c r="C1117"/>
      <c r="D1117"/>
      <c r="E1117"/>
      <c r="F1117" s="52"/>
      <c r="G1117" s="52"/>
      <c r="AA1117" s="153"/>
      <c r="AB1117" s="153"/>
      <c r="AC1117" s="153"/>
    </row>
    <row r="1118" spans="3:29" x14ac:dyDescent="0.25">
      <c r="C1118"/>
      <c r="D1118"/>
      <c r="E1118"/>
      <c r="F1118" s="52"/>
      <c r="G1118" s="52"/>
      <c r="AA1118" s="153"/>
      <c r="AB1118" s="153"/>
      <c r="AC1118" s="153"/>
    </row>
    <row r="1119" spans="3:29" x14ac:dyDescent="0.25">
      <c r="C1119"/>
      <c r="D1119"/>
      <c r="E1119"/>
      <c r="F1119" s="52"/>
      <c r="G1119" s="52"/>
      <c r="AA1119" s="153"/>
      <c r="AB1119" s="153"/>
      <c r="AC1119" s="153"/>
    </row>
    <row r="1120" spans="3:29" x14ac:dyDescent="0.25">
      <c r="C1120"/>
      <c r="D1120"/>
      <c r="E1120"/>
      <c r="F1120" s="52"/>
      <c r="G1120" s="52"/>
      <c r="AA1120" s="153"/>
      <c r="AB1120" s="153"/>
      <c r="AC1120" s="153"/>
    </row>
    <row r="1121" spans="3:29" x14ac:dyDescent="0.25">
      <c r="C1121"/>
      <c r="D1121"/>
      <c r="E1121"/>
      <c r="F1121" s="52"/>
      <c r="G1121" s="52"/>
      <c r="AA1121" s="153"/>
      <c r="AB1121" s="153"/>
      <c r="AC1121" s="153"/>
    </row>
    <row r="1122" spans="3:29" x14ac:dyDescent="0.25">
      <c r="C1122"/>
      <c r="D1122"/>
      <c r="E1122"/>
      <c r="F1122" s="52"/>
      <c r="G1122" s="52"/>
      <c r="AA1122" s="153"/>
      <c r="AB1122" s="153"/>
      <c r="AC1122" s="153"/>
    </row>
    <row r="1123" spans="3:29" x14ac:dyDescent="0.25">
      <c r="C1123"/>
      <c r="D1123"/>
      <c r="E1123"/>
      <c r="F1123" s="52"/>
      <c r="G1123" s="52"/>
      <c r="AA1123" s="153"/>
      <c r="AB1123" s="153"/>
      <c r="AC1123" s="153"/>
    </row>
    <row r="1124" spans="3:29" x14ac:dyDescent="0.25">
      <c r="C1124"/>
      <c r="D1124"/>
      <c r="E1124"/>
      <c r="F1124" s="52"/>
      <c r="G1124" s="52"/>
      <c r="AA1124" s="153"/>
      <c r="AB1124" s="153"/>
      <c r="AC1124" s="153"/>
    </row>
    <row r="1125" spans="3:29" x14ac:dyDescent="0.25">
      <c r="C1125"/>
      <c r="D1125"/>
      <c r="E1125"/>
      <c r="F1125" s="52"/>
      <c r="G1125" s="52"/>
      <c r="AA1125" s="153"/>
      <c r="AB1125" s="153"/>
      <c r="AC1125" s="153"/>
    </row>
    <row r="1126" spans="3:29" x14ac:dyDescent="0.25">
      <c r="C1126"/>
      <c r="D1126"/>
      <c r="E1126"/>
      <c r="F1126" s="52"/>
      <c r="G1126" s="52"/>
      <c r="AA1126" s="153"/>
      <c r="AB1126" s="153"/>
      <c r="AC1126" s="153"/>
    </row>
    <row r="1127" spans="3:29" x14ac:dyDescent="0.25">
      <c r="C1127"/>
      <c r="D1127"/>
      <c r="E1127"/>
      <c r="F1127" s="52"/>
      <c r="G1127" s="52"/>
      <c r="AA1127" s="153"/>
      <c r="AB1127" s="153"/>
      <c r="AC1127" s="153"/>
    </row>
    <row r="1128" spans="3:29" x14ac:dyDescent="0.25">
      <c r="C1128"/>
      <c r="D1128"/>
      <c r="E1128"/>
      <c r="F1128" s="52"/>
      <c r="G1128" s="52"/>
      <c r="AA1128" s="153"/>
      <c r="AB1128" s="153"/>
      <c r="AC1128" s="153"/>
    </row>
    <row r="1129" spans="3:29" x14ac:dyDescent="0.25">
      <c r="C1129"/>
      <c r="D1129"/>
      <c r="E1129"/>
      <c r="F1129" s="52"/>
      <c r="G1129" s="52"/>
      <c r="AA1129" s="153"/>
      <c r="AB1129" s="153"/>
      <c r="AC1129" s="153"/>
    </row>
    <row r="1130" spans="3:29" x14ac:dyDescent="0.25">
      <c r="C1130"/>
      <c r="D1130"/>
      <c r="E1130"/>
      <c r="F1130" s="52"/>
      <c r="G1130" s="52"/>
      <c r="AA1130" s="153"/>
      <c r="AB1130" s="153"/>
      <c r="AC1130" s="153"/>
    </row>
    <row r="1131" spans="3:29" x14ac:dyDescent="0.25">
      <c r="C1131"/>
      <c r="D1131"/>
      <c r="E1131"/>
      <c r="F1131" s="52"/>
      <c r="G1131" s="52"/>
      <c r="AA1131" s="153"/>
      <c r="AB1131" s="153"/>
      <c r="AC1131" s="153"/>
    </row>
    <row r="1132" spans="3:29" x14ac:dyDescent="0.25">
      <c r="C1132"/>
      <c r="D1132"/>
      <c r="E1132"/>
      <c r="F1132" s="52"/>
      <c r="G1132" s="52"/>
      <c r="AA1132" s="153"/>
      <c r="AB1132" s="153"/>
      <c r="AC1132" s="153"/>
    </row>
    <row r="1133" spans="3:29" x14ac:dyDescent="0.25">
      <c r="C1133"/>
      <c r="D1133"/>
      <c r="E1133"/>
      <c r="F1133" s="52"/>
      <c r="G1133" s="52"/>
      <c r="AA1133" s="153"/>
      <c r="AB1133" s="153"/>
      <c r="AC1133" s="153"/>
    </row>
    <row r="1134" spans="3:29" x14ac:dyDescent="0.25">
      <c r="C1134"/>
      <c r="D1134"/>
      <c r="E1134"/>
      <c r="F1134" s="52"/>
      <c r="G1134" s="52"/>
      <c r="AA1134" s="153"/>
      <c r="AB1134" s="153"/>
      <c r="AC1134" s="153"/>
    </row>
    <row r="1135" spans="3:29" x14ac:dyDescent="0.25">
      <c r="C1135"/>
      <c r="D1135"/>
      <c r="E1135"/>
      <c r="F1135" s="52"/>
      <c r="G1135" s="52"/>
      <c r="AA1135" s="153"/>
      <c r="AB1135" s="153"/>
      <c r="AC1135" s="153"/>
    </row>
    <row r="1136" spans="3:29" x14ac:dyDescent="0.25">
      <c r="C1136"/>
      <c r="D1136"/>
      <c r="E1136"/>
      <c r="F1136" s="52"/>
      <c r="G1136" s="52"/>
      <c r="AA1136" s="153"/>
      <c r="AB1136" s="153"/>
      <c r="AC1136" s="153"/>
    </row>
    <row r="1137" spans="3:29" x14ac:dyDescent="0.25">
      <c r="C1137"/>
      <c r="D1137"/>
      <c r="E1137"/>
      <c r="F1137" s="52"/>
      <c r="G1137" s="52"/>
      <c r="AA1137" s="153"/>
      <c r="AB1137" s="153"/>
      <c r="AC1137" s="153"/>
    </row>
    <row r="1138" spans="3:29" x14ac:dyDescent="0.25">
      <c r="C1138"/>
      <c r="D1138"/>
      <c r="E1138"/>
      <c r="F1138" s="52"/>
      <c r="G1138" s="52"/>
      <c r="AA1138" s="153"/>
      <c r="AB1138" s="153"/>
      <c r="AC1138" s="153"/>
    </row>
    <row r="1139" spans="3:29" x14ac:dyDescent="0.25">
      <c r="C1139"/>
      <c r="D1139"/>
      <c r="E1139"/>
      <c r="F1139" s="52"/>
      <c r="G1139" s="52"/>
      <c r="AA1139" s="153"/>
      <c r="AB1139" s="153"/>
      <c r="AC1139" s="153"/>
    </row>
    <row r="1140" spans="3:29" x14ac:dyDescent="0.25">
      <c r="C1140"/>
      <c r="D1140"/>
      <c r="E1140"/>
      <c r="F1140" s="52"/>
      <c r="G1140" s="52"/>
      <c r="AA1140" s="153"/>
      <c r="AB1140" s="153"/>
      <c r="AC1140" s="153"/>
    </row>
    <row r="1141" spans="3:29" x14ac:dyDescent="0.25">
      <c r="C1141"/>
      <c r="D1141"/>
      <c r="E1141"/>
      <c r="F1141" s="52"/>
      <c r="G1141" s="52"/>
      <c r="AA1141" s="153"/>
      <c r="AB1141" s="153"/>
      <c r="AC1141" s="153"/>
    </row>
    <row r="1142" spans="3:29" x14ac:dyDescent="0.25">
      <c r="C1142"/>
      <c r="D1142"/>
      <c r="E1142"/>
      <c r="F1142" s="52"/>
      <c r="G1142" s="52"/>
      <c r="AA1142" s="153"/>
      <c r="AB1142" s="153"/>
      <c r="AC1142" s="153"/>
    </row>
    <row r="1143" spans="3:29" x14ac:dyDescent="0.25">
      <c r="C1143"/>
      <c r="D1143"/>
      <c r="E1143"/>
      <c r="F1143" s="52"/>
      <c r="G1143" s="52"/>
      <c r="AA1143" s="153"/>
      <c r="AB1143" s="153"/>
      <c r="AC1143" s="153"/>
    </row>
    <row r="1144" spans="3:29" x14ac:dyDescent="0.25">
      <c r="C1144"/>
      <c r="D1144"/>
      <c r="E1144"/>
      <c r="F1144" s="52"/>
      <c r="G1144" s="52"/>
      <c r="AA1144" s="153"/>
      <c r="AB1144" s="153"/>
      <c r="AC1144" s="153"/>
    </row>
    <row r="1145" spans="3:29" x14ac:dyDescent="0.25">
      <c r="C1145"/>
      <c r="D1145"/>
      <c r="E1145"/>
      <c r="F1145" s="52"/>
      <c r="G1145" s="52"/>
      <c r="AA1145" s="153"/>
      <c r="AB1145" s="153"/>
      <c r="AC1145" s="153"/>
    </row>
    <row r="1146" spans="3:29" x14ac:dyDescent="0.25">
      <c r="C1146"/>
      <c r="D1146"/>
      <c r="E1146"/>
      <c r="F1146" s="52"/>
      <c r="G1146" s="52"/>
      <c r="AA1146" s="153"/>
      <c r="AB1146" s="153"/>
      <c r="AC1146" s="153"/>
    </row>
    <row r="1147" spans="3:29" x14ac:dyDescent="0.25">
      <c r="C1147"/>
      <c r="D1147"/>
      <c r="E1147"/>
      <c r="F1147" s="52"/>
      <c r="G1147" s="52"/>
      <c r="AA1147" s="153"/>
      <c r="AB1147" s="153"/>
      <c r="AC1147" s="153"/>
    </row>
    <row r="1148" spans="3:29" x14ac:dyDescent="0.25">
      <c r="C1148"/>
      <c r="D1148"/>
      <c r="E1148"/>
      <c r="F1148" s="52"/>
      <c r="G1148" s="52"/>
      <c r="AA1148" s="153"/>
      <c r="AB1148" s="153"/>
      <c r="AC1148" s="153"/>
    </row>
    <row r="1149" spans="3:29" x14ac:dyDescent="0.25">
      <c r="C1149"/>
      <c r="D1149"/>
      <c r="E1149"/>
      <c r="F1149" s="52"/>
      <c r="G1149" s="52"/>
      <c r="AA1149" s="153"/>
      <c r="AB1149" s="153"/>
      <c r="AC1149" s="153"/>
    </row>
    <row r="1150" spans="3:29" x14ac:dyDescent="0.25">
      <c r="C1150"/>
      <c r="D1150"/>
      <c r="E1150"/>
      <c r="F1150" s="52"/>
      <c r="G1150" s="52"/>
      <c r="AA1150" s="153"/>
      <c r="AB1150" s="153"/>
      <c r="AC1150" s="153"/>
    </row>
    <row r="1151" spans="3:29" x14ac:dyDescent="0.25">
      <c r="C1151"/>
      <c r="D1151"/>
      <c r="E1151"/>
      <c r="F1151" s="52"/>
      <c r="G1151" s="52"/>
      <c r="AA1151" s="153"/>
      <c r="AB1151" s="153"/>
      <c r="AC1151" s="153"/>
    </row>
    <row r="1152" spans="3:29" x14ac:dyDescent="0.25">
      <c r="C1152"/>
      <c r="D1152"/>
      <c r="E1152"/>
      <c r="F1152" s="52"/>
      <c r="G1152" s="52"/>
      <c r="AA1152" s="153"/>
      <c r="AB1152" s="153"/>
      <c r="AC1152" s="153"/>
    </row>
    <row r="1153" spans="3:29" x14ac:dyDescent="0.25">
      <c r="C1153"/>
      <c r="D1153"/>
      <c r="E1153"/>
      <c r="F1153" s="52"/>
      <c r="G1153" s="52"/>
      <c r="AA1153" s="153"/>
      <c r="AB1153" s="153"/>
      <c r="AC1153" s="153"/>
    </row>
    <row r="1154" spans="3:29" x14ac:dyDescent="0.25">
      <c r="C1154"/>
      <c r="D1154"/>
      <c r="E1154"/>
      <c r="F1154" s="52"/>
      <c r="G1154" s="52"/>
      <c r="AA1154" s="153"/>
      <c r="AB1154" s="153"/>
      <c r="AC1154" s="153"/>
    </row>
    <row r="1155" spans="3:29" x14ac:dyDescent="0.25">
      <c r="C1155"/>
      <c r="D1155"/>
      <c r="E1155"/>
      <c r="F1155" s="52"/>
      <c r="G1155" s="52"/>
      <c r="AA1155" s="153"/>
      <c r="AB1155" s="153"/>
      <c r="AC1155" s="153"/>
    </row>
    <row r="1156" spans="3:29" x14ac:dyDescent="0.25">
      <c r="C1156"/>
      <c r="D1156"/>
      <c r="E1156"/>
      <c r="F1156" s="52"/>
      <c r="G1156" s="52"/>
      <c r="AA1156" s="153"/>
      <c r="AB1156" s="153"/>
      <c r="AC1156" s="153"/>
    </row>
    <row r="1157" spans="3:29" x14ac:dyDescent="0.25">
      <c r="C1157"/>
      <c r="D1157"/>
      <c r="E1157"/>
      <c r="F1157" s="52"/>
      <c r="G1157" s="52"/>
      <c r="AA1157" s="153"/>
      <c r="AB1157" s="153"/>
      <c r="AC1157" s="153"/>
    </row>
    <row r="1158" spans="3:29" x14ac:dyDescent="0.25">
      <c r="C1158"/>
      <c r="D1158"/>
      <c r="E1158"/>
      <c r="F1158" s="52"/>
      <c r="G1158" s="52"/>
      <c r="AA1158" s="153"/>
      <c r="AB1158" s="153"/>
      <c r="AC1158" s="153"/>
    </row>
    <row r="1159" spans="3:29" x14ac:dyDescent="0.25">
      <c r="C1159"/>
      <c r="D1159"/>
      <c r="E1159"/>
      <c r="F1159" s="52"/>
      <c r="G1159" s="52"/>
      <c r="AA1159" s="153"/>
      <c r="AB1159" s="153"/>
      <c r="AC1159" s="153"/>
    </row>
    <row r="1160" spans="3:29" x14ac:dyDescent="0.25">
      <c r="C1160"/>
      <c r="D1160"/>
      <c r="E1160"/>
      <c r="F1160" s="52"/>
      <c r="G1160" s="52"/>
      <c r="AA1160" s="153"/>
      <c r="AB1160" s="153"/>
      <c r="AC1160" s="153"/>
    </row>
    <row r="1161" spans="3:29" x14ac:dyDescent="0.25">
      <c r="C1161"/>
      <c r="D1161"/>
      <c r="E1161"/>
      <c r="F1161" s="52"/>
      <c r="G1161" s="52"/>
      <c r="AA1161" s="153"/>
      <c r="AB1161" s="153"/>
      <c r="AC1161" s="153"/>
    </row>
    <row r="1162" spans="3:29" x14ac:dyDescent="0.25">
      <c r="C1162"/>
      <c r="D1162"/>
      <c r="E1162"/>
      <c r="F1162" s="52"/>
      <c r="G1162" s="52"/>
      <c r="AA1162" s="153"/>
      <c r="AB1162" s="153"/>
      <c r="AC1162" s="153"/>
    </row>
    <row r="1163" spans="3:29" x14ac:dyDescent="0.25">
      <c r="C1163"/>
      <c r="D1163"/>
      <c r="E1163"/>
      <c r="F1163" s="52"/>
      <c r="G1163" s="52"/>
      <c r="AA1163" s="153"/>
      <c r="AB1163" s="153"/>
      <c r="AC1163" s="153"/>
    </row>
    <row r="1164" spans="3:29" x14ac:dyDescent="0.25">
      <c r="C1164"/>
      <c r="D1164"/>
      <c r="E1164"/>
      <c r="F1164" s="52"/>
      <c r="G1164" s="52"/>
      <c r="AA1164" s="153"/>
      <c r="AB1164" s="153"/>
      <c r="AC1164" s="153"/>
    </row>
    <row r="1165" spans="3:29" x14ac:dyDescent="0.25">
      <c r="C1165"/>
      <c r="D1165"/>
      <c r="E1165"/>
      <c r="F1165" s="52"/>
      <c r="G1165" s="52"/>
      <c r="AA1165" s="153"/>
      <c r="AB1165" s="153"/>
      <c r="AC1165" s="153"/>
    </row>
    <row r="1166" spans="3:29" x14ac:dyDescent="0.25">
      <c r="C1166"/>
      <c r="D1166"/>
      <c r="E1166"/>
      <c r="F1166" s="52"/>
      <c r="G1166" s="52"/>
      <c r="AA1166" s="153"/>
      <c r="AB1166" s="153"/>
      <c r="AC1166" s="153"/>
    </row>
    <row r="1167" spans="3:29" x14ac:dyDescent="0.25">
      <c r="C1167"/>
      <c r="D1167"/>
      <c r="E1167"/>
      <c r="F1167" s="52"/>
      <c r="G1167" s="52"/>
      <c r="AA1167" s="153"/>
      <c r="AB1167" s="153"/>
      <c r="AC1167" s="153"/>
    </row>
    <row r="1168" spans="3:29" x14ac:dyDescent="0.25">
      <c r="C1168"/>
      <c r="D1168"/>
      <c r="E1168"/>
      <c r="F1168" s="52"/>
      <c r="G1168" s="52"/>
      <c r="AA1168" s="153"/>
      <c r="AB1168" s="153"/>
      <c r="AC1168" s="153"/>
    </row>
    <row r="1169" spans="3:29" x14ac:dyDescent="0.25">
      <c r="C1169"/>
      <c r="D1169"/>
      <c r="E1169"/>
      <c r="F1169" s="52"/>
      <c r="G1169" s="52"/>
      <c r="AA1169" s="153"/>
      <c r="AB1169" s="153"/>
      <c r="AC1169" s="153"/>
    </row>
    <row r="1170" spans="3:29" x14ac:dyDescent="0.25">
      <c r="C1170"/>
      <c r="D1170"/>
      <c r="E1170"/>
      <c r="F1170" s="52"/>
      <c r="G1170" s="52"/>
      <c r="AA1170" s="153"/>
      <c r="AB1170" s="153"/>
      <c r="AC1170" s="153"/>
    </row>
    <row r="1171" spans="3:29" x14ac:dyDescent="0.25">
      <c r="C1171"/>
      <c r="D1171"/>
      <c r="E1171"/>
      <c r="F1171" s="52"/>
      <c r="G1171" s="52"/>
      <c r="AA1171" s="153"/>
      <c r="AB1171" s="153"/>
      <c r="AC1171" s="153"/>
    </row>
    <row r="1172" spans="3:29" x14ac:dyDescent="0.25">
      <c r="C1172"/>
      <c r="D1172"/>
      <c r="E1172"/>
      <c r="F1172" s="52"/>
      <c r="G1172" s="52"/>
      <c r="AA1172" s="153"/>
      <c r="AB1172" s="153"/>
      <c r="AC1172" s="153"/>
    </row>
    <row r="1173" spans="3:29" x14ac:dyDescent="0.25">
      <c r="C1173"/>
      <c r="D1173"/>
      <c r="E1173"/>
      <c r="F1173" s="52"/>
      <c r="G1173" s="52"/>
      <c r="AA1173" s="153"/>
      <c r="AB1173" s="153"/>
      <c r="AC1173" s="153"/>
    </row>
    <row r="1174" spans="3:29" x14ac:dyDescent="0.25">
      <c r="C1174"/>
      <c r="D1174"/>
      <c r="E1174"/>
      <c r="F1174" s="52"/>
      <c r="G1174" s="52"/>
      <c r="AA1174" s="153"/>
      <c r="AB1174" s="153"/>
      <c r="AC1174" s="153"/>
    </row>
    <row r="1175" spans="3:29" x14ac:dyDescent="0.25">
      <c r="C1175"/>
      <c r="D1175"/>
      <c r="E1175"/>
      <c r="F1175" s="52"/>
      <c r="G1175" s="52"/>
      <c r="AA1175" s="153"/>
      <c r="AB1175" s="153"/>
      <c r="AC1175" s="153"/>
    </row>
    <row r="1176" spans="3:29" x14ac:dyDescent="0.25">
      <c r="C1176"/>
      <c r="D1176"/>
      <c r="E1176"/>
      <c r="F1176" s="52"/>
      <c r="G1176" s="52"/>
      <c r="AA1176" s="153"/>
      <c r="AB1176" s="153"/>
      <c r="AC1176" s="153"/>
    </row>
    <row r="1177" spans="3:29" x14ac:dyDescent="0.25">
      <c r="C1177"/>
      <c r="D1177"/>
      <c r="E1177"/>
      <c r="F1177" s="52"/>
      <c r="G1177" s="52"/>
      <c r="AA1177" s="153"/>
      <c r="AB1177" s="153"/>
      <c r="AC1177" s="153"/>
    </row>
    <row r="1178" spans="3:29" x14ac:dyDescent="0.25">
      <c r="C1178"/>
      <c r="D1178"/>
      <c r="E1178"/>
      <c r="F1178" s="52"/>
      <c r="G1178" s="52"/>
      <c r="AA1178" s="153"/>
      <c r="AB1178" s="153"/>
      <c r="AC1178" s="153"/>
    </row>
    <row r="1179" spans="3:29" x14ac:dyDescent="0.25">
      <c r="C1179"/>
      <c r="D1179"/>
      <c r="E1179"/>
      <c r="F1179" s="52"/>
      <c r="G1179" s="52"/>
      <c r="AA1179" s="153"/>
      <c r="AB1179" s="153"/>
      <c r="AC1179" s="153"/>
    </row>
    <row r="1180" spans="3:29" x14ac:dyDescent="0.25">
      <c r="C1180"/>
      <c r="D1180"/>
      <c r="E1180"/>
      <c r="F1180" s="52"/>
      <c r="G1180" s="52"/>
      <c r="AA1180" s="153"/>
      <c r="AB1180" s="153"/>
      <c r="AC1180" s="153"/>
    </row>
    <row r="1181" spans="3:29" x14ac:dyDescent="0.25">
      <c r="C1181"/>
      <c r="D1181"/>
      <c r="E1181"/>
      <c r="F1181" s="52"/>
      <c r="G1181" s="52"/>
      <c r="AA1181" s="153"/>
      <c r="AB1181" s="153"/>
      <c r="AC1181" s="153"/>
    </row>
    <row r="1182" spans="3:29" x14ac:dyDescent="0.25">
      <c r="C1182"/>
      <c r="D1182"/>
      <c r="E1182"/>
      <c r="F1182" s="52"/>
      <c r="G1182" s="52"/>
      <c r="AA1182" s="153"/>
      <c r="AB1182" s="153"/>
      <c r="AC1182" s="153"/>
    </row>
    <row r="1183" spans="3:29" x14ac:dyDescent="0.25">
      <c r="C1183"/>
      <c r="D1183"/>
      <c r="E1183"/>
      <c r="F1183" s="52"/>
      <c r="G1183" s="52"/>
      <c r="AA1183" s="153"/>
      <c r="AB1183" s="153"/>
      <c r="AC1183" s="153"/>
    </row>
    <row r="1184" spans="3:29" x14ac:dyDescent="0.25">
      <c r="C1184"/>
      <c r="D1184"/>
      <c r="E1184"/>
      <c r="F1184" s="52"/>
      <c r="G1184" s="52"/>
      <c r="AA1184" s="153"/>
      <c r="AB1184" s="153"/>
      <c r="AC1184" s="153"/>
    </row>
    <row r="1185" spans="3:29" x14ac:dyDescent="0.25">
      <c r="C1185"/>
      <c r="D1185"/>
      <c r="E1185"/>
      <c r="F1185" s="52"/>
      <c r="G1185" s="52"/>
      <c r="AA1185" s="153"/>
      <c r="AB1185" s="153"/>
      <c r="AC1185" s="153"/>
    </row>
    <row r="1186" spans="3:29" x14ac:dyDescent="0.25">
      <c r="C1186"/>
      <c r="D1186"/>
      <c r="E1186"/>
      <c r="F1186" s="52"/>
      <c r="G1186" s="52"/>
      <c r="AA1186" s="153"/>
      <c r="AB1186" s="153"/>
      <c r="AC1186" s="153"/>
    </row>
    <row r="1187" spans="3:29" x14ac:dyDescent="0.25">
      <c r="C1187"/>
      <c r="D1187"/>
      <c r="E1187"/>
      <c r="F1187" s="52"/>
      <c r="G1187" s="52"/>
      <c r="AA1187" s="153"/>
      <c r="AB1187" s="153"/>
      <c r="AC1187" s="153"/>
    </row>
    <row r="1188" spans="3:29" x14ac:dyDescent="0.25">
      <c r="C1188"/>
      <c r="D1188"/>
      <c r="E1188"/>
      <c r="F1188" s="52"/>
      <c r="G1188" s="52"/>
      <c r="AA1188" s="153"/>
      <c r="AB1188" s="153"/>
      <c r="AC1188" s="153"/>
    </row>
    <row r="1189" spans="3:29" x14ac:dyDescent="0.25">
      <c r="C1189"/>
      <c r="D1189"/>
      <c r="E1189"/>
      <c r="F1189" s="52"/>
      <c r="G1189" s="52"/>
      <c r="AA1189" s="153"/>
      <c r="AB1189" s="153"/>
      <c r="AC1189" s="153"/>
    </row>
    <row r="1190" spans="3:29" x14ac:dyDescent="0.25">
      <c r="C1190"/>
      <c r="D1190"/>
      <c r="E1190"/>
      <c r="F1190" s="52"/>
      <c r="G1190" s="52"/>
      <c r="AA1190" s="153"/>
      <c r="AB1190" s="153"/>
      <c r="AC1190" s="153"/>
    </row>
    <row r="1191" spans="3:29" x14ac:dyDescent="0.25">
      <c r="C1191"/>
      <c r="D1191"/>
      <c r="E1191"/>
      <c r="F1191" s="52"/>
      <c r="G1191" s="52"/>
      <c r="AA1191" s="153"/>
      <c r="AB1191" s="153"/>
      <c r="AC1191" s="153"/>
    </row>
    <row r="1192" spans="3:29" x14ac:dyDescent="0.25">
      <c r="C1192"/>
      <c r="D1192"/>
      <c r="E1192"/>
      <c r="F1192" s="52"/>
      <c r="G1192" s="52"/>
      <c r="AA1192" s="153"/>
      <c r="AB1192" s="153"/>
      <c r="AC1192" s="153"/>
    </row>
    <row r="1193" spans="3:29" x14ac:dyDescent="0.25">
      <c r="C1193"/>
      <c r="D1193"/>
      <c r="E1193"/>
      <c r="F1193" s="52"/>
      <c r="G1193" s="52"/>
      <c r="AA1193" s="153"/>
      <c r="AB1193" s="153"/>
      <c r="AC1193" s="153"/>
    </row>
    <row r="1194" spans="3:29" x14ac:dyDescent="0.25">
      <c r="C1194"/>
      <c r="D1194"/>
      <c r="E1194"/>
      <c r="F1194" s="52"/>
      <c r="G1194" s="52"/>
      <c r="AA1194" s="153"/>
      <c r="AB1194" s="153"/>
      <c r="AC1194" s="153"/>
    </row>
    <row r="1195" spans="3:29" x14ac:dyDescent="0.25">
      <c r="C1195"/>
      <c r="D1195"/>
      <c r="E1195"/>
      <c r="F1195" s="52"/>
      <c r="G1195" s="52"/>
      <c r="AA1195" s="153"/>
      <c r="AB1195" s="153"/>
      <c r="AC1195" s="153"/>
    </row>
    <row r="1196" spans="3:29" x14ac:dyDescent="0.25">
      <c r="C1196"/>
      <c r="D1196"/>
      <c r="E1196"/>
      <c r="F1196" s="52"/>
      <c r="G1196" s="52"/>
      <c r="AA1196" s="153"/>
      <c r="AB1196" s="153"/>
      <c r="AC1196" s="153"/>
    </row>
    <row r="1197" spans="3:29" x14ac:dyDescent="0.25">
      <c r="C1197"/>
      <c r="D1197"/>
      <c r="E1197"/>
      <c r="F1197" s="52"/>
      <c r="G1197" s="52"/>
      <c r="AA1197" s="153"/>
      <c r="AB1197" s="153"/>
      <c r="AC1197" s="153"/>
    </row>
    <row r="1198" spans="3:29" x14ac:dyDescent="0.25">
      <c r="C1198"/>
      <c r="D1198"/>
      <c r="E1198"/>
      <c r="F1198" s="52"/>
      <c r="G1198" s="52"/>
      <c r="AA1198" s="153"/>
      <c r="AB1198" s="153"/>
      <c r="AC1198" s="153"/>
    </row>
    <row r="1199" spans="3:29" x14ac:dyDescent="0.25">
      <c r="C1199"/>
      <c r="D1199"/>
      <c r="E1199"/>
      <c r="F1199" s="52"/>
      <c r="G1199" s="52"/>
      <c r="AA1199" s="153"/>
      <c r="AB1199" s="153"/>
      <c r="AC1199" s="153"/>
    </row>
    <row r="1200" spans="3:29" x14ac:dyDescent="0.25">
      <c r="C1200"/>
      <c r="D1200"/>
      <c r="E1200"/>
      <c r="F1200" s="52"/>
      <c r="G1200" s="52"/>
      <c r="AA1200" s="153"/>
      <c r="AB1200" s="153"/>
      <c r="AC1200" s="153"/>
    </row>
    <row r="1201" spans="3:29" x14ac:dyDescent="0.25">
      <c r="C1201"/>
      <c r="D1201"/>
      <c r="E1201"/>
      <c r="F1201" s="52"/>
      <c r="G1201" s="52"/>
      <c r="AA1201" s="153"/>
      <c r="AB1201" s="153"/>
      <c r="AC1201" s="153"/>
    </row>
    <row r="1202" spans="3:29" x14ac:dyDescent="0.25">
      <c r="C1202"/>
      <c r="D1202"/>
      <c r="E1202"/>
      <c r="F1202" s="52"/>
      <c r="G1202" s="52"/>
      <c r="AA1202" s="153"/>
      <c r="AB1202" s="153"/>
      <c r="AC1202" s="153"/>
    </row>
    <row r="1203" spans="3:29" x14ac:dyDescent="0.25">
      <c r="C1203"/>
      <c r="D1203"/>
      <c r="E1203"/>
      <c r="F1203" s="52"/>
      <c r="G1203" s="52"/>
      <c r="AA1203" s="153"/>
      <c r="AB1203" s="153"/>
      <c r="AC1203" s="153"/>
    </row>
    <row r="1204" spans="3:29" x14ac:dyDescent="0.25">
      <c r="C1204"/>
      <c r="D1204"/>
      <c r="E1204"/>
      <c r="F1204" s="52"/>
      <c r="G1204" s="52"/>
      <c r="AA1204" s="153"/>
      <c r="AB1204" s="153"/>
      <c r="AC1204" s="153"/>
    </row>
    <row r="1205" spans="3:29" x14ac:dyDescent="0.25">
      <c r="C1205"/>
      <c r="D1205"/>
      <c r="E1205"/>
      <c r="F1205" s="52"/>
      <c r="G1205" s="52"/>
      <c r="AA1205" s="153"/>
      <c r="AB1205" s="153"/>
      <c r="AC1205" s="153"/>
    </row>
    <row r="1206" spans="3:29" x14ac:dyDescent="0.25">
      <c r="C1206"/>
      <c r="D1206"/>
      <c r="E1206"/>
      <c r="F1206" s="52"/>
      <c r="G1206" s="52"/>
      <c r="AA1206" s="153"/>
      <c r="AB1206" s="153"/>
      <c r="AC1206" s="153"/>
    </row>
    <row r="1207" spans="3:29" x14ac:dyDescent="0.25">
      <c r="C1207"/>
      <c r="D1207"/>
      <c r="E1207"/>
      <c r="F1207" s="52"/>
      <c r="G1207" s="52"/>
      <c r="AA1207" s="153"/>
      <c r="AB1207" s="153"/>
      <c r="AC1207" s="153"/>
    </row>
    <row r="1208" spans="3:29" x14ac:dyDescent="0.25">
      <c r="C1208"/>
      <c r="D1208"/>
      <c r="E1208"/>
      <c r="F1208" s="52"/>
      <c r="G1208" s="52"/>
      <c r="AA1208" s="153"/>
      <c r="AB1208" s="153"/>
      <c r="AC1208" s="153"/>
    </row>
    <row r="1209" spans="3:29" x14ac:dyDescent="0.25">
      <c r="C1209"/>
      <c r="D1209"/>
      <c r="E1209"/>
      <c r="F1209" s="52"/>
      <c r="G1209" s="52"/>
      <c r="AA1209" s="153"/>
      <c r="AB1209" s="153"/>
      <c r="AC1209" s="153"/>
    </row>
    <row r="1210" spans="3:29" x14ac:dyDescent="0.25">
      <c r="C1210"/>
      <c r="D1210"/>
      <c r="E1210"/>
      <c r="F1210" s="52"/>
      <c r="G1210" s="52"/>
      <c r="AA1210" s="153"/>
      <c r="AB1210" s="153"/>
      <c r="AC1210" s="153"/>
    </row>
    <row r="1211" spans="3:29" x14ac:dyDescent="0.25">
      <c r="C1211"/>
      <c r="D1211"/>
      <c r="E1211"/>
      <c r="F1211" s="52"/>
      <c r="G1211" s="52"/>
      <c r="AA1211" s="153"/>
      <c r="AB1211" s="153"/>
      <c r="AC1211" s="153"/>
    </row>
    <row r="1212" spans="3:29" x14ac:dyDescent="0.25">
      <c r="C1212"/>
      <c r="D1212"/>
      <c r="E1212"/>
      <c r="F1212" s="52"/>
      <c r="G1212" s="52"/>
      <c r="AA1212" s="153"/>
      <c r="AB1212" s="153"/>
      <c r="AC1212" s="153"/>
    </row>
    <row r="1213" spans="3:29" x14ac:dyDescent="0.25">
      <c r="C1213"/>
      <c r="D1213"/>
      <c r="E1213"/>
      <c r="F1213" s="52"/>
      <c r="G1213" s="52"/>
      <c r="AA1213" s="153"/>
      <c r="AB1213" s="153"/>
      <c r="AC1213" s="153"/>
    </row>
    <row r="1214" spans="3:29" x14ac:dyDescent="0.25">
      <c r="C1214"/>
      <c r="D1214"/>
      <c r="E1214"/>
      <c r="F1214" s="52"/>
      <c r="G1214" s="52"/>
      <c r="AA1214" s="153"/>
      <c r="AB1214" s="153"/>
      <c r="AC1214" s="153"/>
    </row>
    <row r="1215" spans="3:29" x14ac:dyDescent="0.25">
      <c r="C1215"/>
      <c r="D1215"/>
      <c r="E1215"/>
      <c r="F1215" s="52"/>
      <c r="G1215" s="52"/>
      <c r="AA1215" s="153"/>
      <c r="AB1215" s="153"/>
      <c r="AC1215" s="153"/>
    </row>
    <row r="1216" spans="3:29" x14ac:dyDescent="0.25">
      <c r="C1216"/>
      <c r="D1216"/>
      <c r="E1216"/>
      <c r="F1216" s="52"/>
      <c r="G1216" s="52"/>
      <c r="AA1216" s="153"/>
      <c r="AB1216" s="153"/>
      <c r="AC1216" s="153"/>
    </row>
    <row r="1217" spans="3:29" x14ac:dyDescent="0.25">
      <c r="C1217"/>
      <c r="D1217"/>
      <c r="E1217"/>
      <c r="F1217" s="52"/>
      <c r="G1217" s="52"/>
      <c r="AA1217" s="153"/>
      <c r="AB1217" s="153"/>
      <c r="AC1217" s="153"/>
    </row>
    <row r="1218" spans="3:29" x14ac:dyDescent="0.25">
      <c r="C1218"/>
      <c r="D1218"/>
      <c r="E1218"/>
      <c r="F1218" s="52"/>
      <c r="G1218" s="52"/>
      <c r="AA1218" s="153"/>
      <c r="AB1218" s="153"/>
      <c r="AC1218" s="153"/>
    </row>
    <row r="1219" spans="3:29" x14ac:dyDescent="0.25">
      <c r="C1219"/>
      <c r="D1219"/>
      <c r="E1219"/>
      <c r="F1219" s="52"/>
      <c r="G1219" s="52"/>
      <c r="AA1219" s="153"/>
      <c r="AB1219" s="153"/>
      <c r="AC1219" s="153"/>
    </row>
    <row r="1220" spans="3:29" x14ac:dyDescent="0.25">
      <c r="C1220"/>
      <c r="D1220"/>
      <c r="E1220"/>
      <c r="F1220" s="52"/>
      <c r="G1220" s="52"/>
      <c r="AA1220" s="153"/>
      <c r="AB1220" s="153"/>
      <c r="AC1220" s="153"/>
    </row>
    <row r="1221" spans="3:29" x14ac:dyDescent="0.25">
      <c r="C1221"/>
      <c r="D1221"/>
      <c r="E1221"/>
      <c r="F1221" s="52"/>
      <c r="G1221" s="52"/>
      <c r="AA1221" s="153"/>
      <c r="AB1221" s="153"/>
      <c r="AC1221" s="153"/>
    </row>
    <row r="1222" spans="3:29" x14ac:dyDescent="0.25">
      <c r="C1222"/>
      <c r="D1222"/>
      <c r="E1222"/>
      <c r="F1222" s="52"/>
      <c r="G1222" s="52"/>
      <c r="AA1222" s="153"/>
      <c r="AB1222" s="153"/>
      <c r="AC1222" s="153"/>
    </row>
    <row r="1223" spans="3:29" x14ac:dyDescent="0.25">
      <c r="C1223"/>
      <c r="D1223"/>
      <c r="E1223"/>
      <c r="F1223" s="52"/>
      <c r="G1223" s="52"/>
      <c r="AA1223" s="153"/>
      <c r="AB1223" s="153"/>
      <c r="AC1223" s="153"/>
    </row>
    <row r="1224" spans="3:29" x14ac:dyDescent="0.25">
      <c r="C1224"/>
      <c r="D1224"/>
      <c r="E1224"/>
      <c r="F1224" s="52"/>
      <c r="G1224" s="52"/>
      <c r="AA1224" s="153"/>
      <c r="AB1224" s="153"/>
      <c r="AC1224" s="153"/>
    </row>
    <row r="1225" spans="3:29" x14ac:dyDescent="0.25">
      <c r="C1225"/>
      <c r="D1225"/>
      <c r="E1225"/>
      <c r="F1225" s="52"/>
      <c r="G1225" s="52"/>
      <c r="AA1225" s="153"/>
      <c r="AB1225" s="153"/>
      <c r="AC1225" s="153"/>
    </row>
    <row r="1226" spans="3:29" x14ac:dyDescent="0.25">
      <c r="C1226"/>
      <c r="D1226"/>
      <c r="E1226"/>
      <c r="F1226" s="52"/>
      <c r="G1226" s="52"/>
      <c r="AA1226" s="153"/>
      <c r="AB1226" s="153"/>
      <c r="AC1226" s="153"/>
    </row>
    <row r="1227" spans="3:29" x14ac:dyDescent="0.25">
      <c r="C1227"/>
      <c r="D1227"/>
      <c r="E1227"/>
      <c r="F1227" s="52"/>
      <c r="G1227" s="52"/>
      <c r="AA1227" s="153"/>
      <c r="AB1227" s="153"/>
      <c r="AC1227" s="153"/>
    </row>
    <row r="1228" spans="3:29" x14ac:dyDescent="0.25">
      <c r="C1228"/>
      <c r="D1228"/>
      <c r="E1228"/>
      <c r="F1228" s="52"/>
      <c r="G1228" s="52"/>
      <c r="AA1228" s="153"/>
      <c r="AB1228" s="153"/>
      <c r="AC1228" s="153"/>
    </row>
    <row r="1229" spans="3:29" x14ac:dyDescent="0.25">
      <c r="C1229"/>
      <c r="D1229"/>
      <c r="E1229"/>
      <c r="F1229" s="52"/>
      <c r="G1229" s="52"/>
      <c r="AA1229" s="153"/>
      <c r="AB1229" s="153"/>
      <c r="AC1229" s="153"/>
    </row>
    <row r="1230" spans="3:29" x14ac:dyDescent="0.25">
      <c r="C1230"/>
      <c r="D1230"/>
      <c r="E1230"/>
      <c r="F1230" s="52"/>
      <c r="G1230" s="52"/>
      <c r="AA1230" s="153"/>
      <c r="AB1230" s="153"/>
      <c r="AC1230" s="153"/>
    </row>
    <row r="1231" spans="3:29" x14ac:dyDescent="0.25">
      <c r="C1231"/>
      <c r="D1231"/>
      <c r="E1231"/>
      <c r="F1231" s="52"/>
      <c r="G1231" s="52"/>
      <c r="AA1231" s="153"/>
      <c r="AB1231" s="153"/>
      <c r="AC1231" s="153"/>
    </row>
    <row r="1232" spans="3:29" x14ac:dyDescent="0.25">
      <c r="C1232"/>
      <c r="D1232"/>
      <c r="E1232"/>
      <c r="F1232" s="52"/>
      <c r="G1232" s="52"/>
      <c r="AA1232" s="153"/>
      <c r="AB1232" s="153"/>
      <c r="AC1232" s="153"/>
    </row>
    <row r="1233" spans="3:29" x14ac:dyDescent="0.25">
      <c r="C1233"/>
      <c r="D1233"/>
      <c r="E1233"/>
      <c r="F1233" s="52"/>
      <c r="G1233" s="52"/>
      <c r="AA1233" s="153"/>
      <c r="AB1233" s="153"/>
      <c r="AC1233" s="153"/>
    </row>
    <row r="1234" spans="3:29" x14ac:dyDescent="0.25">
      <c r="C1234"/>
      <c r="D1234"/>
      <c r="E1234"/>
      <c r="F1234" s="52"/>
      <c r="G1234" s="52"/>
      <c r="AA1234" s="153"/>
      <c r="AB1234" s="153"/>
      <c r="AC1234" s="153"/>
    </row>
    <row r="1235" spans="3:29" x14ac:dyDescent="0.25">
      <c r="C1235"/>
      <c r="D1235"/>
      <c r="E1235"/>
      <c r="F1235" s="52"/>
      <c r="G1235" s="52"/>
      <c r="AA1235" s="153"/>
      <c r="AB1235" s="153"/>
      <c r="AC1235" s="153"/>
    </row>
    <row r="1236" spans="3:29" x14ac:dyDescent="0.25">
      <c r="C1236"/>
      <c r="D1236"/>
      <c r="E1236"/>
      <c r="F1236" s="52"/>
      <c r="G1236" s="52"/>
      <c r="AA1236" s="153"/>
      <c r="AB1236" s="153"/>
      <c r="AC1236" s="153"/>
    </row>
    <row r="1237" spans="3:29" x14ac:dyDescent="0.25">
      <c r="C1237"/>
      <c r="D1237"/>
      <c r="E1237"/>
      <c r="F1237" s="52"/>
      <c r="G1237" s="52"/>
      <c r="AA1237" s="153"/>
      <c r="AB1237" s="153"/>
      <c r="AC1237" s="153"/>
    </row>
    <row r="1238" spans="3:29" x14ac:dyDescent="0.25">
      <c r="C1238"/>
      <c r="D1238"/>
      <c r="E1238"/>
      <c r="F1238" s="52"/>
      <c r="G1238" s="52"/>
      <c r="AA1238" s="153"/>
      <c r="AB1238" s="153"/>
      <c r="AC1238" s="153"/>
    </row>
    <row r="1239" spans="3:29" x14ac:dyDescent="0.25">
      <c r="C1239"/>
      <c r="D1239"/>
      <c r="E1239"/>
      <c r="F1239" s="52"/>
      <c r="G1239" s="52"/>
      <c r="AA1239" s="153"/>
      <c r="AB1239" s="153"/>
      <c r="AC1239" s="153"/>
    </row>
    <row r="1240" spans="3:29" x14ac:dyDescent="0.25">
      <c r="C1240"/>
      <c r="D1240"/>
      <c r="E1240"/>
      <c r="F1240" s="52"/>
      <c r="G1240" s="52"/>
      <c r="AA1240" s="153"/>
      <c r="AB1240" s="153"/>
      <c r="AC1240" s="153"/>
    </row>
    <row r="1241" spans="3:29" x14ac:dyDescent="0.25">
      <c r="C1241"/>
      <c r="D1241"/>
      <c r="E1241"/>
      <c r="F1241" s="52"/>
      <c r="G1241" s="52"/>
      <c r="AA1241" s="153"/>
      <c r="AB1241" s="153"/>
      <c r="AC1241" s="153"/>
    </row>
    <row r="1242" spans="3:29" x14ac:dyDescent="0.25">
      <c r="C1242"/>
      <c r="D1242"/>
      <c r="E1242"/>
      <c r="F1242" s="52"/>
      <c r="G1242" s="52"/>
      <c r="AA1242" s="153"/>
      <c r="AB1242" s="153"/>
      <c r="AC1242" s="153"/>
    </row>
    <row r="1243" spans="3:29" x14ac:dyDescent="0.25">
      <c r="C1243"/>
      <c r="D1243"/>
      <c r="E1243"/>
      <c r="F1243" s="52"/>
      <c r="G1243" s="52"/>
      <c r="AA1243" s="153"/>
      <c r="AB1243" s="153"/>
      <c r="AC1243" s="153"/>
    </row>
    <row r="1244" spans="3:29" x14ac:dyDescent="0.25">
      <c r="C1244"/>
      <c r="D1244"/>
      <c r="E1244"/>
      <c r="F1244" s="52"/>
      <c r="G1244" s="52"/>
      <c r="AA1244" s="153"/>
      <c r="AB1244" s="153"/>
      <c r="AC1244" s="153"/>
    </row>
    <row r="1245" spans="3:29" x14ac:dyDescent="0.25">
      <c r="C1245"/>
      <c r="D1245"/>
      <c r="E1245"/>
      <c r="F1245" s="52"/>
      <c r="G1245" s="52"/>
      <c r="AA1245" s="153"/>
      <c r="AB1245" s="153"/>
      <c r="AC1245" s="153"/>
    </row>
    <row r="1246" spans="3:29" x14ac:dyDescent="0.25">
      <c r="C1246"/>
      <c r="D1246"/>
      <c r="E1246"/>
      <c r="F1246" s="52"/>
      <c r="G1246" s="52"/>
      <c r="AA1246" s="153"/>
      <c r="AB1246" s="153"/>
      <c r="AC1246" s="153"/>
    </row>
    <row r="1247" spans="3:29" x14ac:dyDescent="0.25">
      <c r="C1247"/>
      <c r="D1247"/>
      <c r="E1247"/>
      <c r="F1247" s="52"/>
      <c r="G1247" s="52"/>
      <c r="AA1247" s="153"/>
      <c r="AB1247" s="153"/>
      <c r="AC1247" s="153"/>
    </row>
    <row r="1248" spans="3:29" x14ac:dyDescent="0.25">
      <c r="C1248"/>
      <c r="D1248"/>
      <c r="E1248"/>
      <c r="F1248" s="52"/>
      <c r="G1248" s="52"/>
      <c r="AA1248" s="153"/>
      <c r="AB1248" s="153"/>
      <c r="AC1248" s="153"/>
    </row>
    <row r="1249" spans="3:29" x14ac:dyDescent="0.25">
      <c r="C1249"/>
      <c r="D1249"/>
      <c r="E1249"/>
      <c r="F1249" s="52"/>
      <c r="G1249" s="52"/>
      <c r="AA1249" s="153"/>
      <c r="AB1249" s="153"/>
      <c r="AC1249" s="153"/>
    </row>
    <row r="1250" spans="3:29" x14ac:dyDescent="0.25">
      <c r="C1250"/>
      <c r="D1250"/>
      <c r="E1250"/>
      <c r="F1250" s="52"/>
      <c r="G1250" s="52"/>
      <c r="AA1250" s="153"/>
      <c r="AB1250" s="153"/>
      <c r="AC1250" s="153"/>
    </row>
    <row r="1251" spans="3:29" x14ac:dyDescent="0.25">
      <c r="C1251"/>
      <c r="D1251"/>
      <c r="E1251"/>
      <c r="F1251" s="52"/>
      <c r="G1251" s="52"/>
      <c r="AA1251" s="153"/>
      <c r="AB1251" s="153"/>
      <c r="AC1251" s="153"/>
    </row>
    <row r="1252" spans="3:29" x14ac:dyDescent="0.25">
      <c r="C1252"/>
      <c r="D1252"/>
      <c r="E1252"/>
      <c r="F1252" s="52"/>
      <c r="G1252" s="52"/>
      <c r="AA1252" s="153"/>
      <c r="AB1252" s="153"/>
      <c r="AC1252" s="153"/>
    </row>
    <row r="1253" spans="3:29" x14ac:dyDescent="0.25">
      <c r="C1253"/>
      <c r="D1253"/>
      <c r="E1253"/>
      <c r="F1253" s="52"/>
      <c r="G1253" s="52"/>
      <c r="AA1253" s="153"/>
      <c r="AB1253" s="153"/>
      <c r="AC1253" s="153"/>
    </row>
    <row r="1254" spans="3:29" x14ac:dyDescent="0.25">
      <c r="C1254"/>
      <c r="D1254"/>
      <c r="E1254"/>
      <c r="F1254" s="52"/>
      <c r="G1254" s="52"/>
      <c r="AA1254" s="153"/>
      <c r="AB1254" s="153"/>
      <c r="AC1254" s="153"/>
    </row>
    <row r="1255" spans="3:29" x14ac:dyDescent="0.25">
      <c r="C1255"/>
      <c r="D1255"/>
      <c r="E1255"/>
      <c r="F1255" s="52"/>
      <c r="G1255" s="52"/>
      <c r="AA1255" s="153"/>
      <c r="AB1255" s="153"/>
      <c r="AC1255" s="153"/>
    </row>
    <row r="1256" spans="3:29" x14ac:dyDescent="0.25">
      <c r="C1256"/>
      <c r="D1256"/>
      <c r="E1256"/>
      <c r="F1256" s="52"/>
      <c r="G1256" s="52"/>
      <c r="AA1256" s="153"/>
      <c r="AB1256" s="153"/>
      <c r="AC1256" s="153"/>
    </row>
    <row r="1257" spans="3:29" x14ac:dyDescent="0.25">
      <c r="C1257"/>
      <c r="D1257"/>
      <c r="E1257"/>
      <c r="F1257" s="52"/>
      <c r="G1257" s="52"/>
      <c r="AA1257" s="153"/>
      <c r="AB1257" s="153"/>
      <c r="AC1257" s="153"/>
    </row>
    <row r="1258" spans="3:29" x14ac:dyDescent="0.25">
      <c r="C1258"/>
      <c r="D1258"/>
      <c r="E1258"/>
      <c r="F1258" s="52"/>
      <c r="G1258" s="52"/>
      <c r="AA1258" s="153"/>
      <c r="AB1258" s="153"/>
      <c r="AC1258" s="153"/>
    </row>
    <row r="1259" spans="3:29" x14ac:dyDescent="0.25">
      <c r="C1259"/>
      <c r="D1259"/>
      <c r="E1259"/>
      <c r="F1259" s="52"/>
      <c r="G1259" s="52"/>
      <c r="AA1259" s="153"/>
      <c r="AB1259" s="153"/>
      <c r="AC1259" s="153"/>
    </row>
    <row r="1260" spans="3:29" x14ac:dyDescent="0.25">
      <c r="C1260"/>
      <c r="D1260"/>
      <c r="E1260"/>
      <c r="F1260" s="52"/>
      <c r="G1260" s="52"/>
      <c r="AA1260" s="153"/>
      <c r="AB1260" s="153"/>
      <c r="AC1260" s="153"/>
    </row>
    <row r="1261" spans="3:29" x14ac:dyDescent="0.25">
      <c r="C1261"/>
      <c r="D1261"/>
      <c r="E1261"/>
      <c r="F1261" s="52"/>
      <c r="G1261" s="52"/>
      <c r="AA1261" s="153"/>
      <c r="AB1261" s="153"/>
      <c r="AC1261" s="153"/>
    </row>
    <row r="1262" spans="3:29" x14ac:dyDescent="0.25">
      <c r="C1262"/>
      <c r="D1262"/>
      <c r="E1262"/>
      <c r="F1262" s="52"/>
      <c r="G1262" s="52"/>
      <c r="AA1262" s="153"/>
      <c r="AB1262" s="153"/>
      <c r="AC1262" s="153"/>
    </row>
    <row r="1263" spans="3:29" x14ac:dyDescent="0.25">
      <c r="C1263"/>
      <c r="D1263"/>
      <c r="E1263"/>
      <c r="F1263" s="52"/>
      <c r="G1263" s="52"/>
      <c r="AA1263" s="153"/>
      <c r="AB1263" s="153"/>
      <c r="AC1263" s="153"/>
    </row>
    <row r="1264" spans="3:29" x14ac:dyDescent="0.25">
      <c r="C1264"/>
      <c r="D1264"/>
      <c r="E1264"/>
      <c r="F1264" s="52"/>
      <c r="G1264" s="52"/>
      <c r="AA1264" s="153"/>
      <c r="AB1264" s="153"/>
      <c r="AC1264" s="153"/>
    </row>
    <row r="1265" spans="3:29" x14ac:dyDescent="0.25">
      <c r="C1265"/>
      <c r="D1265"/>
      <c r="E1265"/>
      <c r="F1265" s="52"/>
      <c r="G1265" s="52"/>
      <c r="AA1265" s="153"/>
      <c r="AB1265" s="153"/>
      <c r="AC1265" s="153"/>
    </row>
    <row r="1266" spans="3:29" x14ac:dyDescent="0.25">
      <c r="C1266"/>
      <c r="D1266"/>
      <c r="E1266"/>
      <c r="F1266" s="52"/>
      <c r="G1266" s="52"/>
      <c r="AA1266" s="153"/>
      <c r="AB1266" s="153"/>
      <c r="AC1266" s="153"/>
    </row>
    <row r="1267" spans="3:29" x14ac:dyDescent="0.25">
      <c r="C1267"/>
      <c r="D1267"/>
      <c r="E1267"/>
      <c r="F1267" s="52"/>
      <c r="G1267" s="52"/>
      <c r="AA1267" s="153"/>
      <c r="AB1267" s="153"/>
      <c r="AC1267" s="153"/>
    </row>
    <row r="1268" spans="3:29" x14ac:dyDescent="0.25">
      <c r="C1268"/>
      <c r="D1268"/>
      <c r="E1268"/>
      <c r="F1268" s="52"/>
      <c r="G1268" s="52"/>
      <c r="AA1268" s="153"/>
      <c r="AB1268" s="153"/>
      <c r="AC1268" s="153"/>
    </row>
    <row r="1269" spans="3:29" x14ac:dyDescent="0.25">
      <c r="C1269"/>
      <c r="D1269"/>
      <c r="E1269"/>
      <c r="F1269" s="52"/>
      <c r="G1269" s="52"/>
      <c r="AA1269" s="153"/>
      <c r="AB1269" s="153"/>
      <c r="AC1269" s="153"/>
    </row>
    <row r="1270" spans="3:29" x14ac:dyDescent="0.25">
      <c r="C1270"/>
      <c r="D1270"/>
      <c r="E1270"/>
      <c r="F1270" s="52"/>
      <c r="G1270" s="52"/>
      <c r="AA1270" s="153"/>
      <c r="AB1270" s="153"/>
      <c r="AC1270" s="153"/>
    </row>
    <row r="1271" spans="3:29" x14ac:dyDescent="0.25">
      <c r="C1271"/>
      <c r="D1271"/>
      <c r="E1271"/>
      <c r="F1271" s="52"/>
      <c r="G1271" s="52"/>
      <c r="AA1271" s="153"/>
      <c r="AB1271" s="153"/>
      <c r="AC1271" s="153"/>
    </row>
    <row r="1272" spans="3:29" x14ac:dyDescent="0.25">
      <c r="C1272"/>
      <c r="D1272"/>
      <c r="E1272"/>
      <c r="F1272" s="52"/>
      <c r="G1272" s="52"/>
      <c r="AA1272" s="153"/>
      <c r="AB1272" s="153"/>
      <c r="AC1272" s="153"/>
    </row>
    <row r="1273" spans="3:29" x14ac:dyDescent="0.25">
      <c r="C1273"/>
      <c r="D1273"/>
      <c r="E1273"/>
      <c r="F1273" s="52"/>
      <c r="G1273" s="52"/>
      <c r="AA1273" s="153"/>
      <c r="AB1273" s="153"/>
      <c r="AC1273" s="153"/>
    </row>
    <row r="1274" spans="3:29" x14ac:dyDescent="0.25">
      <c r="C1274"/>
      <c r="D1274"/>
      <c r="E1274"/>
      <c r="F1274" s="52"/>
      <c r="G1274" s="52"/>
      <c r="AA1274" s="153"/>
      <c r="AB1274" s="153"/>
      <c r="AC1274" s="153"/>
    </row>
    <row r="1275" spans="3:29" x14ac:dyDescent="0.25">
      <c r="C1275"/>
      <c r="D1275"/>
      <c r="E1275"/>
      <c r="F1275" s="52"/>
      <c r="G1275" s="52"/>
      <c r="AA1275" s="153"/>
      <c r="AB1275" s="153"/>
      <c r="AC1275" s="153"/>
    </row>
    <row r="1276" spans="3:29" x14ac:dyDescent="0.25">
      <c r="C1276"/>
      <c r="D1276"/>
      <c r="E1276"/>
      <c r="F1276" s="52"/>
      <c r="G1276" s="52"/>
      <c r="AA1276" s="153"/>
      <c r="AB1276" s="153"/>
      <c r="AC1276" s="153"/>
    </row>
    <row r="1277" spans="3:29" x14ac:dyDescent="0.25">
      <c r="C1277"/>
      <c r="D1277"/>
      <c r="E1277"/>
      <c r="F1277" s="52"/>
      <c r="G1277" s="52"/>
      <c r="AA1277" s="153"/>
      <c r="AB1277" s="153"/>
      <c r="AC1277" s="153"/>
    </row>
    <row r="1278" spans="3:29" x14ac:dyDescent="0.25">
      <c r="C1278"/>
      <c r="D1278"/>
      <c r="E1278"/>
      <c r="F1278" s="52"/>
      <c r="G1278" s="52"/>
      <c r="AA1278" s="153"/>
      <c r="AB1278" s="153"/>
      <c r="AC1278" s="153"/>
    </row>
    <row r="1279" spans="3:29" x14ac:dyDescent="0.25">
      <c r="C1279"/>
      <c r="D1279"/>
      <c r="E1279"/>
      <c r="F1279" s="52"/>
      <c r="G1279" s="52"/>
      <c r="AA1279" s="153"/>
      <c r="AB1279" s="153"/>
      <c r="AC1279" s="153"/>
    </row>
    <row r="1280" spans="3:29" x14ac:dyDescent="0.25">
      <c r="C1280"/>
      <c r="D1280"/>
      <c r="E1280"/>
      <c r="F1280" s="52"/>
      <c r="G1280" s="52"/>
      <c r="AA1280" s="153"/>
      <c r="AB1280" s="153"/>
      <c r="AC1280" s="153"/>
    </row>
    <row r="1281" spans="3:29" x14ac:dyDescent="0.25">
      <c r="C1281"/>
      <c r="D1281"/>
      <c r="E1281"/>
      <c r="F1281" s="52"/>
      <c r="G1281" s="52"/>
      <c r="AA1281" s="153"/>
      <c r="AB1281" s="153"/>
      <c r="AC1281" s="153"/>
    </row>
    <row r="1282" spans="3:29" x14ac:dyDescent="0.25">
      <c r="C1282"/>
      <c r="D1282"/>
      <c r="E1282"/>
      <c r="F1282" s="52"/>
      <c r="G1282" s="52"/>
      <c r="AA1282" s="153"/>
      <c r="AB1282" s="153"/>
      <c r="AC1282" s="153"/>
    </row>
    <row r="1283" spans="3:29" x14ac:dyDescent="0.25">
      <c r="C1283"/>
      <c r="D1283"/>
      <c r="E1283"/>
      <c r="F1283" s="52"/>
      <c r="G1283" s="52"/>
      <c r="AA1283" s="153"/>
      <c r="AB1283" s="153"/>
      <c r="AC1283" s="153"/>
    </row>
    <row r="1284" spans="3:29" x14ac:dyDescent="0.25">
      <c r="C1284"/>
      <c r="D1284"/>
      <c r="E1284"/>
      <c r="F1284" s="52"/>
      <c r="G1284" s="52"/>
      <c r="AA1284" s="153"/>
      <c r="AB1284" s="153"/>
      <c r="AC1284" s="153"/>
    </row>
    <row r="1285" spans="3:29" x14ac:dyDescent="0.25">
      <c r="C1285"/>
      <c r="D1285"/>
      <c r="E1285"/>
      <c r="F1285" s="52"/>
      <c r="G1285" s="52"/>
      <c r="AA1285" s="153"/>
      <c r="AB1285" s="153"/>
      <c r="AC1285" s="153"/>
    </row>
    <row r="1286" spans="3:29" x14ac:dyDescent="0.25">
      <c r="C1286"/>
      <c r="D1286"/>
      <c r="E1286"/>
      <c r="F1286" s="52"/>
      <c r="G1286" s="52"/>
      <c r="AA1286" s="153"/>
      <c r="AB1286" s="153"/>
      <c r="AC1286" s="153"/>
    </row>
    <row r="1287" spans="3:29" x14ac:dyDescent="0.25">
      <c r="C1287"/>
      <c r="D1287"/>
      <c r="E1287"/>
      <c r="F1287" s="52"/>
      <c r="G1287" s="52"/>
      <c r="AA1287" s="153"/>
      <c r="AB1287" s="153"/>
      <c r="AC1287" s="153"/>
    </row>
    <row r="1288" spans="3:29" x14ac:dyDescent="0.25">
      <c r="C1288"/>
      <c r="D1288"/>
      <c r="E1288"/>
      <c r="F1288" s="52"/>
      <c r="G1288" s="52"/>
      <c r="AA1288" s="153"/>
      <c r="AB1288" s="153"/>
      <c r="AC1288" s="153"/>
    </row>
    <row r="1289" spans="3:29" x14ac:dyDescent="0.25">
      <c r="C1289"/>
      <c r="D1289"/>
      <c r="E1289"/>
      <c r="F1289" s="52"/>
      <c r="G1289" s="52"/>
      <c r="AA1289" s="153"/>
      <c r="AB1289" s="153"/>
      <c r="AC1289" s="153"/>
    </row>
    <row r="1290" spans="3:29" x14ac:dyDescent="0.25">
      <c r="C1290"/>
      <c r="D1290"/>
      <c r="E1290"/>
      <c r="F1290" s="52"/>
      <c r="G1290" s="52"/>
      <c r="AA1290" s="153"/>
      <c r="AB1290" s="153"/>
      <c r="AC1290" s="153"/>
    </row>
    <row r="1291" spans="3:29" x14ac:dyDescent="0.25">
      <c r="C1291"/>
      <c r="D1291"/>
      <c r="E1291"/>
      <c r="F1291" s="52"/>
      <c r="G1291" s="52"/>
      <c r="AA1291" s="153"/>
      <c r="AB1291" s="153"/>
      <c r="AC1291" s="153"/>
    </row>
    <row r="1292" spans="3:29" x14ac:dyDescent="0.25">
      <c r="C1292"/>
      <c r="D1292"/>
      <c r="E1292"/>
      <c r="F1292" s="52"/>
      <c r="G1292" s="52"/>
      <c r="AA1292" s="153"/>
      <c r="AB1292" s="153"/>
      <c r="AC1292" s="153"/>
    </row>
    <row r="1293" spans="3:29" x14ac:dyDescent="0.25">
      <c r="C1293"/>
      <c r="D1293"/>
      <c r="E1293"/>
      <c r="F1293" s="52"/>
      <c r="G1293" s="52"/>
      <c r="AA1293" s="153"/>
      <c r="AB1293" s="153"/>
      <c r="AC1293" s="153"/>
    </row>
    <row r="1294" spans="3:29" x14ac:dyDescent="0.25">
      <c r="C1294"/>
      <c r="D1294"/>
      <c r="E1294"/>
      <c r="F1294" s="52"/>
      <c r="G1294" s="52"/>
      <c r="AA1294" s="153"/>
      <c r="AB1294" s="153"/>
      <c r="AC1294" s="153"/>
    </row>
    <row r="1295" spans="3:29" x14ac:dyDescent="0.25">
      <c r="C1295"/>
      <c r="D1295"/>
      <c r="E1295"/>
      <c r="F1295" s="52"/>
      <c r="G1295" s="52"/>
      <c r="AA1295" s="153"/>
      <c r="AB1295" s="153"/>
      <c r="AC1295" s="153"/>
    </row>
    <row r="1296" spans="3:29" x14ac:dyDescent="0.25">
      <c r="C1296"/>
      <c r="D1296"/>
      <c r="E1296"/>
      <c r="F1296" s="52"/>
      <c r="G1296" s="52"/>
      <c r="AA1296" s="153"/>
      <c r="AB1296" s="153"/>
      <c r="AC1296" s="153"/>
    </row>
    <row r="1297" spans="3:29" x14ac:dyDescent="0.25">
      <c r="C1297"/>
      <c r="D1297"/>
      <c r="E1297"/>
      <c r="F1297" s="52"/>
      <c r="G1297" s="52"/>
      <c r="AA1297" s="153"/>
      <c r="AB1297" s="153"/>
      <c r="AC1297" s="153"/>
    </row>
    <row r="1298" spans="3:29" x14ac:dyDescent="0.25">
      <c r="C1298"/>
      <c r="D1298"/>
      <c r="E1298"/>
      <c r="F1298" s="52"/>
      <c r="G1298" s="52"/>
      <c r="AA1298" s="153"/>
      <c r="AB1298" s="153"/>
      <c r="AC1298" s="153"/>
    </row>
    <row r="1299" spans="3:29" x14ac:dyDescent="0.25">
      <c r="C1299"/>
      <c r="D1299"/>
      <c r="E1299"/>
      <c r="F1299" s="52"/>
      <c r="G1299" s="52"/>
      <c r="AA1299" s="153"/>
      <c r="AB1299" s="153"/>
      <c r="AC1299" s="153"/>
    </row>
    <row r="1300" spans="3:29" x14ac:dyDescent="0.25">
      <c r="C1300"/>
      <c r="D1300"/>
      <c r="E1300"/>
      <c r="F1300" s="52"/>
      <c r="G1300" s="52"/>
      <c r="AA1300" s="153"/>
      <c r="AB1300" s="153"/>
      <c r="AC1300" s="153"/>
    </row>
    <row r="1301" spans="3:29" x14ac:dyDescent="0.25">
      <c r="C1301"/>
      <c r="D1301"/>
      <c r="E1301"/>
      <c r="F1301" s="52"/>
      <c r="G1301" s="52"/>
      <c r="AA1301" s="153"/>
      <c r="AB1301" s="153"/>
      <c r="AC1301" s="153"/>
    </row>
    <row r="1302" spans="3:29" x14ac:dyDescent="0.25">
      <c r="C1302"/>
      <c r="D1302"/>
      <c r="E1302"/>
      <c r="F1302" s="52"/>
      <c r="G1302" s="52"/>
      <c r="AA1302" s="153"/>
      <c r="AB1302" s="153"/>
      <c r="AC1302" s="153"/>
    </row>
    <row r="1303" spans="3:29" x14ac:dyDescent="0.25">
      <c r="C1303"/>
      <c r="D1303"/>
      <c r="E1303"/>
      <c r="F1303" s="52"/>
      <c r="G1303" s="52"/>
      <c r="AA1303" s="153"/>
      <c r="AB1303" s="153"/>
      <c r="AC1303" s="153"/>
    </row>
    <row r="1304" spans="3:29" x14ac:dyDescent="0.25">
      <c r="C1304"/>
      <c r="D1304"/>
      <c r="E1304"/>
      <c r="F1304" s="52"/>
      <c r="G1304" s="52"/>
      <c r="AA1304" s="153"/>
      <c r="AB1304" s="153"/>
      <c r="AC1304" s="153"/>
    </row>
    <row r="1305" spans="3:29" x14ac:dyDescent="0.25">
      <c r="C1305"/>
      <c r="D1305"/>
      <c r="E1305"/>
      <c r="F1305" s="52"/>
      <c r="G1305" s="52"/>
      <c r="AA1305" s="153"/>
      <c r="AB1305" s="153"/>
      <c r="AC1305" s="153"/>
    </row>
    <row r="1306" spans="3:29" x14ac:dyDescent="0.25">
      <c r="C1306"/>
      <c r="D1306"/>
      <c r="E1306"/>
      <c r="F1306" s="52"/>
      <c r="G1306" s="52"/>
      <c r="AA1306" s="153"/>
      <c r="AB1306" s="153"/>
      <c r="AC1306" s="153"/>
    </row>
    <row r="1307" spans="3:29" x14ac:dyDescent="0.25">
      <c r="C1307"/>
      <c r="D1307"/>
      <c r="E1307"/>
      <c r="F1307" s="52"/>
      <c r="G1307" s="52"/>
      <c r="AA1307" s="153"/>
      <c r="AB1307" s="153"/>
      <c r="AC1307" s="153"/>
    </row>
    <row r="1308" spans="3:29" x14ac:dyDescent="0.25">
      <c r="C1308"/>
      <c r="D1308"/>
      <c r="E1308"/>
      <c r="F1308" s="52"/>
      <c r="G1308" s="52"/>
      <c r="AA1308" s="153"/>
      <c r="AB1308" s="153"/>
      <c r="AC1308" s="153"/>
    </row>
    <row r="1309" spans="3:29" x14ac:dyDescent="0.25">
      <c r="C1309"/>
      <c r="D1309"/>
      <c r="E1309"/>
      <c r="F1309" s="52"/>
      <c r="G1309" s="52"/>
      <c r="AA1309" s="153"/>
      <c r="AB1309" s="153"/>
      <c r="AC1309" s="153"/>
    </row>
    <row r="1310" spans="3:29" x14ac:dyDescent="0.25">
      <c r="C1310"/>
      <c r="D1310"/>
      <c r="E1310"/>
      <c r="F1310" s="52"/>
      <c r="G1310" s="52"/>
      <c r="AA1310" s="153"/>
      <c r="AB1310" s="153"/>
      <c r="AC1310" s="153"/>
    </row>
    <row r="1311" spans="3:29" x14ac:dyDescent="0.25">
      <c r="C1311"/>
      <c r="D1311"/>
      <c r="E1311"/>
      <c r="F1311" s="52"/>
      <c r="G1311" s="52"/>
      <c r="AA1311" s="153"/>
      <c r="AB1311" s="153"/>
      <c r="AC1311" s="153"/>
    </row>
    <row r="1312" spans="3:29" x14ac:dyDescent="0.25">
      <c r="C1312"/>
      <c r="D1312"/>
      <c r="E1312"/>
      <c r="F1312" s="52"/>
      <c r="G1312" s="52"/>
      <c r="AA1312" s="153"/>
      <c r="AB1312" s="153"/>
      <c r="AC1312" s="153"/>
    </row>
    <row r="1313" spans="3:29" x14ac:dyDescent="0.25">
      <c r="C1313"/>
      <c r="D1313"/>
      <c r="E1313"/>
      <c r="F1313" s="52"/>
      <c r="G1313" s="52"/>
      <c r="AA1313" s="153"/>
      <c r="AB1313" s="153"/>
      <c r="AC1313" s="153"/>
    </row>
    <row r="1314" spans="3:29" x14ac:dyDescent="0.25">
      <c r="C1314"/>
      <c r="D1314"/>
      <c r="E1314"/>
      <c r="F1314" s="52"/>
      <c r="G1314" s="52"/>
      <c r="AA1314" s="153"/>
      <c r="AB1314" s="153"/>
      <c r="AC1314" s="153"/>
    </row>
    <row r="1315" spans="3:29" x14ac:dyDescent="0.25">
      <c r="C1315"/>
      <c r="D1315"/>
      <c r="E1315"/>
      <c r="F1315" s="52"/>
      <c r="G1315" s="52"/>
      <c r="AA1315" s="153"/>
      <c r="AB1315" s="153"/>
      <c r="AC1315" s="153"/>
    </row>
    <row r="1316" spans="3:29" x14ac:dyDescent="0.25">
      <c r="C1316"/>
      <c r="D1316"/>
      <c r="E1316"/>
      <c r="F1316" s="52"/>
      <c r="G1316" s="52"/>
      <c r="AA1316" s="153"/>
      <c r="AB1316" s="153"/>
      <c r="AC1316" s="153"/>
    </row>
    <row r="1317" spans="3:29" x14ac:dyDescent="0.25">
      <c r="C1317"/>
      <c r="D1317"/>
      <c r="E1317"/>
      <c r="F1317" s="52"/>
      <c r="G1317" s="52"/>
      <c r="AA1317" s="153"/>
      <c r="AB1317" s="153"/>
      <c r="AC1317" s="153"/>
    </row>
    <row r="1318" spans="3:29" x14ac:dyDescent="0.25">
      <c r="C1318"/>
      <c r="D1318"/>
      <c r="E1318"/>
      <c r="F1318" s="52"/>
      <c r="G1318" s="52"/>
      <c r="AA1318" s="153"/>
      <c r="AB1318" s="153"/>
      <c r="AC1318" s="153"/>
    </row>
    <row r="1319" spans="3:29" x14ac:dyDescent="0.25">
      <c r="C1319"/>
      <c r="D1319"/>
      <c r="E1319"/>
      <c r="F1319" s="52"/>
      <c r="G1319" s="52"/>
      <c r="AA1319" s="153"/>
      <c r="AB1319" s="153"/>
      <c r="AC1319" s="153"/>
    </row>
    <row r="1320" spans="3:29" x14ac:dyDescent="0.25">
      <c r="C1320"/>
      <c r="D1320"/>
      <c r="E1320"/>
      <c r="F1320" s="52"/>
      <c r="G1320" s="52"/>
      <c r="AA1320" s="153"/>
      <c r="AB1320" s="153"/>
      <c r="AC1320" s="153"/>
    </row>
    <row r="1321" spans="3:29" x14ac:dyDescent="0.25">
      <c r="C1321"/>
      <c r="D1321"/>
      <c r="E1321"/>
      <c r="F1321" s="52"/>
      <c r="G1321" s="52"/>
      <c r="AA1321" s="153"/>
      <c r="AB1321" s="153"/>
      <c r="AC1321" s="153"/>
    </row>
    <row r="1322" spans="3:29" x14ac:dyDescent="0.25">
      <c r="C1322"/>
      <c r="D1322"/>
      <c r="E1322"/>
      <c r="F1322" s="52"/>
      <c r="G1322" s="52"/>
      <c r="AA1322" s="153"/>
      <c r="AB1322" s="153"/>
      <c r="AC1322" s="153"/>
    </row>
    <row r="1323" spans="3:29" x14ac:dyDescent="0.25">
      <c r="C1323"/>
      <c r="D1323"/>
      <c r="E1323"/>
      <c r="F1323" s="52"/>
      <c r="G1323" s="52"/>
      <c r="AA1323" s="153"/>
      <c r="AB1323" s="153"/>
      <c r="AC1323" s="153"/>
    </row>
    <row r="1324" spans="3:29" x14ac:dyDescent="0.25">
      <c r="C1324"/>
      <c r="D1324"/>
      <c r="E1324"/>
      <c r="F1324" s="52"/>
      <c r="G1324" s="52"/>
      <c r="AA1324" s="153"/>
      <c r="AB1324" s="153"/>
      <c r="AC1324" s="153"/>
    </row>
    <row r="1325" spans="3:29" x14ac:dyDescent="0.25">
      <c r="C1325"/>
      <c r="D1325"/>
      <c r="E1325"/>
      <c r="F1325" s="52"/>
      <c r="G1325" s="52"/>
      <c r="AA1325" s="153"/>
      <c r="AB1325" s="153"/>
      <c r="AC1325" s="153"/>
    </row>
    <row r="1326" spans="3:29" x14ac:dyDescent="0.25">
      <c r="C1326"/>
      <c r="D1326"/>
      <c r="E1326"/>
      <c r="F1326" s="52"/>
      <c r="G1326" s="52"/>
      <c r="AA1326" s="153"/>
      <c r="AB1326" s="153"/>
      <c r="AC1326" s="153"/>
    </row>
    <row r="1327" spans="3:29" x14ac:dyDescent="0.25">
      <c r="C1327"/>
      <c r="D1327"/>
      <c r="E1327"/>
      <c r="F1327" s="52"/>
      <c r="G1327" s="52"/>
      <c r="AA1327" s="153"/>
      <c r="AB1327" s="153"/>
      <c r="AC1327" s="153"/>
    </row>
    <row r="1328" spans="3:29" x14ac:dyDescent="0.25">
      <c r="C1328"/>
      <c r="D1328"/>
      <c r="E1328"/>
      <c r="F1328" s="52"/>
      <c r="G1328" s="52"/>
      <c r="AA1328" s="153"/>
      <c r="AB1328" s="153"/>
      <c r="AC1328" s="153"/>
    </row>
    <row r="1329" spans="3:29" x14ac:dyDescent="0.25">
      <c r="C1329"/>
      <c r="D1329"/>
      <c r="E1329"/>
      <c r="F1329" s="52"/>
      <c r="G1329" s="52"/>
      <c r="AA1329" s="153"/>
      <c r="AB1329" s="153"/>
      <c r="AC1329" s="153"/>
    </row>
    <row r="1330" spans="3:29" x14ac:dyDescent="0.25">
      <c r="C1330"/>
      <c r="D1330"/>
      <c r="E1330"/>
      <c r="F1330" s="52"/>
      <c r="G1330" s="52"/>
      <c r="AA1330" s="153"/>
      <c r="AB1330" s="153"/>
      <c r="AC1330" s="153"/>
    </row>
    <row r="1331" spans="3:29" x14ac:dyDescent="0.25">
      <c r="C1331"/>
      <c r="D1331"/>
      <c r="E1331"/>
      <c r="F1331" s="52"/>
      <c r="G1331" s="52"/>
      <c r="AA1331" s="153"/>
      <c r="AB1331" s="153"/>
      <c r="AC1331" s="153"/>
    </row>
    <row r="1332" spans="3:29" x14ac:dyDescent="0.25">
      <c r="C1332"/>
      <c r="D1332"/>
      <c r="E1332"/>
      <c r="F1332" s="52"/>
      <c r="G1332" s="52"/>
      <c r="AA1332" s="153"/>
      <c r="AB1332" s="153"/>
      <c r="AC1332" s="153"/>
    </row>
    <row r="1333" spans="3:29" x14ac:dyDescent="0.25">
      <c r="C1333"/>
      <c r="D1333"/>
      <c r="E1333"/>
      <c r="F1333" s="52"/>
      <c r="G1333" s="52"/>
      <c r="AA1333" s="153"/>
      <c r="AB1333" s="153"/>
      <c r="AC1333" s="153"/>
    </row>
    <row r="1334" spans="3:29" x14ac:dyDescent="0.25">
      <c r="C1334"/>
      <c r="D1334"/>
      <c r="E1334"/>
      <c r="F1334" s="52"/>
      <c r="G1334" s="52"/>
      <c r="AA1334" s="153"/>
      <c r="AB1334" s="153"/>
      <c r="AC1334" s="153"/>
    </row>
    <row r="1335" spans="3:29" x14ac:dyDescent="0.25">
      <c r="C1335"/>
      <c r="D1335"/>
      <c r="E1335"/>
      <c r="F1335" s="52"/>
      <c r="G1335" s="52"/>
      <c r="AA1335" s="153"/>
      <c r="AB1335" s="153"/>
      <c r="AC1335" s="153"/>
    </row>
    <row r="1336" spans="3:29" x14ac:dyDescent="0.25">
      <c r="C1336"/>
      <c r="D1336"/>
      <c r="E1336"/>
      <c r="F1336" s="52"/>
      <c r="G1336" s="52"/>
      <c r="AA1336" s="153"/>
      <c r="AB1336" s="153"/>
      <c r="AC1336" s="153"/>
    </row>
    <row r="1337" spans="3:29" x14ac:dyDescent="0.25">
      <c r="C1337"/>
      <c r="D1337"/>
      <c r="E1337"/>
      <c r="F1337" s="52"/>
      <c r="G1337" s="52"/>
      <c r="AA1337" s="153"/>
      <c r="AB1337" s="153"/>
      <c r="AC1337" s="153"/>
    </row>
    <row r="1338" spans="3:29" x14ac:dyDescent="0.25">
      <c r="C1338"/>
      <c r="D1338"/>
      <c r="E1338"/>
      <c r="F1338" s="52"/>
      <c r="G1338" s="52"/>
      <c r="AA1338" s="153"/>
      <c r="AB1338" s="153"/>
      <c r="AC1338" s="153"/>
    </row>
    <row r="1339" spans="3:29" x14ac:dyDescent="0.25">
      <c r="C1339"/>
      <c r="D1339"/>
      <c r="E1339"/>
      <c r="F1339" s="52"/>
      <c r="G1339" s="52"/>
      <c r="AA1339" s="153"/>
      <c r="AB1339" s="153"/>
      <c r="AC1339" s="153"/>
    </row>
    <row r="1340" spans="3:29" x14ac:dyDescent="0.25">
      <c r="C1340"/>
      <c r="D1340"/>
      <c r="E1340"/>
      <c r="F1340" s="52"/>
      <c r="G1340" s="52"/>
      <c r="AA1340" s="153"/>
      <c r="AB1340" s="153"/>
      <c r="AC1340" s="153"/>
    </row>
    <row r="1341" spans="3:29" x14ac:dyDescent="0.25">
      <c r="C1341"/>
      <c r="D1341"/>
      <c r="E1341"/>
      <c r="F1341" s="52"/>
      <c r="G1341" s="52"/>
      <c r="AA1341" s="153"/>
      <c r="AB1341" s="153"/>
      <c r="AC1341" s="153"/>
    </row>
    <row r="1342" spans="3:29" x14ac:dyDescent="0.25">
      <c r="C1342"/>
      <c r="D1342"/>
      <c r="E1342"/>
      <c r="F1342" s="52"/>
      <c r="G1342" s="52"/>
      <c r="AA1342" s="153"/>
      <c r="AB1342" s="153"/>
      <c r="AC1342" s="153"/>
    </row>
    <row r="1343" spans="3:29" x14ac:dyDescent="0.25">
      <c r="C1343"/>
      <c r="D1343"/>
      <c r="E1343"/>
      <c r="F1343" s="52"/>
      <c r="G1343" s="52"/>
      <c r="AA1343" s="153"/>
      <c r="AB1343" s="153"/>
      <c r="AC1343" s="153"/>
    </row>
    <row r="1344" spans="3:29" x14ac:dyDescent="0.25">
      <c r="C1344"/>
      <c r="D1344"/>
      <c r="E1344"/>
      <c r="F1344" s="52"/>
      <c r="G1344" s="52"/>
      <c r="AA1344" s="153"/>
      <c r="AB1344" s="153"/>
      <c r="AC1344" s="153"/>
    </row>
    <row r="1345" spans="3:29" x14ac:dyDescent="0.25">
      <c r="C1345"/>
      <c r="D1345"/>
      <c r="E1345"/>
      <c r="F1345" s="52"/>
      <c r="G1345" s="52"/>
      <c r="AA1345" s="153"/>
      <c r="AB1345" s="153"/>
      <c r="AC1345" s="153"/>
    </row>
    <row r="1346" spans="3:29" x14ac:dyDescent="0.25">
      <c r="C1346"/>
      <c r="D1346"/>
      <c r="E1346"/>
      <c r="F1346" s="52"/>
      <c r="G1346" s="52"/>
      <c r="AA1346" s="153"/>
      <c r="AB1346" s="153"/>
      <c r="AC1346" s="153"/>
    </row>
    <row r="1347" spans="3:29" x14ac:dyDescent="0.25">
      <c r="C1347"/>
      <c r="D1347"/>
      <c r="E1347"/>
      <c r="F1347" s="52"/>
      <c r="G1347" s="52"/>
      <c r="AA1347" s="153"/>
      <c r="AB1347" s="153"/>
      <c r="AC1347" s="153"/>
    </row>
    <row r="1348" spans="3:29" x14ac:dyDescent="0.25">
      <c r="C1348"/>
      <c r="D1348"/>
      <c r="E1348"/>
      <c r="F1348" s="52"/>
      <c r="G1348" s="52"/>
      <c r="AA1348" s="153"/>
      <c r="AB1348" s="153"/>
      <c r="AC1348" s="153"/>
    </row>
    <row r="1349" spans="3:29" x14ac:dyDescent="0.25">
      <c r="C1349"/>
      <c r="D1349"/>
      <c r="E1349"/>
      <c r="F1349" s="52"/>
      <c r="G1349" s="52"/>
      <c r="AA1349" s="153"/>
      <c r="AB1349" s="153"/>
      <c r="AC1349" s="153"/>
    </row>
    <row r="1350" spans="3:29" x14ac:dyDescent="0.25">
      <c r="C1350"/>
      <c r="D1350"/>
      <c r="E1350"/>
      <c r="F1350" s="52"/>
      <c r="G1350" s="52"/>
      <c r="AA1350" s="153"/>
      <c r="AB1350" s="153"/>
      <c r="AC1350" s="153"/>
    </row>
    <row r="1351" spans="3:29" x14ac:dyDescent="0.25">
      <c r="C1351"/>
      <c r="D1351"/>
      <c r="E1351"/>
      <c r="F1351" s="52"/>
      <c r="G1351" s="52"/>
      <c r="AA1351" s="153"/>
      <c r="AB1351" s="153"/>
      <c r="AC1351" s="153"/>
    </row>
    <row r="1352" spans="3:29" x14ac:dyDescent="0.25">
      <c r="C1352"/>
      <c r="D1352"/>
      <c r="E1352"/>
      <c r="F1352" s="52"/>
      <c r="G1352" s="52"/>
      <c r="AA1352" s="153"/>
      <c r="AB1352" s="153"/>
      <c r="AC1352" s="153"/>
    </row>
    <row r="1353" spans="3:29" x14ac:dyDescent="0.25">
      <c r="C1353"/>
      <c r="D1353"/>
      <c r="E1353"/>
      <c r="F1353" s="52"/>
      <c r="G1353" s="52"/>
      <c r="AA1353" s="153"/>
      <c r="AB1353" s="153"/>
      <c r="AC1353" s="153"/>
    </row>
    <row r="1354" spans="3:29" x14ac:dyDescent="0.25">
      <c r="C1354"/>
      <c r="D1354"/>
      <c r="E1354"/>
      <c r="F1354" s="52"/>
      <c r="G1354" s="52"/>
      <c r="AA1354" s="153"/>
      <c r="AB1354" s="153"/>
      <c r="AC1354" s="153"/>
    </row>
    <row r="1355" spans="3:29" x14ac:dyDescent="0.25">
      <c r="C1355"/>
      <c r="D1355"/>
      <c r="E1355"/>
      <c r="F1355" s="52"/>
      <c r="G1355" s="52"/>
      <c r="AA1355" s="153"/>
      <c r="AB1355" s="153"/>
      <c r="AC1355" s="153"/>
    </row>
    <row r="1356" spans="3:29" x14ac:dyDescent="0.25">
      <c r="C1356"/>
      <c r="D1356"/>
      <c r="E1356"/>
      <c r="F1356" s="52"/>
      <c r="G1356" s="52"/>
      <c r="AA1356" s="153"/>
      <c r="AB1356" s="153"/>
      <c r="AC1356" s="153"/>
    </row>
    <row r="1357" spans="3:29" x14ac:dyDescent="0.25">
      <c r="C1357"/>
      <c r="D1357"/>
      <c r="E1357"/>
      <c r="F1357" s="52"/>
      <c r="G1357" s="52"/>
      <c r="AA1357" s="153"/>
      <c r="AB1357" s="153"/>
      <c r="AC1357" s="153"/>
    </row>
    <row r="1358" spans="3:29" x14ac:dyDescent="0.25">
      <c r="C1358"/>
      <c r="D1358"/>
      <c r="E1358"/>
      <c r="F1358" s="52"/>
      <c r="G1358" s="52"/>
      <c r="AA1358" s="153"/>
      <c r="AB1358" s="153"/>
      <c r="AC1358" s="153"/>
    </row>
    <row r="1359" spans="3:29" x14ac:dyDescent="0.25">
      <c r="C1359"/>
      <c r="D1359"/>
      <c r="E1359"/>
      <c r="F1359" s="52"/>
      <c r="G1359" s="52"/>
      <c r="AA1359" s="153"/>
      <c r="AB1359" s="153"/>
      <c r="AC1359" s="153"/>
    </row>
    <row r="1360" spans="3:29" x14ac:dyDescent="0.25">
      <c r="C1360"/>
      <c r="D1360"/>
      <c r="E1360"/>
      <c r="F1360" s="52"/>
      <c r="G1360" s="52"/>
      <c r="AA1360" s="153"/>
      <c r="AB1360" s="153"/>
      <c r="AC1360" s="153"/>
    </row>
    <row r="1361" spans="3:29" x14ac:dyDescent="0.25">
      <c r="C1361"/>
      <c r="D1361"/>
      <c r="E1361"/>
      <c r="F1361" s="52"/>
      <c r="G1361" s="52"/>
      <c r="AA1361" s="153"/>
      <c r="AB1361" s="153"/>
      <c r="AC1361" s="153"/>
    </row>
    <row r="1362" spans="3:29" x14ac:dyDescent="0.25">
      <c r="C1362"/>
      <c r="D1362"/>
      <c r="E1362"/>
      <c r="F1362" s="52"/>
      <c r="G1362" s="52"/>
      <c r="AA1362" s="153"/>
      <c r="AB1362" s="153"/>
      <c r="AC1362" s="153"/>
    </row>
    <row r="1363" spans="3:29" x14ac:dyDescent="0.25">
      <c r="C1363"/>
      <c r="D1363"/>
      <c r="E1363"/>
      <c r="F1363" s="52"/>
      <c r="G1363" s="52"/>
      <c r="AA1363" s="153"/>
      <c r="AB1363" s="153"/>
      <c r="AC1363" s="153"/>
    </row>
    <row r="1364" spans="3:29" x14ac:dyDescent="0.25">
      <c r="C1364"/>
      <c r="D1364"/>
      <c r="E1364"/>
      <c r="F1364" s="52"/>
      <c r="G1364" s="52"/>
      <c r="AA1364" s="153"/>
      <c r="AB1364" s="153"/>
      <c r="AC1364" s="153"/>
    </row>
    <row r="1365" spans="3:29" x14ac:dyDescent="0.25">
      <c r="C1365"/>
      <c r="D1365"/>
      <c r="E1365"/>
      <c r="F1365" s="52"/>
      <c r="G1365" s="52"/>
      <c r="AA1365" s="153"/>
      <c r="AB1365" s="153"/>
      <c r="AC1365" s="153"/>
    </row>
    <row r="1366" spans="3:29" x14ac:dyDescent="0.25">
      <c r="C1366"/>
      <c r="D1366"/>
      <c r="E1366"/>
      <c r="F1366" s="52"/>
      <c r="G1366" s="52"/>
      <c r="AA1366" s="153"/>
      <c r="AB1366" s="153"/>
      <c r="AC1366" s="153"/>
    </row>
    <row r="1367" spans="3:29" x14ac:dyDescent="0.25">
      <c r="C1367"/>
      <c r="D1367"/>
      <c r="E1367"/>
      <c r="F1367" s="52"/>
      <c r="G1367" s="52"/>
      <c r="AA1367" s="153"/>
      <c r="AB1367" s="153"/>
      <c r="AC1367" s="153"/>
    </row>
    <row r="1368" spans="3:29" x14ac:dyDescent="0.25">
      <c r="C1368"/>
      <c r="D1368"/>
      <c r="E1368"/>
      <c r="F1368" s="52"/>
      <c r="G1368" s="52"/>
      <c r="AA1368" s="153"/>
      <c r="AB1368" s="153"/>
      <c r="AC1368" s="153"/>
    </row>
    <row r="1369" spans="3:29" x14ac:dyDescent="0.25">
      <c r="C1369"/>
      <c r="D1369"/>
      <c r="E1369"/>
      <c r="F1369" s="52"/>
      <c r="G1369" s="52"/>
      <c r="AA1369" s="153"/>
      <c r="AB1369" s="153"/>
      <c r="AC1369" s="153"/>
    </row>
    <row r="1370" spans="3:29" x14ac:dyDescent="0.25">
      <c r="C1370"/>
      <c r="D1370"/>
      <c r="E1370"/>
      <c r="F1370" s="52"/>
      <c r="G1370" s="52"/>
      <c r="AA1370" s="153"/>
      <c r="AB1370" s="153"/>
      <c r="AC1370" s="153"/>
    </row>
    <row r="1371" spans="3:29" x14ac:dyDescent="0.25">
      <c r="C1371"/>
      <c r="D1371"/>
      <c r="E1371"/>
      <c r="F1371" s="52"/>
      <c r="G1371" s="52"/>
      <c r="AA1371" s="153"/>
      <c r="AB1371" s="153"/>
      <c r="AC1371" s="153"/>
    </row>
    <row r="1372" spans="3:29" x14ac:dyDescent="0.25">
      <c r="C1372"/>
      <c r="D1372"/>
      <c r="E1372"/>
      <c r="F1372" s="52"/>
      <c r="G1372" s="52"/>
      <c r="AA1372" s="153"/>
      <c r="AB1372" s="153"/>
      <c r="AC1372" s="153"/>
    </row>
    <row r="1373" spans="3:29" x14ac:dyDescent="0.25">
      <c r="C1373"/>
      <c r="D1373"/>
      <c r="E1373"/>
      <c r="F1373" s="52"/>
      <c r="G1373" s="52"/>
      <c r="AA1373" s="153"/>
      <c r="AB1373" s="153"/>
      <c r="AC1373" s="153"/>
    </row>
    <row r="1374" spans="3:29" x14ac:dyDescent="0.25">
      <c r="C1374"/>
      <c r="D1374"/>
      <c r="E1374"/>
      <c r="F1374" s="52"/>
      <c r="G1374" s="52"/>
      <c r="AA1374" s="153"/>
      <c r="AB1374" s="153"/>
      <c r="AC1374" s="153"/>
    </row>
    <row r="1375" spans="3:29" x14ac:dyDescent="0.25">
      <c r="C1375"/>
      <c r="D1375"/>
      <c r="E1375"/>
      <c r="F1375" s="52"/>
      <c r="G1375" s="52"/>
      <c r="AA1375" s="153"/>
      <c r="AB1375" s="153"/>
      <c r="AC1375" s="153"/>
    </row>
    <row r="1376" spans="3:29" x14ac:dyDescent="0.25">
      <c r="C1376"/>
      <c r="D1376"/>
      <c r="E1376"/>
      <c r="F1376" s="52"/>
      <c r="G1376" s="52"/>
      <c r="AA1376" s="153"/>
      <c r="AB1376" s="153"/>
      <c r="AC1376" s="153"/>
    </row>
    <row r="1377" spans="3:29" x14ac:dyDescent="0.25">
      <c r="C1377"/>
      <c r="D1377"/>
      <c r="E1377"/>
      <c r="F1377" s="52"/>
      <c r="G1377" s="52"/>
      <c r="AA1377" s="153"/>
      <c r="AB1377" s="153"/>
      <c r="AC1377" s="153"/>
    </row>
    <row r="1378" spans="3:29" x14ac:dyDescent="0.25">
      <c r="C1378"/>
      <c r="D1378"/>
      <c r="E1378"/>
      <c r="F1378" s="52"/>
      <c r="G1378" s="52"/>
      <c r="AA1378" s="153"/>
      <c r="AB1378" s="153"/>
      <c r="AC1378" s="153"/>
    </row>
    <row r="1379" spans="3:29" x14ac:dyDescent="0.25">
      <c r="C1379"/>
      <c r="D1379"/>
      <c r="E1379"/>
      <c r="F1379" s="52"/>
      <c r="G1379" s="52"/>
      <c r="AA1379" s="153"/>
      <c r="AB1379" s="153"/>
      <c r="AC1379" s="153"/>
    </row>
    <row r="1380" spans="3:29" x14ac:dyDescent="0.25">
      <c r="C1380"/>
      <c r="D1380"/>
      <c r="E1380"/>
      <c r="F1380" s="52"/>
      <c r="G1380" s="52"/>
      <c r="AA1380" s="153"/>
      <c r="AB1380" s="153"/>
      <c r="AC1380" s="153"/>
    </row>
    <row r="1381" spans="3:29" x14ac:dyDescent="0.25">
      <c r="C1381"/>
      <c r="D1381"/>
      <c r="E1381"/>
      <c r="F1381" s="52"/>
      <c r="G1381" s="52"/>
      <c r="AA1381" s="153"/>
      <c r="AB1381" s="153"/>
      <c r="AC1381" s="153"/>
    </row>
    <row r="1382" spans="3:29" x14ac:dyDescent="0.25">
      <c r="C1382"/>
      <c r="D1382"/>
      <c r="E1382"/>
      <c r="F1382" s="52"/>
      <c r="G1382" s="52"/>
      <c r="AA1382" s="153"/>
      <c r="AB1382" s="153"/>
      <c r="AC1382" s="153"/>
    </row>
    <row r="1383" spans="3:29" x14ac:dyDescent="0.25">
      <c r="C1383"/>
      <c r="D1383"/>
      <c r="E1383"/>
      <c r="F1383" s="52"/>
      <c r="G1383" s="52"/>
      <c r="AA1383" s="153"/>
      <c r="AB1383" s="153"/>
      <c r="AC1383" s="153"/>
    </row>
    <row r="1384" spans="3:29" x14ac:dyDescent="0.25">
      <c r="C1384"/>
      <c r="D1384"/>
      <c r="E1384"/>
      <c r="F1384" s="52"/>
      <c r="G1384" s="52"/>
      <c r="AA1384" s="153"/>
      <c r="AB1384" s="153"/>
      <c r="AC1384" s="153"/>
    </row>
    <row r="1385" spans="3:29" x14ac:dyDescent="0.25">
      <c r="C1385"/>
      <c r="D1385"/>
      <c r="E1385"/>
      <c r="F1385" s="52"/>
      <c r="G1385" s="52"/>
      <c r="AA1385" s="153"/>
      <c r="AB1385" s="153"/>
      <c r="AC1385" s="153"/>
    </row>
    <row r="1386" spans="3:29" x14ac:dyDescent="0.25">
      <c r="C1386"/>
      <c r="D1386"/>
      <c r="E1386"/>
      <c r="F1386" s="52"/>
      <c r="G1386" s="52"/>
      <c r="AA1386" s="153"/>
      <c r="AB1386" s="153"/>
      <c r="AC1386" s="153"/>
    </row>
    <row r="1387" spans="3:29" x14ac:dyDescent="0.25">
      <c r="C1387"/>
      <c r="D1387"/>
      <c r="E1387"/>
      <c r="F1387" s="52"/>
      <c r="G1387" s="52"/>
      <c r="AA1387" s="153"/>
      <c r="AB1387" s="153"/>
      <c r="AC1387" s="153"/>
    </row>
    <row r="1388" spans="3:29" x14ac:dyDescent="0.25">
      <c r="C1388"/>
      <c r="D1388"/>
      <c r="E1388"/>
      <c r="F1388" s="52"/>
      <c r="G1388" s="52"/>
      <c r="AA1388" s="153"/>
      <c r="AB1388" s="153"/>
      <c r="AC1388" s="153"/>
    </row>
    <row r="1389" spans="3:29" x14ac:dyDescent="0.25">
      <c r="C1389"/>
      <c r="D1389"/>
      <c r="E1389"/>
      <c r="F1389" s="52"/>
      <c r="G1389" s="52"/>
      <c r="AA1389" s="153"/>
      <c r="AB1389" s="153"/>
      <c r="AC1389" s="153"/>
    </row>
    <row r="1390" spans="3:29" x14ac:dyDescent="0.25">
      <c r="C1390"/>
      <c r="D1390"/>
      <c r="E1390"/>
      <c r="F1390" s="52"/>
      <c r="G1390" s="52"/>
      <c r="AA1390" s="153"/>
      <c r="AB1390" s="153"/>
      <c r="AC1390" s="153"/>
    </row>
    <row r="1391" spans="3:29" x14ac:dyDescent="0.25">
      <c r="C1391"/>
      <c r="D1391"/>
      <c r="E1391"/>
      <c r="F1391" s="52"/>
      <c r="G1391" s="52"/>
      <c r="AA1391" s="153"/>
      <c r="AB1391" s="153"/>
      <c r="AC1391" s="153"/>
    </row>
    <row r="1392" spans="3:29" x14ac:dyDescent="0.25">
      <c r="C1392"/>
      <c r="D1392"/>
      <c r="E1392"/>
      <c r="F1392" s="52"/>
      <c r="G1392" s="52"/>
      <c r="AA1392" s="153"/>
      <c r="AB1392" s="153"/>
      <c r="AC1392" s="153"/>
    </row>
    <row r="1393" spans="3:29" x14ac:dyDescent="0.25">
      <c r="C1393"/>
      <c r="D1393"/>
      <c r="E1393"/>
      <c r="F1393" s="52"/>
      <c r="G1393" s="52"/>
      <c r="AA1393" s="153"/>
      <c r="AB1393" s="153"/>
      <c r="AC1393" s="153"/>
    </row>
    <row r="1394" spans="3:29" x14ac:dyDescent="0.25">
      <c r="C1394"/>
      <c r="D1394"/>
      <c r="E1394"/>
      <c r="F1394" s="52"/>
      <c r="G1394" s="52"/>
      <c r="AA1394" s="153"/>
      <c r="AB1394" s="153"/>
      <c r="AC1394" s="153"/>
    </row>
    <row r="1395" spans="3:29" x14ac:dyDescent="0.25">
      <c r="C1395"/>
      <c r="D1395"/>
      <c r="E1395"/>
      <c r="F1395" s="52"/>
      <c r="G1395" s="52"/>
      <c r="AA1395" s="153"/>
      <c r="AB1395" s="153"/>
      <c r="AC1395" s="153"/>
    </row>
    <row r="1396" spans="3:29" x14ac:dyDescent="0.25">
      <c r="C1396"/>
      <c r="D1396"/>
      <c r="E1396"/>
      <c r="F1396" s="52"/>
      <c r="G1396" s="52"/>
      <c r="AA1396" s="153"/>
      <c r="AB1396" s="153"/>
      <c r="AC1396" s="153"/>
    </row>
    <row r="1397" spans="3:29" x14ac:dyDescent="0.25">
      <c r="C1397"/>
      <c r="D1397"/>
      <c r="E1397"/>
      <c r="F1397" s="52"/>
      <c r="G1397" s="52"/>
      <c r="AA1397" s="153"/>
      <c r="AB1397" s="153"/>
      <c r="AC1397" s="153"/>
    </row>
    <row r="1398" spans="3:29" x14ac:dyDescent="0.25">
      <c r="C1398"/>
      <c r="D1398"/>
      <c r="E1398"/>
      <c r="F1398" s="52"/>
      <c r="G1398" s="52"/>
      <c r="AA1398" s="153"/>
      <c r="AB1398" s="153"/>
      <c r="AC1398" s="153"/>
    </row>
    <row r="1399" spans="3:29" x14ac:dyDescent="0.25">
      <c r="C1399"/>
      <c r="D1399"/>
      <c r="E1399"/>
      <c r="F1399" s="52"/>
      <c r="G1399" s="52"/>
      <c r="AA1399" s="153"/>
      <c r="AB1399" s="153"/>
      <c r="AC1399" s="153"/>
    </row>
    <row r="1400" spans="3:29" x14ac:dyDescent="0.25">
      <c r="C1400"/>
      <c r="D1400"/>
      <c r="E1400"/>
      <c r="F1400" s="52"/>
      <c r="G1400" s="52"/>
      <c r="AA1400" s="153"/>
      <c r="AB1400" s="153"/>
      <c r="AC1400" s="153"/>
    </row>
    <row r="1401" spans="3:29" x14ac:dyDescent="0.25">
      <c r="C1401"/>
      <c r="D1401"/>
      <c r="E1401"/>
      <c r="F1401" s="52"/>
      <c r="G1401" s="52"/>
      <c r="AA1401" s="153"/>
      <c r="AB1401" s="153"/>
      <c r="AC1401" s="153"/>
    </row>
    <row r="1402" spans="3:29" x14ac:dyDescent="0.25">
      <c r="C1402"/>
      <c r="D1402"/>
      <c r="E1402"/>
      <c r="F1402" s="52"/>
      <c r="G1402" s="52"/>
      <c r="AA1402" s="153"/>
      <c r="AB1402" s="153"/>
      <c r="AC1402" s="153"/>
    </row>
    <row r="1403" spans="3:29" x14ac:dyDescent="0.25">
      <c r="C1403"/>
      <c r="D1403"/>
      <c r="E1403"/>
      <c r="F1403" s="52"/>
      <c r="G1403" s="52"/>
      <c r="AA1403" s="153"/>
      <c r="AB1403" s="153"/>
      <c r="AC1403" s="153"/>
    </row>
    <row r="1404" spans="3:29" x14ac:dyDescent="0.25">
      <c r="C1404"/>
      <c r="D1404"/>
      <c r="E1404"/>
      <c r="F1404" s="52"/>
      <c r="G1404" s="52"/>
      <c r="AA1404" s="153"/>
      <c r="AB1404" s="153"/>
      <c r="AC1404" s="153"/>
    </row>
    <row r="1405" spans="3:29" x14ac:dyDescent="0.25">
      <c r="C1405"/>
      <c r="D1405"/>
      <c r="E1405"/>
      <c r="F1405" s="52"/>
      <c r="G1405" s="52"/>
      <c r="AA1405" s="153"/>
      <c r="AB1405" s="153"/>
      <c r="AC1405" s="153"/>
    </row>
    <row r="1406" spans="3:29" x14ac:dyDescent="0.25">
      <c r="C1406"/>
      <c r="D1406"/>
      <c r="E1406"/>
      <c r="F1406" s="52"/>
      <c r="G1406" s="52"/>
      <c r="AA1406" s="153"/>
      <c r="AB1406" s="153"/>
      <c r="AC1406" s="153"/>
    </row>
    <row r="1407" spans="3:29" x14ac:dyDescent="0.25">
      <c r="C1407"/>
      <c r="D1407"/>
      <c r="E1407"/>
      <c r="F1407" s="52"/>
      <c r="G1407" s="52"/>
      <c r="AA1407" s="153"/>
      <c r="AB1407" s="153"/>
      <c r="AC1407" s="153"/>
    </row>
    <row r="1408" spans="3:29" x14ac:dyDescent="0.25">
      <c r="C1408"/>
      <c r="D1408"/>
      <c r="E1408"/>
      <c r="F1408" s="52"/>
      <c r="G1408" s="52"/>
      <c r="AA1408" s="153"/>
      <c r="AB1408" s="153"/>
      <c r="AC1408" s="153"/>
    </row>
    <row r="1409" spans="3:29" x14ac:dyDescent="0.25">
      <c r="C1409"/>
      <c r="D1409"/>
      <c r="E1409"/>
      <c r="F1409" s="52"/>
      <c r="G1409" s="52"/>
      <c r="AA1409" s="153"/>
      <c r="AB1409" s="153"/>
      <c r="AC1409" s="153"/>
    </row>
    <row r="1410" spans="3:29" x14ac:dyDescent="0.25">
      <c r="C1410"/>
      <c r="D1410"/>
      <c r="E1410"/>
      <c r="F1410" s="52"/>
      <c r="G1410" s="52"/>
      <c r="AA1410" s="153"/>
      <c r="AB1410" s="153"/>
      <c r="AC1410" s="153"/>
    </row>
    <row r="1411" spans="3:29" x14ac:dyDescent="0.25">
      <c r="C1411"/>
      <c r="D1411"/>
      <c r="E1411"/>
      <c r="F1411" s="52"/>
      <c r="G1411" s="52"/>
      <c r="AA1411" s="153"/>
      <c r="AB1411" s="153"/>
      <c r="AC1411" s="153"/>
    </row>
    <row r="1412" spans="3:29" x14ac:dyDescent="0.25">
      <c r="C1412"/>
      <c r="D1412"/>
      <c r="E1412"/>
      <c r="F1412" s="52"/>
      <c r="G1412" s="52"/>
      <c r="AA1412" s="153"/>
      <c r="AB1412" s="153"/>
      <c r="AC1412" s="153"/>
    </row>
    <row r="1413" spans="3:29" x14ac:dyDescent="0.25">
      <c r="C1413"/>
      <c r="D1413"/>
      <c r="E1413"/>
      <c r="F1413" s="52"/>
      <c r="G1413" s="52"/>
      <c r="AA1413" s="153"/>
      <c r="AB1413" s="153"/>
      <c r="AC1413" s="153"/>
    </row>
    <row r="1414" spans="3:29" x14ac:dyDescent="0.25">
      <c r="C1414"/>
      <c r="D1414"/>
      <c r="E1414"/>
      <c r="F1414" s="52"/>
      <c r="G1414" s="52"/>
      <c r="AA1414" s="153"/>
      <c r="AB1414" s="153"/>
      <c r="AC1414" s="153"/>
    </row>
    <row r="1415" spans="3:29" x14ac:dyDescent="0.25">
      <c r="C1415"/>
      <c r="D1415"/>
      <c r="E1415"/>
      <c r="F1415" s="52"/>
      <c r="G1415" s="52"/>
      <c r="AA1415" s="153"/>
      <c r="AB1415" s="153"/>
      <c r="AC1415" s="153"/>
    </row>
    <row r="1416" spans="3:29" x14ac:dyDescent="0.25">
      <c r="C1416"/>
      <c r="D1416"/>
      <c r="E1416"/>
      <c r="F1416" s="52"/>
      <c r="G1416" s="52"/>
      <c r="AA1416" s="153"/>
      <c r="AB1416" s="153"/>
      <c r="AC1416" s="153"/>
    </row>
    <row r="1417" spans="3:29" x14ac:dyDescent="0.25">
      <c r="C1417"/>
      <c r="D1417"/>
      <c r="E1417"/>
      <c r="F1417" s="52"/>
      <c r="G1417" s="52"/>
      <c r="AA1417" s="153"/>
      <c r="AB1417" s="153"/>
      <c r="AC1417" s="153"/>
    </row>
    <row r="1418" spans="3:29" x14ac:dyDescent="0.25">
      <c r="C1418"/>
      <c r="D1418"/>
      <c r="E1418"/>
      <c r="F1418" s="52"/>
      <c r="G1418" s="52"/>
      <c r="AA1418" s="153"/>
      <c r="AB1418" s="153"/>
      <c r="AC1418" s="153"/>
    </row>
    <row r="1419" spans="3:29" x14ac:dyDescent="0.25">
      <c r="C1419"/>
      <c r="D1419"/>
      <c r="E1419"/>
      <c r="F1419" s="52"/>
      <c r="G1419" s="52"/>
      <c r="AA1419" s="153"/>
      <c r="AB1419" s="153"/>
      <c r="AC1419" s="153"/>
    </row>
    <row r="1420" spans="3:29" x14ac:dyDescent="0.25">
      <c r="C1420"/>
      <c r="D1420"/>
      <c r="E1420"/>
      <c r="F1420" s="52"/>
      <c r="G1420" s="52"/>
      <c r="AA1420" s="153"/>
      <c r="AB1420" s="153"/>
      <c r="AC1420" s="153"/>
    </row>
    <row r="1421" spans="3:29" x14ac:dyDescent="0.25">
      <c r="C1421"/>
      <c r="D1421"/>
      <c r="E1421"/>
      <c r="F1421" s="52"/>
      <c r="G1421" s="52"/>
      <c r="AA1421" s="153"/>
      <c r="AB1421" s="153"/>
      <c r="AC1421" s="153"/>
    </row>
    <row r="1422" spans="3:29" x14ac:dyDescent="0.25">
      <c r="C1422"/>
      <c r="D1422"/>
      <c r="E1422"/>
      <c r="F1422" s="52"/>
      <c r="G1422" s="52"/>
      <c r="AA1422" s="153"/>
      <c r="AB1422" s="153"/>
      <c r="AC1422" s="153"/>
    </row>
    <row r="1423" spans="3:29" x14ac:dyDescent="0.25">
      <c r="C1423"/>
      <c r="D1423"/>
      <c r="E1423"/>
      <c r="F1423" s="52"/>
      <c r="G1423" s="52"/>
      <c r="AA1423" s="153"/>
      <c r="AB1423" s="153"/>
      <c r="AC1423" s="153"/>
    </row>
    <row r="1424" spans="3:29" x14ac:dyDescent="0.25">
      <c r="C1424"/>
      <c r="D1424"/>
      <c r="E1424"/>
      <c r="F1424" s="52"/>
      <c r="G1424" s="52"/>
      <c r="AA1424" s="153"/>
      <c r="AB1424" s="153"/>
      <c r="AC1424" s="153"/>
    </row>
    <row r="1425" spans="3:29" x14ac:dyDescent="0.25">
      <c r="C1425"/>
      <c r="D1425"/>
      <c r="E1425"/>
      <c r="F1425" s="52"/>
      <c r="G1425" s="52"/>
      <c r="AA1425" s="153"/>
      <c r="AB1425" s="153"/>
      <c r="AC1425" s="153"/>
    </row>
    <row r="1426" spans="3:29" x14ac:dyDescent="0.25">
      <c r="C1426"/>
      <c r="D1426"/>
      <c r="E1426"/>
      <c r="F1426" s="52"/>
      <c r="G1426" s="52"/>
      <c r="AA1426" s="153"/>
      <c r="AB1426" s="153"/>
      <c r="AC1426" s="153"/>
    </row>
    <row r="1427" spans="3:29" x14ac:dyDescent="0.25">
      <c r="C1427"/>
      <c r="D1427"/>
      <c r="E1427"/>
      <c r="F1427" s="52"/>
      <c r="G1427" s="52"/>
      <c r="AA1427" s="153"/>
      <c r="AB1427" s="153"/>
      <c r="AC1427" s="153"/>
    </row>
    <row r="1428" spans="3:29" x14ac:dyDescent="0.25">
      <c r="C1428"/>
      <c r="D1428"/>
      <c r="E1428"/>
      <c r="F1428" s="52"/>
      <c r="G1428" s="52"/>
      <c r="AA1428" s="153"/>
      <c r="AB1428" s="153"/>
      <c r="AC1428" s="153"/>
    </row>
    <row r="1429" spans="3:29" x14ac:dyDescent="0.25">
      <c r="C1429"/>
      <c r="D1429"/>
      <c r="E1429"/>
      <c r="F1429" s="52"/>
      <c r="G1429" s="52"/>
      <c r="AA1429" s="153"/>
      <c r="AB1429" s="153"/>
      <c r="AC1429" s="153"/>
    </row>
    <row r="1430" spans="3:29" x14ac:dyDescent="0.25">
      <c r="C1430"/>
      <c r="D1430"/>
      <c r="E1430"/>
      <c r="F1430" s="52"/>
      <c r="G1430" s="52"/>
      <c r="AA1430" s="153"/>
      <c r="AB1430" s="153"/>
      <c r="AC1430" s="153"/>
    </row>
    <row r="1431" spans="3:29" x14ac:dyDescent="0.25">
      <c r="C1431"/>
      <c r="D1431"/>
      <c r="E1431"/>
      <c r="F1431" s="52"/>
      <c r="G1431" s="52"/>
      <c r="AA1431" s="153"/>
      <c r="AB1431" s="153"/>
      <c r="AC1431" s="153"/>
    </row>
    <row r="1432" spans="3:29" x14ac:dyDescent="0.25">
      <c r="C1432"/>
      <c r="D1432"/>
      <c r="E1432"/>
      <c r="F1432" s="52"/>
      <c r="G1432" s="52"/>
      <c r="AA1432" s="153"/>
      <c r="AB1432" s="153"/>
      <c r="AC1432" s="153"/>
    </row>
    <row r="1433" spans="3:29" x14ac:dyDescent="0.25">
      <c r="C1433"/>
      <c r="D1433"/>
      <c r="E1433"/>
      <c r="F1433" s="52"/>
      <c r="G1433" s="52"/>
      <c r="AA1433" s="153"/>
      <c r="AB1433" s="153"/>
      <c r="AC1433" s="153"/>
    </row>
    <row r="1434" spans="3:29" x14ac:dyDescent="0.25">
      <c r="C1434"/>
      <c r="D1434"/>
      <c r="E1434"/>
      <c r="F1434" s="52"/>
      <c r="G1434" s="52"/>
      <c r="AA1434" s="153"/>
      <c r="AB1434" s="153"/>
      <c r="AC1434" s="153"/>
    </row>
    <row r="1435" spans="3:29" x14ac:dyDescent="0.25">
      <c r="C1435"/>
      <c r="D1435"/>
      <c r="E1435"/>
      <c r="F1435" s="52"/>
      <c r="G1435" s="52"/>
      <c r="AA1435" s="153"/>
      <c r="AB1435" s="153"/>
      <c r="AC1435" s="153"/>
    </row>
    <row r="1436" spans="3:29" x14ac:dyDescent="0.25">
      <c r="C1436"/>
      <c r="D1436"/>
      <c r="E1436"/>
      <c r="F1436" s="52"/>
      <c r="G1436" s="52"/>
      <c r="AA1436" s="153"/>
      <c r="AB1436" s="153"/>
      <c r="AC1436" s="153"/>
    </row>
    <row r="1437" spans="3:29" x14ac:dyDescent="0.25">
      <c r="C1437"/>
      <c r="D1437"/>
      <c r="E1437"/>
      <c r="F1437" s="52"/>
      <c r="G1437" s="52"/>
      <c r="AA1437" s="153"/>
      <c r="AB1437" s="153"/>
      <c r="AC1437" s="153"/>
    </row>
    <row r="1438" spans="3:29" x14ac:dyDescent="0.25">
      <c r="C1438"/>
      <c r="D1438"/>
      <c r="E1438"/>
      <c r="F1438" s="52"/>
      <c r="G1438" s="52"/>
      <c r="AA1438" s="153"/>
      <c r="AB1438" s="153"/>
      <c r="AC1438" s="153"/>
    </row>
    <row r="1439" spans="3:29" x14ac:dyDescent="0.25">
      <c r="C1439"/>
      <c r="D1439"/>
      <c r="E1439"/>
      <c r="F1439" s="52"/>
      <c r="G1439" s="52"/>
      <c r="AA1439" s="153"/>
      <c r="AB1439" s="153"/>
      <c r="AC1439" s="153"/>
    </row>
    <row r="1440" spans="3:29" x14ac:dyDescent="0.25">
      <c r="C1440"/>
      <c r="D1440"/>
      <c r="E1440"/>
      <c r="F1440" s="52"/>
      <c r="G1440" s="52"/>
      <c r="AA1440" s="153"/>
      <c r="AB1440" s="153"/>
      <c r="AC1440" s="153"/>
    </row>
    <row r="1441" spans="3:29" x14ac:dyDescent="0.25">
      <c r="C1441"/>
      <c r="D1441"/>
      <c r="E1441"/>
      <c r="F1441" s="52"/>
      <c r="G1441" s="52"/>
      <c r="AA1441" s="153"/>
      <c r="AB1441" s="153"/>
      <c r="AC1441" s="153"/>
    </row>
    <row r="1442" spans="3:29" x14ac:dyDescent="0.25">
      <c r="C1442"/>
      <c r="D1442"/>
      <c r="E1442"/>
      <c r="F1442" s="52"/>
      <c r="G1442" s="52"/>
      <c r="AA1442" s="153"/>
      <c r="AB1442" s="153"/>
      <c r="AC1442" s="153"/>
    </row>
    <row r="1443" spans="3:29" x14ac:dyDescent="0.25">
      <c r="C1443"/>
      <c r="D1443"/>
      <c r="E1443"/>
      <c r="F1443" s="52"/>
      <c r="G1443" s="52"/>
      <c r="AA1443" s="153"/>
      <c r="AB1443" s="153"/>
      <c r="AC1443" s="153"/>
    </row>
    <row r="1444" spans="3:29" x14ac:dyDescent="0.25">
      <c r="C1444"/>
      <c r="D1444"/>
      <c r="E1444"/>
      <c r="F1444" s="52"/>
      <c r="G1444" s="52"/>
      <c r="AA1444" s="153"/>
      <c r="AB1444" s="153"/>
      <c r="AC1444" s="153"/>
    </row>
    <row r="1445" spans="3:29" x14ac:dyDescent="0.25">
      <c r="C1445"/>
      <c r="D1445"/>
      <c r="E1445"/>
      <c r="F1445" s="52"/>
      <c r="G1445" s="52"/>
      <c r="AA1445" s="153"/>
      <c r="AB1445" s="153"/>
      <c r="AC1445" s="153"/>
    </row>
    <row r="1446" spans="3:29" x14ac:dyDescent="0.25">
      <c r="C1446"/>
      <c r="D1446"/>
      <c r="E1446"/>
      <c r="F1446" s="52"/>
      <c r="G1446" s="52"/>
      <c r="AA1446" s="153"/>
      <c r="AB1446" s="153"/>
      <c r="AC1446" s="153"/>
    </row>
    <row r="1447" spans="3:29" x14ac:dyDescent="0.25">
      <c r="C1447"/>
      <c r="D1447"/>
      <c r="E1447"/>
      <c r="F1447" s="52"/>
      <c r="G1447" s="52"/>
      <c r="AA1447" s="153"/>
      <c r="AB1447" s="153"/>
      <c r="AC1447" s="153"/>
    </row>
    <row r="1448" spans="3:29" x14ac:dyDescent="0.25">
      <c r="C1448"/>
      <c r="D1448"/>
      <c r="E1448"/>
      <c r="F1448" s="52"/>
      <c r="G1448" s="52"/>
      <c r="AA1448" s="153"/>
      <c r="AB1448" s="153"/>
      <c r="AC1448" s="153"/>
    </row>
    <row r="1449" spans="3:29" x14ac:dyDescent="0.25">
      <c r="C1449"/>
      <c r="D1449"/>
      <c r="E1449"/>
      <c r="F1449" s="52"/>
      <c r="G1449" s="52"/>
      <c r="AA1449" s="153"/>
      <c r="AB1449" s="153"/>
      <c r="AC1449" s="153"/>
    </row>
    <row r="1450" spans="3:29" x14ac:dyDescent="0.25">
      <c r="C1450"/>
      <c r="D1450"/>
      <c r="E1450"/>
      <c r="F1450" s="52"/>
      <c r="G1450" s="52"/>
      <c r="AA1450" s="153"/>
      <c r="AB1450" s="153"/>
      <c r="AC1450" s="153"/>
    </row>
    <row r="1451" spans="3:29" x14ac:dyDescent="0.25">
      <c r="C1451"/>
      <c r="D1451"/>
      <c r="E1451"/>
      <c r="F1451" s="52"/>
      <c r="G1451" s="52"/>
      <c r="AA1451" s="153"/>
      <c r="AB1451" s="153"/>
      <c r="AC1451" s="153"/>
    </row>
    <row r="1452" spans="3:29" x14ac:dyDescent="0.25">
      <c r="C1452"/>
      <c r="D1452"/>
      <c r="E1452"/>
      <c r="F1452" s="52"/>
      <c r="G1452" s="52"/>
      <c r="AA1452" s="153"/>
      <c r="AB1452" s="153"/>
      <c r="AC1452" s="153"/>
    </row>
    <row r="1453" spans="3:29" x14ac:dyDescent="0.25">
      <c r="C1453"/>
      <c r="D1453"/>
      <c r="E1453"/>
      <c r="F1453" s="52"/>
      <c r="G1453" s="52"/>
      <c r="AA1453" s="153"/>
      <c r="AB1453" s="153"/>
      <c r="AC1453" s="153"/>
    </row>
    <row r="1454" spans="3:29" x14ac:dyDescent="0.25">
      <c r="C1454"/>
      <c r="D1454"/>
      <c r="E1454"/>
      <c r="F1454" s="52"/>
      <c r="G1454" s="52"/>
      <c r="AA1454" s="153"/>
      <c r="AB1454" s="153"/>
      <c r="AC1454" s="153"/>
    </row>
    <row r="1455" spans="3:29" x14ac:dyDescent="0.25">
      <c r="C1455"/>
      <c r="D1455"/>
      <c r="E1455"/>
      <c r="F1455" s="52"/>
      <c r="G1455" s="52"/>
      <c r="AA1455" s="153"/>
      <c r="AB1455" s="153"/>
      <c r="AC1455" s="153"/>
    </row>
    <row r="1456" spans="3:29" x14ac:dyDescent="0.25">
      <c r="C1456"/>
      <c r="D1456"/>
      <c r="E1456"/>
      <c r="F1456" s="52"/>
      <c r="G1456" s="52"/>
      <c r="AA1456" s="153"/>
      <c r="AB1456" s="153"/>
      <c r="AC1456" s="153"/>
    </row>
    <row r="1457" spans="3:29" x14ac:dyDescent="0.25">
      <c r="C1457"/>
      <c r="D1457"/>
      <c r="E1457"/>
      <c r="F1457" s="52"/>
      <c r="G1457" s="52"/>
      <c r="AA1457" s="153"/>
      <c r="AB1457" s="153"/>
      <c r="AC1457" s="153"/>
    </row>
    <row r="1458" spans="3:29" x14ac:dyDescent="0.25">
      <c r="C1458"/>
      <c r="D1458"/>
      <c r="E1458"/>
      <c r="F1458" s="52"/>
      <c r="G1458" s="52"/>
      <c r="AA1458" s="153"/>
      <c r="AB1458" s="153"/>
      <c r="AC1458" s="153"/>
    </row>
    <row r="1459" spans="3:29" x14ac:dyDescent="0.25">
      <c r="C1459"/>
      <c r="D1459"/>
      <c r="E1459"/>
      <c r="F1459" s="52"/>
      <c r="G1459" s="52"/>
      <c r="AA1459" s="153"/>
      <c r="AB1459" s="153"/>
      <c r="AC1459" s="153"/>
    </row>
    <row r="1460" spans="3:29" x14ac:dyDescent="0.25">
      <c r="C1460"/>
      <c r="D1460"/>
      <c r="E1460"/>
      <c r="F1460" s="52"/>
      <c r="G1460" s="52"/>
      <c r="AA1460" s="153"/>
      <c r="AB1460" s="153"/>
      <c r="AC1460" s="153"/>
    </row>
    <row r="1461" spans="3:29" x14ac:dyDescent="0.25">
      <c r="C1461"/>
      <c r="D1461"/>
      <c r="E1461"/>
      <c r="F1461" s="52"/>
      <c r="G1461" s="52"/>
      <c r="AA1461" s="153"/>
      <c r="AB1461" s="153"/>
      <c r="AC1461" s="153"/>
    </row>
    <row r="1462" spans="3:29" x14ac:dyDescent="0.25">
      <c r="C1462"/>
      <c r="D1462"/>
      <c r="E1462"/>
      <c r="F1462" s="52"/>
      <c r="G1462" s="52"/>
      <c r="AA1462" s="153"/>
      <c r="AB1462" s="153"/>
      <c r="AC1462" s="153"/>
    </row>
    <row r="1463" spans="3:29" x14ac:dyDescent="0.25">
      <c r="C1463"/>
      <c r="D1463"/>
      <c r="E1463"/>
      <c r="F1463" s="52"/>
      <c r="G1463" s="52"/>
      <c r="AA1463" s="153"/>
      <c r="AB1463" s="153"/>
      <c r="AC1463" s="153"/>
    </row>
    <row r="1464" spans="3:29" x14ac:dyDescent="0.25">
      <c r="C1464"/>
      <c r="D1464"/>
      <c r="E1464"/>
      <c r="F1464" s="52"/>
      <c r="G1464" s="52"/>
      <c r="AA1464" s="153"/>
      <c r="AB1464" s="153"/>
      <c r="AC1464" s="153"/>
    </row>
    <row r="1465" spans="3:29" x14ac:dyDescent="0.25">
      <c r="C1465"/>
      <c r="D1465"/>
      <c r="E1465"/>
      <c r="F1465" s="52"/>
      <c r="G1465" s="52"/>
      <c r="AA1465" s="153"/>
      <c r="AB1465" s="153"/>
      <c r="AC1465" s="153"/>
    </row>
    <row r="1466" spans="3:29" x14ac:dyDescent="0.25">
      <c r="C1466"/>
      <c r="D1466"/>
      <c r="E1466"/>
      <c r="F1466" s="52"/>
      <c r="G1466" s="52"/>
      <c r="AA1466" s="153"/>
      <c r="AB1466" s="153"/>
      <c r="AC1466" s="153"/>
    </row>
    <row r="1467" spans="3:29" x14ac:dyDescent="0.25">
      <c r="C1467"/>
      <c r="D1467"/>
      <c r="E1467"/>
      <c r="F1467" s="52"/>
      <c r="G1467" s="52"/>
      <c r="AA1467" s="153"/>
      <c r="AB1467" s="153"/>
      <c r="AC1467" s="153"/>
    </row>
    <row r="1468" spans="3:29" x14ac:dyDescent="0.25">
      <c r="C1468"/>
      <c r="D1468"/>
      <c r="E1468"/>
      <c r="F1468" s="52"/>
      <c r="G1468" s="52"/>
      <c r="AA1468" s="153"/>
      <c r="AB1468" s="153"/>
      <c r="AC1468" s="153"/>
    </row>
    <row r="1469" spans="3:29" x14ac:dyDescent="0.25">
      <c r="C1469"/>
      <c r="D1469"/>
      <c r="E1469"/>
      <c r="F1469" s="52"/>
      <c r="G1469" s="52"/>
      <c r="AA1469" s="153"/>
      <c r="AB1469" s="153"/>
      <c r="AC1469" s="153"/>
    </row>
    <row r="1470" spans="3:29" x14ac:dyDescent="0.25">
      <c r="C1470"/>
      <c r="D1470"/>
      <c r="E1470"/>
      <c r="F1470" s="52"/>
      <c r="G1470" s="52"/>
      <c r="AA1470" s="153"/>
      <c r="AB1470" s="153"/>
      <c r="AC1470" s="153"/>
    </row>
    <row r="1471" spans="3:29" x14ac:dyDescent="0.25">
      <c r="C1471"/>
      <c r="D1471"/>
      <c r="E1471"/>
      <c r="F1471" s="52"/>
      <c r="G1471" s="52"/>
      <c r="AA1471" s="153"/>
      <c r="AB1471" s="153"/>
      <c r="AC1471" s="153"/>
    </row>
    <row r="1472" spans="3:29" x14ac:dyDescent="0.25">
      <c r="C1472"/>
      <c r="D1472"/>
      <c r="E1472"/>
      <c r="F1472" s="52"/>
      <c r="G1472" s="52"/>
      <c r="AA1472" s="153"/>
      <c r="AB1472" s="153"/>
      <c r="AC1472" s="153"/>
    </row>
    <row r="1473" spans="3:29" x14ac:dyDescent="0.25">
      <c r="C1473"/>
      <c r="D1473"/>
      <c r="E1473"/>
      <c r="F1473" s="52"/>
      <c r="G1473" s="52"/>
      <c r="AA1473" s="153"/>
      <c r="AB1473" s="153"/>
      <c r="AC1473" s="153"/>
    </row>
    <row r="1474" spans="3:29" x14ac:dyDescent="0.25">
      <c r="C1474"/>
      <c r="D1474"/>
      <c r="E1474"/>
      <c r="F1474" s="52"/>
      <c r="G1474" s="52"/>
      <c r="AA1474" s="153"/>
      <c r="AB1474" s="153"/>
      <c r="AC1474" s="153"/>
    </row>
    <row r="1475" spans="3:29" x14ac:dyDescent="0.25">
      <c r="C1475"/>
      <c r="D1475"/>
      <c r="E1475"/>
      <c r="F1475" s="52"/>
      <c r="G1475" s="52"/>
      <c r="AA1475" s="153"/>
      <c r="AB1475" s="153"/>
      <c r="AC1475" s="153"/>
    </row>
    <row r="1476" spans="3:29" x14ac:dyDescent="0.25">
      <c r="C1476"/>
      <c r="D1476"/>
      <c r="E1476"/>
      <c r="F1476" s="52"/>
      <c r="G1476" s="52"/>
      <c r="AA1476" s="153"/>
      <c r="AB1476" s="153"/>
      <c r="AC1476" s="153"/>
    </row>
    <row r="1477" spans="3:29" x14ac:dyDescent="0.25">
      <c r="C1477"/>
      <c r="D1477"/>
      <c r="E1477"/>
      <c r="F1477" s="52"/>
      <c r="G1477" s="52"/>
      <c r="AA1477" s="153"/>
      <c r="AB1477" s="153"/>
      <c r="AC1477" s="153"/>
    </row>
    <row r="1478" spans="3:29" x14ac:dyDescent="0.25">
      <c r="C1478"/>
      <c r="D1478"/>
      <c r="E1478"/>
      <c r="F1478" s="52"/>
      <c r="G1478" s="52"/>
      <c r="AA1478" s="153"/>
      <c r="AB1478" s="153"/>
      <c r="AC1478" s="153"/>
    </row>
    <row r="1479" spans="3:29" x14ac:dyDescent="0.25">
      <c r="C1479"/>
      <c r="D1479"/>
      <c r="E1479"/>
      <c r="F1479" s="52"/>
      <c r="G1479" s="52"/>
      <c r="AA1479" s="153"/>
      <c r="AB1479" s="153"/>
      <c r="AC1479" s="153"/>
    </row>
    <row r="1480" spans="3:29" x14ac:dyDescent="0.25">
      <c r="C1480"/>
      <c r="D1480"/>
      <c r="E1480"/>
      <c r="F1480" s="52"/>
      <c r="G1480" s="52"/>
      <c r="AA1480" s="153"/>
      <c r="AB1480" s="153"/>
      <c r="AC1480" s="153"/>
    </row>
    <row r="1481" spans="3:29" x14ac:dyDescent="0.25">
      <c r="C1481"/>
      <c r="D1481"/>
      <c r="E1481"/>
      <c r="F1481" s="52"/>
      <c r="G1481" s="52"/>
      <c r="AA1481" s="153"/>
      <c r="AB1481" s="153"/>
      <c r="AC1481" s="153"/>
    </row>
    <row r="1482" spans="3:29" x14ac:dyDescent="0.25">
      <c r="C1482"/>
      <c r="D1482"/>
      <c r="E1482"/>
      <c r="F1482" s="52"/>
      <c r="G1482" s="52"/>
      <c r="AA1482" s="153"/>
      <c r="AB1482" s="153"/>
      <c r="AC1482" s="153"/>
    </row>
    <row r="1483" spans="3:29" x14ac:dyDescent="0.25">
      <c r="C1483"/>
      <c r="D1483"/>
      <c r="E1483"/>
      <c r="F1483" s="52"/>
      <c r="G1483" s="52"/>
      <c r="AA1483" s="153"/>
      <c r="AB1483" s="153"/>
      <c r="AC1483" s="153"/>
    </row>
    <row r="1484" spans="3:29" x14ac:dyDescent="0.25">
      <c r="C1484"/>
      <c r="D1484"/>
      <c r="E1484"/>
      <c r="F1484" s="52"/>
      <c r="G1484" s="52"/>
      <c r="AA1484" s="153"/>
      <c r="AB1484" s="153"/>
      <c r="AC1484" s="153"/>
    </row>
    <row r="1485" spans="3:29" x14ac:dyDescent="0.25">
      <c r="C1485"/>
      <c r="D1485"/>
      <c r="E1485"/>
      <c r="F1485" s="52"/>
      <c r="G1485" s="52"/>
      <c r="AA1485" s="153"/>
      <c r="AB1485" s="153"/>
      <c r="AC1485" s="153"/>
    </row>
    <row r="1486" spans="3:29" x14ac:dyDescent="0.25">
      <c r="C1486"/>
      <c r="D1486"/>
      <c r="E1486"/>
      <c r="F1486" s="52"/>
      <c r="G1486" s="52"/>
      <c r="AA1486" s="153"/>
      <c r="AB1486" s="153"/>
      <c r="AC1486" s="153"/>
    </row>
    <row r="1487" spans="3:29" x14ac:dyDescent="0.25">
      <c r="C1487"/>
      <c r="D1487"/>
      <c r="E1487"/>
      <c r="F1487" s="52"/>
      <c r="G1487" s="52"/>
      <c r="AA1487" s="153"/>
      <c r="AB1487" s="153"/>
      <c r="AC1487" s="153"/>
    </row>
    <row r="1488" spans="3:29" x14ac:dyDescent="0.25">
      <c r="C1488"/>
      <c r="D1488"/>
      <c r="E1488"/>
      <c r="F1488" s="52"/>
      <c r="G1488" s="52"/>
      <c r="AA1488" s="153"/>
      <c r="AB1488" s="153"/>
      <c r="AC1488" s="153"/>
    </row>
    <row r="1489" spans="3:29" x14ac:dyDescent="0.25">
      <c r="C1489"/>
      <c r="D1489"/>
      <c r="E1489"/>
      <c r="F1489" s="52"/>
      <c r="G1489" s="52"/>
      <c r="AA1489" s="153"/>
      <c r="AB1489" s="153"/>
      <c r="AC1489" s="153"/>
    </row>
    <row r="1490" spans="3:29" x14ac:dyDescent="0.25">
      <c r="C1490"/>
      <c r="D1490"/>
      <c r="E1490"/>
      <c r="F1490" s="52"/>
      <c r="G1490" s="52"/>
      <c r="AA1490" s="153"/>
      <c r="AB1490" s="153"/>
      <c r="AC1490" s="153"/>
    </row>
    <row r="1491" spans="3:29" x14ac:dyDescent="0.25">
      <c r="C1491"/>
      <c r="D1491"/>
      <c r="E1491"/>
      <c r="F1491" s="52"/>
      <c r="G1491" s="52"/>
      <c r="AA1491" s="153"/>
      <c r="AB1491" s="153"/>
      <c r="AC1491" s="153"/>
    </row>
    <row r="1492" spans="3:29" x14ac:dyDescent="0.25">
      <c r="C1492"/>
      <c r="D1492"/>
      <c r="E1492"/>
      <c r="F1492" s="52"/>
      <c r="G1492" s="52"/>
      <c r="AA1492" s="153"/>
      <c r="AB1492" s="153"/>
      <c r="AC1492" s="153"/>
    </row>
    <row r="1493" spans="3:29" x14ac:dyDescent="0.25">
      <c r="C1493"/>
      <c r="D1493"/>
      <c r="E1493"/>
      <c r="F1493" s="52"/>
      <c r="G1493" s="52"/>
      <c r="AA1493" s="153"/>
      <c r="AB1493" s="153"/>
      <c r="AC1493" s="153"/>
    </row>
    <row r="1494" spans="3:29" x14ac:dyDescent="0.25">
      <c r="C1494"/>
      <c r="D1494"/>
      <c r="E1494"/>
      <c r="F1494" s="52"/>
      <c r="G1494" s="52"/>
      <c r="AA1494" s="153"/>
      <c r="AB1494" s="153"/>
      <c r="AC1494" s="153"/>
    </row>
    <row r="1495" spans="3:29" x14ac:dyDescent="0.25">
      <c r="C1495"/>
      <c r="D1495"/>
      <c r="E1495"/>
      <c r="F1495" s="52"/>
      <c r="G1495" s="52"/>
      <c r="AA1495" s="153"/>
      <c r="AB1495" s="153"/>
      <c r="AC1495" s="153"/>
    </row>
    <row r="1496" spans="3:29" x14ac:dyDescent="0.25">
      <c r="C1496"/>
      <c r="D1496"/>
      <c r="E1496"/>
      <c r="F1496" s="52"/>
      <c r="G1496" s="52"/>
      <c r="AA1496" s="153"/>
      <c r="AB1496" s="153"/>
      <c r="AC1496" s="153"/>
    </row>
    <row r="1497" spans="3:29" x14ac:dyDescent="0.25">
      <c r="C1497"/>
      <c r="D1497"/>
      <c r="E1497"/>
      <c r="F1497" s="52"/>
      <c r="G1497" s="52"/>
      <c r="AA1497" s="153"/>
      <c r="AB1497" s="153"/>
      <c r="AC1497" s="153"/>
    </row>
    <row r="1498" spans="3:29" x14ac:dyDescent="0.25">
      <c r="C1498"/>
      <c r="D1498"/>
      <c r="E1498"/>
      <c r="F1498" s="52"/>
      <c r="G1498" s="52"/>
      <c r="AA1498" s="153"/>
      <c r="AB1498" s="153"/>
      <c r="AC1498" s="153"/>
    </row>
    <row r="1499" spans="3:29" x14ac:dyDescent="0.25">
      <c r="C1499"/>
      <c r="D1499"/>
      <c r="E1499"/>
      <c r="F1499" s="52"/>
      <c r="G1499" s="52"/>
      <c r="AA1499" s="153"/>
      <c r="AB1499" s="153"/>
      <c r="AC1499" s="153"/>
    </row>
    <row r="1500" spans="3:29" x14ac:dyDescent="0.25">
      <c r="C1500"/>
      <c r="D1500"/>
      <c r="E1500"/>
      <c r="F1500" s="52"/>
      <c r="G1500" s="52"/>
      <c r="AA1500" s="153"/>
      <c r="AB1500" s="153"/>
      <c r="AC1500" s="153"/>
    </row>
    <row r="1501" spans="3:29" x14ac:dyDescent="0.25">
      <c r="C1501"/>
      <c r="D1501"/>
      <c r="E1501"/>
      <c r="F1501" s="52"/>
      <c r="G1501" s="52"/>
      <c r="AA1501" s="153"/>
      <c r="AB1501" s="153"/>
      <c r="AC1501" s="153"/>
    </row>
    <row r="1502" spans="3:29" x14ac:dyDescent="0.25">
      <c r="C1502"/>
      <c r="D1502"/>
      <c r="E1502"/>
      <c r="F1502" s="52"/>
      <c r="G1502" s="52"/>
      <c r="AA1502" s="153"/>
      <c r="AB1502" s="153"/>
      <c r="AC1502" s="153"/>
    </row>
    <row r="1503" spans="3:29" x14ac:dyDescent="0.25">
      <c r="C1503"/>
      <c r="D1503"/>
      <c r="E1503"/>
      <c r="F1503" s="52"/>
      <c r="G1503" s="52"/>
      <c r="AA1503" s="153"/>
      <c r="AB1503" s="153"/>
      <c r="AC1503" s="153"/>
    </row>
    <row r="1504" spans="3:29" x14ac:dyDescent="0.25">
      <c r="C1504"/>
      <c r="D1504"/>
      <c r="E1504"/>
      <c r="F1504" s="52"/>
      <c r="G1504" s="52"/>
      <c r="AA1504" s="153"/>
      <c r="AB1504" s="153"/>
      <c r="AC1504" s="153"/>
    </row>
    <row r="1505" spans="3:29" x14ac:dyDescent="0.25">
      <c r="C1505"/>
      <c r="D1505"/>
      <c r="E1505"/>
      <c r="F1505" s="52"/>
      <c r="G1505" s="52"/>
      <c r="AA1505" s="153"/>
      <c r="AB1505" s="153"/>
      <c r="AC1505" s="153"/>
    </row>
    <row r="1506" spans="3:29" x14ac:dyDescent="0.25">
      <c r="C1506"/>
      <c r="D1506"/>
      <c r="E1506"/>
      <c r="F1506" s="52"/>
      <c r="G1506" s="52"/>
      <c r="AA1506" s="153"/>
      <c r="AB1506" s="153"/>
      <c r="AC1506" s="153"/>
    </row>
    <row r="1507" spans="3:29" x14ac:dyDescent="0.25">
      <c r="C1507"/>
      <c r="D1507"/>
      <c r="E1507"/>
      <c r="F1507" s="52"/>
      <c r="G1507" s="52"/>
      <c r="AA1507" s="153"/>
      <c r="AB1507" s="153"/>
      <c r="AC1507" s="153"/>
    </row>
    <row r="1508" spans="3:29" x14ac:dyDescent="0.25">
      <c r="C1508"/>
      <c r="D1508"/>
      <c r="E1508"/>
      <c r="F1508" s="52"/>
      <c r="G1508" s="52"/>
      <c r="AA1508" s="153"/>
      <c r="AB1508" s="153"/>
      <c r="AC1508" s="153"/>
    </row>
    <row r="1509" spans="3:29" x14ac:dyDescent="0.25">
      <c r="C1509"/>
      <c r="D1509"/>
      <c r="E1509"/>
      <c r="F1509" s="52"/>
      <c r="G1509" s="52"/>
      <c r="AA1509" s="153"/>
      <c r="AB1509" s="153"/>
      <c r="AC1509" s="153"/>
    </row>
    <row r="1510" spans="3:29" x14ac:dyDescent="0.25">
      <c r="C1510"/>
      <c r="D1510"/>
      <c r="E1510"/>
      <c r="F1510" s="52"/>
      <c r="G1510" s="52"/>
      <c r="AA1510" s="153"/>
      <c r="AB1510" s="153"/>
      <c r="AC1510" s="153"/>
    </row>
    <row r="1511" spans="3:29" x14ac:dyDescent="0.25">
      <c r="C1511"/>
      <c r="D1511"/>
      <c r="E1511"/>
      <c r="F1511" s="52"/>
      <c r="G1511" s="52"/>
      <c r="AA1511" s="153"/>
      <c r="AB1511" s="153"/>
      <c r="AC1511" s="153"/>
    </row>
    <row r="1512" spans="3:29" x14ac:dyDescent="0.25">
      <c r="C1512"/>
      <c r="D1512"/>
      <c r="E1512"/>
      <c r="F1512" s="52"/>
      <c r="G1512" s="52"/>
      <c r="AA1512" s="153"/>
      <c r="AB1512" s="153"/>
      <c r="AC1512" s="153"/>
    </row>
    <row r="1513" spans="3:29" x14ac:dyDescent="0.25">
      <c r="C1513"/>
      <c r="D1513"/>
      <c r="E1513"/>
      <c r="F1513" s="52"/>
      <c r="G1513" s="52"/>
      <c r="AA1513" s="153"/>
      <c r="AB1513" s="153"/>
      <c r="AC1513" s="153"/>
    </row>
    <row r="1514" spans="3:29" x14ac:dyDescent="0.25">
      <c r="C1514"/>
      <c r="D1514"/>
      <c r="E1514"/>
      <c r="F1514" s="52"/>
      <c r="G1514" s="52"/>
      <c r="AA1514" s="153"/>
      <c r="AB1514" s="153"/>
      <c r="AC1514" s="153"/>
    </row>
    <row r="1515" spans="3:29" x14ac:dyDescent="0.25">
      <c r="C1515"/>
      <c r="D1515"/>
      <c r="E1515"/>
      <c r="F1515" s="52"/>
      <c r="G1515" s="52"/>
      <c r="AA1515" s="153"/>
      <c r="AB1515" s="153"/>
      <c r="AC1515" s="153"/>
    </row>
    <row r="1516" spans="3:29" x14ac:dyDescent="0.25">
      <c r="C1516"/>
      <c r="D1516"/>
      <c r="E1516"/>
      <c r="F1516" s="52"/>
      <c r="G1516" s="52"/>
      <c r="AA1516" s="153"/>
      <c r="AB1516" s="153"/>
      <c r="AC1516" s="153"/>
    </row>
    <row r="1517" spans="3:29" x14ac:dyDescent="0.25">
      <c r="C1517"/>
      <c r="D1517"/>
      <c r="E1517"/>
      <c r="F1517" s="52"/>
      <c r="G1517" s="52"/>
      <c r="AA1517" s="153"/>
      <c r="AB1517" s="153"/>
      <c r="AC1517" s="153"/>
    </row>
    <row r="1518" spans="3:29" x14ac:dyDescent="0.25">
      <c r="C1518"/>
      <c r="D1518"/>
      <c r="E1518"/>
      <c r="F1518" s="52"/>
      <c r="G1518" s="52"/>
      <c r="AA1518" s="153"/>
      <c r="AB1518" s="153"/>
      <c r="AC1518" s="153"/>
    </row>
    <row r="1519" spans="3:29" x14ac:dyDescent="0.25">
      <c r="C1519"/>
      <c r="D1519"/>
      <c r="E1519"/>
      <c r="F1519" s="52"/>
      <c r="G1519" s="52"/>
      <c r="AA1519" s="153"/>
      <c r="AB1519" s="153"/>
      <c r="AC1519" s="153"/>
    </row>
    <row r="1520" spans="3:29" x14ac:dyDescent="0.25">
      <c r="C1520"/>
      <c r="D1520"/>
      <c r="E1520"/>
      <c r="F1520" s="52"/>
      <c r="G1520" s="52"/>
      <c r="AA1520" s="153"/>
      <c r="AB1520" s="153"/>
      <c r="AC1520" s="153"/>
    </row>
    <row r="1521" spans="3:29" x14ac:dyDescent="0.25">
      <c r="C1521"/>
      <c r="D1521"/>
      <c r="E1521"/>
      <c r="F1521" s="52"/>
      <c r="G1521" s="52"/>
      <c r="AA1521" s="153"/>
      <c r="AB1521" s="153"/>
      <c r="AC1521" s="153"/>
    </row>
    <row r="1522" spans="3:29" x14ac:dyDescent="0.25">
      <c r="C1522"/>
      <c r="D1522"/>
      <c r="E1522"/>
      <c r="F1522" s="52"/>
      <c r="G1522" s="52"/>
      <c r="AA1522" s="153"/>
      <c r="AB1522" s="153"/>
      <c r="AC1522" s="153"/>
    </row>
    <row r="1523" spans="3:29" x14ac:dyDescent="0.25">
      <c r="C1523"/>
      <c r="D1523"/>
      <c r="E1523"/>
      <c r="F1523" s="52"/>
      <c r="G1523" s="52"/>
      <c r="AA1523" s="153"/>
      <c r="AB1523" s="153"/>
      <c r="AC1523" s="153"/>
    </row>
    <row r="1524" spans="3:29" x14ac:dyDescent="0.25">
      <c r="C1524"/>
      <c r="D1524"/>
      <c r="E1524"/>
      <c r="F1524" s="52"/>
      <c r="G1524" s="52"/>
      <c r="AA1524" s="153"/>
      <c r="AB1524" s="153"/>
      <c r="AC1524" s="153"/>
    </row>
    <row r="1525" spans="3:29" x14ac:dyDescent="0.25">
      <c r="C1525"/>
      <c r="D1525"/>
      <c r="E1525"/>
      <c r="F1525" s="52"/>
      <c r="G1525" s="52"/>
      <c r="AA1525" s="153"/>
      <c r="AB1525" s="153"/>
      <c r="AC1525" s="153"/>
    </row>
    <row r="1526" spans="3:29" x14ac:dyDescent="0.25">
      <c r="C1526"/>
      <c r="D1526"/>
      <c r="E1526"/>
      <c r="F1526" s="52"/>
      <c r="G1526" s="52"/>
      <c r="AA1526" s="153"/>
      <c r="AB1526" s="153"/>
      <c r="AC1526" s="153"/>
    </row>
    <row r="1527" spans="3:29" x14ac:dyDescent="0.25">
      <c r="C1527"/>
      <c r="D1527"/>
      <c r="E1527"/>
      <c r="F1527" s="52"/>
      <c r="G1527" s="52"/>
      <c r="AA1527" s="153"/>
      <c r="AB1527" s="153"/>
      <c r="AC1527" s="153"/>
    </row>
    <row r="1528" spans="3:29" x14ac:dyDescent="0.25">
      <c r="C1528"/>
      <c r="D1528"/>
      <c r="E1528"/>
      <c r="F1528" s="52"/>
      <c r="G1528" s="52"/>
      <c r="AA1528" s="153"/>
      <c r="AB1528" s="153"/>
      <c r="AC1528" s="153"/>
    </row>
    <row r="1529" spans="3:29" x14ac:dyDescent="0.25">
      <c r="C1529"/>
      <c r="D1529"/>
      <c r="E1529"/>
      <c r="F1529" s="52"/>
      <c r="G1529" s="52"/>
      <c r="AA1529" s="153"/>
      <c r="AB1529" s="153"/>
      <c r="AC1529" s="153"/>
    </row>
    <row r="1530" spans="3:29" x14ac:dyDescent="0.25">
      <c r="C1530"/>
      <c r="D1530"/>
      <c r="E1530"/>
      <c r="F1530" s="52"/>
      <c r="G1530" s="52"/>
      <c r="AA1530" s="153"/>
      <c r="AB1530" s="153"/>
      <c r="AC1530" s="153"/>
    </row>
    <row r="1531" spans="3:29" x14ac:dyDescent="0.25">
      <c r="C1531"/>
      <c r="D1531"/>
      <c r="E1531"/>
      <c r="F1531" s="52"/>
      <c r="G1531" s="52"/>
      <c r="AA1531" s="153"/>
      <c r="AB1531" s="153"/>
      <c r="AC1531" s="153"/>
    </row>
    <row r="1532" spans="3:29" x14ac:dyDescent="0.25">
      <c r="C1532"/>
      <c r="D1532"/>
      <c r="E1532"/>
      <c r="F1532" s="52"/>
      <c r="G1532" s="52"/>
      <c r="AA1532" s="153"/>
      <c r="AB1532" s="153"/>
      <c r="AC1532" s="153"/>
    </row>
    <row r="1533" spans="3:29" x14ac:dyDescent="0.25">
      <c r="C1533"/>
      <c r="D1533"/>
      <c r="E1533"/>
      <c r="F1533" s="52"/>
      <c r="G1533" s="52"/>
      <c r="AA1533" s="153"/>
      <c r="AB1533" s="153"/>
      <c r="AC1533" s="153"/>
    </row>
    <row r="1534" spans="3:29" x14ac:dyDescent="0.25">
      <c r="C1534"/>
      <c r="D1534"/>
      <c r="E1534"/>
      <c r="F1534" s="52"/>
      <c r="G1534" s="52"/>
      <c r="AA1534" s="153"/>
      <c r="AB1534" s="153"/>
      <c r="AC1534" s="153"/>
    </row>
    <row r="1535" spans="3:29" x14ac:dyDescent="0.25">
      <c r="C1535"/>
      <c r="D1535"/>
      <c r="E1535"/>
      <c r="F1535" s="52"/>
      <c r="G1535" s="52"/>
      <c r="AA1535" s="153"/>
      <c r="AB1535" s="153"/>
      <c r="AC1535" s="153"/>
    </row>
    <row r="1536" spans="3:29" x14ac:dyDescent="0.25">
      <c r="C1536"/>
      <c r="D1536"/>
      <c r="E1536"/>
      <c r="F1536" s="52"/>
      <c r="G1536" s="52"/>
      <c r="AA1536" s="153"/>
      <c r="AB1536" s="153"/>
      <c r="AC1536" s="153"/>
    </row>
    <row r="1537" spans="3:29" x14ac:dyDescent="0.25">
      <c r="C1537"/>
      <c r="D1537"/>
      <c r="E1537"/>
      <c r="F1537" s="52"/>
      <c r="G1537" s="52"/>
      <c r="AA1537" s="153"/>
      <c r="AB1537" s="153"/>
      <c r="AC1537" s="153"/>
    </row>
    <row r="1538" spans="3:29" x14ac:dyDescent="0.25">
      <c r="C1538"/>
      <c r="D1538"/>
      <c r="E1538"/>
      <c r="F1538" s="52"/>
      <c r="G1538" s="52"/>
      <c r="AA1538" s="153"/>
      <c r="AB1538" s="153"/>
      <c r="AC1538" s="153"/>
    </row>
    <row r="1539" spans="3:29" x14ac:dyDescent="0.25">
      <c r="C1539"/>
      <c r="D1539"/>
      <c r="E1539"/>
      <c r="F1539" s="52"/>
      <c r="G1539" s="52"/>
      <c r="AA1539" s="153"/>
      <c r="AB1539" s="153"/>
      <c r="AC1539" s="153"/>
    </row>
    <row r="1540" spans="3:29" x14ac:dyDescent="0.25">
      <c r="C1540"/>
      <c r="D1540"/>
      <c r="E1540"/>
      <c r="F1540" s="52"/>
      <c r="G1540" s="52"/>
      <c r="AA1540" s="153"/>
      <c r="AB1540" s="153"/>
      <c r="AC1540" s="153"/>
    </row>
    <row r="1541" spans="3:29" x14ac:dyDescent="0.25">
      <c r="C1541"/>
      <c r="D1541"/>
      <c r="E1541"/>
      <c r="F1541" s="52"/>
      <c r="G1541" s="52"/>
      <c r="AA1541" s="153"/>
      <c r="AB1541" s="153"/>
      <c r="AC1541" s="153"/>
    </row>
    <row r="1542" spans="3:29" x14ac:dyDescent="0.25">
      <c r="C1542"/>
      <c r="D1542"/>
      <c r="E1542"/>
      <c r="F1542" s="52"/>
      <c r="G1542" s="52"/>
      <c r="AA1542" s="153"/>
      <c r="AB1542" s="153"/>
      <c r="AC1542" s="153"/>
    </row>
    <row r="1543" spans="3:29" x14ac:dyDescent="0.25">
      <c r="C1543"/>
      <c r="D1543"/>
      <c r="E1543"/>
      <c r="F1543" s="52"/>
      <c r="G1543" s="52"/>
      <c r="AA1543" s="153"/>
      <c r="AB1543" s="153"/>
      <c r="AC1543" s="153"/>
    </row>
    <row r="1544" spans="3:29" x14ac:dyDescent="0.25">
      <c r="C1544"/>
      <c r="D1544"/>
      <c r="E1544"/>
      <c r="F1544" s="52"/>
      <c r="G1544" s="52"/>
      <c r="AA1544" s="153"/>
      <c r="AB1544" s="153"/>
      <c r="AC1544" s="153"/>
    </row>
    <row r="1545" spans="3:29" x14ac:dyDescent="0.25">
      <c r="C1545"/>
      <c r="D1545"/>
      <c r="E1545"/>
      <c r="F1545" s="52"/>
      <c r="G1545" s="52"/>
      <c r="AA1545" s="153"/>
      <c r="AB1545" s="153"/>
      <c r="AC1545" s="153"/>
    </row>
    <row r="1546" spans="3:29" x14ac:dyDescent="0.25">
      <c r="C1546"/>
      <c r="D1546"/>
      <c r="E1546"/>
      <c r="F1546" s="52"/>
      <c r="G1546" s="52"/>
      <c r="AA1546" s="153"/>
      <c r="AB1546" s="153"/>
      <c r="AC1546" s="153"/>
    </row>
    <row r="1547" spans="3:29" x14ac:dyDescent="0.25">
      <c r="C1547"/>
      <c r="D1547"/>
      <c r="E1547"/>
      <c r="F1547" s="52"/>
      <c r="G1547" s="52"/>
      <c r="AA1547" s="153"/>
      <c r="AB1547" s="153"/>
      <c r="AC1547" s="153"/>
    </row>
    <row r="1548" spans="3:29" x14ac:dyDescent="0.25">
      <c r="C1548"/>
      <c r="D1548"/>
      <c r="E1548"/>
      <c r="F1548" s="52"/>
      <c r="G1548" s="52"/>
      <c r="AA1548" s="153"/>
      <c r="AB1548" s="153"/>
      <c r="AC1548" s="153"/>
    </row>
    <row r="1549" spans="3:29" x14ac:dyDescent="0.25">
      <c r="C1549"/>
      <c r="D1549"/>
      <c r="E1549"/>
      <c r="F1549" s="52"/>
      <c r="G1549" s="52"/>
      <c r="AA1549" s="153"/>
      <c r="AB1549" s="153"/>
      <c r="AC1549" s="153"/>
    </row>
    <row r="1550" spans="3:29" x14ac:dyDescent="0.25">
      <c r="C1550"/>
      <c r="D1550"/>
      <c r="E1550"/>
      <c r="F1550" s="52"/>
      <c r="G1550" s="52"/>
      <c r="AA1550" s="153"/>
      <c r="AB1550" s="153"/>
      <c r="AC1550" s="153"/>
    </row>
    <row r="1551" spans="3:29" x14ac:dyDescent="0.25">
      <c r="C1551"/>
      <c r="D1551"/>
      <c r="E1551"/>
      <c r="F1551" s="52"/>
      <c r="G1551" s="52"/>
      <c r="AA1551" s="153"/>
      <c r="AB1551" s="153"/>
      <c r="AC1551" s="153"/>
    </row>
    <row r="1552" spans="3:29" x14ac:dyDescent="0.25">
      <c r="C1552"/>
      <c r="D1552"/>
      <c r="E1552"/>
      <c r="F1552" s="52"/>
      <c r="G1552" s="52"/>
      <c r="AA1552" s="153"/>
      <c r="AB1552" s="153"/>
      <c r="AC1552" s="153"/>
    </row>
    <row r="1553" spans="3:29" x14ac:dyDescent="0.25">
      <c r="C1553"/>
      <c r="D1553"/>
      <c r="E1553"/>
      <c r="F1553" s="52"/>
      <c r="G1553" s="52"/>
      <c r="AA1553" s="153"/>
      <c r="AB1553" s="153"/>
      <c r="AC1553" s="153"/>
    </row>
    <row r="1554" spans="3:29" x14ac:dyDescent="0.25">
      <c r="C1554"/>
      <c r="D1554"/>
      <c r="E1554"/>
      <c r="F1554" s="52"/>
      <c r="G1554" s="52"/>
      <c r="AA1554" s="153"/>
      <c r="AB1554" s="153"/>
      <c r="AC1554" s="153"/>
    </row>
    <row r="1555" spans="3:29" x14ac:dyDescent="0.25">
      <c r="C1555"/>
      <c r="D1555"/>
      <c r="E1555"/>
      <c r="F1555" s="52"/>
      <c r="G1555" s="52"/>
      <c r="AA1555" s="153"/>
      <c r="AB1555" s="153"/>
      <c r="AC1555" s="153"/>
    </row>
    <row r="1556" spans="3:29" x14ac:dyDescent="0.25">
      <c r="C1556"/>
      <c r="D1556"/>
      <c r="E1556"/>
      <c r="F1556" s="52"/>
      <c r="G1556" s="52"/>
      <c r="AA1556" s="153"/>
      <c r="AB1556" s="153"/>
      <c r="AC1556" s="153"/>
    </row>
    <row r="1557" spans="3:29" x14ac:dyDescent="0.25">
      <c r="C1557"/>
      <c r="D1557"/>
      <c r="E1557"/>
      <c r="F1557" s="52"/>
      <c r="G1557" s="52"/>
      <c r="AA1557" s="153"/>
      <c r="AB1557" s="153"/>
      <c r="AC1557" s="153"/>
    </row>
    <row r="1558" spans="3:29" x14ac:dyDescent="0.25">
      <c r="C1558"/>
      <c r="D1558"/>
      <c r="E1558"/>
      <c r="F1558" s="52"/>
      <c r="G1558" s="52"/>
      <c r="AA1558" s="153"/>
      <c r="AB1558" s="153"/>
      <c r="AC1558" s="153"/>
    </row>
    <row r="1559" spans="3:29" x14ac:dyDescent="0.25">
      <c r="C1559"/>
      <c r="D1559"/>
      <c r="E1559"/>
      <c r="F1559" s="52"/>
      <c r="G1559" s="52"/>
      <c r="AA1559" s="153"/>
      <c r="AB1559" s="153"/>
      <c r="AC1559" s="153"/>
    </row>
    <row r="1560" spans="3:29" x14ac:dyDescent="0.25">
      <c r="C1560"/>
      <c r="D1560"/>
      <c r="E1560"/>
      <c r="F1560" s="52"/>
      <c r="G1560" s="52"/>
      <c r="AA1560" s="153"/>
      <c r="AB1560" s="153"/>
      <c r="AC1560" s="153"/>
    </row>
    <row r="1561" spans="3:29" x14ac:dyDescent="0.25">
      <c r="C1561"/>
      <c r="D1561"/>
      <c r="E1561"/>
      <c r="F1561" s="52"/>
      <c r="G1561" s="52"/>
      <c r="AA1561" s="153"/>
      <c r="AB1561" s="153"/>
      <c r="AC1561" s="153"/>
    </row>
    <row r="1562" spans="3:29" x14ac:dyDescent="0.25">
      <c r="C1562"/>
      <c r="D1562"/>
      <c r="E1562"/>
      <c r="F1562" s="52"/>
      <c r="G1562" s="52"/>
      <c r="AA1562" s="153"/>
      <c r="AB1562" s="153"/>
      <c r="AC1562" s="153"/>
    </row>
    <row r="1563" spans="3:29" x14ac:dyDescent="0.25">
      <c r="C1563"/>
      <c r="D1563"/>
      <c r="E1563"/>
      <c r="F1563" s="52"/>
      <c r="G1563" s="52"/>
      <c r="AA1563" s="153"/>
      <c r="AB1563" s="153"/>
      <c r="AC1563" s="153"/>
    </row>
    <row r="1564" spans="3:29" x14ac:dyDescent="0.25">
      <c r="C1564"/>
      <c r="D1564"/>
      <c r="E1564"/>
      <c r="F1564" s="52"/>
      <c r="G1564" s="52"/>
      <c r="AA1564" s="153"/>
      <c r="AB1564" s="153"/>
      <c r="AC1564" s="153"/>
    </row>
    <row r="1565" spans="3:29" x14ac:dyDescent="0.25">
      <c r="C1565"/>
      <c r="D1565"/>
      <c r="E1565"/>
      <c r="F1565" s="52"/>
      <c r="G1565" s="52"/>
      <c r="AA1565" s="153"/>
      <c r="AB1565" s="153"/>
      <c r="AC1565" s="153"/>
    </row>
    <row r="1566" spans="3:29" x14ac:dyDescent="0.25">
      <c r="C1566"/>
      <c r="D1566"/>
      <c r="E1566"/>
      <c r="F1566" s="52"/>
      <c r="G1566" s="52"/>
      <c r="AA1566" s="153"/>
      <c r="AB1566" s="153"/>
      <c r="AC1566" s="153"/>
    </row>
    <row r="1567" spans="3:29" x14ac:dyDescent="0.25">
      <c r="C1567"/>
      <c r="D1567"/>
      <c r="E1567"/>
      <c r="F1567" s="52"/>
      <c r="G1567" s="52"/>
      <c r="AA1567" s="153"/>
      <c r="AB1567" s="153"/>
      <c r="AC1567" s="153"/>
    </row>
    <row r="1568" spans="3:29" x14ac:dyDescent="0.25">
      <c r="C1568"/>
      <c r="D1568"/>
      <c r="E1568"/>
      <c r="F1568" s="52"/>
      <c r="G1568" s="52"/>
      <c r="AA1568" s="153"/>
      <c r="AB1568" s="153"/>
      <c r="AC1568" s="153"/>
    </row>
    <row r="1569" spans="3:29" x14ac:dyDescent="0.25">
      <c r="C1569"/>
      <c r="D1569"/>
      <c r="E1569"/>
      <c r="F1569" s="52"/>
      <c r="G1569" s="52"/>
      <c r="AA1569" s="153"/>
      <c r="AB1569" s="153"/>
      <c r="AC1569" s="153"/>
    </row>
    <row r="1570" spans="3:29" x14ac:dyDescent="0.25">
      <c r="C1570"/>
      <c r="D1570"/>
      <c r="E1570"/>
      <c r="F1570" s="52"/>
      <c r="G1570" s="52"/>
      <c r="AA1570" s="153"/>
      <c r="AB1570" s="153"/>
      <c r="AC1570" s="153"/>
    </row>
    <row r="1571" spans="3:29" x14ac:dyDescent="0.25">
      <c r="C1571"/>
      <c r="D1571"/>
      <c r="E1571"/>
      <c r="F1571" s="52"/>
      <c r="G1571" s="52"/>
      <c r="AA1571" s="153"/>
      <c r="AB1571" s="153"/>
      <c r="AC1571" s="153"/>
    </row>
    <row r="1572" spans="3:29" x14ac:dyDescent="0.25">
      <c r="C1572"/>
      <c r="D1572"/>
      <c r="E1572"/>
      <c r="F1572" s="52"/>
      <c r="G1572" s="52"/>
      <c r="AA1572" s="153"/>
      <c r="AB1572" s="153"/>
      <c r="AC1572" s="153"/>
    </row>
    <row r="1573" spans="3:29" x14ac:dyDescent="0.25">
      <c r="C1573"/>
      <c r="D1573"/>
      <c r="E1573"/>
      <c r="F1573" s="52"/>
      <c r="G1573" s="52"/>
      <c r="AA1573" s="153"/>
      <c r="AB1573" s="153"/>
      <c r="AC1573" s="153"/>
    </row>
    <row r="1574" spans="3:29" x14ac:dyDescent="0.25">
      <c r="C1574"/>
      <c r="D1574"/>
      <c r="E1574"/>
      <c r="F1574" s="52"/>
      <c r="G1574" s="52"/>
      <c r="AA1574" s="153"/>
      <c r="AB1574" s="153"/>
      <c r="AC1574" s="153"/>
    </row>
    <row r="1575" spans="3:29" x14ac:dyDescent="0.25">
      <c r="C1575"/>
      <c r="D1575"/>
      <c r="E1575"/>
      <c r="F1575" s="52"/>
      <c r="G1575" s="52"/>
      <c r="AA1575" s="153"/>
      <c r="AB1575" s="153"/>
      <c r="AC1575" s="153"/>
    </row>
    <row r="1576" spans="3:29" x14ac:dyDescent="0.25">
      <c r="C1576"/>
      <c r="D1576"/>
      <c r="E1576"/>
      <c r="F1576" s="52"/>
      <c r="G1576" s="52"/>
      <c r="AA1576" s="153"/>
      <c r="AB1576" s="153"/>
      <c r="AC1576" s="153"/>
    </row>
    <row r="1577" spans="3:29" x14ac:dyDescent="0.25">
      <c r="C1577"/>
      <c r="D1577"/>
      <c r="E1577"/>
      <c r="F1577" s="52"/>
      <c r="G1577" s="52"/>
      <c r="AA1577" s="153"/>
      <c r="AB1577" s="153"/>
      <c r="AC1577" s="153"/>
    </row>
    <row r="1578" spans="3:29" x14ac:dyDescent="0.25">
      <c r="C1578"/>
      <c r="D1578"/>
      <c r="E1578"/>
      <c r="F1578" s="52"/>
      <c r="G1578" s="52"/>
      <c r="AA1578" s="153"/>
      <c r="AB1578" s="153"/>
      <c r="AC1578" s="153"/>
    </row>
    <row r="1579" spans="3:29" x14ac:dyDescent="0.25">
      <c r="C1579"/>
      <c r="D1579"/>
      <c r="E1579"/>
      <c r="F1579" s="52"/>
      <c r="G1579" s="52"/>
      <c r="AA1579" s="153"/>
      <c r="AB1579" s="153"/>
      <c r="AC1579" s="153"/>
    </row>
    <row r="1580" spans="3:29" x14ac:dyDescent="0.25">
      <c r="C1580"/>
      <c r="D1580"/>
      <c r="E1580"/>
      <c r="F1580" s="52"/>
      <c r="G1580" s="52"/>
      <c r="AA1580" s="153"/>
      <c r="AB1580" s="153"/>
      <c r="AC1580" s="153"/>
    </row>
    <row r="1581" spans="3:29" x14ac:dyDescent="0.25">
      <c r="C1581"/>
      <c r="D1581"/>
      <c r="E1581"/>
      <c r="F1581" s="52"/>
      <c r="G1581" s="52"/>
      <c r="AA1581" s="153"/>
      <c r="AB1581" s="153"/>
      <c r="AC1581" s="153"/>
    </row>
    <row r="1582" spans="3:29" x14ac:dyDescent="0.25">
      <c r="C1582"/>
      <c r="D1582"/>
      <c r="E1582"/>
      <c r="F1582" s="52"/>
      <c r="G1582" s="52"/>
      <c r="AA1582" s="153"/>
      <c r="AB1582" s="153"/>
      <c r="AC1582" s="153"/>
    </row>
    <row r="1583" spans="3:29" x14ac:dyDescent="0.25">
      <c r="C1583"/>
      <c r="D1583"/>
      <c r="E1583"/>
      <c r="F1583" s="52"/>
      <c r="G1583" s="52"/>
      <c r="AA1583" s="153"/>
      <c r="AB1583" s="153"/>
      <c r="AC1583" s="153"/>
    </row>
    <row r="1584" spans="3:29" x14ac:dyDescent="0.25">
      <c r="C1584"/>
      <c r="D1584"/>
      <c r="E1584"/>
      <c r="F1584" s="52"/>
      <c r="G1584" s="52"/>
      <c r="AA1584" s="153"/>
      <c r="AB1584" s="153"/>
      <c r="AC1584" s="153"/>
    </row>
    <row r="1585" spans="3:29" x14ac:dyDescent="0.25">
      <c r="C1585"/>
      <c r="D1585"/>
      <c r="E1585"/>
      <c r="F1585" s="52"/>
      <c r="G1585" s="52"/>
      <c r="AA1585" s="153"/>
      <c r="AB1585" s="153"/>
      <c r="AC1585" s="153"/>
    </row>
    <row r="1586" spans="3:29" x14ac:dyDescent="0.25">
      <c r="C1586"/>
      <c r="D1586"/>
      <c r="E1586"/>
      <c r="F1586" s="52"/>
      <c r="G1586" s="52"/>
      <c r="AA1586" s="153"/>
      <c r="AB1586" s="153"/>
      <c r="AC1586" s="153"/>
    </row>
    <row r="1587" spans="3:29" x14ac:dyDescent="0.25">
      <c r="C1587"/>
      <c r="D1587"/>
      <c r="E1587"/>
      <c r="F1587" s="52"/>
      <c r="G1587" s="52"/>
      <c r="AA1587" s="153"/>
      <c r="AB1587" s="153"/>
      <c r="AC1587" s="153"/>
    </row>
    <row r="1588" spans="3:29" x14ac:dyDescent="0.25">
      <c r="C1588"/>
      <c r="D1588"/>
      <c r="E1588"/>
      <c r="F1588" s="52"/>
      <c r="G1588" s="52"/>
      <c r="AA1588" s="153"/>
      <c r="AB1588" s="153"/>
      <c r="AC1588" s="153"/>
    </row>
    <row r="1589" spans="3:29" x14ac:dyDescent="0.25">
      <c r="C1589"/>
      <c r="D1589"/>
      <c r="E1589"/>
      <c r="F1589" s="52"/>
      <c r="G1589" s="52"/>
      <c r="AA1589" s="153"/>
      <c r="AB1589" s="153"/>
      <c r="AC1589" s="153"/>
    </row>
    <row r="1590" spans="3:29" x14ac:dyDescent="0.25">
      <c r="C1590"/>
      <c r="D1590"/>
      <c r="E1590"/>
      <c r="F1590" s="52"/>
      <c r="G1590" s="52"/>
      <c r="AA1590" s="153"/>
      <c r="AB1590" s="153"/>
      <c r="AC1590" s="153"/>
    </row>
    <row r="1591" spans="3:29" x14ac:dyDescent="0.25">
      <c r="C1591"/>
      <c r="D1591"/>
      <c r="E1591"/>
      <c r="F1591" s="52"/>
      <c r="G1591" s="52"/>
      <c r="AA1591" s="153"/>
      <c r="AB1591" s="153"/>
      <c r="AC1591" s="153"/>
    </row>
    <row r="1592" spans="3:29" x14ac:dyDescent="0.25">
      <c r="C1592"/>
      <c r="D1592"/>
      <c r="E1592"/>
      <c r="F1592" s="52"/>
      <c r="G1592" s="52"/>
      <c r="AA1592" s="153"/>
      <c r="AB1592" s="153"/>
      <c r="AC1592" s="153"/>
    </row>
    <row r="1593" spans="3:29" x14ac:dyDescent="0.25">
      <c r="C1593"/>
      <c r="D1593"/>
      <c r="E1593"/>
      <c r="F1593" s="52"/>
      <c r="G1593" s="52"/>
      <c r="AA1593" s="153"/>
      <c r="AB1593" s="153"/>
      <c r="AC1593" s="153"/>
    </row>
    <row r="1594" spans="3:29" x14ac:dyDescent="0.25">
      <c r="C1594"/>
      <c r="D1594"/>
      <c r="E1594"/>
      <c r="F1594" s="52"/>
      <c r="G1594" s="52"/>
      <c r="AA1594" s="153"/>
      <c r="AB1594" s="153"/>
      <c r="AC1594" s="153"/>
    </row>
    <row r="1595" spans="3:29" x14ac:dyDescent="0.25">
      <c r="C1595"/>
      <c r="D1595"/>
      <c r="E1595"/>
      <c r="F1595" s="52"/>
      <c r="G1595" s="52"/>
      <c r="AA1595" s="153"/>
      <c r="AB1595" s="153"/>
      <c r="AC1595" s="153"/>
    </row>
    <row r="1596" spans="3:29" x14ac:dyDescent="0.25">
      <c r="C1596"/>
      <c r="D1596"/>
      <c r="E1596"/>
      <c r="F1596" s="52"/>
      <c r="G1596" s="52"/>
      <c r="AA1596" s="153"/>
      <c r="AB1596" s="153"/>
      <c r="AC1596" s="153"/>
    </row>
    <row r="1597" spans="3:29" x14ac:dyDescent="0.25">
      <c r="C1597"/>
      <c r="D1597"/>
      <c r="E1597"/>
      <c r="F1597" s="52"/>
      <c r="G1597" s="52"/>
      <c r="AA1597" s="153"/>
      <c r="AB1597" s="153"/>
      <c r="AC1597" s="153"/>
    </row>
    <row r="1598" spans="3:29" x14ac:dyDescent="0.25">
      <c r="C1598"/>
      <c r="D1598"/>
      <c r="E1598"/>
      <c r="F1598" s="52"/>
      <c r="G1598" s="52"/>
      <c r="AA1598" s="153"/>
      <c r="AB1598" s="153"/>
      <c r="AC1598" s="153"/>
    </row>
    <row r="1599" spans="3:29" x14ac:dyDescent="0.25">
      <c r="C1599"/>
      <c r="D1599"/>
      <c r="E1599"/>
      <c r="F1599" s="52"/>
      <c r="G1599" s="52"/>
      <c r="AA1599" s="153"/>
      <c r="AB1599" s="153"/>
      <c r="AC1599" s="153"/>
    </row>
    <row r="1600" spans="3:29" x14ac:dyDescent="0.25">
      <c r="C1600"/>
      <c r="D1600"/>
      <c r="E1600"/>
      <c r="F1600" s="52"/>
      <c r="G1600" s="52"/>
      <c r="AA1600" s="153"/>
      <c r="AB1600" s="153"/>
      <c r="AC1600" s="153"/>
    </row>
    <row r="1601" spans="3:29" x14ac:dyDescent="0.25">
      <c r="C1601"/>
      <c r="D1601"/>
      <c r="E1601"/>
      <c r="F1601" s="52"/>
      <c r="G1601" s="52"/>
      <c r="AA1601" s="153"/>
      <c r="AB1601" s="153"/>
      <c r="AC1601" s="153"/>
    </row>
    <row r="1602" spans="3:29" x14ac:dyDescent="0.25">
      <c r="C1602"/>
      <c r="D1602"/>
      <c r="E1602"/>
      <c r="F1602" s="52"/>
      <c r="G1602" s="52"/>
      <c r="AA1602" s="153"/>
      <c r="AB1602" s="153"/>
      <c r="AC1602" s="153"/>
    </row>
    <row r="1603" spans="3:29" x14ac:dyDescent="0.25">
      <c r="C1603"/>
      <c r="D1603"/>
      <c r="E1603"/>
      <c r="F1603" s="52"/>
      <c r="G1603" s="52"/>
      <c r="AA1603" s="153"/>
      <c r="AB1603" s="153"/>
      <c r="AC1603" s="153"/>
    </row>
    <row r="1604" spans="3:29" x14ac:dyDescent="0.25">
      <c r="C1604"/>
      <c r="D1604"/>
      <c r="E1604"/>
      <c r="F1604" s="52"/>
      <c r="G1604" s="52"/>
      <c r="AA1604" s="153"/>
      <c r="AB1604" s="153"/>
      <c r="AC1604" s="153"/>
    </row>
    <row r="1605" spans="3:29" x14ac:dyDescent="0.25">
      <c r="C1605"/>
      <c r="D1605"/>
      <c r="E1605"/>
      <c r="F1605" s="52"/>
      <c r="G1605" s="52"/>
      <c r="AA1605" s="153"/>
      <c r="AB1605" s="153"/>
      <c r="AC1605" s="153"/>
    </row>
    <row r="1606" spans="3:29" x14ac:dyDescent="0.25">
      <c r="C1606"/>
      <c r="D1606"/>
      <c r="E1606"/>
      <c r="F1606" s="52"/>
      <c r="G1606" s="52"/>
      <c r="AA1606" s="153"/>
      <c r="AB1606" s="153"/>
      <c r="AC1606" s="153"/>
    </row>
    <row r="1607" spans="3:29" x14ac:dyDescent="0.25">
      <c r="C1607"/>
      <c r="D1607"/>
      <c r="E1607"/>
      <c r="F1607" s="52"/>
      <c r="G1607" s="52"/>
      <c r="AA1607" s="153"/>
      <c r="AB1607" s="153"/>
      <c r="AC1607" s="153"/>
    </row>
    <row r="1608" spans="3:29" x14ac:dyDescent="0.25">
      <c r="C1608"/>
      <c r="D1608"/>
      <c r="E1608"/>
      <c r="F1608" s="52"/>
      <c r="G1608" s="52"/>
      <c r="AA1608" s="153"/>
      <c r="AB1608" s="153"/>
      <c r="AC1608" s="153"/>
    </row>
    <row r="1609" spans="3:29" x14ac:dyDescent="0.25">
      <c r="C1609"/>
      <c r="D1609"/>
      <c r="E1609"/>
      <c r="F1609" s="52"/>
      <c r="G1609" s="52"/>
      <c r="AA1609" s="153"/>
      <c r="AB1609" s="153"/>
      <c r="AC1609" s="153"/>
    </row>
    <row r="1610" spans="3:29" x14ac:dyDescent="0.25">
      <c r="C1610"/>
      <c r="D1610"/>
      <c r="E1610"/>
      <c r="F1610" s="52"/>
      <c r="G1610" s="52"/>
      <c r="AA1610" s="153"/>
      <c r="AB1610" s="153"/>
      <c r="AC1610" s="153"/>
    </row>
    <row r="1611" spans="3:29" x14ac:dyDescent="0.25">
      <c r="C1611"/>
      <c r="D1611"/>
      <c r="E1611"/>
      <c r="F1611" s="52"/>
      <c r="G1611" s="52"/>
      <c r="AA1611" s="153"/>
      <c r="AB1611" s="153"/>
      <c r="AC1611" s="153"/>
    </row>
    <row r="1612" spans="3:29" x14ac:dyDescent="0.25">
      <c r="C1612"/>
      <c r="D1612"/>
      <c r="E1612"/>
      <c r="F1612" s="52"/>
      <c r="G1612" s="52"/>
      <c r="AA1612" s="153"/>
      <c r="AB1612" s="153"/>
      <c r="AC1612" s="153"/>
    </row>
    <row r="1613" spans="3:29" x14ac:dyDescent="0.25">
      <c r="C1613"/>
      <c r="D1613"/>
      <c r="E1613"/>
      <c r="F1613" s="52"/>
      <c r="G1613" s="52"/>
      <c r="AA1613" s="153"/>
      <c r="AB1613" s="153"/>
      <c r="AC1613" s="153"/>
    </row>
    <row r="1614" spans="3:29" x14ac:dyDescent="0.25">
      <c r="C1614"/>
      <c r="D1614"/>
      <c r="E1614"/>
      <c r="F1614" s="52"/>
      <c r="G1614" s="52"/>
      <c r="AA1614" s="153"/>
      <c r="AB1614" s="153"/>
      <c r="AC1614" s="153"/>
    </row>
    <row r="1615" spans="3:29" x14ac:dyDescent="0.25">
      <c r="C1615"/>
      <c r="D1615"/>
      <c r="E1615"/>
      <c r="F1615" s="52"/>
      <c r="G1615" s="52"/>
      <c r="AA1615" s="153"/>
      <c r="AB1615" s="153"/>
      <c r="AC1615" s="153"/>
    </row>
    <row r="1616" spans="3:29" x14ac:dyDescent="0.25">
      <c r="C1616"/>
      <c r="D1616"/>
      <c r="E1616"/>
      <c r="F1616" s="52"/>
      <c r="G1616" s="52"/>
      <c r="AA1616" s="153"/>
      <c r="AB1616" s="153"/>
      <c r="AC1616" s="153"/>
    </row>
    <row r="1617" spans="3:29" x14ac:dyDescent="0.25">
      <c r="C1617"/>
      <c r="D1617"/>
      <c r="E1617"/>
      <c r="F1617" s="52"/>
      <c r="G1617" s="52"/>
      <c r="AA1617" s="153"/>
      <c r="AB1617" s="153"/>
      <c r="AC1617" s="153"/>
    </row>
    <row r="1618" spans="3:29" x14ac:dyDescent="0.25">
      <c r="C1618"/>
      <c r="D1618"/>
      <c r="E1618"/>
      <c r="F1618" s="52"/>
      <c r="G1618" s="52"/>
      <c r="AA1618" s="153"/>
      <c r="AB1618" s="153"/>
      <c r="AC1618" s="153"/>
    </row>
    <row r="1619" spans="3:29" x14ac:dyDescent="0.25">
      <c r="C1619"/>
      <c r="D1619"/>
      <c r="E1619"/>
      <c r="F1619" s="52"/>
      <c r="G1619" s="52"/>
      <c r="AA1619" s="153"/>
      <c r="AB1619" s="153"/>
      <c r="AC1619" s="153"/>
    </row>
    <row r="1620" spans="3:29" x14ac:dyDescent="0.25">
      <c r="C1620"/>
      <c r="D1620"/>
      <c r="E1620"/>
      <c r="F1620" s="52"/>
      <c r="G1620" s="52"/>
      <c r="AA1620" s="153"/>
      <c r="AB1620" s="153"/>
      <c r="AC1620" s="153"/>
    </row>
    <row r="1621" spans="3:29" x14ac:dyDescent="0.25">
      <c r="C1621"/>
      <c r="D1621"/>
      <c r="E1621"/>
      <c r="F1621" s="52"/>
      <c r="G1621" s="52"/>
      <c r="AA1621" s="153"/>
      <c r="AB1621" s="153"/>
      <c r="AC1621" s="153"/>
    </row>
    <row r="1622" spans="3:29" x14ac:dyDescent="0.25">
      <c r="C1622"/>
      <c r="D1622"/>
      <c r="E1622"/>
      <c r="F1622" s="52"/>
      <c r="G1622" s="52"/>
      <c r="AA1622" s="153"/>
      <c r="AB1622" s="153"/>
      <c r="AC1622" s="153"/>
    </row>
    <row r="1623" spans="3:29" x14ac:dyDescent="0.25">
      <c r="C1623"/>
      <c r="D1623"/>
      <c r="E1623"/>
      <c r="F1623" s="52"/>
      <c r="G1623" s="52"/>
      <c r="AA1623" s="153"/>
      <c r="AB1623" s="153"/>
      <c r="AC1623" s="153"/>
    </row>
    <row r="1624" spans="3:29" x14ac:dyDescent="0.25">
      <c r="C1624"/>
      <c r="D1624"/>
      <c r="E1624"/>
      <c r="F1624" s="52"/>
      <c r="G1624" s="52"/>
      <c r="AA1624" s="153"/>
      <c r="AB1624" s="153"/>
      <c r="AC1624" s="153"/>
    </row>
    <row r="1625" spans="3:29" x14ac:dyDescent="0.25">
      <c r="C1625"/>
      <c r="D1625"/>
      <c r="E1625"/>
      <c r="F1625" s="52"/>
      <c r="G1625" s="52"/>
      <c r="AA1625" s="153"/>
      <c r="AB1625" s="153"/>
      <c r="AC1625" s="153"/>
    </row>
    <row r="1626" spans="3:29" x14ac:dyDescent="0.25">
      <c r="C1626"/>
      <c r="D1626"/>
      <c r="E1626"/>
      <c r="F1626" s="52"/>
      <c r="G1626" s="52"/>
      <c r="AA1626" s="153"/>
      <c r="AB1626" s="153"/>
      <c r="AC1626" s="153"/>
    </row>
    <row r="1627" spans="3:29" x14ac:dyDescent="0.25">
      <c r="C1627"/>
      <c r="D1627"/>
      <c r="E1627"/>
      <c r="F1627" s="52"/>
      <c r="G1627" s="52"/>
      <c r="AA1627" s="153"/>
      <c r="AB1627" s="153"/>
      <c r="AC1627" s="153"/>
    </row>
    <row r="1628" spans="3:29" x14ac:dyDescent="0.25">
      <c r="C1628"/>
      <c r="D1628"/>
      <c r="E1628"/>
      <c r="F1628" s="52"/>
      <c r="G1628" s="52"/>
      <c r="AA1628" s="153"/>
      <c r="AB1628" s="153"/>
      <c r="AC1628" s="153"/>
    </row>
    <row r="1629" spans="3:29" x14ac:dyDescent="0.25">
      <c r="C1629"/>
      <c r="D1629"/>
      <c r="E1629"/>
      <c r="F1629" s="52"/>
      <c r="G1629" s="52"/>
      <c r="AA1629" s="153"/>
      <c r="AB1629" s="153"/>
      <c r="AC1629" s="153"/>
    </row>
    <row r="1630" spans="3:29" x14ac:dyDescent="0.25">
      <c r="C1630"/>
      <c r="D1630"/>
      <c r="E1630"/>
      <c r="F1630" s="52"/>
      <c r="G1630" s="52"/>
      <c r="AA1630" s="153"/>
      <c r="AB1630" s="153"/>
      <c r="AC1630" s="153"/>
    </row>
    <row r="1631" spans="3:29" x14ac:dyDescent="0.25">
      <c r="C1631"/>
      <c r="D1631"/>
      <c r="E1631"/>
      <c r="F1631" s="52"/>
      <c r="G1631" s="52"/>
      <c r="AA1631" s="153"/>
      <c r="AB1631" s="153"/>
      <c r="AC1631" s="153"/>
    </row>
    <row r="1632" spans="3:29" x14ac:dyDescent="0.25">
      <c r="C1632"/>
      <c r="D1632"/>
      <c r="E1632"/>
      <c r="F1632" s="52"/>
      <c r="G1632" s="52"/>
      <c r="AA1632" s="153"/>
      <c r="AB1632" s="153"/>
      <c r="AC1632" s="153"/>
    </row>
    <row r="1633" spans="3:29" x14ac:dyDescent="0.25">
      <c r="C1633"/>
      <c r="D1633"/>
      <c r="E1633"/>
      <c r="F1633" s="52"/>
      <c r="G1633" s="52"/>
      <c r="AA1633" s="153"/>
      <c r="AB1633" s="153"/>
      <c r="AC1633" s="153"/>
    </row>
    <row r="1634" spans="3:29" x14ac:dyDescent="0.25">
      <c r="C1634"/>
      <c r="D1634"/>
      <c r="E1634"/>
      <c r="F1634" s="52"/>
      <c r="G1634" s="52"/>
      <c r="AA1634" s="153"/>
      <c r="AB1634" s="153"/>
      <c r="AC1634" s="153"/>
    </row>
    <row r="1635" spans="3:29" x14ac:dyDescent="0.25">
      <c r="C1635"/>
      <c r="D1635"/>
      <c r="E1635"/>
      <c r="F1635" s="52"/>
      <c r="G1635" s="52"/>
      <c r="AA1635" s="153"/>
      <c r="AB1635" s="153"/>
      <c r="AC1635" s="153"/>
    </row>
    <row r="1636" spans="3:29" x14ac:dyDescent="0.25">
      <c r="C1636"/>
      <c r="D1636"/>
      <c r="E1636"/>
      <c r="F1636" s="52"/>
      <c r="G1636" s="52"/>
      <c r="AA1636" s="153"/>
      <c r="AB1636" s="153"/>
      <c r="AC1636" s="153"/>
    </row>
    <row r="1637" spans="3:29" x14ac:dyDescent="0.25">
      <c r="C1637"/>
      <c r="D1637"/>
      <c r="E1637"/>
      <c r="F1637" s="52"/>
      <c r="G1637" s="52"/>
      <c r="AA1637" s="153"/>
      <c r="AB1637" s="153"/>
      <c r="AC1637" s="153"/>
    </row>
    <row r="1638" spans="3:29" x14ac:dyDescent="0.25">
      <c r="C1638"/>
      <c r="D1638"/>
      <c r="E1638"/>
      <c r="F1638" s="52"/>
      <c r="G1638" s="52"/>
      <c r="AA1638" s="153"/>
      <c r="AB1638" s="153"/>
      <c r="AC1638" s="153"/>
    </row>
    <row r="1639" spans="3:29" x14ac:dyDescent="0.25">
      <c r="C1639"/>
      <c r="D1639"/>
      <c r="E1639"/>
      <c r="F1639" s="52"/>
      <c r="G1639" s="52"/>
      <c r="AA1639" s="153"/>
      <c r="AB1639" s="153"/>
      <c r="AC1639" s="153"/>
    </row>
    <row r="1640" spans="3:29" x14ac:dyDescent="0.25">
      <c r="C1640"/>
      <c r="D1640"/>
      <c r="E1640"/>
      <c r="F1640" s="52"/>
      <c r="G1640" s="52"/>
      <c r="AA1640" s="153"/>
      <c r="AB1640" s="153"/>
      <c r="AC1640" s="153"/>
    </row>
    <row r="1641" spans="3:29" x14ac:dyDescent="0.25">
      <c r="C1641"/>
      <c r="D1641"/>
      <c r="E1641"/>
      <c r="F1641" s="52"/>
      <c r="G1641" s="52"/>
      <c r="AA1641" s="153"/>
      <c r="AB1641" s="153"/>
      <c r="AC1641" s="153"/>
    </row>
    <row r="1642" spans="3:29" x14ac:dyDescent="0.25">
      <c r="C1642"/>
      <c r="D1642"/>
      <c r="E1642"/>
      <c r="F1642" s="52"/>
      <c r="G1642" s="52"/>
      <c r="AA1642" s="153"/>
      <c r="AB1642" s="153"/>
      <c r="AC1642" s="153"/>
    </row>
    <row r="1643" spans="3:29" x14ac:dyDescent="0.25">
      <c r="C1643"/>
      <c r="D1643"/>
      <c r="E1643"/>
      <c r="F1643" s="52"/>
      <c r="G1643" s="52"/>
      <c r="AA1643" s="153"/>
      <c r="AB1643" s="153"/>
      <c r="AC1643" s="153"/>
    </row>
    <row r="1644" spans="3:29" x14ac:dyDescent="0.25">
      <c r="C1644"/>
      <c r="D1644"/>
      <c r="E1644"/>
      <c r="F1644" s="52"/>
      <c r="G1644" s="52"/>
      <c r="AA1644" s="153"/>
      <c r="AB1644" s="153"/>
      <c r="AC1644" s="153"/>
    </row>
    <row r="1645" spans="3:29" x14ac:dyDescent="0.25">
      <c r="C1645"/>
      <c r="D1645"/>
      <c r="E1645"/>
      <c r="F1645" s="52"/>
      <c r="G1645" s="52"/>
      <c r="AA1645" s="153"/>
      <c r="AB1645" s="153"/>
      <c r="AC1645" s="153"/>
    </row>
    <row r="1646" spans="3:29" x14ac:dyDescent="0.25">
      <c r="C1646"/>
      <c r="D1646"/>
      <c r="E1646"/>
      <c r="F1646" s="52"/>
      <c r="G1646" s="52"/>
      <c r="AA1646" s="153"/>
      <c r="AB1646" s="153"/>
      <c r="AC1646" s="153"/>
    </row>
    <row r="1647" spans="3:29" x14ac:dyDescent="0.25">
      <c r="C1647"/>
      <c r="D1647"/>
      <c r="E1647"/>
      <c r="F1647" s="52"/>
      <c r="G1647" s="52"/>
      <c r="AA1647" s="153"/>
      <c r="AB1647" s="153"/>
      <c r="AC1647" s="153"/>
    </row>
    <row r="1648" spans="3:29" x14ac:dyDescent="0.25">
      <c r="C1648"/>
      <c r="D1648"/>
      <c r="E1648"/>
      <c r="F1648" s="52"/>
      <c r="G1648" s="52"/>
      <c r="AA1648" s="153"/>
      <c r="AB1648" s="153"/>
      <c r="AC1648" s="153"/>
    </row>
    <row r="1649" spans="3:29" x14ac:dyDescent="0.25">
      <c r="C1649"/>
      <c r="D1649"/>
      <c r="E1649"/>
      <c r="F1649" s="52"/>
      <c r="G1649" s="52"/>
      <c r="AA1649" s="153"/>
      <c r="AB1649" s="153"/>
      <c r="AC1649" s="153"/>
    </row>
    <row r="1650" spans="3:29" x14ac:dyDescent="0.25">
      <c r="C1650"/>
      <c r="D1650"/>
      <c r="E1650"/>
      <c r="F1650" s="52"/>
      <c r="G1650" s="52"/>
      <c r="AA1650" s="153"/>
      <c r="AB1650" s="153"/>
      <c r="AC1650" s="153"/>
    </row>
    <row r="1651" spans="3:29" x14ac:dyDescent="0.25">
      <c r="C1651"/>
      <c r="D1651"/>
      <c r="E1651"/>
      <c r="F1651" s="52"/>
      <c r="G1651" s="52"/>
      <c r="AA1651" s="153"/>
      <c r="AB1651" s="153"/>
      <c r="AC1651" s="153"/>
    </row>
    <row r="1652" spans="3:29" x14ac:dyDescent="0.25">
      <c r="C1652"/>
      <c r="D1652"/>
      <c r="E1652"/>
      <c r="F1652" s="52"/>
      <c r="G1652" s="52"/>
      <c r="AA1652" s="153"/>
      <c r="AB1652" s="153"/>
      <c r="AC1652" s="153"/>
    </row>
    <row r="1653" spans="3:29" x14ac:dyDescent="0.25">
      <c r="C1653"/>
      <c r="D1653"/>
      <c r="E1653"/>
      <c r="F1653" s="52"/>
      <c r="G1653" s="52"/>
      <c r="AA1653" s="153"/>
      <c r="AB1653" s="153"/>
      <c r="AC1653" s="153"/>
    </row>
    <row r="1654" spans="3:29" x14ac:dyDescent="0.25">
      <c r="C1654"/>
      <c r="D1654"/>
      <c r="E1654"/>
      <c r="F1654" s="52"/>
      <c r="G1654" s="52"/>
      <c r="AA1654" s="153"/>
      <c r="AB1654" s="153"/>
      <c r="AC1654" s="153"/>
    </row>
    <row r="1655" spans="3:29" x14ac:dyDescent="0.25">
      <c r="C1655"/>
      <c r="D1655"/>
      <c r="E1655"/>
      <c r="F1655" s="52"/>
      <c r="G1655" s="52"/>
      <c r="AA1655" s="153"/>
      <c r="AB1655" s="153"/>
      <c r="AC1655" s="153"/>
    </row>
    <row r="1656" spans="3:29" x14ac:dyDescent="0.25">
      <c r="C1656"/>
      <c r="D1656"/>
      <c r="E1656"/>
      <c r="F1656" s="52"/>
      <c r="G1656" s="52"/>
      <c r="AA1656" s="153"/>
      <c r="AB1656" s="153"/>
      <c r="AC1656" s="153"/>
    </row>
    <row r="1657" spans="3:29" x14ac:dyDescent="0.25">
      <c r="C1657"/>
      <c r="D1657"/>
      <c r="E1657"/>
      <c r="F1657" s="52"/>
      <c r="G1657" s="52"/>
      <c r="AA1657" s="153"/>
      <c r="AB1657" s="153"/>
      <c r="AC1657" s="153"/>
    </row>
    <row r="1658" spans="3:29" x14ac:dyDescent="0.25">
      <c r="C1658"/>
      <c r="D1658"/>
      <c r="E1658"/>
      <c r="F1658" s="52"/>
      <c r="G1658" s="52"/>
      <c r="AA1658" s="153"/>
      <c r="AB1658" s="153"/>
      <c r="AC1658" s="153"/>
    </row>
    <row r="1659" spans="3:29" x14ac:dyDescent="0.25">
      <c r="C1659"/>
      <c r="D1659"/>
      <c r="E1659"/>
      <c r="F1659" s="52"/>
      <c r="G1659" s="52"/>
      <c r="AA1659" s="153"/>
      <c r="AB1659" s="153"/>
      <c r="AC1659" s="153"/>
    </row>
    <row r="1660" spans="3:29" x14ac:dyDescent="0.25">
      <c r="C1660"/>
      <c r="D1660"/>
      <c r="E1660"/>
      <c r="F1660" s="52"/>
      <c r="G1660" s="52"/>
      <c r="AA1660" s="153"/>
      <c r="AB1660" s="153"/>
      <c r="AC1660" s="153"/>
    </row>
    <row r="1661" spans="3:29" x14ac:dyDescent="0.25">
      <c r="C1661"/>
      <c r="D1661"/>
      <c r="E1661"/>
      <c r="F1661" s="52"/>
      <c r="G1661" s="52"/>
      <c r="AA1661" s="153"/>
      <c r="AB1661" s="153"/>
      <c r="AC1661" s="153"/>
    </row>
    <row r="1662" spans="3:29" x14ac:dyDescent="0.25">
      <c r="C1662"/>
      <c r="D1662"/>
      <c r="E1662"/>
      <c r="F1662" s="52"/>
      <c r="G1662" s="52"/>
      <c r="AA1662" s="153"/>
      <c r="AB1662" s="153"/>
      <c r="AC1662" s="153"/>
    </row>
    <row r="1663" spans="3:29" x14ac:dyDescent="0.25">
      <c r="C1663"/>
      <c r="D1663"/>
      <c r="E1663"/>
      <c r="F1663" s="52"/>
      <c r="G1663" s="52"/>
      <c r="AA1663" s="153"/>
      <c r="AB1663" s="153"/>
      <c r="AC1663" s="153"/>
    </row>
    <row r="1664" spans="3:29" x14ac:dyDescent="0.25">
      <c r="C1664"/>
      <c r="D1664"/>
      <c r="E1664"/>
      <c r="F1664" s="52"/>
      <c r="G1664" s="52"/>
      <c r="AA1664" s="153"/>
      <c r="AB1664" s="153"/>
      <c r="AC1664" s="153"/>
    </row>
    <row r="1665" spans="3:29" x14ac:dyDescent="0.25">
      <c r="C1665"/>
      <c r="D1665"/>
      <c r="E1665"/>
      <c r="F1665" s="52"/>
      <c r="G1665" s="52"/>
      <c r="AA1665" s="153"/>
      <c r="AB1665" s="153"/>
      <c r="AC1665" s="153"/>
    </row>
    <row r="1666" spans="3:29" x14ac:dyDescent="0.25">
      <c r="C1666"/>
      <c r="D1666"/>
      <c r="E1666"/>
      <c r="F1666" s="52"/>
      <c r="G1666" s="52"/>
      <c r="AA1666" s="153"/>
      <c r="AB1666" s="153"/>
      <c r="AC1666" s="153"/>
    </row>
    <row r="1667" spans="3:29" x14ac:dyDescent="0.25">
      <c r="C1667"/>
      <c r="D1667"/>
      <c r="E1667"/>
      <c r="F1667" s="52"/>
      <c r="G1667" s="52"/>
      <c r="AA1667" s="153"/>
      <c r="AB1667" s="153"/>
      <c r="AC1667" s="153"/>
    </row>
    <row r="1668" spans="3:29" x14ac:dyDescent="0.25">
      <c r="C1668"/>
      <c r="D1668"/>
      <c r="E1668"/>
      <c r="F1668" s="52"/>
      <c r="G1668" s="52"/>
      <c r="AA1668" s="153"/>
      <c r="AB1668" s="153"/>
      <c r="AC1668" s="153"/>
    </row>
    <row r="1669" spans="3:29" x14ac:dyDescent="0.25">
      <c r="C1669"/>
      <c r="D1669"/>
      <c r="E1669"/>
      <c r="F1669" s="52"/>
      <c r="G1669" s="52"/>
      <c r="AA1669" s="153"/>
      <c r="AB1669" s="153"/>
      <c r="AC1669" s="153"/>
    </row>
    <row r="1670" spans="3:29" x14ac:dyDescent="0.25">
      <c r="C1670"/>
      <c r="D1670"/>
      <c r="E1670"/>
      <c r="F1670" s="52"/>
      <c r="G1670" s="52"/>
      <c r="AA1670" s="153"/>
      <c r="AB1670" s="153"/>
      <c r="AC1670" s="153"/>
    </row>
    <row r="1671" spans="3:29" x14ac:dyDescent="0.25">
      <c r="C1671"/>
      <c r="D1671"/>
      <c r="E1671"/>
      <c r="F1671" s="52"/>
      <c r="G1671" s="52"/>
      <c r="AA1671" s="153"/>
      <c r="AB1671" s="153"/>
      <c r="AC1671" s="153"/>
    </row>
    <row r="1672" spans="3:29" x14ac:dyDescent="0.25">
      <c r="C1672"/>
      <c r="D1672"/>
      <c r="E1672"/>
      <c r="F1672" s="52"/>
      <c r="G1672" s="52"/>
      <c r="AA1672" s="153"/>
      <c r="AB1672" s="153"/>
      <c r="AC1672" s="153"/>
    </row>
    <row r="1673" spans="3:29" x14ac:dyDescent="0.25">
      <c r="C1673"/>
      <c r="D1673"/>
      <c r="E1673"/>
      <c r="F1673" s="52"/>
      <c r="G1673" s="52"/>
      <c r="AA1673" s="153"/>
      <c r="AB1673" s="153"/>
      <c r="AC1673" s="153"/>
    </row>
    <row r="1674" spans="3:29" x14ac:dyDescent="0.25">
      <c r="C1674"/>
      <c r="D1674"/>
      <c r="E1674"/>
      <c r="F1674" s="52"/>
      <c r="G1674" s="52"/>
      <c r="AA1674" s="153"/>
      <c r="AB1674" s="153"/>
      <c r="AC1674" s="153"/>
    </row>
    <row r="1675" spans="3:29" x14ac:dyDescent="0.25">
      <c r="C1675"/>
      <c r="D1675"/>
      <c r="E1675"/>
      <c r="F1675" s="52"/>
      <c r="G1675" s="52"/>
      <c r="AA1675" s="153"/>
      <c r="AB1675" s="153"/>
      <c r="AC1675" s="153"/>
    </row>
    <row r="1676" spans="3:29" x14ac:dyDescent="0.25">
      <c r="C1676"/>
      <c r="D1676"/>
      <c r="E1676"/>
      <c r="F1676" s="52"/>
      <c r="G1676" s="52"/>
      <c r="AA1676" s="153"/>
      <c r="AB1676" s="153"/>
      <c r="AC1676" s="153"/>
    </row>
    <row r="1677" spans="3:29" x14ac:dyDescent="0.25">
      <c r="C1677"/>
      <c r="D1677"/>
      <c r="E1677"/>
      <c r="F1677" s="52"/>
      <c r="G1677" s="52"/>
      <c r="AA1677" s="153"/>
      <c r="AB1677" s="153"/>
      <c r="AC1677" s="153"/>
    </row>
    <row r="1678" spans="3:29" x14ac:dyDescent="0.25">
      <c r="C1678"/>
      <c r="D1678"/>
      <c r="E1678"/>
      <c r="F1678" s="52"/>
      <c r="G1678" s="52"/>
      <c r="AA1678" s="153"/>
      <c r="AB1678" s="153"/>
      <c r="AC1678" s="153"/>
    </row>
    <row r="1679" spans="3:29" x14ac:dyDescent="0.25">
      <c r="C1679"/>
      <c r="D1679"/>
      <c r="E1679"/>
      <c r="F1679" s="52"/>
      <c r="G1679" s="52"/>
      <c r="AA1679" s="153"/>
      <c r="AB1679" s="153"/>
      <c r="AC1679" s="153"/>
    </row>
    <row r="1680" spans="3:29" x14ac:dyDescent="0.25">
      <c r="C1680"/>
      <c r="D1680"/>
      <c r="E1680"/>
      <c r="F1680" s="52"/>
      <c r="G1680" s="52"/>
      <c r="AA1680" s="153"/>
      <c r="AB1680" s="153"/>
      <c r="AC1680" s="153"/>
    </row>
    <row r="1681" spans="3:29" x14ac:dyDescent="0.25">
      <c r="C1681"/>
      <c r="D1681"/>
      <c r="E1681"/>
      <c r="F1681" s="52"/>
      <c r="G1681" s="52"/>
      <c r="AA1681" s="153"/>
      <c r="AB1681" s="153"/>
      <c r="AC1681" s="153"/>
    </row>
    <row r="1682" spans="3:29" x14ac:dyDescent="0.25">
      <c r="C1682"/>
      <c r="D1682"/>
      <c r="E1682"/>
      <c r="F1682" s="52"/>
      <c r="G1682" s="52"/>
      <c r="AA1682" s="153"/>
      <c r="AB1682" s="153"/>
      <c r="AC1682" s="153"/>
    </row>
    <row r="1683" spans="3:29" x14ac:dyDescent="0.25">
      <c r="C1683"/>
      <c r="D1683"/>
      <c r="E1683"/>
      <c r="F1683" s="52"/>
      <c r="G1683" s="52"/>
      <c r="AA1683" s="153"/>
      <c r="AB1683" s="153"/>
      <c r="AC1683" s="153"/>
    </row>
    <row r="1684" spans="3:29" x14ac:dyDescent="0.25">
      <c r="C1684"/>
      <c r="D1684"/>
      <c r="E1684"/>
      <c r="F1684" s="52"/>
      <c r="G1684" s="52"/>
      <c r="AA1684" s="153"/>
      <c r="AB1684" s="153"/>
      <c r="AC1684" s="153"/>
    </row>
    <row r="1685" spans="3:29" x14ac:dyDescent="0.25">
      <c r="C1685"/>
      <c r="D1685"/>
      <c r="E1685"/>
      <c r="F1685" s="52"/>
      <c r="G1685" s="52"/>
      <c r="AA1685" s="153"/>
      <c r="AB1685" s="153"/>
      <c r="AC1685" s="153"/>
    </row>
    <row r="1686" spans="3:29" x14ac:dyDescent="0.25">
      <c r="C1686"/>
      <c r="D1686"/>
      <c r="E1686"/>
      <c r="F1686" s="52"/>
      <c r="G1686" s="52"/>
      <c r="AA1686" s="153"/>
      <c r="AB1686" s="153"/>
      <c r="AC1686" s="153"/>
    </row>
    <row r="1687" spans="3:29" x14ac:dyDescent="0.25">
      <c r="C1687"/>
      <c r="D1687"/>
      <c r="E1687"/>
      <c r="F1687" s="52"/>
      <c r="G1687" s="52"/>
      <c r="AA1687" s="153"/>
      <c r="AB1687" s="153"/>
      <c r="AC1687" s="153"/>
    </row>
    <row r="1688" spans="3:29" x14ac:dyDescent="0.25">
      <c r="C1688"/>
      <c r="D1688"/>
      <c r="E1688"/>
      <c r="F1688" s="52"/>
      <c r="G1688" s="52"/>
      <c r="AA1688" s="153"/>
      <c r="AB1688" s="153"/>
      <c r="AC1688" s="153"/>
    </row>
    <row r="1689" spans="3:29" x14ac:dyDescent="0.25">
      <c r="C1689"/>
      <c r="D1689"/>
      <c r="E1689"/>
      <c r="F1689" s="52"/>
      <c r="G1689" s="52"/>
      <c r="AA1689" s="153"/>
      <c r="AB1689" s="153"/>
      <c r="AC1689" s="153"/>
    </row>
    <row r="1690" spans="3:29" x14ac:dyDescent="0.25">
      <c r="C1690"/>
      <c r="D1690"/>
      <c r="E1690"/>
      <c r="F1690" s="52"/>
      <c r="G1690" s="52"/>
      <c r="AA1690" s="153"/>
      <c r="AB1690" s="153"/>
      <c r="AC1690" s="153"/>
    </row>
    <row r="1691" spans="3:29" x14ac:dyDescent="0.25">
      <c r="C1691"/>
      <c r="D1691"/>
      <c r="E1691"/>
      <c r="F1691" s="52"/>
      <c r="G1691" s="52"/>
      <c r="AA1691" s="153"/>
      <c r="AB1691" s="153"/>
      <c r="AC1691" s="153"/>
    </row>
    <row r="1692" spans="3:29" x14ac:dyDescent="0.25">
      <c r="C1692"/>
      <c r="D1692"/>
      <c r="E1692"/>
      <c r="F1692" s="52"/>
      <c r="G1692" s="52"/>
      <c r="AA1692" s="153"/>
      <c r="AB1692" s="153"/>
      <c r="AC1692" s="153"/>
    </row>
    <row r="1693" spans="3:29" x14ac:dyDescent="0.25">
      <c r="C1693"/>
      <c r="D1693"/>
      <c r="E1693"/>
      <c r="F1693" s="52"/>
      <c r="G1693" s="52"/>
      <c r="AA1693" s="153"/>
      <c r="AB1693" s="153"/>
      <c r="AC1693" s="153"/>
    </row>
    <row r="1694" spans="3:29" x14ac:dyDescent="0.25">
      <c r="C1694"/>
      <c r="D1694"/>
      <c r="E1694"/>
      <c r="F1694" s="52"/>
      <c r="G1694" s="52"/>
      <c r="AA1694" s="153"/>
      <c r="AB1694" s="153"/>
      <c r="AC1694" s="153"/>
    </row>
    <row r="1695" spans="3:29" x14ac:dyDescent="0.25">
      <c r="C1695"/>
      <c r="D1695"/>
      <c r="E1695"/>
      <c r="F1695" s="52"/>
      <c r="G1695" s="52"/>
      <c r="AA1695" s="153"/>
      <c r="AB1695" s="153"/>
      <c r="AC1695" s="153"/>
    </row>
    <row r="1696" spans="3:29" x14ac:dyDescent="0.25">
      <c r="C1696"/>
      <c r="D1696"/>
      <c r="E1696"/>
      <c r="F1696" s="52"/>
      <c r="G1696" s="52"/>
      <c r="AA1696" s="153"/>
      <c r="AB1696" s="153"/>
      <c r="AC1696" s="153"/>
    </row>
    <row r="1697" spans="3:29" x14ac:dyDescent="0.25">
      <c r="C1697"/>
      <c r="D1697"/>
      <c r="E1697"/>
      <c r="F1697" s="52"/>
      <c r="G1697" s="52"/>
      <c r="AA1697" s="153"/>
      <c r="AB1697" s="153"/>
      <c r="AC1697" s="153"/>
    </row>
    <row r="1698" spans="3:29" x14ac:dyDescent="0.25">
      <c r="C1698"/>
      <c r="D1698"/>
      <c r="E1698"/>
      <c r="F1698" s="52"/>
      <c r="G1698" s="52"/>
      <c r="AA1698" s="153"/>
      <c r="AB1698" s="153"/>
      <c r="AC1698" s="153"/>
    </row>
    <row r="1699" spans="3:29" x14ac:dyDescent="0.25">
      <c r="C1699"/>
      <c r="D1699"/>
      <c r="E1699"/>
      <c r="F1699" s="52"/>
      <c r="G1699" s="52"/>
      <c r="AA1699" s="153"/>
      <c r="AB1699" s="153"/>
      <c r="AC1699" s="153"/>
    </row>
    <row r="1700" spans="3:29" x14ac:dyDescent="0.25">
      <c r="C1700"/>
      <c r="D1700"/>
      <c r="E1700"/>
      <c r="F1700" s="52"/>
      <c r="G1700" s="52"/>
      <c r="AA1700" s="153"/>
      <c r="AB1700" s="153"/>
      <c r="AC1700" s="153"/>
    </row>
    <row r="1701" spans="3:29" x14ac:dyDescent="0.25">
      <c r="C1701"/>
      <c r="D1701"/>
      <c r="E1701"/>
      <c r="F1701" s="52"/>
      <c r="G1701" s="52"/>
      <c r="AA1701" s="153"/>
      <c r="AB1701" s="153"/>
      <c r="AC1701" s="153"/>
    </row>
    <row r="1702" spans="3:29" x14ac:dyDescent="0.25">
      <c r="C1702"/>
      <c r="D1702"/>
      <c r="E1702"/>
      <c r="F1702" s="52"/>
      <c r="G1702" s="52"/>
      <c r="AA1702" s="153"/>
      <c r="AB1702" s="153"/>
      <c r="AC1702" s="153"/>
    </row>
    <row r="1703" spans="3:29" x14ac:dyDescent="0.25">
      <c r="C1703"/>
      <c r="D1703"/>
      <c r="E1703"/>
      <c r="F1703" s="52"/>
      <c r="G1703" s="52"/>
      <c r="AA1703" s="153"/>
      <c r="AB1703" s="153"/>
      <c r="AC1703" s="153"/>
    </row>
    <row r="1704" spans="3:29" x14ac:dyDescent="0.25">
      <c r="C1704"/>
      <c r="D1704"/>
      <c r="E1704"/>
      <c r="F1704" s="52"/>
      <c r="G1704" s="52"/>
      <c r="AA1704" s="153"/>
      <c r="AB1704" s="153"/>
      <c r="AC1704" s="153"/>
    </row>
    <row r="1705" spans="3:29" x14ac:dyDescent="0.25">
      <c r="C1705"/>
      <c r="D1705"/>
      <c r="E1705"/>
      <c r="F1705" s="52"/>
      <c r="G1705" s="52"/>
      <c r="AA1705" s="153"/>
      <c r="AB1705" s="153"/>
      <c r="AC1705" s="153"/>
    </row>
    <row r="1706" spans="3:29" x14ac:dyDescent="0.25">
      <c r="C1706"/>
      <c r="D1706"/>
      <c r="E1706"/>
      <c r="F1706" s="52"/>
      <c r="G1706" s="52"/>
      <c r="AA1706" s="153"/>
      <c r="AB1706" s="153"/>
      <c r="AC1706" s="153"/>
    </row>
    <row r="1707" spans="3:29" x14ac:dyDescent="0.25">
      <c r="C1707"/>
      <c r="D1707"/>
      <c r="E1707"/>
      <c r="F1707" s="52"/>
      <c r="G1707" s="52"/>
      <c r="AA1707" s="153"/>
      <c r="AB1707" s="153"/>
      <c r="AC1707" s="153"/>
    </row>
    <row r="1708" spans="3:29" x14ac:dyDescent="0.25">
      <c r="C1708"/>
      <c r="D1708"/>
      <c r="E1708"/>
      <c r="F1708" s="52"/>
      <c r="G1708" s="52"/>
      <c r="AA1708" s="153"/>
      <c r="AB1708" s="153"/>
      <c r="AC1708" s="153"/>
    </row>
    <row r="1709" spans="3:29" x14ac:dyDescent="0.25">
      <c r="C1709"/>
      <c r="D1709"/>
      <c r="E1709"/>
      <c r="F1709" s="52"/>
      <c r="G1709" s="52"/>
      <c r="AA1709" s="153"/>
      <c r="AB1709" s="153"/>
      <c r="AC1709" s="153"/>
    </row>
    <row r="1710" spans="3:29" x14ac:dyDescent="0.25">
      <c r="C1710"/>
      <c r="D1710"/>
      <c r="E1710"/>
      <c r="F1710" s="52"/>
      <c r="G1710" s="52"/>
      <c r="AA1710" s="153"/>
      <c r="AB1710" s="153"/>
      <c r="AC1710" s="153"/>
    </row>
    <row r="1711" spans="3:29" x14ac:dyDescent="0.25">
      <c r="C1711"/>
      <c r="D1711"/>
      <c r="E1711"/>
      <c r="F1711" s="52"/>
      <c r="G1711" s="52"/>
      <c r="AA1711" s="153"/>
      <c r="AB1711" s="153"/>
      <c r="AC1711" s="153"/>
    </row>
    <row r="1712" spans="3:29" x14ac:dyDescent="0.25">
      <c r="C1712"/>
      <c r="D1712"/>
      <c r="E1712"/>
      <c r="F1712" s="52"/>
      <c r="G1712" s="52"/>
      <c r="AA1712" s="153"/>
      <c r="AB1712" s="153"/>
      <c r="AC1712" s="153"/>
    </row>
    <row r="1713" spans="3:29" x14ac:dyDescent="0.25">
      <c r="C1713"/>
      <c r="D1713"/>
      <c r="E1713"/>
      <c r="F1713" s="52"/>
      <c r="G1713" s="52"/>
      <c r="AA1713" s="153"/>
      <c r="AB1713" s="153"/>
      <c r="AC1713" s="153"/>
    </row>
    <row r="1714" spans="3:29" x14ac:dyDescent="0.25">
      <c r="C1714"/>
      <c r="D1714"/>
      <c r="E1714"/>
      <c r="F1714" s="52"/>
      <c r="G1714" s="52"/>
      <c r="AA1714" s="153"/>
      <c r="AB1714" s="153"/>
      <c r="AC1714" s="153"/>
    </row>
    <row r="1715" spans="3:29" x14ac:dyDescent="0.25">
      <c r="C1715"/>
      <c r="D1715"/>
      <c r="E1715"/>
      <c r="F1715" s="52"/>
      <c r="G1715" s="52"/>
      <c r="AA1715" s="153"/>
      <c r="AB1715" s="153"/>
      <c r="AC1715" s="153"/>
    </row>
    <row r="1716" spans="3:29" x14ac:dyDescent="0.25">
      <c r="C1716"/>
      <c r="D1716"/>
      <c r="E1716"/>
      <c r="F1716" s="52"/>
      <c r="G1716" s="52"/>
      <c r="AA1716" s="153"/>
      <c r="AB1716" s="153"/>
      <c r="AC1716" s="153"/>
    </row>
    <row r="1717" spans="3:29" x14ac:dyDescent="0.25">
      <c r="C1717"/>
      <c r="D1717"/>
      <c r="E1717"/>
      <c r="F1717" s="52"/>
      <c r="G1717" s="52"/>
      <c r="AA1717" s="153"/>
      <c r="AB1717" s="153"/>
      <c r="AC1717" s="153"/>
    </row>
    <row r="1718" spans="3:29" x14ac:dyDescent="0.25">
      <c r="C1718"/>
      <c r="D1718"/>
      <c r="E1718"/>
      <c r="F1718" s="52"/>
      <c r="G1718" s="52"/>
      <c r="AA1718" s="153"/>
      <c r="AB1718" s="153"/>
      <c r="AC1718" s="153"/>
    </row>
    <row r="1719" spans="3:29" x14ac:dyDescent="0.25">
      <c r="C1719"/>
      <c r="D1719"/>
      <c r="E1719"/>
      <c r="F1719" s="52"/>
      <c r="G1719" s="52"/>
      <c r="AA1719" s="153"/>
      <c r="AB1719" s="153"/>
      <c r="AC1719" s="153"/>
    </row>
    <row r="1720" spans="3:29" x14ac:dyDescent="0.25">
      <c r="C1720"/>
      <c r="D1720"/>
      <c r="E1720"/>
      <c r="F1720" s="52"/>
      <c r="G1720" s="52"/>
      <c r="AA1720" s="153"/>
      <c r="AB1720" s="153"/>
      <c r="AC1720" s="153"/>
    </row>
    <row r="1721" spans="3:29" x14ac:dyDescent="0.25">
      <c r="C1721"/>
      <c r="D1721"/>
      <c r="E1721"/>
      <c r="F1721" s="52"/>
      <c r="G1721" s="52"/>
      <c r="AA1721" s="153"/>
      <c r="AB1721" s="153"/>
      <c r="AC1721" s="153"/>
    </row>
    <row r="1722" spans="3:29" x14ac:dyDescent="0.25">
      <c r="C1722"/>
      <c r="D1722"/>
      <c r="E1722"/>
      <c r="F1722" s="52"/>
      <c r="G1722" s="52"/>
      <c r="AA1722" s="153"/>
      <c r="AB1722" s="153"/>
      <c r="AC1722" s="153"/>
    </row>
    <row r="1723" spans="3:29" x14ac:dyDescent="0.25">
      <c r="C1723"/>
      <c r="D1723"/>
      <c r="E1723"/>
      <c r="F1723" s="52"/>
      <c r="G1723" s="52"/>
      <c r="AA1723" s="153"/>
      <c r="AB1723" s="153"/>
      <c r="AC1723" s="153"/>
    </row>
    <row r="1724" spans="3:29" x14ac:dyDescent="0.25">
      <c r="C1724"/>
      <c r="D1724"/>
      <c r="E1724"/>
      <c r="F1724" s="52"/>
      <c r="G1724" s="52"/>
      <c r="AA1724" s="153"/>
      <c r="AB1724" s="153"/>
      <c r="AC1724" s="153"/>
    </row>
    <row r="1725" spans="3:29" x14ac:dyDescent="0.25">
      <c r="C1725"/>
      <c r="D1725"/>
      <c r="E1725"/>
      <c r="F1725" s="52"/>
      <c r="G1725" s="52"/>
      <c r="AA1725" s="153"/>
      <c r="AB1725" s="153"/>
      <c r="AC1725" s="153"/>
    </row>
    <row r="1726" spans="3:29" x14ac:dyDescent="0.25">
      <c r="C1726"/>
      <c r="D1726"/>
      <c r="E1726"/>
      <c r="F1726" s="52"/>
      <c r="G1726" s="52"/>
      <c r="AA1726" s="153"/>
      <c r="AB1726" s="153"/>
      <c r="AC1726" s="153"/>
    </row>
    <row r="1727" spans="3:29" x14ac:dyDescent="0.25">
      <c r="C1727"/>
      <c r="D1727"/>
      <c r="E1727"/>
      <c r="F1727" s="52"/>
      <c r="G1727" s="52"/>
      <c r="AA1727" s="153"/>
      <c r="AB1727" s="153"/>
      <c r="AC1727" s="153"/>
    </row>
    <row r="1728" spans="3:29" x14ac:dyDescent="0.25">
      <c r="C1728"/>
      <c r="D1728"/>
      <c r="E1728"/>
      <c r="F1728" s="52"/>
      <c r="G1728" s="52"/>
      <c r="AA1728" s="153"/>
      <c r="AB1728" s="153"/>
      <c r="AC1728" s="153"/>
    </row>
    <row r="1729" spans="3:29" x14ac:dyDescent="0.25">
      <c r="C1729"/>
      <c r="D1729"/>
      <c r="E1729"/>
      <c r="F1729" s="52"/>
      <c r="G1729" s="52"/>
      <c r="AA1729" s="153"/>
      <c r="AB1729" s="153"/>
      <c r="AC1729" s="153"/>
    </row>
    <row r="1730" spans="3:29" x14ac:dyDescent="0.25">
      <c r="C1730"/>
      <c r="D1730"/>
      <c r="E1730"/>
      <c r="F1730" s="52"/>
      <c r="G1730" s="52"/>
      <c r="AA1730" s="153"/>
      <c r="AB1730" s="153"/>
      <c r="AC1730" s="153"/>
    </row>
    <row r="1731" spans="3:29" x14ac:dyDescent="0.25">
      <c r="C1731"/>
      <c r="D1731"/>
      <c r="E1731"/>
      <c r="F1731" s="52"/>
      <c r="G1731" s="52"/>
      <c r="AA1731" s="153"/>
      <c r="AB1731" s="153"/>
      <c r="AC1731" s="153"/>
    </row>
    <row r="1732" spans="3:29" x14ac:dyDescent="0.25">
      <c r="C1732"/>
      <c r="D1732"/>
      <c r="E1732"/>
      <c r="F1732" s="52"/>
      <c r="G1732" s="52"/>
      <c r="AA1732" s="153"/>
      <c r="AB1732" s="153"/>
      <c r="AC1732" s="153"/>
    </row>
    <row r="1733" spans="3:29" x14ac:dyDescent="0.25">
      <c r="C1733"/>
      <c r="D1733"/>
      <c r="E1733"/>
      <c r="F1733" s="52"/>
      <c r="G1733" s="52"/>
      <c r="AA1733" s="153"/>
      <c r="AB1733" s="153"/>
      <c r="AC1733" s="153"/>
    </row>
    <row r="1734" spans="3:29" x14ac:dyDescent="0.25">
      <c r="C1734"/>
      <c r="D1734"/>
      <c r="E1734"/>
      <c r="F1734" s="52"/>
      <c r="G1734" s="52"/>
      <c r="AA1734" s="153"/>
      <c r="AB1734" s="153"/>
      <c r="AC1734" s="153"/>
    </row>
    <row r="1735" spans="3:29" x14ac:dyDescent="0.25">
      <c r="C1735"/>
      <c r="D1735"/>
      <c r="E1735"/>
      <c r="F1735" s="52"/>
      <c r="G1735" s="52"/>
      <c r="AA1735" s="153"/>
      <c r="AB1735" s="153"/>
      <c r="AC1735" s="153"/>
    </row>
    <row r="1736" spans="3:29" x14ac:dyDescent="0.25">
      <c r="C1736"/>
      <c r="D1736"/>
      <c r="E1736"/>
      <c r="F1736" s="52"/>
      <c r="G1736" s="52"/>
      <c r="AA1736" s="153"/>
      <c r="AB1736" s="153"/>
      <c r="AC1736" s="153"/>
    </row>
    <row r="1737" spans="3:29" x14ac:dyDescent="0.25">
      <c r="C1737"/>
      <c r="D1737"/>
      <c r="E1737"/>
      <c r="F1737" s="52"/>
      <c r="G1737" s="52"/>
      <c r="AA1737" s="153"/>
      <c r="AB1737" s="153"/>
      <c r="AC1737" s="153"/>
    </row>
    <row r="1738" spans="3:29" x14ac:dyDescent="0.25">
      <c r="C1738"/>
      <c r="D1738"/>
      <c r="E1738"/>
      <c r="F1738" s="52"/>
      <c r="G1738" s="52"/>
      <c r="AA1738" s="153"/>
      <c r="AB1738" s="153"/>
      <c r="AC1738" s="153"/>
    </row>
    <row r="1739" spans="3:29" x14ac:dyDescent="0.25">
      <c r="C1739"/>
      <c r="D1739"/>
      <c r="E1739"/>
      <c r="F1739" s="52"/>
      <c r="G1739" s="52"/>
      <c r="AA1739" s="153"/>
      <c r="AB1739" s="153"/>
      <c r="AC1739" s="153"/>
    </row>
    <row r="1740" spans="3:29" x14ac:dyDescent="0.25">
      <c r="C1740"/>
      <c r="D1740"/>
      <c r="E1740"/>
      <c r="F1740" s="52"/>
      <c r="G1740" s="52"/>
      <c r="AA1740" s="153"/>
      <c r="AB1740" s="153"/>
      <c r="AC1740" s="153"/>
    </row>
    <row r="1741" spans="3:29" x14ac:dyDescent="0.25">
      <c r="C1741"/>
      <c r="D1741"/>
      <c r="E1741"/>
      <c r="F1741" s="52"/>
      <c r="G1741" s="52"/>
      <c r="AA1741" s="153"/>
      <c r="AB1741" s="153"/>
      <c r="AC1741" s="153"/>
    </row>
    <row r="1742" spans="3:29" x14ac:dyDescent="0.25">
      <c r="C1742"/>
      <c r="D1742"/>
      <c r="E1742"/>
      <c r="F1742" s="52"/>
      <c r="G1742" s="52"/>
      <c r="AA1742" s="153"/>
      <c r="AB1742" s="153"/>
      <c r="AC1742" s="153"/>
    </row>
    <row r="1743" spans="3:29" x14ac:dyDescent="0.25">
      <c r="C1743"/>
      <c r="D1743"/>
      <c r="E1743"/>
      <c r="F1743" s="52"/>
      <c r="G1743" s="52"/>
      <c r="AA1743" s="153"/>
      <c r="AB1743" s="153"/>
      <c r="AC1743" s="153"/>
    </row>
    <row r="1744" spans="3:29" x14ac:dyDescent="0.25">
      <c r="C1744"/>
      <c r="D1744"/>
      <c r="E1744"/>
      <c r="F1744" s="52"/>
      <c r="G1744" s="52"/>
      <c r="AA1744" s="153"/>
      <c r="AB1744" s="153"/>
      <c r="AC1744" s="153"/>
    </row>
    <row r="1745" spans="3:29" x14ac:dyDescent="0.25">
      <c r="C1745"/>
      <c r="D1745"/>
      <c r="E1745"/>
      <c r="F1745" s="52"/>
      <c r="G1745" s="52"/>
      <c r="AA1745" s="153"/>
      <c r="AB1745" s="153"/>
      <c r="AC1745" s="153"/>
    </row>
    <row r="1746" spans="3:29" x14ac:dyDescent="0.25">
      <c r="C1746"/>
      <c r="D1746"/>
      <c r="E1746"/>
      <c r="F1746" s="52"/>
      <c r="G1746" s="52"/>
      <c r="AA1746" s="153"/>
      <c r="AB1746" s="153"/>
      <c r="AC1746" s="153"/>
    </row>
    <row r="1747" spans="3:29" x14ac:dyDescent="0.25">
      <c r="C1747"/>
      <c r="D1747"/>
      <c r="E1747"/>
      <c r="F1747" s="52"/>
      <c r="G1747" s="52"/>
      <c r="AA1747" s="153"/>
      <c r="AB1747" s="153"/>
      <c r="AC1747" s="153"/>
    </row>
    <row r="1748" spans="3:29" x14ac:dyDescent="0.25">
      <c r="C1748"/>
      <c r="D1748"/>
      <c r="E1748"/>
      <c r="F1748" s="52"/>
      <c r="G1748" s="52"/>
      <c r="AA1748" s="153"/>
      <c r="AB1748" s="153"/>
      <c r="AC1748" s="153"/>
    </row>
    <row r="1749" spans="3:29" x14ac:dyDescent="0.25">
      <c r="C1749"/>
      <c r="D1749"/>
      <c r="E1749"/>
      <c r="F1749" s="52"/>
      <c r="G1749" s="52"/>
      <c r="AA1749" s="153"/>
      <c r="AB1749" s="153"/>
      <c r="AC1749" s="153"/>
    </row>
    <row r="1750" spans="3:29" x14ac:dyDescent="0.25">
      <c r="C1750"/>
      <c r="D1750"/>
      <c r="E1750"/>
      <c r="F1750" s="52"/>
      <c r="G1750" s="52"/>
      <c r="AA1750" s="153"/>
      <c r="AB1750" s="153"/>
      <c r="AC1750" s="153"/>
    </row>
    <row r="1751" spans="3:29" x14ac:dyDescent="0.25">
      <c r="C1751"/>
      <c r="D1751"/>
      <c r="E1751"/>
      <c r="F1751" s="52"/>
      <c r="G1751" s="52"/>
      <c r="AA1751" s="153"/>
      <c r="AB1751" s="153"/>
      <c r="AC1751" s="153"/>
    </row>
    <row r="1752" spans="3:29" x14ac:dyDescent="0.25">
      <c r="C1752"/>
      <c r="D1752"/>
      <c r="E1752"/>
      <c r="F1752" s="52"/>
      <c r="G1752" s="52"/>
      <c r="AA1752" s="153"/>
      <c r="AB1752" s="153"/>
      <c r="AC1752" s="153"/>
    </row>
    <row r="1753" spans="3:29" x14ac:dyDescent="0.25">
      <c r="C1753"/>
      <c r="D1753"/>
      <c r="E1753"/>
      <c r="F1753" s="52"/>
      <c r="G1753" s="52"/>
      <c r="AA1753" s="153"/>
      <c r="AB1753" s="153"/>
      <c r="AC1753" s="153"/>
    </row>
    <row r="1754" spans="3:29" x14ac:dyDescent="0.25">
      <c r="C1754"/>
      <c r="D1754"/>
      <c r="E1754"/>
      <c r="F1754" s="52"/>
      <c r="G1754" s="52"/>
      <c r="AA1754" s="153"/>
      <c r="AB1754" s="153"/>
      <c r="AC1754" s="153"/>
    </row>
    <row r="1755" spans="3:29" x14ac:dyDescent="0.25">
      <c r="C1755"/>
      <c r="D1755"/>
      <c r="E1755"/>
      <c r="F1755" s="52"/>
      <c r="G1755" s="52"/>
      <c r="AA1755" s="153"/>
      <c r="AB1755" s="153"/>
      <c r="AC1755" s="153"/>
    </row>
    <row r="1756" spans="3:29" x14ac:dyDescent="0.25">
      <c r="C1756"/>
      <c r="D1756"/>
      <c r="E1756"/>
      <c r="F1756" s="52"/>
      <c r="G1756" s="52"/>
      <c r="AA1756" s="153"/>
      <c r="AB1756" s="153"/>
      <c r="AC1756" s="153"/>
    </row>
    <row r="1757" spans="3:29" x14ac:dyDescent="0.25">
      <c r="C1757"/>
      <c r="D1757"/>
      <c r="E1757"/>
      <c r="F1757" s="52"/>
      <c r="G1757" s="52"/>
      <c r="AA1757" s="153"/>
      <c r="AB1757" s="153"/>
      <c r="AC1757" s="153"/>
    </row>
    <row r="1758" spans="3:29" x14ac:dyDescent="0.25">
      <c r="C1758"/>
      <c r="D1758"/>
      <c r="E1758"/>
      <c r="F1758" s="52"/>
      <c r="G1758" s="52"/>
      <c r="AA1758" s="153"/>
      <c r="AB1758" s="153"/>
      <c r="AC1758" s="153"/>
    </row>
    <row r="1759" spans="3:29" x14ac:dyDescent="0.25">
      <c r="C1759"/>
      <c r="D1759"/>
      <c r="E1759"/>
      <c r="F1759" s="52"/>
      <c r="G1759" s="52"/>
      <c r="AA1759" s="153"/>
      <c r="AB1759" s="153"/>
      <c r="AC1759" s="153"/>
    </row>
    <row r="1760" spans="3:29" x14ac:dyDescent="0.25">
      <c r="C1760"/>
      <c r="D1760"/>
      <c r="E1760"/>
      <c r="F1760" s="52"/>
      <c r="G1760" s="52"/>
      <c r="AA1760" s="153"/>
      <c r="AB1760" s="153"/>
      <c r="AC1760" s="153"/>
    </row>
    <row r="1761" spans="3:29" x14ac:dyDescent="0.25">
      <c r="C1761"/>
      <c r="D1761"/>
      <c r="E1761"/>
      <c r="F1761" s="52"/>
      <c r="G1761" s="52"/>
      <c r="AA1761" s="153"/>
      <c r="AB1761" s="153"/>
      <c r="AC1761" s="153"/>
    </row>
    <row r="1762" spans="3:29" x14ac:dyDescent="0.25">
      <c r="C1762"/>
      <c r="D1762"/>
      <c r="E1762"/>
      <c r="F1762" s="52"/>
      <c r="G1762" s="52"/>
      <c r="AA1762" s="153"/>
      <c r="AB1762" s="153"/>
      <c r="AC1762" s="153"/>
    </row>
    <row r="1763" spans="3:29" x14ac:dyDescent="0.25">
      <c r="C1763"/>
      <c r="D1763"/>
      <c r="E1763"/>
      <c r="F1763" s="52"/>
      <c r="G1763" s="52"/>
      <c r="AA1763" s="153"/>
      <c r="AB1763" s="153"/>
      <c r="AC1763" s="153"/>
    </row>
    <row r="1764" spans="3:29" x14ac:dyDescent="0.25">
      <c r="C1764"/>
      <c r="D1764"/>
      <c r="E1764"/>
      <c r="F1764" s="52"/>
      <c r="G1764" s="52"/>
      <c r="AA1764" s="153"/>
      <c r="AB1764" s="153"/>
      <c r="AC1764" s="153"/>
    </row>
    <row r="1765" spans="3:29" x14ac:dyDescent="0.25">
      <c r="C1765"/>
      <c r="D1765"/>
      <c r="E1765"/>
      <c r="F1765" s="52"/>
      <c r="G1765" s="52"/>
      <c r="AA1765" s="153"/>
      <c r="AB1765" s="153"/>
      <c r="AC1765" s="153"/>
    </row>
    <row r="1766" spans="3:29" x14ac:dyDescent="0.25">
      <c r="C1766"/>
      <c r="D1766"/>
      <c r="E1766"/>
      <c r="F1766" s="52"/>
      <c r="G1766" s="52"/>
      <c r="AA1766" s="153"/>
      <c r="AB1766" s="153"/>
      <c r="AC1766" s="153"/>
    </row>
    <row r="1767" spans="3:29" x14ac:dyDescent="0.25">
      <c r="C1767"/>
      <c r="D1767"/>
      <c r="E1767"/>
      <c r="F1767" s="52"/>
      <c r="G1767" s="52"/>
      <c r="AA1767" s="153"/>
      <c r="AB1767" s="153"/>
      <c r="AC1767" s="153"/>
    </row>
    <row r="1768" spans="3:29" x14ac:dyDescent="0.25">
      <c r="C1768"/>
      <c r="D1768"/>
      <c r="E1768"/>
      <c r="F1768" s="52"/>
      <c r="G1768" s="52"/>
      <c r="AA1768" s="153"/>
      <c r="AB1768" s="153"/>
      <c r="AC1768" s="153"/>
    </row>
    <row r="1769" spans="3:29" x14ac:dyDescent="0.25">
      <c r="C1769"/>
      <c r="D1769"/>
      <c r="E1769"/>
      <c r="F1769" s="52"/>
      <c r="G1769" s="52"/>
      <c r="AA1769" s="153"/>
      <c r="AB1769" s="153"/>
      <c r="AC1769" s="153"/>
    </row>
    <row r="1770" spans="3:29" x14ac:dyDescent="0.25">
      <c r="C1770"/>
      <c r="D1770"/>
      <c r="E1770"/>
      <c r="F1770" s="52"/>
      <c r="G1770" s="52"/>
      <c r="AA1770" s="153"/>
      <c r="AB1770" s="153"/>
      <c r="AC1770" s="153"/>
    </row>
    <row r="1771" spans="3:29" x14ac:dyDescent="0.25">
      <c r="C1771"/>
      <c r="D1771"/>
      <c r="E1771"/>
      <c r="F1771" s="52"/>
      <c r="G1771" s="52"/>
      <c r="AA1771" s="153"/>
      <c r="AB1771" s="153"/>
      <c r="AC1771" s="153"/>
    </row>
    <row r="1772" spans="3:29" x14ac:dyDescent="0.25">
      <c r="C1772"/>
      <c r="D1772"/>
      <c r="E1772"/>
      <c r="F1772" s="52"/>
      <c r="G1772" s="52"/>
      <c r="AA1772" s="153"/>
      <c r="AB1772" s="153"/>
      <c r="AC1772" s="153"/>
    </row>
    <row r="1773" spans="3:29" x14ac:dyDescent="0.25">
      <c r="C1773"/>
      <c r="D1773"/>
      <c r="E1773"/>
      <c r="F1773" s="52"/>
      <c r="G1773" s="52"/>
      <c r="AA1773" s="153"/>
      <c r="AB1773" s="153"/>
      <c r="AC1773" s="153"/>
    </row>
    <row r="1774" spans="3:29" x14ac:dyDescent="0.25">
      <c r="C1774"/>
      <c r="D1774"/>
      <c r="E1774"/>
      <c r="F1774" s="52"/>
      <c r="G1774" s="52"/>
      <c r="AA1774" s="153"/>
      <c r="AB1774" s="153"/>
      <c r="AC1774" s="153"/>
    </row>
    <row r="1775" spans="3:29" x14ac:dyDescent="0.25">
      <c r="C1775"/>
      <c r="D1775"/>
      <c r="E1775"/>
      <c r="F1775" s="52"/>
      <c r="G1775" s="52"/>
      <c r="AA1775" s="153"/>
      <c r="AB1775" s="153"/>
      <c r="AC1775" s="153"/>
    </row>
    <row r="1776" spans="3:29" x14ac:dyDescent="0.25">
      <c r="C1776"/>
      <c r="D1776"/>
      <c r="E1776"/>
      <c r="F1776" s="52"/>
      <c r="G1776" s="52"/>
      <c r="AA1776" s="153"/>
      <c r="AB1776" s="153"/>
      <c r="AC1776" s="153"/>
    </row>
    <row r="1777" spans="3:29" x14ac:dyDescent="0.25">
      <c r="C1777"/>
      <c r="D1777"/>
      <c r="E1777"/>
      <c r="F1777" s="52"/>
      <c r="G1777" s="52"/>
      <c r="AA1777" s="153"/>
      <c r="AB1777" s="153"/>
      <c r="AC1777" s="153"/>
    </row>
    <row r="1778" spans="3:29" x14ac:dyDescent="0.25">
      <c r="C1778"/>
      <c r="D1778"/>
      <c r="E1778"/>
      <c r="F1778" s="52"/>
      <c r="G1778" s="52"/>
      <c r="AA1778" s="153"/>
      <c r="AB1778" s="153"/>
      <c r="AC1778" s="153"/>
    </row>
    <row r="1779" spans="3:29" x14ac:dyDescent="0.25">
      <c r="C1779"/>
      <c r="D1779"/>
      <c r="E1779"/>
      <c r="F1779" s="52"/>
      <c r="G1779" s="52"/>
      <c r="AA1779" s="153"/>
      <c r="AB1779" s="153"/>
      <c r="AC1779" s="153"/>
    </row>
    <row r="1780" spans="3:29" x14ac:dyDescent="0.25">
      <c r="C1780"/>
      <c r="D1780"/>
      <c r="E1780"/>
      <c r="F1780" s="52"/>
      <c r="G1780" s="52"/>
      <c r="AA1780" s="153"/>
      <c r="AB1780" s="153"/>
      <c r="AC1780" s="153"/>
    </row>
    <row r="1781" spans="3:29" x14ac:dyDescent="0.25">
      <c r="C1781"/>
      <c r="D1781"/>
      <c r="E1781"/>
      <c r="F1781" s="52"/>
      <c r="G1781" s="52"/>
      <c r="AA1781" s="153"/>
      <c r="AB1781" s="153"/>
      <c r="AC1781" s="153"/>
    </row>
    <row r="1782" spans="3:29" x14ac:dyDescent="0.25">
      <c r="C1782"/>
      <c r="D1782"/>
      <c r="E1782"/>
      <c r="F1782" s="52"/>
      <c r="G1782" s="52"/>
      <c r="AA1782" s="153"/>
      <c r="AB1782" s="153"/>
      <c r="AC1782" s="153"/>
    </row>
    <row r="1783" spans="3:29" x14ac:dyDescent="0.25">
      <c r="C1783"/>
      <c r="D1783"/>
      <c r="E1783"/>
      <c r="F1783" s="52"/>
      <c r="G1783" s="52"/>
      <c r="AA1783" s="153"/>
      <c r="AB1783" s="153"/>
      <c r="AC1783" s="153"/>
    </row>
    <row r="1784" spans="3:29" x14ac:dyDescent="0.25">
      <c r="C1784"/>
      <c r="D1784"/>
      <c r="E1784"/>
      <c r="F1784" s="52"/>
      <c r="G1784" s="52"/>
      <c r="AA1784" s="153"/>
      <c r="AB1784" s="153"/>
      <c r="AC1784" s="153"/>
    </row>
    <row r="1785" spans="3:29" x14ac:dyDescent="0.25">
      <c r="C1785"/>
      <c r="D1785"/>
      <c r="E1785"/>
      <c r="F1785" s="52"/>
      <c r="G1785" s="52"/>
      <c r="AA1785" s="153"/>
      <c r="AB1785" s="153"/>
      <c r="AC1785" s="153"/>
    </row>
    <row r="1786" spans="3:29" x14ac:dyDescent="0.25">
      <c r="C1786"/>
      <c r="D1786"/>
      <c r="E1786"/>
      <c r="F1786" s="52"/>
      <c r="G1786" s="52"/>
      <c r="AA1786" s="153"/>
      <c r="AB1786" s="153"/>
      <c r="AC1786" s="153"/>
    </row>
    <row r="1787" spans="3:29" x14ac:dyDescent="0.25">
      <c r="C1787"/>
      <c r="D1787"/>
      <c r="E1787"/>
      <c r="F1787" s="52"/>
      <c r="G1787" s="52"/>
      <c r="AA1787" s="153"/>
      <c r="AB1787" s="153"/>
      <c r="AC1787" s="153"/>
    </row>
    <row r="1788" spans="3:29" x14ac:dyDescent="0.25">
      <c r="C1788"/>
      <c r="D1788"/>
      <c r="E1788"/>
      <c r="F1788" s="52"/>
      <c r="G1788" s="52"/>
      <c r="AA1788" s="153"/>
      <c r="AB1788" s="153"/>
      <c r="AC1788" s="153"/>
    </row>
    <row r="1789" spans="3:29" x14ac:dyDescent="0.25">
      <c r="C1789"/>
      <c r="D1789"/>
      <c r="E1789"/>
      <c r="F1789" s="52"/>
      <c r="G1789" s="52"/>
      <c r="AA1789" s="153"/>
      <c r="AB1789" s="153"/>
      <c r="AC1789" s="153"/>
    </row>
    <row r="1790" spans="3:29" x14ac:dyDescent="0.25">
      <c r="C1790"/>
      <c r="D1790"/>
      <c r="E1790"/>
      <c r="F1790" s="52"/>
      <c r="G1790" s="52"/>
      <c r="AA1790" s="153"/>
      <c r="AB1790" s="153"/>
      <c r="AC1790" s="153"/>
    </row>
    <row r="1791" spans="3:29" x14ac:dyDescent="0.25">
      <c r="C1791"/>
      <c r="D1791"/>
      <c r="E1791"/>
      <c r="F1791" s="52"/>
      <c r="G1791" s="52"/>
      <c r="AA1791" s="153"/>
      <c r="AB1791" s="153"/>
      <c r="AC1791" s="153"/>
    </row>
    <row r="1792" spans="3:29" x14ac:dyDescent="0.25">
      <c r="C1792"/>
      <c r="D1792"/>
      <c r="E1792"/>
      <c r="F1792" s="52"/>
      <c r="G1792" s="52"/>
      <c r="AA1792" s="153"/>
      <c r="AB1792" s="153"/>
      <c r="AC1792" s="153"/>
    </row>
    <row r="1793" spans="3:29" x14ac:dyDescent="0.25">
      <c r="C1793"/>
      <c r="D1793"/>
      <c r="E1793"/>
      <c r="F1793" s="52"/>
      <c r="G1793" s="52"/>
      <c r="AA1793" s="153"/>
      <c r="AB1793" s="153"/>
      <c r="AC1793" s="153"/>
    </row>
    <row r="1794" spans="3:29" x14ac:dyDescent="0.25">
      <c r="C1794"/>
      <c r="D1794"/>
      <c r="E1794"/>
      <c r="F1794" s="52"/>
      <c r="G1794" s="52"/>
      <c r="AA1794" s="153"/>
      <c r="AB1794" s="153"/>
      <c r="AC1794" s="153"/>
    </row>
    <row r="1795" spans="3:29" x14ac:dyDescent="0.25">
      <c r="C1795"/>
      <c r="D1795"/>
      <c r="E1795"/>
      <c r="F1795" s="52"/>
      <c r="G1795" s="52"/>
      <c r="AA1795" s="153"/>
      <c r="AB1795" s="153"/>
      <c r="AC1795" s="153"/>
    </row>
    <row r="1796" spans="3:29" x14ac:dyDescent="0.25">
      <c r="C1796"/>
      <c r="D1796"/>
      <c r="E1796"/>
      <c r="F1796" s="52"/>
      <c r="G1796" s="52"/>
      <c r="AA1796" s="153"/>
      <c r="AB1796" s="153"/>
      <c r="AC1796" s="153"/>
    </row>
    <row r="1797" spans="3:29" x14ac:dyDescent="0.25">
      <c r="C1797"/>
      <c r="D1797"/>
      <c r="E1797"/>
      <c r="F1797" s="52"/>
      <c r="G1797" s="52"/>
      <c r="AA1797" s="153"/>
      <c r="AB1797" s="153"/>
      <c r="AC1797" s="153"/>
    </row>
    <row r="1798" spans="3:29" x14ac:dyDescent="0.25">
      <c r="C1798"/>
      <c r="D1798"/>
      <c r="E1798"/>
      <c r="F1798" s="52"/>
      <c r="G1798" s="52"/>
      <c r="AA1798" s="153"/>
      <c r="AB1798" s="153"/>
      <c r="AC1798" s="153"/>
    </row>
    <row r="1799" spans="3:29" x14ac:dyDescent="0.25">
      <c r="C1799"/>
      <c r="D1799"/>
      <c r="E1799"/>
      <c r="F1799" s="52"/>
      <c r="G1799" s="52"/>
      <c r="AA1799" s="153"/>
      <c r="AB1799" s="153"/>
      <c r="AC1799" s="153"/>
    </row>
    <row r="1800" spans="3:29" x14ac:dyDescent="0.25">
      <c r="C1800"/>
      <c r="D1800"/>
      <c r="E1800"/>
      <c r="F1800" s="52"/>
      <c r="G1800" s="52"/>
      <c r="AA1800" s="153"/>
      <c r="AB1800" s="153"/>
      <c r="AC1800" s="153"/>
    </row>
    <row r="1801" spans="3:29" x14ac:dyDescent="0.25">
      <c r="C1801"/>
      <c r="D1801"/>
      <c r="E1801"/>
      <c r="F1801" s="52"/>
      <c r="G1801" s="52"/>
      <c r="AA1801" s="153"/>
      <c r="AB1801" s="153"/>
      <c r="AC1801" s="153"/>
    </row>
    <row r="1802" spans="3:29" x14ac:dyDescent="0.25">
      <c r="C1802"/>
      <c r="D1802"/>
      <c r="E1802"/>
      <c r="F1802" s="52"/>
      <c r="G1802" s="52"/>
      <c r="AA1802" s="153"/>
      <c r="AB1802" s="153"/>
      <c r="AC1802" s="153"/>
    </row>
    <row r="1803" spans="3:29" x14ac:dyDescent="0.25">
      <c r="C1803"/>
      <c r="D1803"/>
      <c r="E1803"/>
      <c r="F1803" s="52"/>
      <c r="G1803" s="52"/>
      <c r="AA1803" s="153"/>
      <c r="AB1803" s="153"/>
      <c r="AC1803" s="153"/>
    </row>
    <row r="1804" spans="3:29" x14ac:dyDescent="0.25">
      <c r="C1804"/>
      <c r="D1804"/>
      <c r="E1804"/>
      <c r="F1804" s="52"/>
      <c r="G1804" s="52"/>
      <c r="AA1804" s="153"/>
      <c r="AB1804" s="153"/>
      <c r="AC1804" s="153"/>
    </row>
    <row r="1805" spans="3:29" x14ac:dyDescent="0.25">
      <c r="C1805"/>
      <c r="D1805"/>
      <c r="E1805"/>
      <c r="F1805" s="52"/>
      <c r="G1805" s="52"/>
      <c r="AA1805" s="153"/>
      <c r="AB1805" s="153"/>
      <c r="AC1805" s="153"/>
    </row>
    <row r="1806" spans="3:29" x14ac:dyDescent="0.25">
      <c r="C1806"/>
      <c r="D1806"/>
      <c r="E1806"/>
      <c r="F1806" s="52"/>
      <c r="G1806" s="52"/>
      <c r="AA1806" s="153"/>
      <c r="AB1806" s="153"/>
      <c r="AC1806" s="153"/>
    </row>
    <row r="1807" spans="3:29" x14ac:dyDescent="0.25">
      <c r="C1807"/>
      <c r="D1807"/>
      <c r="E1807"/>
      <c r="F1807" s="52"/>
      <c r="G1807" s="52"/>
      <c r="AA1807" s="153"/>
      <c r="AB1807" s="153"/>
      <c r="AC1807" s="153"/>
    </row>
    <row r="1808" spans="3:29" x14ac:dyDescent="0.25">
      <c r="C1808"/>
      <c r="D1808"/>
      <c r="E1808"/>
      <c r="F1808" s="52"/>
      <c r="G1808" s="52"/>
      <c r="AA1808" s="153"/>
      <c r="AB1808" s="153"/>
      <c r="AC1808" s="153"/>
    </row>
    <row r="1809" spans="3:29" x14ac:dyDescent="0.25">
      <c r="C1809"/>
      <c r="D1809"/>
      <c r="E1809"/>
      <c r="F1809" s="52"/>
      <c r="G1809" s="52"/>
      <c r="AA1809" s="153"/>
      <c r="AB1809" s="153"/>
      <c r="AC1809" s="153"/>
    </row>
    <row r="1810" spans="3:29" x14ac:dyDescent="0.25">
      <c r="C1810"/>
      <c r="D1810"/>
      <c r="E1810"/>
      <c r="F1810" s="52"/>
      <c r="G1810" s="52"/>
      <c r="AA1810" s="153"/>
      <c r="AB1810" s="153"/>
      <c r="AC1810" s="153"/>
    </row>
    <row r="1811" spans="3:29" x14ac:dyDescent="0.25">
      <c r="C1811"/>
      <c r="D1811"/>
      <c r="E1811"/>
      <c r="F1811" s="52"/>
      <c r="G1811" s="52"/>
      <c r="AA1811" s="153"/>
      <c r="AB1811" s="153"/>
      <c r="AC1811" s="153"/>
    </row>
    <row r="1812" spans="3:29" x14ac:dyDescent="0.25">
      <c r="C1812"/>
      <c r="D1812"/>
      <c r="E1812"/>
      <c r="F1812" s="52"/>
      <c r="G1812" s="52"/>
      <c r="AA1812" s="153"/>
      <c r="AB1812" s="153"/>
      <c r="AC1812" s="153"/>
    </row>
    <row r="1813" spans="3:29" x14ac:dyDescent="0.25">
      <c r="C1813"/>
      <c r="D1813"/>
      <c r="E1813"/>
      <c r="F1813" s="52"/>
      <c r="G1813" s="52"/>
      <c r="AA1813" s="153"/>
      <c r="AB1813" s="153"/>
      <c r="AC1813" s="153"/>
    </row>
    <row r="1814" spans="3:29" x14ac:dyDescent="0.25">
      <c r="C1814"/>
      <c r="D1814"/>
      <c r="E1814"/>
      <c r="F1814" s="52"/>
      <c r="G1814" s="52"/>
      <c r="AA1814" s="153"/>
      <c r="AB1814" s="153"/>
      <c r="AC1814" s="153"/>
    </row>
    <row r="1815" spans="3:29" x14ac:dyDescent="0.25">
      <c r="C1815"/>
      <c r="D1815"/>
      <c r="E1815"/>
      <c r="F1815" s="52"/>
      <c r="G1815" s="52"/>
      <c r="AA1815" s="153"/>
      <c r="AB1815" s="153"/>
      <c r="AC1815" s="153"/>
    </row>
    <row r="1816" spans="3:29" x14ac:dyDescent="0.25">
      <c r="C1816"/>
      <c r="D1816"/>
      <c r="E1816"/>
      <c r="F1816" s="52"/>
      <c r="G1816" s="52"/>
      <c r="AA1816" s="153"/>
      <c r="AB1816" s="153"/>
      <c r="AC1816" s="153"/>
    </row>
    <row r="1817" spans="3:29" x14ac:dyDescent="0.25">
      <c r="C1817"/>
      <c r="D1817"/>
      <c r="E1817"/>
      <c r="F1817" s="52"/>
      <c r="G1817" s="52"/>
      <c r="AA1817" s="153"/>
      <c r="AB1817" s="153"/>
      <c r="AC1817" s="153"/>
    </row>
    <row r="1818" spans="3:29" x14ac:dyDescent="0.25">
      <c r="C1818"/>
      <c r="D1818"/>
      <c r="E1818"/>
      <c r="F1818" s="52"/>
      <c r="G1818" s="52"/>
      <c r="AA1818" s="153"/>
      <c r="AB1818" s="153"/>
      <c r="AC1818" s="153"/>
    </row>
    <row r="1819" spans="3:29" x14ac:dyDescent="0.25">
      <c r="C1819"/>
      <c r="D1819"/>
      <c r="E1819"/>
      <c r="F1819" s="52"/>
      <c r="G1819" s="52"/>
      <c r="AA1819" s="153"/>
      <c r="AB1819" s="153"/>
      <c r="AC1819" s="153"/>
    </row>
    <row r="1820" spans="3:29" x14ac:dyDescent="0.25">
      <c r="C1820"/>
      <c r="D1820"/>
      <c r="E1820"/>
      <c r="F1820" s="52"/>
      <c r="G1820" s="52"/>
      <c r="AA1820" s="153"/>
      <c r="AB1820" s="153"/>
      <c r="AC1820" s="153"/>
    </row>
    <row r="1821" spans="3:29" x14ac:dyDescent="0.25">
      <c r="C1821"/>
      <c r="D1821"/>
      <c r="E1821"/>
      <c r="F1821" s="52"/>
      <c r="G1821" s="52"/>
      <c r="AA1821" s="153"/>
      <c r="AB1821" s="153"/>
      <c r="AC1821" s="153"/>
    </row>
    <row r="1822" spans="3:29" x14ac:dyDescent="0.25">
      <c r="C1822"/>
      <c r="D1822"/>
      <c r="E1822"/>
      <c r="F1822" s="52"/>
      <c r="G1822" s="52"/>
      <c r="AA1822" s="153"/>
      <c r="AB1822" s="153"/>
      <c r="AC1822" s="153"/>
    </row>
    <row r="1823" spans="3:29" x14ac:dyDescent="0.25">
      <c r="C1823"/>
      <c r="D1823"/>
      <c r="E1823"/>
      <c r="F1823" s="52"/>
      <c r="G1823" s="52"/>
      <c r="AA1823" s="153"/>
      <c r="AB1823" s="153"/>
      <c r="AC1823" s="153"/>
    </row>
    <row r="1824" spans="3:29" x14ac:dyDescent="0.25">
      <c r="C1824"/>
      <c r="D1824"/>
      <c r="E1824"/>
      <c r="F1824" s="52"/>
      <c r="G1824" s="52"/>
      <c r="AA1824" s="153"/>
      <c r="AB1824" s="153"/>
      <c r="AC1824" s="153"/>
    </row>
    <row r="1825" spans="3:29" x14ac:dyDescent="0.25">
      <c r="C1825"/>
      <c r="D1825"/>
      <c r="E1825"/>
      <c r="F1825" s="52"/>
      <c r="G1825" s="52"/>
      <c r="AA1825" s="153"/>
      <c r="AB1825" s="153"/>
      <c r="AC1825" s="153"/>
    </row>
    <row r="1826" spans="3:29" x14ac:dyDescent="0.25">
      <c r="C1826"/>
      <c r="D1826"/>
      <c r="E1826"/>
      <c r="F1826" s="52"/>
      <c r="G1826" s="52"/>
      <c r="AA1826" s="153"/>
      <c r="AB1826" s="153"/>
      <c r="AC1826" s="153"/>
    </row>
    <row r="1827" spans="3:29" x14ac:dyDescent="0.25">
      <c r="C1827"/>
      <c r="D1827"/>
      <c r="E1827"/>
      <c r="F1827" s="52"/>
      <c r="G1827" s="52"/>
      <c r="AA1827" s="153"/>
      <c r="AB1827" s="153"/>
      <c r="AC1827" s="153"/>
    </row>
    <row r="1828" spans="3:29" x14ac:dyDescent="0.25">
      <c r="C1828"/>
      <c r="D1828"/>
      <c r="E1828"/>
      <c r="F1828" s="52"/>
      <c r="G1828" s="52"/>
      <c r="AA1828" s="153"/>
      <c r="AB1828" s="153"/>
      <c r="AC1828" s="153"/>
    </row>
    <row r="1829" spans="3:29" x14ac:dyDescent="0.25">
      <c r="C1829"/>
      <c r="D1829"/>
      <c r="E1829"/>
      <c r="F1829" s="52"/>
      <c r="G1829" s="52"/>
      <c r="AA1829" s="153"/>
      <c r="AB1829" s="153"/>
      <c r="AC1829" s="153"/>
    </row>
    <row r="1830" spans="3:29" x14ac:dyDescent="0.25">
      <c r="C1830"/>
      <c r="D1830"/>
      <c r="E1830"/>
      <c r="F1830" s="52"/>
      <c r="G1830" s="52"/>
      <c r="AA1830" s="153"/>
      <c r="AB1830" s="153"/>
      <c r="AC1830" s="153"/>
    </row>
    <row r="1831" spans="3:29" x14ac:dyDescent="0.25">
      <c r="C1831"/>
      <c r="D1831"/>
      <c r="E1831"/>
      <c r="F1831" s="52"/>
      <c r="G1831" s="52"/>
      <c r="AA1831" s="153"/>
      <c r="AB1831" s="153"/>
      <c r="AC1831" s="153"/>
    </row>
    <row r="1832" spans="3:29" x14ac:dyDescent="0.25">
      <c r="C1832"/>
      <c r="D1832"/>
      <c r="E1832"/>
      <c r="F1832" s="52"/>
      <c r="G1832" s="52"/>
      <c r="AA1832" s="153"/>
      <c r="AB1832" s="153"/>
      <c r="AC1832" s="153"/>
    </row>
    <row r="1833" spans="3:29" x14ac:dyDescent="0.25">
      <c r="C1833"/>
      <c r="D1833"/>
      <c r="E1833"/>
      <c r="F1833" s="52"/>
      <c r="G1833" s="52"/>
      <c r="AA1833" s="153"/>
      <c r="AB1833" s="153"/>
      <c r="AC1833" s="153"/>
    </row>
    <row r="1834" spans="3:29" x14ac:dyDescent="0.25">
      <c r="C1834"/>
      <c r="D1834"/>
      <c r="E1834"/>
      <c r="F1834" s="52"/>
      <c r="G1834" s="52"/>
      <c r="AA1834" s="153"/>
      <c r="AB1834" s="153"/>
      <c r="AC1834" s="153"/>
    </row>
    <row r="1835" spans="3:29" x14ac:dyDescent="0.25">
      <c r="C1835"/>
      <c r="D1835"/>
      <c r="E1835"/>
      <c r="F1835" s="52"/>
      <c r="G1835" s="52"/>
      <c r="AA1835" s="153"/>
      <c r="AB1835" s="153"/>
      <c r="AC1835" s="153"/>
    </row>
    <row r="1836" spans="3:29" x14ac:dyDescent="0.25">
      <c r="C1836"/>
      <c r="D1836"/>
      <c r="E1836"/>
      <c r="F1836" s="52"/>
      <c r="G1836" s="52"/>
      <c r="AA1836" s="153"/>
      <c r="AB1836" s="153"/>
      <c r="AC1836" s="153"/>
    </row>
    <row r="1837" spans="3:29" x14ac:dyDescent="0.25">
      <c r="C1837"/>
      <c r="D1837"/>
      <c r="E1837"/>
      <c r="F1837" s="52"/>
      <c r="G1837" s="52"/>
      <c r="AA1837" s="153"/>
      <c r="AB1837" s="153"/>
      <c r="AC1837" s="153"/>
    </row>
    <row r="1838" spans="3:29" x14ac:dyDescent="0.25">
      <c r="C1838"/>
      <c r="D1838"/>
      <c r="E1838"/>
      <c r="F1838" s="52"/>
      <c r="G1838" s="52"/>
      <c r="AA1838" s="153"/>
      <c r="AB1838" s="153"/>
      <c r="AC1838" s="153"/>
    </row>
    <row r="1839" spans="3:29" x14ac:dyDescent="0.25">
      <c r="C1839"/>
      <c r="D1839"/>
      <c r="E1839"/>
      <c r="F1839" s="52"/>
      <c r="G1839" s="52"/>
      <c r="AA1839" s="153"/>
      <c r="AB1839" s="153"/>
      <c r="AC1839" s="153"/>
    </row>
    <row r="1840" spans="3:29" x14ac:dyDescent="0.25">
      <c r="C1840"/>
      <c r="D1840"/>
      <c r="E1840"/>
      <c r="F1840" s="52"/>
      <c r="G1840" s="52"/>
      <c r="AA1840" s="153"/>
      <c r="AB1840" s="153"/>
      <c r="AC1840" s="153"/>
    </row>
    <row r="1841" spans="3:29" x14ac:dyDescent="0.25">
      <c r="C1841"/>
      <c r="D1841"/>
      <c r="E1841"/>
      <c r="F1841" s="52"/>
      <c r="G1841" s="52"/>
      <c r="AA1841" s="153"/>
      <c r="AB1841" s="153"/>
      <c r="AC1841" s="153"/>
    </row>
    <row r="1842" spans="3:29" x14ac:dyDescent="0.25">
      <c r="C1842"/>
      <c r="D1842"/>
      <c r="E1842"/>
      <c r="F1842" s="52"/>
      <c r="G1842" s="52"/>
      <c r="AA1842" s="153"/>
      <c r="AB1842" s="153"/>
      <c r="AC1842" s="153"/>
    </row>
    <row r="1843" spans="3:29" x14ac:dyDescent="0.25">
      <c r="C1843"/>
      <c r="D1843"/>
      <c r="E1843"/>
      <c r="F1843" s="52"/>
      <c r="G1843" s="52"/>
      <c r="AA1843" s="153"/>
      <c r="AB1843" s="153"/>
      <c r="AC1843" s="153"/>
    </row>
    <row r="1844" spans="3:29" x14ac:dyDescent="0.25">
      <c r="C1844"/>
      <c r="D1844"/>
      <c r="E1844"/>
      <c r="F1844" s="52"/>
      <c r="G1844" s="52"/>
      <c r="AA1844" s="153"/>
      <c r="AB1844" s="153"/>
      <c r="AC1844" s="153"/>
    </row>
    <row r="1845" spans="3:29" x14ac:dyDescent="0.25">
      <c r="C1845"/>
      <c r="D1845"/>
      <c r="E1845"/>
      <c r="F1845" s="52"/>
      <c r="G1845" s="52"/>
      <c r="AA1845" s="153"/>
      <c r="AB1845" s="153"/>
      <c r="AC1845" s="153"/>
    </row>
    <row r="1846" spans="3:29" x14ac:dyDescent="0.25">
      <c r="C1846"/>
      <c r="D1846"/>
      <c r="E1846"/>
      <c r="F1846" s="52"/>
      <c r="G1846" s="52"/>
      <c r="AA1846" s="153"/>
      <c r="AB1846" s="153"/>
      <c r="AC1846" s="153"/>
    </row>
    <row r="1847" spans="3:29" x14ac:dyDescent="0.25">
      <c r="C1847"/>
      <c r="D1847"/>
      <c r="E1847"/>
      <c r="F1847" s="52"/>
      <c r="G1847" s="52"/>
      <c r="AA1847" s="153"/>
      <c r="AB1847" s="153"/>
      <c r="AC1847" s="153"/>
    </row>
    <row r="1848" spans="3:29" x14ac:dyDescent="0.25">
      <c r="C1848"/>
      <c r="D1848"/>
      <c r="E1848"/>
      <c r="F1848" s="52"/>
      <c r="G1848" s="52"/>
      <c r="AA1848" s="153"/>
      <c r="AB1848" s="153"/>
      <c r="AC1848" s="153"/>
    </row>
    <row r="1849" spans="3:29" x14ac:dyDescent="0.25">
      <c r="C1849"/>
      <c r="D1849"/>
      <c r="E1849"/>
      <c r="F1849" s="52"/>
      <c r="G1849" s="52"/>
      <c r="AA1849" s="153"/>
      <c r="AB1849" s="153"/>
      <c r="AC1849" s="153"/>
    </row>
    <row r="1850" spans="3:29" x14ac:dyDescent="0.25">
      <c r="C1850"/>
      <c r="D1850"/>
      <c r="E1850"/>
      <c r="F1850" s="52"/>
      <c r="G1850" s="52"/>
      <c r="AA1850" s="153"/>
      <c r="AB1850" s="153"/>
      <c r="AC1850" s="153"/>
    </row>
    <row r="1851" spans="3:29" x14ac:dyDescent="0.25">
      <c r="C1851"/>
      <c r="D1851"/>
      <c r="E1851"/>
      <c r="F1851" s="52"/>
      <c r="G1851" s="52"/>
      <c r="AA1851" s="153"/>
      <c r="AB1851" s="153"/>
      <c r="AC1851" s="153"/>
    </row>
    <row r="1852" spans="3:29" x14ac:dyDescent="0.25">
      <c r="C1852"/>
      <c r="D1852"/>
      <c r="E1852"/>
      <c r="F1852" s="52"/>
      <c r="G1852" s="52"/>
      <c r="AA1852" s="153"/>
      <c r="AB1852" s="153"/>
      <c r="AC1852" s="153"/>
    </row>
    <row r="1853" spans="3:29" x14ac:dyDescent="0.25">
      <c r="C1853"/>
      <c r="D1853"/>
      <c r="E1853"/>
      <c r="F1853" s="52"/>
      <c r="G1853" s="52"/>
      <c r="AA1853" s="153"/>
      <c r="AB1853" s="153"/>
      <c r="AC1853" s="153"/>
    </row>
    <row r="1854" spans="3:29" x14ac:dyDescent="0.25">
      <c r="C1854"/>
      <c r="D1854"/>
      <c r="E1854"/>
      <c r="F1854" s="52"/>
      <c r="G1854" s="52"/>
      <c r="AA1854" s="153"/>
      <c r="AB1854" s="153"/>
      <c r="AC1854" s="153"/>
    </row>
    <row r="1855" spans="3:29" x14ac:dyDescent="0.25">
      <c r="C1855"/>
      <c r="D1855"/>
      <c r="E1855"/>
      <c r="F1855" s="52"/>
      <c r="G1855" s="52"/>
      <c r="AA1855" s="153"/>
      <c r="AB1855" s="153"/>
      <c r="AC1855" s="153"/>
    </row>
    <row r="1856" spans="3:29" x14ac:dyDescent="0.25">
      <c r="C1856"/>
      <c r="D1856"/>
      <c r="E1856"/>
      <c r="F1856" s="52"/>
      <c r="G1856" s="52"/>
      <c r="AA1856" s="153"/>
      <c r="AB1856" s="153"/>
      <c r="AC1856" s="153"/>
    </row>
    <row r="1857" spans="3:29" x14ac:dyDescent="0.25">
      <c r="C1857"/>
      <c r="D1857"/>
      <c r="E1857"/>
      <c r="F1857" s="52"/>
      <c r="G1857" s="52"/>
      <c r="AA1857" s="153"/>
      <c r="AB1857" s="153"/>
      <c r="AC1857" s="153"/>
    </row>
    <row r="1858" spans="3:29" x14ac:dyDescent="0.25">
      <c r="C1858"/>
      <c r="D1858"/>
      <c r="E1858"/>
      <c r="F1858" s="52"/>
      <c r="G1858" s="52"/>
      <c r="AA1858" s="153"/>
      <c r="AB1858" s="153"/>
      <c r="AC1858" s="153"/>
    </row>
    <row r="1859" spans="3:29" x14ac:dyDescent="0.25">
      <c r="C1859"/>
      <c r="D1859"/>
      <c r="E1859"/>
      <c r="F1859" s="52"/>
      <c r="G1859" s="52"/>
      <c r="AA1859" s="153"/>
      <c r="AB1859" s="153"/>
      <c r="AC1859" s="153"/>
    </row>
    <row r="1860" spans="3:29" x14ac:dyDescent="0.25">
      <c r="C1860"/>
      <c r="D1860"/>
      <c r="E1860"/>
      <c r="F1860" s="52"/>
      <c r="G1860" s="52"/>
      <c r="AA1860" s="153"/>
      <c r="AB1860" s="153"/>
      <c r="AC1860" s="153"/>
    </row>
    <row r="1861" spans="3:29" x14ac:dyDescent="0.25">
      <c r="C1861"/>
      <c r="D1861"/>
      <c r="E1861"/>
      <c r="F1861" s="52"/>
      <c r="G1861" s="52"/>
      <c r="AA1861" s="153"/>
      <c r="AB1861" s="153"/>
      <c r="AC1861" s="153"/>
    </row>
    <row r="1862" spans="3:29" x14ac:dyDescent="0.25">
      <c r="C1862"/>
      <c r="D1862"/>
      <c r="E1862"/>
      <c r="F1862" s="52"/>
      <c r="G1862" s="52"/>
      <c r="AA1862" s="153"/>
      <c r="AB1862" s="153"/>
      <c r="AC1862" s="153"/>
    </row>
    <row r="1863" spans="3:29" x14ac:dyDescent="0.25">
      <c r="C1863"/>
      <c r="D1863"/>
      <c r="E1863"/>
      <c r="F1863" s="52"/>
      <c r="G1863" s="52"/>
      <c r="AA1863" s="153"/>
      <c r="AB1863" s="153"/>
      <c r="AC1863" s="153"/>
    </row>
    <row r="1864" spans="3:29" x14ac:dyDescent="0.25">
      <c r="C1864"/>
      <c r="D1864"/>
      <c r="E1864"/>
      <c r="F1864" s="52"/>
      <c r="G1864" s="52"/>
      <c r="AA1864" s="153"/>
      <c r="AB1864" s="153"/>
      <c r="AC1864" s="153"/>
    </row>
    <row r="1865" spans="3:29" x14ac:dyDescent="0.25">
      <c r="C1865"/>
      <c r="D1865"/>
      <c r="E1865"/>
      <c r="F1865" s="52"/>
      <c r="G1865" s="52"/>
      <c r="AA1865" s="153"/>
      <c r="AB1865" s="153"/>
      <c r="AC1865" s="153"/>
    </row>
    <row r="1866" spans="3:29" x14ac:dyDescent="0.25">
      <c r="C1866"/>
      <c r="D1866"/>
      <c r="E1866"/>
      <c r="F1866" s="52"/>
      <c r="G1866" s="52"/>
      <c r="AA1866" s="153"/>
      <c r="AB1866" s="153"/>
      <c r="AC1866" s="153"/>
    </row>
    <row r="1867" spans="3:29" x14ac:dyDescent="0.25">
      <c r="C1867"/>
      <c r="D1867"/>
      <c r="E1867"/>
      <c r="F1867" s="52"/>
      <c r="G1867" s="52"/>
      <c r="AA1867" s="153"/>
      <c r="AB1867" s="153"/>
      <c r="AC1867" s="153"/>
    </row>
    <row r="1868" spans="3:29" x14ac:dyDescent="0.25">
      <c r="C1868"/>
      <c r="D1868"/>
      <c r="E1868"/>
      <c r="F1868" s="52"/>
      <c r="G1868" s="52"/>
      <c r="AA1868" s="153"/>
      <c r="AB1868" s="153"/>
      <c r="AC1868" s="153"/>
    </row>
    <row r="1869" spans="3:29" x14ac:dyDescent="0.25">
      <c r="C1869"/>
      <c r="D1869"/>
      <c r="E1869"/>
      <c r="F1869" s="52"/>
      <c r="G1869" s="52"/>
      <c r="AA1869" s="153"/>
      <c r="AB1869" s="153"/>
      <c r="AC1869" s="153"/>
    </row>
    <row r="1870" spans="3:29" x14ac:dyDescent="0.25">
      <c r="C1870"/>
      <c r="D1870"/>
      <c r="E1870"/>
      <c r="F1870" s="52"/>
      <c r="G1870" s="52"/>
      <c r="AA1870" s="153"/>
      <c r="AB1870" s="153"/>
      <c r="AC1870" s="153"/>
    </row>
    <row r="1871" spans="3:29" x14ac:dyDescent="0.25">
      <c r="C1871"/>
      <c r="D1871"/>
      <c r="E1871"/>
      <c r="F1871" s="52"/>
      <c r="G1871" s="52"/>
      <c r="AA1871" s="153"/>
      <c r="AB1871" s="153"/>
      <c r="AC1871" s="153"/>
    </row>
    <row r="1872" spans="3:29" x14ac:dyDescent="0.25">
      <c r="C1872"/>
      <c r="D1872"/>
      <c r="E1872"/>
      <c r="F1872" s="52"/>
      <c r="G1872" s="52"/>
      <c r="AA1872" s="153"/>
      <c r="AB1872" s="153"/>
      <c r="AC1872" s="153"/>
    </row>
    <row r="1873" spans="3:29" x14ac:dyDescent="0.25">
      <c r="C1873"/>
      <c r="D1873"/>
      <c r="E1873"/>
      <c r="F1873" s="52"/>
      <c r="G1873" s="52"/>
      <c r="AA1873" s="153"/>
      <c r="AB1873" s="153"/>
      <c r="AC1873" s="153"/>
    </row>
    <row r="1874" spans="3:29" x14ac:dyDescent="0.25">
      <c r="C1874"/>
      <c r="D1874"/>
      <c r="E1874"/>
      <c r="F1874" s="52"/>
      <c r="G1874" s="52"/>
      <c r="AA1874" s="153"/>
      <c r="AB1874" s="153"/>
      <c r="AC1874" s="153"/>
    </row>
    <row r="1875" spans="3:29" x14ac:dyDescent="0.25">
      <c r="C1875"/>
      <c r="D1875"/>
      <c r="E1875"/>
      <c r="F1875" s="52"/>
      <c r="G1875" s="52"/>
      <c r="AA1875" s="153"/>
      <c r="AB1875" s="153"/>
      <c r="AC1875" s="153"/>
    </row>
    <row r="1876" spans="3:29" x14ac:dyDescent="0.25">
      <c r="C1876"/>
      <c r="D1876"/>
      <c r="E1876"/>
      <c r="F1876" s="52"/>
      <c r="G1876" s="52"/>
      <c r="AA1876" s="153"/>
      <c r="AB1876" s="153"/>
      <c r="AC1876" s="153"/>
    </row>
    <row r="1877" spans="3:29" x14ac:dyDescent="0.25">
      <c r="C1877"/>
      <c r="D1877"/>
      <c r="E1877"/>
      <c r="F1877" s="52"/>
      <c r="G1877" s="52"/>
      <c r="AA1877" s="153"/>
      <c r="AB1877" s="153"/>
      <c r="AC1877" s="153"/>
    </row>
    <row r="1878" spans="3:29" x14ac:dyDescent="0.25">
      <c r="C1878"/>
      <c r="D1878"/>
      <c r="E1878"/>
      <c r="F1878" s="52"/>
      <c r="G1878" s="52"/>
      <c r="AA1878" s="153"/>
      <c r="AB1878" s="153"/>
      <c r="AC1878" s="153"/>
    </row>
    <row r="1879" spans="3:29" x14ac:dyDescent="0.25">
      <c r="C1879"/>
      <c r="D1879"/>
      <c r="E1879"/>
      <c r="F1879" s="52"/>
      <c r="G1879" s="52"/>
      <c r="AA1879" s="153"/>
      <c r="AB1879" s="153"/>
      <c r="AC1879" s="153"/>
    </row>
    <row r="1880" spans="3:29" x14ac:dyDescent="0.25">
      <c r="C1880"/>
      <c r="D1880"/>
      <c r="E1880"/>
      <c r="F1880" s="52"/>
      <c r="G1880" s="52"/>
      <c r="AA1880" s="153"/>
      <c r="AB1880" s="153"/>
      <c r="AC1880" s="153"/>
    </row>
    <row r="1881" spans="3:29" x14ac:dyDescent="0.25">
      <c r="C1881"/>
      <c r="D1881"/>
      <c r="E1881"/>
      <c r="F1881" s="52"/>
      <c r="G1881" s="52"/>
      <c r="AA1881" s="153"/>
      <c r="AB1881" s="153"/>
      <c r="AC1881" s="153"/>
    </row>
    <row r="1882" spans="3:29" x14ac:dyDescent="0.25">
      <c r="C1882"/>
      <c r="D1882"/>
      <c r="E1882"/>
      <c r="F1882" s="52"/>
      <c r="G1882" s="52"/>
      <c r="AA1882" s="153"/>
      <c r="AB1882" s="153"/>
      <c r="AC1882" s="153"/>
    </row>
    <row r="1883" spans="3:29" x14ac:dyDescent="0.25">
      <c r="C1883"/>
      <c r="D1883"/>
      <c r="E1883"/>
      <c r="F1883" s="52"/>
      <c r="G1883" s="52"/>
      <c r="AA1883" s="153"/>
      <c r="AB1883" s="153"/>
      <c r="AC1883" s="153"/>
    </row>
    <row r="1884" spans="3:29" x14ac:dyDescent="0.25">
      <c r="C1884"/>
      <c r="D1884"/>
      <c r="E1884"/>
      <c r="F1884" s="52"/>
      <c r="G1884" s="52"/>
      <c r="AA1884" s="153"/>
      <c r="AB1884" s="153"/>
      <c r="AC1884" s="153"/>
    </row>
    <row r="1885" spans="3:29" x14ac:dyDescent="0.25">
      <c r="C1885"/>
      <c r="D1885"/>
      <c r="E1885"/>
      <c r="F1885" s="52"/>
      <c r="G1885" s="52"/>
      <c r="AA1885" s="153"/>
      <c r="AB1885" s="153"/>
      <c r="AC1885" s="153"/>
    </row>
    <row r="1886" spans="3:29" x14ac:dyDescent="0.25">
      <c r="C1886"/>
      <c r="D1886"/>
      <c r="E1886"/>
      <c r="F1886" s="52"/>
      <c r="G1886" s="52"/>
      <c r="AA1886" s="153"/>
      <c r="AB1886" s="153"/>
      <c r="AC1886" s="153"/>
    </row>
    <row r="1887" spans="3:29" x14ac:dyDescent="0.25">
      <c r="C1887"/>
      <c r="D1887"/>
      <c r="E1887"/>
      <c r="F1887" s="52"/>
      <c r="G1887" s="52"/>
      <c r="AA1887" s="153"/>
      <c r="AB1887" s="153"/>
      <c r="AC1887" s="153"/>
    </row>
    <row r="1888" spans="3:29" x14ac:dyDescent="0.25">
      <c r="C1888"/>
      <c r="D1888"/>
      <c r="E1888"/>
      <c r="F1888" s="52"/>
      <c r="G1888" s="52"/>
      <c r="AA1888" s="153"/>
      <c r="AB1888" s="153"/>
      <c r="AC1888" s="153"/>
    </row>
    <row r="1889" spans="3:29" x14ac:dyDescent="0.25">
      <c r="C1889"/>
      <c r="D1889"/>
      <c r="E1889"/>
      <c r="F1889" s="52"/>
      <c r="G1889" s="52"/>
      <c r="AA1889" s="153"/>
      <c r="AB1889" s="153"/>
      <c r="AC1889" s="153"/>
    </row>
    <row r="1890" spans="3:29" x14ac:dyDescent="0.25">
      <c r="C1890"/>
      <c r="D1890"/>
      <c r="E1890"/>
      <c r="F1890" s="52"/>
      <c r="G1890" s="52"/>
      <c r="AA1890" s="153"/>
      <c r="AB1890" s="153"/>
      <c r="AC1890" s="153"/>
    </row>
    <row r="1891" spans="3:29" x14ac:dyDescent="0.25">
      <c r="C1891"/>
      <c r="D1891"/>
      <c r="E1891"/>
      <c r="F1891" s="52"/>
      <c r="G1891" s="52"/>
      <c r="AA1891" s="153"/>
      <c r="AB1891" s="153"/>
      <c r="AC1891" s="153"/>
    </row>
    <row r="1892" spans="3:29" x14ac:dyDescent="0.25">
      <c r="C1892"/>
      <c r="D1892"/>
      <c r="E1892"/>
      <c r="F1892" s="52"/>
      <c r="G1892" s="52"/>
      <c r="AA1892" s="153"/>
      <c r="AB1892" s="153"/>
      <c r="AC1892" s="153"/>
    </row>
    <row r="1893" spans="3:29" x14ac:dyDescent="0.25">
      <c r="C1893"/>
      <c r="D1893"/>
      <c r="E1893"/>
      <c r="F1893" s="52"/>
      <c r="G1893" s="52"/>
      <c r="AA1893" s="153"/>
      <c r="AB1893" s="153"/>
      <c r="AC1893" s="153"/>
    </row>
    <row r="1894" spans="3:29" x14ac:dyDescent="0.25">
      <c r="C1894"/>
      <c r="D1894"/>
      <c r="E1894"/>
      <c r="F1894" s="52"/>
      <c r="G1894" s="52"/>
      <c r="AA1894" s="153"/>
      <c r="AB1894" s="153"/>
      <c r="AC1894" s="153"/>
    </row>
    <row r="1895" spans="3:29" x14ac:dyDescent="0.25">
      <c r="C1895"/>
      <c r="D1895"/>
      <c r="E1895"/>
      <c r="F1895" s="52"/>
      <c r="G1895" s="52"/>
      <c r="AA1895" s="153"/>
      <c r="AB1895" s="153"/>
      <c r="AC1895" s="153"/>
    </row>
    <row r="1896" spans="3:29" x14ac:dyDescent="0.25">
      <c r="C1896"/>
      <c r="D1896"/>
      <c r="E1896"/>
      <c r="F1896" s="52"/>
      <c r="G1896" s="52"/>
      <c r="AA1896" s="153"/>
      <c r="AB1896" s="153"/>
      <c r="AC1896" s="153"/>
    </row>
    <row r="1897" spans="3:29" x14ac:dyDescent="0.25">
      <c r="C1897"/>
      <c r="D1897"/>
      <c r="E1897"/>
      <c r="F1897" s="52"/>
      <c r="G1897" s="52"/>
      <c r="AA1897" s="153"/>
      <c r="AB1897" s="153"/>
      <c r="AC1897" s="153"/>
    </row>
    <row r="1898" spans="3:29" x14ac:dyDescent="0.25">
      <c r="C1898"/>
      <c r="D1898"/>
      <c r="E1898"/>
      <c r="F1898" s="52"/>
      <c r="G1898" s="52"/>
      <c r="AA1898" s="153"/>
      <c r="AB1898" s="153"/>
      <c r="AC1898" s="153"/>
    </row>
    <row r="1899" spans="3:29" x14ac:dyDescent="0.25">
      <c r="C1899"/>
      <c r="D1899"/>
      <c r="E1899"/>
      <c r="F1899" s="52"/>
      <c r="G1899" s="52"/>
      <c r="AA1899" s="153"/>
      <c r="AB1899" s="153"/>
      <c r="AC1899" s="153"/>
    </row>
    <row r="1900" spans="3:29" x14ac:dyDescent="0.25">
      <c r="C1900"/>
      <c r="D1900"/>
      <c r="E1900"/>
      <c r="F1900" s="52"/>
      <c r="G1900" s="52"/>
      <c r="AA1900" s="153"/>
      <c r="AB1900" s="153"/>
      <c r="AC1900" s="153"/>
    </row>
    <row r="1901" spans="3:29" x14ac:dyDescent="0.25">
      <c r="C1901"/>
      <c r="D1901"/>
      <c r="E1901"/>
      <c r="F1901" s="52"/>
      <c r="G1901" s="52"/>
      <c r="AA1901" s="153"/>
      <c r="AB1901" s="153"/>
      <c r="AC1901" s="153"/>
    </row>
    <row r="1902" spans="3:29" x14ac:dyDescent="0.25">
      <c r="C1902"/>
      <c r="D1902"/>
      <c r="E1902"/>
      <c r="F1902" s="52"/>
      <c r="G1902" s="52"/>
      <c r="AA1902" s="153"/>
      <c r="AB1902" s="153"/>
      <c r="AC1902" s="153"/>
    </row>
    <row r="1903" spans="3:29" x14ac:dyDescent="0.25">
      <c r="C1903"/>
      <c r="D1903"/>
      <c r="E1903"/>
      <c r="F1903" s="52"/>
      <c r="G1903" s="52"/>
      <c r="AA1903" s="153"/>
      <c r="AB1903" s="153"/>
      <c r="AC1903" s="153"/>
    </row>
    <row r="1904" spans="3:29" x14ac:dyDescent="0.25">
      <c r="C1904"/>
      <c r="D1904"/>
      <c r="E1904"/>
      <c r="F1904" s="52"/>
      <c r="G1904" s="52"/>
      <c r="AA1904" s="153"/>
      <c r="AB1904" s="153"/>
      <c r="AC1904" s="153"/>
    </row>
    <row r="1905" spans="3:29" x14ac:dyDescent="0.25">
      <c r="C1905"/>
      <c r="D1905"/>
      <c r="E1905"/>
      <c r="F1905" s="52"/>
      <c r="G1905" s="52"/>
      <c r="AA1905" s="153"/>
      <c r="AB1905" s="153"/>
      <c r="AC1905" s="153"/>
    </row>
    <row r="1906" spans="3:29" x14ac:dyDescent="0.25">
      <c r="C1906"/>
      <c r="D1906"/>
      <c r="E1906"/>
      <c r="F1906" s="52"/>
      <c r="G1906" s="52"/>
      <c r="AA1906" s="153"/>
      <c r="AB1906" s="153"/>
      <c r="AC1906" s="153"/>
    </row>
    <row r="1907" spans="3:29" x14ac:dyDescent="0.25">
      <c r="C1907"/>
      <c r="D1907"/>
      <c r="E1907"/>
      <c r="F1907" s="52"/>
      <c r="G1907" s="52"/>
      <c r="AA1907" s="153"/>
      <c r="AB1907" s="153"/>
      <c r="AC1907" s="153"/>
    </row>
    <row r="1908" spans="3:29" x14ac:dyDescent="0.25">
      <c r="C1908"/>
      <c r="D1908"/>
      <c r="E1908"/>
      <c r="F1908" s="52"/>
      <c r="G1908" s="52"/>
      <c r="AA1908" s="153"/>
      <c r="AB1908" s="153"/>
      <c r="AC1908" s="153"/>
    </row>
    <row r="1909" spans="3:29" x14ac:dyDescent="0.25">
      <c r="C1909"/>
      <c r="D1909"/>
      <c r="E1909"/>
      <c r="F1909" s="52"/>
      <c r="G1909" s="52"/>
      <c r="AA1909" s="153"/>
      <c r="AB1909" s="153"/>
      <c r="AC1909" s="153"/>
    </row>
    <row r="1910" spans="3:29" x14ac:dyDescent="0.25">
      <c r="C1910"/>
      <c r="D1910"/>
      <c r="E1910"/>
      <c r="F1910" s="52"/>
      <c r="G1910" s="52"/>
      <c r="AA1910" s="153"/>
      <c r="AB1910" s="153"/>
      <c r="AC1910" s="153"/>
    </row>
    <row r="1911" spans="3:29" x14ac:dyDescent="0.25">
      <c r="C1911"/>
      <c r="D1911"/>
      <c r="E1911"/>
      <c r="F1911" s="52"/>
      <c r="G1911" s="52"/>
      <c r="AA1911" s="153"/>
      <c r="AB1911" s="153"/>
      <c r="AC1911" s="153"/>
    </row>
    <row r="1912" spans="3:29" x14ac:dyDescent="0.25">
      <c r="C1912"/>
      <c r="D1912"/>
      <c r="E1912"/>
      <c r="F1912" s="52"/>
      <c r="G1912" s="52"/>
      <c r="AA1912" s="153"/>
      <c r="AB1912" s="153"/>
      <c r="AC1912" s="153"/>
    </row>
    <row r="1913" spans="3:29" x14ac:dyDescent="0.25">
      <c r="C1913"/>
      <c r="D1913"/>
      <c r="E1913"/>
      <c r="F1913" s="52"/>
      <c r="G1913" s="52"/>
      <c r="AA1913" s="153"/>
      <c r="AB1913" s="153"/>
      <c r="AC1913" s="153"/>
    </row>
    <row r="1914" spans="3:29" x14ac:dyDescent="0.25">
      <c r="C1914"/>
      <c r="D1914"/>
      <c r="E1914"/>
      <c r="F1914" s="52"/>
      <c r="G1914" s="52"/>
      <c r="AA1914" s="153"/>
      <c r="AB1914" s="153"/>
      <c r="AC1914" s="153"/>
    </row>
    <row r="1915" spans="3:29" x14ac:dyDescent="0.25">
      <c r="C1915"/>
      <c r="D1915"/>
      <c r="E1915"/>
      <c r="F1915" s="52"/>
      <c r="G1915" s="52"/>
      <c r="AA1915" s="153"/>
      <c r="AB1915" s="153"/>
      <c r="AC1915" s="153"/>
    </row>
    <row r="1916" spans="3:29" x14ac:dyDescent="0.25">
      <c r="C1916"/>
      <c r="D1916"/>
      <c r="E1916"/>
      <c r="F1916" s="52"/>
      <c r="G1916" s="52"/>
      <c r="AA1916" s="153"/>
      <c r="AB1916" s="153"/>
      <c r="AC1916" s="153"/>
    </row>
    <row r="1917" spans="3:29" x14ac:dyDescent="0.25">
      <c r="C1917"/>
      <c r="D1917"/>
      <c r="E1917"/>
      <c r="F1917" s="52"/>
      <c r="G1917" s="52"/>
      <c r="AA1917" s="153"/>
      <c r="AB1917" s="153"/>
      <c r="AC1917" s="153"/>
    </row>
    <row r="1918" spans="3:29" x14ac:dyDescent="0.25">
      <c r="C1918"/>
      <c r="D1918"/>
      <c r="E1918"/>
      <c r="F1918" s="52"/>
      <c r="G1918" s="52"/>
      <c r="AA1918" s="153"/>
      <c r="AB1918" s="153"/>
      <c r="AC1918" s="153"/>
    </row>
    <row r="1919" spans="3:29" x14ac:dyDescent="0.25">
      <c r="C1919"/>
      <c r="D1919"/>
      <c r="E1919"/>
      <c r="F1919" s="52"/>
      <c r="G1919" s="52"/>
      <c r="AA1919" s="153"/>
      <c r="AB1919" s="153"/>
      <c r="AC1919" s="153"/>
    </row>
    <row r="1920" spans="3:29" x14ac:dyDescent="0.25">
      <c r="C1920"/>
      <c r="D1920"/>
      <c r="E1920"/>
      <c r="F1920" s="52"/>
      <c r="G1920" s="52"/>
      <c r="AA1920" s="153"/>
      <c r="AB1920" s="153"/>
      <c r="AC1920" s="153"/>
    </row>
    <row r="1921" spans="3:29" x14ac:dyDescent="0.25">
      <c r="C1921"/>
      <c r="D1921"/>
      <c r="E1921"/>
      <c r="F1921" s="52"/>
      <c r="G1921" s="52"/>
      <c r="AA1921" s="153"/>
      <c r="AB1921" s="153"/>
      <c r="AC1921" s="153"/>
    </row>
    <row r="1922" spans="3:29" x14ac:dyDescent="0.25">
      <c r="C1922"/>
      <c r="D1922"/>
      <c r="E1922"/>
      <c r="F1922" s="52"/>
      <c r="G1922" s="52"/>
      <c r="AA1922" s="153"/>
      <c r="AB1922" s="153"/>
      <c r="AC1922" s="153"/>
    </row>
    <row r="1923" spans="3:29" x14ac:dyDescent="0.25">
      <c r="C1923"/>
      <c r="D1923"/>
      <c r="E1923"/>
      <c r="F1923" s="52"/>
      <c r="G1923" s="52"/>
      <c r="AA1923" s="153"/>
      <c r="AB1923" s="153"/>
      <c r="AC1923" s="153"/>
    </row>
    <row r="1924" spans="3:29" x14ac:dyDescent="0.25">
      <c r="C1924"/>
      <c r="D1924"/>
      <c r="E1924"/>
      <c r="F1924" s="52"/>
      <c r="G1924" s="52"/>
      <c r="AA1924" s="153"/>
      <c r="AB1924" s="153"/>
      <c r="AC1924" s="153"/>
    </row>
    <row r="1925" spans="3:29" x14ac:dyDescent="0.25">
      <c r="C1925"/>
      <c r="D1925"/>
      <c r="E1925"/>
      <c r="F1925" s="52"/>
      <c r="G1925" s="52"/>
      <c r="AA1925" s="153"/>
      <c r="AB1925" s="153"/>
      <c r="AC1925" s="153"/>
    </row>
    <row r="1926" spans="3:29" x14ac:dyDescent="0.25">
      <c r="C1926"/>
      <c r="D1926"/>
      <c r="E1926"/>
      <c r="F1926" s="52"/>
      <c r="G1926" s="52"/>
      <c r="AA1926" s="153"/>
      <c r="AB1926" s="153"/>
      <c r="AC1926" s="153"/>
    </row>
    <row r="1927" spans="3:29" x14ac:dyDescent="0.25">
      <c r="C1927"/>
      <c r="D1927"/>
      <c r="E1927"/>
      <c r="F1927" s="52"/>
      <c r="G1927" s="52"/>
      <c r="AA1927" s="153"/>
      <c r="AB1927" s="153"/>
      <c r="AC1927" s="153"/>
    </row>
    <row r="1928" spans="3:29" x14ac:dyDescent="0.25">
      <c r="C1928"/>
      <c r="D1928"/>
      <c r="E1928"/>
      <c r="F1928" s="52"/>
      <c r="G1928" s="52"/>
      <c r="AA1928" s="153"/>
      <c r="AB1928" s="153"/>
      <c r="AC1928" s="153"/>
    </row>
    <row r="1929" spans="3:29" x14ac:dyDescent="0.25">
      <c r="C1929"/>
      <c r="D1929"/>
      <c r="E1929"/>
      <c r="F1929" s="52"/>
      <c r="G1929" s="52"/>
      <c r="AA1929" s="153"/>
      <c r="AB1929" s="153"/>
      <c r="AC1929" s="153"/>
    </row>
    <row r="1930" spans="3:29" x14ac:dyDescent="0.25">
      <c r="C1930"/>
      <c r="D1930"/>
      <c r="E1930"/>
      <c r="F1930" s="52"/>
      <c r="G1930" s="52"/>
      <c r="AA1930" s="153"/>
      <c r="AB1930" s="153"/>
      <c r="AC1930" s="153"/>
    </row>
    <row r="1931" spans="3:29" x14ac:dyDescent="0.25">
      <c r="C1931"/>
      <c r="D1931"/>
      <c r="E1931"/>
      <c r="F1931" s="52"/>
      <c r="G1931" s="52"/>
      <c r="AA1931" s="153"/>
      <c r="AB1931" s="153"/>
      <c r="AC1931" s="153"/>
    </row>
    <row r="1932" spans="3:29" x14ac:dyDescent="0.25">
      <c r="C1932"/>
      <c r="D1932"/>
      <c r="E1932"/>
      <c r="F1932" s="52"/>
      <c r="G1932" s="52"/>
      <c r="AA1932" s="153"/>
      <c r="AB1932" s="153"/>
      <c r="AC1932" s="153"/>
    </row>
    <row r="1933" spans="3:29" x14ac:dyDescent="0.25">
      <c r="C1933"/>
      <c r="D1933"/>
      <c r="E1933"/>
      <c r="F1933" s="52"/>
      <c r="G1933" s="52"/>
      <c r="AA1933" s="153"/>
      <c r="AB1933" s="153"/>
      <c r="AC1933" s="153"/>
    </row>
    <row r="1934" spans="3:29" x14ac:dyDescent="0.25">
      <c r="C1934"/>
      <c r="D1934"/>
      <c r="E1934"/>
      <c r="F1934" s="52"/>
      <c r="G1934" s="52"/>
      <c r="AA1934" s="153"/>
      <c r="AB1934" s="153"/>
      <c r="AC1934" s="153"/>
    </row>
    <row r="1935" spans="3:29" x14ac:dyDescent="0.25">
      <c r="C1935"/>
      <c r="D1935"/>
      <c r="E1935"/>
      <c r="F1935" s="52"/>
      <c r="G1935" s="52"/>
      <c r="AA1935" s="153"/>
      <c r="AB1935" s="153"/>
      <c r="AC1935" s="153"/>
    </row>
    <row r="1936" spans="3:29" x14ac:dyDescent="0.25">
      <c r="C1936"/>
      <c r="D1936"/>
      <c r="E1936"/>
      <c r="F1936" s="52"/>
      <c r="G1936" s="52"/>
      <c r="AA1936" s="153"/>
      <c r="AB1936" s="153"/>
      <c r="AC1936" s="153"/>
    </row>
    <row r="1937" spans="3:29" x14ac:dyDescent="0.25">
      <c r="C1937"/>
      <c r="D1937"/>
      <c r="E1937"/>
      <c r="F1937" s="52"/>
      <c r="G1937" s="52"/>
      <c r="AA1937" s="153"/>
      <c r="AB1937" s="153"/>
      <c r="AC1937" s="153"/>
    </row>
    <row r="1938" spans="3:29" x14ac:dyDescent="0.25">
      <c r="C1938"/>
      <c r="D1938"/>
      <c r="E1938"/>
      <c r="F1938" s="52"/>
      <c r="G1938" s="52"/>
      <c r="AA1938" s="153"/>
      <c r="AB1938" s="153"/>
      <c r="AC1938" s="153"/>
    </row>
    <row r="1939" spans="3:29" x14ac:dyDescent="0.25">
      <c r="C1939"/>
      <c r="D1939"/>
      <c r="E1939"/>
      <c r="F1939" s="52"/>
      <c r="G1939" s="52"/>
      <c r="AA1939" s="153"/>
      <c r="AB1939" s="153"/>
      <c r="AC1939" s="153"/>
    </row>
    <row r="1940" spans="3:29" x14ac:dyDescent="0.25">
      <c r="C1940"/>
      <c r="D1940"/>
      <c r="E1940"/>
      <c r="F1940" s="52"/>
      <c r="G1940" s="52"/>
      <c r="AA1940" s="153"/>
      <c r="AB1940" s="153"/>
      <c r="AC1940" s="153"/>
    </row>
    <row r="1941" spans="3:29" x14ac:dyDescent="0.25">
      <c r="C1941"/>
      <c r="D1941"/>
      <c r="E1941"/>
      <c r="F1941" s="52"/>
      <c r="G1941" s="52"/>
      <c r="AA1941" s="153"/>
      <c r="AB1941" s="153"/>
      <c r="AC1941" s="153"/>
    </row>
    <row r="1942" spans="3:29" x14ac:dyDescent="0.25">
      <c r="C1942"/>
      <c r="D1942"/>
      <c r="E1942"/>
      <c r="F1942" s="52"/>
      <c r="G1942" s="52"/>
      <c r="AA1942" s="153"/>
      <c r="AB1942" s="153"/>
      <c r="AC1942" s="153"/>
    </row>
    <row r="1943" spans="3:29" x14ac:dyDescent="0.25">
      <c r="C1943"/>
      <c r="D1943"/>
      <c r="E1943"/>
      <c r="F1943" s="52"/>
      <c r="G1943" s="52"/>
      <c r="AA1943" s="153"/>
      <c r="AB1943" s="153"/>
      <c r="AC1943" s="153"/>
    </row>
    <row r="1944" spans="3:29" x14ac:dyDescent="0.25">
      <c r="C1944"/>
      <c r="D1944"/>
      <c r="E1944"/>
      <c r="F1944" s="52"/>
      <c r="G1944" s="52"/>
      <c r="AA1944" s="153"/>
      <c r="AB1944" s="153"/>
      <c r="AC1944" s="153"/>
    </row>
    <row r="1945" spans="3:29" x14ac:dyDescent="0.25">
      <c r="C1945"/>
      <c r="D1945"/>
      <c r="E1945"/>
      <c r="F1945" s="52"/>
      <c r="G1945" s="52"/>
      <c r="AA1945" s="153"/>
      <c r="AB1945" s="153"/>
      <c r="AC1945" s="153"/>
    </row>
    <row r="1946" spans="3:29" x14ac:dyDescent="0.25">
      <c r="C1946"/>
      <c r="D1946"/>
      <c r="E1946"/>
      <c r="F1946" s="52"/>
      <c r="G1946" s="52"/>
      <c r="AA1946" s="153"/>
      <c r="AB1946" s="153"/>
      <c r="AC1946" s="153"/>
    </row>
    <row r="1947" spans="3:29" x14ac:dyDescent="0.25">
      <c r="C1947"/>
      <c r="D1947"/>
      <c r="E1947"/>
      <c r="F1947" s="52"/>
      <c r="G1947" s="52"/>
      <c r="AA1947" s="153"/>
      <c r="AB1947" s="153"/>
      <c r="AC1947" s="153"/>
    </row>
    <row r="1948" spans="3:29" x14ac:dyDescent="0.25">
      <c r="C1948"/>
      <c r="D1948"/>
      <c r="E1948"/>
      <c r="F1948" s="52"/>
      <c r="G1948" s="52"/>
      <c r="AA1948" s="153"/>
      <c r="AB1948" s="153"/>
      <c r="AC1948" s="153"/>
    </row>
    <row r="1949" spans="3:29" x14ac:dyDescent="0.25">
      <c r="C1949"/>
      <c r="D1949"/>
      <c r="E1949"/>
      <c r="F1949" s="52"/>
      <c r="G1949" s="52"/>
      <c r="AA1949" s="153"/>
      <c r="AB1949" s="153"/>
      <c r="AC1949" s="153"/>
    </row>
    <row r="1950" spans="3:29" x14ac:dyDescent="0.25">
      <c r="C1950"/>
      <c r="D1950"/>
      <c r="E1950"/>
      <c r="F1950" s="52"/>
      <c r="G1950" s="52"/>
      <c r="AA1950" s="153"/>
      <c r="AB1950" s="153"/>
      <c r="AC1950" s="153"/>
    </row>
    <row r="1951" spans="3:29" x14ac:dyDescent="0.25">
      <c r="C1951"/>
      <c r="D1951"/>
      <c r="E1951"/>
      <c r="F1951" s="52"/>
      <c r="G1951" s="52"/>
      <c r="AA1951" s="153"/>
      <c r="AB1951" s="153"/>
      <c r="AC1951" s="153"/>
    </row>
    <row r="1952" spans="3:29" x14ac:dyDescent="0.25">
      <c r="C1952"/>
      <c r="D1952"/>
      <c r="E1952"/>
      <c r="F1952" s="52"/>
      <c r="G1952" s="52"/>
      <c r="AA1952" s="153"/>
      <c r="AB1952" s="153"/>
      <c r="AC1952" s="153"/>
    </row>
    <row r="1953" spans="3:29" x14ac:dyDescent="0.25">
      <c r="C1953"/>
      <c r="D1953"/>
      <c r="E1953"/>
      <c r="F1953" s="52"/>
      <c r="G1953" s="52"/>
      <c r="AA1953" s="153"/>
      <c r="AB1953" s="153"/>
      <c r="AC1953" s="153"/>
    </row>
    <row r="1954" spans="3:29" x14ac:dyDescent="0.25">
      <c r="C1954"/>
      <c r="D1954"/>
      <c r="E1954"/>
      <c r="F1954" s="52"/>
      <c r="G1954" s="52"/>
      <c r="AA1954" s="153"/>
      <c r="AB1954" s="153"/>
      <c r="AC1954" s="153"/>
    </row>
    <row r="1955" spans="3:29" x14ac:dyDescent="0.25">
      <c r="C1955"/>
      <c r="D1955"/>
      <c r="E1955"/>
      <c r="F1955" s="52"/>
      <c r="G1955" s="52"/>
      <c r="AA1955" s="153"/>
      <c r="AB1955" s="153"/>
      <c r="AC1955" s="153"/>
    </row>
    <row r="1956" spans="3:29" x14ac:dyDescent="0.25">
      <c r="C1956"/>
      <c r="D1956"/>
      <c r="E1956"/>
      <c r="F1956" s="52"/>
      <c r="G1956" s="52"/>
      <c r="AA1956" s="153"/>
      <c r="AB1956" s="153"/>
      <c r="AC1956" s="153"/>
    </row>
    <row r="1957" spans="3:29" x14ac:dyDescent="0.25">
      <c r="C1957"/>
      <c r="D1957"/>
      <c r="E1957"/>
      <c r="F1957" s="52"/>
      <c r="G1957" s="52"/>
      <c r="AA1957" s="153"/>
      <c r="AB1957" s="153"/>
      <c r="AC1957" s="153"/>
    </row>
    <row r="1958" spans="3:29" x14ac:dyDescent="0.25">
      <c r="C1958"/>
      <c r="D1958"/>
      <c r="E1958"/>
      <c r="F1958" s="52"/>
      <c r="G1958" s="52"/>
      <c r="AA1958" s="153"/>
      <c r="AB1958" s="153"/>
      <c r="AC1958" s="153"/>
    </row>
    <row r="1959" spans="3:29" x14ac:dyDescent="0.25">
      <c r="C1959"/>
      <c r="D1959"/>
      <c r="E1959"/>
      <c r="F1959" s="52"/>
      <c r="G1959" s="52"/>
      <c r="AA1959" s="153"/>
      <c r="AB1959" s="153"/>
      <c r="AC1959" s="153"/>
    </row>
    <row r="1960" spans="3:29" x14ac:dyDescent="0.25">
      <c r="C1960"/>
      <c r="D1960"/>
      <c r="E1960"/>
      <c r="F1960" s="52"/>
      <c r="G1960" s="52"/>
      <c r="AA1960" s="153"/>
      <c r="AB1960" s="153"/>
      <c r="AC1960" s="153"/>
    </row>
    <row r="1961" spans="3:29" x14ac:dyDescent="0.25">
      <c r="C1961"/>
      <c r="D1961"/>
      <c r="E1961"/>
      <c r="F1961" s="52"/>
      <c r="G1961" s="52"/>
      <c r="AA1961" s="153"/>
      <c r="AB1961" s="153"/>
      <c r="AC1961" s="153"/>
    </row>
    <row r="1962" spans="3:29" x14ac:dyDescent="0.25">
      <c r="C1962"/>
      <c r="D1962"/>
      <c r="E1962"/>
      <c r="F1962" s="52"/>
      <c r="G1962" s="52"/>
      <c r="AA1962" s="153"/>
      <c r="AB1962" s="153"/>
      <c r="AC1962" s="153"/>
    </row>
    <row r="1963" spans="3:29" x14ac:dyDescent="0.25">
      <c r="C1963"/>
      <c r="D1963"/>
      <c r="E1963"/>
      <c r="F1963" s="52"/>
      <c r="G1963" s="52"/>
      <c r="AA1963" s="153"/>
      <c r="AB1963" s="153"/>
      <c r="AC1963" s="153"/>
    </row>
    <row r="1964" spans="3:29" x14ac:dyDescent="0.25">
      <c r="C1964"/>
      <c r="D1964"/>
      <c r="E1964"/>
      <c r="F1964" s="52"/>
      <c r="G1964" s="52"/>
      <c r="AA1964" s="153"/>
      <c r="AB1964" s="153"/>
      <c r="AC1964" s="153"/>
    </row>
    <row r="1965" spans="3:29" x14ac:dyDescent="0.25">
      <c r="C1965"/>
      <c r="D1965"/>
      <c r="E1965"/>
      <c r="F1965" s="52"/>
      <c r="G1965" s="52"/>
      <c r="AA1965" s="153"/>
      <c r="AB1965" s="153"/>
      <c r="AC1965" s="153"/>
    </row>
    <row r="1966" spans="3:29" x14ac:dyDescent="0.25">
      <c r="C1966"/>
      <c r="D1966"/>
      <c r="E1966"/>
      <c r="F1966" s="52"/>
      <c r="G1966" s="52"/>
      <c r="AA1966" s="153"/>
      <c r="AB1966" s="153"/>
      <c r="AC1966" s="153"/>
    </row>
    <row r="1967" spans="3:29" x14ac:dyDescent="0.25">
      <c r="C1967"/>
      <c r="D1967"/>
      <c r="E1967"/>
      <c r="F1967" s="52"/>
      <c r="G1967" s="52"/>
      <c r="AA1967" s="153"/>
      <c r="AB1967" s="153"/>
      <c r="AC1967" s="153"/>
    </row>
    <row r="1968" spans="3:29" x14ac:dyDescent="0.25">
      <c r="C1968"/>
      <c r="D1968"/>
      <c r="E1968"/>
      <c r="F1968" s="52"/>
      <c r="G1968" s="52"/>
      <c r="AA1968" s="153"/>
      <c r="AB1968" s="153"/>
      <c r="AC1968" s="153"/>
    </row>
    <row r="1969" spans="3:29" x14ac:dyDescent="0.25">
      <c r="C1969"/>
      <c r="D1969"/>
      <c r="E1969"/>
      <c r="F1969" s="52"/>
      <c r="G1969" s="52"/>
      <c r="AA1969" s="153"/>
      <c r="AB1969" s="153"/>
      <c r="AC1969" s="153"/>
    </row>
    <row r="1970" spans="3:29" x14ac:dyDescent="0.25">
      <c r="C1970"/>
      <c r="D1970"/>
      <c r="E1970"/>
      <c r="F1970" s="52"/>
      <c r="G1970" s="52"/>
      <c r="AA1970" s="153"/>
      <c r="AB1970" s="153"/>
      <c r="AC1970" s="153"/>
    </row>
    <row r="1971" spans="3:29" x14ac:dyDescent="0.25">
      <c r="C1971"/>
      <c r="D1971"/>
      <c r="E1971"/>
      <c r="F1971" s="52"/>
      <c r="G1971" s="52"/>
      <c r="AA1971" s="153"/>
      <c r="AB1971" s="153"/>
      <c r="AC1971" s="153"/>
    </row>
    <row r="1972" spans="3:29" x14ac:dyDescent="0.25">
      <c r="C1972"/>
      <c r="D1972"/>
      <c r="E1972"/>
      <c r="F1972" s="52"/>
      <c r="G1972" s="52"/>
      <c r="AA1972" s="153"/>
      <c r="AB1972" s="153"/>
      <c r="AC1972" s="153"/>
    </row>
    <row r="1973" spans="3:29" x14ac:dyDescent="0.25">
      <c r="C1973"/>
      <c r="D1973"/>
      <c r="E1973"/>
      <c r="F1973" s="52"/>
      <c r="G1973" s="52"/>
      <c r="AA1973" s="153"/>
      <c r="AB1973" s="153"/>
      <c r="AC1973" s="153"/>
    </row>
    <row r="1974" spans="3:29" x14ac:dyDescent="0.25">
      <c r="C1974"/>
      <c r="D1974"/>
      <c r="E1974"/>
      <c r="F1974" s="52"/>
      <c r="G1974" s="52"/>
      <c r="AA1974" s="153"/>
      <c r="AB1974" s="153"/>
      <c r="AC1974" s="153"/>
    </row>
    <row r="1975" spans="3:29" x14ac:dyDescent="0.25">
      <c r="C1975"/>
      <c r="D1975"/>
      <c r="E1975"/>
      <c r="F1975" s="52"/>
      <c r="G1975" s="52"/>
      <c r="AA1975" s="153"/>
      <c r="AB1975" s="153"/>
      <c r="AC1975" s="153"/>
    </row>
    <row r="1976" spans="3:29" x14ac:dyDescent="0.25">
      <c r="C1976"/>
      <c r="D1976"/>
      <c r="E1976"/>
      <c r="F1976" s="52"/>
      <c r="G1976" s="52"/>
      <c r="AA1976" s="153"/>
      <c r="AB1976" s="153"/>
      <c r="AC1976" s="153"/>
    </row>
    <row r="1977" spans="3:29" x14ac:dyDescent="0.25">
      <c r="C1977"/>
      <c r="D1977"/>
      <c r="E1977"/>
      <c r="F1977" s="52"/>
      <c r="G1977" s="52"/>
      <c r="AA1977" s="153"/>
      <c r="AB1977" s="153"/>
      <c r="AC1977" s="153"/>
    </row>
    <row r="1978" spans="3:29" x14ac:dyDescent="0.25">
      <c r="C1978"/>
      <c r="D1978"/>
      <c r="E1978"/>
      <c r="F1978" s="52"/>
      <c r="G1978" s="52"/>
      <c r="AA1978" s="153"/>
      <c r="AB1978" s="153"/>
      <c r="AC1978" s="153"/>
    </row>
    <row r="1979" spans="3:29" x14ac:dyDescent="0.25">
      <c r="C1979"/>
      <c r="D1979"/>
      <c r="E1979"/>
      <c r="F1979" s="52"/>
      <c r="G1979" s="52"/>
      <c r="AA1979" s="153"/>
      <c r="AB1979" s="153"/>
      <c r="AC1979" s="153"/>
    </row>
    <row r="1980" spans="3:29" x14ac:dyDescent="0.25">
      <c r="C1980"/>
      <c r="D1980"/>
      <c r="E1980"/>
      <c r="F1980" s="52"/>
      <c r="G1980" s="52"/>
      <c r="AA1980" s="153"/>
      <c r="AB1980" s="153"/>
      <c r="AC1980" s="153"/>
    </row>
    <row r="1981" spans="3:29" x14ac:dyDescent="0.25">
      <c r="C1981"/>
      <c r="D1981"/>
      <c r="E1981"/>
      <c r="F1981" s="52"/>
      <c r="G1981" s="52"/>
      <c r="AA1981" s="153"/>
      <c r="AB1981" s="153"/>
      <c r="AC1981" s="153"/>
    </row>
    <row r="1982" spans="3:29" x14ac:dyDescent="0.25">
      <c r="C1982"/>
      <c r="D1982"/>
      <c r="E1982"/>
      <c r="F1982" s="52"/>
      <c r="G1982" s="52"/>
      <c r="AA1982" s="153"/>
      <c r="AB1982" s="153"/>
      <c r="AC1982" s="153"/>
    </row>
    <row r="1983" spans="3:29" x14ac:dyDescent="0.25">
      <c r="C1983"/>
      <c r="D1983"/>
      <c r="E1983"/>
      <c r="F1983" s="52"/>
      <c r="G1983" s="52"/>
      <c r="AA1983" s="153"/>
      <c r="AB1983" s="153"/>
      <c r="AC1983" s="153"/>
    </row>
    <row r="1984" spans="3:29" x14ac:dyDescent="0.25">
      <c r="C1984"/>
      <c r="D1984"/>
      <c r="E1984"/>
      <c r="F1984" s="52"/>
      <c r="G1984" s="52"/>
      <c r="AA1984" s="153"/>
      <c r="AB1984" s="153"/>
      <c r="AC1984" s="153"/>
    </row>
    <row r="1985" spans="3:29" x14ac:dyDescent="0.25">
      <c r="C1985"/>
      <c r="D1985"/>
      <c r="E1985"/>
      <c r="F1985" s="52"/>
      <c r="G1985" s="52"/>
      <c r="AA1985" s="153"/>
      <c r="AB1985" s="153"/>
      <c r="AC1985" s="153"/>
    </row>
    <row r="1986" spans="3:29" x14ac:dyDescent="0.25">
      <c r="C1986"/>
      <c r="D1986"/>
      <c r="E1986"/>
      <c r="F1986" s="52"/>
      <c r="G1986" s="52"/>
      <c r="AA1986" s="153"/>
      <c r="AB1986" s="153"/>
      <c r="AC1986" s="153"/>
    </row>
    <row r="1987" spans="3:29" x14ac:dyDescent="0.25">
      <c r="C1987"/>
      <c r="D1987"/>
      <c r="E1987"/>
      <c r="F1987" s="52"/>
      <c r="G1987" s="52"/>
      <c r="AA1987" s="153"/>
      <c r="AB1987" s="153"/>
      <c r="AC1987" s="153"/>
    </row>
    <row r="1988" spans="3:29" x14ac:dyDescent="0.25">
      <c r="C1988"/>
      <c r="D1988"/>
      <c r="E1988"/>
      <c r="F1988" s="52"/>
      <c r="G1988" s="52"/>
      <c r="AA1988" s="153"/>
      <c r="AB1988" s="153"/>
      <c r="AC1988" s="153"/>
    </row>
    <row r="1989" spans="3:29" x14ac:dyDescent="0.25">
      <c r="C1989"/>
      <c r="D1989"/>
      <c r="E1989"/>
      <c r="F1989" s="52"/>
      <c r="G1989" s="52"/>
      <c r="AA1989" s="153"/>
      <c r="AB1989" s="153"/>
      <c r="AC1989" s="153"/>
    </row>
    <row r="1990" spans="3:29" x14ac:dyDescent="0.25">
      <c r="C1990"/>
      <c r="D1990"/>
      <c r="E1990"/>
      <c r="F1990" s="52"/>
      <c r="G1990" s="52"/>
      <c r="AA1990" s="153"/>
      <c r="AB1990" s="153"/>
      <c r="AC1990" s="153"/>
    </row>
    <row r="1991" spans="3:29" x14ac:dyDescent="0.25">
      <c r="C1991"/>
      <c r="D1991"/>
      <c r="E1991"/>
      <c r="F1991" s="52"/>
      <c r="G1991" s="52"/>
      <c r="AA1991" s="153"/>
      <c r="AB1991" s="153"/>
      <c r="AC1991" s="153"/>
    </row>
    <row r="1992" spans="3:29" x14ac:dyDescent="0.25">
      <c r="C1992"/>
      <c r="D1992"/>
      <c r="E1992"/>
      <c r="F1992" s="52"/>
      <c r="G1992" s="52"/>
      <c r="AA1992" s="153"/>
      <c r="AB1992" s="153"/>
      <c r="AC1992" s="153"/>
    </row>
    <row r="1993" spans="3:29" x14ac:dyDescent="0.25">
      <c r="C1993"/>
      <c r="D1993"/>
      <c r="E1993"/>
      <c r="F1993" s="52"/>
      <c r="G1993" s="52"/>
      <c r="AA1993" s="153"/>
      <c r="AB1993" s="153"/>
      <c r="AC1993" s="153"/>
    </row>
    <row r="1994" spans="3:29" x14ac:dyDescent="0.25">
      <c r="C1994"/>
      <c r="D1994"/>
      <c r="E1994"/>
      <c r="F1994" s="52"/>
      <c r="G1994" s="52"/>
      <c r="AA1994" s="153"/>
      <c r="AB1994" s="153"/>
      <c r="AC1994" s="153"/>
    </row>
    <row r="1995" spans="3:29" x14ac:dyDescent="0.25">
      <c r="C1995"/>
      <c r="D1995"/>
      <c r="E1995"/>
      <c r="F1995" s="52"/>
      <c r="G1995" s="52"/>
      <c r="AA1995" s="153"/>
      <c r="AB1995" s="153"/>
      <c r="AC1995" s="153"/>
    </row>
    <row r="1996" spans="3:29" x14ac:dyDescent="0.25">
      <c r="C1996"/>
      <c r="D1996"/>
      <c r="E1996"/>
      <c r="F1996" s="52"/>
      <c r="G1996" s="52"/>
      <c r="AA1996" s="153"/>
      <c r="AB1996" s="153"/>
      <c r="AC1996" s="153"/>
    </row>
    <row r="1997" spans="3:29" x14ac:dyDescent="0.25">
      <c r="C1997"/>
      <c r="D1997"/>
      <c r="E1997"/>
      <c r="F1997" s="52"/>
      <c r="G1997" s="52"/>
      <c r="AA1997" s="153"/>
      <c r="AB1997" s="153"/>
      <c r="AC1997" s="153"/>
    </row>
    <row r="1998" spans="3:29" x14ac:dyDescent="0.25">
      <c r="C1998"/>
      <c r="D1998"/>
      <c r="E1998"/>
      <c r="F1998" s="52"/>
      <c r="G1998" s="52"/>
      <c r="AA1998" s="153"/>
      <c r="AB1998" s="153"/>
      <c r="AC1998" s="153"/>
    </row>
    <row r="1999" spans="3:29" x14ac:dyDescent="0.25">
      <c r="C1999"/>
      <c r="D1999"/>
      <c r="E1999"/>
      <c r="F1999" s="52"/>
      <c r="G1999" s="52"/>
      <c r="AA1999" s="153"/>
      <c r="AB1999" s="153"/>
      <c r="AC1999" s="153"/>
    </row>
    <row r="2000" spans="3:29" x14ac:dyDescent="0.25">
      <c r="C2000"/>
      <c r="D2000"/>
      <c r="E2000"/>
      <c r="F2000" s="52"/>
      <c r="G2000" s="52"/>
      <c r="AA2000" s="153"/>
      <c r="AB2000" s="153"/>
      <c r="AC2000" s="153"/>
    </row>
    <row r="2001" spans="3:29" x14ac:dyDescent="0.25">
      <c r="C2001"/>
      <c r="D2001"/>
      <c r="E2001"/>
      <c r="F2001" s="52"/>
      <c r="G2001" s="52"/>
      <c r="AA2001" s="153"/>
      <c r="AB2001" s="153"/>
      <c r="AC2001" s="153"/>
    </row>
    <row r="2002" spans="3:29" x14ac:dyDescent="0.25">
      <c r="C2002"/>
      <c r="D2002"/>
      <c r="E2002"/>
      <c r="F2002" s="52"/>
      <c r="G2002" s="52"/>
      <c r="AA2002" s="153"/>
      <c r="AB2002" s="153"/>
      <c r="AC2002" s="153"/>
    </row>
    <row r="2003" spans="3:29" x14ac:dyDescent="0.25">
      <c r="C2003"/>
      <c r="D2003"/>
      <c r="E2003"/>
      <c r="F2003" s="52"/>
      <c r="G2003" s="52"/>
      <c r="AA2003" s="153"/>
      <c r="AB2003" s="153"/>
      <c r="AC2003" s="153"/>
    </row>
    <row r="2004" spans="3:29" x14ac:dyDescent="0.25">
      <c r="C2004"/>
      <c r="D2004"/>
      <c r="E2004"/>
      <c r="F2004" s="52"/>
      <c r="G2004" s="52"/>
      <c r="AA2004" s="153"/>
      <c r="AB2004" s="153"/>
      <c r="AC2004" s="153"/>
    </row>
    <row r="2005" spans="3:29" x14ac:dyDescent="0.25">
      <c r="C2005"/>
      <c r="D2005"/>
      <c r="E2005"/>
      <c r="F2005" s="52"/>
      <c r="G2005" s="52"/>
      <c r="AA2005" s="153"/>
      <c r="AB2005" s="153"/>
      <c r="AC2005" s="153"/>
    </row>
    <row r="2006" spans="3:29" x14ac:dyDescent="0.25">
      <c r="C2006"/>
      <c r="D2006"/>
      <c r="E2006"/>
      <c r="F2006" s="52"/>
      <c r="G2006" s="52"/>
      <c r="AA2006" s="153"/>
      <c r="AB2006" s="153"/>
      <c r="AC2006" s="153"/>
    </row>
    <row r="2007" spans="3:29" x14ac:dyDescent="0.25">
      <c r="C2007"/>
      <c r="D2007"/>
      <c r="E2007"/>
      <c r="F2007" s="52"/>
      <c r="G2007" s="52"/>
      <c r="AA2007" s="153"/>
      <c r="AB2007" s="153"/>
      <c r="AC2007" s="153"/>
    </row>
    <row r="2008" spans="3:29" x14ac:dyDescent="0.25">
      <c r="C2008"/>
      <c r="D2008"/>
      <c r="E2008"/>
      <c r="F2008" s="52"/>
      <c r="G2008" s="52"/>
      <c r="AA2008" s="153"/>
      <c r="AB2008" s="153"/>
      <c r="AC2008" s="153"/>
    </row>
    <row r="2009" spans="3:29" x14ac:dyDescent="0.25">
      <c r="C2009"/>
      <c r="D2009"/>
      <c r="E2009"/>
      <c r="F2009" s="52"/>
      <c r="G2009" s="52"/>
      <c r="AA2009" s="153"/>
      <c r="AB2009" s="153"/>
      <c r="AC2009" s="153"/>
    </row>
    <row r="2010" spans="3:29" x14ac:dyDescent="0.25">
      <c r="C2010"/>
      <c r="D2010"/>
      <c r="E2010"/>
      <c r="F2010" s="52"/>
      <c r="G2010" s="52"/>
      <c r="AA2010" s="153"/>
      <c r="AB2010" s="153"/>
      <c r="AC2010" s="153"/>
    </row>
    <row r="2011" spans="3:29" x14ac:dyDescent="0.25">
      <c r="C2011"/>
      <c r="D2011"/>
      <c r="E2011"/>
      <c r="F2011" s="52"/>
      <c r="G2011" s="52"/>
      <c r="AA2011" s="153"/>
      <c r="AB2011" s="153"/>
      <c r="AC2011" s="153"/>
    </row>
    <row r="2012" spans="3:29" x14ac:dyDescent="0.25">
      <c r="C2012"/>
      <c r="D2012"/>
      <c r="E2012"/>
      <c r="F2012" s="52"/>
      <c r="G2012" s="52"/>
      <c r="AA2012" s="153"/>
      <c r="AB2012" s="153"/>
      <c r="AC2012" s="153"/>
    </row>
    <row r="2013" spans="3:29" x14ac:dyDescent="0.25">
      <c r="C2013"/>
      <c r="D2013"/>
      <c r="E2013"/>
      <c r="F2013" s="52"/>
      <c r="G2013" s="52"/>
      <c r="AA2013" s="153"/>
      <c r="AB2013" s="153"/>
      <c r="AC2013" s="153"/>
    </row>
    <row r="2014" spans="3:29" x14ac:dyDescent="0.25">
      <c r="C2014"/>
      <c r="D2014"/>
      <c r="E2014"/>
      <c r="F2014" s="52"/>
      <c r="G2014" s="52"/>
      <c r="AA2014" s="153"/>
      <c r="AB2014" s="153"/>
      <c r="AC2014" s="153"/>
    </row>
    <row r="2015" spans="3:29" x14ac:dyDescent="0.25">
      <c r="C2015"/>
      <c r="D2015"/>
      <c r="E2015"/>
      <c r="F2015" s="52"/>
      <c r="G2015" s="52"/>
      <c r="AA2015" s="153"/>
      <c r="AB2015" s="153"/>
      <c r="AC2015" s="153"/>
    </row>
    <row r="2016" spans="3:29" x14ac:dyDescent="0.25">
      <c r="C2016"/>
      <c r="D2016"/>
      <c r="E2016"/>
      <c r="F2016" s="52"/>
      <c r="G2016" s="52"/>
      <c r="AA2016" s="153"/>
      <c r="AB2016" s="153"/>
      <c r="AC2016" s="153"/>
    </row>
    <row r="2017" spans="3:29" x14ac:dyDescent="0.25">
      <c r="C2017"/>
      <c r="D2017"/>
      <c r="E2017"/>
      <c r="F2017" s="52"/>
      <c r="G2017" s="52"/>
      <c r="AA2017" s="153"/>
      <c r="AB2017" s="153"/>
      <c r="AC2017" s="153"/>
    </row>
    <row r="2018" spans="3:29" x14ac:dyDescent="0.25">
      <c r="C2018"/>
      <c r="D2018"/>
      <c r="E2018"/>
      <c r="F2018" s="52"/>
      <c r="G2018" s="52"/>
      <c r="AA2018" s="153"/>
      <c r="AB2018" s="153"/>
      <c r="AC2018" s="153"/>
    </row>
    <row r="2019" spans="3:29" x14ac:dyDescent="0.25">
      <c r="C2019"/>
      <c r="D2019"/>
      <c r="E2019"/>
      <c r="F2019" s="52"/>
      <c r="G2019" s="52"/>
      <c r="AA2019" s="153"/>
      <c r="AB2019" s="153"/>
      <c r="AC2019" s="153"/>
    </row>
    <row r="2020" spans="3:29" x14ac:dyDescent="0.25">
      <c r="C2020"/>
      <c r="D2020"/>
      <c r="E2020"/>
      <c r="F2020" s="52"/>
      <c r="G2020" s="52"/>
      <c r="AA2020" s="153"/>
      <c r="AB2020" s="153"/>
      <c r="AC2020" s="153"/>
    </row>
    <row r="2021" spans="3:29" x14ac:dyDescent="0.25">
      <c r="C2021"/>
      <c r="D2021"/>
      <c r="E2021"/>
      <c r="F2021" s="52"/>
      <c r="G2021" s="52"/>
      <c r="AA2021" s="153"/>
      <c r="AB2021" s="153"/>
      <c r="AC2021" s="153"/>
    </row>
    <row r="2022" spans="3:29" x14ac:dyDescent="0.25">
      <c r="C2022"/>
      <c r="D2022"/>
      <c r="E2022"/>
      <c r="F2022" s="52"/>
      <c r="G2022" s="52"/>
      <c r="AA2022" s="153"/>
      <c r="AB2022" s="153"/>
      <c r="AC2022" s="153"/>
    </row>
    <row r="2023" spans="3:29" x14ac:dyDescent="0.25">
      <c r="C2023"/>
      <c r="D2023"/>
      <c r="E2023"/>
      <c r="F2023" s="52"/>
      <c r="G2023" s="52"/>
      <c r="AA2023" s="153"/>
      <c r="AB2023" s="153"/>
      <c r="AC2023" s="153"/>
    </row>
    <row r="2024" spans="3:29" x14ac:dyDescent="0.25">
      <c r="C2024"/>
      <c r="D2024"/>
      <c r="E2024"/>
      <c r="F2024" s="52"/>
      <c r="G2024" s="52"/>
      <c r="AA2024" s="153"/>
      <c r="AB2024" s="153"/>
      <c r="AC2024" s="153"/>
    </row>
    <row r="2025" spans="3:29" x14ac:dyDescent="0.25">
      <c r="C2025"/>
      <c r="D2025"/>
      <c r="E2025"/>
      <c r="F2025" s="52"/>
      <c r="G2025" s="52"/>
      <c r="AA2025" s="153"/>
      <c r="AB2025" s="153"/>
      <c r="AC2025" s="153"/>
    </row>
    <row r="2026" spans="3:29" x14ac:dyDescent="0.25">
      <c r="C2026"/>
      <c r="D2026"/>
      <c r="E2026"/>
      <c r="F2026" s="52"/>
      <c r="G2026" s="52"/>
      <c r="AA2026" s="153"/>
      <c r="AB2026" s="153"/>
      <c r="AC2026" s="153"/>
    </row>
    <row r="2027" spans="3:29" x14ac:dyDescent="0.25">
      <c r="C2027"/>
      <c r="D2027"/>
      <c r="E2027"/>
      <c r="F2027" s="52"/>
      <c r="G2027" s="52"/>
      <c r="AA2027" s="153"/>
      <c r="AB2027" s="153"/>
      <c r="AC2027" s="153"/>
    </row>
    <row r="2028" spans="3:29" x14ac:dyDescent="0.25">
      <c r="C2028"/>
      <c r="D2028"/>
      <c r="E2028"/>
      <c r="F2028" s="52"/>
      <c r="G2028" s="52"/>
      <c r="AA2028" s="153"/>
      <c r="AB2028" s="153"/>
      <c r="AC2028" s="153"/>
    </row>
    <row r="2029" spans="3:29" x14ac:dyDescent="0.25">
      <c r="C2029"/>
      <c r="D2029"/>
      <c r="E2029"/>
      <c r="F2029" s="52"/>
      <c r="G2029" s="52"/>
      <c r="AA2029" s="153"/>
      <c r="AB2029" s="153"/>
      <c r="AC2029" s="153"/>
    </row>
    <row r="2030" spans="3:29" x14ac:dyDescent="0.25">
      <c r="C2030"/>
      <c r="D2030"/>
      <c r="E2030"/>
      <c r="F2030" s="52"/>
      <c r="G2030" s="52"/>
      <c r="AA2030" s="153"/>
      <c r="AB2030" s="153"/>
      <c r="AC2030" s="153"/>
    </row>
    <row r="2031" spans="3:29" x14ac:dyDescent="0.25">
      <c r="C2031"/>
      <c r="D2031"/>
      <c r="E2031"/>
      <c r="F2031" s="52"/>
      <c r="G2031" s="52"/>
      <c r="AA2031" s="153"/>
      <c r="AB2031" s="153"/>
      <c r="AC2031" s="153"/>
    </row>
    <row r="2032" spans="3:29" x14ac:dyDescent="0.25">
      <c r="C2032"/>
      <c r="D2032"/>
      <c r="E2032"/>
      <c r="F2032" s="52"/>
      <c r="G2032" s="52"/>
      <c r="AA2032" s="153"/>
      <c r="AB2032" s="153"/>
      <c r="AC2032" s="153"/>
    </row>
    <row r="2033" spans="3:29" x14ac:dyDescent="0.25">
      <c r="C2033"/>
      <c r="D2033"/>
      <c r="E2033"/>
      <c r="F2033" s="52"/>
      <c r="G2033" s="52"/>
      <c r="AA2033" s="153"/>
      <c r="AB2033" s="153"/>
      <c r="AC2033" s="153"/>
    </row>
    <row r="2034" spans="3:29" x14ac:dyDescent="0.25">
      <c r="C2034"/>
      <c r="D2034"/>
      <c r="E2034"/>
      <c r="F2034" s="52"/>
      <c r="G2034" s="52"/>
      <c r="AA2034" s="153"/>
      <c r="AB2034" s="153"/>
      <c r="AC2034" s="153"/>
    </row>
    <row r="2035" spans="3:29" x14ac:dyDescent="0.25">
      <c r="C2035"/>
      <c r="D2035"/>
      <c r="E2035"/>
      <c r="F2035" s="52"/>
      <c r="G2035" s="52"/>
      <c r="AA2035" s="153"/>
      <c r="AB2035" s="153"/>
      <c r="AC2035" s="153"/>
    </row>
    <row r="2036" spans="3:29" x14ac:dyDescent="0.25">
      <c r="C2036"/>
      <c r="D2036"/>
      <c r="E2036"/>
      <c r="F2036" s="52"/>
      <c r="G2036" s="52"/>
      <c r="AA2036" s="153"/>
      <c r="AB2036" s="153"/>
      <c r="AC2036" s="153"/>
    </row>
    <row r="2037" spans="3:29" x14ac:dyDescent="0.25">
      <c r="C2037"/>
      <c r="D2037"/>
      <c r="E2037"/>
      <c r="F2037" s="52"/>
      <c r="G2037" s="52"/>
      <c r="AA2037" s="153"/>
      <c r="AB2037" s="153"/>
      <c r="AC2037" s="153"/>
    </row>
    <row r="2038" spans="3:29" x14ac:dyDescent="0.25">
      <c r="C2038"/>
      <c r="D2038"/>
      <c r="E2038"/>
      <c r="F2038" s="52"/>
      <c r="G2038" s="52"/>
      <c r="AA2038" s="153"/>
      <c r="AB2038" s="153"/>
      <c r="AC2038" s="153"/>
    </row>
    <row r="2039" spans="3:29" x14ac:dyDescent="0.25">
      <c r="C2039"/>
      <c r="D2039"/>
      <c r="E2039"/>
      <c r="F2039" s="52"/>
      <c r="G2039" s="52"/>
      <c r="AA2039" s="153"/>
      <c r="AB2039" s="153"/>
      <c r="AC2039" s="153"/>
    </row>
    <row r="2040" spans="3:29" x14ac:dyDescent="0.25">
      <c r="C2040"/>
      <c r="D2040"/>
      <c r="E2040"/>
      <c r="F2040" s="52"/>
      <c r="G2040" s="52"/>
      <c r="AA2040" s="153"/>
      <c r="AB2040" s="153"/>
      <c r="AC2040" s="153"/>
    </row>
    <row r="2041" spans="3:29" x14ac:dyDescent="0.25">
      <c r="C2041"/>
      <c r="D2041"/>
      <c r="E2041"/>
      <c r="F2041" s="52"/>
      <c r="G2041" s="52"/>
      <c r="AA2041" s="153"/>
      <c r="AB2041" s="153"/>
      <c r="AC2041" s="153"/>
    </row>
    <row r="2042" spans="3:29" x14ac:dyDescent="0.25">
      <c r="C2042"/>
      <c r="D2042"/>
      <c r="E2042"/>
      <c r="F2042" s="52"/>
      <c r="G2042" s="52"/>
      <c r="AA2042" s="153"/>
      <c r="AB2042" s="153"/>
      <c r="AC2042" s="153"/>
    </row>
    <row r="2043" spans="3:29" x14ac:dyDescent="0.25">
      <c r="C2043"/>
      <c r="D2043"/>
      <c r="E2043"/>
      <c r="F2043" s="52"/>
      <c r="G2043" s="52"/>
      <c r="AA2043" s="153"/>
      <c r="AB2043" s="153"/>
      <c r="AC2043" s="153"/>
    </row>
    <row r="2044" spans="3:29" x14ac:dyDescent="0.25">
      <c r="C2044"/>
      <c r="D2044"/>
      <c r="E2044"/>
      <c r="F2044" s="52"/>
      <c r="G2044" s="52"/>
      <c r="AA2044" s="153"/>
      <c r="AB2044" s="153"/>
      <c r="AC2044" s="153"/>
    </row>
    <row r="2045" spans="3:29" x14ac:dyDescent="0.25">
      <c r="C2045"/>
      <c r="D2045"/>
      <c r="E2045"/>
      <c r="F2045" s="52"/>
      <c r="G2045" s="52"/>
      <c r="AA2045" s="153"/>
      <c r="AB2045" s="153"/>
      <c r="AC2045" s="153"/>
    </row>
    <row r="2046" spans="3:29" x14ac:dyDescent="0.25">
      <c r="C2046"/>
      <c r="D2046"/>
      <c r="E2046"/>
      <c r="F2046" s="52"/>
      <c r="G2046" s="52"/>
      <c r="AA2046" s="153"/>
      <c r="AB2046" s="153"/>
      <c r="AC2046" s="153"/>
    </row>
    <row r="2047" spans="3:29" x14ac:dyDescent="0.25">
      <c r="C2047"/>
      <c r="D2047"/>
      <c r="E2047"/>
      <c r="F2047" s="52"/>
      <c r="G2047" s="52"/>
      <c r="AA2047" s="153"/>
      <c r="AB2047" s="153"/>
      <c r="AC2047" s="153"/>
    </row>
    <row r="2048" spans="3:29" x14ac:dyDescent="0.25">
      <c r="C2048"/>
      <c r="D2048"/>
      <c r="E2048"/>
      <c r="F2048" s="52"/>
      <c r="G2048" s="52"/>
      <c r="AA2048" s="153"/>
      <c r="AB2048" s="153"/>
      <c r="AC2048" s="153"/>
    </row>
    <row r="2049" spans="3:29" x14ac:dyDescent="0.25">
      <c r="C2049"/>
      <c r="D2049"/>
      <c r="E2049"/>
      <c r="F2049" s="52"/>
      <c r="G2049" s="52"/>
      <c r="AA2049" s="153"/>
      <c r="AB2049" s="153"/>
      <c r="AC2049" s="153"/>
    </row>
    <row r="2050" spans="3:29" x14ac:dyDescent="0.25">
      <c r="C2050"/>
      <c r="D2050"/>
      <c r="E2050"/>
      <c r="F2050" s="52"/>
      <c r="G2050" s="52"/>
      <c r="AA2050" s="153"/>
      <c r="AB2050" s="153"/>
      <c r="AC2050" s="153"/>
    </row>
    <row r="2051" spans="3:29" x14ac:dyDescent="0.25">
      <c r="C2051"/>
      <c r="D2051"/>
      <c r="E2051"/>
      <c r="F2051" s="52"/>
      <c r="G2051" s="52"/>
      <c r="AA2051" s="153"/>
      <c r="AB2051" s="153"/>
      <c r="AC2051" s="153"/>
    </row>
    <row r="2052" spans="3:29" x14ac:dyDescent="0.25">
      <c r="C2052"/>
      <c r="D2052"/>
      <c r="E2052"/>
      <c r="F2052" s="52"/>
      <c r="G2052" s="52"/>
      <c r="AA2052" s="153"/>
      <c r="AB2052" s="153"/>
      <c r="AC2052" s="153"/>
    </row>
    <row r="2053" spans="3:29" x14ac:dyDescent="0.25">
      <c r="C2053"/>
      <c r="D2053"/>
      <c r="E2053"/>
      <c r="F2053" s="52"/>
      <c r="G2053" s="52"/>
      <c r="AA2053" s="153"/>
      <c r="AB2053" s="153"/>
      <c r="AC2053" s="153"/>
    </row>
    <row r="2054" spans="3:29" x14ac:dyDescent="0.25">
      <c r="C2054"/>
      <c r="D2054"/>
      <c r="E2054"/>
      <c r="F2054" s="52"/>
      <c r="G2054" s="52"/>
      <c r="AA2054" s="153"/>
      <c r="AB2054" s="153"/>
      <c r="AC2054" s="153"/>
    </row>
    <row r="2055" spans="3:29" x14ac:dyDescent="0.25">
      <c r="C2055"/>
      <c r="D2055"/>
      <c r="E2055"/>
      <c r="F2055" s="52"/>
      <c r="G2055" s="52"/>
      <c r="AA2055" s="153"/>
      <c r="AB2055" s="153"/>
      <c r="AC2055" s="153"/>
    </row>
    <row r="2056" spans="3:29" x14ac:dyDescent="0.25">
      <c r="C2056"/>
      <c r="D2056"/>
      <c r="E2056"/>
      <c r="F2056" s="52"/>
      <c r="G2056" s="52"/>
      <c r="AA2056" s="153"/>
      <c r="AB2056" s="153"/>
      <c r="AC2056" s="153"/>
    </row>
    <row r="2057" spans="3:29" x14ac:dyDescent="0.25">
      <c r="C2057"/>
      <c r="D2057"/>
      <c r="E2057"/>
      <c r="F2057" s="52"/>
      <c r="G2057" s="52"/>
      <c r="AA2057" s="153"/>
      <c r="AB2057" s="153"/>
      <c r="AC2057" s="153"/>
    </row>
    <row r="2058" spans="3:29" x14ac:dyDescent="0.25">
      <c r="C2058"/>
      <c r="D2058"/>
      <c r="E2058"/>
      <c r="F2058" s="52"/>
      <c r="G2058" s="52"/>
      <c r="AA2058" s="153"/>
      <c r="AB2058" s="153"/>
      <c r="AC2058" s="153"/>
    </row>
    <row r="2059" spans="3:29" x14ac:dyDescent="0.25">
      <c r="C2059"/>
      <c r="D2059"/>
      <c r="E2059"/>
      <c r="F2059" s="52"/>
      <c r="G2059" s="52"/>
      <c r="AA2059" s="153"/>
      <c r="AB2059" s="153"/>
      <c r="AC2059" s="153"/>
    </row>
    <row r="2060" spans="3:29" x14ac:dyDescent="0.25">
      <c r="C2060"/>
      <c r="D2060"/>
      <c r="E2060"/>
      <c r="F2060" s="52"/>
      <c r="G2060" s="52"/>
      <c r="AA2060" s="153"/>
      <c r="AB2060" s="153"/>
      <c r="AC2060" s="153"/>
    </row>
    <row r="2061" spans="3:29" x14ac:dyDescent="0.25">
      <c r="C2061"/>
      <c r="D2061"/>
      <c r="E2061"/>
      <c r="F2061" s="52"/>
      <c r="G2061" s="52"/>
      <c r="AA2061" s="153"/>
      <c r="AB2061" s="153"/>
      <c r="AC2061" s="153"/>
    </row>
    <row r="2062" spans="3:29" x14ac:dyDescent="0.25">
      <c r="C2062"/>
      <c r="D2062"/>
      <c r="E2062"/>
      <c r="F2062" s="52"/>
      <c r="G2062" s="52"/>
      <c r="AA2062" s="153"/>
      <c r="AB2062" s="153"/>
      <c r="AC2062" s="153"/>
    </row>
    <row r="2063" spans="3:29" x14ac:dyDescent="0.25">
      <c r="C2063"/>
      <c r="D2063"/>
      <c r="E2063"/>
      <c r="F2063" s="52"/>
      <c r="G2063" s="52"/>
      <c r="AA2063" s="153"/>
      <c r="AB2063" s="153"/>
      <c r="AC2063" s="153"/>
    </row>
    <row r="2064" spans="3:29" x14ac:dyDescent="0.25">
      <c r="C2064"/>
      <c r="D2064"/>
      <c r="E2064"/>
      <c r="F2064" s="52"/>
      <c r="G2064" s="52"/>
      <c r="AA2064" s="153"/>
      <c r="AB2064" s="153"/>
      <c r="AC2064" s="153"/>
    </row>
    <row r="2065" spans="3:29" x14ac:dyDescent="0.25">
      <c r="C2065"/>
      <c r="D2065"/>
      <c r="E2065"/>
      <c r="F2065" s="52"/>
      <c r="G2065" s="52"/>
      <c r="AA2065" s="153"/>
      <c r="AB2065" s="153"/>
      <c r="AC2065" s="153"/>
    </row>
    <row r="2066" spans="3:29" x14ac:dyDescent="0.25">
      <c r="C2066"/>
      <c r="D2066"/>
      <c r="E2066"/>
      <c r="F2066" s="52"/>
      <c r="G2066" s="52"/>
      <c r="AA2066" s="153"/>
      <c r="AB2066" s="153"/>
      <c r="AC2066" s="153"/>
    </row>
    <row r="2067" spans="3:29" x14ac:dyDescent="0.25">
      <c r="C2067"/>
      <c r="D2067"/>
      <c r="E2067"/>
      <c r="F2067" s="52"/>
      <c r="G2067" s="52"/>
      <c r="AA2067" s="153"/>
      <c r="AB2067" s="153"/>
      <c r="AC2067" s="153"/>
    </row>
    <row r="2068" spans="3:29" x14ac:dyDescent="0.25">
      <c r="C2068"/>
      <c r="D2068"/>
      <c r="E2068"/>
      <c r="F2068" s="52"/>
      <c r="G2068" s="52"/>
      <c r="AA2068" s="153"/>
      <c r="AB2068" s="153"/>
      <c r="AC2068" s="153"/>
    </row>
    <row r="2069" spans="3:29" x14ac:dyDescent="0.25">
      <c r="C2069"/>
      <c r="D2069"/>
      <c r="E2069"/>
      <c r="F2069" s="52"/>
      <c r="G2069" s="52"/>
      <c r="AA2069" s="153"/>
      <c r="AB2069" s="153"/>
      <c r="AC2069" s="153"/>
    </row>
    <row r="2070" spans="3:29" x14ac:dyDescent="0.25">
      <c r="C2070"/>
      <c r="D2070"/>
      <c r="E2070"/>
      <c r="F2070" s="52"/>
      <c r="G2070" s="52"/>
      <c r="AA2070" s="153"/>
      <c r="AB2070" s="153"/>
      <c r="AC2070" s="153"/>
    </row>
    <row r="2071" spans="3:29" x14ac:dyDescent="0.25">
      <c r="C2071"/>
      <c r="D2071"/>
      <c r="E2071"/>
      <c r="F2071" s="52"/>
      <c r="G2071" s="52"/>
      <c r="AA2071" s="153"/>
      <c r="AB2071" s="153"/>
      <c r="AC2071" s="153"/>
    </row>
    <row r="2072" spans="3:29" x14ac:dyDescent="0.25">
      <c r="C2072"/>
      <c r="D2072"/>
      <c r="E2072"/>
      <c r="F2072" s="52"/>
      <c r="G2072" s="52"/>
      <c r="AA2072" s="153"/>
      <c r="AB2072" s="153"/>
      <c r="AC2072" s="153"/>
    </row>
    <row r="2073" spans="3:29" x14ac:dyDescent="0.25">
      <c r="C2073"/>
      <c r="D2073"/>
      <c r="E2073"/>
      <c r="F2073" s="52"/>
      <c r="G2073" s="52"/>
      <c r="AA2073" s="153"/>
      <c r="AB2073" s="153"/>
      <c r="AC2073" s="153"/>
    </row>
    <row r="2074" spans="3:29" x14ac:dyDescent="0.25">
      <c r="C2074"/>
      <c r="D2074"/>
      <c r="E2074"/>
      <c r="F2074" s="52"/>
      <c r="G2074" s="52"/>
      <c r="AA2074" s="153"/>
      <c r="AB2074" s="153"/>
      <c r="AC2074" s="153"/>
    </row>
    <row r="2075" spans="3:29" x14ac:dyDescent="0.25">
      <c r="C2075"/>
      <c r="D2075"/>
      <c r="E2075"/>
      <c r="F2075" s="52"/>
      <c r="G2075" s="52"/>
      <c r="AA2075" s="153"/>
      <c r="AB2075" s="153"/>
      <c r="AC2075" s="153"/>
    </row>
    <row r="2076" spans="3:29" x14ac:dyDescent="0.25">
      <c r="C2076"/>
      <c r="D2076"/>
      <c r="E2076"/>
      <c r="F2076" s="52"/>
      <c r="G2076" s="52"/>
      <c r="AA2076" s="153"/>
      <c r="AB2076" s="153"/>
      <c r="AC2076" s="153"/>
    </row>
    <row r="2077" spans="3:29" x14ac:dyDescent="0.25">
      <c r="C2077"/>
      <c r="D2077"/>
      <c r="E2077"/>
      <c r="F2077" s="52"/>
      <c r="G2077" s="52"/>
      <c r="AA2077" s="153"/>
      <c r="AB2077" s="153"/>
      <c r="AC2077" s="153"/>
    </row>
    <row r="2078" spans="3:29" x14ac:dyDescent="0.25">
      <c r="C2078"/>
      <c r="D2078"/>
      <c r="E2078"/>
      <c r="F2078" s="52"/>
      <c r="G2078" s="52"/>
      <c r="AA2078" s="153"/>
      <c r="AB2078" s="153"/>
      <c r="AC2078" s="153"/>
    </row>
    <row r="2079" spans="3:29" x14ac:dyDescent="0.25">
      <c r="C2079"/>
      <c r="D2079"/>
      <c r="E2079"/>
      <c r="F2079" s="52"/>
      <c r="G2079" s="52"/>
      <c r="AA2079" s="153"/>
      <c r="AB2079" s="153"/>
      <c r="AC2079" s="153"/>
    </row>
    <row r="2080" spans="3:29" x14ac:dyDescent="0.25">
      <c r="C2080"/>
      <c r="D2080"/>
      <c r="E2080"/>
      <c r="F2080" s="52"/>
      <c r="G2080" s="52"/>
      <c r="AA2080" s="153"/>
      <c r="AB2080" s="153"/>
      <c r="AC2080" s="153"/>
    </row>
    <row r="2081" spans="3:29" x14ac:dyDescent="0.25">
      <c r="C2081"/>
      <c r="D2081"/>
      <c r="E2081"/>
      <c r="F2081" s="52"/>
      <c r="G2081" s="52"/>
      <c r="AA2081" s="153"/>
      <c r="AB2081" s="153"/>
      <c r="AC2081" s="153"/>
    </row>
    <row r="2082" spans="3:29" x14ac:dyDescent="0.25">
      <c r="C2082"/>
      <c r="D2082"/>
      <c r="E2082"/>
      <c r="F2082" s="52"/>
      <c r="G2082" s="52"/>
      <c r="AA2082" s="153"/>
      <c r="AB2082" s="153"/>
      <c r="AC2082" s="153"/>
    </row>
    <row r="2083" spans="3:29" x14ac:dyDescent="0.25">
      <c r="C2083"/>
      <c r="D2083"/>
      <c r="E2083"/>
      <c r="F2083" s="52"/>
      <c r="G2083" s="52"/>
      <c r="AA2083" s="153"/>
      <c r="AB2083" s="153"/>
      <c r="AC2083" s="153"/>
    </row>
    <row r="2084" spans="3:29" x14ac:dyDescent="0.25">
      <c r="C2084"/>
      <c r="D2084"/>
      <c r="E2084"/>
      <c r="F2084" s="52"/>
      <c r="G2084" s="52"/>
      <c r="AA2084" s="153"/>
      <c r="AB2084" s="153"/>
      <c r="AC2084" s="153"/>
    </row>
    <row r="2085" spans="3:29" x14ac:dyDescent="0.25">
      <c r="C2085"/>
      <c r="D2085"/>
      <c r="E2085"/>
      <c r="F2085" s="52"/>
      <c r="G2085" s="52"/>
      <c r="AA2085" s="153"/>
      <c r="AB2085" s="153"/>
      <c r="AC2085" s="153"/>
    </row>
    <row r="2086" spans="3:29" x14ac:dyDescent="0.25">
      <c r="C2086"/>
      <c r="D2086"/>
      <c r="E2086"/>
      <c r="F2086" s="52"/>
      <c r="G2086" s="52"/>
      <c r="AA2086" s="153"/>
      <c r="AB2086" s="153"/>
      <c r="AC2086" s="153"/>
    </row>
    <row r="2087" spans="3:29" x14ac:dyDescent="0.25">
      <c r="C2087"/>
      <c r="D2087"/>
      <c r="E2087"/>
      <c r="F2087" s="52"/>
      <c r="G2087" s="52"/>
      <c r="AA2087" s="153"/>
      <c r="AB2087" s="153"/>
      <c r="AC2087" s="153"/>
    </row>
    <row r="2088" spans="3:29" x14ac:dyDescent="0.25">
      <c r="C2088"/>
      <c r="D2088"/>
      <c r="E2088"/>
      <c r="F2088" s="52"/>
      <c r="G2088" s="52"/>
      <c r="AA2088" s="153"/>
      <c r="AB2088" s="153"/>
      <c r="AC2088" s="153"/>
    </row>
    <row r="2089" spans="3:29" x14ac:dyDescent="0.25">
      <c r="C2089"/>
      <c r="D2089"/>
      <c r="E2089"/>
      <c r="F2089" s="52"/>
      <c r="G2089" s="52"/>
      <c r="AA2089" s="153"/>
      <c r="AB2089" s="153"/>
      <c r="AC2089" s="153"/>
    </row>
    <row r="2090" spans="3:29" x14ac:dyDescent="0.25">
      <c r="C2090"/>
      <c r="D2090"/>
      <c r="E2090"/>
      <c r="F2090" s="52"/>
      <c r="G2090" s="52"/>
      <c r="AA2090" s="153"/>
      <c r="AB2090" s="153"/>
      <c r="AC2090" s="153"/>
    </row>
    <row r="2091" spans="3:29" x14ac:dyDescent="0.25">
      <c r="C2091"/>
      <c r="D2091"/>
      <c r="E2091"/>
      <c r="F2091" s="52"/>
      <c r="G2091" s="52"/>
      <c r="AA2091" s="153"/>
      <c r="AB2091" s="153"/>
      <c r="AC2091" s="153"/>
    </row>
    <row r="2092" spans="3:29" x14ac:dyDescent="0.25">
      <c r="C2092"/>
      <c r="D2092"/>
      <c r="E2092"/>
      <c r="F2092" s="52"/>
      <c r="G2092" s="52"/>
      <c r="AA2092" s="153"/>
      <c r="AB2092" s="153"/>
      <c r="AC2092" s="153"/>
    </row>
    <row r="2093" spans="3:29" x14ac:dyDescent="0.25">
      <c r="C2093"/>
      <c r="D2093"/>
      <c r="E2093"/>
      <c r="F2093" s="52"/>
      <c r="G2093" s="52"/>
      <c r="AA2093" s="153"/>
      <c r="AB2093" s="153"/>
      <c r="AC2093" s="153"/>
    </row>
    <row r="2094" spans="3:29" x14ac:dyDescent="0.25">
      <c r="C2094"/>
      <c r="D2094"/>
      <c r="E2094"/>
      <c r="F2094" s="52"/>
      <c r="G2094" s="52"/>
      <c r="AA2094" s="153"/>
      <c r="AB2094" s="153"/>
      <c r="AC2094" s="153"/>
    </row>
    <row r="2095" spans="3:29" x14ac:dyDescent="0.25">
      <c r="C2095"/>
      <c r="D2095"/>
      <c r="E2095"/>
      <c r="F2095" s="52"/>
      <c r="G2095" s="52"/>
      <c r="AA2095" s="153"/>
      <c r="AB2095" s="153"/>
      <c r="AC2095" s="153"/>
    </row>
    <row r="2096" spans="3:29" x14ac:dyDescent="0.25">
      <c r="C2096"/>
      <c r="D2096"/>
      <c r="E2096"/>
      <c r="F2096" s="52"/>
      <c r="G2096" s="52"/>
      <c r="AA2096" s="153"/>
      <c r="AB2096" s="153"/>
      <c r="AC2096" s="153"/>
    </row>
    <row r="2097" spans="3:29" x14ac:dyDescent="0.25">
      <c r="C2097"/>
      <c r="D2097"/>
      <c r="E2097"/>
      <c r="F2097" s="52"/>
      <c r="G2097" s="52"/>
      <c r="AA2097" s="153"/>
      <c r="AB2097" s="153"/>
      <c r="AC2097" s="153"/>
    </row>
    <row r="2098" spans="3:29" x14ac:dyDescent="0.25">
      <c r="C2098"/>
      <c r="D2098"/>
      <c r="E2098"/>
      <c r="F2098" s="52"/>
      <c r="G2098" s="52"/>
      <c r="AA2098" s="153"/>
      <c r="AB2098" s="153"/>
      <c r="AC2098" s="153"/>
    </row>
    <row r="2099" spans="3:29" x14ac:dyDescent="0.25">
      <c r="C2099"/>
      <c r="D2099"/>
      <c r="E2099"/>
      <c r="F2099" s="52"/>
      <c r="G2099" s="52"/>
      <c r="AA2099" s="153"/>
      <c r="AB2099" s="153"/>
      <c r="AC2099" s="153"/>
    </row>
    <row r="2100" spans="3:29" x14ac:dyDescent="0.25">
      <c r="C2100"/>
      <c r="D2100"/>
      <c r="E2100"/>
      <c r="F2100" s="52"/>
      <c r="G2100" s="52"/>
      <c r="AA2100" s="153"/>
      <c r="AB2100" s="153"/>
      <c r="AC2100" s="153"/>
    </row>
    <row r="2101" spans="3:29" x14ac:dyDescent="0.25">
      <c r="C2101"/>
      <c r="D2101"/>
      <c r="E2101"/>
      <c r="F2101" s="52"/>
      <c r="G2101" s="52"/>
      <c r="AA2101" s="153"/>
      <c r="AB2101" s="153"/>
      <c r="AC2101" s="153"/>
    </row>
    <row r="2102" spans="3:29" x14ac:dyDescent="0.25">
      <c r="C2102"/>
      <c r="D2102"/>
      <c r="E2102"/>
      <c r="F2102" s="52"/>
      <c r="G2102" s="52"/>
      <c r="AA2102" s="153"/>
      <c r="AB2102" s="153"/>
      <c r="AC2102" s="153"/>
    </row>
    <row r="2103" spans="3:29" x14ac:dyDescent="0.25">
      <c r="C2103"/>
      <c r="D2103"/>
      <c r="E2103"/>
      <c r="F2103" s="52"/>
      <c r="G2103" s="52"/>
      <c r="AA2103" s="153"/>
      <c r="AB2103" s="153"/>
      <c r="AC2103" s="153"/>
    </row>
    <row r="2104" spans="3:29" x14ac:dyDescent="0.25">
      <c r="C2104"/>
      <c r="D2104"/>
      <c r="E2104"/>
      <c r="F2104" s="52"/>
      <c r="G2104" s="52"/>
      <c r="AA2104" s="153"/>
      <c r="AB2104" s="153"/>
      <c r="AC2104" s="153"/>
    </row>
    <row r="2105" spans="3:29" x14ac:dyDescent="0.25">
      <c r="C2105"/>
      <c r="D2105"/>
      <c r="E2105"/>
      <c r="F2105" s="52"/>
      <c r="G2105" s="52"/>
      <c r="AA2105" s="153"/>
      <c r="AB2105" s="153"/>
      <c r="AC2105" s="153"/>
    </row>
    <row r="2106" spans="3:29" x14ac:dyDescent="0.25">
      <c r="C2106"/>
      <c r="D2106"/>
      <c r="E2106"/>
      <c r="F2106" s="52"/>
      <c r="G2106" s="52"/>
      <c r="AA2106" s="153"/>
      <c r="AB2106" s="153"/>
      <c r="AC2106" s="153"/>
    </row>
    <row r="2107" spans="3:29" x14ac:dyDescent="0.25">
      <c r="C2107"/>
      <c r="D2107"/>
      <c r="E2107"/>
      <c r="F2107" s="52"/>
      <c r="G2107" s="52"/>
      <c r="AA2107" s="153"/>
      <c r="AB2107" s="153"/>
      <c r="AC2107" s="153"/>
    </row>
    <row r="2108" spans="3:29" x14ac:dyDescent="0.25">
      <c r="C2108"/>
      <c r="D2108"/>
      <c r="E2108"/>
      <c r="F2108" s="52"/>
      <c r="G2108" s="52"/>
      <c r="AA2108" s="153"/>
      <c r="AB2108" s="153"/>
      <c r="AC2108" s="153"/>
    </row>
    <row r="2109" spans="3:29" x14ac:dyDescent="0.25">
      <c r="C2109"/>
      <c r="D2109"/>
      <c r="E2109"/>
      <c r="F2109" s="52"/>
      <c r="G2109" s="52"/>
      <c r="AA2109" s="153"/>
      <c r="AB2109" s="153"/>
      <c r="AC2109" s="153"/>
    </row>
    <row r="2110" spans="3:29" x14ac:dyDescent="0.25">
      <c r="C2110"/>
      <c r="D2110"/>
      <c r="E2110"/>
      <c r="F2110" s="52"/>
      <c r="G2110" s="52"/>
      <c r="AA2110" s="153"/>
      <c r="AB2110" s="153"/>
      <c r="AC2110" s="153"/>
    </row>
    <row r="2111" spans="3:29" x14ac:dyDescent="0.25">
      <c r="C2111"/>
      <c r="D2111"/>
      <c r="E2111"/>
      <c r="F2111" s="52"/>
      <c r="G2111" s="52"/>
      <c r="AA2111" s="153"/>
      <c r="AB2111" s="153"/>
      <c r="AC2111" s="153"/>
    </row>
    <row r="2112" spans="3:29" x14ac:dyDescent="0.25">
      <c r="C2112"/>
      <c r="D2112"/>
      <c r="E2112"/>
      <c r="F2112" s="52"/>
      <c r="G2112" s="52"/>
      <c r="AA2112" s="153"/>
      <c r="AB2112" s="153"/>
      <c r="AC2112" s="153"/>
    </row>
    <row r="2113" spans="3:29" x14ac:dyDescent="0.25">
      <c r="C2113"/>
      <c r="D2113"/>
      <c r="E2113"/>
      <c r="F2113" s="52"/>
      <c r="G2113" s="52"/>
      <c r="AA2113" s="153"/>
      <c r="AB2113" s="153"/>
      <c r="AC2113" s="153"/>
    </row>
    <row r="2114" spans="3:29" x14ac:dyDescent="0.25">
      <c r="C2114"/>
      <c r="D2114"/>
      <c r="E2114"/>
      <c r="F2114" s="52"/>
      <c r="G2114" s="52"/>
      <c r="AA2114" s="153"/>
      <c r="AB2114" s="153"/>
      <c r="AC2114" s="153"/>
    </row>
    <row r="2115" spans="3:29" x14ac:dyDescent="0.25">
      <c r="C2115"/>
      <c r="D2115"/>
      <c r="E2115"/>
      <c r="F2115" s="52"/>
      <c r="G2115" s="52"/>
      <c r="AA2115" s="153"/>
      <c r="AB2115" s="153"/>
      <c r="AC2115" s="153"/>
    </row>
    <row r="2116" spans="3:29" x14ac:dyDescent="0.25">
      <c r="C2116"/>
      <c r="D2116"/>
      <c r="E2116"/>
      <c r="F2116" s="52"/>
      <c r="G2116" s="52"/>
      <c r="AA2116" s="153"/>
      <c r="AB2116" s="153"/>
      <c r="AC2116" s="153"/>
    </row>
    <row r="2117" spans="3:29" x14ac:dyDescent="0.25">
      <c r="C2117"/>
      <c r="D2117"/>
      <c r="E2117"/>
      <c r="F2117" s="52"/>
      <c r="G2117" s="52"/>
      <c r="AA2117" s="153"/>
      <c r="AB2117" s="153"/>
      <c r="AC2117" s="153"/>
    </row>
    <row r="2118" spans="3:29" x14ac:dyDescent="0.25">
      <c r="C2118"/>
      <c r="D2118"/>
      <c r="E2118"/>
      <c r="F2118" s="52"/>
      <c r="G2118" s="52"/>
      <c r="AA2118" s="153"/>
      <c r="AB2118" s="153"/>
      <c r="AC2118" s="153"/>
    </row>
    <row r="2119" spans="3:29" x14ac:dyDescent="0.25">
      <c r="C2119"/>
      <c r="D2119"/>
      <c r="E2119"/>
      <c r="F2119" s="52"/>
      <c r="G2119" s="52"/>
      <c r="AA2119" s="153"/>
      <c r="AB2119" s="153"/>
      <c r="AC2119" s="153"/>
    </row>
    <row r="2120" spans="3:29" x14ac:dyDescent="0.25">
      <c r="C2120"/>
      <c r="D2120"/>
      <c r="E2120"/>
      <c r="F2120" s="52"/>
      <c r="G2120" s="52"/>
      <c r="AA2120" s="153"/>
      <c r="AB2120" s="153"/>
      <c r="AC2120" s="153"/>
    </row>
    <row r="2121" spans="3:29" x14ac:dyDescent="0.25">
      <c r="C2121"/>
      <c r="D2121"/>
      <c r="E2121"/>
      <c r="F2121" s="52"/>
      <c r="G2121" s="52"/>
      <c r="AA2121" s="153"/>
      <c r="AB2121" s="153"/>
      <c r="AC2121" s="153"/>
    </row>
    <row r="2122" spans="3:29" x14ac:dyDescent="0.25">
      <c r="C2122"/>
      <c r="D2122"/>
      <c r="E2122"/>
      <c r="F2122" s="52"/>
      <c r="G2122" s="52"/>
      <c r="AA2122" s="153"/>
      <c r="AB2122" s="153"/>
      <c r="AC2122" s="153"/>
    </row>
    <row r="2123" spans="3:29" x14ac:dyDescent="0.25">
      <c r="C2123"/>
      <c r="D2123"/>
      <c r="E2123"/>
      <c r="F2123" s="52"/>
      <c r="G2123" s="52"/>
      <c r="AA2123" s="153"/>
      <c r="AB2123" s="153"/>
      <c r="AC2123" s="153"/>
    </row>
    <row r="2124" spans="3:29" x14ac:dyDescent="0.25">
      <c r="C2124"/>
      <c r="D2124"/>
      <c r="E2124"/>
      <c r="F2124" s="52"/>
      <c r="G2124" s="52"/>
      <c r="AA2124" s="153"/>
      <c r="AB2124" s="153"/>
      <c r="AC2124" s="153"/>
    </row>
    <row r="2125" spans="3:29" x14ac:dyDescent="0.25">
      <c r="C2125"/>
      <c r="D2125"/>
      <c r="E2125"/>
      <c r="F2125" s="52"/>
      <c r="G2125" s="52"/>
      <c r="AA2125" s="153"/>
      <c r="AB2125" s="153"/>
      <c r="AC2125" s="153"/>
    </row>
    <row r="2126" spans="3:29" x14ac:dyDescent="0.25">
      <c r="C2126"/>
      <c r="D2126"/>
      <c r="E2126"/>
      <c r="F2126" s="52"/>
      <c r="G2126" s="52"/>
      <c r="AA2126" s="153"/>
      <c r="AB2126" s="153"/>
      <c r="AC2126" s="153"/>
    </row>
    <row r="2127" spans="3:29" x14ac:dyDescent="0.25">
      <c r="C2127"/>
      <c r="D2127"/>
      <c r="E2127"/>
      <c r="F2127" s="52"/>
      <c r="G2127" s="52"/>
      <c r="AA2127" s="153"/>
      <c r="AB2127" s="153"/>
      <c r="AC2127" s="153"/>
    </row>
    <row r="2128" spans="3:29" x14ac:dyDescent="0.25">
      <c r="C2128"/>
      <c r="D2128"/>
      <c r="E2128"/>
      <c r="F2128" s="52"/>
      <c r="G2128" s="52"/>
      <c r="AA2128" s="153"/>
      <c r="AB2128" s="153"/>
      <c r="AC2128" s="153"/>
    </row>
    <row r="2129" spans="3:29" x14ac:dyDescent="0.25">
      <c r="C2129"/>
      <c r="D2129"/>
      <c r="E2129"/>
      <c r="F2129" s="52"/>
      <c r="G2129" s="52"/>
      <c r="AA2129" s="153"/>
      <c r="AB2129" s="153"/>
      <c r="AC2129" s="153"/>
    </row>
    <row r="2130" spans="3:29" x14ac:dyDescent="0.25">
      <c r="C2130"/>
      <c r="D2130"/>
      <c r="E2130"/>
      <c r="F2130" s="52"/>
      <c r="G2130" s="52"/>
      <c r="AA2130" s="153"/>
      <c r="AB2130" s="153"/>
      <c r="AC2130" s="153"/>
    </row>
    <row r="2131" spans="3:29" x14ac:dyDescent="0.25">
      <c r="C2131"/>
      <c r="D2131"/>
      <c r="E2131"/>
      <c r="F2131" s="52"/>
      <c r="G2131" s="52"/>
      <c r="AA2131" s="153"/>
      <c r="AB2131" s="153"/>
      <c r="AC2131" s="153"/>
    </row>
    <row r="2132" spans="3:29" x14ac:dyDescent="0.25">
      <c r="C2132"/>
      <c r="D2132"/>
      <c r="E2132"/>
      <c r="F2132" s="52"/>
      <c r="G2132" s="52"/>
      <c r="AA2132" s="153"/>
      <c r="AB2132" s="153"/>
      <c r="AC2132" s="153"/>
    </row>
    <row r="2133" spans="3:29" x14ac:dyDescent="0.25">
      <c r="C2133"/>
      <c r="D2133"/>
      <c r="E2133"/>
      <c r="F2133" s="52"/>
      <c r="G2133" s="52"/>
      <c r="AA2133" s="153"/>
      <c r="AB2133" s="153"/>
      <c r="AC2133" s="153"/>
    </row>
    <row r="2134" spans="3:29" x14ac:dyDescent="0.25">
      <c r="C2134"/>
      <c r="D2134"/>
      <c r="E2134"/>
      <c r="F2134" s="52"/>
      <c r="G2134" s="52"/>
      <c r="AA2134" s="153"/>
      <c r="AB2134" s="153"/>
      <c r="AC2134" s="153"/>
    </row>
    <row r="2135" spans="3:29" x14ac:dyDescent="0.25">
      <c r="C2135"/>
      <c r="D2135"/>
      <c r="E2135"/>
      <c r="F2135" s="52"/>
      <c r="G2135" s="52"/>
      <c r="AA2135" s="153"/>
      <c r="AB2135" s="153"/>
      <c r="AC2135" s="153"/>
    </row>
    <row r="2136" spans="3:29" x14ac:dyDescent="0.25">
      <c r="C2136"/>
      <c r="D2136"/>
      <c r="E2136"/>
      <c r="F2136" s="52"/>
      <c r="G2136" s="52"/>
      <c r="AA2136" s="153"/>
      <c r="AB2136" s="153"/>
      <c r="AC2136" s="153"/>
    </row>
    <row r="2137" spans="3:29" x14ac:dyDescent="0.25">
      <c r="C2137"/>
      <c r="D2137"/>
      <c r="E2137"/>
      <c r="F2137" s="52"/>
      <c r="G2137" s="52"/>
      <c r="AA2137" s="153"/>
      <c r="AB2137" s="153"/>
      <c r="AC2137" s="153"/>
    </row>
    <row r="2138" spans="3:29" x14ac:dyDescent="0.25">
      <c r="C2138"/>
      <c r="D2138"/>
      <c r="E2138"/>
      <c r="F2138" s="52"/>
      <c r="G2138" s="52"/>
      <c r="AA2138" s="153"/>
      <c r="AB2138" s="153"/>
      <c r="AC2138" s="153"/>
    </row>
    <row r="2139" spans="3:29" x14ac:dyDescent="0.25">
      <c r="C2139"/>
      <c r="D2139"/>
      <c r="E2139"/>
      <c r="F2139" s="52"/>
      <c r="G2139" s="52"/>
      <c r="AA2139" s="153"/>
      <c r="AB2139" s="153"/>
      <c r="AC2139" s="153"/>
    </row>
    <row r="2140" spans="3:29" x14ac:dyDescent="0.25">
      <c r="C2140"/>
      <c r="D2140"/>
      <c r="E2140"/>
      <c r="F2140" s="52"/>
      <c r="G2140" s="52"/>
      <c r="AA2140" s="153"/>
      <c r="AB2140" s="153"/>
      <c r="AC2140" s="153"/>
    </row>
    <row r="2141" spans="3:29" x14ac:dyDescent="0.25">
      <c r="C2141"/>
      <c r="D2141"/>
      <c r="E2141"/>
      <c r="F2141" s="52"/>
      <c r="G2141" s="52"/>
      <c r="AA2141" s="153"/>
      <c r="AB2141" s="153"/>
      <c r="AC2141" s="153"/>
    </row>
    <row r="2142" spans="3:29" x14ac:dyDescent="0.25">
      <c r="C2142"/>
      <c r="D2142"/>
      <c r="E2142"/>
      <c r="F2142" s="52"/>
      <c r="G2142" s="52"/>
      <c r="AA2142" s="153"/>
      <c r="AB2142" s="153"/>
      <c r="AC2142" s="153"/>
    </row>
    <row r="2143" spans="3:29" x14ac:dyDescent="0.25">
      <c r="C2143"/>
      <c r="D2143"/>
      <c r="E2143"/>
      <c r="F2143" s="52"/>
      <c r="G2143" s="52"/>
      <c r="AA2143" s="153"/>
      <c r="AB2143" s="153"/>
      <c r="AC2143" s="153"/>
    </row>
    <row r="2144" spans="3:29" x14ac:dyDescent="0.25">
      <c r="C2144"/>
      <c r="D2144"/>
      <c r="E2144"/>
      <c r="F2144" s="52"/>
      <c r="G2144" s="52"/>
      <c r="AA2144" s="153"/>
      <c r="AB2144" s="153"/>
      <c r="AC2144" s="153"/>
    </row>
    <row r="2145" spans="3:29" x14ac:dyDescent="0.25">
      <c r="C2145"/>
      <c r="D2145"/>
      <c r="E2145"/>
      <c r="F2145" s="52"/>
      <c r="G2145" s="52"/>
      <c r="AA2145" s="153"/>
      <c r="AB2145" s="153"/>
      <c r="AC2145" s="153"/>
    </row>
    <row r="2146" spans="3:29" x14ac:dyDescent="0.25">
      <c r="C2146"/>
      <c r="D2146"/>
      <c r="E2146"/>
      <c r="F2146" s="52"/>
      <c r="G2146" s="52"/>
      <c r="AA2146" s="153"/>
      <c r="AB2146" s="153"/>
      <c r="AC2146" s="153"/>
    </row>
    <row r="2147" spans="3:29" x14ac:dyDescent="0.25">
      <c r="C2147"/>
      <c r="D2147"/>
      <c r="E2147"/>
      <c r="F2147" s="52"/>
      <c r="G2147" s="52"/>
      <c r="AA2147" s="153"/>
      <c r="AB2147" s="153"/>
      <c r="AC2147" s="153"/>
    </row>
    <row r="2148" spans="3:29" x14ac:dyDescent="0.25">
      <c r="C2148"/>
      <c r="D2148"/>
      <c r="E2148"/>
      <c r="F2148" s="52"/>
      <c r="G2148" s="52"/>
      <c r="AA2148" s="153"/>
      <c r="AB2148" s="153"/>
      <c r="AC2148" s="153"/>
    </row>
    <row r="2149" spans="3:29" x14ac:dyDescent="0.25">
      <c r="C2149"/>
      <c r="D2149"/>
      <c r="E2149"/>
      <c r="F2149" s="52"/>
      <c r="G2149" s="52"/>
      <c r="AA2149" s="153"/>
      <c r="AB2149" s="153"/>
      <c r="AC2149" s="153"/>
    </row>
    <row r="2150" spans="3:29" x14ac:dyDescent="0.25">
      <c r="C2150"/>
      <c r="D2150"/>
      <c r="E2150"/>
      <c r="F2150" s="52"/>
      <c r="G2150" s="52"/>
      <c r="AA2150" s="153"/>
      <c r="AB2150" s="153"/>
      <c r="AC2150" s="153"/>
    </row>
    <row r="2151" spans="3:29" x14ac:dyDescent="0.25">
      <c r="C2151"/>
      <c r="D2151"/>
      <c r="E2151"/>
      <c r="F2151" s="52"/>
      <c r="G2151" s="52"/>
      <c r="AA2151" s="153"/>
      <c r="AB2151" s="153"/>
      <c r="AC2151" s="153"/>
    </row>
    <row r="2152" spans="3:29" x14ac:dyDescent="0.25">
      <c r="C2152"/>
      <c r="D2152"/>
      <c r="E2152"/>
      <c r="F2152" s="52"/>
      <c r="G2152" s="52"/>
      <c r="AA2152" s="153"/>
      <c r="AB2152" s="153"/>
      <c r="AC2152" s="153"/>
    </row>
    <row r="2153" spans="3:29" x14ac:dyDescent="0.25">
      <c r="C2153"/>
      <c r="D2153"/>
      <c r="E2153"/>
      <c r="F2153" s="52"/>
      <c r="G2153" s="52"/>
      <c r="AA2153" s="153"/>
      <c r="AB2153" s="153"/>
      <c r="AC2153" s="153"/>
    </row>
    <row r="2154" spans="3:29" x14ac:dyDescent="0.25">
      <c r="C2154"/>
      <c r="D2154"/>
      <c r="E2154"/>
      <c r="F2154" s="52"/>
      <c r="G2154" s="52"/>
      <c r="AA2154" s="153"/>
      <c r="AB2154" s="153"/>
      <c r="AC2154" s="153"/>
    </row>
    <row r="2155" spans="3:29" x14ac:dyDescent="0.25">
      <c r="C2155"/>
      <c r="D2155"/>
      <c r="E2155"/>
      <c r="F2155" s="52"/>
      <c r="G2155" s="52"/>
      <c r="AA2155" s="153"/>
      <c r="AB2155" s="153"/>
      <c r="AC2155" s="153"/>
    </row>
    <row r="2156" spans="3:29" x14ac:dyDescent="0.25">
      <c r="C2156"/>
      <c r="D2156"/>
      <c r="E2156"/>
      <c r="F2156" s="52"/>
      <c r="G2156" s="52"/>
      <c r="AA2156" s="153"/>
      <c r="AB2156" s="153"/>
      <c r="AC2156" s="153"/>
    </row>
    <row r="2157" spans="3:29" x14ac:dyDescent="0.25">
      <c r="C2157"/>
      <c r="D2157"/>
      <c r="E2157"/>
      <c r="F2157" s="52"/>
      <c r="G2157" s="52"/>
      <c r="AA2157" s="153"/>
      <c r="AB2157" s="153"/>
      <c r="AC2157" s="153"/>
    </row>
    <row r="2158" spans="3:29" x14ac:dyDescent="0.25">
      <c r="C2158"/>
      <c r="D2158"/>
      <c r="E2158"/>
      <c r="F2158" s="52"/>
      <c r="G2158" s="52"/>
      <c r="AA2158" s="153"/>
      <c r="AB2158" s="153"/>
      <c r="AC2158" s="153"/>
    </row>
    <row r="2159" spans="3:29" x14ac:dyDescent="0.25">
      <c r="C2159"/>
      <c r="D2159"/>
      <c r="E2159"/>
      <c r="F2159" s="52"/>
      <c r="G2159" s="52"/>
      <c r="AA2159" s="153"/>
      <c r="AB2159" s="153"/>
      <c r="AC2159" s="153"/>
    </row>
    <row r="2160" spans="3:29" x14ac:dyDescent="0.25">
      <c r="C2160"/>
      <c r="D2160"/>
      <c r="E2160"/>
      <c r="F2160" s="52"/>
      <c r="G2160" s="52"/>
      <c r="AA2160" s="153"/>
      <c r="AB2160" s="153"/>
      <c r="AC2160" s="153"/>
    </row>
    <row r="2161" spans="3:29" x14ac:dyDescent="0.25">
      <c r="C2161"/>
      <c r="D2161"/>
      <c r="E2161"/>
      <c r="F2161" s="52"/>
      <c r="G2161" s="52"/>
      <c r="AA2161" s="153"/>
      <c r="AB2161" s="153"/>
      <c r="AC2161" s="153"/>
    </row>
    <row r="2162" spans="3:29" x14ac:dyDescent="0.25">
      <c r="C2162"/>
      <c r="D2162"/>
      <c r="E2162"/>
      <c r="F2162" s="52"/>
      <c r="G2162" s="52"/>
      <c r="AA2162" s="153"/>
      <c r="AB2162" s="153"/>
      <c r="AC2162" s="153"/>
    </row>
    <row r="2163" spans="3:29" x14ac:dyDescent="0.25">
      <c r="C2163"/>
      <c r="D2163"/>
      <c r="E2163"/>
      <c r="F2163" s="52"/>
      <c r="G2163" s="52"/>
      <c r="AA2163" s="153"/>
      <c r="AB2163" s="153"/>
      <c r="AC2163" s="153"/>
    </row>
    <row r="2164" spans="3:29" x14ac:dyDescent="0.25">
      <c r="C2164"/>
      <c r="D2164"/>
      <c r="E2164"/>
      <c r="F2164" s="52"/>
      <c r="G2164" s="52"/>
      <c r="AA2164" s="153"/>
      <c r="AB2164" s="153"/>
      <c r="AC2164" s="153"/>
    </row>
    <row r="2165" spans="3:29" x14ac:dyDescent="0.25">
      <c r="C2165"/>
      <c r="D2165"/>
      <c r="E2165"/>
      <c r="F2165" s="52"/>
      <c r="G2165" s="52"/>
      <c r="AA2165" s="153"/>
      <c r="AB2165" s="153"/>
      <c r="AC2165" s="153"/>
    </row>
    <row r="2166" spans="3:29" x14ac:dyDescent="0.25">
      <c r="C2166"/>
      <c r="D2166"/>
      <c r="E2166"/>
      <c r="F2166" s="52"/>
      <c r="G2166" s="52"/>
      <c r="AA2166" s="153"/>
      <c r="AB2166" s="153"/>
      <c r="AC2166" s="153"/>
    </row>
    <row r="2167" spans="3:29" x14ac:dyDescent="0.25">
      <c r="C2167"/>
      <c r="D2167"/>
      <c r="E2167"/>
      <c r="F2167" s="52"/>
      <c r="G2167" s="52"/>
      <c r="AA2167" s="153"/>
      <c r="AB2167" s="153"/>
      <c r="AC2167" s="153"/>
    </row>
    <row r="2168" spans="3:29" x14ac:dyDescent="0.25">
      <c r="C2168"/>
      <c r="D2168"/>
      <c r="E2168"/>
      <c r="F2168" s="52"/>
      <c r="G2168" s="52"/>
      <c r="AA2168" s="153"/>
      <c r="AB2168" s="153"/>
      <c r="AC2168" s="153"/>
    </row>
    <row r="2169" spans="3:29" x14ac:dyDescent="0.25">
      <c r="C2169"/>
      <c r="D2169"/>
      <c r="E2169"/>
      <c r="F2169" s="52"/>
      <c r="G2169" s="52"/>
      <c r="AA2169" s="153"/>
      <c r="AB2169" s="153"/>
      <c r="AC2169" s="153"/>
    </row>
    <row r="2170" spans="3:29" x14ac:dyDescent="0.25">
      <c r="C2170"/>
      <c r="D2170"/>
      <c r="E2170"/>
      <c r="F2170" s="52"/>
      <c r="G2170" s="52"/>
      <c r="AA2170" s="153"/>
      <c r="AB2170" s="153"/>
      <c r="AC2170" s="153"/>
    </row>
    <row r="2171" spans="3:29" x14ac:dyDescent="0.25">
      <c r="C2171"/>
      <c r="D2171"/>
      <c r="E2171"/>
      <c r="F2171" s="52"/>
      <c r="G2171" s="52"/>
      <c r="AA2171" s="153"/>
      <c r="AB2171" s="153"/>
      <c r="AC2171" s="153"/>
    </row>
    <row r="2172" spans="3:29" x14ac:dyDescent="0.25">
      <c r="C2172"/>
      <c r="D2172"/>
      <c r="E2172"/>
      <c r="F2172" s="52"/>
      <c r="G2172" s="52"/>
      <c r="AA2172" s="153"/>
      <c r="AB2172" s="153"/>
      <c r="AC2172" s="153"/>
    </row>
    <row r="2173" spans="3:29" x14ac:dyDescent="0.25">
      <c r="C2173"/>
      <c r="D2173"/>
      <c r="E2173"/>
      <c r="F2173" s="52"/>
      <c r="G2173" s="52"/>
      <c r="AA2173" s="153"/>
      <c r="AB2173" s="153"/>
      <c r="AC2173" s="153"/>
    </row>
    <row r="2174" spans="3:29" x14ac:dyDescent="0.25">
      <c r="C2174"/>
      <c r="D2174"/>
      <c r="E2174"/>
      <c r="F2174" s="52"/>
      <c r="G2174" s="52"/>
      <c r="AA2174" s="153"/>
      <c r="AB2174" s="153"/>
      <c r="AC2174" s="153"/>
    </row>
    <row r="2175" spans="3:29" x14ac:dyDescent="0.25">
      <c r="C2175"/>
      <c r="D2175"/>
      <c r="E2175"/>
      <c r="F2175" s="52"/>
      <c r="G2175" s="52"/>
      <c r="AA2175" s="153"/>
      <c r="AB2175" s="153"/>
      <c r="AC2175" s="153"/>
    </row>
    <row r="2176" spans="3:29" x14ac:dyDescent="0.25">
      <c r="C2176"/>
      <c r="D2176"/>
      <c r="E2176"/>
      <c r="F2176" s="52"/>
      <c r="G2176" s="52"/>
      <c r="AA2176" s="153"/>
      <c r="AB2176" s="153"/>
      <c r="AC2176" s="153"/>
    </row>
    <row r="2177" spans="3:29" x14ac:dyDescent="0.25">
      <c r="C2177"/>
      <c r="D2177"/>
      <c r="E2177"/>
      <c r="F2177" s="52"/>
      <c r="G2177" s="52"/>
      <c r="AA2177" s="153"/>
      <c r="AB2177" s="153"/>
      <c r="AC2177" s="153"/>
    </row>
    <row r="2178" spans="3:29" x14ac:dyDescent="0.25">
      <c r="C2178"/>
      <c r="D2178"/>
      <c r="E2178"/>
      <c r="F2178" s="52"/>
      <c r="G2178" s="52"/>
      <c r="AA2178" s="153"/>
      <c r="AB2178" s="153"/>
      <c r="AC2178" s="153"/>
    </row>
    <row r="2179" spans="3:29" x14ac:dyDescent="0.25">
      <c r="C2179"/>
      <c r="D2179"/>
      <c r="E2179"/>
      <c r="F2179" s="52"/>
      <c r="G2179" s="52"/>
      <c r="AA2179" s="153"/>
      <c r="AB2179" s="153"/>
      <c r="AC2179" s="153"/>
    </row>
    <row r="2180" spans="3:29" x14ac:dyDescent="0.25">
      <c r="C2180"/>
      <c r="D2180"/>
      <c r="E2180"/>
      <c r="F2180" s="52"/>
      <c r="G2180" s="52"/>
      <c r="AA2180" s="153"/>
      <c r="AB2180" s="153"/>
      <c r="AC2180" s="153"/>
    </row>
    <row r="2181" spans="3:29" x14ac:dyDescent="0.25">
      <c r="C2181"/>
      <c r="D2181"/>
      <c r="E2181"/>
      <c r="F2181" s="52"/>
      <c r="G2181" s="52"/>
      <c r="AA2181" s="153"/>
      <c r="AB2181" s="153"/>
      <c r="AC2181" s="153"/>
    </row>
    <row r="2182" spans="3:29" x14ac:dyDescent="0.25">
      <c r="C2182"/>
      <c r="D2182"/>
      <c r="E2182"/>
      <c r="F2182" s="52"/>
      <c r="G2182" s="52"/>
      <c r="AA2182" s="153"/>
      <c r="AB2182" s="153"/>
      <c r="AC2182" s="153"/>
    </row>
    <row r="2183" spans="3:29" x14ac:dyDescent="0.25">
      <c r="C2183"/>
      <c r="D2183"/>
      <c r="E2183"/>
      <c r="F2183" s="52"/>
      <c r="G2183" s="52"/>
      <c r="AA2183" s="153"/>
      <c r="AB2183" s="153"/>
      <c r="AC2183" s="153"/>
    </row>
    <row r="2184" spans="3:29" x14ac:dyDescent="0.25">
      <c r="C2184"/>
      <c r="D2184"/>
      <c r="E2184"/>
      <c r="F2184" s="52"/>
      <c r="G2184" s="52"/>
      <c r="AA2184" s="153"/>
      <c r="AB2184" s="153"/>
      <c r="AC2184" s="153"/>
    </row>
    <row r="2185" spans="3:29" x14ac:dyDescent="0.25">
      <c r="C2185"/>
      <c r="D2185"/>
      <c r="E2185"/>
      <c r="F2185" s="52"/>
      <c r="G2185" s="52"/>
      <c r="AA2185" s="153"/>
      <c r="AB2185" s="153"/>
      <c r="AC2185" s="153"/>
    </row>
    <row r="2186" spans="3:29" x14ac:dyDescent="0.25">
      <c r="C2186"/>
      <c r="D2186"/>
      <c r="E2186"/>
      <c r="F2186" s="52"/>
      <c r="G2186" s="52"/>
      <c r="AA2186" s="153"/>
      <c r="AB2186" s="153"/>
      <c r="AC2186" s="153"/>
    </row>
    <row r="2187" spans="3:29" x14ac:dyDescent="0.25">
      <c r="C2187"/>
      <c r="D2187"/>
      <c r="E2187"/>
      <c r="F2187" s="52"/>
      <c r="G2187" s="52"/>
      <c r="AA2187" s="153"/>
      <c r="AB2187" s="153"/>
      <c r="AC2187" s="153"/>
    </row>
    <row r="2188" spans="3:29" x14ac:dyDescent="0.25">
      <c r="C2188"/>
      <c r="D2188"/>
      <c r="E2188"/>
      <c r="F2188" s="52"/>
      <c r="G2188" s="52"/>
      <c r="AA2188" s="153"/>
      <c r="AB2188" s="153"/>
      <c r="AC2188" s="153"/>
    </row>
    <row r="2189" spans="3:29" x14ac:dyDescent="0.25">
      <c r="C2189"/>
      <c r="D2189"/>
      <c r="E2189"/>
      <c r="F2189" s="52"/>
      <c r="G2189" s="52"/>
      <c r="AA2189" s="153"/>
      <c r="AB2189" s="153"/>
      <c r="AC2189" s="153"/>
    </row>
    <row r="2190" spans="3:29" x14ac:dyDescent="0.25">
      <c r="C2190"/>
      <c r="D2190"/>
      <c r="E2190"/>
      <c r="F2190" s="52"/>
      <c r="G2190" s="52"/>
      <c r="AA2190" s="153"/>
      <c r="AB2190" s="153"/>
      <c r="AC2190" s="153"/>
    </row>
    <row r="2191" spans="3:29" x14ac:dyDescent="0.25">
      <c r="C2191"/>
      <c r="D2191"/>
      <c r="E2191"/>
      <c r="F2191" s="52"/>
      <c r="G2191" s="52"/>
      <c r="AA2191" s="153"/>
      <c r="AB2191" s="153"/>
      <c r="AC2191" s="153"/>
    </row>
    <row r="2192" spans="3:29" x14ac:dyDescent="0.25">
      <c r="C2192"/>
      <c r="D2192"/>
      <c r="E2192"/>
      <c r="F2192" s="52"/>
      <c r="G2192" s="52"/>
      <c r="AA2192" s="153"/>
      <c r="AB2192" s="153"/>
      <c r="AC2192" s="153"/>
    </row>
    <row r="2193" spans="3:29" x14ac:dyDescent="0.25">
      <c r="C2193"/>
      <c r="D2193"/>
      <c r="E2193"/>
      <c r="F2193" s="52"/>
      <c r="G2193" s="52"/>
      <c r="AA2193" s="153"/>
      <c r="AB2193" s="153"/>
      <c r="AC2193" s="153"/>
    </row>
    <row r="2194" spans="3:29" x14ac:dyDescent="0.25">
      <c r="C2194"/>
      <c r="D2194"/>
      <c r="E2194"/>
      <c r="F2194" s="52"/>
      <c r="G2194" s="52"/>
      <c r="AA2194" s="153"/>
      <c r="AB2194" s="153"/>
      <c r="AC2194" s="153"/>
    </row>
    <row r="2195" spans="3:29" x14ac:dyDescent="0.25">
      <c r="C2195"/>
      <c r="D2195"/>
      <c r="E2195"/>
      <c r="F2195" s="52"/>
      <c r="G2195" s="52"/>
      <c r="AA2195" s="153"/>
      <c r="AB2195" s="153"/>
      <c r="AC2195" s="153"/>
    </row>
    <row r="2196" spans="3:29" x14ac:dyDescent="0.25">
      <c r="C2196"/>
      <c r="D2196"/>
      <c r="E2196"/>
      <c r="F2196" s="52"/>
      <c r="G2196" s="52"/>
      <c r="AA2196" s="153"/>
      <c r="AB2196" s="153"/>
      <c r="AC2196" s="153"/>
    </row>
    <row r="2197" spans="3:29" x14ac:dyDescent="0.25">
      <c r="C2197"/>
      <c r="D2197"/>
      <c r="E2197"/>
      <c r="F2197" s="52"/>
      <c r="G2197" s="52"/>
      <c r="AA2197" s="153"/>
      <c r="AB2197" s="153"/>
      <c r="AC2197" s="153"/>
    </row>
    <row r="2198" spans="3:29" x14ac:dyDescent="0.25">
      <c r="C2198"/>
      <c r="D2198"/>
      <c r="E2198"/>
      <c r="F2198" s="52"/>
      <c r="G2198" s="52"/>
      <c r="AA2198" s="153"/>
      <c r="AB2198" s="153"/>
      <c r="AC2198" s="153"/>
    </row>
    <row r="2199" spans="3:29" x14ac:dyDescent="0.25">
      <c r="C2199"/>
      <c r="D2199"/>
      <c r="E2199"/>
      <c r="F2199" s="52"/>
      <c r="G2199" s="52"/>
      <c r="AA2199" s="153"/>
      <c r="AB2199" s="153"/>
      <c r="AC2199" s="153"/>
    </row>
    <row r="2200" spans="3:29" x14ac:dyDescent="0.25">
      <c r="C2200"/>
      <c r="D2200"/>
      <c r="E2200"/>
      <c r="F2200" s="52"/>
      <c r="G2200" s="52"/>
      <c r="AA2200" s="153"/>
      <c r="AB2200" s="153"/>
      <c r="AC2200" s="153"/>
    </row>
    <row r="2201" spans="3:29" x14ac:dyDescent="0.25">
      <c r="C2201"/>
      <c r="D2201"/>
      <c r="E2201"/>
      <c r="F2201" s="52"/>
      <c r="G2201" s="52"/>
      <c r="AA2201" s="153"/>
      <c r="AB2201" s="153"/>
      <c r="AC2201" s="153"/>
    </row>
    <row r="2202" spans="3:29" x14ac:dyDescent="0.25">
      <c r="C2202"/>
      <c r="D2202"/>
      <c r="E2202"/>
      <c r="F2202" s="52"/>
      <c r="G2202" s="52"/>
      <c r="AA2202" s="153"/>
      <c r="AB2202" s="153"/>
      <c r="AC2202" s="153"/>
    </row>
    <row r="2203" spans="3:29" x14ac:dyDescent="0.25">
      <c r="C2203"/>
      <c r="D2203"/>
      <c r="E2203"/>
      <c r="F2203" s="52"/>
      <c r="G2203" s="52"/>
      <c r="AA2203" s="153"/>
      <c r="AB2203" s="153"/>
      <c r="AC2203" s="153"/>
    </row>
    <row r="2204" spans="3:29" x14ac:dyDescent="0.25">
      <c r="C2204"/>
      <c r="D2204"/>
      <c r="E2204"/>
      <c r="F2204" s="52"/>
      <c r="G2204" s="52"/>
      <c r="AA2204" s="153"/>
      <c r="AB2204" s="153"/>
      <c r="AC2204" s="153"/>
    </row>
    <row r="2205" spans="3:29" x14ac:dyDescent="0.25">
      <c r="C2205"/>
      <c r="D2205"/>
      <c r="E2205"/>
      <c r="F2205" s="52"/>
      <c r="G2205" s="52"/>
      <c r="AA2205" s="153"/>
      <c r="AB2205" s="153"/>
      <c r="AC2205" s="153"/>
    </row>
    <row r="2206" spans="3:29" x14ac:dyDescent="0.25">
      <c r="C2206"/>
      <c r="D2206"/>
      <c r="E2206"/>
      <c r="F2206" s="52"/>
      <c r="G2206" s="52"/>
      <c r="AA2206" s="153"/>
      <c r="AB2206" s="153"/>
      <c r="AC2206" s="153"/>
    </row>
    <row r="2207" spans="3:29" x14ac:dyDescent="0.25">
      <c r="C2207"/>
      <c r="D2207"/>
      <c r="E2207"/>
      <c r="F2207" s="52"/>
      <c r="G2207" s="52"/>
      <c r="AA2207" s="153"/>
      <c r="AB2207" s="153"/>
      <c r="AC2207" s="153"/>
    </row>
    <row r="2208" spans="3:29" x14ac:dyDescent="0.25">
      <c r="C2208"/>
      <c r="D2208"/>
      <c r="E2208"/>
      <c r="F2208" s="52"/>
      <c r="G2208" s="52"/>
      <c r="AA2208" s="153"/>
      <c r="AB2208" s="153"/>
      <c r="AC2208" s="153"/>
    </row>
    <row r="2209" spans="3:29" x14ac:dyDescent="0.25">
      <c r="C2209"/>
      <c r="D2209"/>
      <c r="E2209"/>
      <c r="F2209" s="52"/>
      <c r="G2209" s="52"/>
      <c r="AA2209" s="153"/>
      <c r="AB2209" s="153"/>
      <c r="AC2209" s="153"/>
    </row>
    <row r="2210" spans="3:29" x14ac:dyDescent="0.25">
      <c r="C2210"/>
      <c r="D2210"/>
      <c r="E2210"/>
      <c r="F2210" s="52"/>
      <c r="G2210" s="52"/>
      <c r="AA2210" s="153"/>
      <c r="AB2210" s="153"/>
      <c r="AC2210" s="153"/>
    </row>
    <row r="2211" spans="3:29" x14ac:dyDescent="0.25">
      <c r="C2211"/>
      <c r="D2211"/>
      <c r="E2211"/>
      <c r="F2211" s="52"/>
      <c r="G2211" s="52"/>
      <c r="AA2211" s="153"/>
      <c r="AB2211" s="153"/>
      <c r="AC2211" s="153"/>
    </row>
    <row r="2212" spans="3:29" x14ac:dyDescent="0.25">
      <c r="C2212"/>
      <c r="D2212"/>
      <c r="E2212"/>
      <c r="F2212" s="52"/>
      <c r="G2212" s="52"/>
      <c r="AA2212" s="153"/>
      <c r="AB2212" s="153"/>
      <c r="AC2212" s="153"/>
    </row>
    <row r="2213" spans="3:29" x14ac:dyDescent="0.25">
      <c r="C2213"/>
      <c r="D2213"/>
      <c r="E2213"/>
      <c r="F2213" s="52"/>
      <c r="G2213" s="52"/>
      <c r="AA2213" s="153"/>
      <c r="AB2213" s="153"/>
      <c r="AC2213" s="153"/>
    </row>
    <row r="2214" spans="3:29" x14ac:dyDescent="0.25">
      <c r="C2214"/>
      <c r="D2214"/>
      <c r="E2214"/>
      <c r="F2214" s="52"/>
      <c r="G2214" s="52"/>
      <c r="AA2214" s="153"/>
      <c r="AB2214" s="153"/>
      <c r="AC2214" s="153"/>
    </row>
    <row r="2215" spans="3:29" x14ac:dyDescent="0.25">
      <c r="C2215"/>
      <c r="D2215"/>
      <c r="E2215"/>
      <c r="F2215" s="52"/>
      <c r="G2215" s="52"/>
      <c r="AA2215" s="153"/>
      <c r="AB2215" s="153"/>
      <c r="AC2215" s="153"/>
    </row>
    <row r="2216" spans="3:29" x14ac:dyDescent="0.25">
      <c r="C2216"/>
      <c r="D2216"/>
      <c r="E2216"/>
      <c r="F2216" s="52"/>
      <c r="G2216" s="52"/>
      <c r="AA2216" s="153"/>
      <c r="AB2216" s="153"/>
      <c r="AC2216" s="153"/>
    </row>
    <row r="2217" spans="3:29" x14ac:dyDescent="0.25">
      <c r="C2217"/>
      <c r="D2217"/>
      <c r="E2217"/>
      <c r="F2217" s="52"/>
      <c r="G2217" s="52"/>
      <c r="AA2217" s="153"/>
      <c r="AB2217" s="153"/>
      <c r="AC2217" s="153"/>
    </row>
    <row r="2218" spans="3:29" x14ac:dyDescent="0.25">
      <c r="C2218"/>
      <c r="D2218"/>
      <c r="E2218"/>
      <c r="F2218" s="52"/>
      <c r="G2218" s="52"/>
      <c r="AA2218" s="153"/>
      <c r="AB2218" s="153"/>
      <c r="AC2218" s="153"/>
    </row>
    <row r="2219" spans="3:29" x14ac:dyDescent="0.25">
      <c r="C2219"/>
      <c r="D2219"/>
      <c r="E2219"/>
      <c r="F2219" s="52"/>
      <c r="G2219" s="52"/>
      <c r="AA2219" s="153"/>
      <c r="AB2219" s="153"/>
      <c r="AC2219" s="153"/>
    </row>
    <row r="2220" spans="3:29" x14ac:dyDescent="0.25">
      <c r="C2220"/>
      <c r="D2220"/>
      <c r="E2220"/>
      <c r="F2220" s="52"/>
      <c r="G2220" s="52"/>
      <c r="AA2220" s="153"/>
      <c r="AB2220" s="153"/>
      <c r="AC2220" s="153"/>
    </row>
    <row r="2221" spans="3:29" x14ac:dyDescent="0.25">
      <c r="C2221"/>
      <c r="D2221"/>
      <c r="E2221"/>
      <c r="F2221" s="52"/>
      <c r="G2221" s="52"/>
      <c r="AA2221" s="153"/>
      <c r="AB2221" s="153"/>
      <c r="AC2221" s="153"/>
    </row>
    <row r="2222" spans="3:29" x14ac:dyDescent="0.25">
      <c r="C2222"/>
      <c r="D2222"/>
      <c r="E2222"/>
      <c r="F2222" s="52"/>
      <c r="G2222" s="52"/>
      <c r="AA2222" s="153"/>
      <c r="AB2222" s="153"/>
      <c r="AC2222" s="153"/>
    </row>
    <row r="2223" spans="3:29" x14ac:dyDescent="0.25">
      <c r="C2223"/>
      <c r="D2223"/>
      <c r="E2223"/>
      <c r="F2223" s="52"/>
      <c r="G2223" s="52"/>
      <c r="AA2223" s="153"/>
      <c r="AB2223" s="153"/>
      <c r="AC2223" s="153"/>
    </row>
    <row r="2224" spans="3:29" x14ac:dyDescent="0.25">
      <c r="C2224"/>
      <c r="D2224"/>
      <c r="E2224"/>
      <c r="F2224" s="52"/>
      <c r="G2224" s="52"/>
      <c r="AA2224" s="153"/>
      <c r="AB2224" s="153"/>
      <c r="AC2224" s="153"/>
    </row>
    <row r="2225" spans="3:29" x14ac:dyDescent="0.25">
      <c r="C2225"/>
      <c r="D2225"/>
      <c r="E2225"/>
      <c r="F2225" s="52"/>
      <c r="G2225" s="52"/>
      <c r="AA2225" s="153"/>
      <c r="AB2225" s="153"/>
      <c r="AC2225" s="153"/>
    </row>
    <row r="2226" spans="3:29" x14ac:dyDescent="0.25">
      <c r="C2226"/>
      <c r="D2226"/>
      <c r="E2226"/>
      <c r="F2226" s="52"/>
      <c r="G2226" s="52"/>
      <c r="AA2226" s="153"/>
      <c r="AB2226" s="153"/>
      <c r="AC2226" s="153"/>
    </row>
    <row r="2227" spans="3:29" x14ac:dyDescent="0.25">
      <c r="C2227"/>
      <c r="D2227"/>
      <c r="E2227"/>
      <c r="F2227" s="52"/>
      <c r="G2227" s="52"/>
      <c r="AA2227" s="153"/>
      <c r="AB2227" s="153"/>
      <c r="AC2227" s="153"/>
    </row>
    <row r="2228" spans="3:29" x14ac:dyDescent="0.25">
      <c r="C2228"/>
      <c r="D2228"/>
      <c r="E2228"/>
      <c r="F2228" s="52"/>
      <c r="G2228" s="52"/>
      <c r="AA2228" s="153"/>
      <c r="AB2228" s="153"/>
      <c r="AC2228" s="153"/>
    </row>
    <row r="2229" spans="3:29" x14ac:dyDescent="0.25">
      <c r="C2229"/>
      <c r="D2229"/>
      <c r="E2229"/>
      <c r="F2229" s="52"/>
      <c r="G2229" s="52"/>
      <c r="AA2229" s="153"/>
      <c r="AB2229" s="153"/>
      <c r="AC2229" s="153"/>
    </row>
    <row r="2230" spans="3:29" x14ac:dyDescent="0.25">
      <c r="C2230"/>
      <c r="D2230"/>
      <c r="E2230"/>
      <c r="F2230" s="52"/>
      <c r="G2230" s="52"/>
      <c r="AA2230" s="153"/>
      <c r="AB2230" s="153"/>
      <c r="AC2230" s="153"/>
    </row>
    <row r="2231" spans="3:29" x14ac:dyDescent="0.25">
      <c r="C2231"/>
      <c r="D2231"/>
      <c r="E2231"/>
      <c r="F2231" s="52"/>
      <c r="G2231" s="52"/>
      <c r="AA2231" s="153"/>
      <c r="AB2231" s="153"/>
      <c r="AC2231" s="153"/>
    </row>
    <row r="2232" spans="3:29" x14ac:dyDescent="0.25">
      <c r="C2232"/>
      <c r="D2232"/>
      <c r="E2232"/>
      <c r="F2232" s="52"/>
      <c r="G2232" s="52"/>
      <c r="AA2232" s="153"/>
      <c r="AB2232" s="153"/>
      <c r="AC2232" s="153"/>
    </row>
    <row r="2233" spans="3:29" x14ac:dyDescent="0.25">
      <c r="C2233"/>
      <c r="D2233"/>
      <c r="E2233"/>
      <c r="F2233" s="52"/>
      <c r="G2233" s="52"/>
      <c r="AA2233" s="153"/>
      <c r="AB2233" s="153"/>
      <c r="AC2233" s="153"/>
    </row>
    <row r="2234" spans="3:29" x14ac:dyDescent="0.25">
      <c r="C2234"/>
      <c r="D2234"/>
      <c r="E2234"/>
      <c r="F2234" s="52"/>
      <c r="G2234" s="52"/>
      <c r="AA2234" s="153"/>
      <c r="AB2234" s="153"/>
      <c r="AC2234" s="153"/>
    </row>
    <row r="2235" spans="3:29" x14ac:dyDescent="0.25">
      <c r="C2235"/>
      <c r="D2235"/>
      <c r="E2235"/>
      <c r="F2235" s="52"/>
      <c r="G2235" s="52"/>
      <c r="AA2235" s="153"/>
      <c r="AB2235" s="153"/>
      <c r="AC2235" s="153"/>
    </row>
    <row r="2236" spans="3:29" x14ac:dyDescent="0.25">
      <c r="C2236"/>
      <c r="D2236"/>
      <c r="E2236"/>
      <c r="F2236" s="52"/>
      <c r="G2236" s="52"/>
      <c r="AA2236" s="153"/>
      <c r="AB2236" s="153"/>
      <c r="AC2236" s="153"/>
    </row>
    <row r="2237" spans="3:29" x14ac:dyDescent="0.25">
      <c r="C2237"/>
      <c r="D2237"/>
      <c r="E2237"/>
      <c r="F2237" s="52"/>
      <c r="G2237" s="52"/>
      <c r="AA2237" s="153"/>
      <c r="AB2237" s="153"/>
      <c r="AC2237" s="153"/>
    </row>
    <row r="2238" spans="3:29" x14ac:dyDescent="0.25">
      <c r="C2238"/>
      <c r="D2238"/>
      <c r="E2238"/>
      <c r="F2238" s="52"/>
      <c r="G2238" s="52"/>
      <c r="AA2238" s="153"/>
      <c r="AB2238" s="153"/>
      <c r="AC2238" s="153"/>
    </row>
    <row r="2239" spans="3:29" x14ac:dyDescent="0.25">
      <c r="C2239"/>
      <c r="D2239"/>
      <c r="E2239"/>
      <c r="F2239" s="52"/>
      <c r="G2239" s="52"/>
      <c r="AA2239" s="153"/>
      <c r="AB2239" s="153"/>
      <c r="AC2239" s="153"/>
    </row>
    <row r="2240" spans="3:29" x14ac:dyDescent="0.25">
      <c r="C2240"/>
      <c r="D2240"/>
      <c r="E2240"/>
      <c r="F2240" s="52"/>
      <c r="G2240" s="52"/>
      <c r="AA2240" s="153"/>
      <c r="AB2240" s="153"/>
      <c r="AC2240" s="153"/>
    </row>
    <row r="2241" spans="3:29" x14ac:dyDescent="0.25">
      <c r="C2241"/>
      <c r="D2241"/>
      <c r="E2241"/>
      <c r="F2241" s="52"/>
      <c r="G2241" s="52"/>
      <c r="AA2241" s="153"/>
      <c r="AB2241" s="153"/>
      <c r="AC2241" s="153"/>
    </row>
    <row r="2242" spans="3:29" x14ac:dyDescent="0.25">
      <c r="C2242"/>
      <c r="D2242"/>
      <c r="E2242"/>
      <c r="F2242" s="52"/>
      <c r="G2242" s="52"/>
      <c r="AA2242" s="153"/>
      <c r="AB2242" s="153"/>
      <c r="AC2242" s="153"/>
    </row>
    <row r="2243" spans="3:29" x14ac:dyDescent="0.25">
      <c r="C2243"/>
      <c r="D2243"/>
      <c r="E2243"/>
      <c r="F2243" s="52"/>
      <c r="G2243" s="52"/>
      <c r="AA2243" s="153"/>
      <c r="AB2243" s="153"/>
      <c r="AC2243" s="153"/>
    </row>
    <row r="2244" spans="3:29" x14ac:dyDescent="0.25">
      <c r="C2244"/>
      <c r="D2244"/>
      <c r="E2244"/>
      <c r="F2244" s="52"/>
      <c r="G2244" s="52"/>
      <c r="AA2244" s="153"/>
      <c r="AB2244" s="153"/>
      <c r="AC2244" s="153"/>
    </row>
    <row r="2245" spans="3:29" x14ac:dyDescent="0.25">
      <c r="C2245"/>
      <c r="D2245"/>
      <c r="E2245"/>
      <c r="F2245" s="52"/>
      <c r="G2245" s="52"/>
      <c r="AA2245" s="153"/>
      <c r="AB2245" s="153"/>
      <c r="AC2245" s="153"/>
    </row>
    <row r="2246" spans="3:29" x14ac:dyDescent="0.25">
      <c r="C2246"/>
      <c r="D2246"/>
      <c r="E2246"/>
      <c r="F2246" s="52"/>
      <c r="G2246" s="52"/>
      <c r="AA2246" s="153"/>
      <c r="AB2246" s="153"/>
      <c r="AC2246" s="153"/>
    </row>
    <row r="2247" spans="3:29" x14ac:dyDescent="0.25">
      <c r="C2247"/>
      <c r="D2247"/>
      <c r="E2247"/>
      <c r="F2247" s="52"/>
      <c r="G2247" s="52"/>
      <c r="AA2247" s="153"/>
      <c r="AB2247" s="153"/>
      <c r="AC2247" s="153"/>
    </row>
    <row r="2248" spans="3:29" x14ac:dyDescent="0.25">
      <c r="C2248"/>
      <c r="D2248"/>
      <c r="E2248"/>
      <c r="F2248" s="52"/>
      <c r="G2248" s="52"/>
      <c r="AA2248" s="153"/>
      <c r="AB2248" s="153"/>
      <c r="AC2248" s="153"/>
    </row>
    <row r="2249" spans="3:29" x14ac:dyDescent="0.25">
      <c r="C2249"/>
      <c r="D2249"/>
      <c r="E2249"/>
      <c r="F2249" s="52"/>
      <c r="G2249" s="52"/>
      <c r="AA2249" s="153"/>
      <c r="AB2249" s="153"/>
      <c r="AC2249" s="153"/>
    </row>
    <row r="2250" spans="3:29" x14ac:dyDescent="0.25">
      <c r="C2250"/>
      <c r="D2250"/>
      <c r="E2250"/>
      <c r="F2250" s="52"/>
      <c r="G2250" s="52"/>
      <c r="AA2250" s="153"/>
      <c r="AB2250" s="153"/>
      <c r="AC2250" s="153"/>
    </row>
    <row r="2251" spans="3:29" x14ac:dyDescent="0.25">
      <c r="C2251"/>
      <c r="D2251"/>
      <c r="E2251"/>
      <c r="F2251" s="52"/>
      <c r="G2251" s="52"/>
      <c r="AA2251" s="153"/>
      <c r="AB2251" s="153"/>
      <c r="AC2251" s="153"/>
    </row>
    <row r="2252" spans="3:29" x14ac:dyDescent="0.25">
      <c r="C2252"/>
      <c r="D2252"/>
      <c r="E2252"/>
      <c r="F2252" s="52"/>
      <c r="G2252" s="52"/>
      <c r="AA2252" s="153"/>
      <c r="AB2252" s="153"/>
      <c r="AC2252" s="153"/>
    </row>
    <row r="2253" spans="3:29" x14ac:dyDescent="0.25">
      <c r="C2253"/>
      <c r="D2253"/>
      <c r="E2253"/>
      <c r="F2253" s="52"/>
      <c r="G2253" s="52"/>
      <c r="AA2253" s="153"/>
      <c r="AB2253" s="153"/>
      <c r="AC2253" s="153"/>
    </row>
    <row r="2254" spans="3:29" x14ac:dyDescent="0.25">
      <c r="C2254"/>
      <c r="D2254"/>
      <c r="E2254"/>
      <c r="F2254" s="52"/>
      <c r="G2254" s="52"/>
      <c r="AA2254" s="153"/>
      <c r="AB2254" s="153"/>
      <c r="AC2254" s="153"/>
    </row>
    <row r="2255" spans="3:29" x14ac:dyDescent="0.25">
      <c r="C2255"/>
      <c r="D2255"/>
      <c r="E2255"/>
      <c r="F2255" s="52"/>
      <c r="G2255" s="52"/>
      <c r="AA2255" s="153"/>
      <c r="AB2255" s="153"/>
      <c r="AC2255" s="153"/>
    </row>
    <row r="2256" spans="3:29" x14ac:dyDescent="0.25">
      <c r="C2256"/>
      <c r="D2256"/>
      <c r="E2256"/>
      <c r="F2256" s="52"/>
      <c r="G2256" s="52"/>
      <c r="AA2256" s="153"/>
      <c r="AB2256" s="153"/>
      <c r="AC2256" s="153"/>
    </row>
    <row r="2257" spans="3:29" x14ac:dyDescent="0.25">
      <c r="C2257"/>
      <c r="D2257"/>
      <c r="E2257"/>
      <c r="F2257" s="52"/>
      <c r="G2257" s="52"/>
      <c r="AA2257" s="153"/>
      <c r="AB2257" s="153"/>
      <c r="AC2257" s="153"/>
    </row>
    <row r="2258" spans="3:29" x14ac:dyDescent="0.25">
      <c r="C2258"/>
      <c r="D2258"/>
      <c r="E2258"/>
      <c r="F2258" s="52"/>
      <c r="G2258" s="52"/>
      <c r="AA2258" s="153"/>
      <c r="AB2258" s="153"/>
      <c r="AC2258" s="153"/>
    </row>
    <row r="2259" spans="3:29" x14ac:dyDescent="0.25">
      <c r="C2259"/>
      <c r="D2259"/>
      <c r="E2259"/>
      <c r="F2259" s="52"/>
      <c r="G2259" s="52"/>
      <c r="AA2259" s="153"/>
      <c r="AB2259" s="153"/>
      <c r="AC2259" s="153"/>
    </row>
    <row r="2260" spans="3:29" x14ac:dyDescent="0.25">
      <c r="C2260"/>
      <c r="D2260"/>
      <c r="E2260"/>
      <c r="F2260" s="52"/>
      <c r="G2260" s="52"/>
      <c r="AA2260" s="153"/>
      <c r="AB2260" s="153"/>
      <c r="AC2260" s="153"/>
    </row>
    <row r="2261" spans="3:29" x14ac:dyDescent="0.25">
      <c r="C2261"/>
      <c r="D2261"/>
      <c r="E2261"/>
      <c r="F2261" s="52"/>
      <c r="G2261" s="52"/>
      <c r="AA2261" s="153"/>
      <c r="AB2261" s="153"/>
      <c r="AC2261" s="153"/>
    </row>
    <row r="2262" spans="3:29" x14ac:dyDescent="0.25">
      <c r="C2262"/>
      <c r="D2262"/>
      <c r="E2262"/>
      <c r="F2262" s="52"/>
      <c r="G2262" s="52"/>
      <c r="AA2262" s="153"/>
      <c r="AB2262" s="153"/>
      <c r="AC2262" s="153"/>
    </row>
    <row r="2263" spans="3:29" x14ac:dyDescent="0.25">
      <c r="C2263"/>
      <c r="D2263"/>
      <c r="E2263"/>
      <c r="F2263" s="52"/>
      <c r="G2263" s="52"/>
      <c r="AA2263" s="153"/>
      <c r="AB2263" s="153"/>
      <c r="AC2263" s="153"/>
    </row>
    <row r="2264" spans="3:29" x14ac:dyDescent="0.25">
      <c r="C2264"/>
      <c r="D2264"/>
      <c r="E2264"/>
      <c r="F2264" s="52"/>
      <c r="G2264" s="52"/>
      <c r="AA2264" s="153"/>
      <c r="AB2264" s="153"/>
      <c r="AC2264" s="153"/>
    </row>
    <row r="2265" spans="3:29" x14ac:dyDescent="0.25">
      <c r="C2265"/>
      <c r="D2265"/>
      <c r="E2265"/>
      <c r="F2265" s="52"/>
      <c r="G2265" s="52"/>
      <c r="AA2265" s="153"/>
      <c r="AB2265" s="153"/>
      <c r="AC2265" s="153"/>
    </row>
    <row r="2266" spans="3:29" x14ac:dyDescent="0.25">
      <c r="C2266"/>
      <c r="D2266"/>
      <c r="E2266"/>
      <c r="F2266" s="52"/>
      <c r="G2266" s="52"/>
      <c r="AA2266" s="153"/>
      <c r="AB2266" s="153"/>
      <c r="AC2266" s="153"/>
    </row>
    <row r="2267" spans="3:29" x14ac:dyDescent="0.25">
      <c r="C2267"/>
      <c r="D2267"/>
      <c r="E2267"/>
      <c r="F2267" s="52"/>
      <c r="G2267" s="52"/>
      <c r="AA2267" s="153"/>
      <c r="AB2267" s="153"/>
      <c r="AC2267" s="153"/>
    </row>
    <row r="2268" spans="3:29" x14ac:dyDescent="0.25">
      <c r="C2268"/>
      <c r="D2268"/>
      <c r="E2268"/>
      <c r="F2268" s="52"/>
      <c r="G2268" s="52"/>
      <c r="AA2268" s="153"/>
      <c r="AB2268" s="153"/>
      <c r="AC2268" s="153"/>
    </row>
    <row r="2269" spans="3:29" x14ac:dyDescent="0.25">
      <c r="C2269"/>
      <c r="D2269"/>
      <c r="E2269"/>
      <c r="F2269" s="52"/>
      <c r="G2269" s="52"/>
      <c r="AA2269" s="153"/>
      <c r="AB2269" s="153"/>
      <c r="AC2269" s="153"/>
    </row>
    <row r="2270" spans="3:29" x14ac:dyDescent="0.25">
      <c r="C2270"/>
      <c r="D2270"/>
      <c r="E2270"/>
      <c r="F2270" s="52"/>
      <c r="G2270" s="52"/>
      <c r="AA2270" s="153"/>
      <c r="AB2270" s="153"/>
      <c r="AC2270" s="153"/>
    </row>
    <row r="2271" spans="3:29" x14ac:dyDescent="0.25">
      <c r="C2271"/>
      <c r="D2271"/>
      <c r="E2271"/>
      <c r="F2271" s="52"/>
      <c r="G2271" s="52"/>
      <c r="AA2271" s="153"/>
      <c r="AB2271" s="153"/>
      <c r="AC2271" s="153"/>
    </row>
    <row r="2272" spans="3:29" x14ac:dyDescent="0.25">
      <c r="C2272"/>
      <c r="D2272"/>
      <c r="E2272"/>
      <c r="F2272" s="52"/>
      <c r="G2272" s="52"/>
      <c r="AA2272" s="153"/>
      <c r="AB2272" s="153"/>
      <c r="AC2272" s="153"/>
    </row>
    <row r="2273" spans="3:29" x14ac:dyDescent="0.25">
      <c r="C2273"/>
      <c r="D2273"/>
      <c r="E2273"/>
      <c r="F2273" s="52"/>
      <c r="G2273" s="52"/>
      <c r="AA2273" s="153"/>
      <c r="AB2273" s="153"/>
      <c r="AC2273" s="153"/>
    </row>
    <row r="2274" spans="3:29" x14ac:dyDescent="0.25">
      <c r="C2274"/>
      <c r="D2274"/>
      <c r="E2274"/>
      <c r="F2274" s="52"/>
      <c r="G2274" s="52"/>
      <c r="AA2274" s="153"/>
      <c r="AB2274" s="153"/>
      <c r="AC2274" s="153"/>
    </row>
    <row r="2275" spans="3:29" x14ac:dyDescent="0.25">
      <c r="C2275"/>
      <c r="D2275"/>
      <c r="E2275"/>
      <c r="F2275" s="52"/>
      <c r="G2275" s="52"/>
      <c r="AA2275" s="153"/>
      <c r="AB2275" s="153"/>
      <c r="AC2275" s="153"/>
    </row>
    <row r="2276" spans="3:29" x14ac:dyDescent="0.25">
      <c r="C2276"/>
      <c r="D2276"/>
      <c r="E2276"/>
      <c r="F2276" s="52"/>
      <c r="G2276" s="52"/>
      <c r="AA2276" s="153"/>
      <c r="AB2276" s="153"/>
      <c r="AC2276" s="153"/>
    </row>
    <row r="2277" spans="3:29" x14ac:dyDescent="0.25">
      <c r="C2277"/>
      <c r="D2277"/>
      <c r="E2277"/>
      <c r="F2277" s="52"/>
      <c r="G2277" s="52"/>
      <c r="AA2277" s="153"/>
      <c r="AB2277" s="153"/>
      <c r="AC2277" s="153"/>
    </row>
    <row r="2278" spans="3:29" x14ac:dyDescent="0.25">
      <c r="C2278"/>
      <c r="D2278"/>
      <c r="E2278"/>
      <c r="F2278" s="52"/>
      <c r="G2278" s="52"/>
      <c r="AA2278" s="153"/>
      <c r="AB2278" s="153"/>
      <c r="AC2278" s="153"/>
    </row>
    <row r="2279" spans="3:29" x14ac:dyDescent="0.25">
      <c r="C2279"/>
      <c r="D2279"/>
      <c r="E2279"/>
      <c r="F2279" s="52"/>
      <c r="G2279" s="52"/>
      <c r="AA2279" s="153"/>
      <c r="AB2279" s="153"/>
      <c r="AC2279" s="153"/>
    </row>
    <row r="2280" spans="3:29" x14ac:dyDescent="0.25">
      <c r="C2280"/>
      <c r="D2280"/>
      <c r="E2280"/>
      <c r="F2280" s="52"/>
      <c r="G2280" s="52"/>
      <c r="AA2280" s="153"/>
      <c r="AB2280" s="153"/>
      <c r="AC2280" s="153"/>
    </row>
    <row r="2281" spans="3:29" x14ac:dyDescent="0.25">
      <c r="C2281"/>
      <c r="D2281"/>
      <c r="E2281"/>
      <c r="F2281" s="52"/>
      <c r="G2281" s="52"/>
      <c r="AA2281" s="153"/>
      <c r="AB2281" s="153"/>
      <c r="AC2281" s="153"/>
    </row>
    <row r="2282" spans="3:29" x14ac:dyDescent="0.25">
      <c r="C2282"/>
      <c r="D2282"/>
      <c r="E2282"/>
      <c r="F2282" s="52"/>
      <c r="G2282" s="52"/>
      <c r="AA2282" s="153"/>
      <c r="AB2282" s="153"/>
      <c r="AC2282" s="153"/>
    </row>
    <row r="2283" spans="3:29" x14ac:dyDescent="0.25">
      <c r="C2283"/>
      <c r="D2283"/>
      <c r="E2283"/>
      <c r="F2283" s="52"/>
      <c r="G2283" s="52"/>
      <c r="AA2283" s="153"/>
      <c r="AB2283" s="153"/>
      <c r="AC2283" s="153"/>
    </row>
    <row r="2284" spans="3:29" x14ac:dyDescent="0.25">
      <c r="C2284"/>
      <c r="D2284"/>
      <c r="E2284"/>
      <c r="F2284" s="52"/>
      <c r="G2284" s="52"/>
      <c r="AA2284" s="153"/>
      <c r="AB2284" s="153"/>
      <c r="AC2284" s="153"/>
    </row>
    <row r="2285" spans="3:29" x14ac:dyDescent="0.25">
      <c r="C2285"/>
      <c r="D2285"/>
      <c r="E2285"/>
      <c r="F2285" s="52"/>
      <c r="G2285" s="52"/>
      <c r="AA2285" s="153"/>
      <c r="AB2285" s="153"/>
      <c r="AC2285" s="153"/>
    </row>
    <row r="2286" spans="3:29" x14ac:dyDescent="0.25">
      <c r="C2286"/>
      <c r="D2286"/>
      <c r="E2286"/>
      <c r="F2286" s="52"/>
      <c r="G2286" s="52"/>
      <c r="AA2286" s="153"/>
      <c r="AB2286" s="153"/>
      <c r="AC2286" s="153"/>
    </row>
    <row r="2287" spans="3:29" x14ac:dyDescent="0.25">
      <c r="C2287"/>
      <c r="D2287"/>
      <c r="E2287"/>
      <c r="F2287" s="52"/>
      <c r="G2287" s="52"/>
      <c r="AA2287" s="153"/>
      <c r="AB2287" s="153"/>
      <c r="AC2287" s="153"/>
    </row>
    <row r="2288" spans="3:29" x14ac:dyDescent="0.25">
      <c r="C2288"/>
      <c r="D2288"/>
      <c r="E2288"/>
      <c r="F2288" s="52"/>
      <c r="G2288" s="52"/>
      <c r="AA2288" s="153"/>
      <c r="AB2288" s="153"/>
      <c r="AC2288" s="153"/>
    </row>
    <row r="2289" spans="3:29" x14ac:dyDescent="0.25">
      <c r="C2289"/>
      <c r="D2289"/>
      <c r="E2289"/>
      <c r="F2289" s="52"/>
      <c r="G2289" s="52"/>
      <c r="AA2289" s="153"/>
      <c r="AB2289" s="153"/>
      <c r="AC2289" s="153"/>
    </row>
    <row r="2290" spans="3:29" x14ac:dyDescent="0.25">
      <c r="C2290"/>
      <c r="D2290"/>
      <c r="E2290"/>
      <c r="F2290" s="52"/>
      <c r="G2290" s="52"/>
      <c r="AA2290" s="153"/>
      <c r="AB2290" s="153"/>
      <c r="AC2290" s="153"/>
    </row>
    <row r="2291" spans="3:29" x14ac:dyDescent="0.25">
      <c r="C2291"/>
      <c r="D2291"/>
      <c r="E2291"/>
      <c r="F2291" s="52"/>
      <c r="G2291" s="52"/>
      <c r="AA2291" s="153"/>
      <c r="AB2291" s="153"/>
      <c r="AC2291" s="153"/>
    </row>
    <row r="2292" spans="3:29" x14ac:dyDescent="0.25">
      <c r="C2292"/>
      <c r="D2292"/>
      <c r="E2292"/>
      <c r="F2292" s="52"/>
      <c r="G2292" s="52"/>
      <c r="AA2292" s="153"/>
      <c r="AB2292" s="153"/>
      <c r="AC2292" s="153"/>
    </row>
    <row r="2293" spans="3:29" x14ac:dyDescent="0.25">
      <c r="C2293"/>
      <c r="D2293"/>
      <c r="E2293"/>
      <c r="F2293" s="52"/>
      <c r="G2293" s="52"/>
      <c r="AA2293" s="153"/>
      <c r="AB2293" s="153"/>
      <c r="AC2293" s="153"/>
    </row>
    <row r="2294" spans="3:29" x14ac:dyDescent="0.25">
      <c r="C2294"/>
      <c r="D2294"/>
      <c r="E2294"/>
      <c r="F2294" s="52"/>
      <c r="G2294" s="52"/>
      <c r="AA2294" s="153"/>
      <c r="AB2294" s="153"/>
      <c r="AC2294" s="153"/>
    </row>
    <row r="2295" spans="3:29" x14ac:dyDescent="0.25">
      <c r="C2295"/>
      <c r="D2295"/>
      <c r="E2295"/>
      <c r="F2295" s="52"/>
      <c r="G2295" s="52"/>
      <c r="AA2295" s="153"/>
      <c r="AB2295" s="153"/>
      <c r="AC2295" s="153"/>
    </row>
    <row r="2296" spans="3:29" x14ac:dyDescent="0.25">
      <c r="C2296"/>
      <c r="D2296"/>
      <c r="E2296"/>
      <c r="F2296" s="52"/>
      <c r="G2296" s="52"/>
      <c r="AA2296" s="153"/>
      <c r="AB2296" s="153"/>
      <c r="AC2296" s="153"/>
    </row>
    <row r="2297" spans="3:29" x14ac:dyDescent="0.25">
      <c r="C2297"/>
      <c r="D2297"/>
      <c r="E2297"/>
      <c r="F2297" s="52"/>
      <c r="G2297" s="52"/>
      <c r="AA2297" s="153"/>
      <c r="AB2297" s="153"/>
      <c r="AC2297" s="153"/>
    </row>
    <row r="2298" spans="3:29" x14ac:dyDescent="0.25">
      <c r="C2298"/>
      <c r="D2298"/>
      <c r="E2298"/>
      <c r="F2298" s="52"/>
      <c r="G2298" s="52"/>
      <c r="AA2298" s="153"/>
      <c r="AB2298" s="153"/>
      <c r="AC2298" s="153"/>
    </row>
    <row r="2299" spans="3:29" x14ac:dyDescent="0.25">
      <c r="C2299"/>
      <c r="D2299"/>
      <c r="E2299"/>
      <c r="F2299" s="52"/>
      <c r="G2299" s="52"/>
      <c r="AA2299" s="153"/>
      <c r="AB2299" s="153"/>
      <c r="AC2299" s="153"/>
    </row>
    <row r="2300" spans="3:29" x14ac:dyDescent="0.25">
      <c r="C2300"/>
      <c r="D2300"/>
      <c r="E2300"/>
      <c r="F2300" s="52"/>
      <c r="G2300" s="52"/>
      <c r="AA2300" s="153"/>
      <c r="AB2300" s="153"/>
      <c r="AC2300" s="153"/>
    </row>
    <row r="2301" spans="3:29" x14ac:dyDescent="0.25">
      <c r="C2301"/>
      <c r="D2301"/>
      <c r="E2301"/>
      <c r="F2301" s="52"/>
      <c r="G2301" s="52"/>
      <c r="AA2301" s="153"/>
      <c r="AB2301" s="153"/>
      <c r="AC2301" s="153"/>
    </row>
    <row r="2302" spans="3:29" x14ac:dyDescent="0.25">
      <c r="C2302"/>
      <c r="D2302"/>
      <c r="E2302"/>
      <c r="F2302" s="52"/>
      <c r="G2302" s="52"/>
      <c r="AA2302" s="153"/>
      <c r="AB2302" s="153"/>
      <c r="AC2302" s="153"/>
    </row>
    <row r="2303" spans="3:29" x14ac:dyDescent="0.25">
      <c r="C2303"/>
      <c r="D2303"/>
      <c r="E2303"/>
      <c r="F2303" s="52"/>
      <c r="G2303" s="52"/>
      <c r="AA2303" s="153"/>
      <c r="AB2303" s="153"/>
      <c r="AC2303" s="153"/>
    </row>
    <row r="2304" spans="3:29" x14ac:dyDescent="0.25">
      <c r="C2304"/>
      <c r="D2304"/>
      <c r="E2304"/>
      <c r="F2304" s="52"/>
      <c r="G2304" s="52"/>
      <c r="AA2304" s="153"/>
      <c r="AB2304" s="153"/>
      <c r="AC2304" s="153"/>
    </row>
    <row r="2305" spans="3:29" x14ac:dyDescent="0.25">
      <c r="C2305"/>
      <c r="D2305"/>
      <c r="E2305"/>
      <c r="F2305" s="52"/>
      <c r="G2305" s="52"/>
      <c r="AA2305" s="153"/>
      <c r="AB2305" s="153"/>
      <c r="AC2305" s="153"/>
    </row>
    <row r="2306" spans="3:29" x14ac:dyDescent="0.25">
      <c r="C2306"/>
      <c r="D2306"/>
      <c r="E2306"/>
      <c r="F2306" s="52"/>
      <c r="G2306" s="52"/>
      <c r="AA2306" s="153"/>
      <c r="AB2306" s="153"/>
      <c r="AC2306" s="153"/>
    </row>
    <row r="2307" spans="3:29" x14ac:dyDescent="0.25">
      <c r="C2307"/>
      <c r="D2307"/>
      <c r="E2307"/>
      <c r="F2307" s="52"/>
      <c r="G2307" s="52"/>
      <c r="AA2307" s="153"/>
      <c r="AB2307" s="153"/>
      <c r="AC2307" s="153"/>
    </row>
    <row r="2308" spans="3:29" x14ac:dyDescent="0.25">
      <c r="C2308"/>
      <c r="D2308"/>
      <c r="E2308"/>
      <c r="F2308" s="52"/>
      <c r="G2308" s="52"/>
      <c r="AA2308" s="153"/>
      <c r="AB2308" s="153"/>
      <c r="AC2308" s="153"/>
    </row>
    <row r="2309" spans="3:29" x14ac:dyDescent="0.25">
      <c r="C2309"/>
      <c r="D2309"/>
      <c r="E2309"/>
      <c r="F2309" s="52"/>
      <c r="G2309" s="52"/>
      <c r="AA2309" s="153"/>
      <c r="AB2309" s="153"/>
      <c r="AC2309" s="153"/>
    </row>
    <row r="2310" spans="3:29" x14ac:dyDescent="0.25">
      <c r="C2310"/>
      <c r="D2310"/>
      <c r="E2310"/>
      <c r="F2310" s="52"/>
      <c r="G2310" s="52"/>
      <c r="AA2310" s="153"/>
      <c r="AB2310" s="153"/>
      <c r="AC2310" s="153"/>
    </row>
    <row r="2311" spans="3:29" x14ac:dyDescent="0.25">
      <c r="C2311"/>
      <c r="D2311"/>
      <c r="E2311"/>
      <c r="F2311" s="52"/>
      <c r="G2311" s="52"/>
      <c r="AA2311" s="153"/>
      <c r="AB2311" s="153"/>
      <c r="AC2311" s="153"/>
    </row>
    <row r="2312" spans="3:29" x14ac:dyDescent="0.25">
      <c r="C2312"/>
      <c r="D2312"/>
      <c r="E2312"/>
      <c r="F2312" s="52"/>
      <c r="G2312" s="52"/>
      <c r="AA2312" s="153"/>
      <c r="AB2312" s="153"/>
      <c r="AC2312" s="153"/>
    </row>
    <row r="2313" spans="3:29" x14ac:dyDescent="0.25">
      <c r="C2313"/>
      <c r="D2313"/>
      <c r="E2313"/>
      <c r="F2313" s="52"/>
      <c r="G2313" s="52"/>
      <c r="AA2313" s="153"/>
      <c r="AB2313" s="153"/>
      <c r="AC2313" s="153"/>
    </row>
    <row r="2314" spans="3:29" x14ac:dyDescent="0.25">
      <c r="C2314"/>
      <c r="D2314"/>
      <c r="E2314"/>
      <c r="F2314" s="52"/>
      <c r="G2314" s="52"/>
      <c r="AA2314" s="153"/>
      <c r="AB2314" s="153"/>
      <c r="AC2314" s="153"/>
    </row>
    <row r="2315" spans="3:29" x14ac:dyDescent="0.25">
      <c r="C2315"/>
      <c r="D2315"/>
      <c r="E2315"/>
      <c r="F2315" s="52"/>
      <c r="G2315" s="52"/>
      <c r="AA2315" s="153"/>
      <c r="AB2315" s="153"/>
      <c r="AC2315" s="153"/>
    </row>
    <row r="2316" spans="3:29" x14ac:dyDescent="0.25">
      <c r="C2316"/>
      <c r="D2316"/>
      <c r="E2316"/>
      <c r="F2316" s="52"/>
      <c r="G2316" s="52"/>
      <c r="AA2316" s="153"/>
      <c r="AB2316" s="153"/>
      <c r="AC2316" s="153"/>
    </row>
    <row r="2317" spans="3:29" x14ac:dyDescent="0.25">
      <c r="C2317"/>
      <c r="D2317"/>
      <c r="E2317"/>
      <c r="F2317" s="52"/>
      <c r="G2317" s="52"/>
      <c r="AA2317" s="153"/>
      <c r="AB2317" s="153"/>
      <c r="AC2317" s="153"/>
    </row>
    <row r="2318" spans="3:29" x14ac:dyDescent="0.25">
      <c r="C2318"/>
      <c r="D2318"/>
      <c r="E2318"/>
      <c r="F2318" s="52"/>
      <c r="G2318" s="52"/>
      <c r="AA2318" s="153"/>
      <c r="AB2318" s="153"/>
      <c r="AC2318" s="153"/>
    </row>
    <row r="2319" spans="3:29" x14ac:dyDescent="0.25">
      <c r="C2319"/>
      <c r="D2319"/>
      <c r="E2319"/>
      <c r="F2319" s="52"/>
      <c r="G2319" s="52"/>
      <c r="AA2319" s="153"/>
      <c r="AB2319" s="153"/>
      <c r="AC2319" s="153"/>
    </row>
    <row r="2320" spans="3:29" x14ac:dyDescent="0.25">
      <c r="C2320"/>
      <c r="D2320"/>
      <c r="E2320"/>
      <c r="F2320" s="52"/>
      <c r="G2320" s="52"/>
      <c r="AA2320" s="153"/>
      <c r="AB2320" s="153"/>
      <c r="AC2320" s="153"/>
    </row>
    <row r="2321" spans="3:29" x14ac:dyDescent="0.25">
      <c r="C2321"/>
      <c r="D2321"/>
      <c r="E2321"/>
      <c r="F2321" s="52"/>
      <c r="G2321" s="52"/>
      <c r="AA2321" s="153"/>
      <c r="AB2321" s="153"/>
      <c r="AC2321" s="153"/>
    </row>
    <row r="2322" spans="3:29" x14ac:dyDescent="0.25">
      <c r="C2322"/>
      <c r="D2322"/>
      <c r="E2322"/>
      <c r="F2322" s="52"/>
      <c r="G2322" s="52"/>
      <c r="AA2322" s="153"/>
      <c r="AB2322" s="153"/>
      <c r="AC2322" s="153"/>
    </row>
    <row r="2323" spans="3:29" x14ac:dyDescent="0.25">
      <c r="C2323"/>
      <c r="D2323"/>
      <c r="E2323"/>
      <c r="F2323" s="52"/>
      <c r="G2323" s="52"/>
      <c r="AA2323" s="153"/>
      <c r="AB2323" s="153"/>
      <c r="AC2323" s="153"/>
    </row>
    <row r="2324" spans="3:29" x14ac:dyDescent="0.25">
      <c r="C2324"/>
      <c r="D2324"/>
      <c r="E2324"/>
      <c r="F2324" s="52"/>
      <c r="G2324" s="52"/>
      <c r="AA2324" s="153"/>
      <c r="AB2324" s="153"/>
      <c r="AC2324" s="153"/>
    </row>
    <row r="2325" spans="3:29" x14ac:dyDescent="0.25">
      <c r="C2325"/>
      <c r="D2325"/>
      <c r="E2325"/>
      <c r="F2325" s="52"/>
      <c r="G2325" s="52"/>
      <c r="AA2325" s="153"/>
      <c r="AB2325" s="153"/>
      <c r="AC2325" s="153"/>
    </row>
    <row r="2326" spans="3:29" x14ac:dyDescent="0.25">
      <c r="C2326"/>
      <c r="D2326"/>
      <c r="E2326"/>
      <c r="F2326" s="52"/>
      <c r="G2326" s="52"/>
      <c r="AA2326" s="153"/>
      <c r="AB2326" s="153"/>
      <c r="AC2326" s="153"/>
    </row>
    <row r="2327" spans="3:29" x14ac:dyDescent="0.25">
      <c r="C2327"/>
      <c r="D2327"/>
      <c r="E2327"/>
      <c r="F2327" s="52"/>
      <c r="G2327" s="52"/>
      <c r="AA2327" s="153"/>
      <c r="AB2327" s="153"/>
      <c r="AC2327" s="153"/>
    </row>
    <row r="2328" spans="3:29" x14ac:dyDescent="0.25">
      <c r="C2328"/>
      <c r="D2328"/>
      <c r="E2328"/>
      <c r="F2328" s="52"/>
      <c r="G2328" s="52"/>
      <c r="AA2328" s="153"/>
      <c r="AB2328" s="153"/>
      <c r="AC2328" s="153"/>
    </row>
    <row r="2329" spans="3:29" x14ac:dyDescent="0.25">
      <c r="C2329"/>
      <c r="D2329"/>
      <c r="E2329"/>
      <c r="F2329" s="52"/>
      <c r="G2329" s="52"/>
      <c r="AA2329" s="153"/>
      <c r="AB2329" s="153"/>
      <c r="AC2329" s="153"/>
    </row>
    <row r="2330" spans="3:29" x14ac:dyDescent="0.25">
      <c r="C2330"/>
      <c r="D2330"/>
      <c r="E2330"/>
      <c r="F2330" s="52"/>
      <c r="G2330" s="52"/>
      <c r="AA2330" s="153"/>
      <c r="AB2330" s="153"/>
      <c r="AC2330" s="153"/>
    </row>
    <row r="2331" spans="3:29" x14ac:dyDescent="0.25">
      <c r="C2331"/>
      <c r="D2331"/>
      <c r="E2331"/>
      <c r="F2331" s="52"/>
      <c r="G2331" s="52"/>
      <c r="AA2331" s="153"/>
      <c r="AB2331" s="153"/>
      <c r="AC2331" s="153"/>
    </row>
    <row r="2332" spans="3:29" x14ac:dyDescent="0.25">
      <c r="C2332"/>
      <c r="D2332"/>
      <c r="E2332"/>
      <c r="F2332" s="52"/>
      <c r="G2332" s="52"/>
      <c r="AA2332" s="153"/>
      <c r="AB2332" s="153"/>
      <c r="AC2332" s="153"/>
    </row>
    <row r="2333" spans="3:29" x14ac:dyDescent="0.25">
      <c r="C2333"/>
      <c r="D2333"/>
      <c r="E2333"/>
      <c r="F2333" s="52"/>
      <c r="G2333" s="52"/>
      <c r="AA2333" s="153"/>
      <c r="AB2333" s="153"/>
      <c r="AC2333" s="153"/>
    </row>
    <row r="2334" spans="3:29" x14ac:dyDescent="0.25">
      <c r="C2334"/>
      <c r="D2334"/>
      <c r="E2334"/>
      <c r="F2334" s="52"/>
      <c r="G2334" s="52"/>
      <c r="AA2334" s="153"/>
      <c r="AB2334" s="153"/>
      <c r="AC2334" s="153"/>
    </row>
    <row r="2335" spans="3:29" x14ac:dyDescent="0.25">
      <c r="C2335"/>
      <c r="D2335"/>
      <c r="E2335"/>
      <c r="F2335" s="52"/>
      <c r="G2335" s="52"/>
      <c r="AA2335" s="153"/>
      <c r="AB2335" s="153"/>
      <c r="AC2335" s="153"/>
    </row>
    <row r="2336" spans="3:29" x14ac:dyDescent="0.25">
      <c r="C2336"/>
      <c r="D2336"/>
      <c r="E2336"/>
      <c r="F2336" s="52"/>
      <c r="G2336" s="52"/>
      <c r="AA2336" s="153"/>
      <c r="AB2336" s="153"/>
      <c r="AC2336" s="153"/>
    </row>
    <row r="2337" spans="3:29" x14ac:dyDescent="0.25">
      <c r="C2337"/>
      <c r="D2337"/>
      <c r="E2337"/>
      <c r="F2337" s="52"/>
      <c r="G2337" s="52"/>
      <c r="AA2337" s="153"/>
      <c r="AB2337" s="153"/>
      <c r="AC2337" s="153"/>
    </row>
    <row r="2338" spans="3:29" x14ac:dyDescent="0.25">
      <c r="C2338"/>
      <c r="D2338"/>
      <c r="E2338"/>
      <c r="F2338" s="52"/>
      <c r="G2338" s="52"/>
      <c r="AA2338" s="153"/>
      <c r="AB2338" s="153"/>
      <c r="AC2338" s="153"/>
    </row>
    <row r="2339" spans="3:29" x14ac:dyDescent="0.25">
      <c r="C2339"/>
      <c r="D2339"/>
      <c r="E2339"/>
      <c r="F2339" s="52"/>
      <c r="G2339" s="52"/>
      <c r="AA2339" s="153"/>
      <c r="AB2339" s="153"/>
      <c r="AC2339" s="153"/>
    </row>
    <row r="2340" spans="3:29" x14ac:dyDescent="0.25">
      <c r="C2340"/>
      <c r="D2340"/>
      <c r="E2340"/>
      <c r="F2340" s="52"/>
      <c r="G2340" s="52"/>
      <c r="AA2340" s="153"/>
      <c r="AB2340" s="153"/>
      <c r="AC2340" s="153"/>
    </row>
    <row r="2341" spans="3:29" x14ac:dyDescent="0.25">
      <c r="C2341"/>
      <c r="D2341"/>
      <c r="E2341"/>
      <c r="F2341" s="52"/>
      <c r="G2341" s="52"/>
      <c r="AA2341" s="153"/>
      <c r="AB2341" s="153"/>
      <c r="AC2341" s="153"/>
    </row>
    <row r="2342" spans="3:29" x14ac:dyDescent="0.25">
      <c r="C2342"/>
      <c r="D2342"/>
      <c r="E2342"/>
      <c r="F2342" s="52"/>
      <c r="G2342" s="52"/>
      <c r="AA2342" s="153"/>
      <c r="AB2342" s="153"/>
      <c r="AC2342" s="153"/>
    </row>
    <row r="2343" spans="3:29" x14ac:dyDescent="0.25">
      <c r="C2343"/>
      <c r="D2343"/>
      <c r="E2343"/>
      <c r="F2343" s="52"/>
      <c r="G2343" s="52"/>
      <c r="AA2343" s="153"/>
      <c r="AB2343" s="153"/>
      <c r="AC2343" s="153"/>
    </row>
    <row r="2344" spans="3:29" x14ac:dyDescent="0.25">
      <c r="C2344"/>
      <c r="D2344"/>
      <c r="E2344"/>
      <c r="F2344" s="52"/>
      <c r="G2344" s="52"/>
      <c r="AA2344" s="153"/>
      <c r="AB2344" s="153"/>
      <c r="AC2344" s="153"/>
    </row>
    <row r="2345" spans="3:29" x14ac:dyDescent="0.25">
      <c r="C2345"/>
      <c r="D2345"/>
      <c r="E2345"/>
      <c r="F2345" s="52"/>
      <c r="G2345" s="52"/>
      <c r="AA2345" s="153"/>
      <c r="AB2345" s="153"/>
      <c r="AC2345" s="153"/>
    </row>
    <row r="2346" spans="3:29" x14ac:dyDescent="0.25">
      <c r="C2346"/>
      <c r="D2346"/>
      <c r="E2346"/>
      <c r="F2346" s="52"/>
      <c r="G2346" s="52"/>
      <c r="AA2346" s="153"/>
      <c r="AB2346" s="153"/>
      <c r="AC2346" s="153"/>
    </row>
    <row r="2347" spans="3:29" x14ac:dyDescent="0.25">
      <c r="C2347"/>
      <c r="D2347"/>
      <c r="E2347"/>
      <c r="F2347" s="52"/>
      <c r="G2347" s="52"/>
      <c r="AA2347" s="153"/>
      <c r="AB2347" s="153"/>
      <c r="AC2347" s="153"/>
    </row>
    <row r="2348" spans="3:29" x14ac:dyDescent="0.25">
      <c r="C2348"/>
      <c r="D2348"/>
      <c r="E2348"/>
      <c r="F2348" s="52"/>
      <c r="G2348" s="52"/>
      <c r="AA2348" s="153"/>
      <c r="AB2348" s="153"/>
      <c r="AC2348" s="153"/>
    </row>
    <row r="2349" spans="3:29" x14ac:dyDescent="0.25">
      <c r="C2349"/>
      <c r="D2349"/>
      <c r="E2349"/>
      <c r="F2349" s="52"/>
      <c r="G2349" s="52"/>
      <c r="AA2349" s="153"/>
      <c r="AB2349" s="153"/>
      <c r="AC2349" s="153"/>
    </row>
    <row r="2350" spans="3:29" x14ac:dyDescent="0.25">
      <c r="C2350"/>
      <c r="D2350"/>
      <c r="E2350"/>
      <c r="F2350" s="52"/>
      <c r="G2350" s="52"/>
      <c r="AA2350" s="153"/>
      <c r="AB2350" s="153"/>
      <c r="AC2350" s="153"/>
    </row>
    <row r="2351" spans="3:29" x14ac:dyDescent="0.25">
      <c r="C2351"/>
      <c r="D2351"/>
      <c r="E2351"/>
      <c r="F2351" s="52"/>
      <c r="G2351" s="52"/>
      <c r="AA2351" s="153"/>
      <c r="AB2351" s="153"/>
      <c r="AC2351" s="153"/>
    </row>
    <row r="2352" spans="3:29" x14ac:dyDescent="0.25">
      <c r="C2352"/>
      <c r="D2352"/>
      <c r="E2352"/>
      <c r="F2352" s="52"/>
      <c r="G2352" s="52"/>
      <c r="AA2352" s="153"/>
      <c r="AB2352" s="153"/>
      <c r="AC2352" s="153"/>
    </row>
    <row r="2353" spans="3:29" x14ac:dyDescent="0.25">
      <c r="C2353"/>
      <c r="D2353"/>
      <c r="E2353"/>
      <c r="F2353" s="52"/>
      <c r="G2353" s="52"/>
      <c r="AA2353" s="153"/>
      <c r="AB2353" s="153"/>
      <c r="AC2353" s="153"/>
    </row>
    <row r="2354" spans="3:29" x14ac:dyDescent="0.25">
      <c r="C2354"/>
      <c r="D2354"/>
      <c r="E2354"/>
      <c r="F2354" s="52"/>
      <c r="G2354" s="52"/>
      <c r="AA2354" s="153"/>
      <c r="AB2354" s="153"/>
      <c r="AC2354" s="153"/>
    </row>
    <row r="2355" spans="3:29" x14ac:dyDescent="0.25">
      <c r="C2355"/>
      <c r="D2355"/>
      <c r="E2355"/>
      <c r="F2355" s="52"/>
      <c r="G2355" s="52"/>
      <c r="AA2355" s="153"/>
      <c r="AB2355" s="153"/>
      <c r="AC2355" s="153"/>
    </row>
    <row r="2356" spans="3:29" x14ac:dyDescent="0.25">
      <c r="C2356"/>
      <c r="D2356"/>
      <c r="E2356"/>
      <c r="F2356" s="52"/>
      <c r="G2356" s="52"/>
      <c r="AA2356" s="153"/>
      <c r="AB2356" s="153"/>
      <c r="AC2356" s="153"/>
    </row>
    <row r="2357" spans="3:29" x14ac:dyDescent="0.25">
      <c r="C2357"/>
      <c r="D2357"/>
      <c r="E2357"/>
      <c r="F2357" s="52"/>
      <c r="G2357" s="52"/>
      <c r="AA2357" s="153"/>
      <c r="AB2357" s="153"/>
      <c r="AC2357" s="153"/>
    </row>
    <row r="2358" spans="3:29" x14ac:dyDescent="0.25">
      <c r="C2358"/>
      <c r="D2358"/>
      <c r="E2358"/>
      <c r="F2358" s="52"/>
      <c r="G2358" s="52"/>
      <c r="AA2358" s="153"/>
      <c r="AB2358" s="153"/>
      <c r="AC2358" s="153"/>
    </row>
    <row r="2359" spans="3:29" x14ac:dyDescent="0.25">
      <c r="C2359"/>
      <c r="D2359"/>
      <c r="E2359"/>
      <c r="F2359" s="52"/>
      <c r="G2359" s="52"/>
      <c r="AA2359" s="153"/>
      <c r="AB2359" s="153"/>
      <c r="AC2359" s="153"/>
    </row>
    <row r="2360" spans="3:29" x14ac:dyDescent="0.25">
      <c r="C2360"/>
      <c r="D2360"/>
      <c r="E2360"/>
      <c r="F2360" s="52"/>
      <c r="G2360" s="52"/>
      <c r="AA2360" s="153"/>
      <c r="AB2360" s="153"/>
      <c r="AC2360" s="153"/>
    </row>
    <row r="2361" spans="3:29" x14ac:dyDescent="0.25">
      <c r="C2361"/>
      <c r="D2361"/>
      <c r="E2361"/>
      <c r="F2361" s="52"/>
      <c r="G2361" s="52"/>
      <c r="AA2361" s="153"/>
      <c r="AB2361" s="153"/>
      <c r="AC2361" s="153"/>
    </row>
    <row r="2362" spans="3:29" x14ac:dyDescent="0.25">
      <c r="C2362"/>
      <c r="D2362"/>
      <c r="E2362"/>
      <c r="F2362" s="52"/>
      <c r="G2362" s="52"/>
      <c r="AA2362" s="153"/>
      <c r="AB2362" s="153"/>
      <c r="AC2362" s="153"/>
    </row>
    <row r="2363" spans="3:29" x14ac:dyDescent="0.25">
      <c r="C2363"/>
      <c r="D2363"/>
      <c r="E2363"/>
      <c r="F2363" s="52"/>
      <c r="G2363" s="52"/>
      <c r="AA2363" s="153"/>
      <c r="AB2363" s="153"/>
      <c r="AC2363" s="153"/>
    </row>
    <row r="2364" spans="3:29" x14ac:dyDescent="0.25">
      <c r="C2364"/>
      <c r="D2364"/>
      <c r="E2364"/>
      <c r="F2364" s="52"/>
      <c r="G2364" s="52"/>
      <c r="AA2364" s="153"/>
      <c r="AB2364" s="153"/>
      <c r="AC2364" s="153"/>
    </row>
    <row r="2365" spans="3:29" x14ac:dyDescent="0.25">
      <c r="C2365"/>
      <c r="D2365"/>
      <c r="E2365"/>
      <c r="F2365" s="52"/>
      <c r="G2365" s="52"/>
      <c r="AA2365" s="153"/>
      <c r="AB2365" s="153"/>
      <c r="AC2365" s="153"/>
    </row>
    <row r="2366" spans="3:29" x14ac:dyDescent="0.25">
      <c r="C2366"/>
      <c r="D2366"/>
      <c r="E2366"/>
      <c r="F2366" s="52"/>
      <c r="G2366" s="52"/>
      <c r="AA2366" s="153"/>
      <c r="AB2366" s="153"/>
      <c r="AC2366" s="153"/>
    </row>
    <row r="2367" spans="3:29" x14ac:dyDescent="0.25">
      <c r="C2367"/>
      <c r="D2367"/>
      <c r="E2367"/>
      <c r="F2367" s="52"/>
      <c r="G2367" s="52"/>
      <c r="AA2367" s="153"/>
      <c r="AB2367" s="153"/>
      <c r="AC2367" s="153"/>
    </row>
    <row r="2368" spans="3:29" x14ac:dyDescent="0.25">
      <c r="C2368"/>
      <c r="D2368"/>
      <c r="E2368"/>
      <c r="F2368" s="52"/>
      <c r="G2368" s="52"/>
      <c r="AA2368" s="153"/>
      <c r="AB2368" s="153"/>
      <c r="AC2368" s="153"/>
    </row>
    <row r="2369" spans="3:29" x14ac:dyDescent="0.25">
      <c r="C2369"/>
      <c r="D2369"/>
      <c r="E2369"/>
      <c r="F2369" s="52"/>
      <c r="G2369" s="52"/>
      <c r="AA2369" s="153"/>
      <c r="AB2369" s="153"/>
      <c r="AC2369" s="153"/>
    </row>
    <row r="2370" spans="3:29" x14ac:dyDescent="0.25">
      <c r="C2370"/>
      <c r="D2370"/>
      <c r="E2370"/>
      <c r="F2370" s="52"/>
      <c r="G2370" s="52"/>
      <c r="AA2370" s="153"/>
      <c r="AB2370" s="153"/>
      <c r="AC2370" s="153"/>
    </row>
    <row r="2371" spans="3:29" x14ac:dyDescent="0.25">
      <c r="C2371"/>
      <c r="D2371"/>
      <c r="E2371"/>
      <c r="F2371" s="52"/>
      <c r="G2371" s="52"/>
      <c r="AA2371" s="153"/>
      <c r="AB2371" s="153"/>
      <c r="AC2371" s="153"/>
    </row>
    <row r="2372" spans="3:29" x14ac:dyDescent="0.25">
      <c r="C2372"/>
      <c r="D2372"/>
      <c r="E2372"/>
      <c r="F2372" s="52"/>
      <c r="G2372" s="52"/>
      <c r="AA2372" s="153"/>
      <c r="AB2372" s="153"/>
      <c r="AC2372" s="153"/>
    </row>
    <row r="2373" spans="3:29" x14ac:dyDescent="0.25">
      <c r="C2373"/>
      <c r="D2373"/>
      <c r="E2373"/>
      <c r="F2373" s="52"/>
      <c r="G2373" s="52"/>
      <c r="AA2373" s="153"/>
      <c r="AB2373" s="153"/>
      <c r="AC2373" s="153"/>
    </row>
    <row r="2374" spans="3:29" x14ac:dyDescent="0.25">
      <c r="C2374"/>
      <c r="D2374"/>
      <c r="E2374"/>
      <c r="F2374" s="52"/>
      <c r="G2374" s="52"/>
      <c r="AA2374" s="153"/>
      <c r="AB2374" s="153"/>
      <c r="AC2374" s="153"/>
    </row>
    <row r="2375" spans="3:29" x14ac:dyDescent="0.25">
      <c r="C2375"/>
      <c r="D2375"/>
      <c r="E2375"/>
      <c r="F2375" s="52"/>
      <c r="G2375" s="52"/>
      <c r="AA2375" s="153"/>
      <c r="AB2375" s="153"/>
      <c r="AC2375" s="153"/>
    </row>
    <row r="2376" spans="3:29" x14ac:dyDescent="0.25">
      <c r="C2376"/>
      <c r="D2376"/>
      <c r="E2376"/>
      <c r="F2376" s="52"/>
      <c r="G2376" s="52"/>
      <c r="AA2376" s="153"/>
      <c r="AB2376" s="153"/>
      <c r="AC2376" s="153"/>
    </row>
    <row r="2377" spans="3:29" x14ac:dyDescent="0.25">
      <c r="C2377"/>
      <c r="D2377"/>
      <c r="E2377"/>
      <c r="F2377" s="52"/>
      <c r="G2377" s="52"/>
      <c r="AA2377" s="153"/>
      <c r="AB2377" s="153"/>
      <c r="AC2377" s="153"/>
    </row>
    <row r="2378" spans="3:29" x14ac:dyDescent="0.25">
      <c r="C2378"/>
      <c r="D2378"/>
      <c r="E2378"/>
      <c r="F2378" s="52"/>
      <c r="G2378" s="52"/>
      <c r="AA2378" s="153"/>
      <c r="AB2378" s="153"/>
      <c r="AC2378" s="153"/>
    </row>
    <row r="2379" spans="3:29" x14ac:dyDescent="0.25">
      <c r="C2379"/>
      <c r="D2379"/>
      <c r="E2379"/>
      <c r="F2379" s="52"/>
      <c r="G2379" s="52"/>
      <c r="AA2379" s="153"/>
      <c r="AB2379" s="153"/>
      <c r="AC2379" s="153"/>
    </row>
    <row r="2380" spans="3:29" x14ac:dyDescent="0.25">
      <c r="C2380"/>
      <c r="D2380"/>
      <c r="E2380"/>
      <c r="F2380" s="52"/>
      <c r="G2380" s="52"/>
      <c r="AA2380" s="153"/>
      <c r="AB2380" s="153"/>
      <c r="AC2380" s="153"/>
    </row>
    <row r="2381" spans="3:29" x14ac:dyDescent="0.25">
      <c r="C2381"/>
      <c r="D2381"/>
      <c r="E2381"/>
      <c r="F2381" s="52"/>
      <c r="G2381" s="52"/>
      <c r="AA2381" s="153"/>
      <c r="AB2381" s="153"/>
      <c r="AC2381" s="153"/>
    </row>
    <row r="2382" spans="3:29" x14ac:dyDescent="0.25">
      <c r="C2382"/>
      <c r="D2382"/>
      <c r="E2382"/>
      <c r="F2382" s="52"/>
      <c r="G2382" s="52"/>
      <c r="AA2382" s="153"/>
      <c r="AB2382" s="153"/>
      <c r="AC2382" s="153"/>
    </row>
    <row r="2383" spans="3:29" x14ac:dyDescent="0.25">
      <c r="C2383"/>
      <c r="D2383"/>
      <c r="E2383"/>
      <c r="F2383" s="52"/>
      <c r="G2383" s="52"/>
      <c r="AA2383" s="153"/>
      <c r="AB2383" s="153"/>
      <c r="AC2383" s="153"/>
    </row>
    <row r="2384" spans="3:29" x14ac:dyDescent="0.25">
      <c r="C2384"/>
      <c r="D2384"/>
      <c r="E2384"/>
      <c r="F2384" s="52"/>
      <c r="G2384" s="52"/>
      <c r="AA2384" s="153"/>
      <c r="AB2384" s="153"/>
      <c r="AC2384" s="153"/>
    </row>
    <row r="2385" spans="3:29" x14ac:dyDescent="0.25">
      <c r="C2385"/>
      <c r="D2385"/>
      <c r="E2385"/>
      <c r="F2385" s="52"/>
      <c r="G2385" s="52"/>
      <c r="AA2385" s="153"/>
      <c r="AB2385" s="153"/>
      <c r="AC2385" s="153"/>
    </row>
    <row r="2386" spans="3:29" x14ac:dyDescent="0.25">
      <c r="C2386"/>
      <c r="D2386"/>
      <c r="E2386"/>
      <c r="F2386" s="52"/>
      <c r="G2386" s="52"/>
      <c r="AA2386" s="153"/>
      <c r="AB2386" s="153"/>
      <c r="AC2386" s="153"/>
    </row>
    <row r="2387" spans="3:29" x14ac:dyDescent="0.25">
      <c r="C2387"/>
      <c r="D2387"/>
      <c r="E2387"/>
      <c r="F2387" s="52"/>
      <c r="G2387" s="52"/>
      <c r="AA2387" s="153"/>
      <c r="AB2387" s="153"/>
      <c r="AC2387" s="153"/>
    </row>
    <row r="2388" spans="3:29" x14ac:dyDescent="0.25">
      <c r="C2388"/>
      <c r="D2388"/>
      <c r="E2388"/>
      <c r="F2388" s="52"/>
      <c r="G2388" s="52"/>
      <c r="AA2388" s="153"/>
      <c r="AB2388" s="153"/>
      <c r="AC2388" s="153"/>
    </row>
    <row r="2389" spans="3:29" x14ac:dyDescent="0.25">
      <c r="C2389"/>
      <c r="D2389"/>
      <c r="E2389"/>
      <c r="F2389" s="52"/>
      <c r="G2389" s="52"/>
      <c r="AA2389" s="153"/>
      <c r="AB2389" s="153"/>
      <c r="AC2389" s="153"/>
    </row>
    <row r="2390" spans="3:29" x14ac:dyDescent="0.25">
      <c r="C2390"/>
      <c r="D2390"/>
      <c r="E2390"/>
      <c r="F2390" s="52"/>
      <c r="G2390" s="52"/>
      <c r="AA2390" s="153"/>
      <c r="AB2390" s="153"/>
      <c r="AC2390" s="153"/>
    </row>
    <row r="2391" spans="3:29" x14ac:dyDescent="0.25">
      <c r="C2391"/>
      <c r="D2391"/>
      <c r="E2391"/>
      <c r="F2391" s="52"/>
      <c r="G2391" s="52"/>
      <c r="AA2391" s="153"/>
      <c r="AB2391" s="153"/>
      <c r="AC2391" s="153"/>
    </row>
    <row r="2392" spans="3:29" x14ac:dyDescent="0.25">
      <c r="C2392"/>
      <c r="D2392"/>
      <c r="E2392"/>
      <c r="F2392" s="52"/>
      <c r="G2392" s="52"/>
      <c r="AA2392" s="153"/>
      <c r="AB2392" s="153"/>
      <c r="AC2392" s="153"/>
    </row>
    <row r="2393" spans="3:29" x14ac:dyDescent="0.25">
      <c r="C2393"/>
      <c r="D2393"/>
      <c r="E2393"/>
      <c r="F2393" s="52"/>
      <c r="G2393" s="52"/>
      <c r="AA2393" s="153"/>
      <c r="AB2393" s="153"/>
      <c r="AC2393" s="153"/>
    </row>
    <row r="2394" spans="3:29" x14ac:dyDescent="0.25">
      <c r="C2394"/>
      <c r="D2394"/>
      <c r="E2394"/>
      <c r="F2394" s="52"/>
      <c r="G2394" s="52"/>
      <c r="AA2394" s="153"/>
      <c r="AB2394" s="153"/>
      <c r="AC2394" s="153"/>
    </row>
    <row r="2395" spans="3:29" x14ac:dyDescent="0.25">
      <c r="C2395"/>
      <c r="D2395"/>
      <c r="E2395"/>
      <c r="F2395" s="52"/>
      <c r="G2395" s="52"/>
      <c r="AA2395" s="153"/>
      <c r="AB2395" s="153"/>
      <c r="AC2395" s="153"/>
    </row>
    <row r="2396" spans="3:29" x14ac:dyDescent="0.25">
      <c r="C2396"/>
      <c r="D2396"/>
      <c r="E2396"/>
      <c r="F2396" s="52"/>
      <c r="G2396" s="52"/>
      <c r="AA2396" s="153"/>
      <c r="AB2396" s="153"/>
      <c r="AC2396" s="153"/>
    </row>
    <row r="2397" spans="3:29" x14ac:dyDescent="0.25">
      <c r="C2397"/>
      <c r="D2397"/>
      <c r="E2397"/>
      <c r="F2397" s="52"/>
      <c r="G2397" s="52"/>
      <c r="AA2397" s="153"/>
      <c r="AB2397" s="153"/>
      <c r="AC2397" s="153"/>
    </row>
    <row r="2398" spans="3:29" x14ac:dyDescent="0.25">
      <c r="C2398"/>
      <c r="D2398"/>
      <c r="E2398"/>
      <c r="F2398" s="52"/>
      <c r="G2398" s="52"/>
      <c r="AA2398" s="153"/>
      <c r="AB2398" s="153"/>
      <c r="AC2398" s="153"/>
    </row>
    <row r="2399" spans="3:29" x14ac:dyDescent="0.25">
      <c r="C2399"/>
      <c r="D2399"/>
      <c r="E2399"/>
      <c r="F2399" s="52"/>
      <c r="G2399" s="52"/>
      <c r="AA2399" s="153"/>
      <c r="AB2399" s="153"/>
      <c r="AC2399" s="153"/>
    </row>
    <row r="2400" spans="3:29" x14ac:dyDescent="0.25">
      <c r="C2400"/>
      <c r="D2400"/>
      <c r="E2400"/>
      <c r="F2400" s="52"/>
      <c r="G2400" s="52"/>
      <c r="AA2400" s="153"/>
      <c r="AB2400" s="153"/>
      <c r="AC2400" s="153"/>
    </row>
    <row r="2401" spans="3:29" x14ac:dyDescent="0.25">
      <c r="C2401"/>
      <c r="D2401"/>
      <c r="E2401"/>
      <c r="F2401" s="52"/>
      <c r="G2401" s="52"/>
      <c r="AA2401" s="153"/>
      <c r="AB2401" s="153"/>
      <c r="AC2401" s="153"/>
    </row>
    <row r="2402" spans="3:29" x14ac:dyDescent="0.25">
      <c r="C2402"/>
      <c r="D2402"/>
      <c r="E2402"/>
      <c r="F2402" s="52"/>
      <c r="G2402" s="52"/>
      <c r="AA2402" s="153"/>
      <c r="AB2402" s="153"/>
      <c r="AC2402" s="153"/>
    </row>
    <row r="2403" spans="3:29" x14ac:dyDescent="0.25">
      <c r="C2403"/>
      <c r="D2403"/>
      <c r="E2403"/>
      <c r="F2403" s="52"/>
      <c r="G2403" s="52"/>
      <c r="AA2403" s="153"/>
      <c r="AB2403" s="153"/>
      <c r="AC2403" s="153"/>
    </row>
    <row r="2404" spans="3:29" x14ac:dyDescent="0.25">
      <c r="C2404"/>
      <c r="D2404"/>
      <c r="E2404"/>
      <c r="F2404" s="52"/>
      <c r="G2404" s="52"/>
      <c r="AA2404" s="153"/>
      <c r="AB2404" s="153"/>
      <c r="AC2404" s="153"/>
    </row>
    <row r="2405" spans="3:29" x14ac:dyDescent="0.25">
      <c r="C2405"/>
      <c r="D2405"/>
      <c r="E2405"/>
      <c r="F2405" s="52"/>
      <c r="G2405" s="52"/>
      <c r="AA2405" s="153"/>
      <c r="AB2405" s="153"/>
      <c r="AC2405" s="153"/>
    </row>
    <row r="2406" spans="3:29" x14ac:dyDescent="0.25">
      <c r="C2406"/>
      <c r="D2406"/>
      <c r="E2406"/>
      <c r="F2406" s="52"/>
      <c r="G2406" s="52"/>
      <c r="AA2406" s="153"/>
      <c r="AB2406" s="153"/>
      <c r="AC2406" s="153"/>
    </row>
    <row r="2407" spans="3:29" x14ac:dyDescent="0.25">
      <c r="C2407"/>
      <c r="D2407"/>
      <c r="E2407"/>
      <c r="F2407" s="52"/>
      <c r="G2407" s="52"/>
      <c r="AA2407" s="153"/>
      <c r="AB2407" s="153"/>
      <c r="AC2407" s="153"/>
    </row>
    <row r="2408" spans="3:29" x14ac:dyDescent="0.25">
      <c r="C2408"/>
      <c r="D2408"/>
      <c r="E2408"/>
      <c r="F2408" s="52"/>
      <c r="G2408" s="52"/>
      <c r="AA2408" s="153"/>
      <c r="AB2408" s="153"/>
      <c r="AC2408" s="153"/>
    </row>
    <row r="2409" spans="3:29" x14ac:dyDescent="0.25">
      <c r="C2409"/>
      <c r="D2409"/>
      <c r="E2409"/>
      <c r="F2409" s="52"/>
      <c r="G2409" s="52"/>
      <c r="AA2409" s="153"/>
      <c r="AB2409" s="153"/>
      <c r="AC2409" s="153"/>
    </row>
    <row r="2410" spans="3:29" x14ac:dyDescent="0.25">
      <c r="C2410"/>
      <c r="D2410"/>
      <c r="E2410"/>
      <c r="F2410" s="52"/>
      <c r="G2410" s="52"/>
      <c r="AA2410" s="153"/>
      <c r="AB2410" s="153"/>
      <c r="AC2410" s="153"/>
    </row>
    <row r="2411" spans="3:29" x14ac:dyDescent="0.25">
      <c r="C2411"/>
      <c r="D2411"/>
      <c r="E2411"/>
      <c r="F2411" s="52"/>
      <c r="G2411" s="52"/>
      <c r="AA2411" s="153"/>
      <c r="AB2411" s="153"/>
      <c r="AC2411" s="153"/>
    </row>
    <row r="2412" spans="3:29" x14ac:dyDescent="0.25">
      <c r="C2412"/>
      <c r="D2412"/>
      <c r="E2412"/>
      <c r="F2412" s="52"/>
      <c r="G2412" s="52"/>
      <c r="AA2412" s="153"/>
      <c r="AB2412" s="153"/>
      <c r="AC2412" s="153"/>
    </row>
    <row r="2413" spans="3:29" x14ac:dyDescent="0.25">
      <c r="C2413"/>
      <c r="D2413"/>
      <c r="E2413"/>
      <c r="F2413" s="52"/>
      <c r="G2413" s="52"/>
      <c r="AA2413" s="153"/>
      <c r="AB2413" s="153"/>
      <c r="AC2413" s="153"/>
    </row>
    <row r="2414" spans="3:29" x14ac:dyDescent="0.25">
      <c r="C2414"/>
      <c r="D2414"/>
      <c r="E2414"/>
      <c r="F2414" s="52"/>
      <c r="G2414" s="52"/>
      <c r="AA2414" s="153"/>
      <c r="AB2414" s="153"/>
      <c r="AC2414" s="153"/>
    </row>
    <row r="2415" spans="3:29" x14ac:dyDescent="0.25">
      <c r="C2415"/>
      <c r="D2415"/>
      <c r="E2415"/>
      <c r="F2415" s="52"/>
      <c r="G2415" s="52"/>
      <c r="AA2415" s="153"/>
      <c r="AB2415" s="153"/>
      <c r="AC2415" s="153"/>
    </row>
    <row r="2416" spans="3:29" x14ac:dyDescent="0.25">
      <c r="C2416"/>
      <c r="D2416"/>
      <c r="E2416"/>
      <c r="F2416" s="52"/>
      <c r="G2416" s="52"/>
      <c r="AA2416" s="153"/>
      <c r="AB2416" s="153"/>
      <c r="AC2416" s="153"/>
    </row>
    <row r="2417" spans="3:29" x14ac:dyDescent="0.25">
      <c r="C2417"/>
      <c r="D2417"/>
      <c r="E2417"/>
      <c r="F2417" s="52"/>
      <c r="G2417" s="52"/>
      <c r="AA2417" s="153"/>
      <c r="AB2417" s="153"/>
      <c r="AC2417" s="153"/>
    </row>
    <row r="2418" spans="3:29" x14ac:dyDescent="0.25">
      <c r="C2418"/>
      <c r="D2418"/>
      <c r="E2418"/>
      <c r="F2418" s="52"/>
      <c r="G2418" s="52"/>
      <c r="AA2418" s="153"/>
      <c r="AB2418" s="153"/>
      <c r="AC2418" s="153"/>
    </row>
    <row r="2419" spans="3:29" x14ac:dyDescent="0.25">
      <c r="C2419"/>
      <c r="D2419"/>
      <c r="E2419"/>
      <c r="F2419" s="52"/>
      <c r="G2419" s="52"/>
      <c r="AA2419" s="153"/>
      <c r="AB2419" s="153"/>
      <c r="AC2419" s="153"/>
    </row>
    <row r="2420" spans="3:29" x14ac:dyDescent="0.25">
      <c r="C2420"/>
      <c r="D2420"/>
      <c r="E2420"/>
      <c r="F2420" s="52"/>
      <c r="G2420" s="52"/>
      <c r="AA2420" s="153"/>
      <c r="AB2420" s="153"/>
      <c r="AC2420" s="153"/>
    </row>
    <row r="2421" spans="3:29" x14ac:dyDescent="0.25">
      <c r="C2421"/>
      <c r="D2421"/>
      <c r="E2421"/>
      <c r="F2421" s="52"/>
      <c r="G2421" s="52"/>
      <c r="AA2421" s="153"/>
      <c r="AB2421" s="153"/>
      <c r="AC2421" s="153"/>
    </row>
    <row r="2422" spans="3:29" x14ac:dyDescent="0.25">
      <c r="C2422"/>
      <c r="D2422"/>
      <c r="E2422"/>
      <c r="F2422" s="52"/>
      <c r="G2422" s="52"/>
      <c r="AA2422" s="153"/>
      <c r="AB2422" s="153"/>
      <c r="AC2422" s="153"/>
    </row>
    <row r="2423" spans="3:29" x14ac:dyDescent="0.25">
      <c r="C2423"/>
      <c r="D2423"/>
      <c r="E2423"/>
      <c r="F2423" s="52"/>
      <c r="G2423" s="52"/>
      <c r="AA2423" s="153"/>
      <c r="AB2423" s="153"/>
      <c r="AC2423" s="153"/>
    </row>
    <row r="2424" spans="3:29" x14ac:dyDescent="0.25">
      <c r="C2424"/>
      <c r="D2424"/>
      <c r="E2424"/>
      <c r="F2424" s="52"/>
      <c r="G2424" s="52"/>
      <c r="AA2424" s="153"/>
      <c r="AB2424" s="153"/>
      <c r="AC2424" s="153"/>
    </row>
    <row r="2425" spans="3:29" x14ac:dyDescent="0.25">
      <c r="C2425"/>
      <c r="D2425"/>
      <c r="E2425"/>
      <c r="F2425" s="52"/>
      <c r="G2425" s="52"/>
      <c r="AA2425" s="153"/>
      <c r="AB2425" s="153"/>
      <c r="AC2425" s="153"/>
    </row>
    <row r="2426" spans="3:29" x14ac:dyDescent="0.25">
      <c r="C2426"/>
      <c r="D2426"/>
      <c r="E2426"/>
      <c r="F2426" s="52"/>
      <c r="G2426" s="52"/>
      <c r="AA2426" s="153"/>
      <c r="AB2426" s="153"/>
      <c r="AC2426" s="153"/>
    </row>
    <row r="2427" spans="3:29" x14ac:dyDescent="0.25">
      <c r="C2427"/>
      <c r="D2427"/>
      <c r="E2427"/>
      <c r="F2427" s="52"/>
      <c r="G2427" s="52"/>
      <c r="AA2427" s="153"/>
      <c r="AB2427" s="153"/>
      <c r="AC2427" s="153"/>
    </row>
    <row r="2428" spans="3:29" x14ac:dyDescent="0.25">
      <c r="C2428"/>
      <c r="D2428"/>
      <c r="E2428"/>
      <c r="F2428" s="52"/>
      <c r="G2428" s="52"/>
      <c r="AA2428" s="153"/>
      <c r="AB2428" s="153"/>
      <c r="AC2428" s="153"/>
    </row>
    <row r="2429" spans="3:29" x14ac:dyDescent="0.25">
      <c r="C2429"/>
      <c r="D2429"/>
      <c r="E2429"/>
      <c r="F2429" s="52"/>
      <c r="G2429" s="52"/>
      <c r="AA2429" s="153"/>
      <c r="AB2429" s="153"/>
      <c r="AC2429" s="153"/>
    </row>
    <row r="2430" spans="3:29" x14ac:dyDescent="0.25">
      <c r="C2430"/>
      <c r="D2430"/>
      <c r="E2430"/>
      <c r="F2430" s="52"/>
      <c r="G2430" s="52"/>
      <c r="AA2430" s="153"/>
      <c r="AB2430" s="153"/>
      <c r="AC2430" s="153"/>
    </row>
    <row r="2431" spans="3:29" x14ac:dyDescent="0.25">
      <c r="C2431"/>
      <c r="D2431"/>
      <c r="E2431"/>
      <c r="F2431" s="52"/>
      <c r="G2431" s="52"/>
      <c r="AA2431" s="153"/>
      <c r="AB2431" s="153"/>
      <c r="AC2431" s="153"/>
    </row>
    <row r="2432" spans="3:29" x14ac:dyDescent="0.25">
      <c r="C2432"/>
      <c r="D2432"/>
      <c r="E2432"/>
      <c r="F2432" s="52"/>
      <c r="G2432" s="52"/>
      <c r="AA2432" s="153"/>
      <c r="AB2432" s="153"/>
      <c r="AC2432" s="153"/>
    </row>
    <row r="2433" spans="3:29" x14ac:dyDescent="0.25">
      <c r="C2433"/>
      <c r="D2433"/>
      <c r="E2433"/>
      <c r="F2433" s="52"/>
      <c r="G2433" s="52"/>
      <c r="AA2433" s="153"/>
      <c r="AB2433" s="153"/>
      <c r="AC2433" s="153"/>
    </row>
    <row r="2434" spans="3:29" x14ac:dyDescent="0.25">
      <c r="C2434"/>
      <c r="D2434"/>
      <c r="E2434"/>
      <c r="F2434" s="52"/>
      <c r="G2434" s="52"/>
      <c r="AA2434" s="153"/>
      <c r="AB2434" s="153"/>
      <c r="AC2434" s="153"/>
    </row>
    <row r="2435" spans="3:29" x14ac:dyDescent="0.25">
      <c r="C2435"/>
      <c r="D2435"/>
      <c r="E2435"/>
      <c r="F2435" s="52"/>
      <c r="G2435" s="52"/>
      <c r="AA2435" s="153"/>
      <c r="AB2435" s="153"/>
      <c r="AC2435" s="153"/>
    </row>
    <row r="2436" spans="3:29" x14ac:dyDescent="0.25">
      <c r="C2436"/>
      <c r="D2436"/>
      <c r="E2436"/>
      <c r="F2436" s="52"/>
      <c r="G2436" s="52"/>
      <c r="AA2436" s="153"/>
      <c r="AB2436" s="153"/>
      <c r="AC2436" s="153"/>
    </row>
    <row r="2437" spans="3:29" x14ac:dyDescent="0.25">
      <c r="C2437"/>
      <c r="D2437"/>
      <c r="E2437"/>
      <c r="F2437" s="52"/>
      <c r="G2437" s="52"/>
      <c r="AA2437" s="153"/>
      <c r="AB2437" s="153"/>
      <c r="AC2437" s="153"/>
    </row>
    <row r="2438" spans="3:29" x14ac:dyDescent="0.25">
      <c r="C2438"/>
      <c r="D2438"/>
      <c r="E2438"/>
      <c r="F2438" s="52"/>
      <c r="G2438" s="52"/>
      <c r="AA2438" s="153"/>
      <c r="AB2438" s="153"/>
      <c r="AC2438" s="153"/>
    </row>
    <row r="2439" spans="3:29" x14ac:dyDescent="0.25">
      <c r="C2439"/>
      <c r="D2439"/>
      <c r="E2439"/>
      <c r="F2439" s="52"/>
      <c r="G2439" s="52"/>
      <c r="AA2439" s="153"/>
      <c r="AB2439" s="153"/>
      <c r="AC2439" s="153"/>
    </row>
    <row r="2440" spans="3:29" x14ac:dyDescent="0.25">
      <c r="C2440"/>
      <c r="D2440"/>
      <c r="E2440"/>
      <c r="F2440" s="52"/>
      <c r="G2440" s="52"/>
      <c r="AA2440" s="153"/>
      <c r="AB2440" s="153"/>
      <c r="AC2440" s="153"/>
    </row>
    <row r="2441" spans="3:29" x14ac:dyDescent="0.25">
      <c r="C2441"/>
      <c r="D2441"/>
      <c r="E2441"/>
      <c r="F2441" s="52"/>
      <c r="G2441" s="52"/>
      <c r="AA2441" s="153"/>
      <c r="AB2441" s="153"/>
      <c r="AC2441" s="153"/>
    </row>
    <row r="2442" spans="3:29" x14ac:dyDescent="0.25">
      <c r="C2442"/>
      <c r="D2442"/>
      <c r="E2442"/>
      <c r="F2442" s="52"/>
      <c r="G2442" s="52"/>
      <c r="AA2442" s="153"/>
      <c r="AB2442" s="153"/>
      <c r="AC2442" s="153"/>
    </row>
    <row r="2443" spans="3:29" x14ac:dyDescent="0.25">
      <c r="C2443"/>
      <c r="D2443"/>
      <c r="E2443"/>
      <c r="F2443" s="52"/>
      <c r="G2443" s="52"/>
      <c r="AA2443" s="153"/>
      <c r="AB2443" s="153"/>
      <c r="AC2443" s="153"/>
    </row>
    <row r="2444" spans="3:29" x14ac:dyDescent="0.25">
      <c r="C2444"/>
      <c r="D2444"/>
      <c r="E2444"/>
      <c r="F2444" s="52"/>
      <c r="G2444" s="52"/>
      <c r="AA2444" s="153"/>
      <c r="AB2444" s="153"/>
      <c r="AC2444" s="153"/>
    </row>
    <row r="2445" spans="3:29" x14ac:dyDescent="0.25">
      <c r="C2445"/>
      <c r="D2445"/>
      <c r="E2445"/>
      <c r="F2445" s="52"/>
      <c r="G2445" s="52"/>
      <c r="AA2445" s="153"/>
      <c r="AB2445" s="153"/>
      <c r="AC2445" s="153"/>
    </row>
    <row r="2446" spans="3:29" x14ac:dyDescent="0.25">
      <c r="C2446"/>
      <c r="D2446"/>
      <c r="E2446"/>
      <c r="F2446" s="52"/>
      <c r="G2446" s="52"/>
      <c r="AA2446" s="153"/>
      <c r="AB2446" s="153"/>
      <c r="AC2446" s="153"/>
    </row>
    <row r="2447" spans="3:29" x14ac:dyDescent="0.25">
      <c r="C2447"/>
      <c r="D2447"/>
      <c r="E2447"/>
      <c r="F2447" s="52"/>
      <c r="G2447" s="52"/>
      <c r="AA2447" s="153"/>
      <c r="AB2447" s="153"/>
      <c r="AC2447" s="153"/>
    </row>
    <row r="2448" spans="3:29" x14ac:dyDescent="0.25">
      <c r="C2448"/>
      <c r="D2448"/>
      <c r="E2448"/>
      <c r="F2448" s="52"/>
      <c r="G2448" s="52"/>
      <c r="AA2448" s="153"/>
      <c r="AB2448" s="153"/>
      <c r="AC2448" s="153"/>
    </row>
    <row r="2449" spans="3:29" x14ac:dyDescent="0.25">
      <c r="C2449"/>
      <c r="D2449"/>
      <c r="E2449"/>
      <c r="F2449" s="52"/>
      <c r="G2449" s="52"/>
      <c r="AA2449" s="153"/>
      <c r="AB2449" s="153"/>
      <c r="AC2449" s="153"/>
    </row>
    <row r="2450" spans="3:29" x14ac:dyDescent="0.25">
      <c r="C2450"/>
      <c r="D2450"/>
      <c r="E2450"/>
      <c r="F2450" s="52"/>
      <c r="G2450" s="52"/>
      <c r="AA2450" s="153"/>
      <c r="AB2450" s="153"/>
      <c r="AC2450" s="153"/>
    </row>
    <row r="2451" spans="3:29" x14ac:dyDescent="0.25">
      <c r="C2451"/>
      <c r="D2451"/>
      <c r="E2451"/>
      <c r="F2451" s="52"/>
      <c r="G2451" s="52"/>
      <c r="AA2451" s="153"/>
      <c r="AB2451" s="153"/>
      <c r="AC2451" s="153"/>
    </row>
    <row r="2452" spans="3:29" x14ac:dyDescent="0.25">
      <c r="C2452"/>
      <c r="D2452"/>
      <c r="E2452"/>
      <c r="F2452" s="52"/>
      <c r="G2452" s="52"/>
      <c r="AA2452" s="153"/>
      <c r="AB2452" s="153"/>
      <c r="AC2452" s="153"/>
    </row>
    <row r="2453" spans="3:29" x14ac:dyDescent="0.25">
      <c r="C2453"/>
      <c r="D2453"/>
      <c r="E2453"/>
      <c r="F2453" s="52"/>
      <c r="G2453" s="52"/>
      <c r="AA2453" s="153"/>
      <c r="AB2453" s="153"/>
      <c r="AC2453" s="153"/>
    </row>
    <row r="2454" spans="3:29" x14ac:dyDescent="0.25">
      <c r="C2454"/>
      <c r="D2454"/>
      <c r="E2454"/>
      <c r="F2454" s="52"/>
      <c r="G2454" s="52"/>
      <c r="AA2454" s="153"/>
      <c r="AB2454" s="153"/>
      <c r="AC2454" s="153"/>
    </row>
    <row r="2455" spans="3:29" x14ac:dyDescent="0.25">
      <c r="C2455"/>
      <c r="D2455"/>
      <c r="E2455"/>
      <c r="F2455" s="52"/>
      <c r="G2455" s="52"/>
      <c r="AA2455" s="153"/>
      <c r="AB2455" s="153"/>
      <c r="AC2455" s="153"/>
    </row>
    <row r="2456" spans="3:29" x14ac:dyDescent="0.25">
      <c r="C2456"/>
      <c r="D2456"/>
      <c r="E2456"/>
      <c r="F2456" s="52"/>
      <c r="G2456" s="52"/>
      <c r="AA2456" s="153"/>
      <c r="AB2456" s="153"/>
      <c r="AC2456" s="153"/>
    </row>
    <row r="2457" spans="3:29" x14ac:dyDescent="0.25">
      <c r="C2457"/>
      <c r="D2457"/>
      <c r="E2457"/>
      <c r="F2457" s="52"/>
      <c r="G2457" s="52"/>
      <c r="AA2457" s="153"/>
      <c r="AB2457" s="153"/>
      <c r="AC2457" s="153"/>
    </row>
    <row r="2458" spans="3:29" x14ac:dyDescent="0.25">
      <c r="C2458"/>
      <c r="D2458"/>
      <c r="E2458"/>
      <c r="F2458" s="52"/>
      <c r="G2458" s="52"/>
      <c r="AA2458" s="153"/>
      <c r="AB2458" s="153"/>
      <c r="AC2458" s="153"/>
    </row>
    <row r="2459" spans="3:29" x14ac:dyDescent="0.25">
      <c r="C2459"/>
      <c r="D2459"/>
      <c r="E2459"/>
      <c r="F2459" s="52"/>
      <c r="G2459" s="52"/>
      <c r="AA2459" s="153"/>
      <c r="AB2459" s="153"/>
      <c r="AC2459" s="153"/>
    </row>
    <row r="2460" spans="3:29" x14ac:dyDescent="0.25">
      <c r="C2460"/>
      <c r="D2460"/>
      <c r="E2460"/>
      <c r="F2460" s="52"/>
      <c r="G2460" s="52"/>
      <c r="AA2460" s="153"/>
      <c r="AB2460" s="153"/>
      <c r="AC2460" s="153"/>
    </row>
    <row r="2461" spans="3:29" x14ac:dyDescent="0.25">
      <c r="C2461"/>
      <c r="D2461"/>
      <c r="E2461"/>
      <c r="F2461" s="52"/>
      <c r="G2461" s="52"/>
      <c r="AA2461" s="153"/>
      <c r="AB2461" s="153"/>
      <c r="AC2461" s="153"/>
    </row>
    <row r="2462" spans="3:29" x14ac:dyDescent="0.25">
      <c r="C2462"/>
      <c r="D2462"/>
      <c r="E2462"/>
      <c r="F2462" s="52"/>
      <c r="G2462" s="52"/>
      <c r="AA2462" s="153"/>
      <c r="AB2462" s="153"/>
      <c r="AC2462" s="153"/>
    </row>
    <row r="2463" spans="3:29" x14ac:dyDescent="0.25">
      <c r="C2463"/>
      <c r="D2463"/>
      <c r="E2463"/>
      <c r="F2463" s="52"/>
      <c r="G2463" s="52"/>
      <c r="AA2463" s="153"/>
      <c r="AB2463" s="153"/>
      <c r="AC2463" s="153"/>
    </row>
    <row r="2464" spans="3:29" x14ac:dyDescent="0.25">
      <c r="C2464"/>
      <c r="D2464"/>
      <c r="E2464"/>
      <c r="F2464" s="52"/>
      <c r="G2464" s="52"/>
      <c r="AA2464" s="153"/>
      <c r="AB2464" s="153"/>
      <c r="AC2464" s="153"/>
    </row>
    <row r="2465" spans="3:29" x14ac:dyDescent="0.25">
      <c r="C2465"/>
      <c r="D2465"/>
      <c r="E2465"/>
      <c r="F2465" s="52"/>
      <c r="G2465" s="52"/>
      <c r="AA2465" s="153"/>
      <c r="AB2465" s="153"/>
      <c r="AC2465" s="153"/>
    </row>
    <row r="2466" spans="3:29" x14ac:dyDescent="0.25">
      <c r="C2466"/>
      <c r="D2466"/>
      <c r="E2466"/>
      <c r="F2466" s="52"/>
      <c r="G2466" s="52"/>
      <c r="AA2466" s="153"/>
      <c r="AB2466" s="153"/>
      <c r="AC2466" s="153"/>
    </row>
    <row r="2467" spans="3:29" x14ac:dyDescent="0.25">
      <c r="C2467"/>
      <c r="D2467"/>
      <c r="E2467"/>
      <c r="F2467" s="52"/>
      <c r="G2467" s="52"/>
      <c r="AA2467" s="153"/>
      <c r="AB2467" s="153"/>
      <c r="AC2467" s="153"/>
    </row>
    <row r="2468" spans="3:29" x14ac:dyDescent="0.25">
      <c r="C2468"/>
      <c r="D2468"/>
      <c r="E2468"/>
      <c r="F2468" s="52"/>
      <c r="G2468" s="52"/>
      <c r="AA2468" s="153"/>
      <c r="AB2468" s="153"/>
      <c r="AC2468" s="153"/>
    </row>
    <row r="2469" spans="3:29" x14ac:dyDescent="0.25">
      <c r="C2469"/>
      <c r="D2469"/>
      <c r="E2469"/>
      <c r="F2469" s="52"/>
      <c r="G2469" s="52"/>
      <c r="AA2469" s="153"/>
      <c r="AB2469" s="153"/>
      <c r="AC2469" s="153"/>
    </row>
    <row r="2470" spans="3:29" x14ac:dyDescent="0.25">
      <c r="C2470"/>
      <c r="D2470"/>
      <c r="E2470"/>
      <c r="F2470" s="52"/>
      <c r="G2470" s="52"/>
      <c r="AA2470" s="153"/>
      <c r="AB2470" s="153"/>
      <c r="AC2470" s="153"/>
    </row>
    <row r="2471" spans="3:29" x14ac:dyDescent="0.25">
      <c r="C2471"/>
      <c r="D2471"/>
      <c r="E2471"/>
      <c r="F2471" s="52"/>
      <c r="G2471" s="52"/>
      <c r="AA2471" s="153"/>
      <c r="AB2471" s="153"/>
      <c r="AC2471" s="153"/>
    </row>
    <row r="2472" spans="3:29" x14ac:dyDescent="0.25">
      <c r="C2472"/>
      <c r="D2472"/>
      <c r="E2472"/>
      <c r="F2472" s="52"/>
      <c r="G2472" s="52"/>
      <c r="AA2472" s="153"/>
      <c r="AB2472" s="153"/>
      <c r="AC2472" s="153"/>
    </row>
    <row r="2473" spans="3:29" x14ac:dyDescent="0.25">
      <c r="C2473"/>
      <c r="D2473"/>
      <c r="E2473"/>
      <c r="F2473" s="52"/>
      <c r="G2473" s="52"/>
      <c r="AA2473" s="153"/>
      <c r="AB2473" s="153"/>
      <c r="AC2473" s="153"/>
    </row>
    <row r="2474" spans="3:29" x14ac:dyDescent="0.25">
      <c r="C2474"/>
      <c r="D2474"/>
      <c r="E2474"/>
      <c r="F2474" s="52"/>
      <c r="G2474" s="52"/>
      <c r="AA2474" s="153"/>
      <c r="AB2474" s="153"/>
      <c r="AC2474" s="153"/>
    </row>
    <row r="2475" spans="3:29" x14ac:dyDescent="0.25">
      <c r="C2475"/>
      <c r="D2475"/>
      <c r="E2475"/>
      <c r="F2475" s="52"/>
      <c r="G2475" s="52"/>
      <c r="AA2475" s="153"/>
      <c r="AB2475" s="153"/>
      <c r="AC2475" s="153"/>
    </row>
    <row r="2476" spans="3:29" x14ac:dyDescent="0.25">
      <c r="C2476"/>
      <c r="D2476"/>
      <c r="E2476"/>
      <c r="F2476" s="52"/>
      <c r="G2476" s="52"/>
      <c r="AA2476" s="153"/>
      <c r="AB2476" s="153"/>
      <c r="AC2476" s="153"/>
    </row>
    <row r="2477" spans="3:29" x14ac:dyDescent="0.25">
      <c r="C2477"/>
      <c r="D2477"/>
      <c r="E2477"/>
      <c r="F2477" s="52"/>
      <c r="G2477" s="52"/>
      <c r="AA2477" s="153"/>
      <c r="AB2477" s="153"/>
      <c r="AC2477" s="153"/>
    </row>
    <row r="2478" spans="3:29" x14ac:dyDescent="0.25">
      <c r="C2478"/>
      <c r="D2478"/>
      <c r="E2478"/>
      <c r="F2478" s="52"/>
      <c r="G2478" s="52"/>
      <c r="AA2478" s="153"/>
      <c r="AB2478" s="153"/>
      <c r="AC2478" s="153"/>
    </row>
    <row r="2479" spans="3:29" x14ac:dyDescent="0.25">
      <c r="C2479"/>
      <c r="D2479"/>
      <c r="E2479"/>
      <c r="F2479" s="52"/>
      <c r="G2479" s="52"/>
      <c r="AA2479" s="153"/>
      <c r="AB2479" s="153"/>
      <c r="AC2479" s="153"/>
    </row>
    <row r="2480" spans="3:29" x14ac:dyDescent="0.25">
      <c r="C2480"/>
      <c r="D2480"/>
      <c r="E2480"/>
      <c r="F2480" s="52"/>
      <c r="G2480" s="52"/>
      <c r="AA2480" s="153"/>
      <c r="AB2480" s="153"/>
      <c r="AC2480" s="153"/>
    </row>
    <row r="2481" spans="3:29" x14ac:dyDescent="0.25">
      <c r="C2481"/>
      <c r="D2481"/>
      <c r="E2481"/>
      <c r="F2481" s="52"/>
      <c r="G2481" s="52"/>
      <c r="AA2481" s="153"/>
      <c r="AB2481" s="153"/>
      <c r="AC2481" s="153"/>
    </row>
    <row r="2482" spans="3:29" x14ac:dyDescent="0.25">
      <c r="C2482"/>
      <c r="D2482"/>
      <c r="E2482"/>
      <c r="F2482" s="52"/>
      <c r="G2482" s="52"/>
      <c r="AA2482" s="153"/>
      <c r="AB2482" s="153"/>
      <c r="AC2482" s="153"/>
    </row>
    <row r="2483" spans="3:29" x14ac:dyDescent="0.25">
      <c r="C2483"/>
      <c r="D2483"/>
      <c r="E2483"/>
      <c r="F2483" s="52"/>
      <c r="G2483" s="52"/>
      <c r="AA2483" s="153"/>
      <c r="AB2483" s="153"/>
      <c r="AC2483" s="153"/>
    </row>
    <row r="2484" spans="3:29" x14ac:dyDescent="0.25">
      <c r="C2484"/>
      <c r="D2484"/>
      <c r="E2484"/>
      <c r="F2484" s="52"/>
      <c r="G2484" s="52"/>
      <c r="AA2484" s="153"/>
      <c r="AB2484" s="153"/>
      <c r="AC2484" s="153"/>
    </row>
    <row r="2485" spans="3:29" x14ac:dyDescent="0.25">
      <c r="C2485"/>
      <c r="D2485"/>
      <c r="E2485"/>
      <c r="F2485" s="52"/>
      <c r="G2485" s="52"/>
      <c r="AA2485" s="153"/>
      <c r="AB2485" s="153"/>
      <c r="AC2485" s="153"/>
    </row>
    <row r="2486" spans="3:29" x14ac:dyDescent="0.25">
      <c r="C2486"/>
      <c r="D2486"/>
      <c r="E2486"/>
      <c r="F2486" s="52"/>
      <c r="G2486" s="52"/>
      <c r="AA2486" s="153"/>
      <c r="AB2486" s="153"/>
      <c r="AC2486" s="153"/>
    </row>
    <row r="2487" spans="3:29" x14ac:dyDescent="0.25">
      <c r="C2487"/>
      <c r="D2487"/>
      <c r="E2487"/>
      <c r="F2487" s="52"/>
      <c r="G2487" s="52"/>
      <c r="AA2487" s="153"/>
      <c r="AB2487" s="153"/>
      <c r="AC2487" s="153"/>
    </row>
    <row r="2488" spans="3:29" x14ac:dyDescent="0.25">
      <c r="C2488"/>
      <c r="D2488"/>
      <c r="E2488"/>
      <c r="F2488" s="52"/>
      <c r="G2488" s="52"/>
      <c r="AA2488" s="153"/>
      <c r="AB2488" s="153"/>
      <c r="AC2488" s="153"/>
    </row>
    <row r="2489" spans="3:29" x14ac:dyDescent="0.25">
      <c r="C2489"/>
      <c r="D2489"/>
      <c r="E2489"/>
      <c r="F2489" s="52"/>
      <c r="G2489" s="52"/>
      <c r="AA2489" s="153"/>
      <c r="AB2489" s="153"/>
      <c r="AC2489" s="153"/>
    </row>
    <row r="2490" spans="3:29" x14ac:dyDescent="0.25">
      <c r="C2490"/>
      <c r="D2490"/>
      <c r="E2490"/>
      <c r="F2490" s="52"/>
      <c r="G2490" s="52"/>
      <c r="AA2490" s="153"/>
      <c r="AB2490" s="153"/>
      <c r="AC2490" s="153"/>
    </row>
    <row r="2491" spans="3:29" x14ac:dyDescent="0.25">
      <c r="C2491"/>
      <c r="D2491"/>
      <c r="E2491"/>
      <c r="F2491" s="52"/>
      <c r="G2491" s="52"/>
      <c r="AA2491" s="153"/>
      <c r="AB2491" s="153"/>
      <c r="AC2491" s="153"/>
    </row>
    <row r="2492" spans="3:29" x14ac:dyDescent="0.25">
      <c r="C2492"/>
      <c r="D2492"/>
      <c r="E2492"/>
      <c r="F2492" s="52"/>
      <c r="G2492" s="52"/>
      <c r="AA2492" s="153"/>
      <c r="AB2492" s="153"/>
      <c r="AC2492" s="153"/>
    </row>
    <row r="2493" spans="3:29" x14ac:dyDescent="0.25">
      <c r="C2493"/>
      <c r="D2493"/>
      <c r="E2493"/>
      <c r="F2493" s="52"/>
      <c r="G2493" s="52"/>
      <c r="AA2493" s="153"/>
      <c r="AB2493" s="153"/>
      <c r="AC2493" s="153"/>
    </row>
    <row r="2494" spans="3:29" x14ac:dyDescent="0.25">
      <c r="C2494"/>
      <c r="D2494"/>
      <c r="E2494"/>
      <c r="F2494" s="52"/>
      <c r="G2494" s="52"/>
      <c r="AA2494" s="153"/>
      <c r="AB2494" s="153"/>
      <c r="AC2494" s="153"/>
    </row>
    <row r="2495" spans="3:29" x14ac:dyDescent="0.25">
      <c r="C2495"/>
      <c r="D2495"/>
      <c r="E2495"/>
      <c r="F2495" s="52"/>
      <c r="G2495" s="52"/>
      <c r="AA2495" s="153"/>
      <c r="AB2495" s="153"/>
      <c r="AC2495" s="153"/>
    </row>
    <row r="2496" spans="3:29" x14ac:dyDescent="0.25">
      <c r="C2496"/>
      <c r="D2496"/>
      <c r="E2496"/>
      <c r="F2496" s="52"/>
      <c r="G2496" s="52"/>
      <c r="AA2496" s="153"/>
      <c r="AB2496" s="153"/>
      <c r="AC2496" s="153"/>
    </row>
    <row r="2497" spans="3:29" x14ac:dyDescent="0.25">
      <c r="C2497"/>
      <c r="D2497"/>
      <c r="E2497"/>
      <c r="F2497" s="52"/>
      <c r="G2497" s="52"/>
      <c r="AA2497" s="153"/>
      <c r="AB2497" s="153"/>
      <c r="AC2497" s="153"/>
    </row>
    <row r="2498" spans="3:29" x14ac:dyDescent="0.25">
      <c r="C2498"/>
      <c r="D2498"/>
      <c r="E2498"/>
      <c r="F2498" s="52"/>
      <c r="G2498" s="52"/>
      <c r="AA2498" s="153"/>
      <c r="AB2498" s="153"/>
      <c r="AC2498" s="153"/>
    </row>
    <row r="2499" spans="3:29" x14ac:dyDescent="0.25">
      <c r="C2499"/>
      <c r="D2499"/>
      <c r="E2499"/>
      <c r="F2499" s="52"/>
      <c r="G2499" s="52"/>
      <c r="AA2499" s="153"/>
      <c r="AB2499" s="153"/>
      <c r="AC2499" s="153"/>
    </row>
    <row r="2500" spans="3:29" x14ac:dyDescent="0.25">
      <c r="C2500"/>
      <c r="D2500"/>
      <c r="E2500"/>
      <c r="F2500" s="52"/>
      <c r="G2500" s="52"/>
      <c r="AA2500" s="153"/>
      <c r="AB2500" s="153"/>
      <c r="AC2500" s="153"/>
    </row>
    <row r="2501" spans="3:29" x14ac:dyDescent="0.25">
      <c r="C2501"/>
      <c r="D2501"/>
      <c r="E2501"/>
      <c r="F2501" s="52"/>
      <c r="G2501" s="52"/>
      <c r="AA2501" s="153"/>
      <c r="AB2501" s="153"/>
      <c r="AC2501" s="153"/>
    </row>
    <row r="2502" spans="3:29" x14ac:dyDescent="0.25">
      <c r="C2502"/>
      <c r="D2502"/>
      <c r="E2502"/>
      <c r="F2502" s="52"/>
      <c r="G2502" s="52"/>
      <c r="AA2502" s="153"/>
      <c r="AB2502" s="153"/>
      <c r="AC2502" s="153"/>
    </row>
    <row r="2503" spans="3:29" x14ac:dyDescent="0.25">
      <c r="C2503"/>
      <c r="D2503"/>
      <c r="E2503"/>
      <c r="F2503" s="52"/>
      <c r="G2503" s="52"/>
      <c r="AA2503" s="153"/>
      <c r="AB2503" s="153"/>
      <c r="AC2503" s="153"/>
    </row>
    <row r="2504" spans="3:29" x14ac:dyDescent="0.25">
      <c r="C2504"/>
      <c r="D2504"/>
      <c r="E2504"/>
      <c r="F2504" s="52"/>
      <c r="G2504" s="52"/>
      <c r="AA2504" s="153"/>
      <c r="AB2504" s="153"/>
      <c r="AC2504" s="153"/>
    </row>
    <row r="2505" spans="3:29" x14ac:dyDescent="0.25">
      <c r="C2505"/>
      <c r="D2505"/>
      <c r="E2505"/>
      <c r="F2505" s="52"/>
      <c r="G2505" s="52"/>
      <c r="AA2505" s="153"/>
      <c r="AB2505" s="153"/>
      <c r="AC2505" s="153"/>
    </row>
    <row r="2506" spans="3:29" x14ac:dyDescent="0.25">
      <c r="C2506"/>
      <c r="D2506"/>
      <c r="E2506"/>
      <c r="F2506" s="52"/>
      <c r="G2506" s="52"/>
      <c r="AA2506" s="153"/>
      <c r="AB2506" s="153"/>
      <c r="AC2506" s="153"/>
    </row>
    <row r="2507" spans="3:29" x14ac:dyDescent="0.25">
      <c r="C2507"/>
      <c r="D2507"/>
      <c r="E2507"/>
      <c r="F2507" s="52"/>
      <c r="G2507" s="52"/>
      <c r="AA2507" s="153"/>
      <c r="AB2507" s="153"/>
      <c r="AC2507" s="153"/>
    </row>
    <row r="2508" spans="3:29" x14ac:dyDescent="0.25">
      <c r="C2508"/>
      <c r="D2508"/>
      <c r="E2508"/>
      <c r="F2508" s="52"/>
      <c r="G2508" s="52"/>
      <c r="AA2508" s="153"/>
      <c r="AB2508" s="153"/>
      <c r="AC2508" s="153"/>
    </row>
    <row r="2509" spans="3:29" x14ac:dyDescent="0.25">
      <c r="C2509"/>
      <c r="D2509"/>
      <c r="E2509"/>
      <c r="F2509" s="52"/>
      <c r="G2509" s="52"/>
      <c r="AA2509" s="153"/>
      <c r="AB2509" s="153"/>
      <c r="AC2509" s="153"/>
    </row>
    <row r="2510" spans="3:29" x14ac:dyDescent="0.25">
      <c r="C2510"/>
      <c r="D2510"/>
      <c r="E2510"/>
      <c r="F2510" s="52"/>
      <c r="G2510" s="52"/>
      <c r="AA2510" s="153"/>
      <c r="AB2510" s="153"/>
      <c r="AC2510" s="153"/>
    </row>
    <row r="2511" spans="3:29" x14ac:dyDescent="0.25">
      <c r="C2511"/>
      <c r="D2511"/>
      <c r="E2511"/>
      <c r="F2511" s="52"/>
      <c r="G2511" s="52"/>
      <c r="AA2511" s="153"/>
      <c r="AB2511" s="153"/>
      <c r="AC2511" s="153"/>
    </row>
    <row r="2512" spans="3:29" x14ac:dyDescent="0.25">
      <c r="C2512"/>
      <c r="D2512"/>
      <c r="E2512"/>
      <c r="F2512" s="52"/>
      <c r="G2512" s="52"/>
      <c r="AA2512" s="153"/>
      <c r="AB2512" s="153"/>
      <c r="AC2512" s="153"/>
    </row>
    <row r="2513" spans="3:29" x14ac:dyDescent="0.25">
      <c r="C2513"/>
      <c r="D2513"/>
      <c r="E2513"/>
      <c r="F2513" s="52"/>
      <c r="G2513" s="52"/>
      <c r="AA2513" s="153"/>
      <c r="AB2513" s="153"/>
      <c r="AC2513" s="153"/>
    </row>
    <row r="2514" spans="3:29" x14ac:dyDescent="0.25">
      <c r="C2514"/>
      <c r="D2514"/>
      <c r="E2514"/>
      <c r="F2514" s="52"/>
      <c r="G2514" s="52"/>
      <c r="AA2514" s="153"/>
      <c r="AB2514" s="153"/>
      <c r="AC2514" s="153"/>
    </row>
    <row r="2515" spans="3:29" x14ac:dyDescent="0.25">
      <c r="C2515"/>
      <c r="D2515"/>
      <c r="E2515"/>
      <c r="F2515" s="52"/>
      <c r="G2515" s="52"/>
      <c r="AA2515" s="153"/>
      <c r="AB2515" s="153"/>
      <c r="AC2515" s="153"/>
    </row>
    <row r="2516" spans="3:29" x14ac:dyDescent="0.25">
      <c r="C2516"/>
      <c r="D2516"/>
      <c r="E2516"/>
      <c r="F2516" s="52"/>
      <c r="G2516" s="52"/>
      <c r="AA2516" s="153"/>
      <c r="AB2516" s="153"/>
      <c r="AC2516" s="153"/>
    </row>
    <row r="2517" spans="3:29" x14ac:dyDescent="0.25">
      <c r="C2517"/>
      <c r="D2517"/>
      <c r="E2517"/>
      <c r="F2517" s="52"/>
      <c r="G2517" s="52"/>
      <c r="AA2517" s="153"/>
      <c r="AB2517" s="153"/>
      <c r="AC2517" s="153"/>
    </row>
    <row r="2518" spans="3:29" x14ac:dyDescent="0.25">
      <c r="C2518"/>
      <c r="D2518"/>
      <c r="E2518"/>
      <c r="F2518" s="52"/>
      <c r="G2518" s="52"/>
      <c r="AA2518" s="153"/>
      <c r="AB2518" s="153"/>
      <c r="AC2518" s="153"/>
    </row>
    <row r="2519" spans="3:29" x14ac:dyDescent="0.25">
      <c r="C2519"/>
      <c r="D2519"/>
      <c r="E2519"/>
      <c r="F2519" s="52"/>
      <c r="G2519" s="52"/>
      <c r="AA2519" s="153"/>
      <c r="AB2519" s="153"/>
      <c r="AC2519" s="153"/>
    </row>
    <row r="2520" spans="3:29" x14ac:dyDescent="0.25">
      <c r="C2520"/>
      <c r="D2520"/>
      <c r="E2520"/>
      <c r="F2520" s="52"/>
      <c r="G2520" s="52"/>
      <c r="AA2520" s="153"/>
      <c r="AB2520" s="153"/>
      <c r="AC2520" s="153"/>
    </row>
    <row r="2521" spans="3:29" x14ac:dyDescent="0.25">
      <c r="C2521"/>
      <c r="D2521"/>
      <c r="E2521"/>
      <c r="F2521" s="52"/>
      <c r="G2521" s="52"/>
      <c r="AA2521" s="153"/>
      <c r="AB2521" s="153"/>
      <c r="AC2521" s="153"/>
    </row>
    <row r="2522" spans="3:29" x14ac:dyDescent="0.25">
      <c r="C2522"/>
      <c r="D2522"/>
      <c r="E2522"/>
      <c r="F2522" s="52"/>
      <c r="G2522" s="52"/>
      <c r="AA2522" s="153"/>
      <c r="AB2522" s="153"/>
      <c r="AC2522" s="153"/>
    </row>
    <row r="2523" spans="3:29" x14ac:dyDescent="0.25">
      <c r="C2523"/>
      <c r="D2523"/>
      <c r="E2523"/>
      <c r="F2523" s="52"/>
      <c r="G2523" s="52"/>
      <c r="AA2523" s="153"/>
      <c r="AB2523" s="153"/>
      <c r="AC2523" s="153"/>
    </row>
    <row r="2524" spans="3:29" x14ac:dyDescent="0.25">
      <c r="C2524"/>
      <c r="D2524"/>
      <c r="E2524"/>
      <c r="F2524" s="52"/>
      <c r="G2524" s="52"/>
      <c r="AA2524" s="153"/>
      <c r="AB2524" s="153"/>
      <c r="AC2524" s="153"/>
    </row>
    <row r="2525" spans="3:29" x14ac:dyDescent="0.25">
      <c r="C2525"/>
      <c r="D2525"/>
      <c r="E2525"/>
      <c r="F2525" s="52"/>
      <c r="G2525" s="52"/>
      <c r="AA2525" s="153"/>
      <c r="AB2525" s="153"/>
      <c r="AC2525" s="153"/>
    </row>
    <row r="2526" spans="3:29" x14ac:dyDescent="0.25">
      <c r="C2526"/>
      <c r="D2526"/>
      <c r="E2526"/>
      <c r="F2526" s="52"/>
      <c r="G2526" s="52"/>
      <c r="AA2526" s="153"/>
      <c r="AB2526" s="153"/>
      <c r="AC2526" s="153"/>
    </row>
    <row r="2527" spans="3:29" x14ac:dyDescent="0.25">
      <c r="C2527"/>
      <c r="D2527"/>
      <c r="E2527"/>
      <c r="F2527" s="52"/>
      <c r="G2527" s="52"/>
      <c r="AA2527" s="153"/>
      <c r="AB2527" s="153"/>
      <c r="AC2527" s="153"/>
    </row>
    <row r="2528" spans="3:29" x14ac:dyDescent="0.25">
      <c r="C2528"/>
      <c r="D2528"/>
      <c r="E2528"/>
      <c r="F2528" s="52"/>
      <c r="G2528" s="52"/>
      <c r="AA2528" s="153"/>
      <c r="AB2528" s="153"/>
      <c r="AC2528" s="153"/>
    </row>
    <row r="2529" spans="3:29" x14ac:dyDescent="0.25">
      <c r="C2529"/>
      <c r="D2529"/>
      <c r="E2529"/>
      <c r="F2529" s="52"/>
      <c r="G2529" s="52"/>
      <c r="AA2529" s="153"/>
      <c r="AB2529" s="153"/>
      <c r="AC2529" s="153"/>
    </row>
    <row r="2530" spans="3:29" x14ac:dyDescent="0.25">
      <c r="C2530"/>
      <c r="D2530"/>
      <c r="E2530"/>
      <c r="F2530" s="52"/>
      <c r="G2530" s="52"/>
      <c r="AA2530" s="153"/>
      <c r="AB2530" s="153"/>
      <c r="AC2530" s="153"/>
    </row>
    <row r="2531" spans="3:29" x14ac:dyDescent="0.25">
      <c r="C2531"/>
      <c r="D2531"/>
      <c r="E2531"/>
      <c r="F2531" s="52"/>
      <c r="G2531" s="52"/>
      <c r="AA2531" s="153"/>
      <c r="AB2531" s="153"/>
      <c r="AC2531" s="153"/>
    </row>
    <row r="2532" spans="3:29" x14ac:dyDescent="0.25">
      <c r="C2532"/>
      <c r="D2532"/>
      <c r="E2532"/>
      <c r="F2532" s="52"/>
      <c r="G2532" s="52"/>
      <c r="AA2532" s="153"/>
      <c r="AB2532" s="153"/>
      <c r="AC2532" s="153"/>
    </row>
    <row r="2533" spans="3:29" x14ac:dyDescent="0.25">
      <c r="C2533"/>
      <c r="D2533"/>
      <c r="E2533"/>
      <c r="F2533" s="52"/>
      <c r="G2533" s="52"/>
      <c r="AA2533" s="153"/>
      <c r="AB2533" s="153"/>
      <c r="AC2533" s="153"/>
    </row>
    <row r="2534" spans="3:29" x14ac:dyDescent="0.25">
      <c r="C2534"/>
      <c r="D2534"/>
      <c r="E2534"/>
      <c r="F2534" s="52"/>
      <c r="G2534" s="52"/>
      <c r="AA2534" s="153"/>
      <c r="AB2534" s="153"/>
      <c r="AC2534" s="153"/>
    </row>
    <row r="2535" spans="3:29" x14ac:dyDescent="0.25">
      <c r="C2535"/>
      <c r="D2535"/>
      <c r="E2535"/>
      <c r="F2535" s="52"/>
      <c r="G2535" s="52"/>
      <c r="AA2535" s="153"/>
      <c r="AB2535" s="153"/>
      <c r="AC2535" s="153"/>
    </row>
    <row r="2536" spans="3:29" x14ac:dyDescent="0.25">
      <c r="C2536"/>
      <c r="D2536"/>
      <c r="E2536"/>
      <c r="F2536" s="52"/>
      <c r="G2536" s="52"/>
      <c r="AA2536" s="153"/>
      <c r="AB2536" s="153"/>
      <c r="AC2536" s="153"/>
    </row>
    <row r="2537" spans="3:29" x14ac:dyDescent="0.25">
      <c r="C2537"/>
      <c r="D2537"/>
      <c r="E2537"/>
      <c r="F2537" s="52"/>
      <c r="G2537" s="52"/>
      <c r="AA2537" s="153"/>
      <c r="AB2537" s="153"/>
      <c r="AC2537" s="153"/>
    </row>
    <row r="2538" spans="3:29" x14ac:dyDescent="0.25">
      <c r="C2538"/>
      <c r="D2538"/>
      <c r="E2538"/>
      <c r="F2538" s="52"/>
      <c r="G2538" s="52"/>
      <c r="AA2538" s="153"/>
      <c r="AB2538" s="153"/>
      <c r="AC2538" s="153"/>
    </row>
    <row r="2539" spans="3:29" x14ac:dyDescent="0.25">
      <c r="C2539"/>
      <c r="D2539"/>
      <c r="E2539"/>
      <c r="F2539" s="52"/>
      <c r="G2539" s="52"/>
      <c r="AA2539" s="153"/>
      <c r="AB2539" s="153"/>
      <c r="AC2539" s="153"/>
    </row>
    <row r="2540" spans="3:29" x14ac:dyDescent="0.25">
      <c r="C2540"/>
      <c r="D2540"/>
      <c r="E2540"/>
      <c r="F2540" s="52"/>
      <c r="G2540" s="52"/>
      <c r="AA2540" s="153"/>
      <c r="AB2540" s="153"/>
      <c r="AC2540" s="153"/>
    </row>
    <row r="2541" spans="3:29" x14ac:dyDescent="0.25">
      <c r="C2541"/>
      <c r="D2541"/>
      <c r="E2541"/>
      <c r="F2541" s="52"/>
      <c r="G2541" s="52"/>
      <c r="AA2541" s="153"/>
      <c r="AB2541" s="153"/>
      <c r="AC2541" s="153"/>
    </row>
    <row r="2542" spans="3:29" x14ac:dyDescent="0.25">
      <c r="C2542"/>
      <c r="D2542"/>
      <c r="E2542"/>
      <c r="F2542" s="52"/>
      <c r="G2542" s="52"/>
      <c r="AA2542" s="153"/>
      <c r="AB2542" s="153"/>
      <c r="AC2542" s="153"/>
    </row>
    <row r="2543" spans="3:29" x14ac:dyDescent="0.25">
      <c r="C2543"/>
      <c r="D2543"/>
      <c r="E2543"/>
      <c r="F2543" s="52"/>
      <c r="G2543" s="52"/>
      <c r="AA2543" s="153"/>
      <c r="AB2543" s="153"/>
      <c r="AC2543" s="153"/>
    </row>
    <row r="2544" spans="3:29" x14ac:dyDescent="0.25">
      <c r="C2544"/>
      <c r="D2544"/>
      <c r="E2544"/>
      <c r="F2544" s="52"/>
      <c r="G2544" s="52"/>
      <c r="AA2544" s="153"/>
      <c r="AB2544" s="153"/>
      <c r="AC2544" s="153"/>
    </row>
    <row r="2545" spans="3:29" x14ac:dyDescent="0.25">
      <c r="C2545"/>
      <c r="D2545"/>
      <c r="E2545"/>
      <c r="F2545" s="52"/>
      <c r="G2545" s="52"/>
      <c r="AA2545" s="153"/>
      <c r="AB2545" s="153"/>
      <c r="AC2545" s="153"/>
    </row>
    <row r="2546" spans="3:29" x14ac:dyDescent="0.25">
      <c r="C2546"/>
      <c r="D2546"/>
      <c r="E2546"/>
      <c r="F2546" s="52"/>
      <c r="G2546" s="52"/>
      <c r="AA2546" s="153"/>
      <c r="AB2546" s="153"/>
      <c r="AC2546" s="153"/>
    </row>
    <row r="2547" spans="3:29" x14ac:dyDescent="0.25">
      <c r="C2547"/>
      <c r="D2547"/>
      <c r="E2547"/>
      <c r="F2547" s="52"/>
      <c r="G2547" s="52"/>
      <c r="AA2547" s="153"/>
      <c r="AB2547" s="153"/>
      <c r="AC2547" s="153"/>
    </row>
    <row r="2548" spans="3:29" x14ac:dyDescent="0.25">
      <c r="C2548"/>
      <c r="D2548"/>
      <c r="E2548"/>
      <c r="F2548" s="52"/>
      <c r="G2548" s="52"/>
      <c r="AA2548" s="153"/>
      <c r="AB2548" s="153"/>
      <c r="AC2548" s="153"/>
    </row>
    <row r="2549" spans="3:29" x14ac:dyDescent="0.25">
      <c r="C2549"/>
      <c r="D2549"/>
      <c r="E2549"/>
      <c r="F2549" s="52"/>
      <c r="G2549" s="52"/>
      <c r="AA2549" s="153"/>
      <c r="AB2549" s="153"/>
      <c r="AC2549" s="153"/>
    </row>
    <row r="2550" spans="3:29" x14ac:dyDescent="0.25">
      <c r="C2550"/>
      <c r="D2550"/>
      <c r="E2550"/>
      <c r="F2550" s="52"/>
      <c r="G2550" s="52"/>
      <c r="AA2550" s="153"/>
      <c r="AB2550" s="153"/>
      <c r="AC2550" s="153"/>
    </row>
    <row r="2551" spans="3:29" x14ac:dyDescent="0.25">
      <c r="C2551"/>
      <c r="D2551"/>
      <c r="E2551"/>
      <c r="F2551" s="52"/>
      <c r="G2551" s="52"/>
      <c r="AA2551" s="153"/>
      <c r="AB2551" s="153"/>
      <c r="AC2551" s="153"/>
    </row>
    <row r="2552" spans="3:29" x14ac:dyDescent="0.25">
      <c r="C2552"/>
      <c r="D2552"/>
      <c r="E2552"/>
      <c r="F2552" s="52"/>
      <c r="G2552" s="52"/>
      <c r="AA2552" s="153"/>
      <c r="AB2552" s="153"/>
      <c r="AC2552" s="153"/>
    </row>
    <row r="2553" spans="3:29" x14ac:dyDescent="0.25">
      <c r="C2553"/>
      <c r="D2553"/>
      <c r="E2553"/>
      <c r="F2553" s="52"/>
      <c r="G2553" s="52"/>
      <c r="AA2553" s="153"/>
      <c r="AB2553" s="153"/>
      <c r="AC2553" s="153"/>
    </row>
    <row r="2554" spans="3:29" x14ac:dyDescent="0.25">
      <c r="C2554"/>
      <c r="D2554"/>
      <c r="E2554"/>
      <c r="F2554" s="52"/>
      <c r="G2554" s="52"/>
      <c r="AA2554" s="153"/>
      <c r="AB2554" s="153"/>
      <c r="AC2554" s="153"/>
    </row>
    <row r="2555" spans="3:29" x14ac:dyDescent="0.25">
      <c r="C2555"/>
      <c r="D2555"/>
      <c r="E2555"/>
      <c r="F2555" s="52"/>
      <c r="G2555" s="52"/>
      <c r="AA2555" s="153"/>
      <c r="AB2555" s="153"/>
      <c r="AC2555" s="153"/>
    </row>
    <row r="2556" spans="3:29" x14ac:dyDescent="0.25">
      <c r="C2556"/>
      <c r="D2556"/>
      <c r="E2556"/>
      <c r="F2556" s="52"/>
      <c r="G2556" s="52"/>
      <c r="AA2556" s="153"/>
      <c r="AB2556" s="153"/>
      <c r="AC2556" s="153"/>
    </row>
    <row r="2557" spans="3:29" x14ac:dyDescent="0.25">
      <c r="C2557"/>
      <c r="D2557"/>
      <c r="E2557"/>
      <c r="F2557" s="52"/>
      <c r="G2557" s="52"/>
      <c r="AA2557" s="153"/>
      <c r="AB2557" s="153"/>
      <c r="AC2557" s="153"/>
    </row>
    <row r="2558" spans="3:29" x14ac:dyDescent="0.25">
      <c r="C2558"/>
      <c r="D2558"/>
      <c r="E2558"/>
      <c r="F2558" s="52"/>
      <c r="G2558" s="52"/>
      <c r="AA2558" s="153"/>
      <c r="AB2558" s="153"/>
      <c r="AC2558" s="153"/>
    </row>
    <row r="2559" spans="3:29" x14ac:dyDescent="0.25">
      <c r="C2559"/>
      <c r="D2559"/>
      <c r="E2559"/>
      <c r="F2559" s="52"/>
      <c r="G2559" s="52"/>
      <c r="AA2559" s="153"/>
      <c r="AB2559" s="153"/>
      <c r="AC2559" s="153"/>
    </row>
    <row r="2560" spans="3:29" x14ac:dyDescent="0.25">
      <c r="C2560"/>
      <c r="D2560"/>
      <c r="E2560"/>
      <c r="F2560" s="52"/>
      <c r="G2560" s="52"/>
      <c r="AA2560" s="153"/>
      <c r="AB2560" s="153"/>
      <c r="AC2560" s="153"/>
    </row>
    <row r="2561" spans="3:29" x14ac:dyDescent="0.25">
      <c r="C2561"/>
      <c r="D2561"/>
      <c r="E2561"/>
      <c r="F2561" s="52"/>
      <c r="G2561" s="52"/>
      <c r="AA2561" s="153"/>
      <c r="AB2561" s="153"/>
      <c r="AC2561" s="153"/>
    </row>
    <row r="2562" spans="3:29" x14ac:dyDescent="0.25">
      <c r="C2562"/>
      <c r="D2562"/>
      <c r="E2562"/>
      <c r="F2562" s="52"/>
      <c r="G2562" s="52"/>
      <c r="AA2562" s="153"/>
      <c r="AB2562" s="153"/>
      <c r="AC2562" s="153"/>
    </row>
    <row r="2563" spans="3:29" x14ac:dyDescent="0.25">
      <c r="C2563"/>
      <c r="D2563"/>
      <c r="E2563"/>
      <c r="F2563" s="52"/>
      <c r="G2563" s="52"/>
      <c r="AA2563" s="153"/>
      <c r="AB2563" s="153"/>
      <c r="AC2563" s="153"/>
    </row>
    <row r="2564" spans="3:29" x14ac:dyDescent="0.25">
      <c r="C2564"/>
      <c r="D2564"/>
      <c r="E2564"/>
      <c r="F2564" s="52"/>
      <c r="G2564" s="52"/>
      <c r="AA2564" s="153"/>
      <c r="AB2564" s="153"/>
      <c r="AC2564" s="153"/>
    </row>
    <row r="2565" spans="3:29" x14ac:dyDescent="0.25">
      <c r="C2565"/>
      <c r="D2565"/>
      <c r="E2565"/>
      <c r="F2565" s="52"/>
      <c r="G2565" s="52"/>
      <c r="AA2565" s="153"/>
      <c r="AB2565" s="153"/>
      <c r="AC2565" s="153"/>
    </row>
    <row r="2566" spans="3:29" x14ac:dyDescent="0.25">
      <c r="C2566"/>
      <c r="D2566"/>
      <c r="E2566"/>
      <c r="F2566" s="52"/>
      <c r="G2566" s="52"/>
      <c r="AA2566" s="153"/>
      <c r="AB2566" s="153"/>
      <c r="AC2566" s="153"/>
    </row>
    <row r="2567" spans="3:29" x14ac:dyDescent="0.25">
      <c r="C2567"/>
      <c r="D2567"/>
      <c r="E2567"/>
      <c r="F2567" s="52"/>
      <c r="G2567" s="52"/>
      <c r="AA2567" s="153"/>
      <c r="AB2567" s="153"/>
      <c r="AC2567" s="153"/>
    </row>
    <row r="2568" spans="3:29" x14ac:dyDescent="0.25">
      <c r="C2568"/>
      <c r="D2568"/>
      <c r="E2568"/>
      <c r="F2568" s="52"/>
      <c r="G2568" s="52"/>
      <c r="AA2568" s="153"/>
      <c r="AB2568" s="153"/>
      <c r="AC2568" s="153"/>
    </row>
    <row r="2569" spans="3:29" x14ac:dyDescent="0.25">
      <c r="C2569"/>
      <c r="D2569"/>
      <c r="E2569"/>
      <c r="F2569" s="52"/>
      <c r="G2569" s="52"/>
      <c r="AA2569" s="153"/>
      <c r="AB2569" s="153"/>
      <c r="AC2569" s="153"/>
    </row>
    <row r="2570" spans="3:29" x14ac:dyDescent="0.25">
      <c r="C2570"/>
      <c r="D2570"/>
      <c r="E2570"/>
      <c r="F2570" s="52"/>
      <c r="G2570" s="52"/>
      <c r="AA2570" s="153"/>
      <c r="AB2570" s="153"/>
      <c r="AC2570" s="153"/>
    </row>
    <row r="2571" spans="3:29" x14ac:dyDescent="0.25">
      <c r="C2571"/>
      <c r="D2571"/>
      <c r="E2571"/>
      <c r="F2571" s="52"/>
      <c r="G2571" s="52"/>
      <c r="AA2571" s="153"/>
      <c r="AB2571" s="153"/>
      <c r="AC2571" s="153"/>
    </row>
    <row r="2572" spans="3:29" x14ac:dyDescent="0.25">
      <c r="C2572"/>
      <c r="D2572"/>
      <c r="E2572"/>
      <c r="F2572" s="52"/>
      <c r="G2572" s="52"/>
      <c r="AA2572" s="153"/>
      <c r="AB2572" s="153"/>
      <c r="AC2572" s="153"/>
    </row>
    <row r="2573" spans="3:29" x14ac:dyDescent="0.25">
      <c r="C2573"/>
      <c r="D2573"/>
      <c r="E2573"/>
      <c r="F2573" s="52"/>
      <c r="G2573" s="52"/>
      <c r="AA2573" s="153"/>
      <c r="AB2573" s="153"/>
      <c r="AC2573" s="153"/>
    </row>
    <row r="2574" spans="3:29" x14ac:dyDescent="0.25">
      <c r="C2574"/>
      <c r="D2574"/>
      <c r="E2574"/>
      <c r="F2574" s="52"/>
      <c r="G2574" s="52"/>
      <c r="AA2574" s="153"/>
      <c r="AB2574" s="153"/>
      <c r="AC2574" s="153"/>
    </row>
    <row r="2575" spans="3:29" x14ac:dyDescent="0.25">
      <c r="C2575"/>
      <c r="D2575"/>
      <c r="E2575"/>
      <c r="F2575" s="52"/>
      <c r="G2575" s="52"/>
      <c r="AA2575" s="153"/>
      <c r="AB2575" s="153"/>
      <c r="AC2575" s="153"/>
    </row>
    <row r="2576" spans="3:29" x14ac:dyDescent="0.25">
      <c r="C2576"/>
      <c r="D2576"/>
      <c r="E2576"/>
      <c r="F2576" s="52"/>
      <c r="G2576" s="52"/>
      <c r="AA2576" s="153"/>
      <c r="AB2576" s="153"/>
      <c r="AC2576" s="153"/>
    </row>
    <row r="2577" spans="3:29" x14ac:dyDescent="0.25">
      <c r="C2577"/>
      <c r="D2577"/>
      <c r="E2577"/>
      <c r="F2577" s="52"/>
      <c r="G2577" s="52"/>
      <c r="AA2577" s="153"/>
      <c r="AB2577" s="153"/>
      <c r="AC2577" s="153"/>
    </row>
    <row r="2578" spans="3:29" x14ac:dyDescent="0.25">
      <c r="C2578"/>
      <c r="D2578"/>
      <c r="E2578"/>
      <c r="F2578" s="52"/>
      <c r="G2578" s="52"/>
      <c r="AA2578" s="153"/>
      <c r="AB2578" s="153"/>
      <c r="AC2578" s="153"/>
    </row>
    <row r="2579" spans="3:29" x14ac:dyDescent="0.25">
      <c r="C2579"/>
      <c r="D2579"/>
      <c r="E2579"/>
      <c r="F2579" s="52"/>
      <c r="G2579" s="52"/>
      <c r="AA2579" s="153"/>
      <c r="AB2579" s="153"/>
      <c r="AC2579" s="153"/>
    </row>
    <row r="2580" spans="3:29" x14ac:dyDescent="0.25">
      <c r="C2580"/>
      <c r="D2580"/>
      <c r="E2580"/>
      <c r="F2580" s="52"/>
      <c r="G2580" s="52"/>
      <c r="AA2580" s="153"/>
      <c r="AB2580" s="153"/>
      <c r="AC2580" s="153"/>
    </row>
    <row r="2581" spans="3:29" x14ac:dyDescent="0.25">
      <c r="C2581"/>
      <c r="D2581"/>
      <c r="E2581"/>
      <c r="F2581" s="52"/>
      <c r="G2581" s="52"/>
      <c r="AA2581" s="153"/>
      <c r="AB2581" s="153"/>
      <c r="AC2581" s="153"/>
    </row>
    <row r="2582" spans="3:29" x14ac:dyDescent="0.25">
      <c r="C2582"/>
      <c r="D2582"/>
      <c r="E2582"/>
      <c r="F2582" s="52"/>
      <c r="G2582" s="52"/>
      <c r="AA2582" s="153"/>
      <c r="AB2582" s="153"/>
      <c r="AC2582" s="153"/>
    </row>
    <row r="2583" spans="3:29" x14ac:dyDescent="0.25">
      <c r="C2583"/>
      <c r="D2583"/>
      <c r="E2583"/>
      <c r="F2583" s="52"/>
      <c r="G2583" s="52"/>
      <c r="AA2583" s="153"/>
      <c r="AB2583" s="153"/>
      <c r="AC2583" s="153"/>
    </row>
    <row r="2584" spans="3:29" x14ac:dyDescent="0.25">
      <c r="C2584"/>
      <c r="D2584"/>
      <c r="E2584"/>
      <c r="F2584" s="52"/>
      <c r="G2584" s="52"/>
      <c r="AA2584" s="153"/>
      <c r="AB2584" s="153"/>
      <c r="AC2584" s="153"/>
    </row>
    <row r="2585" spans="3:29" x14ac:dyDescent="0.25">
      <c r="C2585"/>
      <c r="D2585"/>
      <c r="E2585"/>
      <c r="F2585" s="52"/>
      <c r="G2585" s="52"/>
      <c r="AA2585" s="153"/>
      <c r="AB2585" s="153"/>
      <c r="AC2585" s="153"/>
    </row>
    <row r="2586" spans="3:29" x14ac:dyDescent="0.25">
      <c r="C2586"/>
      <c r="D2586"/>
      <c r="E2586"/>
      <c r="F2586" s="52"/>
      <c r="G2586" s="52"/>
      <c r="AA2586" s="153"/>
      <c r="AB2586" s="153"/>
      <c r="AC2586" s="153"/>
    </row>
    <row r="2587" spans="3:29" x14ac:dyDescent="0.25">
      <c r="C2587"/>
      <c r="D2587"/>
      <c r="E2587"/>
      <c r="F2587" s="52"/>
      <c r="G2587" s="52"/>
      <c r="AA2587" s="153"/>
      <c r="AB2587" s="153"/>
      <c r="AC2587" s="153"/>
    </row>
    <row r="2588" spans="3:29" x14ac:dyDescent="0.25">
      <c r="C2588"/>
      <c r="D2588"/>
      <c r="E2588"/>
      <c r="F2588" s="52"/>
      <c r="G2588" s="52"/>
      <c r="AA2588" s="153"/>
      <c r="AB2588" s="153"/>
      <c r="AC2588" s="153"/>
    </row>
    <row r="2589" spans="3:29" x14ac:dyDescent="0.25">
      <c r="C2589"/>
      <c r="D2589"/>
      <c r="E2589"/>
      <c r="F2589" s="52"/>
      <c r="G2589" s="52"/>
      <c r="AA2589" s="153"/>
      <c r="AB2589" s="153"/>
      <c r="AC2589" s="153"/>
    </row>
    <row r="2590" spans="3:29" x14ac:dyDescent="0.25">
      <c r="C2590"/>
      <c r="D2590"/>
      <c r="E2590"/>
      <c r="F2590" s="52"/>
      <c r="G2590" s="52"/>
      <c r="AA2590" s="153"/>
      <c r="AB2590" s="153"/>
      <c r="AC2590" s="153"/>
    </row>
    <row r="2591" spans="3:29" x14ac:dyDescent="0.25">
      <c r="C2591"/>
      <c r="D2591"/>
      <c r="E2591"/>
      <c r="F2591" s="52"/>
      <c r="G2591" s="52"/>
      <c r="AA2591" s="153"/>
      <c r="AB2591" s="153"/>
      <c r="AC2591" s="153"/>
    </row>
    <row r="2592" spans="3:29" x14ac:dyDescent="0.25">
      <c r="C2592"/>
      <c r="D2592"/>
      <c r="E2592"/>
      <c r="F2592" s="52"/>
      <c r="G2592" s="52"/>
      <c r="AA2592" s="153"/>
      <c r="AB2592" s="153"/>
      <c r="AC2592" s="153"/>
    </row>
    <row r="2593" spans="3:29" x14ac:dyDescent="0.25">
      <c r="C2593"/>
      <c r="D2593"/>
      <c r="E2593"/>
      <c r="F2593" s="52"/>
      <c r="G2593" s="52"/>
      <c r="AA2593" s="153"/>
      <c r="AB2593" s="153"/>
      <c r="AC2593" s="153"/>
    </row>
    <row r="2594" spans="3:29" x14ac:dyDescent="0.25">
      <c r="C2594"/>
      <c r="D2594"/>
      <c r="E2594"/>
      <c r="F2594" s="52"/>
      <c r="G2594" s="52"/>
      <c r="AA2594" s="153"/>
      <c r="AB2594" s="153"/>
      <c r="AC2594" s="153"/>
    </row>
    <row r="2595" spans="3:29" x14ac:dyDescent="0.25">
      <c r="C2595"/>
      <c r="D2595"/>
      <c r="E2595"/>
      <c r="F2595" s="52"/>
      <c r="G2595" s="52"/>
      <c r="AA2595" s="153"/>
      <c r="AB2595" s="153"/>
      <c r="AC2595" s="153"/>
    </row>
    <row r="2596" spans="3:29" x14ac:dyDescent="0.25">
      <c r="C2596"/>
      <c r="D2596"/>
      <c r="E2596"/>
      <c r="F2596" s="52"/>
      <c r="G2596" s="52"/>
      <c r="AA2596" s="153"/>
      <c r="AB2596" s="153"/>
      <c r="AC2596" s="153"/>
    </row>
    <row r="2597" spans="3:29" x14ac:dyDescent="0.25">
      <c r="C2597"/>
      <c r="D2597"/>
      <c r="E2597"/>
      <c r="F2597" s="52"/>
      <c r="G2597" s="52"/>
      <c r="AA2597" s="153"/>
      <c r="AB2597" s="153"/>
      <c r="AC2597" s="153"/>
    </row>
    <row r="2598" spans="3:29" x14ac:dyDescent="0.25">
      <c r="C2598"/>
      <c r="D2598"/>
      <c r="E2598"/>
      <c r="F2598" s="52"/>
      <c r="G2598" s="52"/>
      <c r="AA2598" s="153"/>
      <c r="AB2598" s="153"/>
      <c r="AC2598" s="153"/>
    </row>
    <row r="2599" spans="3:29" x14ac:dyDescent="0.25">
      <c r="C2599"/>
      <c r="D2599"/>
      <c r="E2599"/>
      <c r="F2599" s="52"/>
      <c r="G2599" s="52"/>
      <c r="AA2599" s="153"/>
      <c r="AB2599" s="153"/>
      <c r="AC2599" s="153"/>
    </row>
    <row r="2600" spans="3:29" x14ac:dyDescent="0.25">
      <c r="C2600"/>
      <c r="D2600"/>
      <c r="E2600"/>
      <c r="F2600" s="52"/>
      <c r="G2600" s="52"/>
      <c r="AA2600" s="153"/>
      <c r="AB2600" s="153"/>
      <c r="AC2600" s="153"/>
    </row>
    <row r="2601" spans="3:29" x14ac:dyDescent="0.25">
      <c r="C2601"/>
      <c r="D2601"/>
      <c r="E2601"/>
      <c r="F2601" s="52"/>
      <c r="G2601" s="52"/>
      <c r="AA2601" s="153"/>
      <c r="AB2601" s="153"/>
      <c r="AC2601" s="153"/>
    </row>
    <row r="2602" spans="3:29" x14ac:dyDescent="0.25">
      <c r="C2602"/>
      <c r="D2602"/>
      <c r="E2602"/>
      <c r="F2602" s="52"/>
      <c r="G2602" s="52"/>
      <c r="AA2602" s="153"/>
      <c r="AB2602" s="153"/>
      <c r="AC2602" s="153"/>
    </row>
    <row r="2603" spans="3:29" x14ac:dyDescent="0.25">
      <c r="C2603"/>
      <c r="D2603"/>
      <c r="E2603"/>
      <c r="F2603" s="52"/>
      <c r="G2603" s="52"/>
      <c r="AA2603" s="153"/>
      <c r="AB2603" s="153"/>
      <c r="AC2603" s="153"/>
    </row>
    <row r="2604" spans="3:29" x14ac:dyDescent="0.25">
      <c r="C2604"/>
      <c r="D2604"/>
      <c r="E2604"/>
      <c r="F2604" s="52"/>
      <c r="G2604" s="52"/>
      <c r="AA2604" s="153"/>
      <c r="AB2604" s="153"/>
      <c r="AC2604" s="153"/>
    </row>
    <row r="2605" spans="3:29" x14ac:dyDescent="0.25">
      <c r="C2605"/>
      <c r="D2605"/>
      <c r="E2605"/>
      <c r="F2605" s="52"/>
      <c r="G2605" s="52"/>
      <c r="AA2605" s="153"/>
      <c r="AB2605" s="153"/>
      <c r="AC2605" s="153"/>
    </row>
    <row r="2606" spans="3:29" x14ac:dyDescent="0.25">
      <c r="C2606"/>
      <c r="D2606"/>
      <c r="E2606"/>
      <c r="F2606" s="52"/>
      <c r="G2606" s="52"/>
      <c r="AA2606" s="153"/>
      <c r="AB2606" s="153"/>
      <c r="AC2606" s="153"/>
    </row>
    <row r="2607" spans="3:29" x14ac:dyDescent="0.25">
      <c r="C2607"/>
      <c r="D2607"/>
      <c r="E2607"/>
      <c r="F2607" s="52"/>
      <c r="G2607" s="52"/>
      <c r="AA2607" s="153"/>
      <c r="AB2607" s="153"/>
      <c r="AC2607" s="153"/>
    </row>
    <row r="2608" spans="3:29" x14ac:dyDescent="0.25">
      <c r="C2608"/>
      <c r="D2608"/>
      <c r="E2608"/>
      <c r="F2608" s="52"/>
      <c r="G2608" s="52"/>
      <c r="AA2608" s="153"/>
      <c r="AB2608" s="153"/>
      <c r="AC2608" s="153"/>
    </row>
    <row r="2609" spans="3:29" x14ac:dyDescent="0.25">
      <c r="C2609"/>
      <c r="D2609"/>
      <c r="E2609"/>
      <c r="F2609" s="52"/>
      <c r="G2609" s="52"/>
      <c r="AA2609" s="153"/>
      <c r="AB2609" s="153"/>
      <c r="AC2609" s="153"/>
    </row>
    <row r="2610" spans="3:29" x14ac:dyDescent="0.25">
      <c r="C2610"/>
      <c r="D2610"/>
      <c r="E2610"/>
      <c r="F2610" s="52"/>
      <c r="G2610" s="52"/>
      <c r="AA2610" s="153"/>
      <c r="AB2610" s="153"/>
      <c r="AC2610" s="153"/>
    </row>
    <row r="2611" spans="3:29" x14ac:dyDescent="0.25">
      <c r="C2611"/>
      <c r="D2611"/>
      <c r="E2611"/>
      <c r="F2611" s="52"/>
      <c r="G2611" s="52"/>
      <c r="AA2611" s="153"/>
      <c r="AB2611" s="153"/>
      <c r="AC2611" s="153"/>
    </row>
    <row r="2612" spans="3:29" x14ac:dyDescent="0.25">
      <c r="C2612"/>
      <c r="D2612"/>
      <c r="E2612"/>
      <c r="F2612" s="52"/>
      <c r="G2612" s="52"/>
      <c r="AA2612" s="153"/>
      <c r="AB2612" s="153"/>
      <c r="AC2612" s="153"/>
    </row>
    <row r="2613" spans="3:29" x14ac:dyDescent="0.25">
      <c r="C2613"/>
      <c r="D2613"/>
      <c r="E2613"/>
      <c r="F2613" s="52"/>
      <c r="G2613" s="52"/>
      <c r="AA2613" s="153"/>
      <c r="AB2613" s="153"/>
      <c r="AC2613" s="153"/>
    </row>
    <row r="2614" spans="3:29" x14ac:dyDescent="0.25">
      <c r="C2614"/>
      <c r="D2614"/>
      <c r="E2614"/>
      <c r="F2614" s="52"/>
      <c r="G2614" s="52"/>
      <c r="AA2614" s="153"/>
      <c r="AB2614" s="153"/>
      <c r="AC2614" s="153"/>
    </row>
    <row r="2615" spans="3:29" x14ac:dyDescent="0.25">
      <c r="C2615"/>
      <c r="D2615"/>
      <c r="E2615"/>
      <c r="F2615" s="52"/>
      <c r="G2615" s="52"/>
      <c r="AA2615" s="153"/>
      <c r="AB2615" s="153"/>
      <c r="AC2615" s="153"/>
    </row>
    <row r="2616" spans="3:29" x14ac:dyDescent="0.25">
      <c r="C2616"/>
      <c r="D2616"/>
      <c r="E2616"/>
      <c r="F2616" s="52"/>
      <c r="G2616" s="52"/>
      <c r="AA2616" s="153"/>
      <c r="AB2616" s="153"/>
      <c r="AC2616" s="153"/>
    </row>
    <row r="2617" spans="3:29" x14ac:dyDescent="0.25">
      <c r="C2617"/>
      <c r="D2617"/>
      <c r="E2617"/>
      <c r="F2617" s="52"/>
      <c r="G2617" s="52"/>
      <c r="AA2617" s="153"/>
      <c r="AB2617" s="153"/>
      <c r="AC2617" s="153"/>
    </row>
    <row r="2618" spans="3:29" x14ac:dyDescent="0.25">
      <c r="C2618"/>
      <c r="D2618"/>
      <c r="E2618"/>
      <c r="F2618" s="52"/>
      <c r="G2618" s="52"/>
      <c r="AA2618" s="153"/>
      <c r="AB2618" s="153"/>
      <c r="AC2618" s="153"/>
    </row>
    <row r="2619" spans="3:29" x14ac:dyDescent="0.25">
      <c r="C2619"/>
      <c r="D2619"/>
      <c r="E2619"/>
      <c r="F2619" s="52"/>
      <c r="G2619" s="52"/>
      <c r="AA2619" s="153"/>
      <c r="AB2619" s="153"/>
      <c r="AC2619" s="153"/>
    </row>
    <row r="2620" spans="3:29" x14ac:dyDescent="0.25">
      <c r="C2620"/>
      <c r="D2620"/>
      <c r="E2620"/>
      <c r="F2620" s="52"/>
      <c r="G2620" s="52"/>
      <c r="AA2620" s="153"/>
      <c r="AB2620" s="153"/>
      <c r="AC2620" s="153"/>
    </row>
    <row r="2621" spans="3:29" x14ac:dyDescent="0.25">
      <c r="C2621"/>
      <c r="D2621"/>
      <c r="E2621"/>
      <c r="F2621" s="52"/>
      <c r="G2621" s="52"/>
      <c r="AA2621" s="153"/>
      <c r="AB2621" s="153"/>
      <c r="AC2621" s="153"/>
    </row>
    <row r="2622" spans="3:29" x14ac:dyDescent="0.25">
      <c r="C2622"/>
      <c r="D2622"/>
      <c r="E2622"/>
      <c r="F2622" s="52"/>
      <c r="G2622" s="52"/>
      <c r="AA2622" s="153"/>
      <c r="AB2622" s="153"/>
      <c r="AC2622" s="153"/>
    </row>
    <row r="2623" spans="3:29" x14ac:dyDescent="0.25">
      <c r="C2623"/>
      <c r="D2623"/>
      <c r="E2623"/>
      <c r="F2623" s="52"/>
      <c r="G2623" s="52"/>
      <c r="AA2623" s="153"/>
      <c r="AB2623" s="153"/>
      <c r="AC2623" s="153"/>
    </row>
    <row r="2624" spans="3:29" x14ac:dyDescent="0.25">
      <c r="C2624"/>
      <c r="D2624"/>
      <c r="E2624"/>
      <c r="F2624" s="52"/>
      <c r="G2624" s="52"/>
      <c r="AA2624" s="153"/>
      <c r="AB2624" s="153"/>
      <c r="AC2624" s="153"/>
    </row>
    <row r="2625" spans="3:29" x14ac:dyDescent="0.25">
      <c r="C2625"/>
      <c r="D2625"/>
      <c r="E2625"/>
      <c r="F2625" s="52"/>
      <c r="G2625" s="52"/>
      <c r="AA2625" s="153"/>
      <c r="AB2625" s="153"/>
      <c r="AC2625" s="153"/>
    </row>
    <row r="2626" spans="3:29" x14ac:dyDescent="0.25">
      <c r="C2626"/>
      <c r="D2626"/>
      <c r="E2626"/>
      <c r="F2626" s="52"/>
      <c r="G2626" s="52"/>
      <c r="AA2626" s="153"/>
      <c r="AB2626" s="153"/>
      <c r="AC2626" s="153"/>
    </row>
    <row r="2627" spans="3:29" x14ac:dyDescent="0.25">
      <c r="C2627"/>
      <c r="D2627"/>
      <c r="E2627"/>
      <c r="F2627" s="52"/>
      <c r="G2627" s="52"/>
      <c r="AA2627" s="153"/>
      <c r="AB2627" s="153"/>
      <c r="AC2627" s="153"/>
    </row>
    <row r="2628" spans="3:29" x14ac:dyDescent="0.25">
      <c r="C2628"/>
      <c r="D2628"/>
      <c r="E2628"/>
      <c r="F2628" s="52"/>
      <c r="G2628" s="52"/>
      <c r="AA2628" s="153"/>
      <c r="AB2628" s="153"/>
      <c r="AC2628" s="153"/>
    </row>
    <row r="2629" spans="3:29" x14ac:dyDescent="0.25">
      <c r="C2629"/>
      <c r="D2629"/>
      <c r="E2629"/>
      <c r="F2629" s="52"/>
      <c r="G2629" s="52"/>
      <c r="AA2629" s="153"/>
      <c r="AB2629" s="153"/>
      <c r="AC2629" s="153"/>
    </row>
    <row r="2630" spans="3:29" x14ac:dyDescent="0.25">
      <c r="C2630"/>
      <c r="D2630"/>
      <c r="E2630"/>
      <c r="F2630" s="52"/>
      <c r="G2630" s="52"/>
      <c r="AA2630" s="153"/>
      <c r="AB2630" s="153"/>
      <c r="AC2630" s="153"/>
    </row>
    <row r="2631" spans="3:29" x14ac:dyDescent="0.25">
      <c r="C2631"/>
      <c r="D2631"/>
      <c r="E2631"/>
      <c r="F2631" s="52"/>
      <c r="G2631" s="52"/>
      <c r="AA2631" s="153"/>
      <c r="AB2631" s="153"/>
      <c r="AC2631" s="153"/>
    </row>
    <row r="2632" spans="3:29" x14ac:dyDescent="0.25">
      <c r="C2632"/>
      <c r="D2632"/>
      <c r="E2632"/>
      <c r="F2632" s="52"/>
      <c r="G2632" s="52"/>
      <c r="AA2632" s="153"/>
      <c r="AB2632" s="153"/>
      <c r="AC2632" s="153"/>
    </row>
    <row r="2633" spans="3:29" x14ac:dyDescent="0.25">
      <c r="C2633"/>
      <c r="D2633"/>
      <c r="E2633"/>
      <c r="F2633" s="52"/>
      <c r="G2633" s="52"/>
      <c r="AA2633" s="153"/>
      <c r="AB2633" s="153"/>
      <c r="AC2633" s="153"/>
    </row>
    <row r="2634" spans="3:29" x14ac:dyDescent="0.25">
      <c r="C2634"/>
      <c r="D2634"/>
      <c r="E2634"/>
      <c r="F2634" s="52"/>
      <c r="G2634" s="52"/>
      <c r="AA2634" s="153"/>
      <c r="AB2634" s="153"/>
      <c r="AC2634" s="153"/>
    </row>
    <row r="2635" spans="3:29" x14ac:dyDescent="0.25">
      <c r="C2635"/>
      <c r="D2635"/>
      <c r="E2635"/>
      <c r="F2635" s="52"/>
      <c r="G2635" s="52"/>
      <c r="AA2635" s="153"/>
      <c r="AB2635" s="153"/>
      <c r="AC2635" s="153"/>
    </row>
    <row r="2636" spans="3:29" x14ac:dyDescent="0.25">
      <c r="C2636"/>
      <c r="D2636"/>
      <c r="E2636"/>
      <c r="F2636" s="52"/>
      <c r="G2636" s="52"/>
      <c r="AA2636" s="153"/>
      <c r="AB2636" s="153"/>
      <c r="AC2636" s="153"/>
    </row>
    <row r="2637" spans="3:29" x14ac:dyDescent="0.25">
      <c r="C2637"/>
      <c r="D2637"/>
      <c r="E2637"/>
      <c r="F2637" s="52"/>
      <c r="G2637" s="52"/>
      <c r="AA2637" s="153"/>
      <c r="AB2637" s="153"/>
      <c r="AC2637" s="153"/>
    </row>
    <row r="2638" spans="3:29" x14ac:dyDescent="0.25">
      <c r="C2638"/>
      <c r="D2638"/>
      <c r="E2638"/>
      <c r="F2638" s="52"/>
      <c r="G2638" s="52"/>
      <c r="AA2638" s="153"/>
      <c r="AB2638" s="153"/>
      <c r="AC2638" s="153"/>
    </row>
    <row r="2639" spans="3:29" x14ac:dyDescent="0.25">
      <c r="C2639"/>
      <c r="D2639"/>
      <c r="E2639"/>
      <c r="F2639" s="52"/>
      <c r="G2639" s="52"/>
      <c r="AA2639" s="153"/>
      <c r="AB2639" s="153"/>
      <c r="AC2639" s="153"/>
    </row>
    <row r="2640" spans="3:29" x14ac:dyDescent="0.25">
      <c r="C2640"/>
      <c r="D2640"/>
      <c r="E2640"/>
      <c r="F2640" s="52"/>
      <c r="G2640" s="52"/>
      <c r="AA2640" s="153"/>
      <c r="AB2640" s="153"/>
      <c r="AC2640" s="153"/>
    </row>
    <row r="2641" spans="3:29" x14ac:dyDescent="0.25">
      <c r="C2641"/>
      <c r="D2641"/>
      <c r="E2641"/>
      <c r="F2641" s="52"/>
      <c r="G2641" s="52"/>
      <c r="AA2641" s="153"/>
      <c r="AB2641" s="153"/>
      <c r="AC2641" s="153"/>
    </row>
    <row r="2642" spans="3:29" x14ac:dyDescent="0.25">
      <c r="C2642"/>
      <c r="D2642"/>
      <c r="E2642"/>
      <c r="F2642" s="52"/>
      <c r="G2642" s="52"/>
      <c r="AA2642" s="153"/>
      <c r="AB2642" s="153"/>
      <c r="AC2642" s="153"/>
    </row>
    <row r="2643" spans="3:29" x14ac:dyDescent="0.25">
      <c r="C2643"/>
      <c r="D2643"/>
      <c r="E2643"/>
      <c r="F2643" s="52"/>
      <c r="G2643" s="52"/>
      <c r="AA2643" s="153"/>
      <c r="AB2643" s="153"/>
      <c r="AC2643" s="153"/>
    </row>
    <row r="2644" spans="3:29" x14ac:dyDescent="0.25">
      <c r="C2644"/>
      <c r="D2644"/>
      <c r="E2644"/>
      <c r="F2644" s="52"/>
      <c r="G2644" s="52"/>
      <c r="AA2644" s="153"/>
      <c r="AB2644" s="153"/>
      <c r="AC2644" s="153"/>
    </row>
    <row r="2645" spans="3:29" x14ac:dyDescent="0.25">
      <c r="C2645"/>
      <c r="D2645"/>
      <c r="E2645"/>
      <c r="F2645" s="52"/>
      <c r="G2645" s="52"/>
      <c r="AA2645" s="153"/>
      <c r="AB2645" s="153"/>
      <c r="AC2645" s="153"/>
    </row>
    <row r="2646" spans="3:29" x14ac:dyDescent="0.25">
      <c r="C2646"/>
      <c r="D2646"/>
      <c r="E2646"/>
      <c r="F2646" s="52"/>
      <c r="G2646" s="52"/>
      <c r="AA2646" s="153"/>
      <c r="AB2646" s="153"/>
      <c r="AC2646" s="153"/>
    </row>
    <row r="2647" spans="3:29" x14ac:dyDescent="0.25">
      <c r="C2647"/>
      <c r="D2647"/>
      <c r="E2647"/>
      <c r="F2647" s="52"/>
      <c r="G2647" s="52"/>
      <c r="AA2647" s="153"/>
      <c r="AB2647" s="153"/>
      <c r="AC2647" s="153"/>
    </row>
    <row r="2648" spans="3:29" x14ac:dyDescent="0.25">
      <c r="C2648"/>
      <c r="D2648"/>
      <c r="E2648"/>
      <c r="F2648" s="52"/>
      <c r="G2648" s="52"/>
      <c r="AA2648" s="153"/>
      <c r="AB2648" s="153"/>
      <c r="AC2648" s="153"/>
    </row>
    <row r="2649" spans="3:29" x14ac:dyDescent="0.25">
      <c r="C2649"/>
      <c r="D2649"/>
      <c r="E2649"/>
      <c r="F2649" s="52"/>
      <c r="G2649" s="52"/>
      <c r="AA2649" s="153"/>
      <c r="AB2649" s="153"/>
      <c r="AC2649" s="153"/>
    </row>
    <row r="2650" spans="3:29" x14ac:dyDescent="0.25">
      <c r="C2650"/>
      <c r="D2650"/>
      <c r="E2650"/>
      <c r="F2650" s="52"/>
      <c r="G2650" s="52"/>
      <c r="AA2650" s="153"/>
      <c r="AB2650" s="153"/>
      <c r="AC2650" s="153"/>
    </row>
    <row r="2651" spans="3:29" x14ac:dyDescent="0.25">
      <c r="C2651"/>
      <c r="D2651"/>
      <c r="E2651"/>
      <c r="F2651" s="52"/>
      <c r="G2651" s="52"/>
      <c r="AA2651" s="153"/>
      <c r="AB2651" s="153"/>
      <c r="AC2651" s="153"/>
    </row>
    <row r="2652" spans="3:29" x14ac:dyDescent="0.25">
      <c r="C2652"/>
      <c r="D2652"/>
      <c r="E2652"/>
      <c r="F2652" s="52"/>
      <c r="G2652" s="52"/>
      <c r="AA2652" s="153"/>
      <c r="AB2652" s="153"/>
      <c r="AC2652" s="153"/>
    </row>
    <row r="2653" spans="3:29" x14ac:dyDescent="0.25">
      <c r="C2653"/>
      <c r="D2653"/>
      <c r="E2653"/>
      <c r="F2653" s="52"/>
      <c r="G2653" s="52"/>
      <c r="AA2653" s="153"/>
      <c r="AB2653" s="153"/>
      <c r="AC2653" s="153"/>
    </row>
    <row r="2654" spans="3:29" x14ac:dyDescent="0.25">
      <c r="C2654"/>
      <c r="D2654"/>
      <c r="E2654"/>
      <c r="F2654" s="52"/>
      <c r="G2654" s="52"/>
      <c r="AA2654" s="153"/>
      <c r="AB2654" s="153"/>
      <c r="AC2654" s="153"/>
    </row>
    <row r="2655" spans="3:29" x14ac:dyDescent="0.25">
      <c r="C2655"/>
      <c r="D2655"/>
      <c r="E2655"/>
      <c r="F2655" s="52"/>
      <c r="G2655" s="52"/>
      <c r="AA2655" s="153"/>
      <c r="AB2655" s="153"/>
      <c r="AC2655" s="153"/>
    </row>
    <row r="2656" spans="3:29" x14ac:dyDescent="0.25">
      <c r="C2656"/>
      <c r="D2656"/>
      <c r="E2656"/>
      <c r="F2656" s="52"/>
      <c r="G2656" s="52"/>
      <c r="AA2656" s="153"/>
      <c r="AB2656" s="153"/>
      <c r="AC2656" s="153"/>
    </row>
    <row r="2657" spans="3:29" x14ac:dyDescent="0.25">
      <c r="C2657"/>
      <c r="D2657"/>
      <c r="E2657"/>
      <c r="F2657" s="52"/>
      <c r="G2657" s="52"/>
      <c r="AA2657" s="153"/>
      <c r="AB2657" s="153"/>
      <c r="AC2657" s="153"/>
    </row>
    <row r="2658" spans="3:29" x14ac:dyDescent="0.25">
      <c r="C2658"/>
      <c r="D2658"/>
      <c r="E2658"/>
      <c r="F2658" s="52"/>
      <c r="G2658" s="52"/>
      <c r="AA2658" s="153"/>
      <c r="AB2658" s="153"/>
      <c r="AC2658" s="153"/>
    </row>
    <row r="2659" spans="3:29" x14ac:dyDescent="0.25">
      <c r="C2659"/>
      <c r="D2659"/>
      <c r="E2659"/>
      <c r="F2659" s="52"/>
      <c r="G2659" s="52"/>
      <c r="AA2659" s="153"/>
      <c r="AB2659" s="153"/>
      <c r="AC2659" s="153"/>
    </row>
    <row r="2660" spans="3:29" x14ac:dyDescent="0.25">
      <c r="C2660"/>
      <c r="D2660"/>
      <c r="E2660"/>
      <c r="F2660" s="52"/>
      <c r="G2660" s="52"/>
      <c r="AA2660" s="153"/>
      <c r="AB2660" s="153"/>
      <c r="AC2660" s="153"/>
    </row>
    <row r="2661" spans="3:29" x14ac:dyDescent="0.25">
      <c r="C2661"/>
      <c r="D2661"/>
      <c r="E2661"/>
      <c r="F2661" s="52"/>
      <c r="G2661" s="52"/>
      <c r="AA2661" s="153"/>
      <c r="AB2661" s="153"/>
      <c r="AC2661" s="153"/>
    </row>
    <row r="2662" spans="3:29" x14ac:dyDescent="0.25">
      <c r="C2662"/>
      <c r="D2662"/>
      <c r="E2662"/>
      <c r="F2662" s="52"/>
      <c r="G2662" s="52"/>
      <c r="AA2662" s="153"/>
      <c r="AB2662" s="153"/>
      <c r="AC2662" s="153"/>
    </row>
    <row r="2663" spans="3:29" x14ac:dyDescent="0.25">
      <c r="C2663"/>
      <c r="D2663"/>
      <c r="E2663"/>
      <c r="F2663" s="52"/>
      <c r="G2663" s="52"/>
      <c r="AA2663" s="153"/>
      <c r="AB2663" s="153"/>
      <c r="AC2663" s="153"/>
    </row>
    <row r="2664" spans="3:29" x14ac:dyDescent="0.25">
      <c r="C2664"/>
      <c r="D2664"/>
      <c r="E2664"/>
      <c r="F2664" s="52"/>
      <c r="G2664" s="52"/>
      <c r="AA2664" s="153"/>
      <c r="AB2664" s="153"/>
      <c r="AC2664" s="153"/>
    </row>
    <row r="2665" spans="3:29" x14ac:dyDescent="0.25">
      <c r="C2665"/>
      <c r="D2665"/>
      <c r="E2665"/>
      <c r="F2665" s="52"/>
      <c r="G2665" s="52"/>
      <c r="AA2665" s="153"/>
      <c r="AB2665" s="153"/>
      <c r="AC2665" s="153"/>
    </row>
    <row r="2666" spans="3:29" x14ac:dyDescent="0.25">
      <c r="C2666"/>
      <c r="D2666"/>
      <c r="E2666"/>
      <c r="F2666" s="52"/>
      <c r="G2666" s="52"/>
      <c r="AA2666" s="153"/>
      <c r="AB2666" s="153"/>
      <c r="AC2666" s="153"/>
    </row>
    <row r="2667" spans="3:29" x14ac:dyDescent="0.25">
      <c r="C2667"/>
      <c r="D2667"/>
      <c r="E2667"/>
      <c r="F2667" s="52"/>
      <c r="G2667" s="52"/>
      <c r="AA2667" s="153"/>
      <c r="AB2667" s="153"/>
      <c r="AC2667" s="153"/>
    </row>
    <row r="2668" spans="3:29" x14ac:dyDescent="0.25">
      <c r="C2668"/>
      <c r="D2668"/>
      <c r="E2668"/>
      <c r="F2668" s="52"/>
      <c r="G2668" s="52"/>
      <c r="AA2668" s="153"/>
      <c r="AB2668" s="153"/>
      <c r="AC2668" s="153"/>
    </row>
    <row r="2669" spans="3:29" x14ac:dyDescent="0.25">
      <c r="C2669"/>
      <c r="D2669"/>
      <c r="E2669"/>
      <c r="F2669" s="52"/>
      <c r="G2669" s="52"/>
      <c r="AA2669" s="153"/>
      <c r="AB2669" s="153"/>
      <c r="AC2669" s="153"/>
    </row>
    <row r="2670" spans="3:29" x14ac:dyDescent="0.25">
      <c r="C2670"/>
      <c r="D2670"/>
      <c r="E2670"/>
      <c r="F2670" s="52"/>
      <c r="G2670" s="52"/>
      <c r="AA2670" s="153"/>
      <c r="AB2670" s="153"/>
      <c r="AC2670" s="153"/>
    </row>
    <row r="2671" spans="3:29" x14ac:dyDescent="0.25">
      <c r="C2671"/>
      <c r="D2671"/>
      <c r="E2671"/>
      <c r="F2671" s="52"/>
      <c r="G2671" s="52"/>
      <c r="AA2671" s="153"/>
      <c r="AB2671" s="153"/>
      <c r="AC2671" s="153"/>
    </row>
    <row r="2672" spans="3:29" x14ac:dyDescent="0.25">
      <c r="C2672"/>
      <c r="D2672"/>
      <c r="E2672"/>
      <c r="F2672" s="52"/>
      <c r="G2672" s="52"/>
      <c r="AA2672" s="153"/>
      <c r="AB2672" s="153"/>
      <c r="AC2672" s="153"/>
    </row>
    <row r="2673" spans="3:29" x14ac:dyDescent="0.25">
      <c r="C2673"/>
      <c r="D2673"/>
      <c r="E2673"/>
      <c r="F2673" s="52"/>
      <c r="G2673" s="52"/>
      <c r="AA2673" s="153"/>
      <c r="AB2673" s="153"/>
      <c r="AC2673" s="153"/>
    </row>
    <row r="2674" spans="3:29" x14ac:dyDescent="0.25">
      <c r="C2674"/>
      <c r="D2674"/>
      <c r="E2674"/>
      <c r="F2674" s="52"/>
      <c r="G2674" s="52"/>
      <c r="AA2674" s="153"/>
      <c r="AB2674" s="153"/>
      <c r="AC2674" s="153"/>
    </row>
    <row r="2675" spans="3:29" x14ac:dyDescent="0.25">
      <c r="C2675"/>
      <c r="D2675"/>
      <c r="E2675"/>
      <c r="F2675" s="52"/>
      <c r="G2675" s="52"/>
      <c r="AA2675" s="153"/>
      <c r="AB2675" s="153"/>
      <c r="AC2675" s="153"/>
    </row>
    <row r="2676" spans="3:29" x14ac:dyDescent="0.25">
      <c r="C2676"/>
      <c r="D2676"/>
      <c r="E2676"/>
      <c r="F2676" s="52"/>
      <c r="G2676" s="52"/>
      <c r="AA2676" s="153"/>
      <c r="AB2676" s="153"/>
      <c r="AC2676" s="153"/>
    </row>
    <row r="2677" spans="3:29" x14ac:dyDescent="0.25">
      <c r="C2677"/>
      <c r="D2677"/>
      <c r="E2677"/>
      <c r="F2677" s="52"/>
      <c r="G2677" s="52"/>
      <c r="AA2677" s="153"/>
      <c r="AB2677" s="153"/>
      <c r="AC2677" s="153"/>
    </row>
    <row r="2678" spans="3:29" x14ac:dyDescent="0.25">
      <c r="C2678"/>
      <c r="D2678"/>
      <c r="E2678"/>
      <c r="F2678" s="52"/>
      <c r="G2678" s="52"/>
      <c r="AA2678" s="153"/>
      <c r="AB2678" s="153"/>
      <c r="AC2678" s="153"/>
    </row>
    <row r="2679" spans="3:29" x14ac:dyDescent="0.25">
      <c r="C2679"/>
      <c r="D2679"/>
      <c r="E2679"/>
      <c r="F2679" s="52"/>
      <c r="G2679" s="52"/>
      <c r="AA2679" s="153"/>
      <c r="AB2679" s="153"/>
      <c r="AC2679" s="153"/>
    </row>
    <row r="2680" spans="3:29" x14ac:dyDescent="0.25">
      <c r="C2680"/>
      <c r="D2680"/>
      <c r="E2680"/>
      <c r="F2680" s="52"/>
      <c r="G2680" s="52"/>
      <c r="AA2680" s="153"/>
      <c r="AB2680" s="153"/>
      <c r="AC2680" s="153"/>
    </row>
    <row r="2681" spans="3:29" x14ac:dyDescent="0.25">
      <c r="C2681"/>
      <c r="D2681"/>
      <c r="E2681"/>
      <c r="F2681" s="52"/>
      <c r="G2681" s="52"/>
      <c r="AA2681" s="153"/>
      <c r="AB2681" s="153"/>
      <c r="AC2681" s="153"/>
    </row>
    <row r="2682" spans="3:29" x14ac:dyDescent="0.25">
      <c r="C2682"/>
      <c r="D2682"/>
      <c r="E2682"/>
      <c r="F2682" s="52"/>
      <c r="G2682" s="52"/>
      <c r="AA2682" s="153"/>
      <c r="AB2682" s="153"/>
      <c r="AC2682" s="153"/>
    </row>
    <row r="2683" spans="3:29" x14ac:dyDescent="0.25">
      <c r="C2683"/>
      <c r="D2683"/>
      <c r="E2683"/>
      <c r="F2683" s="52"/>
      <c r="G2683" s="52"/>
      <c r="AA2683" s="153"/>
      <c r="AB2683" s="153"/>
      <c r="AC2683" s="153"/>
    </row>
    <row r="2684" spans="3:29" x14ac:dyDescent="0.25">
      <c r="C2684"/>
      <c r="D2684"/>
      <c r="E2684"/>
      <c r="F2684" s="52"/>
      <c r="G2684" s="52"/>
      <c r="AA2684" s="153"/>
      <c r="AB2684" s="153"/>
      <c r="AC2684" s="153"/>
    </row>
    <row r="2685" spans="3:29" x14ac:dyDescent="0.25">
      <c r="C2685"/>
      <c r="D2685"/>
      <c r="E2685"/>
      <c r="F2685" s="52"/>
      <c r="G2685" s="52"/>
      <c r="AA2685" s="153"/>
      <c r="AB2685" s="153"/>
      <c r="AC2685" s="153"/>
    </row>
    <row r="2686" spans="3:29" x14ac:dyDescent="0.25">
      <c r="C2686"/>
      <c r="D2686"/>
      <c r="E2686"/>
      <c r="F2686" s="52"/>
      <c r="G2686" s="52"/>
      <c r="AA2686" s="153"/>
      <c r="AB2686" s="153"/>
      <c r="AC2686" s="153"/>
    </row>
    <row r="2687" spans="3:29" x14ac:dyDescent="0.25">
      <c r="C2687"/>
      <c r="D2687"/>
      <c r="E2687"/>
      <c r="F2687" s="52"/>
      <c r="G2687" s="52"/>
      <c r="AA2687" s="153"/>
      <c r="AB2687" s="153"/>
      <c r="AC2687" s="153"/>
    </row>
    <row r="2688" spans="3:29" x14ac:dyDescent="0.25">
      <c r="C2688"/>
      <c r="D2688"/>
      <c r="E2688"/>
      <c r="F2688" s="52"/>
      <c r="G2688" s="52"/>
      <c r="AA2688" s="153"/>
      <c r="AB2688" s="153"/>
      <c r="AC2688" s="153"/>
    </row>
    <row r="2689" spans="3:29" x14ac:dyDescent="0.25">
      <c r="C2689"/>
      <c r="D2689"/>
      <c r="E2689"/>
      <c r="F2689" s="52"/>
      <c r="G2689" s="52"/>
      <c r="AA2689" s="153"/>
      <c r="AB2689" s="153"/>
      <c r="AC2689" s="153"/>
    </row>
    <row r="2690" spans="3:29" x14ac:dyDescent="0.25">
      <c r="C2690"/>
      <c r="D2690"/>
      <c r="E2690"/>
      <c r="F2690" s="52"/>
      <c r="G2690" s="52"/>
      <c r="AA2690" s="153"/>
      <c r="AB2690" s="153"/>
      <c r="AC2690" s="153"/>
    </row>
    <row r="2691" spans="3:29" x14ac:dyDescent="0.25">
      <c r="C2691"/>
      <c r="D2691"/>
      <c r="E2691"/>
      <c r="F2691" s="52"/>
      <c r="G2691" s="52"/>
      <c r="AA2691" s="153"/>
      <c r="AB2691" s="153"/>
      <c r="AC2691" s="153"/>
    </row>
    <row r="2692" spans="3:29" x14ac:dyDescent="0.25">
      <c r="C2692"/>
      <c r="D2692"/>
      <c r="E2692"/>
      <c r="F2692" s="52"/>
      <c r="G2692" s="52"/>
      <c r="AA2692" s="153"/>
      <c r="AB2692" s="153"/>
      <c r="AC2692" s="153"/>
    </row>
    <row r="2693" spans="3:29" x14ac:dyDescent="0.25">
      <c r="C2693"/>
      <c r="D2693"/>
      <c r="E2693"/>
      <c r="F2693" s="52"/>
      <c r="G2693" s="52"/>
      <c r="AA2693" s="153"/>
      <c r="AB2693" s="153"/>
      <c r="AC2693" s="153"/>
    </row>
    <row r="2694" spans="3:29" x14ac:dyDescent="0.25">
      <c r="C2694"/>
      <c r="D2694"/>
      <c r="E2694"/>
      <c r="F2694" s="52"/>
      <c r="G2694" s="52"/>
      <c r="AA2694" s="153"/>
      <c r="AB2694" s="153"/>
      <c r="AC2694" s="153"/>
    </row>
    <row r="2695" spans="3:29" x14ac:dyDescent="0.25">
      <c r="C2695"/>
      <c r="D2695"/>
      <c r="E2695"/>
      <c r="F2695" s="52"/>
      <c r="G2695" s="52"/>
      <c r="AA2695" s="153"/>
      <c r="AB2695" s="153"/>
      <c r="AC2695" s="153"/>
    </row>
    <row r="2696" spans="3:29" x14ac:dyDescent="0.25">
      <c r="C2696"/>
      <c r="D2696"/>
      <c r="E2696"/>
      <c r="F2696" s="52"/>
      <c r="G2696" s="52"/>
      <c r="AA2696" s="153"/>
      <c r="AB2696" s="153"/>
      <c r="AC2696" s="153"/>
    </row>
    <row r="2697" spans="3:29" x14ac:dyDescent="0.25">
      <c r="C2697"/>
      <c r="D2697"/>
      <c r="E2697"/>
      <c r="F2697" s="52"/>
      <c r="G2697" s="52"/>
      <c r="AA2697" s="153"/>
      <c r="AB2697" s="153"/>
      <c r="AC2697" s="153"/>
    </row>
    <row r="2698" spans="3:29" x14ac:dyDescent="0.25">
      <c r="C2698"/>
      <c r="D2698"/>
      <c r="E2698"/>
      <c r="F2698" s="52"/>
      <c r="G2698" s="52"/>
      <c r="AA2698" s="153"/>
      <c r="AB2698" s="153"/>
      <c r="AC2698" s="153"/>
    </row>
    <row r="2699" spans="3:29" x14ac:dyDescent="0.25">
      <c r="C2699"/>
      <c r="D2699"/>
      <c r="E2699"/>
      <c r="F2699" s="52"/>
      <c r="G2699" s="52"/>
      <c r="AA2699" s="153"/>
      <c r="AB2699" s="153"/>
      <c r="AC2699" s="153"/>
    </row>
    <row r="2700" spans="3:29" x14ac:dyDescent="0.25">
      <c r="C2700"/>
      <c r="D2700"/>
      <c r="E2700"/>
      <c r="F2700" s="52"/>
      <c r="G2700" s="52"/>
      <c r="AA2700" s="153"/>
      <c r="AB2700" s="153"/>
      <c r="AC2700" s="153"/>
    </row>
    <row r="2701" spans="3:29" x14ac:dyDescent="0.25">
      <c r="C2701"/>
      <c r="D2701"/>
      <c r="E2701"/>
      <c r="F2701" s="52"/>
      <c r="G2701" s="52"/>
      <c r="AA2701" s="153"/>
      <c r="AB2701" s="153"/>
      <c r="AC2701" s="153"/>
    </row>
    <row r="2702" spans="3:29" x14ac:dyDescent="0.25">
      <c r="C2702"/>
      <c r="D2702"/>
      <c r="E2702"/>
      <c r="F2702" s="52"/>
      <c r="G2702" s="52"/>
      <c r="AA2702" s="153"/>
      <c r="AB2702" s="153"/>
      <c r="AC2702" s="153"/>
    </row>
    <row r="2703" spans="3:29" x14ac:dyDescent="0.25">
      <c r="C2703"/>
      <c r="D2703"/>
      <c r="E2703"/>
      <c r="F2703" s="52"/>
      <c r="G2703" s="52"/>
      <c r="AA2703" s="153"/>
      <c r="AB2703" s="153"/>
      <c r="AC2703" s="153"/>
    </row>
    <row r="2704" spans="3:29" x14ac:dyDescent="0.25">
      <c r="C2704"/>
      <c r="D2704"/>
      <c r="E2704"/>
      <c r="F2704" s="52"/>
      <c r="G2704" s="52"/>
      <c r="AA2704" s="153"/>
      <c r="AB2704" s="153"/>
      <c r="AC2704" s="153"/>
    </row>
    <row r="2705" spans="3:29" x14ac:dyDescent="0.25">
      <c r="C2705"/>
      <c r="D2705"/>
      <c r="E2705"/>
      <c r="F2705" s="52"/>
      <c r="G2705" s="52"/>
      <c r="AA2705" s="153"/>
      <c r="AB2705" s="153"/>
      <c r="AC2705" s="153"/>
    </row>
    <row r="2706" spans="3:29" x14ac:dyDescent="0.25">
      <c r="C2706"/>
      <c r="D2706"/>
      <c r="E2706"/>
      <c r="F2706" s="52"/>
      <c r="G2706" s="52"/>
      <c r="AA2706" s="153"/>
      <c r="AB2706" s="153"/>
      <c r="AC2706" s="153"/>
    </row>
    <row r="2707" spans="3:29" x14ac:dyDescent="0.25">
      <c r="C2707"/>
      <c r="D2707"/>
      <c r="E2707"/>
      <c r="F2707" s="52"/>
      <c r="G2707" s="52"/>
      <c r="AA2707" s="153"/>
      <c r="AB2707" s="153"/>
      <c r="AC2707" s="153"/>
    </row>
    <row r="2708" spans="3:29" x14ac:dyDescent="0.25">
      <c r="C2708"/>
      <c r="D2708"/>
      <c r="E2708"/>
      <c r="F2708" s="52"/>
      <c r="G2708" s="52"/>
      <c r="AA2708" s="153"/>
      <c r="AB2708" s="153"/>
      <c r="AC2708" s="153"/>
    </row>
    <row r="2709" spans="3:29" x14ac:dyDescent="0.25">
      <c r="C2709"/>
      <c r="D2709"/>
      <c r="E2709"/>
      <c r="F2709" s="52"/>
      <c r="G2709" s="52"/>
      <c r="AA2709" s="153"/>
      <c r="AB2709" s="153"/>
      <c r="AC2709" s="153"/>
    </row>
    <row r="2710" spans="3:29" x14ac:dyDescent="0.25">
      <c r="C2710"/>
      <c r="D2710"/>
      <c r="E2710"/>
      <c r="F2710" s="52"/>
      <c r="G2710" s="52"/>
      <c r="AA2710" s="153"/>
      <c r="AB2710" s="153"/>
      <c r="AC2710" s="153"/>
    </row>
    <row r="2711" spans="3:29" x14ac:dyDescent="0.25">
      <c r="C2711"/>
      <c r="D2711"/>
      <c r="E2711"/>
      <c r="F2711" s="52"/>
      <c r="G2711" s="52"/>
      <c r="AA2711" s="153"/>
      <c r="AB2711" s="153"/>
      <c r="AC2711" s="153"/>
    </row>
    <row r="2712" spans="3:29" x14ac:dyDescent="0.25">
      <c r="C2712"/>
      <c r="D2712"/>
      <c r="E2712"/>
      <c r="F2712" s="52"/>
      <c r="G2712" s="52"/>
      <c r="AA2712" s="153"/>
      <c r="AB2712" s="153"/>
      <c r="AC2712" s="153"/>
    </row>
    <row r="2713" spans="3:29" x14ac:dyDescent="0.25">
      <c r="C2713"/>
      <c r="D2713"/>
      <c r="E2713"/>
      <c r="F2713" s="52"/>
      <c r="G2713" s="52"/>
      <c r="AA2713" s="153"/>
      <c r="AB2713" s="153"/>
      <c r="AC2713" s="153"/>
    </row>
    <row r="2714" spans="3:29" x14ac:dyDescent="0.25">
      <c r="C2714"/>
      <c r="D2714"/>
      <c r="E2714"/>
      <c r="F2714" s="52"/>
      <c r="G2714" s="52"/>
      <c r="AA2714" s="153"/>
      <c r="AB2714" s="153"/>
      <c r="AC2714" s="153"/>
    </row>
    <row r="2715" spans="3:29" x14ac:dyDescent="0.25">
      <c r="C2715"/>
      <c r="D2715"/>
      <c r="E2715"/>
      <c r="F2715" s="52"/>
      <c r="G2715" s="52"/>
      <c r="AA2715" s="153"/>
      <c r="AB2715" s="153"/>
      <c r="AC2715" s="153"/>
    </row>
    <row r="2716" spans="3:29" x14ac:dyDescent="0.25">
      <c r="C2716"/>
      <c r="D2716"/>
      <c r="E2716"/>
      <c r="F2716" s="52"/>
      <c r="G2716" s="52"/>
      <c r="AA2716" s="153"/>
      <c r="AB2716" s="153"/>
      <c r="AC2716" s="153"/>
    </row>
    <row r="2717" spans="3:29" x14ac:dyDescent="0.25">
      <c r="C2717"/>
      <c r="D2717"/>
      <c r="E2717"/>
      <c r="F2717" s="52"/>
      <c r="G2717" s="52"/>
      <c r="AA2717" s="153"/>
      <c r="AB2717" s="153"/>
      <c r="AC2717" s="153"/>
    </row>
    <row r="2718" spans="3:29" x14ac:dyDescent="0.25">
      <c r="C2718"/>
      <c r="D2718"/>
      <c r="E2718"/>
      <c r="F2718" s="52"/>
      <c r="G2718" s="52"/>
      <c r="AA2718" s="153"/>
      <c r="AB2718" s="153"/>
      <c r="AC2718" s="153"/>
    </row>
    <row r="2719" spans="3:29" x14ac:dyDescent="0.25">
      <c r="C2719"/>
      <c r="D2719"/>
      <c r="E2719"/>
      <c r="F2719" s="52"/>
      <c r="G2719" s="52"/>
      <c r="AA2719" s="153"/>
      <c r="AB2719" s="153"/>
      <c r="AC2719" s="153"/>
    </row>
    <row r="2720" spans="3:29" x14ac:dyDescent="0.25">
      <c r="C2720"/>
      <c r="D2720"/>
      <c r="E2720"/>
      <c r="F2720" s="52"/>
      <c r="G2720" s="52"/>
      <c r="AA2720" s="153"/>
      <c r="AB2720" s="153"/>
      <c r="AC2720" s="153"/>
    </row>
    <row r="2721" spans="3:29" x14ac:dyDescent="0.25">
      <c r="C2721"/>
      <c r="D2721"/>
      <c r="E2721"/>
      <c r="F2721" s="52"/>
      <c r="G2721" s="52"/>
      <c r="AA2721" s="153"/>
      <c r="AB2721" s="153"/>
      <c r="AC2721" s="153"/>
    </row>
    <row r="2722" spans="3:29" x14ac:dyDescent="0.25">
      <c r="C2722"/>
      <c r="D2722"/>
      <c r="E2722"/>
      <c r="F2722" s="52"/>
      <c r="G2722" s="52"/>
      <c r="AA2722" s="153"/>
      <c r="AB2722" s="153"/>
      <c r="AC2722" s="153"/>
    </row>
    <row r="2723" spans="3:29" x14ac:dyDescent="0.25">
      <c r="C2723"/>
      <c r="D2723"/>
      <c r="E2723"/>
      <c r="F2723" s="52"/>
      <c r="G2723" s="52"/>
      <c r="AA2723" s="153"/>
      <c r="AB2723" s="153"/>
      <c r="AC2723" s="153"/>
    </row>
    <row r="2724" spans="3:29" x14ac:dyDescent="0.25">
      <c r="C2724"/>
      <c r="D2724"/>
      <c r="E2724"/>
      <c r="F2724" s="52"/>
      <c r="G2724" s="52"/>
      <c r="AA2724" s="153"/>
      <c r="AB2724" s="153"/>
      <c r="AC2724" s="153"/>
    </row>
    <row r="2725" spans="3:29" x14ac:dyDescent="0.25">
      <c r="C2725"/>
      <c r="D2725"/>
      <c r="E2725"/>
      <c r="F2725" s="52"/>
      <c r="G2725" s="52"/>
      <c r="AA2725" s="153"/>
      <c r="AB2725" s="153"/>
      <c r="AC2725" s="153"/>
    </row>
    <row r="2726" spans="3:29" x14ac:dyDescent="0.25">
      <c r="C2726"/>
      <c r="D2726"/>
      <c r="E2726"/>
      <c r="F2726" s="52"/>
      <c r="G2726" s="52"/>
      <c r="AA2726" s="153"/>
      <c r="AB2726" s="153"/>
      <c r="AC2726" s="153"/>
    </row>
    <row r="2727" spans="3:29" x14ac:dyDescent="0.25">
      <c r="C2727"/>
      <c r="D2727"/>
      <c r="E2727"/>
      <c r="F2727" s="52"/>
      <c r="G2727" s="52"/>
      <c r="AA2727" s="153"/>
      <c r="AB2727" s="153"/>
      <c r="AC2727" s="153"/>
    </row>
    <row r="2728" spans="3:29" x14ac:dyDescent="0.25">
      <c r="C2728"/>
      <c r="D2728"/>
      <c r="E2728"/>
      <c r="F2728" s="52"/>
      <c r="G2728" s="52"/>
      <c r="AA2728" s="153"/>
      <c r="AB2728" s="153"/>
      <c r="AC2728" s="153"/>
    </row>
    <row r="2729" spans="3:29" x14ac:dyDescent="0.25">
      <c r="C2729"/>
      <c r="D2729"/>
      <c r="E2729"/>
      <c r="F2729" s="52"/>
      <c r="G2729" s="52"/>
      <c r="AA2729" s="153"/>
      <c r="AB2729" s="153"/>
      <c r="AC2729" s="153"/>
    </row>
    <row r="2730" spans="3:29" x14ac:dyDescent="0.25">
      <c r="C2730"/>
      <c r="D2730"/>
      <c r="E2730"/>
      <c r="F2730" s="52"/>
      <c r="G2730" s="52"/>
      <c r="AA2730" s="153"/>
      <c r="AB2730" s="153"/>
      <c r="AC2730" s="153"/>
    </row>
    <row r="2731" spans="3:29" x14ac:dyDescent="0.25">
      <c r="C2731"/>
      <c r="D2731"/>
      <c r="E2731"/>
      <c r="F2731" s="52"/>
      <c r="G2731" s="52"/>
      <c r="AA2731" s="153"/>
      <c r="AB2731" s="153"/>
      <c r="AC2731" s="153"/>
    </row>
    <row r="2732" spans="3:29" x14ac:dyDescent="0.25">
      <c r="C2732"/>
      <c r="D2732"/>
      <c r="E2732"/>
      <c r="F2732" s="52"/>
      <c r="G2732" s="52"/>
      <c r="AA2732" s="153"/>
      <c r="AB2732" s="153"/>
      <c r="AC2732" s="153"/>
    </row>
    <row r="2733" spans="3:29" x14ac:dyDescent="0.25">
      <c r="C2733"/>
      <c r="D2733"/>
      <c r="E2733"/>
      <c r="F2733" s="52"/>
      <c r="G2733" s="52"/>
      <c r="AA2733" s="153"/>
      <c r="AB2733" s="153"/>
      <c r="AC2733" s="153"/>
    </row>
    <row r="2734" spans="3:29" x14ac:dyDescent="0.25">
      <c r="C2734"/>
      <c r="D2734"/>
      <c r="E2734"/>
      <c r="F2734" s="52"/>
      <c r="G2734" s="52"/>
      <c r="AA2734" s="153"/>
      <c r="AB2734" s="153"/>
      <c r="AC2734" s="153"/>
    </row>
    <row r="2735" spans="3:29" x14ac:dyDescent="0.25">
      <c r="C2735"/>
      <c r="D2735"/>
      <c r="E2735"/>
      <c r="F2735" s="52"/>
      <c r="G2735" s="52"/>
      <c r="AA2735" s="153"/>
      <c r="AB2735" s="153"/>
      <c r="AC2735" s="153"/>
    </row>
    <row r="2736" spans="3:29" x14ac:dyDescent="0.25">
      <c r="C2736"/>
      <c r="D2736"/>
      <c r="E2736"/>
      <c r="F2736" s="52"/>
      <c r="G2736" s="52"/>
      <c r="AA2736" s="153"/>
      <c r="AB2736" s="153"/>
      <c r="AC2736" s="153"/>
    </row>
    <row r="2737" spans="3:29" x14ac:dyDescent="0.25">
      <c r="C2737"/>
      <c r="D2737"/>
      <c r="E2737"/>
      <c r="F2737" s="52"/>
      <c r="G2737" s="52"/>
      <c r="AA2737" s="153"/>
      <c r="AB2737" s="153"/>
      <c r="AC2737" s="153"/>
    </row>
    <row r="2738" spans="3:29" x14ac:dyDescent="0.25">
      <c r="C2738"/>
      <c r="D2738"/>
      <c r="E2738"/>
      <c r="F2738" s="52"/>
      <c r="G2738" s="52"/>
      <c r="AA2738" s="153"/>
      <c r="AB2738" s="153"/>
      <c r="AC2738" s="153"/>
    </row>
    <row r="2739" spans="3:29" x14ac:dyDescent="0.25">
      <c r="C2739"/>
      <c r="D2739"/>
      <c r="E2739"/>
      <c r="F2739" s="52"/>
      <c r="G2739" s="52"/>
      <c r="AA2739" s="153"/>
      <c r="AB2739" s="153"/>
      <c r="AC2739" s="153"/>
    </row>
    <row r="2740" spans="3:29" x14ac:dyDescent="0.25">
      <c r="C2740"/>
      <c r="D2740"/>
      <c r="E2740"/>
      <c r="F2740" s="52"/>
      <c r="G2740" s="52"/>
      <c r="AA2740" s="153"/>
      <c r="AB2740" s="153"/>
      <c r="AC2740" s="153"/>
    </row>
    <row r="2741" spans="3:29" x14ac:dyDescent="0.25">
      <c r="C2741"/>
      <c r="D2741"/>
      <c r="E2741"/>
      <c r="F2741" s="52"/>
      <c r="G2741" s="52"/>
      <c r="AA2741" s="153"/>
      <c r="AB2741" s="153"/>
      <c r="AC2741" s="153"/>
    </row>
    <row r="2742" spans="3:29" x14ac:dyDescent="0.25">
      <c r="C2742"/>
      <c r="D2742"/>
      <c r="E2742"/>
      <c r="F2742" s="52"/>
      <c r="G2742" s="52"/>
      <c r="AA2742" s="153"/>
      <c r="AB2742" s="153"/>
      <c r="AC2742" s="153"/>
    </row>
    <row r="2743" spans="3:29" x14ac:dyDescent="0.25">
      <c r="C2743"/>
      <c r="D2743"/>
      <c r="E2743"/>
      <c r="F2743" s="52"/>
      <c r="G2743" s="52"/>
      <c r="AA2743" s="153"/>
      <c r="AB2743" s="153"/>
      <c r="AC2743" s="153"/>
    </row>
    <row r="2744" spans="3:29" x14ac:dyDescent="0.25">
      <c r="C2744"/>
      <c r="D2744"/>
      <c r="E2744"/>
      <c r="F2744" s="52"/>
      <c r="G2744" s="52"/>
      <c r="AA2744" s="153"/>
      <c r="AB2744" s="153"/>
      <c r="AC2744" s="153"/>
    </row>
    <row r="2745" spans="3:29" x14ac:dyDescent="0.25">
      <c r="C2745"/>
      <c r="D2745"/>
      <c r="E2745"/>
      <c r="F2745" s="52"/>
      <c r="G2745" s="52"/>
      <c r="AA2745" s="153"/>
      <c r="AB2745" s="153"/>
      <c r="AC2745" s="153"/>
    </row>
    <row r="2746" spans="3:29" x14ac:dyDescent="0.25">
      <c r="C2746"/>
      <c r="D2746"/>
      <c r="E2746"/>
      <c r="F2746" s="52"/>
      <c r="G2746" s="52"/>
      <c r="AA2746" s="153"/>
      <c r="AB2746" s="153"/>
      <c r="AC2746" s="153"/>
    </row>
    <row r="2747" spans="3:29" x14ac:dyDescent="0.25">
      <c r="C2747"/>
      <c r="D2747"/>
      <c r="E2747"/>
      <c r="F2747" s="52"/>
      <c r="G2747" s="52"/>
      <c r="AA2747" s="153"/>
      <c r="AB2747" s="153"/>
      <c r="AC2747" s="153"/>
    </row>
    <row r="2748" spans="3:29" x14ac:dyDescent="0.25">
      <c r="C2748"/>
      <c r="D2748"/>
      <c r="E2748"/>
      <c r="F2748" s="52"/>
      <c r="G2748" s="52"/>
      <c r="AA2748" s="153"/>
      <c r="AB2748" s="153"/>
      <c r="AC2748" s="153"/>
    </row>
    <row r="2749" spans="3:29" x14ac:dyDescent="0.25">
      <c r="C2749"/>
      <c r="D2749"/>
      <c r="E2749"/>
      <c r="F2749" s="52"/>
      <c r="G2749" s="52"/>
      <c r="AA2749" s="153"/>
      <c r="AB2749" s="153"/>
      <c r="AC2749" s="153"/>
    </row>
    <row r="2750" spans="3:29" x14ac:dyDescent="0.25">
      <c r="C2750"/>
      <c r="D2750"/>
      <c r="E2750"/>
      <c r="F2750" s="52"/>
      <c r="G2750" s="52"/>
      <c r="AA2750" s="153"/>
      <c r="AB2750" s="153"/>
      <c r="AC2750" s="153"/>
    </row>
    <row r="2751" spans="3:29" x14ac:dyDescent="0.25">
      <c r="C2751"/>
      <c r="D2751"/>
      <c r="E2751"/>
      <c r="F2751" s="52"/>
      <c r="G2751" s="52"/>
      <c r="AA2751" s="153"/>
      <c r="AB2751" s="153"/>
      <c r="AC2751" s="153"/>
    </row>
    <row r="2752" spans="3:29" x14ac:dyDescent="0.25">
      <c r="C2752"/>
      <c r="D2752"/>
      <c r="E2752"/>
      <c r="F2752" s="52"/>
      <c r="G2752" s="52"/>
      <c r="AA2752" s="153"/>
      <c r="AB2752" s="153"/>
      <c r="AC2752" s="153"/>
    </row>
    <row r="2753" spans="3:29" x14ac:dyDescent="0.25">
      <c r="C2753"/>
      <c r="D2753"/>
      <c r="E2753"/>
      <c r="F2753" s="52"/>
      <c r="G2753" s="52"/>
      <c r="AA2753" s="153"/>
      <c r="AB2753" s="153"/>
      <c r="AC2753" s="153"/>
    </row>
    <row r="2754" spans="3:29" x14ac:dyDescent="0.25">
      <c r="C2754"/>
      <c r="D2754"/>
      <c r="E2754"/>
      <c r="F2754" s="52"/>
      <c r="G2754" s="52"/>
      <c r="AA2754" s="153"/>
      <c r="AB2754" s="153"/>
      <c r="AC2754" s="153"/>
    </row>
    <row r="2755" spans="3:29" x14ac:dyDescent="0.25">
      <c r="C2755"/>
      <c r="D2755"/>
      <c r="E2755"/>
      <c r="F2755" s="52"/>
      <c r="G2755" s="52"/>
      <c r="AA2755" s="153"/>
      <c r="AB2755" s="153"/>
      <c r="AC2755" s="153"/>
    </row>
    <row r="2756" spans="3:29" x14ac:dyDescent="0.25">
      <c r="C2756"/>
      <c r="D2756"/>
      <c r="E2756"/>
      <c r="F2756" s="52"/>
      <c r="G2756" s="52"/>
      <c r="AA2756" s="153"/>
      <c r="AB2756" s="153"/>
      <c r="AC2756" s="153"/>
    </row>
    <row r="2757" spans="3:29" x14ac:dyDescent="0.25">
      <c r="C2757"/>
      <c r="D2757"/>
      <c r="E2757"/>
      <c r="F2757" s="52"/>
      <c r="G2757" s="52"/>
      <c r="AA2757" s="153"/>
      <c r="AB2757" s="153"/>
      <c r="AC2757" s="153"/>
    </row>
    <row r="2758" spans="3:29" x14ac:dyDescent="0.25">
      <c r="C2758"/>
      <c r="D2758"/>
      <c r="E2758"/>
      <c r="F2758" s="52"/>
      <c r="G2758" s="52"/>
      <c r="AA2758" s="153"/>
      <c r="AB2758" s="153"/>
      <c r="AC2758" s="153"/>
    </row>
    <row r="2759" spans="3:29" x14ac:dyDescent="0.25">
      <c r="C2759"/>
      <c r="D2759"/>
      <c r="E2759"/>
      <c r="F2759" s="52"/>
      <c r="G2759" s="52"/>
      <c r="AA2759" s="153"/>
      <c r="AB2759" s="153"/>
      <c r="AC2759" s="153"/>
    </row>
    <row r="2760" spans="3:29" x14ac:dyDescent="0.25">
      <c r="C2760"/>
      <c r="D2760"/>
      <c r="E2760"/>
      <c r="F2760" s="52"/>
      <c r="G2760" s="52"/>
      <c r="AA2760" s="153"/>
      <c r="AB2760" s="153"/>
      <c r="AC2760" s="153"/>
    </row>
    <row r="2761" spans="3:29" x14ac:dyDescent="0.25">
      <c r="C2761"/>
      <c r="D2761"/>
      <c r="E2761"/>
      <c r="F2761" s="52"/>
      <c r="G2761" s="52"/>
      <c r="AA2761" s="153"/>
      <c r="AB2761" s="153"/>
      <c r="AC2761" s="153"/>
    </row>
    <row r="2762" spans="3:29" x14ac:dyDescent="0.25">
      <c r="C2762"/>
      <c r="D2762"/>
      <c r="E2762"/>
      <c r="F2762" s="52"/>
      <c r="G2762" s="52"/>
      <c r="AA2762" s="153"/>
      <c r="AB2762" s="153"/>
      <c r="AC2762" s="153"/>
    </row>
    <row r="2763" spans="3:29" x14ac:dyDescent="0.25">
      <c r="C2763"/>
      <c r="D2763"/>
      <c r="E2763"/>
      <c r="F2763" s="52"/>
      <c r="G2763" s="52"/>
      <c r="AA2763" s="153"/>
      <c r="AB2763" s="153"/>
      <c r="AC2763" s="153"/>
    </row>
    <row r="2764" spans="3:29" x14ac:dyDescent="0.25">
      <c r="C2764"/>
      <c r="D2764"/>
      <c r="E2764"/>
      <c r="F2764" s="52"/>
      <c r="G2764" s="52"/>
      <c r="AA2764" s="153"/>
      <c r="AB2764" s="153"/>
      <c r="AC2764" s="153"/>
    </row>
    <row r="2765" spans="3:29" x14ac:dyDescent="0.25">
      <c r="C2765"/>
      <c r="D2765"/>
      <c r="E2765"/>
      <c r="F2765" s="52"/>
      <c r="G2765" s="52"/>
      <c r="AA2765" s="153"/>
      <c r="AB2765" s="153"/>
      <c r="AC2765" s="153"/>
    </row>
    <row r="2766" spans="3:29" x14ac:dyDescent="0.25">
      <c r="C2766"/>
      <c r="D2766"/>
      <c r="E2766"/>
      <c r="F2766" s="52"/>
      <c r="G2766" s="52"/>
      <c r="AA2766" s="153"/>
      <c r="AB2766" s="153"/>
      <c r="AC2766" s="153"/>
    </row>
    <row r="2767" spans="3:29" x14ac:dyDescent="0.25">
      <c r="C2767"/>
      <c r="D2767"/>
      <c r="E2767"/>
      <c r="F2767" s="52"/>
      <c r="G2767" s="52"/>
      <c r="AA2767" s="153"/>
      <c r="AB2767" s="153"/>
      <c r="AC2767" s="153"/>
    </row>
    <row r="2768" spans="3:29" x14ac:dyDescent="0.25">
      <c r="C2768"/>
      <c r="D2768"/>
      <c r="E2768"/>
      <c r="F2768" s="52"/>
      <c r="G2768" s="52"/>
      <c r="AA2768" s="153"/>
      <c r="AB2768" s="153"/>
      <c r="AC2768" s="153"/>
    </row>
    <row r="2769" spans="3:29" x14ac:dyDescent="0.25">
      <c r="C2769"/>
      <c r="D2769"/>
      <c r="E2769"/>
      <c r="F2769" s="52"/>
      <c r="G2769" s="52"/>
      <c r="AA2769" s="153"/>
      <c r="AB2769" s="153"/>
      <c r="AC2769" s="153"/>
    </row>
    <row r="2770" spans="3:29" x14ac:dyDescent="0.25">
      <c r="C2770"/>
      <c r="D2770"/>
      <c r="E2770"/>
      <c r="F2770" s="52"/>
      <c r="G2770" s="52"/>
      <c r="AA2770" s="153"/>
      <c r="AB2770" s="153"/>
      <c r="AC2770" s="153"/>
    </row>
    <row r="2771" spans="3:29" x14ac:dyDescent="0.25">
      <c r="C2771"/>
      <c r="D2771"/>
      <c r="E2771"/>
      <c r="F2771" s="52"/>
      <c r="G2771" s="52"/>
      <c r="AA2771" s="153"/>
      <c r="AB2771" s="153"/>
      <c r="AC2771" s="153"/>
    </row>
    <row r="2772" spans="3:29" x14ac:dyDescent="0.25">
      <c r="C2772"/>
      <c r="D2772"/>
      <c r="E2772"/>
      <c r="F2772" s="52"/>
      <c r="G2772" s="52"/>
      <c r="AA2772" s="153"/>
      <c r="AB2772" s="153"/>
      <c r="AC2772" s="153"/>
    </row>
    <row r="2773" spans="3:29" x14ac:dyDescent="0.25">
      <c r="C2773"/>
      <c r="D2773"/>
      <c r="E2773"/>
      <c r="F2773" s="52"/>
      <c r="G2773" s="52"/>
      <c r="AA2773" s="153"/>
      <c r="AB2773" s="153"/>
      <c r="AC2773" s="153"/>
    </row>
    <row r="2774" spans="3:29" x14ac:dyDescent="0.25">
      <c r="C2774"/>
      <c r="D2774"/>
      <c r="E2774"/>
      <c r="F2774" s="52"/>
      <c r="G2774" s="52"/>
      <c r="AA2774" s="153"/>
      <c r="AB2774" s="153"/>
      <c r="AC2774" s="153"/>
    </row>
    <row r="2775" spans="3:29" x14ac:dyDescent="0.25">
      <c r="C2775"/>
      <c r="D2775"/>
      <c r="E2775"/>
      <c r="F2775" s="52"/>
      <c r="G2775" s="52"/>
      <c r="AA2775" s="153"/>
      <c r="AB2775" s="153"/>
      <c r="AC2775" s="153"/>
    </row>
    <row r="2776" spans="3:29" x14ac:dyDescent="0.25">
      <c r="C2776"/>
      <c r="D2776"/>
      <c r="E2776"/>
      <c r="F2776" s="52"/>
      <c r="G2776" s="52"/>
      <c r="AA2776" s="153"/>
      <c r="AB2776" s="153"/>
      <c r="AC2776" s="153"/>
    </row>
    <row r="2777" spans="3:29" x14ac:dyDescent="0.25">
      <c r="C2777"/>
      <c r="D2777"/>
      <c r="E2777"/>
      <c r="F2777" s="52"/>
      <c r="G2777" s="52"/>
      <c r="AA2777" s="153"/>
      <c r="AB2777" s="153"/>
      <c r="AC2777" s="153"/>
    </row>
    <row r="2778" spans="3:29" x14ac:dyDescent="0.25">
      <c r="C2778"/>
      <c r="D2778"/>
      <c r="E2778"/>
      <c r="F2778" s="52"/>
      <c r="G2778" s="52"/>
      <c r="AA2778" s="153"/>
      <c r="AB2778" s="153"/>
      <c r="AC2778" s="153"/>
    </row>
    <row r="2779" spans="3:29" x14ac:dyDescent="0.25">
      <c r="C2779"/>
      <c r="D2779"/>
      <c r="E2779"/>
      <c r="F2779" s="52"/>
      <c r="G2779" s="52"/>
      <c r="AA2779" s="153"/>
      <c r="AB2779" s="153"/>
      <c r="AC2779" s="153"/>
    </row>
    <row r="2780" spans="3:29" x14ac:dyDescent="0.25">
      <c r="C2780"/>
      <c r="D2780"/>
      <c r="E2780"/>
      <c r="F2780" s="52"/>
      <c r="G2780" s="52"/>
      <c r="AA2780" s="153"/>
      <c r="AB2780" s="153"/>
      <c r="AC2780" s="153"/>
    </row>
    <row r="2781" spans="3:29" x14ac:dyDescent="0.25">
      <c r="C2781"/>
      <c r="D2781"/>
      <c r="E2781"/>
      <c r="F2781" s="52"/>
      <c r="G2781" s="52"/>
      <c r="AA2781" s="153"/>
      <c r="AB2781" s="153"/>
      <c r="AC2781" s="153"/>
    </row>
    <row r="2782" spans="3:29" x14ac:dyDescent="0.25">
      <c r="C2782"/>
      <c r="D2782"/>
      <c r="E2782"/>
      <c r="F2782" s="52"/>
      <c r="G2782" s="52"/>
      <c r="AA2782" s="153"/>
      <c r="AB2782" s="153"/>
      <c r="AC2782" s="153"/>
    </row>
    <row r="2783" spans="3:29" x14ac:dyDescent="0.25">
      <c r="C2783"/>
      <c r="D2783"/>
      <c r="E2783"/>
      <c r="F2783" s="52"/>
      <c r="G2783" s="52"/>
      <c r="AA2783" s="153"/>
      <c r="AB2783" s="153"/>
      <c r="AC2783" s="153"/>
    </row>
    <row r="2784" spans="3:29" x14ac:dyDescent="0.25">
      <c r="C2784"/>
      <c r="D2784"/>
      <c r="E2784"/>
      <c r="F2784" s="52"/>
      <c r="G2784" s="52"/>
      <c r="AA2784" s="153"/>
      <c r="AB2784" s="153"/>
      <c r="AC2784" s="153"/>
    </row>
    <row r="2785" spans="3:29" x14ac:dyDescent="0.25">
      <c r="C2785"/>
      <c r="D2785"/>
      <c r="E2785"/>
      <c r="F2785" s="52"/>
      <c r="G2785" s="52"/>
      <c r="AA2785" s="153"/>
      <c r="AB2785" s="153"/>
      <c r="AC2785" s="153"/>
    </row>
    <row r="2786" spans="3:29" x14ac:dyDescent="0.25">
      <c r="C2786"/>
      <c r="D2786"/>
      <c r="E2786"/>
      <c r="F2786" s="52"/>
      <c r="G2786" s="52"/>
      <c r="AA2786" s="153"/>
      <c r="AB2786" s="153"/>
      <c r="AC2786" s="153"/>
    </row>
    <row r="2787" spans="3:29" x14ac:dyDescent="0.25">
      <c r="C2787"/>
      <c r="D2787"/>
      <c r="E2787"/>
      <c r="F2787" s="52"/>
      <c r="G2787" s="52"/>
      <c r="AA2787" s="153"/>
      <c r="AB2787" s="153"/>
      <c r="AC2787" s="153"/>
    </row>
    <row r="2788" spans="3:29" x14ac:dyDescent="0.25">
      <c r="C2788"/>
      <c r="D2788"/>
      <c r="E2788"/>
      <c r="F2788" s="52"/>
      <c r="G2788" s="52"/>
      <c r="AA2788" s="153"/>
      <c r="AB2788" s="153"/>
      <c r="AC2788" s="153"/>
    </row>
    <row r="2789" spans="3:29" x14ac:dyDescent="0.25">
      <c r="C2789"/>
      <c r="D2789"/>
      <c r="E2789"/>
      <c r="F2789" s="52"/>
      <c r="G2789" s="52"/>
      <c r="AA2789" s="153"/>
      <c r="AB2789" s="153"/>
      <c r="AC2789" s="153"/>
    </row>
    <row r="2790" spans="3:29" x14ac:dyDescent="0.25">
      <c r="C2790"/>
      <c r="D2790"/>
      <c r="E2790"/>
      <c r="F2790" s="52"/>
      <c r="G2790" s="52"/>
      <c r="AA2790" s="153"/>
      <c r="AB2790" s="153"/>
      <c r="AC2790" s="153"/>
    </row>
    <row r="2791" spans="3:29" x14ac:dyDescent="0.25">
      <c r="C2791"/>
      <c r="D2791"/>
      <c r="E2791"/>
      <c r="F2791" s="52"/>
      <c r="G2791" s="52"/>
      <c r="AA2791" s="153"/>
      <c r="AB2791" s="153"/>
      <c r="AC2791" s="153"/>
    </row>
    <row r="2792" spans="3:29" x14ac:dyDescent="0.25">
      <c r="C2792"/>
      <c r="D2792"/>
      <c r="E2792"/>
      <c r="F2792" s="52"/>
      <c r="G2792" s="52"/>
      <c r="AA2792" s="153"/>
      <c r="AB2792" s="153"/>
      <c r="AC2792" s="153"/>
    </row>
    <row r="2793" spans="3:29" x14ac:dyDescent="0.25">
      <c r="C2793"/>
      <c r="D2793"/>
      <c r="E2793"/>
      <c r="F2793" s="52"/>
      <c r="G2793" s="52"/>
      <c r="AA2793" s="153"/>
      <c r="AB2793" s="153"/>
      <c r="AC2793" s="153"/>
    </row>
    <row r="2794" spans="3:29" x14ac:dyDescent="0.25">
      <c r="C2794"/>
      <c r="D2794"/>
      <c r="E2794"/>
      <c r="F2794" s="52"/>
      <c r="G2794" s="52"/>
      <c r="AA2794" s="153"/>
      <c r="AB2794" s="153"/>
      <c r="AC2794" s="153"/>
    </row>
    <row r="2795" spans="3:29" x14ac:dyDescent="0.25">
      <c r="C2795"/>
      <c r="D2795"/>
      <c r="E2795"/>
      <c r="F2795" s="52"/>
      <c r="G2795" s="52"/>
      <c r="AA2795" s="153"/>
      <c r="AB2795" s="153"/>
      <c r="AC2795" s="153"/>
    </row>
    <row r="2796" spans="3:29" x14ac:dyDescent="0.25">
      <c r="C2796"/>
      <c r="D2796"/>
      <c r="E2796"/>
      <c r="F2796" s="52"/>
      <c r="G2796" s="52"/>
      <c r="AA2796" s="153"/>
      <c r="AB2796" s="153"/>
      <c r="AC2796" s="153"/>
    </row>
    <row r="2797" spans="3:29" x14ac:dyDescent="0.25">
      <c r="C2797"/>
      <c r="D2797"/>
      <c r="E2797"/>
      <c r="F2797" s="52"/>
      <c r="G2797" s="52"/>
      <c r="AA2797" s="153"/>
      <c r="AB2797" s="153"/>
      <c r="AC2797" s="153"/>
    </row>
    <row r="2798" spans="3:29" x14ac:dyDescent="0.25">
      <c r="C2798"/>
      <c r="D2798"/>
      <c r="E2798"/>
      <c r="F2798" s="52"/>
      <c r="G2798" s="52"/>
      <c r="AA2798" s="153"/>
      <c r="AB2798" s="153"/>
      <c r="AC2798" s="153"/>
    </row>
    <row r="2799" spans="3:29" x14ac:dyDescent="0.25">
      <c r="C2799"/>
      <c r="D2799"/>
      <c r="E2799"/>
      <c r="F2799" s="52"/>
      <c r="G2799" s="52"/>
      <c r="AA2799" s="153"/>
      <c r="AB2799" s="153"/>
      <c r="AC2799" s="153"/>
    </row>
    <row r="2800" spans="3:29" x14ac:dyDescent="0.25">
      <c r="C2800"/>
      <c r="D2800"/>
      <c r="E2800"/>
      <c r="F2800" s="52"/>
      <c r="G2800" s="52"/>
      <c r="AA2800" s="153"/>
      <c r="AB2800" s="153"/>
      <c r="AC2800" s="153"/>
    </row>
    <row r="2801" spans="3:29" x14ac:dyDescent="0.25">
      <c r="C2801"/>
      <c r="D2801"/>
      <c r="E2801"/>
      <c r="F2801" s="52"/>
      <c r="G2801" s="52"/>
      <c r="AA2801" s="153"/>
      <c r="AB2801" s="153"/>
      <c r="AC2801" s="153"/>
    </row>
    <row r="2802" spans="3:29" x14ac:dyDescent="0.25">
      <c r="C2802"/>
      <c r="D2802"/>
      <c r="E2802"/>
      <c r="F2802" s="52"/>
      <c r="G2802" s="52"/>
      <c r="AA2802" s="153"/>
      <c r="AB2802" s="153"/>
      <c r="AC2802" s="153"/>
    </row>
    <row r="2803" spans="3:29" x14ac:dyDescent="0.25">
      <c r="C2803"/>
      <c r="D2803"/>
      <c r="E2803"/>
      <c r="F2803" s="52"/>
      <c r="G2803" s="52"/>
      <c r="AA2803" s="153"/>
      <c r="AB2803" s="153"/>
      <c r="AC2803" s="153"/>
    </row>
    <row r="2804" spans="3:29" x14ac:dyDescent="0.25">
      <c r="C2804"/>
      <c r="D2804"/>
      <c r="E2804"/>
      <c r="F2804" s="52"/>
      <c r="G2804" s="52"/>
      <c r="AA2804" s="153"/>
      <c r="AB2804" s="153"/>
      <c r="AC2804" s="153"/>
    </row>
    <row r="2805" spans="3:29" x14ac:dyDescent="0.25">
      <c r="C2805"/>
      <c r="D2805"/>
      <c r="E2805"/>
      <c r="F2805" s="52"/>
      <c r="G2805" s="52"/>
      <c r="AA2805" s="153"/>
      <c r="AB2805" s="153"/>
      <c r="AC2805" s="153"/>
    </row>
    <row r="2806" spans="3:29" x14ac:dyDescent="0.25">
      <c r="C2806"/>
      <c r="D2806"/>
      <c r="E2806"/>
      <c r="F2806" s="52"/>
      <c r="G2806" s="52"/>
      <c r="AA2806" s="153"/>
      <c r="AB2806" s="153"/>
      <c r="AC2806" s="153"/>
    </row>
    <row r="2807" spans="3:29" x14ac:dyDescent="0.25">
      <c r="C2807"/>
      <c r="D2807"/>
      <c r="E2807"/>
      <c r="F2807" s="52"/>
      <c r="G2807" s="52"/>
      <c r="AA2807" s="153"/>
      <c r="AB2807" s="153"/>
      <c r="AC2807" s="153"/>
    </row>
    <row r="2808" spans="3:29" x14ac:dyDescent="0.25">
      <c r="C2808"/>
      <c r="D2808"/>
      <c r="E2808"/>
      <c r="F2808" s="52"/>
      <c r="G2808" s="52"/>
      <c r="AA2808" s="153"/>
      <c r="AB2808" s="153"/>
      <c r="AC2808" s="153"/>
    </row>
    <row r="2809" spans="3:29" x14ac:dyDescent="0.25">
      <c r="C2809"/>
      <c r="D2809"/>
      <c r="E2809"/>
      <c r="F2809" s="52"/>
      <c r="G2809" s="52"/>
      <c r="AA2809" s="153"/>
      <c r="AB2809" s="153"/>
      <c r="AC2809" s="153"/>
    </row>
    <row r="2810" spans="3:29" x14ac:dyDescent="0.25">
      <c r="C2810"/>
      <c r="D2810"/>
      <c r="E2810"/>
      <c r="F2810" s="52"/>
      <c r="G2810" s="52"/>
      <c r="AA2810" s="153"/>
      <c r="AB2810" s="153"/>
      <c r="AC2810" s="153"/>
    </row>
    <row r="2811" spans="3:29" x14ac:dyDescent="0.25">
      <c r="C2811"/>
      <c r="D2811"/>
      <c r="E2811"/>
      <c r="F2811" s="52"/>
      <c r="G2811" s="52"/>
      <c r="AA2811" s="153"/>
      <c r="AB2811" s="153"/>
      <c r="AC2811" s="153"/>
    </row>
    <row r="2812" spans="3:29" x14ac:dyDescent="0.25">
      <c r="C2812"/>
      <c r="D2812"/>
      <c r="E2812"/>
      <c r="F2812" s="52"/>
      <c r="G2812" s="52"/>
      <c r="AA2812" s="153"/>
      <c r="AB2812" s="153"/>
      <c r="AC2812" s="153"/>
    </row>
    <row r="2813" spans="3:29" x14ac:dyDescent="0.25">
      <c r="C2813"/>
      <c r="D2813"/>
      <c r="E2813"/>
      <c r="F2813" s="52"/>
      <c r="G2813" s="52"/>
      <c r="AA2813" s="153"/>
      <c r="AB2813" s="153"/>
      <c r="AC2813" s="153"/>
    </row>
    <row r="2814" spans="3:29" x14ac:dyDescent="0.25">
      <c r="C2814"/>
      <c r="D2814"/>
      <c r="E2814"/>
      <c r="F2814" s="52"/>
      <c r="G2814" s="52"/>
      <c r="AA2814" s="153"/>
      <c r="AB2814" s="153"/>
      <c r="AC2814" s="153"/>
    </row>
    <row r="2815" spans="3:29" x14ac:dyDescent="0.25">
      <c r="C2815"/>
      <c r="D2815"/>
      <c r="E2815"/>
      <c r="F2815" s="52"/>
      <c r="G2815" s="52"/>
      <c r="AA2815" s="153"/>
      <c r="AB2815" s="153"/>
      <c r="AC2815" s="153"/>
    </row>
    <row r="2816" spans="3:29" x14ac:dyDescent="0.25">
      <c r="C2816"/>
      <c r="D2816"/>
      <c r="E2816"/>
      <c r="F2816" s="52"/>
      <c r="G2816" s="52"/>
      <c r="AA2816" s="153"/>
      <c r="AB2816" s="153"/>
      <c r="AC2816" s="153"/>
    </row>
    <row r="2817" spans="3:29" x14ac:dyDescent="0.25">
      <c r="C2817"/>
      <c r="D2817"/>
      <c r="E2817"/>
      <c r="F2817" s="52"/>
      <c r="G2817" s="52"/>
      <c r="AA2817" s="153"/>
      <c r="AB2817" s="153"/>
      <c r="AC2817" s="153"/>
    </row>
    <row r="2818" spans="3:29" x14ac:dyDescent="0.25">
      <c r="C2818"/>
      <c r="D2818"/>
      <c r="E2818"/>
      <c r="F2818" s="52"/>
      <c r="G2818" s="52"/>
      <c r="AA2818" s="153"/>
      <c r="AB2818" s="153"/>
      <c r="AC2818" s="153"/>
    </row>
    <row r="2819" spans="3:29" x14ac:dyDescent="0.25">
      <c r="C2819"/>
      <c r="D2819"/>
      <c r="E2819"/>
      <c r="F2819" s="52"/>
      <c r="G2819" s="52"/>
      <c r="AA2819" s="153"/>
      <c r="AB2819" s="153"/>
      <c r="AC2819" s="153"/>
    </row>
    <row r="2820" spans="3:29" x14ac:dyDescent="0.25">
      <c r="C2820"/>
      <c r="D2820"/>
      <c r="E2820"/>
      <c r="F2820" s="52"/>
      <c r="G2820" s="52"/>
      <c r="AA2820" s="153"/>
      <c r="AB2820" s="153"/>
      <c r="AC2820" s="153"/>
    </row>
    <row r="2821" spans="3:29" x14ac:dyDescent="0.25">
      <c r="C2821"/>
      <c r="D2821"/>
      <c r="E2821"/>
      <c r="F2821" s="52"/>
      <c r="G2821" s="52"/>
      <c r="AA2821" s="153"/>
      <c r="AB2821" s="153"/>
      <c r="AC2821" s="153"/>
    </row>
    <row r="2822" spans="3:29" x14ac:dyDescent="0.25">
      <c r="C2822"/>
      <c r="D2822"/>
      <c r="E2822"/>
      <c r="F2822" s="52"/>
      <c r="G2822" s="52"/>
      <c r="AA2822" s="153"/>
      <c r="AB2822" s="153"/>
      <c r="AC2822" s="153"/>
    </row>
    <row r="2823" spans="3:29" x14ac:dyDescent="0.25">
      <c r="C2823"/>
      <c r="D2823"/>
      <c r="E2823"/>
      <c r="F2823" s="52"/>
      <c r="G2823" s="52"/>
      <c r="AA2823" s="153"/>
      <c r="AB2823" s="153"/>
      <c r="AC2823" s="153"/>
    </row>
    <row r="2824" spans="3:29" x14ac:dyDescent="0.25">
      <c r="C2824"/>
      <c r="D2824"/>
      <c r="E2824"/>
      <c r="F2824" s="52"/>
      <c r="G2824" s="52"/>
      <c r="AA2824" s="153"/>
      <c r="AB2824" s="153"/>
      <c r="AC2824" s="153"/>
    </row>
    <row r="2825" spans="3:29" x14ac:dyDescent="0.25">
      <c r="C2825"/>
      <c r="D2825"/>
      <c r="E2825"/>
      <c r="F2825" s="52"/>
      <c r="G2825" s="52"/>
      <c r="AA2825" s="153"/>
      <c r="AB2825" s="153"/>
      <c r="AC2825" s="153"/>
    </row>
    <row r="2826" spans="3:29" x14ac:dyDescent="0.25">
      <c r="C2826"/>
      <c r="D2826"/>
      <c r="E2826"/>
      <c r="F2826" s="52"/>
      <c r="G2826" s="52"/>
      <c r="AA2826" s="153"/>
      <c r="AB2826" s="153"/>
      <c r="AC2826" s="153"/>
    </row>
    <row r="2827" spans="3:29" x14ac:dyDescent="0.25">
      <c r="C2827"/>
      <c r="D2827"/>
      <c r="E2827"/>
      <c r="F2827" s="52"/>
      <c r="G2827" s="52"/>
      <c r="AA2827" s="153"/>
      <c r="AB2827" s="153"/>
      <c r="AC2827" s="153"/>
    </row>
    <row r="2828" spans="3:29" x14ac:dyDescent="0.25">
      <c r="C2828"/>
      <c r="D2828"/>
      <c r="E2828"/>
      <c r="F2828" s="52"/>
      <c r="G2828" s="52"/>
      <c r="AA2828" s="153"/>
      <c r="AB2828" s="153"/>
      <c r="AC2828" s="153"/>
    </row>
    <row r="2829" spans="3:29" x14ac:dyDescent="0.25">
      <c r="C2829"/>
      <c r="D2829"/>
      <c r="E2829"/>
      <c r="F2829" s="52"/>
      <c r="G2829" s="52"/>
      <c r="AA2829" s="153"/>
      <c r="AB2829" s="153"/>
      <c r="AC2829" s="153"/>
    </row>
    <row r="2830" spans="3:29" x14ac:dyDescent="0.25">
      <c r="C2830"/>
      <c r="D2830"/>
      <c r="E2830"/>
      <c r="F2830" s="52"/>
      <c r="G2830" s="52"/>
      <c r="AA2830" s="153"/>
      <c r="AB2830" s="153"/>
      <c r="AC2830" s="153"/>
    </row>
    <row r="2831" spans="3:29" x14ac:dyDescent="0.25">
      <c r="C2831"/>
      <c r="D2831"/>
      <c r="E2831"/>
      <c r="F2831" s="52"/>
      <c r="G2831" s="52"/>
      <c r="AA2831" s="153"/>
      <c r="AB2831" s="153"/>
      <c r="AC2831" s="153"/>
    </row>
    <row r="2832" spans="3:29" x14ac:dyDescent="0.25">
      <c r="C2832"/>
      <c r="D2832"/>
      <c r="E2832"/>
      <c r="F2832" s="52"/>
      <c r="G2832" s="52"/>
      <c r="AA2832" s="153"/>
      <c r="AB2832" s="153"/>
      <c r="AC2832" s="153"/>
    </row>
    <row r="2833" spans="3:29" x14ac:dyDescent="0.25">
      <c r="C2833"/>
      <c r="D2833"/>
      <c r="E2833"/>
      <c r="F2833" s="52"/>
      <c r="G2833" s="52"/>
      <c r="AA2833" s="153"/>
      <c r="AB2833" s="153"/>
      <c r="AC2833" s="153"/>
    </row>
    <row r="2834" spans="3:29" x14ac:dyDescent="0.25">
      <c r="C2834"/>
      <c r="D2834"/>
      <c r="E2834"/>
      <c r="F2834" s="52"/>
      <c r="G2834" s="52"/>
      <c r="AA2834" s="153"/>
      <c r="AB2834" s="153"/>
      <c r="AC2834" s="153"/>
    </row>
    <row r="2835" spans="3:29" x14ac:dyDescent="0.25">
      <c r="C2835"/>
      <c r="D2835"/>
      <c r="E2835"/>
      <c r="F2835" s="52"/>
      <c r="G2835" s="52"/>
      <c r="AA2835" s="153"/>
      <c r="AB2835" s="153"/>
      <c r="AC2835" s="153"/>
    </row>
    <row r="2836" spans="3:29" x14ac:dyDescent="0.25">
      <c r="C2836"/>
      <c r="D2836"/>
      <c r="E2836"/>
      <c r="F2836" s="52"/>
      <c r="G2836" s="52"/>
      <c r="AA2836" s="153"/>
      <c r="AB2836" s="153"/>
      <c r="AC2836" s="153"/>
    </row>
    <row r="2837" spans="3:29" x14ac:dyDescent="0.25">
      <c r="C2837"/>
      <c r="D2837"/>
      <c r="E2837"/>
      <c r="F2837" s="52"/>
      <c r="G2837" s="52"/>
      <c r="AA2837" s="153"/>
      <c r="AB2837" s="153"/>
      <c r="AC2837" s="153"/>
    </row>
    <row r="2838" spans="3:29" x14ac:dyDescent="0.25">
      <c r="C2838"/>
      <c r="D2838"/>
      <c r="E2838"/>
      <c r="F2838" s="52"/>
      <c r="G2838" s="52"/>
      <c r="AA2838" s="153"/>
      <c r="AB2838" s="153"/>
      <c r="AC2838" s="153"/>
    </row>
    <row r="2839" spans="3:29" x14ac:dyDescent="0.25">
      <c r="C2839"/>
      <c r="D2839"/>
      <c r="E2839"/>
      <c r="F2839" s="52"/>
      <c r="G2839" s="52"/>
      <c r="AA2839" s="153"/>
      <c r="AB2839" s="153"/>
      <c r="AC2839" s="153"/>
    </row>
    <row r="2840" spans="3:29" x14ac:dyDescent="0.25">
      <c r="C2840"/>
      <c r="D2840"/>
      <c r="E2840"/>
      <c r="F2840" s="52"/>
      <c r="G2840" s="52"/>
      <c r="AA2840" s="153"/>
      <c r="AB2840" s="153"/>
      <c r="AC2840" s="153"/>
    </row>
    <row r="2841" spans="3:29" x14ac:dyDescent="0.25">
      <c r="C2841"/>
      <c r="D2841"/>
      <c r="E2841"/>
      <c r="F2841" s="52"/>
      <c r="G2841" s="52"/>
      <c r="AA2841" s="153"/>
      <c r="AB2841" s="153"/>
      <c r="AC2841" s="153"/>
    </row>
    <row r="2842" spans="3:29" x14ac:dyDescent="0.25">
      <c r="C2842"/>
      <c r="D2842"/>
      <c r="E2842"/>
      <c r="F2842" s="52"/>
      <c r="G2842" s="52"/>
      <c r="AA2842" s="153"/>
      <c r="AB2842" s="153"/>
      <c r="AC2842" s="153"/>
    </row>
    <row r="2843" spans="3:29" x14ac:dyDescent="0.25">
      <c r="C2843"/>
      <c r="D2843"/>
      <c r="E2843"/>
      <c r="F2843" s="52"/>
      <c r="G2843" s="52"/>
      <c r="AA2843" s="153"/>
      <c r="AB2843" s="153"/>
      <c r="AC2843" s="153"/>
    </row>
    <row r="2844" spans="3:29" x14ac:dyDescent="0.25">
      <c r="C2844"/>
      <c r="D2844"/>
      <c r="E2844"/>
      <c r="F2844" s="52"/>
      <c r="G2844" s="52"/>
      <c r="AA2844" s="153"/>
      <c r="AB2844" s="153"/>
      <c r="AC2844" s="153"/>
    </row>
    <row r="2845" spans="3:29" x14ac:dyDescent="0.25">
      <c r="C2845"/>
      <c r="D2845"/>
      <c r="E2845"/>
      <c r="F2845" s="52"/>
      <c r="G2845" s="52"/>
      <c r="AA2845" s="153"/>
      <c r="AB2845" s="153"/>
      <c r="AC2845" s="153"/>
    </row>
    <row r="2846" spans="3:29" x14ac:dyDescent="0.25">
      <c r="C2846"/>
      <c r="D2846"/>
      <c r="E2846"/>
      <c r="F2846" s="52"/>
      <c r="G2846" s="52"/>
      <c r="AA2846" s="153"/>
      <c r="AB2846" s="153"/>
      <c r="AC2846" s="153"/>
    </row>
    <row r="2847" spans="3:29" x14ac:dyDescent="0.25">
      <c r="C2847"/>
      <c r="D2847"/>
      <c r="E2847"/>
      <c r="F2847" s="52"/>
      <c r="G2847" s="52"/>
      <c r="AA2847" s="153"/>
      <c r="AB2847" s="153"/>
      <c r="AC2847" s="153"/>
    </row>
    <row r="2848" spans="3:29" x14ac:dyDescent="0.25">
      <c r="C2848"/>
      <c r="D2848"/>
      <c r="E2848"/>
      <c r="F2848" s="52"/>
      <c r="G2848" s="52"/>
      <c r="AA2848" s="153"/>
      <c r="AB2848" s="153"/>
      <c r="AC2848" s="153"/>
    </row>
    <row r="2849" spans="3:29" x14ac:dyDescent="0.25">
      <c r="C2849"/>
      <c r="D2849"/>
      <c r="E2849"/>
      <c r="F2849" s="52"/>
      <c r="G2849" s="52"/>
      <c r="AA2849" s="153"/>
      <c r="AB2849" s="153"/>
      <c r="AC2849" s="153"/>
    </row>
    <row r="2850" spans="3:29" x14ac:dyDescent="0.25">
      <c r="C2850"/>
      <c r="D2850"/>
      <c r="E2850"/>
      <c r="F2850" s="52"/>
      <c r="G2850" s="52"/>
      <c r="AA2850" s="153"/>
      <c r="AB2850" s="153"/>
      <c r="AC2850" s="153"/>
    </row>
    <row r="2851" spans="3:29" x14ac:dyDescent="0.25">
      <c r="C2851"/>
      <c r="D2851"/>
      <c r="E2851"/>
      <c r="F2851" s="52"/>
      <c r="G2851" s="52"/>
      <c r="AA2851" s="153"/>
      <c r="AB2851" s="153"/>
      <c r="AC2851" s="153"/>
    </row>
    <row r="2852" spans="3:29" x14ac:dyDescent="0.25">
      <c r="C2852"/>
      <c r="D2852"/>
      <c r="E2852"/>
      <c r="F2852" s="52"/>
      <c r="G2852" s="52"/>
      <c r="AA2852" s="153"/>
      <c r="AB2852" s="153"/>
      <c r="AC2852" s="153"/>
    </row>
    <row r="2853" spans="3:29" x14ac:dyDescent="0.25">
      <c r="C2853"/>
      <c r="D2853"/>
      <c r="E2853"/>
      <c r="F2853" s="52"/>
      <c r="G2853" s="52"/>
      <c r="AA2853" s="153"/>
      <c r="AB2853" s="153"/>
      <c r="AC2853" s="153"/>
    </row>
    <row r="2854" spans="3:29" x14ac:dyDescent="0.25">
      <c r="C2854"/>
      <c r="D2854"/>
      <c r="E2854"/>
      <c r="F2854" s="52"/>
      <c r="G2854" s="52"/>
      <c r="AA2854" s="153"/>
      <c r="AB2854" s="153"/>
      <c r="AC2854" s="153"/>
    </row>
    <row r="2855" spans="3:29" x14ac:dyDescent="0.25">
      <c r="C2855"/>
      <c r="D2855"/>
      <c r="E2855"/>
      <c r="F2855" s="52"/>
      <c r="G2855" s="52"/>
      <c r="AA2855" s="153"/>
      <c r="AB2855" s="153"/>
      <c r="AC2855" s="153"/>
    </row>
    <row r="2856" spans="3:29" x14ac:dyDescent="0.25">
      <c r="C2856"/>
      <c r="D2856"/>
      <c r="E2856"/>
      <c r="F2856" s="52"/>
      <c r="G2856" s="52"/>
      <c r="AA2856" s="153"/>
      <c r="AB2856" s="153"/>
      <c r="AC2856" s="153"/>
    </row>
    <row r="2857" spans="3:29" x14ac:dyDescent="0.25">
      <c r="C2857"/>
      <c r="D2857"/>
      <c r="E2857"/>
      <c r="F2857" s="52"/>
      <c r="G2857" s="52"/>
      <c r="AA2857" s="153"/>
      <c r="AB2857" s="153"/>
      <c r="AC2857" s="153"/>
    </row>
    <row r="2858" spans="3:29" x14ac:dyDescent="0.25">
      <c r="C2858"/>
      <c r="D2858"/>
      <c r="E2858"/>
      <c r="F2858" s="52"/>
      <c r="G2858" s="52"/>
      <c r="AA2858" s="153"/>
      <c r="AB2858" s="153"/>
      <c r="AC2858" s="153"/>
    </row>
    <row r="2859" spans="3:29" x14ac:dyDescent="0.25">
      <c r="C2859"/>
      <c r="D2859"/>
      <c r="E2859"/>
      <c r="F2859" s="52"/>
      <c r="G2859" s="52"/>
      <c r="AA2859" s="153"/>
      <c r="AB2859" s="153"/>
      <c r="AC2859" s="153"/>
    </row>
    <row r="2860" spans="3:29" x14ac:dyDescent="0.25">
      <c r="C2860"/>
      <c r="D2860"/>
      <c r="E2860"/>
      <c r="F2860" s="52"/>
      <c r="G2860" s="52"/>
      <c r="AA2860" s="153"/>
      <c r="AB2860" s="153"/>
      <c r="AC2860" s="153"/>
    </row>
    <row r="2861" spans="3:29" x14ac:dyDescent="0.25">
      <c r="C2861"/>
      <c r="D2861"/>
      <c r="E2861"/>
      <c r="F2861" s="52"/>
      <c r="G2861" s="52"/>
      <c r="AA2861" s="153"/>
      <c r="AB2861" s="153"/>
      <c r="AC2861" s="153"/>
    </row>
    <row r="2862" spans="3:29" x14ac:dyDescent="0.25">
      <c r="C2862"/>
      <c r="D2862"/>
      <c r="E2862"/>
      <c r="F2862" s="52"/>
      <c r="G2862" s="52"/>
      <c r="AA2862" s="153"/>
      <c r="AB2862" s="153"/>
      <c r="AC2862" s="153"/>
    </row>
    <row r="2863" spans="3:29" x14ac:dyDescent="0.25">
      <c r="C2863"/>
      <c r="D2863"/>
      <c r="E2863"/>
      <c r="F2863" s="52"/>
      <c r="G2863" s="52"/>
      <c r="AA2863" s="153"/>
      <c r="AB2863" s="153"/>
      <c r="AC2863" s="153"/>
    </row>
    <row r="2864" spans="3:29" x14ac:dyDescent="0.25">
      <c r="C2864"/>
      <c r="D2864"/>
      <c r="E2864"/>
      <c r="F2864" s="52"/>
      <c r="G2864" s="52"/>
      <c r="AA2864" s="153"/>
      <c r="AB2864" s="153"/>
      <c r="AC2864" s="153"/>
    </row>
    <row r="2865" spans="3:29" x14ac:dyDescent="0.25">
      <c r="C2865"/>
      <c r="D2865"/>
      <c r="E2865"/>
      <c r="F2865" s="52"/>
      <c r="G2865" s="52"/>
      <c r="AA2865" s="153"/>
      <c r="AB2865" s="153"/>
      <c r="AC2865" s="153"/>
    </row>
    <row r="2866" spans="3:29" x14ac:dyDescent="0.25">
      <c r="C2866"/>
      <c r="D2866"/>
      <c r="E2866"/>
      <c r="F2866" s="52"/>
      <c r="G2866" s="52"/>
      <c r="AA2866" s="153"/>
      <c r="AB2866" s="153"/>
      <c r="AC2866" s="153"/>
    </row>
    <row r="2867" spans="3:29" x14ac:dyDescent="0.25">
      <c r="C2867"/>
      <c r="D2867"/>
      <c r="E2867"/>
      <c r="F2867" s="52"/>
      <c r="G2867" s="52"/>
      <c r="AA2867" s="153"/>
      <c r="AB2867" s="153"/>
      <c r="AC2867" s="153"/>
    </row>
    <row r="2868" spans="3:29" x14ac:dyDescent="0.25">
      <c r="C2868"/>
      <c r="D2868"/>
      <c r="E2868"/>
      <c r="F2868" s="52"/>
      <c r="G2868" s="52"/>
      <c r="AA2868" s="153"/>
      <c r="AB2868" s="153"/>
      <c r="AC2868" s="153"/>
    </row>
    <row r="2869" spans="3:29" x14ac:dyDescent="0.25">
      <c r="C2869"/>
      <c r="D2869"/>
      <c r="E2869"/>
      <c r="F2869" s="52"/>
      <c r="G2869" s="52"/>
      <c r="AA2869" s="153"/>
      <c r="AB2869" s="153"/>
      <c r="AC2869" s="153"/>
    </row>
    <row r="2870" spans="3:29" x14ac:dyDescent="0.25">
      <c r="C2870"/>
      <c r="D2870"/>
      <c r="E2870"/>
      <c r="F2870" s="52"/>
      <c r="G2870" s="52"/>
      <c r="AA2870" s="153"/>
      <c r="AB2870" s="153"/>
      <c r="AC2870" s="153"/>
    </row>
    <row r="2871" spans="3:29" x14ac:dyDescent="0.25">
      <c r="C2871"/>
      <c r="D2871"/>
      <c r="E2871"/>
      <c r="F2871" s="52"/>
      <c r="G2871" s="52"/>
      <c r="AA2871" s="153"/>
      <c r="AB2871" s="153"/>
      <c r="AC2871" s="153"/>
    </row>
    <row r="2872" spans="3:29" x14ac:dyDescent="0.25">
      <c r="C2872"/>
      <c r="D2872"/>
      <c r="E2872"/>
      <c r="F2872" s="52"/>
      <c r="G2872" s="52"/>
      <c r="AA2872" s="153"/>
      <c r="AB2872" s="153"/>
      <c r="AC2872" s="153"/>
    </row>
    <row r="2873" spans="3:29" x14ac:dyDescent="0.25">
      <c r="C2873"/>
      <c r="D2873"/>
      <c r="E2873"/>
      <c r="F2873" s="52"/>
      <c r="G2873" s="52"/>
      <c r="AA2873" s="153"/>
      <c r="AB2873" s="153"/>
      <c r="AC2873" s="153"/>
    </row>
    <row r="2874" spans="3:29" x14ac:dyDescent="0.25">
      <c r="C2874"/>
      <c r="D2874"/>
      <c r="E2874"/>
      <c r="F2874" s="52"/>
      <c r="G2874" s="52"/>
      <c r="AA2874" s="153"/>
      <c r="AB2874" s="153"/>
      <c r="AC2874" s="153"/>
    </row>
    <row r="2875" spans="3:29" x14ac:dyDescent="0.25">
      <c r="C2875"/>
      <c r="D2875"/>
      <c r="E2875"/>
      <c r="F2875" s="52"/>
      <c r="G2875" s="52"/>
      <c r="AA2875" s="153"/>
      <c r="AB2875" s="153"/>
      <c r="AC2875" s="153"/>
    </row>
    <row r="2876" spans="3:29" x14ac:dyDescent="0.25">
      <c r="C2876"/>
      <c r="D2876"/>
      <c r="E2876"/>
      <c r="F2876" s="52"/>
      <c r="G2876" s="52"/>
      <c r="AA2876" s="153"/>
      <c r="AB2876" s="153"/>
      <c r="AC2876" s="153"/>
    </row>
    <row r="2877" spans="3:29" x14ac:dyDescent="0.25">
      <c r="C2877"/>
      <c r="D2877"/>
      <c r="E2877"/>
      <c r="F2877" s="52"/>
      <c r="G2877" s="52"/>
      <c r="AA2877" s="153"/>
      <c r="AB2877" s="153"/>
      <c r="AC2877" s="153"/>
    </row>
    <row r="2878" spans="3:29" x14ac:dyDescent="0.25">
      <c r="C2878"/>
      <c r="D2878"/>
      <c r="E2878"/>
      <c r="F2878" s="52"/>
      <c r="G2878" s="52"/>
      <c r="AA2878" s="153"/>
      <c r="AB2878" s="153"/>
      <c r="AC2878" s="153"/>
    </row>
    <row r="2879" spans="3:29" x14ac:dyDescent="0.25">
      <c r="C2879"/>
      <c r="D2879"/>
      <c r="E2879"/>
      <c r="F2879" s="52"/>
      <c r="G2879" s="52"/>
      <c r="AA2879" s="153"/>
      <c r="AB2879" s="153"/>
      <c r="AC2879" s="153"/>
    </row>
    <row r="2880" spans="3:29" x14ac:dyDescent="0.25">
      <c r="C2880"/>
      <c r="D2880"/>
      <c r="E2880"/>
      <c r="F2880" s="52"/>
      <c r="G2880" s="52"/>
      <c r="AA2880" s="153"/>
      <c r="AB2880" s="153"/>
      <c r="AC2880" s="153"/>
    </row>
    <row r="2881" spans="3:29" x14ac:dyDescent="0.25">
      <c r="C2881"/>
      <c r="D2881"/>
      <c r="E2881"/>
      <c r="F2881" s="52"/>
      <c r="G2881" s="52"/>
      <c r="AA2881" s="153"/>
      <c r="AB2881" s="153"/>
      <c r="AC2881" s="153"/>
    </row>
    <row r="2882" spans="3:29" x14ac:dyDescent="0.25">
      <c r="C2882"/>
      <c r="D2882"/>
      <c r="E2882"/>
      <c r="F2882" s="52"/>
      <c r="G2882" s="52"/>
      <c r="AA2882" s="153"/>
      <c r="AB2882" s="153"/>
      <c r="AC2882" s="153"/>
    </row>
    <row r="2883" spans="3:29" x14ac:dyDescent="0.25">
      <c r="C2883"/>
      <c r="D2883"/>
      <c r="E2883"/>
      <c r="F2883" s="52"/>
      <c r="G2883" s="52"/>
      <c r="AA2883" s="153"/>
      <c r="AB2883" s="153"/>
      <c r="AC2883" s="153"/>
    </row>
    <row r="2884" spans="3:29" x14ac:dyDescent="0.25">
      <c r="C2884"/>
      <c r="D2884"/>
      <c r="E2884"/>
      <c r="F2884" s="52"/>
      <c r="G2884" s="52"/>
      <c r="AA2884" s="153"/>
      <c r="AB2884" s="153"/>
      <c r="AC2884" s="153"/>
    </row>
    <row r="2885" spans="3:29" x14ac:dyDescent="0.25">
      <c r="C2885"/>
      <c r="D2885"/>
      <c r="E2885"/>
      <c r="F2885" s="52"/>
      <c r="G2885" s="52"/>
      <c r="AA2885" s="153"/>
      <c r="AB2885" s="153"/>
      <c r="AC2885" s="153"/>
    </row>
    <row r="2886" spans="3:29" x14ac:dyDescent="0.25">
      <c r="C2886"/>
      <c r="D2886"/>
      <c r="E2886"/>
      <c r="F2886" s="52"/>
      <c r="G2886" s="52"/>
      <c r="AA2886" s="153"/>
      <c r="AB2886" s="153"/>
      <c r="AC2886" s="153"/>
    </row>
    <row r="2887" spans="3:29" x14ac:dyDescent="0.25">
      <c r="C2887"/>
      <c r="D2887"/>
      <c r="E2887"/>
      <c r="F2887" s="52"/>
      <c r="G2887" s="52"/>
      <c r="AA2887" s="153"/>
      <c r="AB2887" s="153"/>
      <c r="AC2887" s="153"/>
    </row>
    <row r="2888" spans="3:29" x14ac:dyDescent="0.25">
      <c r="C2888"/>
      <c r="D2888"/>
      <c r="E2888"/>
      <c r="F2888" s="52"/>
      <c r="G2888" s="52"/>
      <c r="AA2888" s="153"/>
      <c r="AB2888" s="153"/>
      <c r="AC2888" s="153"/>
    </row>
    <row r="2889" spans="3:29" x14ac:dyDescent="0.25">
      <c r="C2889"/>
      <c r="D2889"/>
      <c r="E2889"/>
      <c r="F2889" s="52"/>
      <c r="G2889" s="52"/>
      <c r="AA2889" s="153"/>
      <c r="AB2889" s="153"/>
      <c r="AC2889" s="153"/>
    </row>
    <row r="2890" spans="3:29" x14ac:dyDescent="0.25">
      <c r="C2890"/>
      <c r="D2890"/>
      <c r="E2890"/>
      <c r="F2890" s="52"/>
      <c r="G2890" s="52"/>
      <c r="AA2890" s="153"/>
      <c r="AB2890" s="153"/>
      <c r="AC2890" s="153"/>
    </row>
    <row r="2891" spans="3:29" x14ac:dyDescent="0.25">
      <c r="C2891"/>
      <c r="D2891"/>
      <c r="E2891"/>
      <c r="F2891" s="52"/>
      <c r="G2891" s="52"/>
      <c r="AA2891" s="153"/>
      <c r="AB2891" s="153"/>
      <c r="AC2891" s="153"/>
    </row>
    <row r="2892" spans="3:29" x14ac:dyDescent="0.25">
      <c r="C2892"/>
      <c r="D2892"/>
      <c r="E2892"/>
      <c r="F2892" s="52"/>
      <c r="G2892" s="52"/>
      <c r="AA2892" s="153"/>
      <c r="AB2892" s="153"/>
      <c r="AC2892" s="153"/>
    </row>
    <row r="2893" spans="3:29" x14ac:dyDescent="0.25">
      <c r="C2893"/>
      <c r="D2893"/>
      <c r="E2893"/>
      <c r="F2893" s="52"/>
      <c r="G2893" s="52"/>
      <c r="AA2893" s="153"/>
      <c r="AB2893" s="153"/>
      <c r="AC2893" s="153"/>
    </row>
    <row r="2894" spans="3:29" x14ac:dyDescent="0.25">
      <c r="C2894"/>
      <c r="D2894"/>
      <c r="E2894"/>
      <c r="F2894" s="52"/>
      <c r="G2894" s="52"/>
      <c r="AA2894" s="153"/>
      <c r="AB2894" s="153"/>
      <c r="AC2894" s="153"/>
    </row>
    <row r="2895" spans="3:29" x14ac:dyDescent="0.25">
      <c r="C2895"/>
      <c r="D2895"/>
      <c r="E2895"/>
      <c r="F2895" s="52"/>
      <c r="G2895" s="52"/>
      <c r="AA2895" s="153"/>
      <c r="AB2895" s="153"/>
      <c r="AC2895" s="153"/>
    </row>
    <row r="2896" spans="3:29" x14ac:dyDescent="0.25">
      <c r="C2896"/>
      <c r="D2896"/>
      <c r="E2896"/>
      <c r="F2896" s="52"/>
      <c r="G2896" s="52"/>
      <c r="AA2896" s="153"/>
      <c r="AB2896" s="153"/>
      <c r="AC2896" s="153"/>
    </row>
    <row r="2897" spans="3:29" x14ac:dyDescent="0.25">
      <c r="C2897"/>
      <c r="D2897"/>
      <c r="E2897"/>
      <c r="F2897" s="52"/>
      <c r="G2897" s="52"/>
      <c r="AA2897" s="153"/>
      <c r="AB2897" s="153"/>
      <c r="AC2897" s="153"/>
    </row>
    <row r="2898" spans="3:29" x14ac:dyDescent="0.25">
      <c r="C2898"/>
      <c r="D2898"/>
      <c r="E2898"/>
      <c r="F2898" s="52"/>
      <c r="G2898" s="52"/>
      <c r="AA2898" s="153"/>
      <c r="AB2898" s="153"/>
      <c r="AC2898" s="153"/>
    </row>
    <row r="2899" spans="3:29" x14ac:dyDescent="0.25">
      <c r="C2899"/>
      <c r="D2899"/>
      <c r="E2899"/>
      <c r="F2899" s="52"/>
      <c r="G2899" s="52"/>
      <c r="AA2899" s="153"/>
      <c r="AB2899" s="153"/>
      <c r="AC2899" s="153"/>
    </row>
    <row r="2900" spans="3:29" x14ac:dyDescent="0.25">
      <c r="C2900"/>
      <c r="D2900"/>
      <c r="E2900"/>
      <c r="F2900" s="52"/>
      <c r="G2900" s="52"/>
      <c r="AA2900" s="153"/>
      <c r="AB2900" s="153"/>
      <c r="AC2900" s="153"/>
    </row>
    <row r="2901" spans="3:29" x14ac:dyDescent="0.25">
      <c r="C2901"/>
      <c r="D2901"/>
      <c r="E2901"/>
      <c r="F2901" s="52"/>
      <c r="G2901" s="52"/>
      <c r="AA2901" s="153"/>
      <c r="AB2901" s="153"/>
      <c r="AC2901" s="153"/>
    </row>
    <row r="2902" spans="3:29" x14ac:dyDescent="0.25">
      <c r="C2902"/>
      <c r="D2902"/>
      <c r="E2902"/>
      <c r="F2902" s="52"/>
      <c r="G2902" s="52"/>
      <c r="AA2902" s="153"/>
      <c r="AB2902" s="153"/>
      <c r="AC2902" s="153"/>
    </row>
    <row r="2903" spans="3:29" x14ac:dyDescent="0.25">
      <c r="C2903"/>
      <c r="D2903"/>
      <c r="E2903"/>
      <c r="F2903" s="52"/>
      <c r="G2903" s="52"/>
      <c r="AA2903" s="153"/>
      <c r="AB2903" s="153"/>
      <c r="AC2903" s="153"/>
    </row>
    <row r="2904" spans="3:29" x14ac:dyDescent="0.25">
      <c r="C2904"/>
      <c r="D2904"/>
      <c r="E2904"/>
      <c r="F2904" s="52"/>
      <c r="G2904" s="52"/>
      <c r="AA2904" s="153"/>
      <c r="AB2904" s="153"/>
      <c r="AC2904" s="153"/>
    </row>
    <row r="2905" spans="3:29" x14ac:dyDescent="0.25">
      <c r="C2905"/>
      <c r="D2905"/>
      <c r="E2905"/>
      <c r="F2905" s="52"/>
      <c r="G2905" s="52"/>
      <c r="AA2905" s="153"/>
      <c r="AB2905" s="153"/>
      <c r="AC2905" s="153"/>
    </row>
    <row r="2906" spans="3:29" x14ac:dyDescent="0.25">
      <c r="C2906"/>
      <c r="D2906"/>
      <c r="E2906"/>
      <c r="F2906" s="52"/>
      <c r="G2906" s="52"/>
      <c r="AA2906" s="153"/>
      <c r="AB2906" s="153"/>
      <c r="AC2906" s="153"/>
    </row>
    <row r="2907" spans="3:29" x14ac:dyDescent="0.25">
      <c r="C2907"/>
      <c r="D2907"/>
      <c r="E2907"/>
      <c r="F2907" s="52"/>
      <c r="G2907" s="52"/>
      <c r="AA2907" s="153"/>
      <c r="AB2907" s="153"/>
      <c r="AC2907" s="153"/>
    </row>
    <row r="2908" spans="3:29" x14ac:dyDescent="0.25">
      <c r="C2908"/>
      <c r="D2908"/>
      <c r="E2908"/>
      <c r="F2908" s="52"/>
      <c r="G2908" s="52"/>
      <c r="AA2908" s="153"/>
      <c r="AB2908" s="153"/>
      <c r="AC2908" s="153"/>
    </row>
    <row r="2909" spans="3:29" x14ac:dyDescent="0.25">
      <c r="C2909"/>
      <c r="D2909"/>
      <c r="E2909"/>
      <c r="F2909" s="52"/>
      <c r="G2909" s="52"/>
      <c r="AA2909" s="153"/>
      <c r="AB2909" s="153"/>
      <c r="AC2909" s="153"/>
    </row>
    <row r="2910" spans="3:29" x14ac:dyDescent="0.25">
      <c r="C2910"/>
      <c r="D2910"/>
      <c r="E2910"/>
      <c r="F2910" s="52"/>
      <c r="G2910" s="52"/>
      <c r="AA2910" s="153"/>
      <c r="AB2910" s="153"/>
      <c r="AC2910" s="153"/>
    </row>
    <row r="2911" spans="3:29" x14ac:dyDescent="0.25">
      <c r="C2911"/>
      <c r="D2911"/>
      <c r="E2911"/>
      <c r="F2911" s="52"/>
      <c r="G2911" s="52"/>
      <c r="AA2911" s="153"/>
      <c r="AB2911" s="153"/>
      <c r="AC2911" s="153"/>
    </row>
    <row r="2912" spans="3:29" x14ac:dyDescent="0.25">
      <c r="C2912"/>
      <c r="D2912"/>
      <c r="E2912"/>
      <c r="F2912" s="52"/>
      <c r="G2912" s="52"/>
      <c r="AA2912" s="153"/>
      <c r="AB2912" s="153"/>
      <c r="AC2912" s="153"/>
    </row>
    <row r="2913" spans="3:29" x14ac:dyDescent="0.25">
      <c r="C2913"/>
      <c r="D2913"/>
      <c r="E2913"/>
      <c r="F2913" s="52"/>
      <c r="G2913" s="52"/>
      <c r="AA2913" s="153"/>
      <c r="AB2913" s="153"/>
      <c r="AC2913" s="153"/>
    </row>
    <row r="2914" spans="3:29" x14ac:dyDescent="0.25">
      <c r="C2914"/>
      <c r="D2914"/>
      <c r="E2914"/>
      <c r="F2914" s="52"/>
      <c r="G2914" s="52"/>
      <c r="AA2914" s="153"/>
      <c r="AB2914" s="153"/>
      <c r="AC2914" s="153"/>
    </row>
    <row r="2915" spans="3:29" x14ac:dyDescent="0.25">
      <c r="C2915"/>
      <c r="D2915"/>
      <c r="E2915"/>
      <c r="F2915" s="52"/>
      <c r="G2915" s="52"/>
      <c r="AA2915" s="153"/>
      <c r="AB2915" s="153"/>
      <c r="AC2915" s="153"/>
    </row>
    <row r="2916" spans="3:29" x14ac:dyDescent="0.25">
      <c r="C2916"/>
      <c r="D2916"/>
      <c r="E2916"/>
      <c r="F2916" s="52"/>
      <c r="G2916" s="52"/>
      <c r="AA2916" s="153"/>
      <c r="AB2916" s="153"/>
      <c r="AC2916" s="153"/>
    </row>
    <row r="2917" spans="3:29" x14ac:dyDescent="0.25">
      <c r="C2917"/>
      <c r="D2917"/>
      <c r="E2917"/>
      <c r="F2917" s="52"/>
      <c r="G2917" s="52"/>
      <c r="AA2917" s="153"/>
      <c r="AB2917" s="153"/>
      <c r="AC2917" s="153"/>
    </row>
    <row r="2918" spans="3:29" x14ac:dyDescent="0.25">
      <c r="C2918"/>
      <c r="D2918"/>
      <c r="E2918"/>
      <c r="F2918" s="52"/>
      <c r="G2918" s="52"/>
      <c r="AA2918" s="153"/>
      <c r="AB2918" s="153"/>
      <c r="AC2918" s="153"/>
    </row>
    <row r="2919" spans="3:29" x14ac:dyDescent="0.25">
      <c r="C2919"/>
      <c r="D2919"/>
      <c r="E2919"/>
      <c r="F2919" s="52"/>
      <c r="G2919" s="52"/>
      <c r="AA2919" s="153"/>
      <c r="AB2919" s="153"/>
      <c r="AC2919" s="153"/>
    </row>
    <row r="2920" spans="3:29" x14ac:dyDescent="0.25">
      <c r="C2920"/>
      <c r="D2920"/>
      <c r="E2920"/>
      <c r="F2920" s="52"/>
      <c r="G2920" s="52"/>
      <c r="AA2920" s="153"/>
      <c r="AB2920" s="153"/>
      <c r="AC2920" s="153"/>
    </row>
    <row r="2921" spans="3:29" x14ac:dyDescent="0.25">
      <c r="C2921"/>
      <c r="D2921"/>
      <c r="E2921"/>
      <c r="F2921" s="52"/>
      <c r="G2921" s="52"/>
      <c r="AA2921" s="153"/>
      <c r="AB2921" s="153"/>
      <c r="AC2921" s="153"/>
    </row>
    <row r="2922" spans="3:29" x14ac:dyDescent="0.25">
      <c r="C2922"/>
      <c r="D2922"/>
      <c r="E2922"/>
      <c r="F2922" s="52"/>
      <c r="G2922" s="52"/>
      <c r="AA2922" s="153"/>
      <c r="AB2922" s="153"/>
      <c r="AC2922" s="153"/>
    </row>
    <row r="2923" spans="3:29" x14ac:dyDescent="0.25">
      <c r="C2923"/>
      <c r="D2923"/>
      <c r="E2923"/>
      <c r="F2923" s="52"/>
      <c r="G2923" s="52"/>
      <c r="AA2923" s="153"/>
      <c r="AB2923" s="153"/>
      <c r="AC2923" s="153"/>
    </row>
    <row r="2924" spans="3:29" x14ac:dyDescent="0.25">
      <c r="C2924"/>
      <c r="D2924"/>
      <c r="E2924"/>
      <c r="F2924" s="52"/>
      <c r="G2924" s="52"/>
      <c r="AA2924" s="153"/>
      <c r="AB2924" s="153"/>
      <c r="AC2924" s="153"/>
    </row>
    <row r="2925" spans="3:29" x14ac:dyDescent="0.25">
      <c r="C2925"/>
      <c r="D2925"/>
      <c r="E2925"/>
      <c r="F2925" s="52"/>
      <c r="G2925" s="52"/>
      <c r="AA2925" s="153"/>
      <c r="AB2925" s="153"/>
      <c r="AC2925" s="153"/>
    </row>
    <row r="2926" spans="3:29" x14ac:dyDescent="0.25">
      <c r="C2926"/>
      <c r="D2926"/>
      <c r="E2926"/>
      <c r="F2926" s="52"/>
      <c r="G2926" s="52"/>
      <c r="AA2926" s="153"/>
      <c r="AB2926" s="153"/>
      <c r="AC2926" s="153"/>
    </row>
    <row r="2927" spans="3:29" x14ac:dyDescent="0.25">
      <c r="C2927"/>
      <c r="D2927"/>
      <c r="E2927"/>
      <c r="F2927" s="52"/>
      <c r="G2927" s="52"/>
      <c r="AA2927" s="153"/>
      <c r="AB2927" s="153"/>
      <c r="AC2927" s="153"/>
    </row>
    <row r="2928" spans="3:29" x14ac:dyDescent="0.25">
      <c r="C2928"/>
      <c r="D2928"/>
      <c r="E2928"/>
      <c r="F2928" s="52"/>
      <c r="G2928" s="52"/>
      <c r="AA2928" s="153"/>
      <c r="AB2928" s="153"/>
      <c r="AC2928" s="153"/>
    </row>
    <row r="2929" spans="3:29" x14ac:dyDescent="0.25">
      <c r="C2929"/>
      <c r="D2929"/>
      <c r="E2929"/>
      <c r="F2929" s="52"/>
      <c r="G2929" s="52"/>
      <c r="AA2929" s="153"/>
      <c r="AB2929" s="153"/>
      <c r="AC2929" s="153"/>
    </row>
    <row r="2930" spans="3:29" x14ac:dyDescent="0.25">
      <c r="C2930"/>
      <c r="D2930"/>
      <c r="E2930"/>
      <c r="F2930" s="52"/>
      <c r="G2930" s="52"/>
      <c r="AA2930" s="153"/>
      <c r="AB2930" s="153"/>
      <c r="AC2930" s="153"/>
    </row>
    <row r="2931" spans="3:29" x14ac:dyDescent="0.25">
      <c r="C2931"/>
      <c r="D2931"/>
      <c r="E2931"/>
      <c r="F2931" s="52"/>
      <c r="G2931" s="52"/>
      <c r="AA2931" s="153"/>
      <c r="AB2931" s="153"/>
      <c r="AC2931" s="153"/>
    </row>
    <row r="2932" spans="3:29" x14ac:dyDescent="0.25">
      <c r="C2932"/>
      <c r="D2932"/>
      <c r="E2932"/>
      <c r="F2932" s="52"/>
      <c r="G2932" s="52"/>
      <c r="AA2932" s="153"/>
      <c r="AB2932" s="153"/>
      <c r="AC2932" s="153"/>
    </row>
    <row r="2933" spans="3:29" x14ac:dyDescent="0.25">
      <c r="C2933"/>
      <c r="D2933"/>
      <c r="E2933"/>
      <c r="F2933" s="52"/>
      <c r="G2933" s="52"/>
      <c r="AA2933" s="153"/>
      <c r="AB2933" s="153"/>
      <c r="AC2933" s="153"/>
    </row>
    <row r="2934" spans="3:29" x14ac:dyDescent="0.25">
      <c r="C2934"/>
      <c r="D2934"/>
      <c r="E2934"/>
      <c r="F2934" s="52"/>
      <c r="G2934" s="52"/>
      <c r="AA2934" s="153"/>
      <c r="AB2934" s="153"/>
      <c r="AC2934" s="153"/>
    </row>
    <row r="2935" spans="3:29" x14ac:dyDescent="0.25">
      <c r="C2935"/>
      <c r="D2935"/>
      <c r="E2935"/>
      <c r="F2935" s="52"/>
      <c r="G2935" s="52"/>
      <c r="AA2935" s="153"/>
      <c r="AB2935" s="153"/>
      <c r="AC2935" s="153"/>
    </row>
    <row r="2936" spans="3:29" x14ac:dyDescent="0.25">
      <c r="C2936"/>
      <c r="D2936"/>
      <c r="E2936"/>
      <c r="F2936" s="52"/>
      <c r="G2936" s="52"/>
      <c r="AA2936" s="153"/>
      <c r="AB2936" s="153"/>
      <c r="AC2936" s="153"/>
    </row>
    <row r="2937" spans="3:29" x14ac:dyDescent="0.25">
      <c r="C2937"/>
      <c r="D2937"/>
      <c r="E2937"/>
      <c r="F2937" s="52"/>
      <c r="G2937" s="52"/>
      <c r="AA2937" s="153"/>
      <c r="AB2937" s="153"/>
      <c r="AC2937" s="153"/>
    </row>
    <row r="2938" spans="3:29" x14ac:dyDescent="0.25">
      <c r="C2938"/>
      <c r="D2938"/>
      <c r="E2938"/>
      <c r="F2938" s="52"/>
      <c r="G2938" s="52"/>
      <c r="AA2938" s="153"/>
      <c r="AB2938" s="153"/>
      <c r="AC2938" s="153"/>
    </row>
    <row r="2939" spans="3:29" x14ac:dyDescent="0.25">
      <c r="C2939"/>
      <c r="D2939"/>
      <c r="E2939"/>
      <c r="F2939" s="52"/>
      <c r="G2939" s="52"/>
      <c r="AA2939" s="153"/>
      <c r="AB2939" s="153"/>
      <c r="AC2939" s="153"/>
    </row>
    <row r="2940" spans="3:29" x14ac:dyDescent="0.25">
      <c r="C2940"/>
      <c r="D2940"/>
      <c r="E2940"/>
      <c r="F2940" s="52"/>
      <c r="G2940" s="52"/>
      <c r="AA2940" s="153"/>
      <c r="AB2940" s="153"/>
      <c r="AC2940" s="153"/>
    </row>
    <row r="2941" spans="3:29" x14ac:dyDescent="0.25">
      <c r="C2941"/>
      <c r="D2941"/>
      <c r="E2941"/>
      <c r="F2941" s="52"/>
      <c r="G2941" s="52"/>
      <c r="AA2941" s="153"/>
      <c r="AB2941" s="153"/>
      <c r="AC2941" s="153"/>
    </row>
    <row r="2942" spans="3:29" x14ac:dyDescent="0.25">
      <c r="C2942"/>
      <c r="D2942"/>
      <c r="E2942"/>
      <c r="F2942" s="52"/>
      <c r="G2942" s="52"/>
      <c r="AA2942" s="153"/>
      <c r="AB2942" s="153"/>
      <c r="AC2942" s="153"/>
    </row>
    <row r="2943" spans="3:29" x14ac:dyDescent="0.25">
      <c r="C2943"/>
      <c r="D2943"/>
      <c r="E2943"/>
      <c r="F2943" s="52"/>
      <c r="G2943" s="52"/>
      <c r="AA2943" s="153"/>
      <c r="AB2943" s="153"/>
      <c r="AC2943" s="153"/>
    </row>
    <row r="2944" spans="3:29" x14ac:dyDescent="0.25">
      <c r="C2944"/>
      <c r="D2944"/>
      <c r="E2944"/>
      <c r="F2944" s="52"/>
      <c r="G2944" s="52"/>
      <c r="AA2944" s="153"/>
      <c r="AB2944" s="153"/>
      <c r="AC2944" s="153"/>
    </row>
    <row r="2945" spans="3:29" x14ac:dyDescent="0.25">
      <c r="C2945"/>
      <c r="D2945"/>
      <c r="E2945"/>
      <c r="F2945" s="52"/>
      <c r="G2945" s="52"/>
      <c r="AA2945" s="153"/>
      <c r="AB2945" s="153"/>
      <c r="AC2945" s="153"/>
    </row>
    <row r="2946" spans="3:29" x14ac:dyDescent="0.25">
      <c r="C2946"/>
      <c r="D2946"/>
      <c r="E2946"/>
      <c r="F2946" s="52"/>
      <c r="G2946" s="52"/>
      <c r="AA2946" s="153"/>
      <c r="AB2946" s="153"/>
      <c r="AC2946" s="153"/>
    </row>
    <row r="2947" spans="3:29" x14ac:dyDescent="0.25">
      <c r="C2947"/>
      <c r="D2947"/>
      <c r="E2947"/>
      <c r="F2947" s="52"/>
      <c r="G2947" s="52"/>
      <c r="AA2947" s="153"/>
      <c r="AB2947" s="153"/>
      <c r="AC2947" s="153"/>
    </row>
    <row r="2948" spans="3:29" x14ac:dyDescent="0.25">
      <c r="C2948"/>
      <c r="D2948"/>
      <c r="E2948"/>
      <c r="F2948" s="52"/>
      <c r="G2948" s="52"/>
      <c r="AA2948" s="153"/>
      <c r="AB2948" s="153"/>
      <c r="AC2948" s="153"/>
    </row>
    <row r="2949" spans="3:29" x14ac:dyDescent="0.25">
      <c r="C2949"/>
      <c r="D2949"/>
      <c r="E2949"/>
      <c r="F2949" s="52"/>
      <c r="G2949" s="52"/>
      <c r="AA2949" s="153"/>
      <c r="AB2949" s="153"/>
      <c r="AC2949" s="153"/>
    </row>
    <row r="2950" spans="3:29" x14ac:dyDescent="0.25">
      <c r="C2950"/>
      <c r="D2950"/>
      <c r="E2950"/>
      <c r="F2950" s="52"/>
      <c r="G2950" s="52"/>
      <c r="AA2950" s="153"/>
      <c r="AB2950" s="153"/>
      <c r="AC2950" s="153"/>
    </row>
    <row r="2951" spans="3:29" x14ac:dyDescent="0.25">
      <c r="C2951"/>
      <c r="D2951"/>
      <c r="E2951"/>
      <c r="F2951" s="52"/>
      <c r="G2951" s="52"/>
      <c r="AA2951" s="153"/>
      <c r="AB2951" s="153"/>
      <c r="AC2951" s="153"/>
    </row>
    <row r="2952" spans="3:29" x14ac:dyDescent="0.25">
      <c r="C2952"/>
      <c r="D2952"/>
      <c r="E2952"/>
      <c r="F2952" s="52"/>
      <c r="G2952" s="52"/>
      <c r="AA2952" s="153"/>
      <c r="AB2952" s="153"/>
      <c r="AC2952" s="153"/>
    </row>
    <row r="2953" spans="3:29" x14ac:dyDescent="0.25">
      <c r="C2953"/>
      <c r="D2953"/>
      <c r="E2953"/>
      <c r="F2953" s="52"/>
      <c r="G2953" s="52"/>
      <c r="AA2953" s="153"/>
      <c r="AB2953" s="153"/>
      <c r="AC2953" s="153"/>
    </row>
    <row r="2954" spans="3:29" x14ac:dyDescent="0.25">
      <c r="C2954"/>
      <c r="D2954"/>
      <c r="E2954"/>
      <c r="F2954" s="52"/>
      <c r="G2954" s="52"/>
      <c r="AA2954" s="153"/>
      <c r="AB2954" s="153"/>
      <c r="AC2954" s="153"/>
    </row>
    <row r="2955" spans="3:29" x14ac:dyDescent="0.25">
      <c r="C2955"/>
      <c r="D2955"/>
      <c r="E2955"/>
      <c r="F2955" s="52"/>
      <c r="G2955" s="52"/>
      <c r="AA2955" s="153"/>
      <c r="AB2955" s="153"/>
      <c r="AC2955" s="153"/>
    </row>
    <row r="2956" spans="3:29" x14ac:dyDescent="0.25">
      <c r="C2956"/>
      <c r="D2956"/>
      <c r="E2956"/>
      <c r="F2956" s="52"/>
      <c r="G2956" s="52"/>
      <c r="AA2956" s="153"/>
      <c r="AB2956" s="153"/>
      <c r="AC2956" s="153"/>
    </row>
    <row r="2957" spans="3:29" x14ac:dyDescent="0.25">
      <c r="C2957"/>
      <c r="D2957"/>
      <c r="E2957"/>
      <c r="F2957" s="52"/>
      <c r="G2957" s="52"/>
      <c r="AA2957" s="153"/>
      <c r="AB2957" s="153"/>
      <c r="AC2957" s="153"/>
    </row>
    <row r="2958" spans="3:29" x14ac:dyDescent="0.25">
      <c r="C2958"/>
      <c r="D2958"/>
      <c r="E2958"/>
      <c r="F2958" s="52"/>
      <c r="G2958" s="52"/>
      <c r="AA2958" s="153"/>
      <c r="AB2958" s="153"/>
      <c r="AC2958" s="153"/>
    </row>
    <row r="2959" spans="3:29" x14ac:dyDescent="0.25">
      <c r="C2959"/>
      <c r="D2959"/>
      <c r="E2959"/>
      <c r="F2959" s="52"/>
      <c r="G2959" s="52"/>
      <c r="AA2959" s="153"/>
      <c r="AB2959" s="153"/>
      <c r="AC2959" s="153"/>
    </row>
    <row r="2960" spans="3:29" x14ac:dyDescent="0.25">
      <c r="C2960"/>
      <c r="D2960"/>
      <c r="E2960"/>
      <c r="F2960" s="52"/>
      <c r="G2960" s="52"/>
      <c r="AA2960" s="153"/>
      <c r="AB2960" s="153"/>
      <c r="AC2960" s="153"/>
    </row>
    <row r="2961" spans="3:29" x14ac:dyDescent="0.25">
      <c r="C2961"/>
      <c r="D2961"/>
      <c r="E2961"/>
      <c r="F2961" s="52"/>
      <c r="G2961" s="52"/>
      <c r="AA2961" s="153"/>
      <c r="AB2961" s="153"/>
      <c r="AC2961" s="153"/>
    </row>
    <row r="2962" spans="3:29" x14ac:dyDescent="0.25">
      <c r="C2962"/>
      <c r="D2962"/>
      <c r="E2962"/>
      <c r="F2962" s="52"/>
      <c r="G2962" s="52"/>
      <c r="AA2962" s="153"/>
      <c r="AB2962" s="153"/>
      <c r="AC2962" s="153"/>
    </row>
    <row r="2963" spans="3:29" x14ac:dyDescent="0.25">
      <c r="C2963"/>
      <c r="D2963"/>
      <c r="E2963"/>
      <c r="F2963" s="52"/>
      <c r="G2963" s="52"/>
      <c r="AA2963" s="153"/>
      <c r="AB2963" s="153"/>
      <c r="AC2963" s="153"/>
    </row>
    <row r="2964" spans="3:29" x14ac:dyDescent="0.25">
      <c r="C2964"/>
      <c r="D2964"/>
      <c r="E2964"/>
      <c r="F2964" s="52"/>
      <c r="G2964" s="52"/>
      <c r="AA2964" s="153"/>
      <c r="AB2964" s="153"/>
      <c r="AC2964" s="153"/>
    </row>
    <row r="2965" spans="3:29" x14ac:dyDescent="0.25">
      <c r="C2965"/>
      <c r="D2965"/>
      <c r="E2965"/>
      <c r="F2965" s="52"/>
      <c r="G2965" s="52"/>
      <c r="AA2965" s="153"/>
      <c r="AB2965" s="153"/>
      <c r="AC2965" s="153"/>
    </row>
    <row r="2966" spans="3:29" x14ac:dyDescent="0.25">
      <c r="C2966"/>
      <c r="D2966"/>
      <c r="E2966"/>
      <c r="F2966" s="52"/>
      <c r="G2966" s="52"/>
      <c r="AA2966" s="153"/>
      <c r="AB2966" s="153"/>
      <c r="AC2966" s="153"/>
    </row>
    <row r="2967" spans="3:29" x14ac:dyDescent="0.25">
      <c r="C2967"/>
      <c r="D2967"/>
      <c r="E2967"/>
      <c r="F2967" s="52"/>
      <c r="G2967" s="52"/>
      <c r="AA2967" s="153"/>
      <c r="AB2967" s="153"/>
      <c r="AC2967" s="153"/>
    </row>
    <row r="2968" spans="3:29" x14ac:dyDescent="0.25">
      <c r="C2968"/>
      <c r="D2968"/>
      <c r="E2968"/>
      <c r="F2968" s="52"/>
      <c r="G2968" s="52"/>
      <c r="AA2968" s="153"/>
      <c r="AB2968" s="153"/>
      <c r="AC2968" s="153"/>
    </row>
    <row r="2969" spans="3:29" x14ac:dyDescent="0.25">
      <c r="C2969"/>
      <c r="D2969"/>
      <c r="E2969"/>
      <c r="F2969" s="52"/>
      <c r="G2969" s="52"/>
      <c r="AA2969" s="153"/>
      <c r="AB2969" s="153"/>
      <c r="AC2969" s="153"/>
    </row>
    <row r="2970" spans="3:29" x14ac:dyDescent="0.25">
      <c r="C2970"/>
      <c r="D2970"/>
      <c r="E2970"/>
      <c r="F2970" s="52"/>
      <c r="G2970" s="52"/>
      <c r="AA2970" s="153"/>
      <c r="AB2970" s="153"/>
      <c r="AC2970" s="153"/>
    </row>
    <row r="2971" spans="3:29" x14ac:dyDescent="0.25">
      <c r="C2971"/>
      <c r="D2971"/>
      <c r="E2971"/>
      <c r="F2971" s="52"/>
      <c r="G2971" s="52"/>
      <c r="AA2971" s="153"/>
      <c r="AB2971" s="153"/>
      <c r="AC2971" s="153"/>
    </row>
    <row r="2972" spans="3:29" x14ac:dyDescent="0.25">
      <c r="C2972"/>
      <c r="D2972"/>
      <c r="E2972"/>
      <c r="F2972" s="52"/>
      <c r="G2972" s="52"/>
      <c r="AA2972" s="153"/>
      <c r="AB2972" s="153"/>
      <c r="AC2972" s="153"/>
    </row>
    <row r="2973" spans="3:29" x14ac:dyDescent="0.25">
      <c r="C2973"/>
      <c r="D2973"/>
      <c r="E2973"/>
      <c r="F2973" s="52"/>
      <c r="G2973" s="52"/>
      <c r="AA2973" s="153"/>
      <c r="AB2973" s="153"/>
      <c r="AC2973" s="153"/>
    </row>
    <row r="2974" spans="3:29" x14ac:dyDescent="0.25">
      <c r="C2974"/>
      <c r="D2974"/>
      <c r="E2974"/>
      <c r="F2974" s="52"/>
      <c r="G2974" s="52"/>
      <c r="AA2974" s="153"/>
      <c r="AB2974" s="153"/>
      <c r="AC2974" s="153"/>
    </row>
    <row r="2975" spans="3:29" x14ac:dyDescent="0.25">
      <c r="C2975"/>
      <c r="D2975"/>
      <c r="E2975"/>
      <c r="F2975" s="52"/>
      <c r="G2975" s="52"/>
      <c r="AA2975" s="153"/>
      <c r="AB2975" s="153"/>
      <c r="AC2975" s="153"/>
    </row>
    <row r="2976" spans="3:29" x14ac:dyDescent="0.25">
      <c r="C2976"/>
      <c r="D2976"/>
      <c r="E2976"/>
      <c r="F2976" s="52"/>
      <c r="G2976" s="52"/>
      <c r="AA2976" s="153"/>
      <c r="AB2976" s="153"/>
      <c r="AC2976" s="153"/>
    </row>
    <row r="2977" spans="3:29" x14ac:dyDescent="0.25">
      <c r="C2977"/>
      <c r="D2977"/>
      <c r="E2977"/>
      <c r="F2977" s="52"/>
      <c r="G2977" s="52"/>
      <c r="AA2977" s="153"/>
      <c r="AB2977" s="153"/>
      <c r="AC2977" s="153"/>
    </row>
    <row r="2978" spans="3:29" x14ac:dyDescent="0.25">
      <c r="C2978"/>
      <c r="D2978"/>
      <c r="E2978"/>
      <c r="F2978" s="52"/>
      <c r="G2978" s="52"/>
      <c r="AA2978" s="153"/>
      <c r="AB2978" s="153"/>
      <c r="AC2978" s="153"/>
    </row>
    <row r="2979" spans="3:29" x14ac:dyDescent="0.25">
      <c r="C2979"/>
      <c r="D2979"/>
      <c r="E2979"/>
      <c r="F2979" s="52"/>
      <c r="G2979" s="52"/>
      <c r="AA2979" s="153"/>
      <c r="AB2979" s="153"/>
      <c r="AC2979" s="153"/>
    </row>
    <row r="2980" spans="3:29" x14ac:dyDescent="0.25">
      <c r="C2980"/>
      <c r="D2980"/>
      <c r="E2980"/>
      <c r="F2980" s="52"/>
      <c r="G2980" s="52"/>
      <c r="AA2980" s="153"/>
      <c r="AB2980" s="153"/>
      <c r="AC2980" s="153"/>
    </row>
    <row r="2981" spans="3:29" x14ac:dyDescent="0.25">
      <c r="C2981"/>
      <c r="D2981"/>
      <c r="E2981"/>
      <c r="F2981" s="52"/>
      <c r="G2981" s="52"/>
      <c r="AA2981" s="153"/>
      <c r="AB2981" s="153"/>
      <c r="AC2981" s="153"/>
    </row>
    <row r="2982" spans="3:29" x14ac:dyDescent="0.25">
      <c r="C2982"/>
      <c r="D2982"/>
      <c r="E2982"/>
      <c r="F2982" s="52"/>
      <c r="G2982" s="52"/>
      <c r="AA2982" s="153"/>
      <c r="AB2982" s="153"/>
      <c r="AC2982" s="153"/>
    </row>
    <row r="2983" spans="3:29" x14ac:dyDescent="0.25">
      <c r="C2983"/>
      <c r="D2983"/>
      <c r="E2983"/>
      <c r="F2983" s="52"/>
      <c r="G2983" s="52"/>
      <c r="AA2983" s="153"/>
      <c r="AB2983" s="153"/>
      <c r="AC2983" s="153"/>
    </row>
    <row r="2984" spans="3:29" x14ac:dyDescent="0.25">
      <c r="C2984"/>
      <c r="D2984"/>
      <c r="E2984"/>
      <c r="F2984" s="52"/>
      <c r="G2984" s="52"/>
      <c r="AA2984" s="153"/>
      <c r="AB2984" s="153"/>
      <c r="AC2984" s="153"/>
    </row>
    <row r="2985" spans="3:29" x14ac:dyDescent="0.25">
      <c r="C2985"/>
      <c r="D2985"/>
      <c r="E2985"/>
      <c r="F2985" s="52"/>
      <c r="G2985" s="52"/>
      <c r="AA2985" s="153"/>
      <c r="AB2985" s="153"/>
      <c r="AC2985" s="153"/>
    </row>
    <row r="2986" spans="3:29" x14ac:dyDescent="0.25">
      <c r="C2986"/>
      <c r="D2986"/>
      <c r="E2986"/>
      <c r="F2986" s="52"/>
      <c r="G2986" s="52"/>
      <c r="AA2986" s="153"/>
      <c r="AB2986" s="153"/>
      <c r="AC2986" s="153"/>
    </row>
    <row r="2987" spans="3:29" x14ac:dyDescent="0.25">
      <c r="C2987"/>
      <c r="D2987"/>
      <c r="E2987"/>
      <c r="F2987" s="52"/>
      <c r="G2987" s="52"/>
      <c r="AA2987" s="153"/>
      <c r="AB2987" s="153"/>
      <c r="AC2987" s="153"/>
    </row>
    <row r="2988" spans="3:29" x14ac:dyDescent="0.25">
      <c r="C2988"/>
      <c r="D2988"/>
      <c r="E2988"/>
      <c r="F2988" s="52"/>
      <c r="G2988" s="52"/>
      <c r="AA2988" s="153"/>
      <c r="AB2988" s="153"/>
      <c r="AC2988" s="153"/>
    </row>
    <row r="2989" spans="3:29" x14ac:dyDescent="0.25">
      <c r="C2989"/>
      <c r="D2989"/>
      <c r="E2989"/>
      <c r="F2989" s="52"/>
      <c r="G2989" s="52"/>
      <c r="AA2989" s="153"/>
      <c r="AB2989" s="153"/>
      <c r="AC2989" s="153"/>
    </row>
    <row r="2990" spans="3:29" x14ac:dyDescent="0.25">
      <c r="C2990"/>
      <c r="D2990"/>
      <c r="E2990"/>
      <c r="F2990" s="52"/>
      <c r="G2990" s="52"/>
      <c r="AA2990" s="153"/>
      <c r="AB2990" s="153"/>
      <c r="AC2990" s="153"/>
    </row>
    <row r="2991" spans="3:29" x14ac:dyDescent="0.25">
      <c r="C2991"/>
      <c r="D2991"/>
      <c r="E2991"/>
      <c r="F2991" s="52"/>
      <c r="G2991" s="52"/>
      <c r="AA2991" s="153"/>
      <c r="AB2991" s="153"/>
      <c r="AC2991" s="153"/>
    </row>
    <row r="2992" spans="3:29" x14ac:dyDescent="0.25">
      <c r="C2992"/>
      <c r="D2992"/>
      <c r="E2992"/>
      <c r="F2992" s="52"/>
      <c r="G2992" s="52"/>
      <c r="AA2992" s="153"/>
      <c r="AB2992" s="153"/>
      <c r="AC2992" s="153"/>
    </row>
    <row r="2993" spans="3:29" x14ac:dyDescent="0.25">
      <c r="C2993"/>
      <c r="D2993"/>
      <c r="E2993"/>
      <c r="F2993" s="52"/>
      <c r="G2993" s="52"/>
      <c r="AA2993" s="153"/>
      <c r="AB2993" s="153"/>
      <c r="AC2993" s="153"/>
    </row>
    <row r="2994" spans="3:29" x14ac:dyDescent="0.25">
      <c r="C2994"/>
      <c r="D2994"/>
      <c r="E2994"/>
      <c r="F2994" s="52"/>
      <c r="G2994" s="52"/>
      <c r="AA2994" s="153"/>
      <c r="AB2994" s="153"/>
      <c r="AC2994" s="153"/>
    </row>
    <row r="2995" spans="3:29" x14ac:dyDescent="0.25">
      <c r="C2995"/>
      <c r="D2995"/>
      <c r="E2995"/>
      <c r="F2995" s="52"/>
      <c r="G2995" s="52"/>
      <c r="AA2995" s="153"/>
      <c r="AB2995" s="153"/>
      <c r="AC2995" s="153"/>
    </row>
    <row r="2996" spans="3:29" x14ac:dyDescent="0.25">
      <c r="C2996"/>
      <c r="D2996"/>
      <c r="E2996"/>
      <c r="F2996" s="52"/>
      <c r="G2996" s="52"/>
      <c r="AA2996" s="153"/>
      <c r="AB2996" s="153"/>
      <c r="AC2996" s="153"/>
    </row>
    <row r="2997" spans="3:29" x14ac:dyDescent="0.25">
      <c r="C2997"/>
      <c r="D2997"/>
      <c r="E2997"/>
      <c r="F2997" s="52"/>
      <c r="G2997" s="52"/>
      <c r="AA2997" s="153"/>
      <c r="AB2997" s="153"/>
      <c r="AC2997" s="153"/>
    </row>
    <row r="2998" spans="3:29" x14ac:dyDescent="0.25">
      <c r="C2998"/>
      <c r="D2998"/>
      <c r="E2998"/>
      <c r="F2998" s="52"/>
      <c r="G2998" s="52"/>
      <c r="AA2998" s="153"/>
      <c r="AB2998" s="153"/>
      <c r="AC2998" s="153"/>
    </row>
    <row r="2999" spans="3:29" x14ac:dyDescent="0.25">
      <c r="C2999"/>
      <c r="D2999"/>
      <c r="E2999"/>
      <c r="F2999" s="52"/>
      <c r="G2999" s="52"/>
      <c r="AA2999" s="153"/>
      <c r="AB2999" s="153"/>
      <c r="AC2999" s="153"/>
    </row>
    <row r="3000" spans="3:29" x14ac:dyDescent="0.25">
      <c r="C3000"/>
      <c r="D3000"/>
      <c r="E3000"/>
      <c r="F3000" s="52"/>
      <c r="G3000" s="52"/>
      <c r="AA3000" s="153"/>
      <c r="AB3000" s="153"/>
      <c r="AC3000" s="153"/>
    </row>
    <row r="3001" spans="3:29" x14ac:dyDescent="0.25">
      <c r="C3001"/>
      <c r="D3001"/>
      <c r="E3001"/>
      <c r="F3001" s="52"/>
      <c r="G3001" s="52"/>
      <c r="AA3001" s="153"/>
      <c r="AB3001" s="153"/>
      <c r="AC3001" s="153"/>
    </row>
    <row r="3002" spans="3:29" x14ac:dyDescent="0.25">
      <c r="C3002"/>
      <c r="D3002"/>
      <c r="E3002"/>
      <c r="F3002" s="52"/>
      <c r="G3002" s="52"/>
      <c r="AA3002" s="153"/>
      <c r="AB3002" s="153"/>
      <c r="AC3002" s="153"/>
    </row>
    <row r="3003" spans="3:29" x14ac:dyDescent="0.25">
      <c r="C3003"/>
      <c r="D3003"/>
      <c r="E3003"/>
      <c r="F3003" s="52"/>
      <c r="G3003" s="52"/>
      <c r="AA3003" s="153"/>
      <c r="AB3003" s="153"/>
      <c r="AC3003" s="153"/>
    </row>
    <row r="3004" spans="3:29" x14ac:dyDescent="0.25">
      <c r="C3004"/>
      <c r="D3004"/>
      <c r="E3004"/>
      <c r="F3004" s="52"/>
      <c r="G3004" s="52"/>
      <c r="AA3004" s="153"/>
      <c r="AB3004" s="153"/>
      <c r="AC3004" s="153"/>
    </row>
    <row r="3005" spans="3:29" x14ac:dyDescent="0.25">
      <c r="C3005"/>
      <c r="D3005"/>
      <c r="E3005"/>
      <c r="F3005" s="52"/>
      <c r="G3005" s="52"/>
      <c r="AA3005" s="153"/>
      <c r="AB3005" s="153"/>
      <c r="AC3005" s="153"/>
    </row>
    <row r="3006" spans="3:29" x14ac:dyDescent="0.25">
      <c r="C3006"/>
      <c r="D3006"/>
      <c r="E3006"/>
      <c r="F3006" s="52"/>
      <c r="G3006" s="52"/>
      <c r="AA3006" s="153"/>
      <c r="AB3006" s="153"/>
      <c r="AC3006" s="153"/>
    </row>
    <row r="3007" spans="3:29" x14ac:dyDescent="0.25">
      <c r="C3007"/>
      <c r="D3007"/>
      <c r="E3007"/>
      <c r="F3007" s="52"/>
      <c r="G3007" s="52"/>
      <c r="AA3007" s="153"/>
      <c r="AB3007" s="153"/>
      <c r="AC3007" s="153"/>
    </row>
    <row r="3008" spans="3:29" x14ac:dyDescent="0.25">
      <c r="C3008"/>
      <c r="D3008"/>
      <c r="E3008"/>
      <c r="F3008" s="52"/>
      <c r="G3008" s="52"/>
      <c r="AA3008" s="153"/>
      <c r="AB3008" s="153"/>
      <c r="AC3008" s="153"/>
    </row>
    <row r="3009" spans="3:29" x14ac:dyDescent="0.25">
      <c r="C3009"/>
      <c r="D3009"/>
      <c r="E3009"/>
      <c r="F3009" s="52"/>
      <c r="G3009" s="52"/>
      <c r="AA3009" s="153"/>
      <c r="AB3009" s="153"/>
      <c r="AC3009" s="153"/>
    </row>
    <row r="3010" spans="3:29" x14ac:dyDescent="0.25">
      <c r="C3010"/>
      <c r="D3010"/>
      <c r="E3010"/>
      <c r="F3010" s="52"/>
      <c r="G3010" s="52"/>
      <c r="AA3010" s="153"/>
      <c r="AB3010" s="153"/>
      <c r="AC3010" s="153"/>
    </row>
    <row r="3011" spans="3:29" x14ac:dyDescent="0.25">
      <c r="C3011"/>
      <c r="D3011"/>
      <c r="E3011"/>
      <c r="F3011" s="52"/>
      <c r="G3011" s="52"/>
      <c r="AA3011" s="153"/>
      <c r="AB3011" s="153"/>
      <c r="AC3011" s="153"/>
    </row>
    <row r="3012" spans="3:29" x14ac:dyDescent="0.25">
      <c r="C3012"/>
      <c r="D3012"/>
      <c r="E3012"/>
      <c r="F3012" s="52"/>
      <c r="G3012" s="52"/>
      <c r="AA3012" s="153"/>
      <c r="AB3012" s="153"/>
      <c r="AC3012" s="153"/>
    </row>
    <row r="3013" spans="3:29" x14ac:dyDescent="0.25">
      <c r="C3013"/>
      <c r="D3013"/>
      <c r="E3013"/>
      <c r="F3013" s="52"/>
      <c r="G3013" s="52"/>
      <c r="AA3013" s="153"/>
      <c r="AB3013" s="153"/>
      <c r="AC3013" s="153"/>
    </row>
    <row r="3014" spans="3:29" x14ac:dyDescent="0.25">
      <c r="C3014"/>
      <c r="D3014"/>
      <c r="E3014"/>
      <c r="F3014" s="52"/>
      <c r="G3014" s="52"/>
      <c r="AA3014" s="153"/>
      <c r="AB3014" s="153"/>
      <c r="AC3014" s="153"/>
    </row>
    <row r="3015" spans="3:29" x14ac:dyDescent="0.25">
      <c r="C3015"/>
      <c r="D3015"/>
      <c r="E3015"/>
      <c r="F3015" s="52"/>
      <c r="G3015" s="52"/>
      <c r="AA3015" s="153"/>
      <c r="AB3015" s="153"/>
      <c r="AC3015" s="153"/>
    </row>
    <row r="3016" spans="3:29" x14ac:dyDescent="0.25">
      <c r="C3016"/>
      <c r="D3016"/>
      <c r="E3016"/>
      <c r="F3016" s="52"/>
      <c r="G3016" s="52"/>
      <c r="AA3016" s="153"/>
      <c r="AB3016" s="153"/>
      <c r="AC3016" s="153"/>
    </row>
    <row r="3017" spans="3:29" x14ac:dyDescent="0.25">
      <c r="C3017"/>
      <c r="D3017"/>
      <c r="E3017"/>
      <c r="F3017" s="52"/>
      <c r="G3017" s="52"/>
      <c r="AA3017" s="153"/>
      <c r="AB3017" s="153"/>
      <c r="AC3017" s="153"/>
    </row>
    <row r="3018" spans="3:29" x14ac:dyDescent="0.25">
      <c r="C3018"/>
      <c r="D3018"/>
      <c r="E3018"/>
      <c r="F3018" s="52"/>
      <c r="G3018" s="52"/>
      <c r="AA3018" s="153"/>
      <c r="AB3018" s="153"/>
      <c r="AC3018" s="153"/>
    </row>
    <row r="3019" spans="3:29" x14ac:dyDescent="0.25">
      <c r="C3019"/>
      <c r="D3019"/>
      <c r="E3019"/>
      <c r="F3019" s="52"/>
      <c r="G3019" s="52"/>
      <c r="AA3019" s="153"/>
      <c r="AB3019" s="153"/>
      <c r="AC3019" s="153"/>
    </row>
    <row r="3020" spans="3:29" x14ac:dyDescent="0.25">
      <c r="C3020"/>
      <c r="D3020"/>
      <c r="E3020"/>
      <c r="F3020" s="52"/>
      <c r="G3020" s="52"/>
      <c r="AA3020" s="153"/>
      <c r="AB3020" s="153"/>
      <c r="AC3020" s="153"/>
    </row>
    <row r="3021" spans="3:29" x14ac:dyDescent="0.25">
      <c r="C3021"/>
      <c r="D3021"/>
      <c r="E3021"/>
      <c r="F3021" s="52"/>
      <c r="G3021" s="52"/>
      <c r="AA3021" s="153"/>
      <c r="AB3021" s="153"/>
      <c r="AC3021" s="153"/>
    </row>
    <row r="3022" spans="3:29" x14ac:dyDescent="0.25">
      <c r="C3022"/>
      <c r="D3022"/>
      <c r="E3022"/>
      <c r="F3022" s="52"/>
      <c r="G3022" s="52"/>
      <c r="AA3022" s="153"/>
      <c r="AB3022" s="153"/>
      <c r="AC3022" s="153"/>
    </row>
    <row r="3023" spans="3:29" x14ac:dyDescent="0.25">
      <c r="C3023"/>
      <c r="D3023"/>
      <c r="E3023"/>
      <c r="F3023" s="52"/>
      <c r="G3023" s="52"/>
      <c r="AA3023" s="153"/>
      <c r="AB3023" s="153"/>
      <c r="AC3023" s="153"/>
    </row>
    <row r="3024" spans="3:29" x14ac:dyDescent="0.25">
      <c r="C3024"/>
      <c r="D3024"/>
      <c r="E3024"/>
      <c r="F3024" s="52"/>
      <c r="G3024" s="52"/>
      <c r="AA3024" s="153"/>
      <c r="AB3024" s="153"/>
      <c r="AC3024" s="153"/>
    </row>
    <row r="3025" spans="3:29" x14ac:dyDescent="0.25">
      <c r="C3025"/>
      <c r="D3025"/>
      <c r="E3025"/>
      <c r="F3025" s="52"/>
      <c r="G3025" s="52"/>
      <c r="AA3025" s="153"/>
      <c r="AB3025" s="153"/>
      <c r="AC3025" s="153"/>
    </row>
    <row r="3026" spans="3:29" x14ac:dyDescent="0.25">
      <c r="C3026"/>
      <c r="D3026"/>
      <c r="E3026"/>
      <c r="F3026" s="52"/>
      <c r="G3026" s="52"/>
      <c r="AA3026" s="153"/>
      <c r="AB3026" s="153"/>
      <c r="AC3026" s="153"/>
    </row>
    <row r="3027" spans="3:29" x14ac:dyDescent="0.25">
      <c r="C3027"/>
      <c r="D3027"/>
      <c r="E3027"/>
      <c r="F3027" s="52"/>
      <c r="G3027" s="52"/>
      <c r="AA3027" s="153"/>
      <c r="AB3027" s="153"/>
      <c r="AC3027" s="153"/>
    </row>
    <row r="3028" spans="3:29" x14ac:dyDescent="0.25">
      <c r="C3028"/>
      <c r="D3028"/>
      <c r="E3028"/>
      <c r="F3028" s="52"/>
      <c r="G3028" s="52"/>
      <c r="AA3028" s="153"/>
      <c r="AB3028" s="153"/>
      <c r="AC3028" s="153"/>
    </row>
    <row r="3029" spans="3:29" x14ac:dyDescent="0.25">
      <c r="C3029"/>
      <c r="D3029"/>
      <c r="E3029"/>
      <c r="F3029" s="52"/>
      <c r="G3029" s="52"/>
      <c r="AA3029" s="153"/>
      <c r="AB3029" s="153"/>
      <c r="AC3029" s="153"/>
    </row>
    <row r="3030" spans="3:29" x14ac:dyDescent="0.25">
      <c r="C3030"/>
      <c r="D3030"/>
      <c r="E3030"/>
      <c r="F3030" s="52"/>
      <c r="G3030" s="52"/>
      <c r="AA3030" s="153"/>
      <c r="AB3030" s="153"/>
      <c r="AC3030" s="153"/>
    </row>
    <row r="3031" spans="3:29" x14ac:dyDescent="0.25">
      <c r="C3031"/>
      <c r="D3031"/>
      <c r="E3031"/>
      <c r="F3031" s="52"/>
      <c r="G3031" s="52"/>
      <c r="AA3031" s="153"/>
      <c r="AB3031" s="153"/>
      <c r="AC3031" s="153"/>
    </row>
    <row r="3032" spans="3:29" x14ac:dyDescent="0.25">
      <c r="C3032"/>
      <c r="D3032"/>
      <c r="E3032"/>
      <c r="F3032" s="52"/>
      <c r="G3032" s="52"/>
      <c r="AA3032" s="153"/>
      <c r="AB3032" s="153"/>
      <c r="AC3032" s="153"/>
    </row>
    <row r="3033" spans="3:29" x14ac:dyDescent="0.25">
      <c r="C3033"/>
      <c r="D3033"/>
      <c r="E3033"/>
      <c r="F3033" s="52"/>
      <c r="G3033" s="52"/>
      <c r="AA3033" s="153"/>
      <c r="AB3033" s="153"/>
      <c r="AC3033" s="153"/>
    </row>
    <row r="3034" spans="3:29" x14ac:dyDescent="0.25">
      <c r="C3034"/>
      <c r="D3034"/>
      <c r="E3034"/>
      <c r="F3034" s="52"/>
      <c r="G3034" s="52"/>
      <c r="AA3034" s="153"/>
      <c r="AB3034" s="153"/>
      <c r="AC3034" s="153"/>
    </row>
    <row r="3035" spans="3:29" x14ac:dyDescent="0.25">
      <c r="C3035"/>
      <c r="D3035"/>
      <c r="E3035"/>
      <c r="F3035" s="52"/>
      <c r="G3035" s="52"/>
      <c r="AA3035" s="153"/>
      <c r="AB3035" s="153"/>
      <c r="AC3035" s="153"/>
    </row>
    <row r="3036" spans="3:29" x14ac:dyDescent="0.25">
      <c r="C3036"/>
      <c r="D3036"/>
      <c r="E3036"/>
      <c r="F3036" s="52"/>
      <c r="G3036" s="52"/>
      <c r="AA3036" s="153"/>
      <c r="AB3036" s="153"/>
      <c r="AC3036" s="153"/>
    </row>
    <row r="3037" spans="3:29" x14ac:dyDescent="0.25">
      <c r="C3037"/>
      <c r="D3037"/>
      <c r="E3037"/>
      <c r="F3037" s="52"/>
      <c r="G3037" s="52"/>
      <c r="AA3037" s="153"/>
      <c r="AB3037" s="153"/>
      <c r="AC3037" s="153"/>
    </row>
    <row r="3038" spans="3:29" x14ac:dyDescent="0.25">
      <c r="C3038"/>
      <c r="D3038"/>
      <c r="E3038"/>
      <c r="F3038" s="52"/>
      <c r="G3038" s="52"/>
      <c r="AA3038" s="153"/>
      <c r="AB3038" s="153"/>
      <c r="AC3038" s="153"/>
    </row>
    <row r="3039" spans="3:29" x14ac:dyDescent="0.25">
      <c r="C3039"/>
      <c r="D3039"/>
      <c r="E3039"/>
      <c r="F3039" s="52"/>
      <c r="G3039" s="52"/>
      <c r="AA3039" s="153"/>
      <c r="AB3039" s="153"/>
      <c r="AC3039" s="153"/>
    </row>
    <row r="3040" spans="3:29" x14ac:dyDescent="0.25">
      <c r="C3040"/>
      <c r="D3040"/>
      <c r="E3040"/>
      <c r="F3040" s="52"/>
      <c r="G3040" s="52"/>
      <c r="AA3040" s="153"/>
      <c r="AB3040" s="153"/>
      <c r="AC3040" s="153"/>
    </row>
    <row r="3041" spans="3:29" x14ac:dyDescent="0.25">
      <c r="C3041"/>
      <c r="D3041"/>
      <c r="E3041"/>
      <c r="F3041" s="52"/>
      <c r="G3041" s="52"/>
      <c r="AA3041" s="153"/>
      <c r="AB3041" s="153"/>
      <c r="AC3041" s="153"/>
    </row>
    <row r="3042" spans="3:29" x14ac:dyDescent="0.25">
      <c r="C3042"/>
      <c r="D3042"/>
      <c r="E3042"/>
      <c r="F3042" s="52"/>
      <c r="G3042" s="52"/>
      <c r="AA3042" s="153"/>
      <c r="AB3042" s="153"/>
      <c r="AC3042" s="153"/>
    </row>
    <row r="3043" spans="3:29" x14ac:dyDescent="0.25">
      <c r="C3043"/>
      <c r="D3043"/>
      <c r="E3043"/>
      <c r="F3043" s="52"/>
      <c r="G3043" s="52"/>
      <c r="AA3043" s="153"/>
      <c r="AB3043" s="153"/>
      <c r="AC3043" s="153"/>
    </row>
    <row r="3044" spans="3:29" x14ac:dyDescent="0.25">
      <c r="C3044"/>
      <c r="D3044"/>
      <c r="E3044"/>
      <c r="F3044" s="52"/>
      <c r="G3044" s="52"/>
      <c r="AA3044" s="153"/>
      <c r="AB3044" s="153"/>
      <c r="AC3044" s="153"/>
    </row>
    <row r="3045" spans="3:29" x14ac:dyDescent="0.25">
      <c r="C3045"/>
      <c r="D3045"/>
      <c r="E3045"/>
      <c r="F3045" s="52"/>
      <c r="G3045" s="52"/>
      <c r="AA3045" s="153"/>
      <c r="AB3045" s="153"/>
      <c r="AC3045" s="153"/>
    </row>
    <row r="3046" spans="3:29" x14ac:dyDescent="0.25">
      <c r="C3046"/>
      <c r="D3046"/>
      <c r="E3046"/>
      <c r="F3046" s="52"/>
      <c r="G3046" s="52"/>
      <c r="AA3046" s="153"/>
      <c r="AB3046" s="153"/>
      <c r="AC3046" s="153"/>
    </row>
    <row r="3047" spans="3:29" x14ac:dyDescent="0.25">
      <c r="C3047"/>
      <c r="D3047"/>
      <c r="E3047"/>
      <c r="F3047" s="52"/>
      <c r="G3047" s="52"/>
      <c r="AA3047" s="153"/>
      <c r="AB3047" s="153"/>
      <c r="AC3047" s="153"/>
    </row>
    <row r="3048" spans="3:29" x14ac:dyDescent="0.25">
      <c r="C3048"/>
      <c r="D3048"/>
      <c r="E3048"/>
      <c r="F3048" s="52"/>
      <c r="G3048" s="52"/>
      <c r="AA3048" s="153"/>
      <c r="AB3048" s="153"/>
      <c r="AC3048" s="153"/>
    </row>
    <row r="3049" spans="3:29" x14ac:dyDescent="0.25">
      <c r="C3049"/>
      <c r="D3049"/>
      <c r="E3049"/>
      <c r="F3049" s="52"/>
      <c r="G3049" s="52"/>
      <c r="AA3049" s="153"/>
      <c r="AB3049" s="153"/>
      <c r="AC3049" s="153"/>
    </row>
    <row r="3050" spans="3:29" x14ac:dyDescent="0.25">
      <c r="C3050"/>
      <c r="D3050"/>
      <c r="E3050"/>
      <c r="F3050" s="52"/>
      <c r="G3050" s="52"/>
      <c r="AA3050" s="153"/>
      <c r="AB3050" s="153"/>
      <c r="AC3050" s="153"/>
    </row>
    <row r="3051" spans="3:29" x14ac:dyDescent="0.25">
      <c r="C3051"/>
      <c r="D3051"/>
      <c r="E3051"/>
      <c r="F3051" s="52"/>
      <c r="G3051" s="52"/>
      <c r="AA3051" s="153"/>
      <c r="AB3051" s="153"/>
      <c r="AC3051" s="153"/>
    </row>
    <row r="3052" spans="3:29" x14ac:dyDescent="0.25">
      <c r="C3052"/>
      <c r="D3052"/>
      <c r="E3052"/>
      <c r="F3052" s="52"/>
      <c r="G3052" s="52"/>
      <c r="AA3052" s="153"/>
      <c r="AB3052" s="153"/>
      <c r="AC3052" s="153"/>
    </row>
    <row r="3053" spans="3:29" x14ac:dyDescent="0.25">
      <c r="C3053"/>
      <c r="D3053"/>
      <c r="E3053"/>
      <c r="F3053" s="52"/>
      <c r="G3053" s="52"/>
      <c r="AA3053" s="153"/>
      <c r="AB3053" s="153"/>
      <c r="AC3053" s="153"/>
    </row>
    <row r="3054" spans="3:29" x14ac:dyDescent="0.25">
      <c r="C3054"/>
      <c r="D3054"/>
      <c r="E3054"/>
      <c r="F3054" s="52"/>
      <c r="G3054" s="52"/>
      <c r="AA3054" s="153"/>
      <c r="AB3054" s="153"/>
      <c r="AC3054" s="153"/>
    </row>
    <row r="3055" spans="3:29" x14ac:dyDescent="0.25">
      <c r="C3055"/>
      <c r="D3055"/>
      <c r="E3055"/>
      <c r="F3055" s="52"/>
      <c r="G3055" s="52"/>
      <c r="AA3055" s="153"/>
      <c r="AB3055" s="153"/>
      <c r="AC3055" s="153"/>
    </row>
    <row r="3056" spans="3:29" x14ac:dyDescent="0.25">
      <c r="C3056"/>
      <c r="D3056"/>
      <c r="E3056"/>
      <c r="F3056" s="52"/>
      <c r="G3056" s="52"/>
      <c r="AA3056" s="153"/>
      <c r="AB3056" s="153"/>
      <c r="AC3056" s="153"/>
    </row>
    <row r="3057" spans="3:29" x14ac:dyDescent="0.25">
      <c r="C3057"/>
      <c r="D3057"/>
      <c r="E3057"/>
      <c r="F3057" s="52"/>
      <c r="G3057" s="52"/>
      <c r="AA3057" s="153"/>
      <c r="AB3057" s="153"/>
      <c r="AC3057" s="153"/>
    </row>
    <row r="3058" spans="3:29" x14ac:dyDescent="0.25">
      <c r="C3058"/>
      <c r="D3058"/>
      <c r="E3058"/>
      <c r="F3058" s="52"/>
      <c r="G3058" s="52"/>
      <c r="AA3058" s="153"/>
      <c r="AB3058" s="153"/>
      <c r="AC3058" s="153"/>
    </row>
    <row r="3059" spans="3:29" x14ac:dyDescent="0.25">
      <c r="C3059"/>
      <c r="D3059"/>
      <c r="E3059"/>
      <c r="F3059" s="52"/>
      <c r="G3059" s="52"/>
      <c r="AA3059" s="153"/>
      <c r="AB3059" s="153"/>
      <c r="AC3059" s="153"/>
    </row>
    <row r="3060" spans="3:29" x14ac:dyDescent="0.25">
      <c r="C3060"/>
      <c r="D3060"/>
      <c r="E3060"/>
      <c r="F3060" s="52"/>
      <c r="G3060" s="52"/>
      <c r="AA3060" s="153"/>
      <c r="AB3060" s="153"/>
      <c r="AC3060" s="153"/>
    </row>
    <row r="3061" spans="3:29" x14ac:dyDescent="0.25">
      <c r="C3061"/>
      <c r="D3061"/>
      <c r="E3061"/>
      <c r="F3061" s="52"/>
      <c r="G3061" s="52"/>
      <c r="AA3061" s="153"/>
      <c r="AB3061" s="153"/>
      <c r="AC3061" s="153"/>
    </row>
    <row r="3062" spans="3:29" x14ac:dyDescent="0.25">
      <c r="C3062"/>
      <c r="D3062"/>
      <c r="E3062"/>
      <c r="F3062" s="52"/>
      <c r="G3062" s="52"/>
      <c r="AA3062" s="153"/>
      <c r="AB3062" s="153"/>
      <c r="AC3062" s="153"/>
    </row>
    <row r="3063" spans="3:29" x14ac:dyDescent="0.25">
      <c r="C3063"/>
      <c r="D3063"/>
      <c r="E3063"/>
      <c r="F3063" s="52"/>
      <c r="G3063" s="52"/>
      <c r="AA3063" s="153"/>
      <c r="AB3063" s="153"/>
      <c r="AC3063" s="153"/>
    </row>
    <row r="3064" spans="3:29" x14ac:dyDescent="0.25">
      <c r="C3064"/>
      <c r="D3064"/>
      <c r="E3064"/>
      <c r="F3064" s="52"/>
      <c r="G3064" s="52"/>
      <c r="AA3064" s="153"/>
      <c r="AB3064" s="153"/>
      <c r="AC3064" s="153"/>
    </row>
    <row r="3065" spans="3:29" x14ac:dyDescent="0.25">
      <c r="C3065"/>
      <c r="D3065"/>
      <c r="E3065"/>
      <c r="F3065" s="52"/>
      <c r="G3065" s="52"/>
      <c r="AA3065" s="153"/>
      <c r="AB3065" s="153"/>
      <c r="AC3065" s="153"/>
    </row>
    <row r="3066" spans="3:29" x14ac:dyDescent="0.25">
      <c r="C3066"/>
      <c r="D3066"/>
      <c r="E3066"/>
      <c r="F3066" s="52"/>
      <c r="G3066" s="52"/>
      <c r="AA3066" s="153"/>
      <c r="AB3066" s="153"/>
      <c r="AC3066" s="153"/>
    </row>
    <row r="3067" spans="3:29" x14ac:dyDescent="0.25">
      <c r="C3067"/>
      <c r="D3067"/>
      <c r="E3067"/>
      <c r="F3067" s="52"/>
      <c r="G3067" s="52"/>
      <c r="AA3067" s="153"/>
      <c r="AB3067" s="153"/>
      <c r="AC3067" s="153"/>
    </row>
    <row r="3068" spans="3:29" x14ac:dyDescent="0.25">
      <c r="C3068"/>
      <c r="D3068"/>
      <c r="E3068"/>
      <c r="F3068" s="52"/>
      <c r="G3068" s="52"/>
      <c r="AA3068" s="153"/>
      <c r="AB3068" s="153"/>
      <c r="AC3068" s="153"/>
    </row>
    <row r="3069" spans="3:29" x14ac:dyDescent="0.25">
      <c r="C3069"/>
      <c r="D3069"/>
      <c r="E3069"/>
      <c r="F3069" s="52"/>
      <c r="G3069" s="52"/>
      <c r="AA3069" s="153"/>
      <c r="AB3069" s="153"/>
      <c r="AC3069" s="153"/>
    </row>
    <row r="3070" spans="3:29" x14ac:dyDescent="0.25">
      <c r="C3070"/>
      <c r="D3070"/>
      <c r="E3070"/>
      <c r="F3070" s="52"/>
      <c r="G3070" s="52"/>
      <c r="AA3070" s="153"/>
      <c r="AB3070" s="153"/>
      <c r="AC3070" s="153"/>
    </row>
    <row r="3071" spans="3:29" x14ac:dyDescent="0.25">
      <c r="C3071"/>
      <c r="D3071"/>
      <c r="E3071"/>
      <c r="F3071" s="52"/>
      <c r="G3071" s="52"/>
      <c r="AA3071" s="153"/>
      <c r="AB3071" s="153"/>
      <c r="AC3071" s="153"/>
    </row>
    <row r="3072" spans="3:29" x14ac:dyDescent="0.25">
      <c r="C3072"/>
      <c r="D3072"/>
      <c r="E3072"/>
      <c r="F3072" s="52"/>
      <c r="G3072" s="52"/>
      <c r="AA3072" s="153"/>
      <c r="AB3072" s="153"/>
      <c r="AC3072" s="153"/>
    </row>
    <row r="3073" spans="3:29" x14ac:dyDescent="0.25">
      <c r="C3073"/>
      <c r="D3073"/>
      <c r="E3073"/>
      <c r="F3073" s="52"/>
      <c r="G3073" s="52"/>
      <c r="AA3073" s="153"/>
      <c r="AB3073" s="153"/>
      <c r="AC3073" s="153"/>
    </row>
    <row r="3074" spans="3:29" x14ac:dyDescent="0.25">
      <c r="C3074"/>
      <c r="D3074"/>
      <c r="E3074"/>
      <c r="F3074" s="52"/>
      <c r="G3074" s="52"/>
      <c r="AA3074" s="153"/>
      <c r="AB3074" s="153"/>
      <c r="AC3074" s="153"/>
    </row>
    <row r="3075" spans="3:29" x14ac:dyDescent="0.25">
      <c r="C3075"/>
      <c r="D3075"/>
      <c r="E3075"/>
      <c r="F3075" s="52"/>
      <c r="G3075" s="52"/>
      <c r="AA3075" s="153"/>
      <c r="AB3075" s="153"/>
      <c r="AC3075" s="153"/>
    </row>
    <row r="3076" spans="3:29" x14ac:dyDescent="0.25">
      <c r="C3076"/>
      <c r="D3076"/>
      <c r="E3076"/>
      <c r="F3076" s="52"/>
      <c r="G3076" s="52"/>
      <c r="AA3076" s="153"/>
      <c r="AB3076" s="153"/>
      <c r="AC3076" s="153"/>
    </row>
    <row r="3077" spans="3:29" x14ac:dyDescent="0.25">
      <c r="C3077"/>
      <c r="D3077"/>
      <c r="E3077"/>
      <c r="F3077" s="52"/>
      <c r="G3077" s="52"/>
      <c r="AA3077" s="153"/>
      <c r="AB3077" s="153"/>
      <c r="AC3077" s="153"/>
    </row>
    <row r="3078" spans="3:29" x14ac:dyDescent="0.25">
      <c r="C3078"/>
      <c r="D3078"/>
      <c r="E3078"/>
      <c r="F3078" s="52"/>
      <c r="G3078" s="52"/>
      <c r="AA3078" s="153"/>
      <c r="AB3078" s="153"/>
      <c r="AC3078" s="153"/>
    </row>
    <row r="3079" spans="3:29" x14ac:dyDescent="0.25">
      <c r="C3079"/>
      <c r="D3079"/>
      <c r="E3079"/>
      <c r="F3079" s="52"/>
      <c r="G3079" s="52"/>
      <c r="AA3079" s="153"/>
      <c r="AB3079" s="153"/>
      <c r="AC3079" s="153"/>
    </row>
    <row r="3080" spans="3:29" x14ac:dyDescent="0.25">
      <c r="C3080"/>
      <c r="D3080"/>
      <c r="E3080"/>
      <c r="F3080" s="52"/>
      <c r="G3080" s="52"/>
      <c r="AA3080" s="153"/>
      <c r="AB3080" s="153"/>
      <c r="AC3080" s="153"/>
    </row>
    <row r="3081" spans="3:29" x14ac:dyDescent="0.25">
      <c r="C3081"/>
      <c r="D3081"/>
      <c r="E3081"/>
      <c r="F3081" s="52"/>
      <c r="G3081" s="52"/>
      <c r="AA3081" s="153"/>
      <c r="AB3081" s="153"/>
      <c r="AC3081" s="153"/>
    </row>
    <row r="3082" spans="3:29" x14ac:dyDescent="0.25">
      <c r="C3082"/>
      <c r="D3082"/>
      <c r="E3082"/>
      <c r="F3082" s="52"/>
      <c r="G3082" s="52"/>
      <c r="AA3082" s="153"/>
      <c r="AB3082" s="153"/>
      <c r="AC3082" s="153"/>
    </row>
    <row r="3083" spans="3:29" x14ac:dyDescent="0.25">
      <c r="C3083"/>
      <c r="D3083"/>
      <c r="E3083"/>
      <c r="F3083" s="52"/>
      <c r="G3083" s="52"/>
      <c r="AA3083" s="153"/>
      <c r="AB3083" s="153"/>
      <c r="AC3083" s="153"/>
    </row>
    <row r="3084" spans="3:29" x14ac:dyDescent="0.25">
      <c r="C3084"/>
      <c r="D3084"/>
      <c r="E3084"/>
      <c r="F3084" s="52"/>
      <c r="G3084" s="52"/>
      <c r="AA3084" s="153"/>
      <c r="AB3084" s="153"/>
      <c r="AC3084" s="153"/>
    </row>
    <row r="3085" spans="3:29" x14ac:dyDescent="0.25">
      <c r="C3085"/>
      <c r="D3085"/>
      <c r="E3085"/>
      <c r="F3085" s="52"/>
      <c r="G3085" s="52"/>
      <c r="AA3085" s="153"/>
      <c r="AB3085" s="153"/>
      <c r="AC3085" s="153"/>
    </row>
    <row r="3086" spans="3:29" x14ac:dyDescent="0.25">
      <c r="C3086"/>
      <c r="D3086"/>
      <c r="E3086"/>
      <c r="F3086" s="52"/>
      <c r="G3086" s="52"/>
      <c r="AA3086" s="153"/>
      <c r="AB3086" s="153"/>
      <c r="AC3086" s="153"/>
    </row>
    <row r="3087" spans="3:29" x14ac:dyDescent="0.25">
      <c r="C3087"/>
      <c r="D3087"/>
      <c r="E3087"/>
      <c r="F3087" s="52"/>
      <c r="G3087" s="52"/>
      <c r="AA3087" s="153"/>
      <c r="AB3087" s="153"/>
      <c r="AC3087" s="153"/>
    </row>
    <row r="3088" spans="3:29" x14ac:dyDescent="0.25">
      <c r="C3088"/>
      <c r="D3088"/>
      <c r="E3088"/>
      <c r="F3088" s="52"/>
      <c r="G3088" s="52"/>
      <c r="AA3088" s="153"/>
      <c r="AB3088" s="153"/>
      <c r="AC3088" s="153"/>
    </row>
    <row r="3089" spans="3:29" x14ac:dyDescent="0.25">
      <c r="C3089"/>
      <c r="D3089"/>
      <c r="E3089"/>
      <c r="F3089" s="52"/>
      <c r="G3089" s="52"/>
      <c r="AA3089" s="153"/>
      <c r="AB3089" s="153"/>
      <c r="AC3089" s="153"/>
    </row>
    <row r="3090" spans="3:29" x14ac:dyDescent="0.25">
      <c r="C3090"/>
      <c r="D3090"/>
      <c r="E3090"/>
      <c r="F3090" s="52"/>
      <c r="G3090" s="52"/>
      <c r="AA3090" s="153"/>
      <c r="AB3090" s="153"/>
      <c r="AC3090" s="153"/>
    </row>
    <row r="3091" spans="3:29" x14ac:dyDescent="0.25">
      <c r="C3091"/>
      <c r="D3091"/>
      <c r="E3091"/>
      <c r="F3091" s="52"/>
      <c r="G3091" s="52"/>
      <c r="AA3091" s="153"/>
      <c r="AB3091" s="153"/>
      <c r="AC3091" s="153"/>
    </row>
    <row r="3092" spans="3:29" x14ac:dyDescent="0.25">
      <c r="C3092"/>
      <c r="D3092"/>
      <c r="E3092"/>
      <c r="F3092" s="52"/>
      <c r="G3092" s="52"/>
      <c r="AA3092" s="153"/>
      <c r="AB3092" s="153"/>
      <c r="AC3092" s="153"/>
    </row>
    <row r="3093" spans="3:29" x14ac:dyDescent="0.25">
      <c r="C3093"/>
      <c r="D3093"/>
      <c r="E3093"/>
      <c r="F3093" s="52"/>
      <c r="G3093" s="52"/>
      <c r="AA3093" s="153"/>
      <c r="AB3093" s="153"/>
      <c r="AC3093" s="153"/>
    </row>
    <row r="3094" spans="3:29" x14ac:dyDescent="0.25">
      <c r="C3094"/>
      <c r="D3094"/>
      <c r="E3094"/>
      <c r="F3094" s="52"/>
      <c r="G3094" s="52"/>
      <c r="AA3094" s="153"/>
      <c r="AB3094" s="153"/>
      <c r="AC3094" s="153"/>
    </row>
    <row r="3095" spans="3:29" x14ac:dyDescent="0.25">
      <c r="C3095"/>
      <c r="D3095"/>
      <c r="E3095"/>
      <c r="F3095" s="52"/>
      <c r="G3095" s="52"/>
      <c r="AA3095" s="153"/>
      <c r="AB3095" s="153"/>
      <c r="AC3095" s="153"/>
    </row>
    <row r="3096" spans="3:29" x14ac:dyDescent="0.25">
      <c r="C3096"/>
      <c r="D3096"/>
      <c r="E3096"/>
      <c r="F3096" s="52"/>
      <c r="G3096" s="52"/>
      <c r="AA3096" s="153"/>
      <c r="AB3096" s="153"/>
      <c r="AC3096" s="153"/>
    </row>
    <row r="3097" spans="3:29" x14ac:dyDescent="0.25">
      <c r="C3097"/>
      <c r="D3097"/>
      <c r="E3097"/>
      <c r="F3097" s="52"/>
      <c r="G3097" s="52"/>
      <c r="AA3097" s="153"/>
      <c r="AB3097" s="153"/>
      <c r="AC3097" s="153"/>
    </row>
    <row r="3098" spans="3:29" x14ac:dyDescent="0.25">
      <c r="C3098"/>
      <c r="D3098"/>
      <c r="E3098"/>
      <c r="F3098" s="52"/>
      <c r="G3098" s="52"/>
      <c r="AA3098" s="153"/>
      <c r="AB3098" s="153"/>
      <c r="AC3098" s="153"/>
    </row>
    <row r="3099" spans="3:29" x14ac:dyDescent="0.25">
      <c r="C3099"/>
      <c r="D3099"/>
      <c r="E3099"/>
      <c r="F3099" s="52"/>
      <c r="G3099" s="52"/>
      <c r="AA3099" s="153"/>
      <c r="AB3099" s="153"/>
      <c r="AC3099" s="153"/>
    </row>
    <row r="3100" spans="3:29" x14ac:dyDescent="0.25">
      <c r="C3100"/>
      <c r="D3100"/>
      <c r="E3100"/>
      <c r="F3100" s="52"/>
      <c r="G3100" s="52"/>
      <c r="AA3100" s="153"/>
      <c r="AB3100" s="153"/>
      <c r="AC3100" s="153"/>
    </row>
    <row r="3101" spans="3:29" x14ac:dyDescent="0.25">
      <c r="C3101"/>
      <c r="D3101"/>
      <c r="E3101"/>
      <c r="F3101" s="52"/>
      <c r="G3101" s="52"/>
      <c r="AA3101" s="153"/>
      <c r="AB3101" s="153"/>
      <c r="AC3101" s="153"/>
    </row>
    <row r="3102" spans="3:29" x14ac:dyDescent="0.25">
      <c r="C3102"/>
      <c r="D3102"/>
      <c r="E3102"/>
      <c r="F3102" s="52"/>
      <c r="G3102" s="52"/>
      <c r="AA3102" s="153"/>
      <c r="AB3102" s="153"/>
      <c r="AC3102" s="153"/>
    </row>
    <row r="3103" spans="3:29" x14ac:dyDescent="0.25">
      <c r="C3103"/>
      <c r="D3103"/>
      <c r="E3103"/>
      <c r="F3103" s="52"/>
      <c r="G3103" s="52"/>
      <c r="AA3103" s="153"/>
      <c r="AB3103" s="153"/>
      <c r="AC3103" s="153"/>
    </row>
    <row r="3104" spans="3:29" x14ac:dyDescent="0.25">
      <c r="C3104"/>
      <c r="D3104"/>
      <c r="E3104"/>
      <c r="F3104" s="52"/>
      <c r="G3104" s="52"/>
      <c r="AA3104" s="153"/>
      <c r="AB3104" s="153"/>
      <c r="AC3104" s="153"/>
    </row>
    <row r="3105" spans="3:29" x14ac:dyDescent="0.25">
      <c r="C3105"/>
      <c r="D3105"/>
      <c r="E3105"/>
      <c r="F3105" s="52"/>
      <c r="G3105" s="52"/>
      <c r="AA3105" s="153"/>
      <c r="AB3105" s="153"/>
      <c r="AC3105" s="153"/>
    </row>
    <row r="3106" spans="3:29" x14ac:dyDescent="0.25">
      <c r="C3106"/>
      <c r="D3106"/>
      <c r="E3106"/>
      <c r="F3106" s="52"/>
      <c r="G3106" s="52"/>
      <c r="AA3106" s="153"/>
      <c r="AB3106" s="153"/>
      <c r="AC3106" s="153"/>
    </row>
    <row r="3107" spans="3:29" x14ac:dyDescent="0.25">
      <c r="C3107"/>
      <c r="D3107"/>
      <c r="E3107"/>
      <c r="F3107" s="52"/>
      <c r="G3107" s="52"/>
      <c r="AA3107" s="153"/>
      <c r="AB3107" s="153"/>
      <c r="AC3107" s="153"/>
    </row>
    <row r="3108" spans="3:29" x14ac:dyDescent="0.25">
      <c r="C3108"/>
      <c r="D3108"/>
      <c r="E3108"/>
      <c r="F3108" s="52"/>
      <c r="G3108" s="52"/>
      <c r="AA3108" s="153"/>
      <c r="AB3108" s="153"/>
      <c r="AC3108" s="153"/>
    </row>
    <row r="3109" spans="3:29" x14ac:dyDescent="0.25">
      <c r="C3109"/>
      <c r="D3109"/>
      <c r="E3109"/>
      <c r="F3109" s="52"/>
      <c r="G3109" s="52"/>
      <c r="AA3109" s="153"/>
      <c r="AB3109" s="153"/>
      <c r="AC3109" s="153"/>
    </row>
    <row r="3110" spans="3:29" x14ac:dyDescent="0.25">
      <c r="C3110"/>
      <c r="D3110"/>
      <c r="E3110"/>
      <c r="F3110" s="52"/>
      <c r="G3110" s="52"/>
      <c r="AA3110" s="153"/>
      <c r="AB3110" s="153"/>
      <c r="AC3110" s="153"/>
    </row>
    <row r="3111" spans="3:29" x14ac:dyDescent="0.25">
      <c r="C3111"/>
      <c r="D3111"/>
      <c r="E3111"/>
      <c r="F3111" s="52"/>
      <c r="G3111" s="52"/>
      <c r="AA3111" s="153"/>
      <c r="AB3111" s="153"/>
      <c r="AC3111" s="153"/>
    </row>
    <row r="3112" spans="3:29" x14ac:dyDescent="0.25">
      <c r="C3112"/>
      <c r="D3112"/>
      <c r="E3112"/>
      <c r="F3112" s="52"/>
      <c r="G3112" s="52"/>
      <c r="AA3112" s="153"/>
      <c r="AB3112" s="153"/>
      <c r="AC3112" s="153"/>
    </row>
    <row r="3113" spans="3:29" x14ac:dyDescent="0.25">
      <c r="C3113"/>
      <c r="D3113"/>
      <c r="E3113"/>
      <c r="F3113" s="52"/>
      <c r="G3113" s="52"/>
      <c r="AA3113" s="153"/>
      <c r="AB3113" s="153"/>
      <c r="AC3113" s="153"/>
    </row>
    <row r="3114" spans="3:29" x14ac:dyDescent="0.25">
      <c r="C3114"/>
      <c r="D3114"/>
      <c r="E3114"/>
      <c r="F3114" s="52"/>
      <c r="G3114" s="52"/>
      <c r="AA3114" s="153"/>
      <c r="AB3114" s="153"/>
      <c r="AC3114" s="153"/>
    </row>
    <row r="3115" spans="3:29" x14ac:dyDescent="0.25">
      <c r="C3115"/>
      <c r="D3115"/>
      <c r="E3115"/>
      <c r="F3115" s="52"/>
      <c r="G3115" s="52"/>
      <c r="AA3115" s="153"/>
      <c r="AB3115" s="153"/>
      <c r="AC3115" s="153"/>
    </row>
    <row r="3116" spans="3:29" x14ac:dyDescent="0.25">
      <c r="C3116"/>
      <c r="D3116"/>
      <c r="E3116"/>
      <c r="F3116" s="52"/>
      <c r="G3116" s="52"/>
      <c r="AA3116" s="153"/>
      <c r="AB3116" s="153"/>
      <c r="AC3116" s="153"/>
    </row>
    <row r="3117" spans="3:29" x14ac:dyDescent="0.25">
      <c r="C3117"/>
      <c r="D3117"/>
      <c r="E3117"/>
      <c r="F3117" s="52"/>
      <c r="G3117" s="52"/>
      <c r="AA3117" s="153"/>
      <c r="AB3117" s="153"/>
      <c r="AC3117" s="153"/>
    </row>
    <row r="3118" spans="3:29" x14ac:dyDescent="0.25">
      <c r="C3118"/>
      <c r="D3118"/>
      <c r="E3118"/>
      <c r="F3118" s="52"/>
      <c r="G3118" s="52"/>
      <c r="AA3118" s="153"/>
      <c r="AB3118" s="153"/>
      <c r="AC3118" s="153"/>
    </row>
    <row r="3119" spans="3:29" x14ac:dyDescent="0.25">
      <c r="C3119"/>
      <c r="D3119"/>
      <c r="E3119"/>
      <c r="F3119" s="52"/>
      <c r="G3119" s="52"/>
      <c r="AA3119" s="153"/>
      <c r="AB3119" s="153"/>
      <c r="AC3119" s="153"/>
    </row>
    <row r="3120" spans="3:29" x14ac:dyDescent="0.25">
      <c r="C3120"/>
      <c r="D3120"/>
      <c r="E3120"/>
      <c r="F3120" s="52"/>
      <c r="G3120" s="52"/>
      <c r="AA3120" s="153"/>
      <c r="AB3120" s="153"/>
      <c r="AC3120" s="153"/>
    </row>
    <row r="3121" spans="3:29" x14ac:dyDescent="0.25">
      <c r="C3121"/>
      <c r="D3121"/>
      <c r="E3121"/>
      <c r="F3121" s="52"/>
      <c r="G3121" s="52"/>
      <c r="AA3121" s="153"/>
      <c r="AB3121" s="153"/>
      <c r="AC3121" s="153"/>
    </row>
    <row r="3122" spans="3:29" x14ac:dyDescent="0.25">
      <c r="C3122"/>
      <c r="D3122"/>
      <c r="E3122"/>
      <c r="F3122" s="52"/>
      <c r="G3122" s="52"/>
      <c r="AA3122" s="153"/>
      <c r="AB3122" s="153"/>
      <c r="AC3122" s="153"/>
    </row>
    <row r="3123" spans="3:29" x14ac:dyDescent="0.25">
      <c r="C3123"/>
      <c r="D3123"/>
      <c r="E3123"/>
      <c r="F3123" s="52"/>
      <c r="G3123" s="52"/>
      <c r="AA3123" s="153"/>
      <c r="AB3123" s="153"/>
      <c r="AC3123" s="153"/>
    </row>
    <row r="3124" spans="3:29" x14ac:dyDescent="0.25">
      <c r="C3124"/>
      <c r="D3124"/>
      <c r="E3124"/>
      <c r="F3124" s="52"/>
      <c r="G3124" s="52"/>
      <c r="AA3124" s="153"/>
      <c r="AB3124" s="153"/>
      <c r="AC3124" s="153"/>
    </row>
    <row r="3125" spans="3:29" x14ac:dyDescent="0.25">
      <c r="C3125"/>
      <c r="D3125"/>
      <c r="E3125"/>
      <c r="F3125" s="52"/>
      <c r="G3125" s="52"/>
      <c r="AA3125" s="153"/>
      <c r="AB3125" s="153"/>
      <c r="AC3125" s="153"/>
    </row>
    <row r="3126" spans="3:29" x14ac:dyDescent="0.25">
      <c r="C3126"/>
      <c r="D3126"/>
      <c r="E3126"/>
      <c r="F3126" s="52"/>
      <c r="G3126" s="52"/>
      <c r="AA3126" s="153"/>
      <c r="AB3126" s="153"/>
      <c r="AC3126" s="153"/>
    </row>
    <row r="3127" spans="3:29" x14ac:dyDescent="0.25">
      <c r="C3127"/>
      <c r="D3127"/>
      <c r="E3127"/>
      <c r="F3127" s="52"/>
      <c r="G3127" s="52"/>
      <c r="AA3127" s="153"/>
      <c r="AB3127" s="153"/>
      <c r="AC3127" s="153"/>
    </row>
    <row r="3128" spans="3:29" x14ac:dyDescent="0.25">
      <c r="C3128"/>
      <c r="D3128"/>
      <c r="E3128"/>
      <c r="F3128" s="52"/>
      <c r="G3128" s="52"/>
      <c r="AA3128" s="153"/>
      <c r="AB3128" s="153"/>
      <c r="AC3128" s="153"/>
    </row>
    <row r="3129" spans="3:29" x14ac:dyDescent="0.25">
      <c r="C3129"/>
      <c r="D3129"/>
      <c r="E3129"/>
      <c r="F3129" s="52"/>
      <c r="G3129" s="52"/>
      <c r="AA3129" s="153"/>
      <c r="AB3129" s="153"/>
      <c r="AC3129" s="153"/>
    </row>
    <row r="3130" spans="3:29" x14ac:dyDescent="0.25">
      <c r="C3130"/>
      <c r="D3130"/>
      <c r="E3130"/>
      <c r="F3130" s="52"/>
      <c r="G3130" s="52"/>
      <c r="AA3130" s="153"/>
      <c r="AB3130" s="153"/>
      <c r="AC3130" s="153"/>
    </row>
    <row r="3131" spans="3:29" x14ac:dyDescent="0.25">
      <c r="C3131"/>
      <c r="D3131"/>
      <c r="E3131"/>
      <c r="F3131" s="52"/>
      <c r="G3131" s="52"/>
      <c r="AA3131" s="153"/>
      <c r="AB3131" s="153"/>
      <c r="AC3131" s="153"/>
    </row>
    <row r="3132" spans="3:29" x14ac:dyDescent="0.25">
      <c r="C3132"/>
      <c r="D3132"/>
      <c r="E3132"/>
      <c r="F3132" s="52"/>
      <c r="G3132" s="52"/>
      <c r="AA3132" s="153"/>
      <c r="AB3132" s="153"/>
      <c r="AC3132" s="153"/>
    </row>
    <row r="3133" spans="3:29" x14ac:dyDescent="0.25">
      <c r="C3133"/>
      <c r="D3133"/>
      <c r="E3133"/>
      <c r="F3133" s="52"/>
      <c r="G3133" s="52"/>
      <c r="AA3133" s="153"/>
      <c r="AB3133" s="153"/>
      <c r="AC3133" s="153"/>
    </row>
    <row r="3134" spans="3:29" x14ac:dyDescent="0.25">
      <c r="C3134"/>
      <c r="D3134"/>
      <c r="E3134"/>
      <c r="F3134" s="52"/>
      <c r="G3134" s="52"/>
      <c r="AA3134" s="153"/>
      <c r="AB3134" s="153"/>
      <c r="AC3134" s="153"/>
    </row>
    <row r="3135" spans="3:29" x14ac:dyDescent="0.25">
      <c r="C3135"/>
      <c r="D3135"/>
      <c r="E3135"/>
      <c r="F3135" s="52"/>
      <c r="G3135" s="52"/>
      <c r="AA3135" s="153"/>
      <c r="AB3135" s="153"/>
      <c r="AC3135" s="153"/>
    </row>
    <row r="3136" spans="3:29" x14ac:dyDescent="0.25">
      <c r="C3136"/>
      <c r="D3136"/>
      <c r="E3136"/>
      <c r="F3136" s="52"/>
      <c r="G3136" s="52"/>
      <c r="AA3136" s="153"/>
      <c r="AB3136" s="153"/>
      <c r="AC3136" s="153"/>
    </row>
    <row r="3137" spans="3:29" x14ac:dyDescent="0.25">
      <c r="C3137"/>
      <c r="D3137"/>
      <c r="E3137"/>
      <c r="F3137" s="52"/>
      <c r="G3137" s="52"/>
      <c r="AA3137" s="153"/>
      <c r="AB3137" s="153"/>
      <c r="AC3137" s="153"/>
    </row>
    <row r="3138" spans="3:29" x14ac:dyDescent="0.25">
      <c r="C3138"/>
      <c r="D3138"/>
      <c r="E3138"/>
      <c r="F3138" s="52"/>
      <c r="G3138" s="52"/>
      <c r="AA3138" s="153"/>
      <c r="AB3138" s="153"/>
      <c r="AC3138" s="153"/>
    </row>
    <row r="3139" spans="3:29" x14ac:dyDescent="0.25">
      <c r="C3139"/>
      <c r="D3139"/>
      <c r="E3139"/>
      <c r="F3139" s="52"/>
      <c r="G3139" s="52"/>
      <c r="AA3139" s="153"/>
      <c r="AB3139" s="153"/>
      <c r="AC3139" s="153"/>
    </row>
    <row r="3140" spans="3:29" x14ac:dyDescent="0.25">
      <c r="C3140"/>
      <c r="D3140"/>
      <c r="E3140"/>
      <c r="F3140" s="52"/>
      <c r="G3140" s="52"/>
      <c r="AA3140" s="153"/>
      <c r="AB3140" s="153"/>
      <c r="AC3140" s="153"/>
    </row>
    <row r="3141" spans="3:29" x14ac:dyDescent="0.25">
      <c r="C3141"/>
      <c r="D3141"/>
      <c r="E3141"/>
      <c r="F3141" s="52"/>
      <c r="G3141" s="52"/>
      <c r="AA3141" s="153"/>
      <c r="AB3141" s="153"/>
      <c r="AC3141" s="153"/>
    </row>
    <row r="3142" spans="3:29" x14ac:dyDescent="0.25">
      <c r="C3142"/>
      <c r="D3142"/>
      <c r="E3142"/>
      <c r="F3142" s="52"/>
      <c r="G3142" s="52"/>
      <c r="AA3142" s="153"/>
      <c r="AB3142" s="153"/>
      <c r="AC3142" s="153"/>
    </row>
    <row r="3143" spans="3:29" x14ac:dyDescent="0.25">
      <c r="C3143"/>
      <c r="D3143"/>
      <c r="E3143"/>
      <c r="F3143" s="52"/>
      <c r="G3143" s="52"/>
      <c r="AA3143" s="153"/>
      <c r="AB3143" s="153"/>
      <c r="AC3143" s="153"/>
    </row>
    <row r="3144" spans="3:29" x14ac:dyDescent="0.25">
      <c r="C3144"/>
      <c r="D3144"/>
      <c r="E3144"/>
      <c r="F3144" s="52"/>
      <c r="G3144" s="52"/>
      <c r="AA3144" s="153"/>
      <c r="AB3144" s="153"/>
      <c r="AC3144" s="153"/>
    </row>
    <row r="3145" spans="3:29" x14ac:dyDescent="0.25">
      <c r="C3145"/>
      <c r="D3145"/>
      <c r="E3145"/>
      <c r="F3145" s="52"/>
      <c r="G3145" s="52"/>
      <c r="AA3145" s="153"/>
      <c r="AB3145" s="153"/>
      <c r="AC3145" s="153"/>
    </row>
    <row r="3146" spans="3:29" x14ac:dyDescent="0.25">
      <c r="C3146"/>
      <c r="D3146"/>
      <c r="E3146"/>
      <c r="F3146" s="52"/>
      <c r="G3146" s="52"/>
      <c r="AA3146" s="153"/>
      <c r="AB3146" s="153"/>
      <c r="AC3146" s="153"/>
    </row>
    <row r="3147" spans="3:29" x14ac:dyDescent="0.25">
      <c r="C3147"/>
      <c r="D3147"/>
      <c r="E3147"/>
      <c r="F3147" s="52"/>
      <c r="G3147" s="52"/>
      <c r="AA3147" s="153"/>
      <c r="AB3147" s="153"/>
      <c r="AC3147" s="153"/>
    </row>
    <row r="3148" spans="3:29" x14ac:dyDescent="0.25">
      <c r="C3148"/>
      <c r="D3148"/>
      <c r="E3148"/>
      <c r="F3148" s="52"/>
      <c r="G3148" s="52"/>
      <c r="AA3148" s="153"/>
      <c r="AB3148" s="153"/>
      <c r="AC3148" s="153"/>
    </row>
    <row r="3149" spans="3:29" x14ac:dyDescent="0.25">
      <c r="C3149"/>
      <c r="D3149"/>
      <c r="E3149"/>
      <c r="F3149" s="52"/>
      <c r="G3149" s="52"/>
      <c r="AA3149" s="153"/>
      <c r="AB3149" s="153"/>
      <c r="AC3149" s="153"/>
    </row>
    <row r="3150" spans="3:29" x14ac:dyDescent="0.25">
      <c r="C3150"/>
      <c r="D3150"/>
      <c r="E3150"/>
      <c r="F3150" s="52"/>
      <c r="G3150" s="52"/>
      <c r="AA3150" s="153"/>
      <c r="AB3150" s="153"/>
      <c r="AC3150" s="153"/>
    </row>
    <row r="3151" spans="3:29" x14ac:dyDescent="0.25">
      <c r="C3151"/>
      <c r="D3151"/>
      <c r="E3151"/>
      <c r="F3151" s="52"/>
      <c r="G3151" s="52"/>
      <c r="AA3151" s="153"/>
      <c r="AB3151" s="153"/>
      <c r="AC3151" s="153"/>
    </row>
    <row r="3152" spans="3:29" x14ac:dyDescent="0.25">
      <c r="C3152"/>
      <c r="D3152"/>
      <c r="E3152"/>
      <c r="F3152" s="52"/>
      <c r="G3152" s="52"/>
      <c r="AA3152" s="153"/>
      <c r="AB3152" s="153"/>
      <c r="AC3152" s="153"/>
    </row>
    <row r="3153" spans="3:29" x14ac:dyDescent="0.25">
      <c r="C3153"/>
      <c r="D3153"/>
      <c r="E3153"/>
      <c r="F3153" s="52"/>
      <c r="G3153" s="52"/>
      <c r="AA3153" s="153"/>
      <c r="AB3153" s="153"/>
      <c r="AC3153" s="153"/>
    </row>
    <row r="3154" spans="3:29" x14ac:dyDescent="0.25">
      <c r="C3154"/>
      <c r="D3154"/>
      <c r="E3154"/>
      <c r="F3154" s="52"/>
      <c r="G3154" s="52"/>
      <c r="AA3154" s="153"/>
      <c r="AB3154" s="153"/>
      <c r="AC3154" s="153"/>
    </row>
    <row r="3155" spans="3:29" x14ac:dyDescent="0.25">
      <c r="C3155"/>
      <c r="D3155"/>
      <c r="E3155"/>
      <c r="F3155" s="52"/>
      <c r="G3155" s="52"/>
      <c r="AA3155" s="153"/>
      <c r="AB3155" s="153"/>
      <c r="AC3155" s="153"/>
    </row>
    <row r="3156" spans="3:29" x14ac:dyDescent="0.25">
      <c r="C3156"/>
      <c r="D3156"/>
      <c r="E3156"/>
      <c r="F3156" s="52"/>
      <c r="G3156" s="52"/>
      <c r="AA3156" s="153"/>
      <c r="AB3156" s="153"/>
      <c r="AC3156" s="153"/>
    </row>
    <row r="3157" spans="3:29" x14ac:dyDescent="0.25">
      <c r="C3157"/>
      <c r="D3157"/>
      <c r="E3157"/>
      <c r="F3157" s="52"/>
      <c r="G3157" s="52"/>
      <c r="AA3157" s="153"/>
      <c r="AB3157" s="153"/>
      <c r="AC3157" s="153"/>
    </row>
    <row r="3158" spans="3:29" x14ac:dyDescent="0.25">
      <c r="C3158"/>
      <c r="D3158"/>
      <c r="E3158"/>
      <c r="F3158" s="52"/>
      <c r="G3158" s="52"/>
      <c r="AA3158" s="153"/>
      <c r="AB3158" s="153"/>
      <c r="AC3158" s="153"/>
    </row>
    <row r="3159" spans="3:29" x14ac:dyDescent="0.25">
      <c r="C3159"/>
      <c r="D3159"/>
      <c r="E3159"/>
      <c r="F3159" s="52"/>
      <c r="G3159" s="52"/>
      <c r="AA3159" s="153"/>
      <c r="AB3159" s="153"/>
      <c r="AC3159" s="153"/>
    </row>
    <row r="3160" spans="3:29" x14ac:dyDescent="0.25">
      <c r="C3160"/>
      <c r="D3160"/>
      <c r="E3160"/>
      <c r="F3160" s="52"/>
      <c r="G3160" s="52"/>
      <c r="AA3160" s="153"/>
      <c r="AB3160" s="153"/>
      <c r="AC3160" s="153"/>
    </row>
    <row r="3161" spans="3:29" x14ac:dyDescent="0.25">
      <c r="C3161"/>
      <c r="D3161"/>
      <c r="E3161"/>
      <c r="F3161" s="52"/>
      <c r="G3161" s="52"/>
      <c r="AA3161" s="153"/>
      <c r="AB3161" s="153"/>
      <c r="AC3161" s="153"/>
    </row>
    <row r="3162" spans="3:29" x14ac:dyDescent="0.25">
      <c r="C3162"/>
      <c r="D3162"/>
      <c r="E3162"/>
      <c r="F3162" s="52"/>
      <c r="G3162" s="52"/>
      <c r="AA3162" s="153"/>
      <c r="AB3162" s="153"/>
      <c r="AC3162" s="153"/>
    </row>
    <row r="3163" spans="3:29" x14ac:dyDescent="0.25">
      <c r="C3163"/>
      <c r="D3163"/>
      <c r="E3163"/>
      <c r="F3163" s="52"/>
      <c r="G3163" s="52"/>
      <c r="AA3163" s="153"/>
      <c r="AB3163" s="153"/>
      <c r="AC3163" s="153"/>
    </row>
    <row r="3164" spans="3:29" x14ac:dyDescent="0.25">
      <c r="C3164"/>
      <c r="D3164"/>
      <c r="E3164"/>
      <c r="F3164" s="52"/>
      <c r="G3164" s="52"/>
      <c r="AA3164" s="153"/>
      <c r="AB3164" s="153"/>
      <c r="AC3164" s="153"/>
    </row>
    <row r="3165" spans="3:29" x14ac:dyDescent="0.25">
      <c r="C3165"/>
      <c r="D3165"/>
      <c r="E3165"/>
      <c r="F3165" s="52"/>
      <c r="G3165" s="52"/>
      <c r="AA3165" s="153"/>
      <c r="AB3165" s="153"/>
      <c r="AC3165" s="153"/>
    </row>
    <row r="3166" spans="3:29" x14ac:dyDescent="0.25">
      <c r="C3166"/>
      <c r="D3166"/>
      <c r="E3166"/>
      <c r="F3166" s="52"/>
      <c r="G3166" s="52"/>
      <c r="AA3166" s="153"/>
      <c r="AB3166" s="153"/>
      <c r="AC3166" s="153"/>
    </row>
    <row r="3167" spans="3:29" x14ac:dyDescent="0.25">
      <c r="C3167"/>
      <c r="D3167"/>
      <c r="E3167"/>
      <c r="F3167" s="52"/>
      <c r="G3167" s="52"/>
      <c r="AA3167" s="153"/>
      <c r="AB3167" s="153"/>
      <c r="AC3167" s="153"/>
    </row>
    <row r="3168" spans="3:29" x14ac:dyDescent="0.25">
      <c r="C3168"/>
      <c r="D3168"/>
      <c r="E3168"/>
      <c r="F3168" s="52"/>
      <c r="G3168" s="52"/>
      <c r="AA3168" s="153"/>
      <c r="AB3168" s="153"/>
      <c r="AC3168" s="153"/>
    </row>
    <row r="3169" spans="3:29" x14ac:dyDescent="0.25">
      <c r="C3169"/>
      <c r="D3169"/>
      <c r="E3169"/>
      <c r="F3169" s="52"/>
      <c r="G3169" s="52"/>
      <c r="AA3169" s="153"/>
      <c r="AB3169" s="153"/>
      <c r="AC3169" s="153"/>
    </row>
    <row r="3170" spans="3:29" x14ac:dyDescent="0.25">
      <c r="C3170"/>
      <c r="D3170"/>
      <c r="E3170"/>
      <c r="F3170" s="52"/>
      <c r="G3170" s="52"/>
      <c r="AA3170" s="153"/>
      <c r="AB3170" s="153"/>
      <c r="AC3170" s="153"/>
    </row>
    <row r="3171" spans="3:29" x14ac:dyDescent="0.25">
      <c r="C3171"/>
      <c r="D3171"/>
      <c r="E3171"/>
      <c r="F3171" s="52"/>
      <c r="G3171" s="52"/>
      <c r="AA3171" s="153"/>
      <c r="AB3171" s="153"/>
      <c r="AC3171" s="153"/>
    </row>
    <row r="3172" spans="3:29" x14ac:dyDescent="0.25">
      <c r="C3172"/>
      <c r="D3172"/>
      <c r="E3172"/>
      <c r="F3172" s="52"/>
      <c r="G3172" s="52"/>
      <c r="AA3172" s="153"/>
      <c r="AB3172" s="153"/>
      <c r="AC3172" s="153"/>
    </row>
    <row r="3173" spans="3:29" x14ac:dyDescent="0.25">
      <c r="C3173"/>
      <c r="D3173"/>
      <c r="E3173"/>
      <c r="F3173" s="52"/>
      <c r="G3173" s="52"/>
      <c r="AA3173" s="153"/>
      <c r="AB3173" s="153"/>
      <c r="AC3173" s="153"/>
    </row>
    <row r="3174" spans="3:29" x14ac:dyDescent="0.25">
      <c r="C3174"/>
      <c r="D3174"/>
      <c r="E3174"/>
      <c r="F3174" s="52"/>
      <c r="G3174" s="52"/>
      <c r="AA3174" s="153"/>
      <c r="AB3174" s="153"/>
      <c r="AC3174" s="153"/>
    </row>
    <row r="3175" spans="3:29" x14ac:dyDescent="0.25">
      <c r="C3175"/>
      <c r="D3175"/>
      <c r="E3175"/>
      <c r="F3175" s="52"/>
      <c r="G3175" s="52"/>
      <c r="AA3175" s="153"/>
      <c r="AB3175" s="153"/>
      <c r="AC3175" s="153"/>
    </row>
    <row r="3176" spans="3:29" x14ac:dyDescent="0.25">
      <c r="C3176"/>
      <c r="D3176"/>
      <c r="E3176"/>
      <c r="F3176" s="52"/>
      <c r="G3176" s="52"/>
      <c r="AA3176" s="153"/>
      <c r="AB3176" s="153"/>
      <c r="AC3176" s="153"/>
    </row>
    <row r="3177" spans="3:29" x14ac:dyDescent="0.25">
      <c r="C3177"/>
      <c r="D3177"/>
      <c r="E3177"/>
      <c r="F3177" s="52"/>
      <c r="G3177" s="52"/>
      <c r="AA3177" s="153"/>
      <c r="AB3177" s="153"/>
      <c r="AC3177" s="153"/>
    </row>
    <row r="3178" spans="3:29" x14ac:dyDescent="0.25">
      <c r="C3178"/>
      <c r="D3178"/>
      <c r="E3178"/>
      <c r="F3178" s="52"/>
      <c r="G3178" s="52"/>
      <c r="AA3178" s="153"/>
      <c r="AB3178" s="153"/>
      <c r="AC3178" s="153"/>
    </row>
    <row r="3179" spans="3:29" x14ac:dyDescent="0.25">
      <c r="C3179"/>
      <c r="D3179"/>
      <c r="E3179"/>
      <c r="F3179" s="52"/>
      <c r="G3179" s="52"/>
      <c r="AA3179" s="153"/>
      <c r="AB3179" s="153"/>
      <c r="AC3179" s="153"/>
    </row>
    <row r="3180" spans="3:29" x14ac:dyDescent="0.25">
      <c r="C3180"/>
      <c r="D3180"/>
      <c r="E3180"/>
      <c r="F3180" s="52"/>
      <c r="G3180" s="52"/>
      <c r="AA3180" s="153"/>
      <c r="AB3180" s="153"/>
      <c r="AC3180" s="153"/>
    </row>
    <row r="3181" spans="3:29" x14ac:dyDescent="0.25">
      <c r="C3181"/>
      <c r="D3181"/>
      <c r="E3181"/>
      <c r="F3181" s="52"/>
      <c r="G3181" s="52"/>
      <c r="AA3181" s="153"/>
      <c r="AB3181" s="153"/>
      <c r="AC3181" s="153"/>
    </row>
    <row r="3182" spans="3:29" x14ac:dyDescent="0.25">
      <c r="C3182"/>
      <c r="D3182"/>
      <c r="E3182"/>
      <c r="F3182" s="52"/>
      <c r="G3182" s="52"/>
      <c r="AA3182" s="153"/>
      <c r="AB3182" s="153"/>
      <c r="AC3182" s="153"/>
    </row>
    <row r="3183" spans="3:29" x14ac:dyDescent="0.25">
      <c r="C3183"/>
      <c r="D3183"/>
      <c r="E3183"/>
      <c r="F3183" s="52"/>
      <c r="G3183" s="52"/>
      <c r="AA3183" s="153"/>
      <c r="AB3183" s="153"/>
      <c r="AC3183" s="153"/>
    </row>
    <row r="3184" spans="3:29" x14ac:dyDescent="0.25">
      <c r="C3184"/>
      <c r="D3184"/>
      <c r="E3184"/>
      <c r="F3184" s="52"/>
      <c r="G3184" s="52"/>
      <c r="AA3184" s="153"/>
      <c r="AB3184" s="153"/>
      <c r="AC3184" s="153"/>
    </row>
    <row r="3185" spans="3:29" x14ac:dyDescent="0.25">
      <c r="C3185"/>
      <c r="D3185"/>
      <c r="E3185"/>
      <c r="F3185" s="52"/>
      <c r="G3185" s="52"/>
      <c r="AA3185" s="153"/>
      <c r="AB3185" s="153"/>
      <c r="AC3185" s="153"/>
    </row>
    <row r="3186" spans="3:29" x14ac:dyDescent="0.25">
      <c r="C3186"/>
      <c r="D3186"/>
      <c r="E3186"/>
      <c r="F3186" s="52"/>
      <c r="G3186" s="52"/>
      <c r="AA3186" s="153"/>
      <c r="AB3186" s="153"/>
      <c r="AC3186" s="153"/>
    </row>
    <row r="3187" spans="3:29" x14ac:dyDescent="0.25">
      <c r="C3187"/>
      <c r="D3187"/>
      <c r="E3187"/>
      <c r="F3187" s="52"/>
      <c r="G3187" s="52"/>
      <c r="AA3187" s="153"/>
      <c r="AB3187" s="153"/>
      <c r="AC3187" s="153"/>
    </row>
    <row r="3188" spans="3:29" x14ac:dyDescent="0.25">
      <c r="C3188"/>
      <c r="D3188"/>
      <c r="E3188"/>
      <c r="F3188" s="52"/>
      <c r="G3188" s="52"/>
      <c r="AA3188" s="153"/>
      <c r="AB3188" s="153"/>
      <c r="AC3188" s="153"/>
    </row>
    <row r="3189" spans="3:29" x14ac:dyDescent="0.25">
      <c r="C3189"/>
      <c r="D3189"/>
      <c r="E3189"/>
      <c r="F3189" s="52"/>
      <c r="G3189" s="52"/>
      <c r="AA3189" s="153"/>
      <c r="AB3189" s="153"/>
      <c r="AC3189" s="153"/>
    </row>
    <row r="3190" spans="3:29" x14ac:dyDescent="0.25">
      <c r="C3190"/>
      <c r="D3190"/>
      <c r="E3190"/>
      <c r="F3190" s="52"/>
      <c r="G3190" s="52"/>
      <c r="AA3190" s="153"/>
      <c r="AB3190" s="153"/>
      <c r="AC3190" s="153"/>
    </row>
    <row r="3191" spans="3:29" x14ac:dyDescent="0.25">
      <c r="C3191"/>
      <c r="D3191"/>
      <c r="E3191"/>
      <c r="F3191" s="52"/>
      <c r="G3191" s="52"/>
      <c r="AA3191" s="153"/>
      <c r="AB3191" s="153"/>
      <c r="AC3191" s="153"/>
    </row>
    <row r="3192" spans="3:29" x14ac:dyDescent="0.25">
      <c r="C3192"/>
      <c r="D3192"/>
      <c r="E3192"/>
      <c r="F3192" s="52"/>
      <c r="G3192" s="52"/>
      <c r="AA3192" s="153"/>
      <c r="AB3192" s="153"/>
      <c r="AC3192" s="153"/>
    </row>
    <row r="3193" spans="3:29" x14ac:dyDescent="0.25">
      <c r="C3193"/>
      <c r="D3193"/>
      <c r="E3193"/>
      <c r="F3193" s="52"/>
      <c r="G3193" s="52"/>
      <c r="AA3193" s="153"/>
      <c r="AB3193" s="153"/>
      <c r="AC3193" s="153"/>
    </row>
    <row r="3194" spans="3:29" x14ac:dyDescent="0.25">
      <c r="C3194"/>
      <c r="D3194"/>
      <c r="E3194"/>
      <c r="F3194" s="52"/>
      <c r="G3194" s="52"/>
      <c r="AA3194" s="153"/>
      <c r="AB3194" s="153"/>
      <c r="AC3194" s="153"/>
    </row>
    <row r="3195" spans="3:29" x14ac:dyDescent="0.25">
      <c r="C3195"/>
      <c r="D3195"/>
      <c r="E3195"/>
      <c r="F3195" s="52"/>
      <c r="G3195" s="52"/>
      <c r="AA3195" s="153"/>
      <c r="AB3195" s="153"/>
      <c r="AC3195" s="153"/>
    </row>
    <row r="3196" spans="3:29" x14ac:dyDescent="0.25">
      <c r="C3196"/>
      <c r="D3196"/>
      <c r="E3196"/>
      <c r="F3196" s="52"/>
      <c r="G3196" s="52"/>
      <c r="AA3196" s="153"/>
      <c r="AB3196" s="153"/>
      <c r="AC3196" s="153"/>
    </row>
    <row r="3197" spans="3:29" x14ac:dyDescent="0.25">
      <c r="C3197"/>
      <c r="D3197"/>
      <c r="E3197"/>
      <c r="F3197" s="52"/>
      <c r="G3197" s="52"/>
      <c r="AA3197" s="153"/>
      <c r="AB3197" s="153"/>
      <c r="AC3197" s="153"/>
    </row>
    <row r="3198" spans="3:29" x14ac:dyDescent="0.25">
      <c r="C3198"/>
      <c r="D3198"/>
      <c r="E3198"/>
      <c r="F3198" s="52"/>
      <c r="G3198" s="52"/>
      <c r="AA3198" s="153"/>
      <c r="AB3198" s="153"/>
      <c r="AC3198" s="153"/>
    </row>
    <row r="3199" spans="3:29" x14ac:dyDescent="0.25">
      <c r="C3199"/>
      <c r="D3199"/>
      <c r="E3199"/>
      <c r="F3199" s="52"/>
      <c r="G3199" s="52"/>
      <c r="AA3199" s="153"/>
      <c r="AB3199" s="153"/>
      <c r="AC3199" s="153"/>
    </row>
    <row r="3200" spans="3:29" x14ac:dyDescent="0.25">
      <c r="C3200"/>
      <c r="D3200"/>
      <c r="E3200"/>
      <c r="F3200" s="52"/>
      <c r="G3200" s="52"/>
      <c r="AA3200" s="153"/>
      <c r="AB3200" s="153"/>
      <c r="AC3200" s="153"/>
    </row>
    <row r="3201" spans="3:29" x14ac:dyDescent="0.25">
      <c r="C3201"/>
      <c r="D3201"/>
      <c r="E3201"/>
      <c r="F3201" s="52"/>
      <c r="G3201" s="52"/>
      <c r="AA3201" s="153"/>
      <c r="AB3201" s="153"/>
      <c r="AC3201" s="153"/>
    </row>
    <row r="3202" spans="3:29" x14ac:dyDescent="0.25">
      <c r="C3202"/>
      <c r="D3202"/>
      <c r="E3202"/>
      <c r="F3202" s="52"/>
      <c r="G3202" s="52"/>
      <c r="AA3202" s="153"/>
      <c r="AB3202" s="153"/>
      <c r="AC3202" s="153"/>
    </row>
    <row r="3203" spans="3:29" x14ac:dyDescent="0.25">
      <c r="C3203"/>
      <c r="D3203"/>
      <c r="E3203"/>
      <c r="F3203" s="52"/>
      <c r="G3203" s="52"/>
      <c r="AA3203" s="153"/>
      <c r="AB3203" s="153"/>
      <c r="AC3203" s="153"/>
    </row>
    <row r="3204" spans="3:29" x14ac:dyDescent="0.25">
      <c r="C3204"/>
      <c r="D3204"/>
      <c r="E3204"/>
      <c r="F3204" s="52"/>
      <c r="G3204" s="52"/>
      <c r="AA3204" s="153"/>
      <c r="AB3204" s="153"/>
      <c r="AC3204" s="153"/>
    </row>
    <row r="3205" spans="3:29" x14ac:dyDescent="0.25">
      <c r="C3205"/>
      <c r="D3205"/>
      <c r="E3205"/>
      <c r="F3205" s="52"/>
      <c r="G3205" s="52"/>
      <c r="AA3205" s="153"/>
      <c r="AB3205" s="153"/>
      <c r="AC3205" s="153"/>
    </row>
    <row r="3206" spans="3:29" x14ac:dyDescent="0.25">
      <c r="C3206"/>
      <c r="D3206"/>
      <c r="E3206"/>
      <c r="F3206" s="52"/>
      <c r="G3206" s="52"/>
      <c r="AA3206" s="153"/>
      <c r="AB3206" s="153"/>
      <c r="AC3206" s="153"/>
    </row>
    <row r="3207" spans="3:29" x14ac:dyDescent="0.25">
      <c r="C3207"/>
      <c r="D3207"/>
      <c r="E3207"/>
      <c r="F3207" s="52"/>
      <c r="G3207" s="52"/>
      <c r="AA3207" s="153"/>
      <c r="AB3207" s="153"/>
      <c r="AC3207" s="153"/>
    </row>
    <row r="3208" spans="3:29" x14ac:dyDescent="0.25">
      <c r="C3208"/>
      <c r="D3208"/>
      <c r="E3208"/>
      <c r="F3208" s="52"/>
      <c r="G3208" s="52"/>
      <c r="AA3208" s="153"/>
      <c r="AB3208" s="153"/>
      <c r="AC3208" s="153"/>
    </row>
    <row r="3209" spans="3:29" x14ac:dyDescent="0.25">
      <c r="C3209"/>
      <c r="D3209"/>
      <c r="E3209"/>
      <c r="F3209" s="52"/>
      <c r="G3209" s="52"/>
      <c r="AA3209" s="153"/>
      <c r="AB3209" s="153"/>
      <c r="AC3209" s="153"/>
    </row>
    <row r="3210" spans="3:29" x14ac:dyDescent="0.25">
      <c r="C3210"/>
      <c r="D3210"/>
      <c r="E3210"/>
      <c r="F3210" s="52"/>
      <c r="G3210" s="52"/>
      <c r="AA3210" s="153"/>
      <c r="AB3210" s="153"/>
      <c r="AC3210" s="153"/>
    </row>
    <row r="3211" spans="3:29" x14ac:dyDescent="0.25">
      <c r="C3211"/>
      <c r="D3211"/>
      <c r="E3211"/>
      <c r="F3211" s="52"/>
      <c r="G3211" s="52"/>
      <c r="AA3211" s="153"/>
      <c r="AB3211" s="153"/>
      <c r="AC3211" s="153"/>
    </row>
    <row r="3212" spans="3:29" x14ac:dyDescent="0.25">
      <c r="C3212"/>
      <c r="D3212"/>
      <c r="E3212"/>
      <c r="F3212" s="52"/>
      <c r="G3212" s="52"/>
      <c r="AA3212" s="153"/>
      <c r="AB3212" s="153"/>
      <c r="AC3212" s="153"/>
    </row>
    <row r="3213" spans="3:29" x14ac:dyDescent="0.25">
      <c r="C3213"/>
      <c r="D3213"/>
      <c r="E3213"/>
      <c r="F3213" s="52"/>
      <c r="G3213" s="52"/>
      <c r="AA3213" s="153"/>
      <c r="AB3213" s="153"/>
      <c r="AC3213" s="153"/>
    </row>
    <row r="3214" spans="3:29" x14ac:dyDescent="0.25">
      <c r="C3214"/>
      <c r="D3214"/>
      <c r="E3214"/>
      <c r="F3214" s="52"/>
      <c r="G3214" s="52"/>
      <c r="AA3214" s="153"/>
      <c r="AB3214" s="153"/>
      <c r="AC3214" s="153"/>
    </row>
    <row r="3215" spans="3:29" x14ac:dyDescent="0.25">
      <c r="C3215"/>
      <c r="D3215"/>
      <c r="E3215"/>
      <c r="F3215" s="52"/>
      <c r="G3215" s="52"/>
      <c r="AA3215" s="153"/>
      <c r="AB3215" s="153"/>
      <c r="AC3215" s="153"/>
    </row>
    <row r="3216" spans="3:29" x14ac:dyDescent="0.25">
      <c r="C3216"/>
      <c r="D3216"/>
      <c r="E3216"/>
      <c r="F3216" s="52"/>
      <c r="G3216" s="52"/>
      <c r="AA3216" s="153"/>
      <c r="AB3216" s="153"/>
      <c r="AC3216" s="153"/>
    </row>
    <row r="3217" spans="3:29" x14ac:dyDescent="0.25">
      <c r="C3217"/>
      <c r="D3217"/>
      <c r="E3217"/>
      <c r="F3217" s="52"/>
      <c r="G3217" s="52"/>
      <c r="AA3217" s="153"/>
      <c r="AB3217" s="153"/>
      <c r="AC3217" s="153"/>
    </row>
    <row r="3218" spans="3:29" x14ac:dyDescent="0.25">
      <c r="C3218"/>
      <c r="D3218"/>
      <c r="E3218"/>
      <c r="F3218" s="52"/>
      <c r="G3218" s="52"/>
      <c r="AA3218" s="153"/>
      <c r="AB3218" s="153"/>
      <c r="AC3218" s="153"/>
    </row>
    <row r="3219" spans="3:29" x14ac:dyDescent="0.25">
      <c r="C3219"/>
      <c r="D3219"/>
      <c r="E3219"/>
      <c r="F3219" s="52"/>
      <c r="G3219" s="52"/>
      <c r="AA3219" s="153"/>
      <c r="AB3219" s="153"/>
      <c r="AC3219" s="153"/>
    </row>
    <row r="3220" spans="3:29" x14ac:dyDescent="0.25">
      <c r="C3220"/>
      <c r="D3220"/>
      <c r="E3220"/>
      <c r="F3220" s="52"/>
      <c r="G3220" s="52"/>
      <c r="AA3220" s="153"/>
      <c r="AB3220" s="153"/>
      <c r="AC3220" s="153"/>
    </row>
    <row r="3221" spans="3:29" x14ac:dyDescent="0.25">
      <c r="C3221"/>
      <c r="D3221"/>
      <c r="E3221"/>
      <c r="F3221" s="52"/>
      <c r="G3221" s="52"/>
      <c r="AA3221" s="153"/>
      <c r="AB3221" s="153"/>
      <c r="AC3221" s="153"/>
    </row>
    <row r="3222" spans="3:29" x14ac:dyDescent="0.25">
      <c r="C3222"/>
      <c r="D3222"/>
      <c r="E3222"/>
      <c r="F3222" s="52"/>
      <c r="G3222" s="52"/>
      <c r="AA3222" s="153"/>
      <c r="AB3222" s="153"/>
      <c r="AC3222" s="153"/>
    </row>
    <row r="3223" spans="3:29" x14ac:dyDescent="0.25">
      <c r="C3223"/>
      <c r="D3223"/>
      <c r="E3223"/>
      <c r="F3223" s="52"/>
      <c r="G3223" s="52"/>
      <c r="AA3223" s="153"/>
      <c r="AB3223" s="153"/>
      <c r="AC3223" s="153"/>
    </row>
    <row r="3224" spans="3:29" x14ac:dyDescent="0.25">
      <c r="C3224"/>
      <c r="D3224"/>
      <c r="E3224"/>
      <c r="F3224" s="52"/>
      <c r="G3224" s="52"/>
      <c r="AA3224" s="153"/>
      <c r="AB3224" s="153"/>
      <c r="AC3224" s="153"/>
    </row>
    <row r="3225" spans="3:29" x14ac:dyDescent="0.25">
      <c r="C3225"/>
      <c r="D3225"/>
      <c r="E3225"/>
      <c r="F3225" s="52"/>
      <c r="G3225" s="52"/>
      <c r="AA3225" s="153"/>
      <c r="AB3225" s="153"/>
      <c r="AC3225" s="153"/>
    </row>
    <row r="3226" spans="3:29" x14ac:dyDescent="0.25">
      <c r="C3226"/>
      <c r="D3226"/>
      <c r="E3226"/>
      <c r="F3226" s="52"/>
      <c r="G3226" s="52"/>
      <c r="AA3226" s="153"/>
      <c r="AB3226" s="153"/>
      <c r="AC3226" s="153"/>
    </row>
    <row r="3227" spans="3:29" x14ac:dyDescent="0.25">
      <c r="C3227"/>
      <c r="D3227"/>
      <c r="E3227"/>
      <c r="F3227" s="52"/>
      <c r="G3227" s="52"/>
      <c r="AA3227" s="153"/>
      <c r="AB3227" s="153"/>
      <c r="AC3227" s="153"/>
    </row>
    <row r="3228" spans="3:29" x14ac:dyDescent="0.25">
      <c r="C3228"/>
      <c r="D3228"/>
      <c r="E3228"/>
      <c r="F3228" s="52"/>
      <c r="G3228" s="52"/>
      <c r="AA3228" s="153"/>
      <c r="AB3228" s="153"/>
      <c r="AC3228" s="153"/>
    </row>
    <row r="3229" spans="3:29" x14ac:dyDescent="0.25">
      <c r="C3229"/>
      <c r="D3229"/>
      <c r="E3229"/>
      <c r="F3229" s="52"/>
      <c r="G3229" s="52"/>
      <c r="AA3229" s="153"/>
      <c r="AB3229" s="153"/>
      <c r="AC3229" s="153"/>
    </row>
    <row r="3230" spans="3:29" x14ac:dyDescent="0.25">
      <c r="C3230"/>
      <c r="D3230"/>
      <c r="E3230"/>
      <c r="F3230" s="52"/>
      <c r="G3230" s="52"/>
      <c r="AA3230" s="153"/>
      <c r="AB3230" s="153"/>
      <c r="AC3230" s="153"/>
    </row>
    <row r="3231" spans="3:29" x14ac:dyDescent="0.25">
      <c r="C3231"/>
      <c r="D3231"/>
      <c r="E3231"/>
      <c r="F3231" s="52"/>
      <c r="G3231" s="52"/>
      <c r="AA3231" s="153"/>
      <c r="AB3231" s="153"/>
      <c r="AC3231" s="153"/>
    </row>
    <row r="3232" spans="3:29" x14ac:dyDescent="0.25">
      <c r="C3232"/>
      <c r="D3232"/>
      <c r="E3232"/>
      <c r="F3232" s="52"/>
      <c r="G3232" s="52"/>
      <c r="AA3232" s="153"/>
      <c r="AB3232" s="153"/>
      <c r="AC3232" s="153"/>
    </row>
    <row r="3233" spans="3:29" x14ac:dyDescent="0.25">
      <c r="C3233"/>
      <c r="D3233"/>
      <c r="E3233"/>
      <c r="F3233" s="52"/>
      <c r="G3233" s="52"/>
      <c r="AA3233" s="153"/>
      <c r="AB3233" s="153"/>
      <c r="AC3233" s="153"/>
    </row>
    <row r="3234" spans="3:29" x14ac:dyDescent="0.25">
      <c r="C3234"/>
      <c r="D3234"/>
      <c r="E3234"/>
      <c r="F3234" s="52"/>
      <c r="G3234" s="52"/>
      <c r="AA3234" s="153"/>
      <c r="AB3234" s="153"/>
      <c r="AC3234" s="153"/>
    </row>
    <row r="3235" spans="3:29" x14ac:dyDescent="0.25">
      <c r="C3235"/>
      <c r="D3235"/>
      <c r="E3235"/>
      <c r="F3235" s="52"/>
      <c r="G3235" s="52"/>
      <c r="AA3235" s="153"/>
      <c r="AB3235" s="153"/>
      <c r="AC3235" s="153"/>
    </row>
    <row r="3236" spans="3:29" x14ac:dyDescent="0.25">
      <c r="C3236"/>
      <c r="D3236"/>
      <c r="E3236"/>
      <c r="F3236" s="52"/>
      <c r="G3236" s="52"/>
      <c r="AA3236" s="153"/>
      <c r="AB3236" s="153"/>
      <c r="AC3236" s="153"/>
    </row>
    <row r="3237" spans="3:29" x14ac:dyDescent="0.25">
      <c r="C3237"/>
      <c r="D3237"/>
      <c r="E3237"/>
      <c r="F3237" s="52"/>
      <c r="G3237" s="52"/>
      <c r="AA3237" s="153"/>
      <c r="AB3237" s="153"/>
      <c r="AC3237" s="153"/>
    </row>
    <row r="3238" spans="3:29" x14ac:dyDescent="0.25">
      <c r="C3238"/>
      <c r="D3238"/>
      <c r="E3238"/>
      <c r="F3238" s="52"/>
      <c r="G3238" s="52"/>
      <c r="AA3238" s="153"/>
      <c r="AB3238" s="153"/>
      <c r="AC3238" s="153"/>
    </row>
    <row r="3239" spans="3:29" x14ac:dyDescent="0.25">
      <c r="C3239"/>
      <c r="D3239"/>
      <c r="E3239"/>
      <c r="F3239" s="52"/>
      <c r="G3239" s="52"/>
      <c r="AA3239" s="153"/>
      <c r="AB3239" s="153"/>
      <c r="AC3239" s="153"/>
    </row>
    <row r="3240" spans="3:29" x14ac:dyDescent="0.25">
      <c r="C3240"/>
      <c r="D3240"/>
      <c r="E3240"/>
      <c r="F3240" s="52"/>
      <c r="G3240" s="52"/>
      <c r="AA3240" s="153"/>
      <c r="AB3240" s="153"/>
      <c r="AC3240" s="153"/>
    </row>
    <row r="3241" spans="3:29" x14ac:dyDescent="0.25">
      <c r="C3241"/>
      <c r="D3241"/>
      <c r="E3241"/>
      <c r="F3241" s="52"/>
      <c r="G3241" s="52"/>
      <c r="AA3241" s="153"/>
      <c r="AB3241" s="153"/>
      <c r="AC3241" s="153"/>
    </row>
    <row r="3242" spans="3:29" x14ac:dyDescent="0.25">
      <c r="C3242"/>
      <c r="D3242"/>
      <c r="E3242"/>
      <c r="F3242" s="52"/>
      <c r="G3242" s="52"/>
      <c r="AA3242" s="153"/>
      <c r="AB3242" s="153"/>
      <c r="AC3242" s="153"/>
    </row>
    <row r="3243" spans="3:29" x14ac:dyDescent="0.25">
      <c r="C3243"/>
      <c r="D3243"/>
      <c r="E3243"/>
      <c r="F3243" s="52"/>
      <c r="G3243" s="52"/>
      <c r="AA3243" s="153"/>
      <c r="AB3243" s="153"/>
      <c r="AC3243" s="153"/>
    </row>
    <row r="3244" spans="3:29" x14ac:dyDescent="0.25">
      <c r="C3244"/>
      <c r="D3244"/>
      <c r="E3244"/>
      <c r="F3244" s="52"/>
      <c r="G3244" s="52"/>
      <c r="AA3244" s="153"/>
      <c r="AB3244" s="153"/>
      <c r="AC3244" s="153"/>
    </row>
    <row r="3245" spans="3:29" x14ac:dyDescent="0.25">
      <c r="C3245"/>
      <c r="D3245"/>
      <c r="E3245"/>
      <c r="F3245" s="52"/>
      <c r="G3245" s="52"/>
      <c r="AA3245" s="153"/>
      <c r="AB3245" s="153"/>
      <c r="AC3245" s="153"/>
    </row>
    <row r="3246" spans="3:29" x14ac:dyDescent="0.25">
      <c r="C3246"/>
      <c r="D3246"/>
      <c r="E3246"/>
      <c r="F3246" s="52"/>
      <c r="G3246" s="52"/>
      <c r="AA3246" s="153"/>
      <c r="AB3246" s="153"/>
      <c r="AC3246" s="153"/>
    </row>
    <row r="3247" spans="3:29" x14ac:dyDescent="0.25">
      <c r="C3247"/>
      <c r="D3247"/>
      <c r="E3247"/>
      <c r="F3247" s="52"/>
      <c r="G3247" s="52"/>
      <c r="AA3247" s="153"/>
      <c r="AB3247" s="153"/>
      <c r="AC3247" s="153"/>
    </row>
    <row r="3248" spans="3:29" x14ac:dyDescent="0.25">
      <c r="C3248"/>
      <c r="D3248"/>
      <c r="E3248"/>
      <c r="F3248" s="52"/>
      <c r="G3248" s="52"/>
      <c r="AA3248" s="153"/>
      <c r="AB3248" s="153"/>
      <c r="AC3248" s="153"/>
    </row>
    <row r="3249" spans="3:29" x14ac:dyDescent="0.25">
      <c r="C3249"/>
      <c r="D3249"/>
      <c r="E3249"/>
      <c r="F3249" s="52"/>
      <c r="G3249" s="52"/>
      <c r="AA3249" s="153"/>
      <c r="AB3249" s="153"/>
      <c r="AC3249" s="153"/>
    </row>
    <row r="3250" spans="3:29" x14ac:dyDescent="0.25">
      <c r="C3250"/>
      <c r="D3250"/>
      <c r="E3250"/>
      <c r="F3250" s="52"/>
      <c r="G3250" s="52"/>
      <c r="AA3250" s="153"/>
      <c r="AB3250" s="153"/>
      <c r="AC3250" s="153"/>
    </row>
    <row r="3251" spans="3:29" x14ac:dyDescent="0.25">
      <c r="C3251"/>
      <c r="D3251"/>
      <c r="E3251"/>
      <c r="F3251" s="52"/>
      <c r="G3251" s="52"/>
      <c r="AA3251" s="153"/>
      <c r="AB3251" s="153"/>
      <c r="AC3251" s="153"/>
    </row>
    <row r="3252" spans="3:29" x14ac:dyDescent="0.25">
      <c r="C3252"/>
      <c r="D3252"/>
      <c r="E3252"/>
      <c r="F3252" s="52"/>
      <c r="G3252" s="52"/>
      <c r="AA3252" s="153"/>
      <c r="AB3252" s="153"/>
      <c r="AC3252" s="153"/>
    </row>
    <row r="3253" spans="3:29" x14ac:dyDescent="0.25">
      <c r="C3253"/>
      <c r="D3253"/>
      <c r="E3253"/>
      <c r="F3253" s="52"/>
      <c r="G3253" s="52"/>
      <c r="AA3253" s="153"/>
      <c r="AB3253" s="153"/>
      <c r="AC3253" s="153"/>
    </row>
    <row r="3254" spans="3:29" x14ac:dyDescent="0.25">
      <c r="C3254"/>
      <c r="D3254"/>
      <c r="E3254"/>
      <c r="F3254" s="52"/>
      <c r="G3254" s="52"/>
      <c r="AA3254" s="153"/>
      <c r="AB3254" s="153"/>
      <c r="AC3254" s="153"/>
    </row>
    <row r="3255" spans="3:29" x14ac:dyDescent="0.25">
      <c r="C3255"/>
      <c r="D3255"/>
      <c r="E3255"/>
      <c r="F3255" s="52"/>
      <c r="G3255" s="52"/>
      <c r="AA3255" s="153"/>
      <c r="AB3255" s="153"/>
      <c r="AC3255" s="153"/>
    </row>
    <row r="3256" spans="3:29" x14ac:dyDescent="0.25">
      <c r="C3256"/>
      <c r="D3256"/>
      <c r="E3256"/>
      <c r="F3256" s="52"/>
      <c r="G3256" s="52"/>
      <c r="AA3256" s="153"/>
      <c r="AB3256" s="153"/>
      <c r="AC3256" s="153"/>
    </row>
    <row r="3257" spans="3:29" x14ac:dyDescent="0.25">
      <c r="C3257"/>
      <c r="D3257"/>
      <c r="E3257"/>
      <c r="F3257" s="52"/>
      <c r="G3257" s="52"/>
      <c r="AA3257" s="153"/>
      <c r="AB3257" s="153"/>
      <c r="AC3257" s="153"/>
    </row>
    <row r="3258" spans="3:29" x14ac:dyDescent="0.25">
      <c r="C3258"/>
      <c r="D3258"/>
      <c r="E3258"/>
      <c r="F3258" s="52"/>
      <c r="G3258" s="52"/>
      <c r="AA3258" s="153"/>
      <c r="AB3258" s="153"/>
      <c r="AC3258" s="153"/>
    </row>
    <row r="3259" spans="3:29" x14ac:dyDescent="0.25">
      <c r="C3259"/>
      <c r="D3259"/>
      <c r="E3259"/>
      <c r="F3259" s="52"/>
      <c r="G3259" s="52"/>
      <c r="AA3259" s="153"/>
      <c r="AB3259" s="153"/>
      <c r="AC3259" s="153"/>
    </row>
    <row r="3260" spans="3:29" x14ac:dyDescent="0.25">
      <c r="C3260"/>
      <c r="D3260"/>
      <c r="E3260"/>
      <c r="F3260" s="52"/>
      <c r="G3260" s="52"/>
      <c r="AA3260" s="153"/>
      <c r="AB3260" s="153"/>
      <c r="AC3260" s="153"/>
    </row>
    <row r="3261" spans="3:29" x14ac:dyDescent="0.25">
      <c r="C3261"/>
      <c r="D3261"/>
      <c r="E3261"/>
      <c r="F3261" s="52"/>
      <c r="G3261" s="52"/>
      <c r="AA3261" s="153"/>
      <c r="AB3261" s="153"/>
      <c r="AC3261" s="153"/>
    </row>
    <row r="3262" spans="3:29" x14ac:dyDescent="0.25">
      <c r="C3262"/>
      <c r="D3262"/>
      <c r="E3262"/>
      <c r="F3262" s="52"/>
      <c r="G3262" s="52"/>
      <c r="AA3262" s="153"/>
      <c r="AB3262" s="153"/>
      <c r="AC3262" s="153"/>
    </row>
    <row r="3263" spans="3:29" x14ac:dyDescent="0.25">
      <c r="C3263"/>
      <c r="D3263"/>
      <c r="E3263"/>
      <c r="F3263" s="52"/>
      <c r="G3263" s="52"/>
      <c r="AA3263" s="153"/>
      <c r="AB3263" s="153"/>
      <c r="AC3263" s="153"/>
    </row>
    <row r="3264" spans="3:29" x14ac:dyDescent="0.25">
      <c r="C3264"/>
      <c r="D3264"/>
      <c r="E3264"/>
      <c r="F3264" s="52"/>
      <c r="G3264" s="52"/>
      <c r="AA3264" s="153"/>
      <c r="AB3264" s="153"/>
      <c r="AC3264" s="153"/>
    </row>
    <row r="3265" spans="3:29" x14ac:dyDescent="0.25">
      <c r="C3265"/>
      <c r="D3265"/>
      <c r="E3265"/>
      <c r="F3265" s="52"/>
      <c r="G3265" s="52"/>
      <c r="AA3265" s="153"/>
      <c r="AB3265" s="153"/>
      <c r="AC3265" s="153"/>
    </row>
    <row r="3266" spans="3:29" x14ac:dyDescent="0.25">
      <c r="C3266"/>
      <c r="D3266"/>
      <c r="E3266"/>
      <c r="F3266" s="52"/>
      <c r="G3266" s="52"/>
      <c r="AA3266" s="153"/>
      <c r="AB3266" s="153"/>
      <c r="AC3266" s="153"/>
    </row>
    <row r="3267" spans="3:29" x14ac:dyDescent="0.25">
      <c r="C3267"/>
      <c r="D3267"/>
      <c r="E3267"/>
      <c r="F3267" s="52"/>
      <c r="G3267" s="52"/>
      <c r="AA3267" s="153"/>
      <c r="AB3267" s="153"/>
      <c r="AC3267" s="153"/>
    </row>
    <row r="3268" spans="3:29" x14ac:dyDescent="0.25">
      <c r="C3268"/>
      <c r="D3268"/>
      <c r="E3268"/>
      <c r="F3268" s="52"/>
      <c r="G3268" s="52"/>
      <c r="AA3268" s="153"/>
      <c r="AB3268" s="153"/>
      <c r="AC3268" s="153"/>
    </row>
    <row r="3269" spans="3:29" x14ac:dyDescent="0.25">
      <c r="C3269"/>
      <c r="D3269"/>
      <c r="E3269"/>
      <c r="F3269" s="52"/>
      <c r="G3269" s="52"/>
      <c r="AA3269" s="153"/>
      <c r="AB3269" s="153"/>
      <c r="AC3269" s="153"/>
    </row>
    <row r="3270" spans="3:29" x14ac:dyDescent="0.25">
      <c r="C3270"/>
      <c r="D3270"/>
      <c r="E3270"/>
      <c r="F3270" s="52"/>
      <c r="G3270" s="52"/>
      <c r="AA3270" s="153"/>
      <c r="AB3270" s="153"/>
      <c r="AC3270" s="153"/>
    </row>
    <row r="3271" spans="3:29" x14ac:dyDescent="0.25">
      <c r="C3271"/>
      <c r="D3271"/>
      <c r="E3271"/>
      <c r="F3271" s="52"/>
      <c r="G3271" s="52"/>
      <c r="AA3271" s="153"/>
      <c r="AB3271" s="153"/>
      <c r="AC3271" s="153"/>
    </row>
    <row r="3272" spans="3:29" x14ac:dyDescent="0.25">
      <c r="C3272"/>
      <c r="D3272"/>
      <c r="E3272"/>
      <c r="F3272" s="52"/>
      <c r="G3272" s="52"/>
      <c r="AA3272" s="153"/>
      <c r="AB3272" s="153"/>
      <c r="AC3272" s="153"/>
    </row>
    <row r="3273" spans="3:29" x14ac:dyDescent="0.25">
      <c r="C3273"/>
      <c r="D3273"/>
      <c r="E3273"/>
      <c r="F3273" s="52"/>
      <c r="G3273" s="52"/>
      <c r="AA3273" s="153"/>
      <c r="AB3273" s="153"/>
      <c r="AC3273" s="153"/>
    </row>
    <row r="3274" spans="3:29" x14ac:dyDescent="0.25">
      <c r="C3274"/>
      <c r="D3274"/>
      <c r="E3274"/>
      <c r="F3274" s="52"/>
      <c r="G3274" s="52"/>
      <c r="AA3274" s="153"/>
      <c r="AB3274" s="153"/>
      <c r="AC3274" s="153"/>
    </row>
    <row r="3275" spans="3:29" x14ac:dyDescent="0.25">
      <c r="C3275"/>
      <c r="D3275"/>
      <c r="E3275"/>
      <c r="F3275" s="52"/>
      <c r="G3275" s="52"/>
      <c r="AA3275" s="153"/>
      <c r="AB3275" s="153"/>
      <c r="AC3275" s="153"/>
    </row>
    <row r="3276" spans="3:29" x14ac:dyDescent="0.25">
      <c r="C3276"/>
      <c r="D3276"/>
      <c r="E3276"/>
      <c r="F3276" s="52"/>
      <c r="G3276" s="52"/>
      <c r="AA3276" s="153"/>
      <c r="AB3276" s="153"/>
      <c r="AC3276" s="153"/>
    </row>
    <row r="3277" spans="3:29" x14ac:dyDescent="0.25">
      <c r="C3277"/>
      <c r="D3277"/>
      <c r="E3277"/>
      <c r="F3277" s="52"/>
      <c r="G3277" s="52"/>
      <c r="AA3277" s="153"/>
      <c r="AB3277" s="153"/>
      <c r="AC3277" s="153"/>
    </row>
    <row r="3278" spans="3:29" x14ac:dyDescent="0.25">
      <c r="C3278"/>
      <c r="D3278"/>
      <c r="E3278"/>
      <c r="F3278" s="52"/>
      <c r="G3278" s="52"/>
      <c r="AA3278" s="153"/>
      <c r="AB3278" s="153"/>
      <c r="AC3278" s="153"/>
    </row>
    <row r="3279" spans="3:29" x14ac:dyDescent="0.25">
      <c r="C3279"/>
      <c r="D3279"/>
      <c r="E3279"/>
      <c r="F3279" s="52"/>
      <c r="G3279" s="52"/>
      <c r="AA3279" s="153"/>
      <c r="AB3279" s="153"/>
      <c r="AC3279" s="153"/>
    </row>
    <row r="3280" spans="3:29" x14ac:dyDescent="0.25">
      <c r="C3280"/>
      <c r="D3280"/>
      <c r="E3280"/>
      <c r="F3280" s="52"/>
      <c r="G3280" s="52"/>
      <c r="AA3280" s="153"/>
      <c r="AB3280" s="153"/>
      <c r="AC3280" s="153"/>
    </row>
    <row r="3281" spans="3:29" x14ac:dyDescent="0.25">
      <c r="C3281"/>
      <c r="D3281"/>
      <c r="E3281"/>
      <c r="F3281" s="52"/>
      <c r="G3281" s="52"/>
      <c r="AA3281" s="153"/>
      <c r="AB3281" s="153"/>
      <c r="AC3281" s="153"/>
    </row>
    <row r="3282" spans="3:29" x14ac:dyDescent="0.25">
      <c r="C3282"/>
      <c r="D3282"/>
      <c r="E3282"/>
      <c r="F3282" s="52"/>
      <c r="G3282" s="52"/>
      <c r="AA3282" s="153"/>
      <c r="AB3282" s="153"/>
      <c r="AC3282" s="153"/>
    </row>
    <row r="3283" spans="3:29" x14ac:dyDescent="0.25">
      <c r="C3283"/>
      <c r="D3283"/>
      <c r="E3283"/>
      <c r="F3283" s="52"/>
      <c r="G3283" s="52"/>
      <c r="AA3283" s="153"/>
      <c r="AB3283" s="153"/>
      <c r="AC3283" s="153"/>
    </row>
    <row r="3284" spans="3:29" x14ac:dyDescent="0.25">
      <c r="C3284"/>
      <c r="D3284"/>
      <c r="E3284"/>
      <c r="F3284" s="52"/>
      <c r="G3284" s="52"/>
      <c r="AA3284" s="153"/>
      <c r="AB3284" s="153"/>
      <c r="AC3284" s="153"/>
    </row>
    <row r="3285" spans="3:29" x14ac:dyDescent="0.25">
      <c r="C3285"/>
      <c r="D3285"/>
      <c r="E3285"/>
      <c r="F3285" s="52"/>
      <c r="G3285" s="52"/>
      <c r="AA3285" s="153"/>
      <c r="AB3285" s="153"/>
      <c r="AC3285" s="153"/>
    </row>
    <row r="3286" spans="3:29" x14ac:dyDescent="0.25">
      <c r="C3286"/>
      <c r="D3286"/>
      <c r="E3286"/>
      <c r="F3286" s="52"/>
      <c r="G3286" s="52"/>
      <c r="AA3286" s="153"/>
      <c r="AB3286" s="153"/>
      <c r="AC3286" s="153"/>
    </row>
    <row r="3287" spans="3:29" x14ac:dyDescent="0.25">
      <c r="C3287"/>
      <c r="D3287"/>
      <c r="E3287"/>
      <c r="F3287" s="52"/>
      <c r="G3287" s="52"/>
      <c r="AA3287" s="153"/>
      <c r="AB3287" s="153"/>
      <c r="AC3287" s="153"/>
    </row>
    <row r="3288" spans="3:29" x14ac:dyDescent="0.25">
      <c r="C3288"/>
      <c r="D3288"/>
      <c r="E3288"/>
      <c r="F3288" s="52"/>
      <c r="G3288" s="52"/>
      <c r="AA3288" s="153"/>
      <c r="AB3288" s="153"/>
      <c r="AC3288" s="153"/>
    </row>
    <row r="3289" spans="3:29" x14ac:dyDescent="0.25">
      <c r="C3289"/>
      <c r="D3289"/>
      <c r="E3289"/>
      <c r="F3289" s="52"/>
      <c r="G3289" s="52"/>
      <c r="AA3289" s="153"/>
      <c r="AB3289" s="153"/>
      <c r="AC3289" s="153"/>
    </row>
    <row r="3290" spans="3:29" x14ac:dyDescent="0.25">
      <c r="C3290"/>
      <c r="D3290"/>
      <c r="E3290"/>
      <c r="F3290" s="52"/>
      <c r="G3290" s="52"/>
      <c r="AA3290" s="153"/>
      <c r="AB3290" s="153"/>
      <c r="AC3290" s="153"/>
    </row>
    <row r="3291" spans="3:29" x14ac:dyDescent="0.25">
      <c r="C3291"/>
      <c r="D3291"/>
      <c r="E3291"/>
      <c r="F3291" s="52"/>
      <c r="G3291" s="52"/>
      <c r="AA3291" s="153"/>
      <c r="AB3291" s="153"/>
      <c r="AC3291" s="153"/>
    </row>
    <row r="3292" spans="3:29" x14ac:dyDescent="0.25">
      <c r="C3292"/>
      <c r="D3292"/>
      <c r="E3292"/>
      <c r="F3292" s="52"/>
      <c r="G3292" s="52"/>
      <c r="AA3292" s="153"/>
      <c r="AB3292" s="153"/>
      <c r="AC3292" s="153"/>
    </row>
    <row r="3293" spans="3:29" x14ac:dyDescent="0.25">
      <c r="C3293"/>
      <c r="D3293"/>
      <c r="E3293"/>
      <c r="F3293" s="52"/>
      <c r="G3293" s="52"/>
      <c r="AA3293" s="153"/>
      <c r="AB3293" s="153"/>
      <c r="AC3293" s="153"/>
    </row>
    <row r="3294" spans="3:29" x14ac:dyDescent="0.25">
      <c r="C3294"/>
      <c r="D3294"/>
      <c r="E3294"/>
      <c r="F3294" s="52"/>
      <c r="G3294" s="52"/>
      <c r="AA3294" s="153"/>
      <c r="AB3294" s="153"/>
      <c r="AC3294" s="153"/>
    </row>
    <row r="3295" spans="3:29" x14ac:dyDescent="0.25">
      <c r="C3295"/>
      <c r="D3295"/>
      <c r="E3295"/>
      <c r="F3295" s="52"/>
      <c r="G3295" s="52"/>
      <c r="AA3295" s="153"/>
      <c r="AB3295" s="153"/>
      <c r="AC3295" s="153"/>
    </row>
    <row r="3296" spans="3:29" x14ac:dyDescent="0.25">
      <c r="C3296"/>
      <c r="D3296"/>
      <c r="E3296"/>
      <c r="F3296" s="52"/>
      <c r="G3296" s="52"/>
      <c r="AA3296" s="153"/>
      <c r="AB3296" s="153"/>
      <c r="AC3296" s="153"/>
    </row>
    <row r="3297" spans="3:29" x14ac:dyDescent="0.25">
      <c r="C3297"/>
      <c r="D3297"/>
      <c r="E3297"/>
      <c r="F3297" s="52"/>
      <c r="G3297" s="52"/>
      <c r="AA3297" s="153"/>
      <c r="AB3297" s="153"/>
      <c r="AC3297" s="153"/>
    </row>
    <row r="3298" spans="3:29" x14ac:dyDescent="0.25">
      <c r="C3298"/>
      <c r="D3298"/>
      <c r="E3298"/>
      <c r="F3298" s="52"/>
      <c r="G3298" s="52"/>
      <c r="AA3298" s="153"/>
      <c r="AB3298" s="153"/>
      <c r="AC3298" s="153"/>
    </row>
    <row r="3299" spans="3:29" x14ac:dyDescent="0.25">
      <c r="C3299"/>
      <c r="D3299"/>
      <c r="E3299"/>
      <c r="F3299" s="52"/>
      <c r="G3299" s="52"/>
      <c r="AA3299" s="153"/>
      <c r="AB3299" s="153"/>
      <c r="AC3299" s="153"/>
    </row>
    <row r="3300" spans="3:29" x14ac:dyDescent="0.25">
      <c r="C3300"/>
      <c r="D3300"/>
      <c r="E3300"/>
      <c r="F3300" s="52"/>
      <c r="G3300" s="52"/>
      <c r="AA3300" s="153"/>
      <c r="AB3300" s="153"/>
      <c r="AC3300" s="153"/>
    </row>
    <row r="3301" spans="3:29" x14ac:dyDescent="0.25">
      <c r="C3301"/>
      <c r="D3301"/>
      <c r="E3301"/>
      <c r="F3301" s="52"/>
      <c r="G3301" s="52"/>
      <c r="AA3301" s="153"/>
      <c r="AB3301" s="153"/>
      <c r="AC3301" s="153"/>
    </row>
    <row r="3302" spans="3:29" x14ac:dyDescent="0.25">
      <c r="C3302"/>
      <c r="D3302"/>
      <c r="E3302"/>
      <c r="F3302" s="52"/>
      <c r="G3302" s="52"/>
      <c r="AA3302" s="153"/>
      <c r="AB3302" s="153"/>
      <c r="AC3302" s="153"/>
    </row>
    <row r="3303" spans="3:29" x14ac:dyDescent="0.25">
      <c r="C3303"/>
      <c r="D3303"/>
      <c r="E3303"/>
      <c r="F3303" s="52"/>
      <c r="G3303" s="52"/>
      <c r="AA3303" s="153"/>
      <c r="AB3303" s="153"/>
      <c r="AC3303" s="153"/>
    </row>
    <row r="3304" spans="3:29" x14ac:dyDescent="0.25">
      <c r="C3304"/>
      <c r="D3304"/>
      <c r="E3304"/>
      <c r="F3304" s="52"/>
      <c r="G3304" s="52"/>
      <c r="AA3304" s="153"/>
      <c r="AB3304" s="153"/>
      <c r="AC3304" s="153"/>
    </row>
    <row r="3305" spans="3:29" x14ac:dyDescent="0.25">
      <c r="C3305"/>
      <c r="D3305"/>
      <c r="E3305"/>
      <c r="F3305" s="52"/>
      <c r="G3305" s="52"/>
      <c r="AA3305" s="153"/>
      <c r="AB3305" s="153"/>
      <c r="AC3305" s="153"/>
    </row>
    <row r="3306" spans="3:29" x14ac:dyDescent="0.25">
      <c r="C3306"/>
      <c r="D3306"/>
      <c r="E3306"/>
      <c r="F3306" s="52"/>
      <c r="G3306" s="52"/>
      <c r="AA3306" s="153"/>
      <c r="AB3306" s="153"/>
      <c r="AC3306" s="153"/>
    </row>
    <row r="3307" spans="3:29" x14ac:dyDescent="0.25">
      <c r="C3307"/>
      <c r="D3307"/>
      <c r="E3307"/>
      <c r="F3307" s="52"/>
      <c r="G3307" s="52"/>
      <c r="AA3307" s="153"/>
      <c r="AB3307" s="153"/>
      <c r="AC3307" s="153"/>
    </row>
    <row r="3308" spans="3:29" x14ac:dyDescent="0.25">
      <c r="C3308"/>
      <c r="D3308"/>
      <c r="E3308"/>
      <c r="F3308" s="52"/>
      <c r="G3308" s="52"/>
      <c r="AA3308" s="153"/>
      <c r="AB3308" s="153"/>
      <c r="AC3308" s="153"/>
    </row>
    <row r="3309" spans="3:29" x14ac:dyDescent="0.25">
      <c r="C3309"/>
      <c r="D3309"/>
      <c r="E3309"/>
      <c r="F3309" s="52"/>
      <c r="G3309" s="52"/>
      <c r="AA3309" s="153"/>
      <c r="AB3309" s="153"/>
      <c r="AC3309" s="153"/>
    </row>
    <row r="3310" spans="3:29" x14ac:dyDescent="0.25">
      <c r="C3310"/>
      <c r="D3310"/>
      <c r="E3310"/>
      <c r="F3310" s="52"/>
      <c r="G3310" s="52"/>
      <c r="AA3310" s="153"/>
      <c r="AB3310" s="153"/>
      <c r="AC3310" s="153"/>
    </row>
    <row r="3311" spans="3:29" x14ac:dyDescent="0.25">
      <c r="C3311"/>
      <c r="D3311"/>
      <c r="E3311"/>
      <c r="F3311" s="52"/>
      <c r="G3311" s="52"/>
      <c r="AA3311" s="153"/>
      <c r="AB3311" s="153"/>
      <c r="AC3311" s="153"/>
    </row>
    <row r="3312" spans="3:29" x14ac:dyDescent="0.25">
      <c r="C3312"/>
      <c r="D3312"/>
      <c r="E3312"/>
      <c r="F3312" s="52"/>
      <c r="G3312" s="52"/>
      <c r="AA3312" s="153"/>
      <c r="AB3312" s="153"/>
      <c r="AC3312" s="153"/>
    </row>
    <row r="3313" spans="3:29" x14ac:dyDescent="0.25">
      <c r="C3313"/>
      <c r="D3313"/>
      <c r="E3313"/>
      <c r="F3313" s="52"/>
      <c r="G3313" s="52"/>
      <c r="AA3313" s="153"/>
      <c r="AB3313" s="153"/>
      <c r="AC3313" s="153"/>
    </row>
    <row r="3314" spans="3:29" x14ac:dyDescent="0.25">
      <c r="C3314"/>
      <c r="D3314"/>
      <c r="E3314"/>
      <c r="F3314" s="52"/>
      <c r="G3314" s="52"/>
      <c r="AA3314" s="153"/>
      <c r="AB3314" s="153"/>
      <c r="AC3314" s="153"/>
    </row>
    <row r="3315" spans="3:29" x14ac:dyDescent="0.25">
      <c r="C3315"/>
      <c r="D3315"/>
      <c r="E3315"/>
      <c r="F3315" s="52"/>
      <c r="G3315" s="52"/>
      <c r="AA3315" s="153"/>
      <c r="AB3315" s="153"/>
      <c r="AC3315" s="153"/>
    </row>
    <row r="3316" spans="3:29" x14ac:dyDescent="0.25">
      <c r="C3316"/>
      <c r="D3316"/>
      <c r="E3316"/>
      <c r="F3316" s="52"/>
      <c r="G3316" s="52"/>
      <c r="AA3316" s="153"/>
      <c r="AB3316" s="153"/>
      <c r="AC3316" s="153"/>
    </row>
    <row r="3317" spans="3:29" x14ac:dyDescent="0.25">
      <c r="C3317"/>
      <c r="D3317"/>
      <c r="E3317"/>
      <c r="F3317" s="52"/>
      <c r="G3317" s="52"/>
      <c r="AA3317" s="153"/>
      <c r="AB3317" s="153"/>
      <c r="AC3317" s="153"/>
    </row>
    <row r="3318" spans="3:29" x14ac:dyDescent="0.25">
      <c r="C3318"/>
      <c r="D3318"/>
      <c r="E3318"/>
      <c r="F3318" s="52"/>
      <c r="G3318" s="52"/>
      <c r="AA3318" s="153"/>
      <c r="AB3318" s="153"/>
      <c r="AC3318" s="153"/>
    </row>
    <row r="3319" spans="3:29" x14ac:dyDescent="0.25">
      <c r="C3319"/>
      <c r="D3319"/>
      <c r="E3319"/>
      <c r="F3319" s="52"/>
      <c r="G3319" s="52"/>
      <c r="AA3319" s="153"/>
      <c r="AB3319" s="153"/>
      <c r="AC3319" s="153"/>
    </row>
    <row r="3320" spans="3:29" x14ac:dyDescent="0.25">
      <c r="C3320"/>
      <c r="D3320"/>
      <c r="E3320"/>
      <c r="F3320" s="52"/>
      <c r="G3320" s="52"/>
      <c r="AA3320" s="153"/>
      <c r="AB3320" s="153"/>
      <c r="AC3320" s="153"/>
    </row>
    <row r="3321" spans="3:29" x14ac:dyDescent="0.25">
      <c r="C3321"/>
      <c r="D3321"/>
      <c r="E3321"/>
      <c r="F3321" s="52"/>
      <c r="G3321" s="52"/>
      <c r="AA3321" s="153"/>
      <c r="AB3321" s="153"/>
      <c r="AC3321" s="153"/>
    </row>
    <row r="3322" spans="3:29" x14ac:dyDescent="0.25">
      <c r="C3322"/>
      <c r="D3322"/>
      <c r="E3322"/>
      <c r="F3322" s="52"/>
      <c r="G3322" s="52"/>
      <c r="AA3322" s="153"/>
      <c r="AB3322" s="153"/>
      <c r="AC3322" s="153"/>
    </row>
    <row r="3323" spans="3:29" x14ac:dyDescent="0.25">
      <c r="C3323"/>
      <c r="D3323"/>
      <c r="E3323"/>
      <c r="F3323" s="52"/>
      <c r="G3323" s="52"/>
      <c r="AA3323" s="153"/>
      <c r="AB3323" s="153"/>
      <c r="AC3323" s="153"/>
    </row>
    <row r="3324" spans="3:29" x14ac:dyDescent="0.25">
      <c r="C3324"/>
      <c r="D3324"/>
      <c r="E3324"/>
      <c r="F3324" s="52"/>
      <c r="G3324" s="52"/>
      <c r="AA3324" s="153"/>
      <c r="AB3324" s="153"/>
      <c r="AC3324" s="153"/>
    </row>
    <row r="3325" spans="3:29" x14ac:dyDescent="0.25">
      <c r="C3325"/>
      <c r="D3325"/>
      <c r="E3325"/>
      <c r="F3325" s="52"/>
      <c r="G3325" s="52"/>
      <c r="AA3325" s="153"/>
      <c r="AB3325" s="153"/>
      <c r="AC3325" s="153"/>
    </row>
    <row r="3326" spans="3:29" x14ac:dyDescent="0.25">
      <c r="C3326"/>
      <c r="D3326"/>
      <c r="E3326"/>
      <c r="F3326" s="52"/>
      <c r="G3326" s="52"/>
      <c r="AA3326" s="153"/>
      <c r="AB3326" s="153"/>
      <c r="AC3326" s="153"/>
    </row>
    <row r="3327" spans="3:29" x14ac:dyDescent="0.25">
      <c r="C3327"/>
      <c r="D3327"/>
      <c r="E3327"/>
      <c r="F3327" s="52"/>
      <c r="G3327" s="52"/>
      <c r="AA3327" s="153"/>
      <c r="AB3327" s="153"/>
      <c r="AC3327" s="153"/>
    </row>
    <row r="3328" spans="3:29" x14ac:dyDescent="0.25">
      <c r="C3328"/>
      <c r="D3328"/>
      <c r="E3328"/>
      <c r="F3328" s="52"/>
      <c r="G3328" s="52"/>
      <c r="AA3328" s="153"/>
      <c r="AB3328" s="153"/>
      <c r="AC3328" s="153"/>
    </row>
    <row r="3329" spans="3:29" x14ac:dyDescent="0.25">
      <c r="C3329"/>
      <c r="D3329"/>
      <c r="E3329"/>
      <c r="F3329" s="52"/>
      <c r="G3329" s="52"/>
      <c r="AA3329" s="153"/>
      <c r="AB3329" s="153"/>
      <c r="AC3329" s="153"/>
    </row>
    <row r="3330" spans="3:29" x14ac:dyDescent="0.25">
      <c r="C3330"/>
      <c r="D3330"/>
      <c r="E3330"/>
      <c r="F3330" s="52"/>
      <c r="G3330" s="52"/>
      <c r="AA3330" s="153"/>
      <c r="AB3330" s="153"/>
      <c r="AC3330" s="153"/>
    </row>
    <row r="3331" spans="3:29" x14ac:dyDescent="0.25">
      <c r="C3331"/>
      <c r="D3331"/>
      <c r="E3331"/>
      <c r="F3331" s="52"/>
      <c r="G3331" s="52"/>
      <c r="AA3331" s="153"/>
      <c r="AB3331" s="153"/>
      <c r="AC3331" s="153"/>
    </row>
    <row r="3332" spans="3:29" x14ac:dyDescent="0.25">
      <c r="C3332"/>
      <c r="D3332"/>
      <c r="E3332"/>
      <c r="F3332" s="52"/>
      <c r="G3332" s="52"/>
      <c r="AA3332" s="153"/>
      <c r="AB3332" s="153"/>
      <c r="AC3332" s="153"/>
    </row>
    <row r="3333" spans="3:29" x14ac:dyDescent="0.25">
      <c r="C3333"/>
      <c r="D3333"/>
      <c r="E3333"/>
      <c r="F3333" s="52"/>
      <c r="G3333" s="52"/>
      <c r="AA3333" s="153"/>
      <c r="AB3333" s="153"/>
      <c r="AC3333" s="153"/>
    </row>
    <row r="3334" spans="3:29" x14ac:dyDescent="0.25">
      <c r="C3334"/>
      <c r="D3334"/>
      <c r="E3334"/>
      <c r="F3334" s="52"/>
      <c r="G3334" s="52"/>
      <c r="AA3334" s="153"/>
      <c r="AB3334" s="153"/>
      <c r="AC3334" s="153"/>
    </row>
    <row r="3335" spans="3:29" x14ac:dyDescent="0.25">
      <c r="C3335"/>
      <c r="D3335"/>
      <c r="E3335"/>
      <c r="F3335" s="52"/>
      <c r="G3335" s="52"/>
      <c r="AA3335" s="153"/>
      <c r="AB3335" s="153"/>
      <c r="AC3335" s="153"/>
    </row>
    <row r="3336" spans="3:29" x14ac:dyDescent="0.25">
      <c r="C3336"/>
      <c r="D3336"/>
      <c r="E3336"/>
      <c r="F3336" s="52"/>
      <c r="G3336" s="52"/>
      <c r="AA3336" s="153"/>
      <c r="AB3336" s="153"/>
      <c r="AC3336" s="153"/>
    </row>
    <row r="3337" spans="3:29" x14ac:dyDescent="0.25">
      <c r="C3337"/>
      <c r="D3337"/>
      <c r="E3337"/>
      <c r="F3337" s="52"/>
      <c r="G3337" s="52"/>
      <c r="AA3337" s="153"/>
      <c r="AB3337" s="153"/>
      <c r="AC3337" s="153"/>
    </row>
    <row r="3338" spans="3:29" x14ac:dyDescent="0.25">
      <c r="C3338"/>
      <c r="D3338"/>
      <c r="E3338"/>
      <c r="F3338" s="52"/>
      <c r="G3338" s="52"/>
      <c r="AA3338" s="153"/>
      <c r="AB3338" s="153"/>
      <c r="AC3338" s="153"/>
    </row>
    <row r="3339" spans="3:29" x14ac:dyDescent="0.25">
      <c r="C3339"/>
      <c r="D3339"/>
      <c r="E3339"/>
      <c r="F3339" s="52"/>
      <c r="G3339" s="52"/>
      <c r="AA3339" s="153"/>
      <c r="AB3339" s="153"/>
      <c r="AC3339" s="153"/>
    </row>
    <row r="3340" spans="3:29" x14ac:dyDescent="0.25">
      <c r="C3340"/>
      <c r="D3340"/>
      <c r="E3340"/>
      <c r="F3340" s="52"/>
      <c r="G3340" s="52"/>
      <c r="AA3340" s="153"/>
      <c r="AB3340" s="153"/>
      <c r="AC3340" s="153"/>
    </row>
    <row r="3341" spans="3:29" x14ac:dyDescent="0.25">
      <c r="C3341"/>
      <c r="D3341"/>
      <c r="E3341"/>
      <c r="F3341" s="52"/>
      <c r="G3341" s="52"/>
      <c r="AA3341" s="153"/>
      <c r="AB3341" s="153"/>
      <c r="AC3341" s="153"/>
    </row>
    <row r="3342" spans="3:29" x14ac:dyDescent="0.25">
      <c r="C3342"/>
      <c r="D3342"/>
      <c r="E3342"/>
      <c r="F3342" s="52"/>
      <c r="G3342" s="52"/>
      <c r="AA3342" s="153"/>
      <c r="AB3342" s="153"/>
      <c r="AC3342" s="153"/>
    </row>
    <row r="3343" spans="3:29" x14ac:dyDescent="0.25">
      <c r="C3343"/>
      <c r="D3343"/>
      <c r="E3343"/>
      <c r="F3343" s="52"/>
      <c r="G3343" s="52"/>
      <c r="AA3343" s="153"/>
      <c r="AB3343" s="153"/>
      <c r="AC3343" s="153"/>
    </row>
    <row r="3344" spans="3:29" x14ac:dyDescent="0.25">
      <c r="C3344"/>
      <c r="D3344"/>
      <c r="E3344"/>
      <c r="F3344" s="52"/>
      <c r="G3344" s="52"/>
      <c r="AA3344" s="153"/>
      <c r="AB3344" s="153"/>
      <c r="AC3344" s="153"/>
    </row>
    <row r="3345" spans="3:29" x14ac:dyDescent="0.25">
      <c r="C3345"/>
      <c r="D3345"/>
      <c r="E3345"/>
      <c r="F3345" s="52"/>
      <c r="G3345" s="52"/>
      <c r="AA3345" s="153"/>
      <c r="AB3345" s="153"/>
      <c r="AC3345" s="153"/>
    </row>
    <row r="3346" spans="3:29" x14ac:dyDescent="0.25">
      <c r="C3346"/>
      <c r="D3346"/>
      <c r="E3346"/>
      <c r="F3346" s="52"/>
      <c r="G3346" s="52"/>
      <c r="AA3346" s="153"/>
      <c r="AB3346" s="153"/>
      <c r="AC3346" s="153"/>
    </row>
    <row r="3347" spans="3:29" x14ac:dyDescent="0.25">
      <c r="C3347"/>
      <c r="D3347"/>
      <c r="E3347"/>
      <c r="F3347" s="52"/>
      <c r="G3347" s="52"/>
      <c r="AA3347" s="153"/>
      <c r="AB3347" s="153"/>
      <c r="AC3347" s="153"/>
    </row>
    <row r="3348" spans="3:29" x14ac:dyDescent="0.25">
      <c r="C3348"/>
      <c r="D3348"/>
      <c r="E3348"/>
      <c r="F3348" s="52"/>
      <c r="G3348" s="52"/>
      <c r="AA3348" s="153"/>
      <c r="AB3348" s="153"/>
      <c r="AC3348" s="153"/>
    </row>
    <row r="3349" spans="3:29" x14ac:dyDescent="0.25">
      <c r="C3349"/>
      <c r="D3349"/>
      <c r="E3349"/>
      <c r="F3349" s="52"/>
      <c r="G3349" s="52"/>
      <c r="AA3349" s="153"/>
      <c r="AB3349" s="153"/>
      <c r="AC3349" s="153"/>
    </row>
    <row r="3350" spans="3:29" x14ac:dyDescent="0.25">
      <c r="C3350"/>
      <c r="D3350"/>
      <c r="E3350"/>
      <c r="F3350" s="52"/>
      <c r="G3350" s="52"/>
      <c r="AA3350" s="153"/>
      <c r="AB3350" s="153"/>
      <c r="AC3350" s="153"/>
    </row>
    <row r="3351" spans="3:29" x14ac:dyDescent="0.25">
      <c r="C3351"/>
      <c r="D3351"/>
      <c r="E3351"/>
      <c r="F3351" s="52"/>
      <c r="G3351" s="52"/>
      <c r="AA3351" s="153"/>
      <c r="AB3351" s="153"/>
      <c r="AC3351" s="153"/>
    </row>
    <row r="3352" spans="3:29" x14ac:dyDescent="0.25">
      <c r="C3352"/>
      <c r="D3352"/>
      <c r="E3352"/>
      <c r="F3352" s="52"/>
      <c r="G3352" s="52"/>
      <c r="AA3352" s="153"/>
      <c r="AB3352" s="153"/>
      <c r="AC3352" s="153"/>
    </row>
    <row r="3353" spans="3:29" x14ac:dyDescent="0.25">
      <c r="C3353"/>
      <c r="D3353"/>
      <c r="E3353"/>
      <c r="F3353" s="52"/>
      <c r="G3353" s="52"/>
      <c r="AA3353" s="153"/>
      <c r="AB3353" s="153"/>
      <c r="AC3353" s="153"/>
    </row>
    <row r="3354" spans="3:29" x14ac:dyDescent="0.25">
      <c r="C3354"/>
      <c r="D3354"/>
      <c r="E3354"/>
      <c r="F3354" s="52"/>
      <c r="G3354" s="52"/>
      <c r="AA3354" s="153"/>
      <c r="AB3354" s="153"/>
      <c r="AC3354" s="153"/>
    </row>
    <row r="3355" spans="3:29" x14ac:dyDescent="0.25">
      <c r="C3355"/>
      <c r="D3355"/>
      <c r="E3355"/>
      <c r="F3355" s="52"/>
      <c r="G3355" s="52"/>
      <c r="AA3355" s="153"/>
      <c r="AB3355" s="153"/>
      <c r="AC3355" s="153"/>
    </row>
    <row r="3356" spans="3:29" x14ac:dyDescent="0.25">
      <c r="C3356"/>
      <c r="D3356"/>
      <c r="E3356"/>
      <c r="F3356" s="52"/>
      <c r="G3356" s="52"/>
      <c r="AA3356" s="153"/>
      <c r="AB3356" s="153"/>
      <c r="AC3356" s="153"/>
    </row>
    <row r="3357" spans="3:29" x14ac:dyDescent="0.25">
      <c r="C3357"/>
      <c r="D3357"/>
      <c r="E3357"/>
      <c r="F3357" s="52"/>
      <c r="G3357" s="52"/>
      <c r="AA3357" s="153"/>
      <c r="AB3357" s="153"/>
      <c r="AC3357" s="153"/>
    </row>
    <row r="3358" spans="3:29" x14ac:dyDescent="0.25">
      <c r="C3358"/>
      <c r="D3358"/>
      <c r="E3358"/>
      <c r="F3358" s="52"/>
      <c r="G3358" s="52"/>
      <c r="AA3358" s="153"/>
      <c r="AB3358" s="153"/>
      <c r="AC3358" s="153"/>
    </row>
    <row r="3359" spans="3:29" x14ac:dyDescent="0.25">
      <c r="C3359"/>
      <c r="D3359"/>
      <c r="E3359"/>
      <c r="F3359" s="52"/>
      <c r="G3359" s="52"/>
      <c r="AA3359" s="153"/>
      <c r="AB3359" s="153"/>
      <c r="AC3359" s="153"/>
    </row>
    <row r="3360" spans="3:29" x14ac:dyDescent="0.25">
      <c r="C3360"/>
      <c r="D3360"/>
      <c r="E3360"/>
      <c r="F3360" s="52"/>
      <c r="G3360" s="52"/>
      <c r="AA3360" s="153"/>
      <c r="AB3360" s="153"/>
      <c r="AC3360" s="153"/>
    </row>
    <row r="3361" spans="3:29" x14ac:dyDescent="0.25">
      <c r="C3361"/>
      <c r="D3361"/>
      <c r="E3361"/>
      <c r="F3361" s="52"/>
      <c r="G3361" s="52"/>
      <c r="AA3361" s="153"/>
      <c r="AB3361" s="153"/>
      <c r="AC3361" s="153"/>
    </row>
    <row r="3362" spans="3:29" x14ac:dyDescent="0.25">
      <c r="C3362"/>
      <c r="D3362"/>
      <c r="E3362"/>
      <c r="F3362" s="52"/>
      <c r="G3362" s="52"/>
      <c r="AA3362" s="153"/>
      <c r="AB3362" s="153"/>
      <c r="AC3362" s="153"/>
    </row>
    <row r="3363" spans="3:29" x14ac:dyDescent="0.25">
      <c r="C3363"/>
      <c r="D3363"/>
      <c r="E3363"/>
      <c r="F3363" s="52"/>
      <c r="G3363" s="52"/>
      <c r="AA3363" s="153"/>
      <c r="AB3363" s="153"/>
      <c r="AC3363" s="153"/>
    </row>
    <row r="3364" spans="3:29" x14ac:dyDescent="0.25">
      <c r="C3364"/>
      <c r="D3364"/>
      <c r="E3364"/>
      <c r="F3364" s="52"/>
      <c r="G3364" s="52"/>
      <c r="AA3364" s="153"/>
      <c r="AB3364" s="153"/>
      <c r="AC3364" s="153"/>
    </row>
    <row r="3365" spans="3:29" x14ac:dyDescent="0.25">
      <c r="C3365"/>
      <c r="D3365"/>
      <c r="E3365"/>
      <c r="F3365" s="52"/>
      <c r="G3365" s="52"/>
      <c r="AA3365" s="153"/>
      <c r="AB3365" s="153"/>
      <c r="AC3365" s="153"/>
    </row>
    <row r="3366" spans="3:29" x14ac:dyDescent="0.25">
      <c r="C3366"/>
      <c r="D3366"/>
      <c r="E3366"/>
      <c r="F3366" s="52"/>
      <c r="G3366" s="52"/>
      <c r="AA3366" s="153"/>
      <c r="AB3366" s="153"/>
      <c r="AC3366" s="153"/>
    </row>
    <row r="3367" spans="3:29" x14ac:dyDescent="0.25">
      <c r="C3367"/>
      <c r="D3367"/>
      <c r="E3367"/>
      <c r="F3367" s="52"/>
      <c r="G3367" s="52"/>
      <c r="AA3367" s="153"/>
      <c r="AB3367" s="153"/>
      <c r="AC3367" s="153"/>
    </row>
    <row r="3368" spans="3:29" x14ac:dyDescent="0.25">
      <c r="C3368"/>
      <c r="D3368"/>
      <c r="E3368"/>
      <c r="F3368" s="52"/>
      <c r="G3368" s="52"/>
      <c r="AA3368" s="153"/>
      <c r="AB3368" s="153"/>
      <c r="AC3368" s="153"/>
    </row>
    <row r="3369" spans="3:29" x14ac:dyDescent="0.25">
      <c r="C3369"/>
      <c r="D3369"/>
      <c r="E3369"/>
      <c r="F3369" s="52"/>
      <c r="G3369" s="52"/>
      <c r="AA3369" s="153"/>
      <c r="AB3369" s="153"/>
      <c r="AC3369" s="153"/>
    </row>
    <row r="3370" spans="3:29" x14ac:dyDescent="0.25">
      <c r="C3370"/>
      <c r="D3370"/>
      <c r="E3370"/>
      <c r="F3370" s="52"/>
      <c r="G3370" s="52"/>
      <c r="AA3370" s="153"/>
      <c r="AB3370" s="153"/>
      <c r="AC3370" s="153"/>
    </row>
    <row r="3371" spans="3:29" x14ac:dyDescent="0.25">
      <c r="C3371"/>
      <c r="D3371"/>
      <c r="E3371"/>
      <c r="F3371" s="52"/>
      <c r="G3371" s="52"/>
      <c r="AA3371" s="153"/>
      <c r="AB3371" s="153"/>
      <c r="AC3371" s="153"/>
    </row>
    <row r="3372" spans="3:29" x14ac:dyDescent="0.25">
      <c r="C3372"/>
      <c r="D3372"/>
      <c r="E3372"/>
      <c r="F3372" s="52"/>
      <c r="G3372" s="52"/>
      <c r="AA3372" s="153"/>
      <c r="AB3372" s="153"/>
      <c r="AC3372" s="153"/>
    </row>
    <row r="3373" spans="3:29" x14ac:dyDescent="0.25">
      <c r="C3373"/>
      <c r="D3373"/>
      <c r="E3373"/>
      <c r="F3373" s="52"/>
      <c r="G3373" s="52"/>
      <c r="AA3373" s="153"/>
      <c r="AB3373" s="153"/>
      <c r="AC3373" s="153"/>
    </row>
    <row r="3374" spans="3:29" x14ac:dyDescent="0.25">
      <c r="C3374"/>
      <c r="D3374"/>
      <c r="E3374"/>
      <c r="F3374" s="52"/>
      <c r="G3374" s="52"/>
      <c r="AA3374" s="153"/>
      <c r="AB3374" s="153"/>
      <c r="AC3374" s="153"/>
    </row>
    <row r="3375" spans="3:29" x14ac:dyDescent="0.25">
      <c r="C3375"/>
      <c r="D3375"/>
      <c r="E3375"/>
      <c r="F3375" s="52"/>
      <c r="G3375" s="52"/>
      <c r="AA3375" s="153"/>
      <c r="AB3375" s="153"/>
      <c r="AC3375" s="153"/>
    </row>
    <row r="3376" spans="3:29" x14ac:dyDescent="0.25">
      <c r="C3376"/>
      <c r="D3376"/>
      <c r="E3376"/>
      <c r="F3376" s="52"/>
      <c r="G3376" s="52"/>
      <c r="AA3376" s="153"/>
      <c r="AB3376" s="153"/>
      <c r="AC3376" s="153"/>
    </row>
    <row r="3377" spans="3:29" x14ac:dyDescent="0.25">
      <c r="C3377"/>
      <c r="D3377"/>
      <c r="E3377"/>
      <c r="F3377" s="52"/>
      <c r="G3377" s="52"/>
      <c r="AA3377" s="153"/>
      <c r="AB3377" s="153"/>
      <c r="AC3377" s="153"/>
    </row>
    <row r="3378" spans="3:29" x14ac:dyDescent="0.25">
      <c r="C3378"/>
      <c r="D3378"/>
      <c r="E3378"/>
      <c r="F3378" s="52"/>
      <c r="G3378" s="52"/>
      <c r="AA3378" s="153"/>
      <c r="AB3378" s="153"/>
      <c r="AC3378" s="153"/>
    </row>
    <row r="3379" spans="3:29" x14ac:dyDescent="0.25">
      <c r="C3379"/>
      <c r="D3379"/>
      <c r="E3379"/>
      <c r="F3379" s="52"/>
      <c r="G3379" s="52"/>
      <c r="AA3379" s="153"/>
      <c r="AB3379" s="153"/>
      <c r="AC3379" s="153"/>
    </row>
    <row r="3380" spans="3:29" x14ac:dyDescent="0.25">
      <c r="C3380"/>
      <c r="D3380"/>
      <c r="E3380"/>
      <c r="F3380" s="52"/>
      <c r="G3380" s="52"/>
      <c r="AA3380" s="153"/>
      <c r="AB3380" s="153"/>
      <c r="AC3380" s="153"/>
    </row>
    <row r="3381" spans="3:29" x14ac:dyDescent="0.25">
      <c r="C3381"/>
      <c r="D3381"/>
      <c r="E3381"/>
      <c r="F3381" s="52"/>
      <c r="G3381" s="52"/>
      <c r="AA3381" s="153"/>
      <c r="AB3381" s="153"/>
      <c r="AC3381" s="153"/>
    </row>
    <row r="3382" spans="3:29" x14ac:dyDescent="0.25">
      <c r="C3382"/>
      <c r="D3382"/>
      <c r="E3382"/>
      <c r="F3382" s="52"/>
      <c r="G3382" s="52"/>
      <c r="AA3382" s="153"/>
      <c r="AB3382" s="153"/>
      <c r="AC3382" s="153"/>
    </row>
    <row r="3383" spans="3:29" x14ac:dyDescent="0.25">
      <c r="C3383"/>
      <c r="D3383"/>
      <c r="E3383"/>
      <c r="F3383" s="52"/>
      <c r="G3383" s="52"/>
      <c r="AA3383" s="153"/>
      <c r="AB3383" s="153"/>
      <c r="AC3383" s="153"/>
    </row>
    <row r="3384" spans="3:29" x14ac:dyDescent="0.25">
      <c r="C3384"/>
      <c r="D3384"/>
      <c r="E3384"/>
      <c r="F3384" s="52"/>
      <c r="G3384" s="52"/>
      <c r="AA3384" s="153"/>
      <c r="AB3384" s="153"/>
      <c r="AC3384" s="153"/>
    </row>
    <row r="3385" spans="3:29" x14ac:dyDescent="0.25">
      <c r="C3385"/>
      <c r="D3385"/>
      <c r="E3385"/>
      <c r="F3385" s="52"/>
      <c r="G3385" s="52"/>
      <c r="AA3385" s="153"/>
      <c r="AB3385" s="153"/>
      <c r="AC3385" s="153"/>
    </row>
    <row r="3386" spans="3:29" x14ac:dyDescent="0.25">
      <c r="C3386"/>
      <c r="D3386"/>
      <c r="E3386"/>
      <c r="F3386" s="52"/>
      <c r="G3386" s="52"/>
      <c r="AA3386" s="153"/>
      <c r="AB3386" s="153"/>
      <c r="AC3386" s="153"/>
    </row>
    <row r="3387" spans="3:29" x14ac:dyDescent="0.25">
      <c r="C3387"/>
      <c r="D3387"/>
      <c r="E3387"/>
      <c r="F3387" s="52"/>
      <c r="G3387" s="52"/>
      <c r="AA3387" s="153"/>
      <c r="AB3387" s="153"/>
      <c r="AC3387" s="153"/>
    </row>
    <row r="3388" spans="3:29" x14ac:dyDescent="0.25">
      <c r="C3388"/>
      <c r="D3388"/>
      <c r="E3388"/>
      <c r="F3388" s="52"/>
      <c r="G3388" s="52"/>
      <c r="AA3388" s="153"/>
      <c r="AB3388" s="153"/>
      <c r="AC3388" s="153"/>
    </row>
    <row r="3389" spans="3:29" x14ac:dyDescent="0.25">
      <c r="C3389"/>
      <c r="D3389"/>
      <c r="E3389"/>
      <c r="F3389" s="52"/>
      <c r="G3389" s="52"/>
      <c r="AA3389" s="153"/>
      <c r="AB3389" s="153"/>
      <c r="AC3389" s="153"/>
    </row>
    <row r="3390" spans="3:29" x14ac:dyDescent="0.25">
      <c r="C3390"/>
      <c r="D3390"/>
      <c r="E3390"/>
      <c r="F3390" s="52"/>
      <c r="G3390" s="52"/>
      <c r="AA3390" s="153"/>
      <c r="AB3390" s="153"/>
      <c r="AC3390" s="153"/>
    </row>
    <row r="3391" spans="3:29" x14ac:dyDescent="0.25">
      <c r="C3391"/>
      <c r="D3391"/>
      <c r="E3391"/>
      <c r="F3391" s="52"/>
      <c r="G3391" s="52"/>
      <c r="AA3391" s="153"/>
      <c r="AB3391" s="153"/>
      <c r="AC3391" s="153"/>
    </row>
    <row r="3392" spans="3:29" x14ac:dyDescent="0.25">
      <c r="C3392"/>
      <c r="D3392"/>
      <c r="E3392"/>
      <c r="F3392" s="52"/>
      <c r="G3392" s="52"/>
      <c r="AA3392" s="153"/>
      <c r="AB3392" s="153"/>
      <c r="AC3392" s="153"/>
    </row>
    <row r="3393" spans="3:29" x14ac:dyDescent="0.25">
      <c r="C3393"/>
      <c r="D3393"/>
      <c r="E3393"/>
      <c r="F3393" s="52"/>
      <c r="G3393" s="52"/>
      <c r="AA3393" s="153"/>
      <c r="AB3393" s="153"/>
      <c r="AC3393" s="153"/>
    </row>
    <row r="3394" spans="3:29" x14ac:dyDescent="0.25">
      <c r="C3394"/>
      <c r="D3394"/>
      <c r="E3394"/>
      <c r="F3394" s="52"/>
      <c r="G3394" s="52"/>
      <c r="AA3394" s="153"/>
      <c r="AB3394" s="153"/>
      <c r="AC3394" s="153"/>
    </row>
    <row r="3395" spans="3:29" x14ac:dyDescent="0.25">
      <c r="C3395"/>
      <c r="D3395"/>
      <c r="E3395"/>
      <c r="F3395" s="52"/>
      <c r="G3395" s="52"/>
      <c r="AA3395" s="153"/>
      <c r="AB3395" s="153"/>
      <c r="AC3395" s="153"/>
    </row>
    <row r="3396" spans="3:29" x14ac:dyDescent="0.25">
      <c r="C3396"/>
      <c r="D3396"/>
      <c r="E3396"/>
      <c r="F3396" s="52"/>
      <c r="G3396" s="52"/>
      <c r="AA3396" s="153"/>
      <c r="AB3396" s="153"/>
      <c r="AC3396" s="153"/>
    </row>
    <row r="3397" spans="3:29" x14ac:dyDescent="0.25">
      <c r="C3397"/>
      <c r="D3397"/>
      <c r="E3397"/>
      <c r="F3397" s="52"/>
      <c r="G3397" s="52"/>
      <c r="AA3397" s="153"/>
      <c r="AB3397" s="153"/>
      <c r="AC3397" s="153"/>
    </row>
    <row r="3398" spans="3:29" x14ac:dyDescent="0.25">
      <c r="C3398"/>
      <c r="D3398"/>
      <c r="E3398"/>
      <c r="F3398" s="52"/>
      <c r="G3398" s="52"/>
      <c r="AA3398" s="153"/>
      <c r="AB3398" s="153"/>
      <c r="AC3398" s="153"/>
    </row>
    <row r="3399" spans="3:29" x14ac:dyDescent="0.25">
      <c r="C3399"/>
      <c r="D3399"/>
      <c r="E3399"/>
      <c r="F3399" s="52"/>
      <c r="G3399" s="52"/>
      <c r="AA3399" s="153"/>
      <c r="AB3399" s="153"/>
      <c r="AC3399" s="153"/>
    </row>
    <row r="3400" spans="3:29" x14ac:dyDescent="0.25">
      <c r="C3400"/>
      <c r="D3400"/>
      <c r="E3400"/>
      <c r="F3400" s="52"/>
      <c r="G3400" s="52"/>
      <c r="AA3400" s="153"/>
      <c r="AB3400" s="153"/>
      <c r="AC3400" s="153"/>
    </row>
    <row r="3401" spans="3:29" x14ac:dyDescent="0.25">
      <c r="C3401"/>
      <c r="D3401"/>
      <c r="E3401"/>
      <c r="F3401" s="52"/>
      <c r="G3401" s="52"/>
      <c r="AA3401" s="153"/>
      <c r="AB3401" s="153"/>
      <c r="AC3401" s="153"/>
    </row>
    <row r="3402" spans="3:29" x14ac:dyDescent="0.25">
      <c r="C3402"/>
      <c r="D3402"/>
      <c r="E3402"/>
      <c r="F3402" s="52"/>
      <c r="G3402" s="52"/>
      <c r="AA3402" s="153"/>
      <c r="AB3402" s="153"/>
      <c r="AC3402" s="153"/>
    </row>
    <row r="3403" spans="3:29" x14ac:dyDescent="0.25">
      <c r="C3403"/>
      <c r="D3403"/>
      <c r="E3403"/>
      <c r="F3403" s="52"/>
      <c r="G3403" s="52"/>
      <c r="AA3403" s="153"/>
      <c r="AB3403" s="153"/>
      <c r="AC3403" s="153"/>
    </row>
    <row r="3404" spans="3:29" x14ac:dyDescent="0.25">
      <c r="C3404"/>
      <c r="D3404"/>
      <c r="E3404"/>
      <c r="F3404" s="52"/>
      <c r="G3404" s="52"/>
      <c r="AA3404" s="153"/>
      <c r="AB3404" s="153"/>
      <c r="AC3404" s="153"/>
    </row>
    <row r="3405" spans="3:29" x14ac:dyDescent="0.25">
      <c r="C3405"/>
      <c r="D3405"/>
      <c r="E3405"/>
      <c r="F3405" s="52"/>
      <c r="G3405" s="52"/>
      <c r="AA3405" s="153"/>
      <c r="AB3405" s="153"/>
      <c r="AC3405" s="153"/>
    </row>
    <row r="3406" spans="3:29" x14ac:dyDescent="0.25">
      <c r="C3406"/>
      <c r="D3406"/>
      <c r="E3406"/>
      <c r="F3406" s="52"/>
      <c r="G3406" s="52"/>
      <c r="AA3406" s="153"/>
      <c r="AB3406" s="153"/>
      <c r="AC3406" s="153"/>
    </row>
    <row r="3407" spans="3:29" x14ac:dyDescent="0.25">
      <c r="C3407"/>
      <c r="D3407"/>
      <c r="E3407"/>
      <c r="F3407" s="52"/>
      <c r="G3407" s="52"/>
      <c r="AA3407" s="153"/>
      <c r="AB3407" s="153"/>
      <c r="AC3407" s="153"/>
    </row>
    <row r="3408" spans="3:29" x14ac:dyDescent="0.25">
      <c r="C3408"/>
      <c r="D3408"/>
      <c r="E3408"/>
      <c r="F3408" s="52"/>
      <c r="G3408" s="52"/>
      <c r="AA3408" s="153"/>
      <c r="AB3408" s="153"/>
      <c r="AC3408" s="153"/>
    </row>
    <row r="3409" spans="3:29" x14ac:dyDescent="0.25">
      <c r="C3409"/>
      <c r="D3409"/>
      <c r="E3409"/>
      <c r="F3409" s="52"/>
      <c r="G3409" s="52"/>
      <c r="AA3409" s="153"/>
      <c r="AB3409" s="153"/>
      <c r="AC3409" s="153"/>
    </row>
    <row r="3410" spans="3:29" x14ac:dyDescent="0.25">
      <c r="C3410"/>
      <c r="D3410"/>
      <c r="E3410"/>
      <c r="F3410" s="52"/>
      <c r="G3410" s="52"/>
      <c r="AA3410" s="153"/>
      <c r="AB3410" s="153"/>
      <c r="AC3410" s="153"/>
    </row>
    <row r="3411" spans="3:29" x14ac:dyDescent="0.25">
      <c r="C3411"/>
      <c r="D3411"/>
      <c r="E3411"/>
      <c r="F3411" s="52"/>
      <c r="G3411" s="52"/>
      <c r="AA3411" s="153"/>
      <c r="AB3411" s="153"/>
      <c r="AC3411" s="153"/>
    </row>
    <row r="3412" spans="3:29" x14ac:dyDescent="0.25">
      <c r="C3412"/>
      <c r="D3412"/>
      <c r="E3412"/>
      <c r="F3412" s="52"/>
      <c r="G3412" s="52"/>
      <c r="AA3412" s="153"/>
      <c r="AB3412" s="153"/>
      <c r="AC3412" s="153"/>
    </row>
    <row r="3413" spans="3:29" x14ac:dyDescent="0.25">
      <c r="C3413"/>
      <c r="D3413"/>
      <c r="E3413"/>
      <c r="F3413" s="52"/>
      <c r="G3413" s="52"/>
      <c r="AA3413" s="153"/>
      <c r="AB3413" s="153"/>
      <c r="AC3413" s="153"/>
    </row>
    <row r="3414" spans="3:29" x14ac:dyDescent="0.25">
      <c r="C3414"/>
      <c r="D3414"/>
      <c r="E3414"/>
      <c r="F3414" s="52"/>
      <c r="G3414" s="52"/>
      <c r="AA3414" s="153"/>
      <c r="AB3414" s="153"/>
      <c r="AC3414" s="153"/>
    </row>
    <row r="3415" spans="3:29" x14ac:dyDescent="0.25">
      <c r="C3415"/>
      <c r="D3415"/>
      <c r="E3415"/>
      <c r="F3415" s="52"/>
      <c r="G3415" s="52"/>
      <c r="AA3415" s="153"/>
      <c r="AB3415" s="153"/>
      <c r="AC3415" s="153"/>
    </row>
    <row r="3416" spans="3:29" x14ac:dyDescent="0.25">
      <c r="C3416"/>
      <c r="D3416"/>
      <c r="E3416"/>
      <c r="F3416" s="52"/>
      <c r="G3416" s="52"/>
      <c r="AA3416" s="153"/>
      <c r="AB3416" s="153"/>
      <c r="AC3416" s="153"/>
    </row>
    <row r="3417" spans="3:29" x14ac:dyDescent="0.25">
      <c r="C3417"/>
      <c r="D3417"/>
      <c r="E3417"/>
      <c r="F3417" s="52"/>
      <c r="G3417" s="52"/>
      <c r="AA3417" s="153"/>
      <c r="AB3417" s="153"/>
      <c r="AC3417" s="153"/>
    </row>
    <row r="3418" spans="3:29" x14ac:dyDescent="0.25">
      <c r="C3418"/>
      <c r="D3418"/>
      <c r="E3418"/>
      <c r="F3418" s="52"/>
      <c r="G3418" s="52"/>
      <c r="AA3418" s="153"/>
      <c r="AB3418" s="153"/>
      <c r="AC3418" s="153"/>
    </row>
    <row r="3419" spans="3:29" x14ac:dyDescent="0.25">
      <c r="C3419"/>
      <c r="D3419"/>
      <c r="E3419"/>
      <c r="F3419" s="52"/>
      <c r="G3419" s="52"/>
      <c r="AA3419" s="153"/>
      <c r="AB3419" s="153"/>
      <c r="AC3419" s="153"/>
    </row>
    <row r="3420" spans="3:29" x14ac:dyDescent="0.25">
      <c r="C3420"/>
      <c r="D3420"/>
      <c r="E3420"/>
      <c r="F3420" s="52"/>
      <c r="G3420" s="52"/>
      <c r="AA3420" s="153"/>
      <c r="AB3420" s="153"/>
      <c r="AC3420" s="153"/>
    </row>
    <row r="3421" spans="3:29" x14ac:dyDescent="0.25">
      <c r="C3421"/>
      <c r="D3421"/>
      <c r="E3421"/>
      <c r="F3421" s="52"/>
      <c r="G3421" s="52"/>
      <c r="AA3421" s="153"/>
      <c r="AB3421" s="153"/>
      <c r="AC3421" s="153"/>
    </row>
    <row r="3422" spans="3:29" x14ac:dyDescent="0.25">
      <c r="C3422"/>
      <c r="D3422"/>
      <c r="E3422"/>
      <c r="F3422" s="52"/>
      <c r="G3422" s="52"/>
      <c r="AA3422" s="153"/>
      <c r="AB3422" s="153"/>
      <c r="AC3422" s="153"/>
    </row>
    <row r="3423" spans="3:29" x14ac:dyDescent="0.25">
      <c r="C3423"/>
      <c r="D3423"/>
      <c r="E3423"/>
      <c r="F3423" s="52"/>
      <c r="G3423" s="52"/>
      <c r="AA3423" s="153"/>
      <c r="AB3423" s="153"/>
      <c r="AC3423" s="153"/>
    </row>
    <row r="3424" spans="3:29" x14ac:dyDescent="0.25">
      <c r="C3424"/>
      <c r="D3424"/>
      <c r="E3424"/>
      <c r="F3424" s="52"/>
      <c r="G3424" s="52"/>
      <c r="AA3424" s="153"/>
      <c r="AB3424" s="153"/>
      <c r="AC3424" s="153"/>
    </row>
    <row r="3425" spans="3:29" x14ac:dyDescent="0.25">
      <c r="C3425"/>
      <c r="D3425"/>
      <c r="E3425"/>
      <c r="F3425" s="52"/>
      <c r="G3425" s="52"/>
      <c r="AA3425" s="153"/>
      <c r="AB3425" s="153"/>
      <c r="AC3425" s="153"/>
    </row>
    <row r="3426" spans="3:29" x14ac:dyDescent="0.25">
      <c r="C3426"/>
      <c r="D3426"/>
      <c r="E3426"/>
      <c r="F3426" s="52"/>
      <c r="G3426" s="52"/>
      <c r="AA3426" s="153"/>
      <c r="AB3426" s="153"/>
      <c r="AC3426" s="153"/>
    </row>
    <row r="3427" spans="3:29" x14ac:dyDescent="0.25">
      <c r="C3427"/>
      <c r="D3427"/>
      <c r="E3427"/>
      <c r="F3427" s="52"/>
      <c r="G3427" s="52"/>
      <c r="AA3427" s="153"/>
      <c r="AB3427" s="153"/>
      <c r="AC3427" s="153"/>
    </row>
    <row r="3428" spans="3:29" x14ac:dyDescent="0.25">
      <c r="C3428"/>
      <c r="D3428"/>
      <c r="E3428"/>
      <c r="F3428" s="52"/>
      <c r="G3428" s="52"/>
      <c r="AA3428" s="153"/>
      <c r="AB3428" s="153"/>
      <c r="AC3428" s="153"/>
    </row>
    <row r="3429" spans="3:29" x14ac:dyDescent="0.25">
      <c r="C3429"/>
      <c r="D3429"/>
      <c r="E3429"/>
      <c r="F3429" s="52"/>
      <c r="G3429" s="52"/>
      <c r="AA3429" s="153"/>
      <c r="AB3429" s="153"/>
      <c r="AC3429" s="153"/>
    </row>
    <row r="3430" spans="3:29" x14ac:dyDescent="0.25">
      <c r="C3430"/>
      <c r="D3430"/>
      <c r="E3430"/>
      <c r="F3430" s="52"/>
      <c r="G3430" s="52"/>
      <c r="AA3430" s="153"/>
      <c r="AB3430" s="153"/>
      <c r="AC3430" s="153"/>
    </row>
    <row r="3431" spans="3:29" x14ac:dyDescent="0.25">
      <c r="C3431"/>
      <c r="D3431"/>
      <c r="E3431"/>
      <c r="F3431" s="52"/>
      <c r="G3431" s="52"/>
      <c r="AA3431" s="153"/>
      <c r="AB3431" s="153"/>
      <c r="AC3431" s="153"/>
    </row>
    <row r="3432" spans="3:29" x14ac:dyDescent="0.25">
      <c r="C3432"/>
      <c r="D3432"/>
      <c r="E3432"/>
      <c r="F3432" s="52"/>
      <c r="G3432" s="52"/>
      <c r="AA3432" s="153"/>
      <c r="AB3432" s="153"/>
      <c r="AC3432" s="153"/>
    </row>
    <row r="3433" spans="3:29" x14ac:dyDescent="0.25">
      <c r="C3433"/>
      <c r="D3433"/>
      <c r="E3433"/>
      <c r="F3433" s="52"/>
      <c r="G3433" s="52"/>
      <c r="AA3433" s="153"/>
      <c r="AB3433" s="153"/>
      <c r="AC3433" s="153"/>
    </row>
    <row r="3434" spans="3:29" x14ac:dyDescent="0.25">
      <c r="C3434"/>
      <c r="D3434"/>
      <c r="E3434"/>
      <c r="F3434" s="52"/>
      <c r="G3434" s="52"/>
      <c r="AA3434" s="153"/>
      <c r="AB3434" s="153"/>
      <c r="AC3434" s="153"/>
    </row>
    <row r="3435" spans="3:29" x14ac:dyDescent="0.25">
      <c r="C3435"/>
      <c r="D3435"/>
      <c r="E3435"/>
      <c r="F3435" s="52"/>
      <c r="G3435" s="52"/>
      <c r="AA3435" s="153"/>
      <c r="AB3435" s="153"/>
      <c r="AC3435" s="153"/>
    </row>
    <row r="3436" spans="3:29" x14ac:dyDescent="0.25">
      <c r="C3436"/>
      <c r="D3436"/>
      <c r="E3436"/>
      <c r="F3436" s="52"/>
      <c r="G3436" s="52"/>
      <c r="AA3436" s="153"/>
      <c r="AB3436" s="153"/>
      <c r="AC3436" s="153"/>
    </row>
    <row r="3437" spans="3:29" x14ac:dyDescent="0.25">
      <c r="C3437"/>
      <c r="D3437"/>
      <c r="E3437"/>
      <c r="F3437" s="52"/>
      <c r="G3437" s="52"/>
      <c r="AA3437" s="153"/>
      <c r="AB3437" s="153"/>
      <c r="AC3437" s="153"/>
    </row>
    <row r="3438" spans="3:29" x14ac:dyDescent="0.25">
      <c r="C3438"/>
      <c r="D3438"/>
      <c r="E3438"/>
      <c r="F3438" s="52"/>
      <c r="G3438" s="52"/>
      <c r="AA3438" s="153"/>
      <c r="AB3438" s="153"/>
      <c r="AC3438" s="153"/>
    </row>
    <row r="3439" spans="3:29" x14ac:dyDescent="0.25">
      <c r="C3439"/>
      <c r="D3439"/>
      <c r="E3439"/>
      <c r="F3439" s="52"/>
      <c r="G3439" s="52"/>
      <c r="AA3439" s="153"/>
      <c r="AB3439" s="153"/>
      <c r="AC3439" s="153"/>
    </row>
    <row r="3440" spans="3:29" x14ac:dyDescent="0.25">
      <c r="C3440"/>
      <c r="D3440"/>
      <c r="E3440"/>
      <c r="F3440" s="52"/>
      <c r="G3440" s="52"/>
      <c r="AA3440" s="153"/>
      <c r="AB3440" s="153"/>
      <c r="AC3440" s="153"/>
    </row>
    <row r="3441" spans="3:29" x14ac:dyDescent="0.25">
      <c r="C3441"/>
      <c r="D3441"/>
      <c r="E3441"/>
      <c r="F3441" s="52"/>
      <c r="G3441" s="52"/>
      <c r="AA3441" s="153"/>
      <c r="AB3441" s="153"/>
      <c r="AC3441" s="153"/>
    </row>
    <row r="3442" spans="3:29" x14ac:dyDescent="0.25">
      <c r="C3442"/>
      <c r="D3442"/>
      <c r="E3442"/>
      <c r="F3442" s="52"/>
      <c r="G3442" s="52"/>
      <c r="AA3442" s="153"/>
      <c r="AB3442" s="153"/>
      <c r="AC3442" s="153"/>
    </row>
    <row r="3443" spans="3:29" x14ac:dyDescent="0.25">
      <c r="C3443"/>
      <c r="D3443"/>
      <c r="E3443"/>
      <c r="F3443" s="52"/>
      <c r="G3443" s="52"/>
      <c r="AA3443" s="153"/>
      <c r="AB3443" s="153"/>
      <c r="AC3443" s="153"/>
    </row>
    <row r="3444" spans="3:29" x14ac:dyDescent="0.25">
      <c r="C3444"/>
      <c r="D3444"/>
      <c r="E3444"/>
      <c r="F3444" s="52"/>
      <c r="G3444" s="52"/>
      <c r="AA3444" s="153"/>
      <c r="AB3444" s="153"/>
      <c r="AC3444" s="153"/>
    </row>
    <row r="3445" spans="3:29" x14ac:dyDescent="0.25">
      <c r="C3445"/>
      <c r="D3445"/>
      <c r="E3445"/>
      <c r="F3445" s="52"/>
      <c r="G3445" s="52"/>
      <c r="AA3445" s="153"/>
      <c r="AB3445" s="153"/>
      <c r="AC3445" s="153"/>
    </row>
    <row r="3446" spans="3:29" x14ac:dyDescent="0.25">
      <c r="C3446"/>
      <c r="D3446"/>
      <c r="E3446"/>
      <c r="F3446" s="52"/>
      <c r="G3446" s="52"/>
      <c r="AA3446" s="153"/>
      <c r="AB3446" s="153"/>
      <c r="AC3446" s="153"/>
    </row>
    <row r="3447" spans="3:29" x14ac:dyDescent="0.25">
      <c r="C3447"/>
      <c r="D3447"/>
      <c r="E3447"/>
      <c r="F3447" s="52"/>
      <c r="G3447" s="52"/>
      <c r="AA3447" s="153"/>
      <c r="AB3447" s="153"/>
      <c r="AC3447" s="153"/>
    </row>
    <row r="3448" spans="3:29" x14ac:dyDescent="0.25">
      <c r="C3448"/>
      <c r="D3448"/>
      <c r="E3448"/>
      <c r="F3448" s="52"/>
      <c r="G3448" s="52"/>
      <c r="AA3448" s="153"/>
      <c r="AB3448" s="153"/>
      <c r="AC3448" s="153"/>
    </row>
    <row r="3449" spans="3:29" x14ac:dyDescent="0.25">
      <c r="C3449"/>
      <c r="D3449"/>
      <c r="E3449"/>
      <c r="F3449" s="52"/>
      <c r="G3449" s="52"/>
      <c r="AA3449" s="153"/>
      <c r="AB3449" s="153"/>
      <c r="AC3449" s="153"/>
    </row>
    <row r="3450" spans="3:29" x14ac:dyDescent="0.25">
      <c r="C3450"/>
      <c r="D3450"/>
      <c r="E3450"/>
      <c r="F3450" s="52"/>
      <c r="G3450" s="52"/>
      <c r="AA3450" s="153"/>
      <c r="AB3450" s="153"/>
      <c r="AC3450" s="153"/>
    </row>
    <row r="3451" spans="3:29" x14ac:dyDescent="0.25">
      <c r="C3451"/>
      <c r="D3451"/>
      <c r="E3451"/>
      <c r="F3451" s="52"/>
      <c r="G3451" s="52"/>
      <c r="AA3451" s="153"/>
      <c r="AB3451" s="153"/>
      <c r="AC3451" s="153"/>
    </row>
    <row r="3452" spans="3:29" x14ac:dyDescent="0.25">
      <c r="C3452"/>
      <c r="D3452"/>
      <c r="E3452"/>
      <c r="F3452" s="52"/>
      <c r="G3452" s="52"/>
      <c r="AA3452" s="153"/>
      <c r="AB3452" s="153"/>
      <c r="AC3452" s="153"/>
    </row>
    <row r="3453" spans="3:29" x14ac:dyDescent="0.25">
      <c r="C3453"/>
      <c r="D3453"/>
      <c r="E3453"/>
      <c r="F3453" s="52"/>
      <c r="G3453" s="52"/>
      <c r="AA3453" s="153"/>
      <c r="AB3453" s="153"/>
      <c r="AC3453" s="153"/>
    </row>
    <row r="3454" spans="3:29" x14ac:dyDescent="0.25">
      <c r="C3454"/>
      <c r="D3454"/>
      <c r="E3454"/>
      <c r="F3454" s="52"/>
      <c r="G3454" s="52"/>
      <c r="AA3454" s="153"/>
      <c r="AB3454" s="153"/>
      <c r="AC3454" s="153"/>
    </row>
    <row r="3455" spans="3:29" x14ac:dyDescent="0.25">
      <c r="C3455"/>
      <c r="D3455"/>
      <c r="E3455"/>
      <c r="F3455" s="52"/>
      <c r="G3455" s="52"/>
      <c r="AA3455" s="153"/>
      <c r="AB3455" s="153"/>
      <c r="AC3455" s="153"/>
    </row>
    <row r="3456" spans="3:29" x14ac:dyDescent="0.25">
      <c r="C3456"/>
      <c r="D3456"/>
      <c r="E3456"/>
      <c r="F3456" s="52"/>
      <c r="G3456" s="52"/>
      <c r="AA3456" s="153"/>
      <c r="AB3456" s="153"/>
      <c r="AC3456" s="153"/>
    </row>
    <row r="3457" spans="3:29" x14ac:dyDescent="0.25">
      <c r="C3457"/>
      <c r="D3457"/>
      <c r="E3457"/>
      <c r="F3457" s="52"/>
      <c r="G3457" s="52"/>
      <c r="AA3457" s="153"/>
      <c r="AB3457" s="153"/>
      <c r="AC3457" s="153"/>
    </row>
    <row r="3458" spans="3:29" x14ac:dyDescent="0.25">
      <c r="C3458"/>
      <c r="D3458"/>
      <c r="E3458"/>
      <c r="F3458" s="52"/>
      <c r="G3458" s="52"/>
      <c r="AA3458" s="153"/>
      <c r="AB3458" s="153"/>
      <c r="AC3458" s="153"/>
    </row>
    <row r="3459" spans="3:29" x14ac:dyDescent="0.25">
      <c r="C3459"/>
      <c r="D3459"/>
      <c r="E3459"/>
      <c r="F3459" s="52"/>
      <c r="G3459" s="52"/>
      <c r="AA3459" s="153"/>
      <c r="AB3459" s="153"/>
      <c r="AC3459" s="153"/>
    </row>
    <row r="3460" spans="3:29" x14ac:dyDescent="0.25">
      <c r="C3460"/>
      <c r="D3460"/>
      <c r="E3460"/>
      <c r="F3460" s="52"/>
      <c r="G3460" s="52"/>
      <c r="AA3460" s="153"/>
      <c r="AB3460" s="153"/>
      <c r="AC3460" s="153"/>
    </row>
    <row r="3461" spans="3:29" x14ac:dyDescent="0.25">
      <c r="C3461"/>
      <c r="D3461"/>
      <c r="E3461"/>
      <c r="F3461" s="52"/>
      <c r="G3461" s="52"/>
      <c r="AA3461" s="153"/>
      <c r="AB3461" s="153"/>
      <c r="AC3461" s="153"/>
    </row>
    <row r="3462" spans="3:29" x14ac:dyDescent="0.25">
      <c r="C3462"/>
      <c r="D3462"/>
      <c r="E3462"/>
      <c r="F3462" s="52"/>
      <c r="G3462" s="52"/>
      <c r="AA3462" s="153"/>
      <c r="AB3462" s="153"/>
      <c r="AC3462" s="153"/>
    </row>
    <row r="3463" spans="3:29" x14ac:dyDescent="0.25">
      <c r="C3463"/>
      <c r="D3463"/>
      <c r="E3463"/>
      <c r="F3463" s="52"/>
      <c r="G3463" s="52"/>
      <c r="AA3463" s="153"/>
      <c r="AB3463" s="153"/>
      <c r="AC3463" s="153"/>
    </row>
    <row r="3464" spans="3:29" x14ac:dyDescent="0.25">
      <c r="C3464"/>
      <c r="D3464"/>
      <c r="E3464"/>
      <c r="F3464" s="52"/>
      <c r="G3464" s="52"/>
      <c r="AA3464" s="153"/>
      <c r="AB3464" s="153"/>
      <c r="AC3464" s="153"/>
    </row>
    <row r="3465" spans="3:29" x14ac:dyDescent="0.25">
      <c r="C3465"/>
      <c r="D3465"/>
      <c r="E3465"/>
      <c r="F3465" s="52"/>
      <c r="G3465" s="52"/>
      <c r="AA3465" s="153"/>
      <c r="AB3465" s="153"/>
      <c r="AC3465" s="153"/>
    </row>
    <row r="3466" spans="3:29" x14ac:dyDescent="0.25">
      <c r="C3466"/>
      <c r="D3466"/>
      <c r="E3466"/>
      <c r="F3466" s="52"/>
      <c r="G3466" s="52"/>
      <c r="AA3466" s="153"/>
      <c r="AB3466" s="153"/>
      <c r="AC3466" s="153"/>
    </row>
    <row r="3467" spans="3:29" x14ac:dyDescent="0.25">
      <c r="C3467"/>
      <c r="D3467"/>
      <c r="E3467"/>
      <c r="F3467" s="52"/>
      <c r="G3467" s="52"/>
      <c r="AA3467" s="153"/>
      <c r="AB3467" s="153"/>
      <c r="AC3467" s="153"/>
    </row>
    <row r="3468" spans="3:29" x14ac:dyDescent="0.25">
      <c r="C3468"/>
      <c r="D3468"/>
      <c r="E3468"/>
      <c r="F3468" s="52"/>
      <c r="G3468" s="52"/>
      <c r="AA3468" s="153"/>
      <c r="AB3468" s="153"/>
      <c r="AC3468" s="153"/>
    </row>
    <row r="3469" spans="3:29" x14ac:dyDescent="0.25">
      <c r="C3469"/>
      <c r="D3469"/>
      <c r="E3469"/>
      <c r="F3469" s="52"/>
      <c r="G3469" s="52"/>
      <c r="AA3469" s="153"/>
      <c r="AB3469" s="153"/>
      <c r="AC3469" s="153"/>
    </row>
    <row r="3470" spans="3:29" x14ac:dyDescent="0.25">
      <c r="C3470"/>
      <c r="D3470"/>
      <c r="E3470"/>
      <c r="F3470" s="52"/>
      <c r="G3470" s="52"/>
      <c r="AA3470" s="153"/>
      <c r="AB3470" s="153"/>
      <c r="AC3470" s="153"/>
    </row>
    <row r="3471" spans="3:29" x14ac:dyDescent="0.25">
      <c r="C3471"/>
      <c r="D3471"/>
      <c r="E3471"/>
      <c r="F3471" s="52"/>
      <c r="G3471" s="52"/>
      <c r="AA3471" s="153"/>
      <c r="AB3471" s="153"/>
      <c r="AC3471" s="153"/>
    </row>
    <row r="3472" spans="3:29" x14ac:dyDescent="0.25">
      <c r="C3472"/>
      <c r="D3472"/>
      <c r="E3472"/>
      <c r="F3472" s="52"/>
      <c r="G3472" s="52"/>
      <c r="AA3472" s="153"/>
      <c r="AB3472" s="153"/>
      <c r="AC3472" s="153"/>
    </row>
    <row r="3473" spans="3:29" x14ac:dyDescent="0.25">
      <c r="C3473"/>
      <c r="D3473"/>
      <c r="E3473"/>
      <c r="F3473" s="52"/>
      <c r="G3473" s="52"/>
      <c r="AA3473" s="153"/>
      <c r="AB3473" s="153"/>
      <c r="AC3473" s="153"/>
    </row>
    <row r="3474" spans="3:29" x14ac:dyDescent="0.25">
      <c r="C3474"/>
      <c r="D3474"/>
      <c r="E3474"/>
      <c r="F3474" s="52"/>
      <c r="G3474" s="52"/>
      <c r="AA3474" s="153"/>
      <c r="AB3474" s="153"/>
      <c r="AC3474" s="153"/>
    </row>
    <row r="3475" spans="3:29" x14ac:dyDescent="0.25">
      <c r="C3475"/>
      <c r="D3475"/>
      <c r="E3475"/>
      <c r="F3475" s="52"/>
      <c r="G3475" s="52"/>
      <c r="AA3475" s="153"/>
      <c r="AB3475" s="153"/>
      <c r="AC3475" s="153"/>
    </row>
    <row r="3476" spans="3:29" x14ac:dyDescent="0.25">
      <c r="C3476"/>
      <c r="D3476"/>
      <c r="E3476"/>
      <c r="F3476" s="52"/>
      <c r="G3476" s="52"/>
      <c r="AA3476" s="153"/>
      <c r="AB3476" s="153"/>
      <c r="AC3476" s="153"/>
    </row>
    <row r="3477" spans="3:29" x14ac:dyDescent="0.25">
      <c r="C3477"/>
      <c r="D3477"/>
      <c r="E3477"/>
      <c r="F3477" s="52"/>
      <c r="G3477" s="52"/>
      <c r="AA3477" s="153"/>
      <c r="AB3477" s="153"/>
      <c r="AC3477" s="153"/>
    </row>
    <row r="3478" spans="3:29" x14ac:dyDescent="0.25">
      <c r="C3478"/>
      <c r="D3478"/>
      <c r="E3478"/>
      <c r="F3478" s="52"/>
      <c r="G3478" s="52"/>
      <c r="AA3478" s="153"/>
      <c r="AB3478" s="153"/>
      <c r="AC3478" s="153"/>
    </row>
    <row r="3479" spans="3:29" x14ac:dyDescent="0.25">
      <c r="C3479"/>
      <c r="D3479"/>
      <c r="E3479"/>
      <c r="F3479" s="52"/>
      <c r="G3479" s="52"/>
      <c r="AA3479" s="153"/>
      <c r="AB3479" s="153"/>
      <c r="AC3479" s="153"/>
    </row>
    <row r="3480" spans="3:29" x14ac:dyDescent="0.25">
      <c r="C3480"/>
      <c r="D3480"/>
      <c r="E3480"/>
      <c r="F3480" s="52"/>
      <c r="G3480" s="52"/>
      <c r="AA3480" s="153"/>
      <c r="AB3480" s="153"/>
      <c r="AC3480" s="153"/>
    </row>
    <row r="3481" spans="3:29" x14ac:dyDescent="0.25">
      <c r="C3481"/>
      <c r="D3481"/>
      <c r="E3481"/>
      <c r="F3481" s="52"/>
      <c r="G3481" s="52"/>
      <c r="AA3481" s="153"/>
      <c r="AB3481" s="153"/>
      <c r="AC3481" s="153"/>
    </row>
    <row r="3482" spans="3:29" x14ac:dyDescent="0.25">
      <c r="C3482"/>
      <c r="D3482"/>
      <c r="E3482"/>
      <c r="F3482" s="52"/>
      <c r="G3482" s="52"/>
      <c r="AA3482" s="153"/>
      <c r="AB3482" s="153"/>
      <c r="AC3482" s="153"/>
    </row>
    <row r="3483" spans="3:29" x14ac:dyDescent="0.25">
      <c r="C3483"/>
      <c r="D3483"/>
      <c r="E3483"/>
      <c r="F3483" s="52"/>
      <c r="G3483" s="52"/>
      <c r="AA3483" s="153"/>
      <c r="AB3483" s="153"/>
      <c r="AC3483" s="153"/>
    </row>
    <row r="3484" spans="3:29" x14ac:dyDescent="0.25">
      <c r="C3484"/>
      <c r="D3484"/>
      <c r="E3484"/>
      <c r="F3484" s="52"/>
      <c r="G3484" s="52"/>
      <c r="AA3484" s="153"/>
      <c r="AB3484" s="153"/>
      <c r="AC3484" s="153"/>
    </row>
    <row r="3485" spans="3:29" x14ac:dyDescent="0.25">
      <c r="C3485"/>
      <c r="D3485"/>
      <c r="E3485"/>
      <c r="F3485" s="52"/>
      <c r="G3485" s="52"/>
      <c r="AA3485" s="153"/>
      <c r="AB3485" s="153"/>
      <c r="AC3485" s="153"/>
    </row>
    <row r="3486" spans="3:29" x14ac:dyDescent="0.25">
      <c r="C3486"/>
      <c r="D3486"/>
      <c r="E3486"/>
      <c r="F3486" s="52"/>
      <c r="G3486" s="52"/>
      <c r="AA3486" s="153"/>
      <c r="AB3486" s="153"/>
      <c r="AC3486" s="153"/>
    </row>
    <row r="3487" spans="3:29" x14ac:dyDescent="0.25">
      <c r="C3487"/>
      <c r="D3487"/>
      <c r="E3487"/>
      <c r="F3487" s="52"/>
      <c r="G3487" s="52"/>
      <c r="AA3487" s="153"/>
      <c r="AB3487" s="153"/>
      <c r="AC3487" s="153"/>
    </row>
    <row r="3488" spans="3:29" x14ac:dyDescent="0.25">
      <c r="C3488"/>
      <c r="D3488"/>
      <c r="E3488"/>
      <c r="F3488" s="52"/>
      <c r="G3488" s="52"/>
      <c r="AA3488" s="153"/>
      <c r="AB3488" s="153"/>
      <c r="AC3488" s="153"/>
    </row>
    <row r="3489" spans="3:29" x14ac:dyDescent="0.25">
      <c r="C3489"/>
      <c r="D3489"/>
      <c r="E3489"/>
      <c r="F3489" s="52"/>
      <c r="G3489" s="52"/>
      <c r="AA3489" s="153"/>
      <c r="AB3489" s="153"/>
      <c r="AC3489" s="153"/>
    </row>
    <row r="3490" spans="3:29" x14ac:dyDescent="0.25">
      <c r="C3490"/>
      <c r="D3490"/>
      <c r="E3490"/>
      <c r="F3490" s="52"/>
      <c r="G3490" s="52"/>
      <c r="AA3490" s="153"/>
      <c r="AB3490" s="153"/>
      <c r="AC3490" s="153"/>
    </row>
    <row r="3491" spans="3:29" x14ac:dyDescent="0.25">
      <c r="C3491"/>
      <c r="D3491"/>
      <c r="E3491"/>
      <c r="F3491" s="52"/>
      <c r="G3491" s="52"/>
      <c r="AA3491" s="153"/>
      <c r="AB3491" s="153"/>
      <c r="AC3491" s="153"/>
    </row>
    <row r="3492" spans="3:29" x14ac:dyDescent="0.25">
      <c r="C3492"/>
      <c r="D3492"/>
      <c r="E3492"/>
      <c r="F3492" s="52"/>
      <c r="G3492" s="52"/>
      <c r="AA3492" s="153"/>
      <c r="AB3492" s="153"/>
      <c r="AC3492" s="153"/>
    </row>
    <row r="3493" spans="3:29" x14ac:dyDescent="0.25">
      <c r="C3493"/>
      <c r="D3493"/>
      <c r="E3493"/>
      <c r="F3493" s="52"/>
      <c r="G3493" s="52"/>
      <c r="AA3493" s="153"/>
      <c r="AB3493" s="153"/>
      <c r="AC3493" s="153"/>
    </row>
    <row r="3494" spans="3:29" x14ac:dyDescent="0.25">
      <c r="C3494"/>
      <c r="D3494"/>
      <c r="E3494"/>
      <c r="F3494" s="52"/>
      <c r="G3494" s="52"/>
      <c r="AA3494" s="153"/>
      <c r="AB3494" s="153"/>
      <c r="AC3494" s="153"/>
    </row>
    <row r="3495" spans="3:29" x14ac:dyDescent="0.25">
      <c r="C3495"/>
      <c r="D3495"/>
      <c r="E3495"/>
      <c r="F3495" s="52"/>
      <c r="G3495" s="52"/>
      <c r="AA3495" s="153"/>
      <c r="AB3495" s="153"/>
      <c r="AC3495" s="153"/>
    </row>
    <row r="3496" spans="3:29" x14ac:dyDescent="0.25">
      <c r="C3496"/>
      <c r="D3496"/>
      <c r="E3496"/>
      <c r="F3496" s="52"/>
      <c r="G3496" s="52"/>
      <c r="AA3496" s="153"/>
      <c r="AB3496" s="153"/>
      <c r="AC3496" s="153"/>
    </row>
    <row r="3497" spans="3:29" x14ac:dyDescent="0.25">
      <c r="C3497"/>
      <c r="D3497"/>
      <c r="E3497"/>
      <c r="F3497" s="52"/>
      <c r="G3497" s="52"/>
      <c r="AA3497" s="153"/>
      <c r="AB3497" s="153"/>
      <c r="AC3497" s="153"/>
    </row>
    <row r="3498" spans="3:29" x14ac:dyDescent="0.25">
      <c r="C3498"/>
      <c r="D3498"/>
      <c r="E3498"/>
      <c r="F3498" s="52"/>
      <c r="G3498" s="52"/>
      <c r="AA3498" s="153"/>
      <c r="AB3498" s="153"/>
      <c r="AC3498" s="153"/>
    </row>
    <row r="3499" spans="3:29" x14ac:dyDescent="0.25">
      <c r="C3499"/>
      <c r="D3499"/>
      <c r="E3499"/>
      <c r="F3499" s="52"/>
      <c r="G3499" s="52"/>
      <c r="AA3499" s="153"/>
      <c r="AB3499" s="153"/>
      <c r="AC3499" s="153"/>
    </row>
    <row r="3500" spans="3:29" x14ac:dyDescent="0.25">
      <c r="C3500"/>
      <c r="D3500"/>
      <c r="E3500"/>
      <c r="F3500" s="52"/>
      <c r="G3500" s="52"/>
      <c r="AA3500" s="153"/>
      <c r="AB3500" s="153"/>
      <c r="AC3500" s="153"/>
    </row>
    <row r="3501" spans="3:29" x14ac:dyDescent="0.25">
      <c r="C3501"/>
      <c r="D3501"/>
      <c r="E3501"/>
      <c r="F3501" s="52"/>
      <c r="G3501" s="52"/>
      <c r="AA3501" s="153"/>
      <c r="AB3501" s="153"/>
      <c r="AC3501" s="153"/>
    </row>
    <row r="3502" spans="3:29" x14ac:dyDescent="0.25">
      <c r="C3502"/>
      <c r="D3502"/>
      <c r="E3502"/>
      <c r="F3502" s="52"/>
      <c r="G3502" s="52"/>
      <c r="AA3502" s="153"/>
      <c r="AB3502" s="153"/>
      <c r="AC3502" s="153"/>
    </row>
    <row r="3503" spans="3:29" x14ac:dyDescent="0.25">
      <c r="C3503"/>
      <c r="D3503"/>
      <c r="E3503"/>
      <c r="F3503" s="52"/>
      <c r="G3503" s="52"/>
      <c r="AA3503" s="153"/>
      <c r="AB3503" s="153"/>
      <c r="AC3503" s="153"/>
    </row>
    <row r="3504" spans="3:29" x14ac:dyDescent="0.25">
      <c r="C3504"/>
      <c r="D3504"/>
      <c r="E3504"/>
      <c r="F3504" s="52"/>
      <c r="G3504" s="52"/>
      <c r="AA3504" s="153"/>
      <c r="AB3504" s="153"/>
      <c r="AC3504" s="153"/>
    </row>
    <row r="3505" spans="3:29" x14ac:dyDescent="0.25">
      <c r="C3505"/>
      <c r="D3505"/>
      <c r="E3505"/>
      <c r="F3505" s="52"/>
      <c r="G3505" s="52"/>
      <c r="AA3505" s="153"/>
      <c r="AB3505" s="153"/>
      <c r="AC3505" s="153"/>
    </row>
    <row r="3506" spans="3:29" x14ac:dyDescent="0.25">
      <c r="C3506"/>
      <c r="D3506"/>
      <c r="E3506"/>
      <c r="F3506" s="52"/>
      <c r="G3506" s="52"/>
      <c r="AA3506" s="153"/>
      <c r="AB3506" s="153"/>
      <c r="AC3506" s="153"/>
    </row>
    <row r="3507" spans="3:29" x14ac:dyDescent="0.25">
      <c r="C3507"/>
      <c r="D3507"/>
      <c r="E3507"/>
      <c r="F3507" s="52"/>
      <c r="G3507" s="52"/>
      <c r="AA3507" s="153"/>
      <c r="AB3507" s="153"/>
      <c r="AC3507" s="153"/>
    </row>
    <row r="3508" spans="3:29" x14ac:dyDescent="0.25">
      <c r="C3508"/>
      <c r="D3508"/>
      <c r="E3508"/>
      <c r="F3508" s="52"/>
      <c r="G3508" s="52"/>
      <c r="AA3508" s="153"/>
      <c r="AB3508" s="153"/>
      <c r="AC3508" s="153"/>
    </row>
    <row r="3509" spans="3:29" x14ac:dyDescent="0.25">
      <c r="C3509"/>
      <c r="D3509"/>
      <c r="E3509"/>
      <c r="F3509" s="52"/>
      <c r="G3509" s="52"/>
      <c r="AA3509" s="153"/>
      <c r="AB3509" s="153"/>
      <c r="AC3509" s="153"/>
    </row>
    <row r="3510" spans="3:29" x14ac:dyDescent="0.25">
      <c r="C3510"/>
      <c r="D3510"/>
      <c r="E3510"/>
      <c r="F3510" s="52"/>
      <c r="G3510" s="52"/>
      <c r="AA3510" s="153"/>
      <c r="AB3510" s="153"/>
      <c r="AC3510" s="153"/>
    </row>
    <row r="3511" spans="3:29" x14ac:dyDescent="0.25">
      <c r="C3511"/>
      <c r="D3511"/>
      <c r="E3511"/>
      <c r="F3511" s="52"/>
      <c r="G3511" s="52"/>
      <c r="AA3511" s="153"/>
      <c r="AB3511" s="153"/>
      <c r="AC3511" s="153"/>
    </row>
    <row r="3512" spans="3:29" x14ac:dyDescent="0.25">
      <c r="C3512"/>
      <c r="D3512"/>
      <c r="E3512"/>
      <c r="F3512" s="52"/>
      <c r="G3512" s="52"/>
      <c r="AA3512" s="153"/>
      <c r="AB3512" s="153"/>
      <c r="AC3512" s="153"/>
    </row>
    <row r="3513" spans="3:29" x14ac:dyDescent="0.25">
      <c r="C3513"/>
      <c r="D3513"/>
      <c r="E3513"/>
      <c r="F3513" s="52"/>
      <c r="G3513" s="52"/>
      <c r="AA3513" s="153"/>
      <c r="AB3513" s="153"/>
      <c r="AC3513" s="153"/>
    </row>
    <row r="3514" spans="3:29" x14ac:dyDescent="0.25">
      <c r="C3514"/>
      <c r="D3514"/>
      <c r="E3514"/>
      <c r="F3514" s="52"/>
      <c r="G3514" s="52"/>
      <c r="AA3514" s="153"/>
      <c r="AB3514" s="153"/>
      <c r="AC3514" s="153"/>
    </row>
    <row r="3515" spans="3:29" x14ac:dyDescent="0.25">
      <c r="C3515"/>
      <c r="D3515"/>
      <c r="E3515"/>
      <c r="F3515" s="52"/>
      <c r="G3515" s="52"/>
      <c r="AA3515" s="153"/>
      <c r="AB3515" s="153"/>
      <c r="AC3515" s="153"/>
    </row>
    <row r="3516" spans="3:29" x14ac:dyDescent="0.25">
      <c r="C3516"/>
      <c r="D3516"/>
      <c r="E3516"/>
      <c r="F3516" s="52"/>
      <c r="G3516" s="52"/>
      <c r="AA3516" s="153"/>
      <c r="AB3516" s="153"/>
      <c r="AC3516" s="153"/>
    </row>
    <row r="3517" spans="3:29" x14ac:dyDescent="0.25">
      <c r="C3517"/>
      <c r="D3517"/>
      <c r="E3517"/>
      <c r="F3517" s="52"/>
      <c r="G3517" s="52"/>
      <c r="AA3517" s="153"/>
      <c r="AB3517" s="153"/>
      <c r="AC3517" s="153"/>
    </row>
    <row r="3518" spans="3:29" x14ac:dyDescent="0.25">
      <c r="C3518"/>
      <c r="D3518"/>
      <c r="E3518"/>
      <c r="F3518" s="52"/>
      <c r="G3518" s="52"/>
      <c r="AA3518" s="153"/>
      <c r="AB3518" s="153"/>
      <c r="AC3518" s="153"/>
    </row>
    <row r="3519" spans="3:29" x14ac:dyDescent="0.25">
      <c r="C3519"/>
      <c r="D3519"/>
      <c r="E3519"/>
      <c r="F3519" s="52"/>
      <c r="G3519" s="52"/>
      <c r="AA3519" s="153"/>
      <c r="AB3519" s="153"/>
      <c r="AC3519" s="153"/>
    </row>
    <row r="3520" spans="3:29" x14ac:dyDescent="0.25">
      <c r="C3520"/>
      <c r="D3520"/>
      <c r="E3520"/>
      <c r="F3520" s="52"/>
      <c r="G3520" s="52"/>
      <c r="AA3520" s="153"/>
      <c r="AB3520" s="153"/>
      <c r="AC3520" s="153"/>
    </row>
    <row r="3521" spans="3:29" x14ac:dyDescent="0.25">
      <c r="C3521"/>
      <c r="D3521"/>
      <c r="E3521"/>
      <c r="F3521" s="52"/>
      <c r="G3521" s="52"/>
      <c r="AA3521" s="153"/>
      <c r="AB3521" s="153"/>
      <c r="AC3521" s="153"/>
    </row>
    <row r="3522" spans="3:29" x14ac:dyDescent="0.25">
      <c r="C3522"/>
      <c r="D3522"/>
      <c r="E3522"/>
      <c r="F3522" s="52"/>
      <c r="G3522" s="52"/>
      <c r="AA3522" s="153"/>
      <c r="AB3522" s="153"/>
      <c r="AC3522" s="153"/>
    </row>
    <row r="3523" spans="3:29" x14ac:dyDescent="0.25">
      <c r="C3523"/>
      <c r="D3523"/>
      <c r="E3523"/>
      <c r="F3523" s="52"/>
      <c r="G3523" s="52"/>
      <c r="AA3523" s="153"/>
      <c r="AB3523" s="153"/>
      <c r="AC3523" s="153"/>
    </row>
    <row r="3524" spans="3:29" x14ac:dyDescent="0.25">
      <c r="C3524"/>
      <c r="D3524"/>
      <c r="E3524"/>
      <c r="F3524" s="52"/>
      <c r="G3524" s="52"/>
      <c r="AA3524" s="153"/>
      <c r="AB3524" s="153"/>
      <c r="AC3524" s="153"/>
    </row>
    <row r="3525" spans="3:29" x14ac:dyDescent="0.25">
      <c r="C3525"/>
      <c r="D3525"/>
      <c r="E3525"/>
      <c r="F3525" s="52"/>
      <c r="G3525" s="52"/>
      <c r="AA3525" s="153"/>
      <c r="AB3525" s="153"/>
      <c r="AC3525" s="153"/>
    </row>
    <row r="3526" spans="3:29" x14ac:dyDescent="0.25">
      <c r="C3526"/>
      <c r="D3526"/>
      <c r="E3526"/>
      <c r="F3526" s="52"/>
      <c r="G3526" s="52"/>
      <c r="AA3526" s="153"/>
      <c r="AB3526" s="153"/>
      <c r="AC3526" s="153"/>
    </row>
    <row r="3527" spans="3:29" x14ac:dyDescent="0.25">
      <c r="C3527"/>
      <c r="D3527"/>
      <c r="E3527"/>
      <c r="F3527" s="52"/>
      <c r="G3527" s="52"/>
      <c r="AA3527" s="153"/>
      <c r="AB3527" s="153"/>
      <c r="AC3527" s="153"/>
    </row>
    <row r="3528" spans="3:29" x14ac:dyDescent="0.25">
      <c r="C3528"/>
      <c r="D3528"/>
      <c r="E3528"/>
      <c r="F3528" s="52"/>
      <c r="G3528" s="52"/>
      <c r="AA3528" s="153"/>
      <c r="AB3528" s="153"/>
      <c r="AC3528" s="153"/>
    </row>
    <row r="3529" spans="3:29" x14ac:dyDescent="0.25">
      <c r="C3529"/>
      <c r="D3529"/>
      <c r="E3529"/>
      <c r="F3529" s="52"/>
      <c r="G3529" s="52"/>
      <c r="AA3529" s="153"/>
      <c r="AB3529" s="153"/>
      <c r="AC3529" s="153"/>
    </row>
    <row r="3530" spans="3:29" x14ac:dyDescent="0.25">
      <c r="C3530"/>
      <c r="D3530"/>
      <c r="E3530"/>
      <c r="F3530" s="52"/>
      <c r="G3530" s="52"/>
      <c r="AA3530" s="153"/>
      <c r="AB3530" s="153"/>
      <c r="AC3530" s="153"/>
    </row>
    <row r="3531" spans="3:29" x14ac:dyDescent="0.25">
      <c r="C3531"/>
      <c r="D3531"/>
      <c r="E3531"/>
      <c r="F3531" s="52"/>
      <c r="G3531" s="52"/>
      <c r="AA3531" s="153"/>
      <c r="AB3531" s="153"/>
      <c r="AC3531" s="153"/>
    </row>
    <row r="3532" spans="3:29" x14ac:dyDescent="0.25">
      <c r="C3532"/>
      <c r="D3532"/>
      <c r="E3532"/>
      <c r="F3532" s="52"/>
      <c r="G3532" s="52"/>
      <c r="AA3532" s="153"/>
      <c r="AB3532" s="153"/>
      <c r="AC3532" s="153"/>
    </row>
    <row r="3533" spans="3:29" x14ac:dyDescent="0.25">
      <c r="C3533"/>
      <c r="D3533"/>
      <c r="E3533"/>
      <c r="F3533" s="52"/>
      <c r="G3533" s="52"/>
      <c r="AA3533" s="153"/>
      <c r="AB3533" s="153"/>
      <c r="AC3533" s="153"/>
    </row>
    <row r="3534" spans="3:29" x14ac:dyDescent="0.25">
      <c r="C3534"/>
      <c r="D3534"/>
      <c r="E3534"/>
      <c r="F3534" s="52"/>
      <c r="G3534" s="52"/>
      <c r="AA3534" s="153"/>
      <c r="AB3534" s="153"/>
      <c r="AC3534" s="153"/>
    </row>
    <row r="3535" spans="3:29" x14ac:dyDescent="0.25">
      <c r="C3535"/>
      <c r="D3535"/>
      <c r="E3535"/>
      <c r="F3535" s="52"/>
      <c r="G3535" s="52"/>
      <c r="AA3535" s="153"/>
      <c r="AB3535" s="153"/>
      <c r="AC3535" s="153"/>
    </row>
    <row r="3536" spans="3:29" x14ac:dyDescent="0.25">
      <c r="C3536"/>
      <c r="D3536"/>
      <c r="E3536"/>
      <c r="F3536" s="52"/>
      <c r="G3536" s="52"/>
      <c r="AA3536" s="153"/>
      <c r="AB3536" s="153"/>
      <c r="AC3536" s="153"/>
    </row>
    <row r="3537" spans="3:29" x14ac:dyDescent="0.25">
      <c r="C3537"/>
      <c r="D3537"/>
      <c r="E3537"/>
      <c r="F3537" s="52"/>
      <c r="G3537" s="52"/>
      <c r="AA3537" s="153"/>
      <c r="AB3537" s="153"/>
      <c r="AC3537" s="153"/>
    </row>
    <row r="3538" spans="3:29" x14ac:dyDescent="0.25">
      <c r="C3538"/>
      <c r="D3538"/>
      <c r="E3538"/>
      <c r="F3538" s="52"/>
      <c r="G3538" s="52"/>
      <c r="AA3538" s="153"/>
      <c r="AB3538" s="153"/>
      <c r="AC3538" s="153"/>
    </row>
    <row r="3539" spans="3:29" x14ac:dyDescent="0.25">
      <c r="C3539"/>
      <c r="D3539"/>
      <c r="E3539"/>
      <c r="F3539" s="52"/>
      <c r="G3539" s="52"/>
      <c r="AA3539" s="153"/>
      <c r="AB3539" s="153"/>
      <c r="AC3539" s="153"/>
    </row>
    <row r="3540" spans="3:29" x14ac:dyDescent="0.25">
      <c r="C3540"/>
      <c r="D3540"/>
      <c r="E3540"/>
      <c r="F3540" s="52"/>
      <c r="G3540" s="52"/>
      <c r="AA3540" s="153"/>
      <c r="AB3540" s="153"/>
      <c r="AC3540" s="153"/>
    </row>
    <row r="3541" spans="3:29" x14ac:dyDescent="0.25">
      <c r="C3541"/>
      <c r="D3541"/>
      <c r="E3541"/>
      <c r="F3541" s="52"/>
      <c r="G3541" s="52"/>
      <c r="AA3541" s="153"/>
      <c r="AB3541" s="153"/>
      <c r="AC3541" s="153"/>
    </row>
    <row r="3542" spans="3:29" x14ac:dyDescent="0.25">
      <c r="C3542"/>
      <c r="D3542"/>
      <c r="E3542"/>
      <c r="F3542" s="52"/>
      <c r="G3542" s="52"/>
      <c r="AA3542" s="153"/>
      <c r="AB3542" s="153"/>
      <c r="AC3542" s="153"/>
    </row>
    <row r="3543" spans="3:29" x14ac:dyDescent="0.25">
      <c r="C3543"/>
      <c r="D3543"/>
      <c r="E3543"/>
      <c r="F3543" s="52"/>
      <c r="G3543" s="52"/>
      <c r="AA3543" s="153"/>
      <c r="AB3543" s="153"/>
      <c r="AC3543" s="153"/>
    </row>
    <row r="3544" spans="3:29" x14ac:dyDescent="0.25">
      <c r="C3544"/>
      <c r="D3544"/>
      <c r="E3544"/>
      <c r="F3544" s="52"/>
      <c r="G3544" s="52"/>
      <c r="AA3544" s="153"/>
      <c r="AB3544" s="153"/>
      <c r="AC3544" s="153"/>
    </row>
    <row r="3545" spans="3:29" x14ac:dyDescent="0.25">
      <c r="C3545"/>
      <c r="D3545"/>
      <c r="E3545"/>
      <c r="F3545" s="52"/>
      <c r="G3545" s="52"/>
      <c r="AA3545" s="153"/>
      <c r="AB3545" s="153"/>
      <c r="AC3545" s="153"/>
    </row>
    <row r="3546" spans="3:29" x14ac:dyDescent="0.25">
      <c r="C3546"/>
      <c r="D3546"/>
      <c r="E3546"/>
      <c r="F3546" s="52"/>
      <c r="G3546" s="52"/>
      <c r="AA3546" s="153"/>
      <c r="AB3546" s="153"/>
      <c r="AC3546" s="153"/>
    </row>
    <row r="3547" spans="3:29" x14ac:dyDescent="0.25">
      <c r="C3547"/>
      <c r="D3547"/>
      <c r="E3547"/>
      <c r="F3547" s="52"/>
      <c r="G3547" s="52"/>
      <c r="AA3547" s="153"/>
      <c r="AB3547" s="153"/>
      <c r="AC3547" s="153"/>
    </row>
    <row r="3548" spans="3:29" x14ac:dyDescent="0.25">
      <c r="C3548"/>
      <c r="D3548"/>
      <c r="E3548"/>
      <c r="F3548" s="52"/>
      <c r="G3548" s="52"/>
      <c r="AA3548" s="153"/>
      <c r="AB3548" s="153"/>
      <c r="AC3548" s="153"/>
    </row>
    <row r="3549" spans="3:29" x14ac:dyDescent="0.25">
      <c r="C3549"/>
      <c r="D3549"/>
      <c r="E3549"/>
      <c r="F3549" s="52"/>
      <c r="G3549" s="52"/>
      <c r="AA3549" s="153"/>
      <c r="AB3549" s="153"/>
      <c r="AC3549" s="153"/>
    </row>
    <row r="3550" spans="3:29" x14ac:dyDescent="0.25">
      <c r="C3550"/>
      <c r="D3550"/>
      <c r="E3550"/>
      <c r="F3550" s="52"/>
      <c r="G3550" s="52"/>
      <c r="AA3550" s="153"/>
      <c r="AB3550" s="153"/>
      <c r="AC3550" s="153"/>
    </row>
    <row r="3551" spans="3:29" x14ac:dyDescent="0.25">
      <c r="C3551"/>
      <c r="D3551"/>
      <c r="E3551"/>
      <c r="F3551" s="52"/>
      <c r="G3551" s="52"/>
      <c r="AA3551" s="153"/>
      <c r="AB3551" s="153"/>
      <c r="AC3551" s="153"/>
    </row>
    <row r="3552" spans="3:29" x14ac:dyDescent="0.25">
      <c r="C3552"/>
      <c r="D3552"/>
      <c r="E3552"/>
      <c r="F3552" s="52"/>
      <c r="G3552" s="52"/>
      <c r="AA3552" s="153"/>
      <c r="AB3552" s="153"/>
      <c r="AC3552" s="153"/>
    </row>
    <row r="3553" spans="3:29" x14ac:dyDescent="0.25">
      <c r="C3553"/>
      <c r="D3553"/>
      <c r="E3553"/>
      <c r="F3553" s="52"/>
      <c r="G3553" s="52"/>
      <c r="AA3553" s="153"/>
      <c r="AB3553" s="153"/>
      <c r="AC3553" s="153"/>
    </row>
    <row r="3554" spans="3:29" x14ac:dyDescent="0.25">
      <c r="C3554"/>
      <c r="D3554"/>
      <c r="E3554"/>
      <c r="F3554" s="52"/>
      <c r="G3554" s="52"/>
      <c r="AA3554" s="153"/>
      <c r="AB3554" s="153"/>
      <c r="AC3554" s="153"/>
    </row>
    <row r="3555" spans="3:29" x14ac:dyDescent="0.25">
      <c r="C3555"/>
      <c r="D3555"/>
      <c r="E3555"/>
      <c r="F3555" s="52"/>
      <c r="G3555" s="52"/>
      <c r="AA3555" s="153"/>
      <c r="AB3555" s="153"/>
      <c r="AC3555" s="153"/>
    </row>
    <row r="3556" spans="3:29" x14ac:dyDescent="0.25">
      <c r="C3556"/>
      <c r="D3556"/>
      <c r="E3556"/>
      <c r="F3556" s="52"/>
      <c r="G3556" s="52"/>
      <c r="AA3556" s="153"/>
      <c r="AB3556" s="153"/>
      <c r="AC3556" s="153"/>
    </row>
    <row r="3557" spans="3:29" x14ac:dyDescent="0.25">
      <c r="C3557"/>
      <c r="D3557"/>
      <c r="E3557"/>
      <c r="F3557" s="52"/>
      <c r="G3557" s="52"/>
      <c r="AA3557" s="153"/>
      <c r="AB3557" s="153"/>
      <c r="AC3557" s="153"/>
    </row>
    <row r="3558" spans="3:29" x14ac:dyDescent="0.25">
      <c r="C3558"/>
      <c r="D3558"/>
      <c r="E3558"/>
      <c r="F3558" s="52"/>
      <c r="G3558" s="52"/>
      <c r="AA3558" s="153"/>
      <c r="AB3558" s="153"/>
      <c r="AC3558" s="153"/>
    </row>
    <row r="3559" spans="3:29" x14ac:dyDescent="0.25">
      <c r="C3559"/>
      <c r="D3559"/>
      <c r="E3559"/>
      <c r="F3559" s="52"/>
      <c r="G3559" s="52"/>
      <c r="AA3559" s="153"/>
      <c r="AB3559" s="153"/>
      <c r="AC3559" s="153"/>
    </row>
    <row r="3560" spans="3:29" x14ac:dyDescent="0.25">
      <c r="C3560"/>
      <c r="D3560"/>
      <c r="E3560"/>
      <c r="F3560" s="52"/>
      <c r="G3560" s="52"/>
      <c r="AA3560" s="153"/>
      <c r="AB3560" s="153"/>
      <c r="AC3560" s="153"/>
    </row>
    <row r="3561" spans="3:29" x14ac:dyDescent="0.25">
      <c r="C3561"/>
      <c r="D3561"/>
      <c r="E3561"/>
      <c r="F3561" s="52"/>
      <c r="G3561" s="52"/>
      <c r="AA3561" s="153"/>
      <c r="AB3561" s="153"/>
      <c r="AC3561" s="153"/>
    </row>
    <row r="3562" spans="3:29" x14ac:dyDescent="0.25">
      <c r="C3562"/>
      <c r="D3562"/>
      <c r="E3562"/>
      <c r="F3562" s="52"/>
      <c r="G3562" s="52"/>
      <c r="AA3562" s="153"/>
      <c r="AB3562" s="153"/>
      <c r="AC3562" s="153"/>
    </row>
    <row r="3563" spans="3:29" x14ac:dyDescent="0.25">
      <c r="C3563"/>
      <c r="D3563"/>
      <c r="E3563"/>
      <c r="F3563" s="52"/>
      <c r="G3563" s="52"/>
      <c r="AA3563" s="153"/>
      <c r="AB3563" s="153"/>
      <c r="AC3563" s="153"/>
    </row>
    <row r="3564" spans="3:29" x14ac:dyDescent="0.25">
      <c r="C3564"/>
      <c r="D3564"/>
      <c r="E3564"/>
      <c r="F3564" s="52"/>
      <c r="G3564" s="52"/>
      <c r="AA3564" s="153"/>
      <c r="AB3564" s="153"/>
      <c r="AC3564" s="153"/>
    </row>
    <row r="3565" spans="3:29" x14ac:dyDescent="0.25">
      <c r="C3565"/>
      <c r="D3565"/>
      <c r="E3565"/>
      <c r="F3565" s="52"/>
      <c r="G3565" s="52"/>
      <c r="AA3565" s="153"/>
      <c r="AB3565" s="153"/>
      <c r="AC3565" s="153"/>
    </row>
    <row r="3566" spans="3:29" x14ac:dyDescent="0.25">
      <c r="C3566"/>
      <c r="D3566"/>
      <c r="E3566"/>
      <c r="F3566" s="52"/>
      <c r="G3566" s="52"/>
      <c r="AA3566" s="153"/>
      <c r="AB3566" s="153"/>
      <c r="AC3566" s="153"/>
    </row>
    <row r="3567" spans="3:29" x14ac:dyDescent="0.25">
      <c r="C3567"/>
      <c r="D3567"/>
      <c r="E3567"/>
      <c r="F3567" s="52"/>
      <c r="G3567" s="52"/>
      <c r="AA3567" s="153"/>
      <c r="AB3567" s="153"/>
      <c r="AC3567" s="153"/>
    </row>
    <row r="3568" spans="3:29" x14ac:dyDescent="0.25">
      <c r="C3568"/>
      <c r="D3568"/>
      <c r="E3568"/>
      <c r="F3568" s="52"/>
      <c r="G3568" s="52"/>
      <c r="AA3568" s="153"/>
      <c r="AB3568" s="153"/>
      <c r="AC3568" s="153"/>
    </row>
    <row r="3569" spans="3:29" x14ac:dyDescent="0.25">
      <c r="C3569"/>
      <c r="D3569"/>
      <c r="E3569"/>
      <c r="F3569" s="52"/>
      <c r="G3569" s="52"/>
      <c r="AA3569" s="153"/>
      <c r="AB3569" s="153"/>
      <c r="AC3569" s="153"/>
    </row>
    <row r="3570" spans="3:29" x14ac:dyDescent="0.25">
      <c r="C3570"/>
      <c r="D3570"/>
      <c r="E3570"/>
      <c r="F3570" s="52"/>
      <c r="G3570" s="52"/>
      <c r="AA3570" s="153"/>
      <c r="AB3570" s="153"/>
      <c r="AC3570" s="153"/>
    </row>
    <row r="3571" spans="3:29" x14ac:dyDescent="0.25">
      <c r="C3571"/>
      <c r="D3571"/>
      <c r="E3571"/>
      <c r="F3571" s="52"/>
      <c r="G3571" s="52"/>
      <c r="AA3571" s="153"/>
      <c r="AB3571" s="153"/>
      <c r="AC3571" s="153"/>
    </row>
    <row r="3572" spans="3:29" x14ac:dyDescent="0.25">
      <c r="C3572"/>
      <c r="D3572"/>
      <c r="E3572"/>
      <c r="F3572" s="52"/>
      <c r="G3572" s="52"/>
      <c r="AA3572" s="153"/>
      <c r="AB3572" s="153"/>
      <c r="AC3572" s="153"/>
    </row>
    <row r="3573" spans="3:29" x14ac:dyDescent="0.25">
      <c r="C3573"/>
      <c r="D3573"/>
      <c r="E3573"/>
      <c r="F3573" s="52"/>
      <c r="G3573" s="52"/>
      <c r="AA3573" s="153"/>
      <c r="AB3573" s="153"/>
      <c r="AC3573" s="153"/>
    </row>
    <row r="3574" spans="3:29" x14ac:dyDescent="0.25">
      <c r="C3574"/>
      <c r="D3574"/>
      <c r="E3574"/>
      <c r="F3574" s="52"/>
      <c r="G3574" s="52"/>
      <c r="AA3574" s="153"/>
      <c r="AB3574" s="153"/>
      <c r="AC3574" s="153"/>
    </row>
    <row r="3575" spans="3:29" x14ac:dyDescent="0.25">
      <c r="C3575"/>
      <c r="D3575"/>
      <c r="E3575"/>
      <c r="F3575" s="52"/>
      <c r="G3575" s="52"/>
      <c r="AA3575" s="153"/>
      <c r="AB3575" s="153"/>
      <c r="AC3575" s="153"/>
    </row>
    <row r="3576" spans="3:29" x14ac:dyDescent="0.25">
      <c r="C3576"/>
      <c r="D3576"/>
      <c r="E3576"/>
      <c r="F3576" s="52"/>
      <c r="G3576" s="52"/>
      <c r="AA3576" s="153"/>
      <c r="AB3576" s="153"/>
      <c r="AC3576" s="153"/>
    </row>
    <row r="3577" spans="3:29" x14ac:dyDescent="0.25">
      <c r="C3577"/>
      <c r="D3577"/>
      <c r="E3577"/>
      <c r="F3577" s="52"/>
      <c r="G3577" s="52"/>
      <c r="AA3577" s="153"/>
      <c r="AB3577" s="153"/>
      <c r="AC3577" s="153"/>
    </row>
    <row r="3578" spans="3:29" x14ac:dyDescent="0.25">
      <c r="C3578"/>
      <c r="D3578"/>
      <c r="E3578"/>
      <c r="F3578" s="52"/>
      <c r="G3578" s="52"/>
      <c r="AA3578" s="153"/>
      <c r="AB3578" s="153"/>
      <c r="AC3578" s="153"/>
    </row>
    <row r="3579" spans="3:29" x14ac:dyDescent="0.25">
      <c r="C3579"/>
      <c r="D3579"/>
      <c r="E3579"/>
      <c r="F3579" s="52"/>
      <c r="G3579" s="52"/>
      <c r="AA3579" s="153"/>
      <c r="AB3579" s="153"/>
      <c r="AC3579" s="153"/>
    </row>
    <row r="3580" spans="3:29" x14ac:dyDescent="0.25">
      <c r="C3580"/>
      <c r="D3580"/>
      <c r="E3580"/>
      <c r="F3580" s="52"/>
      <c r="G3580" s="52"/>
      <c r="AA3580" s="153"/>
      <c r="AB3580" s="153"/>
      <c r="AC3580" s="153"/>
    </row>
    <row r="3581" spans="3:29" x14ac:dyDescent="0.25">
      <c r="C3581"/>
      <c r="D3581"/>
      <c r="E3581"/>
      <c r="F3581" s="52"/>
      <c r="G3581" s="52"/>
      <c r="AA3581" s="153"/>
      <c r="AB3581" s="153"/>
      <c r="AC3581" s="153"/>
    </row>
    <row r="3582" spans="3:29" x14ac:dyDescent="0.25">
      <c r="C3582"/>
      <c r="D3582"/>
      <c r="E3582"/>
      <c r="F3582" s="52"/>
      <c r="G3582" s="52"/>
      <c r="AA3582" s="153"/>
      <c r="AB3582" s="153"/>
      <c r="AC3582" s="153"/>
    </row>
    <row r="3583" spans="3:29" x14ac:dyDescent="0.25">
      <c r="C3583"/>
      <c r="D3583"/>
      <c r="E3583"/>
      <c r="F3583" s="52"/>
      <c r="G3583" s="52"/>
      <c r="AA3583" s="153"/>
      <c r="AB3583" s="153"/>
      <c r="AC3583" s="153"/>
    </row>
    <row r="3584" spans="3:29" x14ac:dyDescent="0.25">
      <c r="C3584"/>
      <c r="D3584"/>
      <c r="E3584"/>
      <c r="F3584" s="52"/>
      <c r="G3584" s="52"/>
      <c r="AA3584" s="153"/>
      <c r="AB3584" s="153"/>
      <c r="AC3584" s="153"/>
    </row>
    <row r="3585" spans="3:29" x14ac:dyDescent="0.25">
      <c r="C3585"/>
      <c r="D3585"/>
      <c r="E3585"/>
      <c r="F3585" s="52"/>
      <c r="G3585" s="52"/>
      <c r="AA3585" s="153"/>
      <c r="AB3585" s="153"/>
      <c r="AC3585" s="153"/>
    </row>
    <row r="3586" spans="3:29" x14ac:dyDescent="0.25">
      <c r="C3586"/>
      <c r="D3586"/>
      <c r="E3586"/>
      <c r="F3586" s="52"/>
      <c r="G3586" s="52"/>
      <c r="AA3586" s="153"/>
      <c r="AB3586" s="153"/>
      <c r="AC3586" s="153"/>
    </row>
    <row r="3587" spans="3:29" x14ac:dyDescent="0.25">
      <c r="C3587"/>
      <c r="D3587"/>
      <c r="E3587"/>
      <c r="F3587" s="52"/>
      <c r="G3587" s="52"/>
      <c r="AA3587" s="153"/>
      <c r="AB3587" s="153"/>
      <c r="AC3587" s="153"/>
    </row>
    <row r="3588" spans="3:29" x14ac:dyDescent="0.25">
      <c r="C3588"/>
      <c r="D3588"/>
      <c r="E3588"/>
      <c r="F3588" s="52"/>
      <c r="G3588" s="52"/>
      <c r="AA3588" s="153"/>
      <c r="AB3588" s="153"/>
      <c r="AC3588" s="153"/>
    </row>
    <row r="3589" spans="3:29" x14ac:dyDescent="0.25">
      <c r="C3589"/>
      <c r="D3589"/>
      <c r="E3589"/>
      <c r="F3589" s="52"/>
      <c r="G3589" s="52"/>
      <c r="AA3589" s="153"/>
      <c r="AB3589" s="153"/>
      <c r="AC3589" s="153"/>
    </row>
    <row r="3590" spans="3:29" x14ac:dyDescent="0.25">
      <c r="C3590"/>
      <c r="D3590"/>
      <c r="E3590"/>
      <c r="F3590" s="52"/>
      <c r="G3590" s="52"/>
      <c r="AA3590" s="153"/>
      <c r="AB3590" s="153"/>
      <c r="AC3590" s="153"/>
    </row>
    <row r="3591" spans="3:29" x14ac:dyDescent="0.25">
      <c r="C3591"/>
      <c r="D3591"/>
      <c r="E3591"/>
      <c r="F3591" s="52"/>
      <c r="G3591" s="52"/>
      <c r="AA3591" s="153"/>
      <c r="AB3591" s="153"/>
      <c r="AC3591" s="153"/>
    </row>
    <row r="3592" spans="3:29" x14ac:dyDescent="0.25">
      <c r="C3592"/>
      <c r="D3592"/>
      <c r="E3592"/>
      <c r="F3592" s="52"/>
      <c r="G3592" s="52"/>
      <c r="AA3592" s="153"/>
      <c r="AB3592" s="153"/>
      <c r="AC3592" s="153"/>
    </row>
    <row r="3593" spans="3:29" x14ac:dyDescent="0.25">
      <c r="C3593"/>
      <c r="D3593"/>
      <c r="E3593"/>
      <c r="F3593" s="52"/>
      <c r="G3593" s="52"/>
      <c r="AA3593" s="153"/>
      <c r="AB3593" s="153"/>
      <c r="AC3593" s="153"/>
    </row>
    <row r="3594" spans="3:29" x14ac:dyDescent="0.25">
      <c r="C3594"/>
      <c r="D3594"/>
      <c r="E3594"/>
      <c r="F3594" s="52"/>
      <c r="G3594" s="52"/>
      <c r="AA3594" s="153"/>
      <c r="AB3594" s="153"/>
      <c r="AC3594" s="153"/>
    </row>
    <row r="3595" spans="3:29" x14ac:dyDescent="0.25">
      <c r="C3595"/>
      <c r="D3595"/>
      <c r="E3595"/>
      <c r="F3595" s="52"/>
      <c r="G3595" s="52"/>
      <c r="AA3595" s="153"/>
      <c r="AB3595" s="153"/>
      <c r="AC3595" s="153"/>
    </row>
    <row r="3596" spans="3:29" x14ac:dyDescent="0.25">
      <c r="C3596"/>
      <c r="D3596"/>
      <c r="E3596"/>
      <c r="F3596" s="52"/>
      <c r="G3596" s="52"/>
      <c r="AA3596" s="153"/>
      <c r="AB3596" s="153"/>
      <c r="AC3596" s="153"/>
    </row>
    <row r="3597" spans="3:29" x14ac:dyDescent="0.25">
      <c r="C3597"/>
      <c r="D3597"/>
      <c r="E3597"/>
      <c r="F3597" s="52"/>
      <c r="G3597" s="52"/>
      <c r="AA3597" s="153"/>
      <c r="AB3597" s="153"/>
      <c r="AC3597" s="153"/>
    </row>
    <row r="3598" spans="3:29" x14ac:dyDescent="0.25">
      <c r="C3598"/>
      <c r="D3598"/>
      <c r="E3598"/>
      <c r="F3598" s="52"/>
      <c r="G3598" s="52"/>
      <c r="AA3598" s="153"/>
      <c r="AB3598" s="153"/>
      <c r="AC3598" s="153"/>
    </row>
    <row r="3599" spans="3:29" x14ac:dyDescent="0.25">
      <c r="C3599"/>
      <c r="D3599"/>
      <c r="E3599"/>
      <c r="F3599" s="52"/>
      <c r="G3599" s="52"/>
      <c r="AA3599" s="153"/>
      <c r="AB3599" s="153"/>
      <c r="AC3599" s="153"/>
    </row>
    <row r="3600" spans="3:29" x14ac:dyDescent="0.25">
      <c r="C3600"/>
      <c r="D3600"/>
      <c r="E3600"/>
      <c r="F3600" s="52"/>
      <c r="G3600" s="52"/>
      <c r="AA3600" s="153"/>
      <c r="AB3600" s="153"/>
      <c r="AC3600" s="153"/>
    </row>
    <row r="3601" spans="3:29" x14ac:dyDescent="0.25">
      <c r="C3601"/>
      <c r="D3601"/>
      <c r="E3601"/>
      <c r="F3601" s="52"/>
      <c r="G3601" s="52"/>
      <c r="AA3601" s="153"/>
      <c r="AB3601" s="153"/>
      <c r="AC3601" s="153"/>
    </row>
    <row r="3602" spans="3:29" x14ac:dyDescent="0.25">
      <c r="C3602"/>
      <c r="D3602"/>
      <c r="E3602"/>
      <c r="F3602" s="52"/>
      <c r="G3602" s="52"/>
      <c r="AA3602" s="153"/>
      <c r="AB3602" s="153"/>
      <c r="AC3602" s="153"/>
    </row>
    <row r="3603" spans="3:29" x14ac:dyDescent="0.25">
      <c r="C3603"/>
      <c r="D3603"/>
      <c r="E3603"/>
      <c r="F3603" s="52"/>
      <c r="G3603" s="52"/>
      <c r="AA3603" s="153"/>
      <c r="AB3603" s="153"/>
      <c r="AC3603" s="153"/>
    </row>
    <row r="3604" spans="3:29" x14ac:dyDescent="0.25">
      <c r="C3604"/>
      <c r="D3604"/>
      <c r="E3604"/>
      <c r="F3604" s="52"/>
      <c r="G3604" s="52"/>
      <c r="AA3604" s="153"/>
      <c r="AB3604" s="153"/>
      <c r="AC3604" s="153"/>
    </row>
    <row r="3605" spans="3:29" x14ac:dyDescent="0.25">
      <c r="C3605"/>
      <c r="D3605"/>
      <c r="E3605"/>
      <c r="F3605" s="52"/>
      <c r="G3605" s="52"/>
      <c r="AA3605" s="153"/>
      <c r="AB3605" s="153"/>
      <c r="AC3605" s="153"/>
    </row>
    <row r="3606" spans="3:29" x14ac:dyDescent="0.25">
      <c r="C3606"/>
      <c r="D3606"/>
      <c r="E3606"/>
      <c r="F3606" s="52"/>
      <c r="G3606" s="52"/>
      <c r="AA3606" s="153"/>
      <c r="AB3606" s="153"/>
      <c r="AC3606" s="153"/>
    </row>
    <row r="3607" spans="3:29" x14ac:dyDescent="0.25">
      <c r="C3607"/>
      <c r="D3607"/>
      <c r="E3607"/>
      <c r="F3607" s="52"/>
      <c r="G3607" s="52"/>
      <c r="AA3607" s="153"/>
      <c r="AB3607" s="153"/>
      <c r="AC3607" s="153"/>
    </row>
    <row r="3608" spans="3:29" x14ac:dyDescent="0.25">
      <c r="C3608"/>
      <c r="D3608"/>
      <c r="E3608"/>
      <c r="F3608" s="52"/>
      <c r="G3608" s="52"/>
      <c r="AA3608" s="153"/>
      <c r="AB3608" s="153"/>
      <c r="AC3608" s="153"/>
    </row>
    <row r="3609" spans="3:29" x14ac:dyDescent="0.25">
      <c r="C3609"/>
      <c r="D3609"/>
      <c r="E3609"/>
      <c r="F3609" s="52"/>
      <c r="G3609" s="52"/>
      <c r="AA3609" s="153"/>
      <c r="AB3609" s="153"/>
      <c r="AC3609" s="153"/>
    </row>
    <row r="3610" spans="3:29" x14ac:dyDescent="0.25">
      <c r="C3610"/>
      <c r="D3610"/>
      <c r="E3610"/>
      <c r="F3610" s="52"/>
      <c r="G3610" s="52"/>
      <c r="AA3610" s="153"/>
      <c r="AB3610" s="153"/>
      <c r="AC3610" s="153"/>
    </row>
    <row r="3611" spans="3:29" x14ac:dyDescent="0.25">
      <c r="C3611"/>
      <c r="D3611"/>
      <c r="E3611"/>
      <c r="F3611" s="52"/>
      <c r="G3611" s="52"/>
      <c r="AA3611" s="153"/>
      <c r="AB3611" s="153"/>
      <c r="AC3611" s="153"/>
    </row>
    <row r="3612" spans="3:29" x14ac:dyDescent="0.25">
      <c r="C3612"/>
      <c r="D3612"/>
      <c r="E3612"/>
      <c r="F3612" s="52"/>
      <c r="G3612" s="52"/>
      <c r="AA3612" s="153"/>
      <c r="AB3612" s="153"/>
      <c r="AC3612" s="153"/>
    </row>
    <row r="3613" spans="3:29" x14ac:dyDescent="0.25">
      <c r="C3613"/>
      <c r="D3613"/>
      <c r="E3613"/>
      <c r="F3613" s="52"/>
      <c r="G3613" s="52"/>
      <c r="AA3613" s="153"/>
      <c r="AB3613" s="153"/>
      <c r="AC3613" s="153"/>
    </row>
    <row r="3614" spans="3:29" x14ac:dyDescent="0.25">
      <c r="C3614"/>
      <c r="D3614"/>
      <c r="E3614"/>
      <c r="F3614" s="52"/>
      <c r="G3614" s="52"/>
      <c r="AA3614" s="153"/>
      <c r="AB3614" s="153"/>
      <c r="AC3614" s="153"/>
    </row>
    <row r="3615" spans="3:29" x14ac:dyDescent="0.25">
      <c r="C3615"/>
      <c r="D3615"/>
      <c r="E3615"/>
      <c r="F3615" s="52"/>
      <c r="G3615" s="52"/>
      <c r="AA3615" s="153"/>
      <c r="AB3615" s="153"/>
      <c r="AC3615" s="153"/>
    </row>
    <row r="3616" spans="3:29" x14ac:dyDescent="0.25">
      <c r="C3616"/>
      <c r="D3616"/>
      <c r="E3616"/>
      <c r="F3616" s="52"/>
      <c r="G3616" s="52"/>
      <c r="AA3616" s="153"/>
      <c r="AB3616" s="153"/>
      <c r="AC3616" s="153"/>
    </row>
    <row r="3617" spans="3:29" x14ac:dyDescent="0.25">
      <c r="C3617"/>
      <c r="D3617"/>
      <c r="E3617"/>
      <c r="F3617" s="52"/>
      <c r="G3617" s="52"/>
      <c r="AA3617" s="153"/>
      <c r="AB3617" s="153"/>
      <c r="AC3617" s="153"/>
    </row>
    <row r="3618" spans="3:29" x14ac:dyDescent="0.25">
      <c r="C3618"/>
      <c r="D3618"/>
      <c r="E3618"/>
      <c r="F3618" s="52"/>
      <c r="G3618" s="52"/>
      <c r="AA3618" s="153"/>
      <c r="AB3618" s="153"/>
      <c r="AC3618" s="153"/>
    </row>
    <row r="3619" spans="3:29" x14ac:dyDescent="0.25">
      <c r="C3619"/>
      <c r="D3619"/>
      <c r="E3619"/>
      <c r="F3619" s="52"/>
      <c r="G3619" s="52"/>
      <c r="AA3619" s="153"/>
      <c r="AB3619" s="153"/>
      <c r="AC3619" s="153"/>
    </row>
    <row r="3620" spans="3:29" x14ac:dyDescent="0.25">
      <c r="C3620"/>
      <c r="D3620"/>
      <c r="E3620"/>
      <c r="F3620" s="52"/>
      <c r="G3620" s="52"/>
      <c r="AA3620" s="153"/>
      <c r="AB3620" s="153"/>
      <c r="AC3620" s="153"/>
    </row>
    <row r="3621" spans="3:29" x14ac:dyDescent="0.25">
      <c r="C3621"/>
      <c r="D3621"/>
      <c r="E3621"/>
      <c r="F3621" s="52"/>
      <c r="G3621" s="52"/>
      <c r="AA3621" s="153"/>
      <c r="AB3621" s="153"/>
      <c r="AC3621" s="153"/>
    </row>
    <row r="3622" spans="3:29" x14ac:dyDescent="0.25">
      <c r="C3622"/>
      <c r="D3622"/>
      <c r="E3622"/>
      <c r="F3622" s="52"/>
      <c r="G3622" s="52"/>
      <c r="AA3622" s="153"/>
      <c r="AB3622" s="153"/>
      <c r="AC3622" s="153"/>
    </row>
    <row r="3623" spans="3:29" x14ac:dyDescent="0.25">
      <c r="C3623"/>
      <c r="D3623"/>
      <c r="E3623"/>
      <c r="F3623" s="52"/>
      <c r="G3623" s="52"/>
      <c r="AA3623" s="153"/>
      <c r="AB3623" s="153"/>
      <c r="AC3623" s="153"/>
    </row>
    <row r="3624" spans="3:29" x14ac:dyDescent="0.25">
      <c r="C3624"/>
      <c r="D3624"/>
      <c r="E3624"/>
      <c r="F3624" s="52"/>
      <c r="G3624" s="52"/>
      <c r="AA3624" s="153"/>
      <c r="AB3624" s="153"/>
      <c r="AC3624" s="153"/>
    </row>
    <row r="3625" spans="3:29" x14ac:dyDescent="0.25">
      <c r="C3625"/>
      <c r="D3625"/>
      <c r="E3625"/>
      <c r="F3625" s="52"/>
      <c r="G3625" s="52"/>
      <c r="AA3625" s="153"/>
      <c r="AB3625" s="153"/>
      <c r="AC3625" s="153"/>
    </row>
    <row r="3626" spans="3:29" x14ac:dyDescent="0.25">
      <c r="C3626"/>
      <c r="D3626"/>
      <c r="E3626"/>
      <c r="F3626" s="52"/>
      <c r="G3626" s="52"/>
      <c r="AA3626" s="153"/>
      <c r="AB3626" s="153"/>
      <c r="AC3626" s="153"/>
    </row>
    <row r="3627" spans="3:29" x14ac:dyDescent="0.25">
      <c r="C3627"/>
      <c r="D3627"/>
      <c r="E3627"/>
      <c r="F3627" s="52"/>
      <c r="G3627" s="52"/>
      <c r="AA3627" s="153"/>
      <c r="AB3627" s="153"/>
      <c r="AC3627" s="153"/>
    </row>
    <row r="3628" spans="3:29" x14ac:dyDescent="0.25">
      <c r="C3628"/>
      <c r="D3628"/>
      <c r="E3628"/>
      <c r="F3628" s="52"/>
      <c r="G3628" s="52"/>
      <c r="AA3628" s="153"/>
      <c r="AB3628" s="153"/>
      <c r="AC3628" s="153"/>
    </row>
    <row r="3629" spans="3:29" x14ac:dyDescent="0.25">
      <c r="C3629"/>
      <c r="D3629"/>
      <c r="E3629"/>
      <c r="F3629" s="52"/>
      <c r="G3629" s="52"/>
      <c r="AA3629" s="153"/>
      <c r="AB3629" s="153"/>
      <c r="AC3629" s="153"/>
    </row>
    <row r="3630" spans="3:29" x14ac:dyDescent="0.25">
      <c r="C3630"/>
      <c r="D3630"/>
      <c r="E3630"/>
      <c r="F3630" s="52"/>
      <c r="G3630" s="52"/>
      <c r="AA3630" s="153"/>
      <c r="AB3630" s="153"/>
      <c r="AC3630" s="153"/>
    </row>
    <row r="3631" spans="3:29" x14ac:dyDescent="0.25">
      <c r="C3631"/>
      <c r="D3631"/>
      <c r="E3631"/>
      <c r="F3631" s="52"/>
      <c r="G3631" s="52"/>
      <c r="AA3631" s="153"/>
      <c r="AB3631" s="153"/>
      <c r="AC3631" s="153"/>
    </row>
    <row r="3632" spans="3:29" x14ac:dyDescent="0.25">
      <c r="C3632"/>
      <c r="D3632"/>
      <c r="E3632"/>
      <c r="F3632" s="52"/>
      <c r="G3632" s="52"/>
      <c r="AA3632" s="153"/>
      <c r="AB3632" s="153"/>
      <c r="AC3632" s="153"/>
    </row>
    <row r="3633" spans="3:29" x14ac:dyDescent="0.25">
      <c r="C3633"/>
      <c r="D3633"/>
      <c r="E3633"/>
      <c r="F3633" s="52"/>
      <c r="G3633" s="52"/>
      <c r="AA3633" s="153"/>
      <c r="AB3633" s="153"/>
      <c r="AC3633" s="153"/>
    </row>
    <row r="3634" spans="3:29" x14ac:dyDescent="0.25">
      <c r="C3634"/>
      <c r="D3634"/>
      <c r="E3634"/>
      <c r="F3634" s="52"/>
      <c r="G3634" s="52"/>
      <c r="AA3634" s="153"/>
      <c r="AB3634" s="153"/>
      <c r="AC3634" s="153"/>
    </row>
    <row r="3635" spans="3:29" x14ac:dyDescent="0.25">
      <c r="C3635"/>
      <c r="D3635"/>
      <c r="E3635"/>
      <c r="F3635" s="52"/>
      <c r="G3635" s="52"/>
      <c r="AA3635" s="153"/>
      <c r="AB3635" s="153"/>
      <c r="AC3635" s="153"/>
    </row>
    <row r="3636" spans="3:29" x14ac:dyDescent="0.25">
      <c r="C3636"/>
      <c r="D3636"/>
      <c r="E3636"/>
      <c r="F3636" s="52"/>
      <c r="G3636" s="52"/>
      <c r="AA3636" s="153"/>
      <c r="AB3636" s="153"/>
      <c r="AC3636" s="153"/>
    </row>
    <row r="3637" spans="3:29" x14ac:dyDescent="0.25">
      <c r="C3637"/>
      <c r="D3637"/>
      <c r="E3637"/>
      <c r="F3637" s="52"/>
      <c r="G3637" s="52"/>
      <c r="AA3637" s="153"/>
      <c r="AB3637" s="153"/>
      <c r="AC3637" s="153"/>
    </row>
    <row r="3638" spans="3:29" x14ac:dyDescent="0.25">
      <c r="C3638"/>
      <c r="D3638"/>
      <c r="E3638"/>
      <c r="F3638" s="52"/>
      <c r="G3638" s="52"/>
      <c r="AA3638" s="153"/>
      <c r="AB3638" s="153"/>
      <c r="AC3638" s="153"/>
    </row>
    <row r="3639" spans="3:29" x14ac:dyDescent="0.25">
      <c r="C3639"/>
      <c r="D3639"/>
      <c r="E3639"/>
      <c r="F3639" s="52"/>
      <c r="G3639" s="52"/>
      <c r="AA3639" s="153"/>
      <c r="AB3639" s="153"/>
      <c r="AC3639" s="153"/>
    </row>
    <row r="3640" spans="3:29" x14ac:dyDescent="0.25">
      <c r="C3640"/>
      <c r="D3640"/>
      <c r="E3640"/>
      <c r="F3640" s="52"/>
      <c r="G3640" s="52"/>
      <c r="AA3640" s="153"/>
      <c r="AB3640" s="153"/>
      <c r="AC3640" s="153"/>
    </row>
    <row r="3641" spans="3:29" x14ac:dyDescent="0.25">
      <c r="C3641"/>
      <c r="D3641"/>
      <c r="E3641"/>
      <c r="F3641" s="52"/>
      <c r="G3641" s="52"/>
      <c r="AA3641" s="153"/>
      <c r="AB3641" s="153"/>
      <c r="AC3641" s="153"/>
    </row>
    <row r="3642" spans="3:29" x14ac:dyDescent="0.25">
      <c r="C3642"/>
      <c r="D3642"/>
      <c r="E3642"/>
      <c r="F3642" s="52"/>
      <c r="G3642" s="52"/>
      <c r="AA3642" s="153"/>
      <c r="AB3642" s="153"/>
      <c r="AC3642" s="153"/>
    </row>
    <row r="3643" spans="3:29" x14ac:dyDescent="0.25">
      <c r="C3643"/>
      <c r="D3643"/>
      <c r="E3643"/>
      <c r="F3643" s="52"/>
      <c r="G3643" s="52"/>
      <c r="AA3643" s="153"/>
      <c r="AB3643" s="153"/>
      <c r="AC3643" s="153"/>
    </row>
    <row r="3644" spans="3:29" x14ac:dyDescent="0.25">
      <c r="C3644"/>
      <c r="D3644"/>
      <c r="E3644"/>
      <c r="F3644" s="52"/>
      <c r="G3644" s="52"/>
      <c r="AA3644" s="153"/>
      <c r="AB3644" s="153"/>
      <c r="AC3644" s="153"/>
    </row>
    <row r="3645" spans="3:29" x14ac:dyDescent="0.25">
      <c r="C3645"/>
      <c r="D3645"/>
      <c r="E3645"/>
      <c r="F3645" s="52"/>
      <c r="G3645" s="52"/>
      <c r="AA3645" s="153"/>
      <c r="AB3645" s="153"/>
      <c r="AC3645" s="153"/>
    </row>
    <row r="3646" spans="3:29" x14ac:dyDescent="0.25">
      <c r="C3646"/>
      <c r="D3646"/>
      <c r="E3646"/>
      <c r="F3646" s="52"/>
      <c r="G3646" s="52"/>
      <c r="AA3646" s="153"/>
      <c r="AB3646" s="153"/>
      <c r="AC3646" s="153"/>
    </row>
    <row r="3647" spans="3:29" x14ac:dyDescent="0.25">
      <c r="C3647"/>
      <c r="D3647"/>
      <c r="E3647"/>
      <c r="F3647" s="52"/>
      <c r="G3647" s="52"/>
      <c r="AA3647" s="153"/>
      <c r="AB3647" s="153"/>
      <c r="AC3647" s="153"/>
    </row>
    <row r="3648" spans="3:29" x14ac:dyDescent="0.25">
      <c r="C3648"/>
      <c r="D3648"/>
      <c r="E3648"/>
      <c r="F3648" s="52"/>
      <c r="G3648" s="52"/>
      <c r="AA3648" s="153"/>
      <c r="AB3648" s="153"/>
      <c r="AC3648" s="153"/>
    </row>
    <row r="3649" spans="3:29" x14ac:dyDescent="0.25">
      <c r="C3649"/>
      <c r="D3649"/>
      <c r="E3649"/>
      <c r="F3649" s="52"/>
      <c r="G3649" s="52"/>
      <c r="AA3649" s="153"/>
      <c r="AB3649" s="153"/>
      <c r="AC3649" s="153"/>
    </row>
    <row r="3650" spans="3:29" x14ac:dyDescent="0.25">
      <c r="C3650"/>
      <c r="D3650"/>
      <c r="E3650"/>
      <c r="F3650" s="52"/>
      <c r="G3650" s="52"/>
      <c r="AA3650" s="153"/>
      <c r="AB3650" s="153"/>
      <c r="AC3650" s="153"/>
    </row>
    <row r="3651" spans="3:29" x14ac:dyDescent="0.25">
      <c r="C3651"/>
      <c r="D3651"/>
      <c r="E3651"/>
      <c r="F3651" s="52"/>
      <c r="G3651" s="52"/>
      <c r="AA3651" s="153"/>
      <c r="AB3651" s="153"/>
      <c r="AC3651" s="153"/>
    </row>
    <row r="3652" spans="3:29" x14ac:dyDescent="0.25">
      <c r="C3652"/>
      <c r="D3652"/>
      <c r="E3652"/>
      <c r="F3652" s="52"/>
      <c r="G3652" s="52"/>
      <c r="AA3652" s="153"/>
      <c r="AB3652" s="153"/>
      <c r="AC3652" s="153"/>
    </row>
    <row r="3653" spans="3:29" x14ac:dyDescent="0.25">
      <c r="C3653"/>
      <c r="D3653"/>
      <c r="E3653"/>
      <c r="F3653" s="52"/>
      <c r="G3653" s="52"/>
      <c r="AA3653" s="153"/>
      <c r="AB3653" s="153"/>
      <c r="AC3653" s="153"/>
    </row>
    <row r="3654" spans="3:29" x14ac:dyDescent="0.25">
      <c r="C3654"/>
      <c r="D3654"/>
      <c r="E3654"/>
      <c r="F3654" s="52"/>
      <c r="G3654" s="52"/>
      <c r="AA3654" s="153"/>
      <c r="AB3654" s="153"/>
      <c r="AC3654" s="153"/>
    </row>
    <row r="3655" spans="3:29" x14ac:dyDescent="0.25">
      <c r="C3655"/>
      <c r="D3655"/>
      <c r="E3655"/>
      <c r="F3655" s="52"/>
      <c r="G3655" s="52"/>
      <c r="AA3655" s="153"/>
      <c r="AB3655" s="153"/>
      <c r="AC3655" s="153"/>
    </row>
    <row r="3656" spans="3:29" x14ac:dyDescent="0.25">
      <c r="C3656"/>
      <c r="D3656"/>
      <c r="E3656"/>
      <c r="F3656" s="52"/>
      <c r="G3656" s="52"/>
      <c r="AA3656" s="153"/>
      <c r="AB3656" s="153"/>
      <c r="AC3656" s="153"/>
    </row>
    <row r="3657" spans="3:29" x14ac:dyDescent="0.25">
      <c r="C3657"/>
      <c r="D3657"/>
      <c r="E3657"/>
      <c r="F3657" s="52"/>
      <c r="G3657" s="52"/>
      <c r="AA3657" s="153"/>
      <c r="AB3657" s="153"/>
      <c r="AC3657" s="153"/>
    </row>
    <row r="3658" spans="3:29" x14ac:dyDescent="0.25">
      <c r="C3658"/>
      <c r="D3658"/>
      <c r="E3658"/>
      <c r="F3658" s="52"/>
      <c r="G3658" s="52"/>
      <c r="AA3658" s="153"/>
      <c r="AB3658" s="153"/>
      <c r="AC3658" s="153"/>
    </row>
    <row r="3659" spans="3:29" x14ac:dyDescent="0.25">
      <c r="C3659"/>
      <c r="D3659"/>
      <c r="E3659"/>
      <c r="F3659" s="52"/>
      <c r="G3659" s="52"/>
      <c r="AA3659" s="153"/>
      <c r="AB3659" s="153"/>
      <c r="AC3659" s="153"/>
    </row>
    <row r="3660" spans="3:29" x14ac:dyDescent="0.25">
      <c r="C3660"/>
      <c r="D3660"/>
      <c r="E3660"/>
      <c r="F3660" s="52"/>
      <c r="G3660" s="52"/>
      <c r="AA3660" s="153"/>
      <c r="AB3660" s="153"/>
      <c r="AC3660" s="153"/>
    </row>
    <row r="3661" spans="3:29" x14ac:dyDescent="0.25">
      <c r="C3661"/>
      <c r="D3661"/>
      <c r="E3661"/>
      <c r="F3661" s="52"/>
      <c r="G3661" s="52"/>
      <c r="AA3661" s="153"/>
      <c r="AB3661" s="153"/>
      <c r="AC3661" s="153"/>
    </row>
    <row r="3662" spans="3:29" x14ac:dyDescent="0.25">
      <c r="C3662"/>
      <c r="D3662"/>
      <c r="E3662"/>
      <c r="F3662" s="52"/>
      <c r="G3662" s="52"/>
      <c r="AA3662" s="153"/>
      <c r="AB3662" s="153"/>
      <c r="AC3662" s="153"/>
    </row>
    <row r="3663" spans="3:29" x14ac:dyDescent="0.25">
      <c r="C3663"/>
      <c r="D3663"/>
      <c r="E3663"/>
      <c r="F3663" s="52"/>
      <c r="G3663" s="52"/>
      <c r="AA3663" s="153"/>
      <c r="AB3663" s="153"/>
      <c r="AC3663" s="153"/>
    </row>
    <row r="3664" spans="3:29" x14ac:dyDescent="0.25">
      <c r="C3664"/>
      <c r="D3664"/>
      <c r="E3664"/>
      <c r="F3664" s="52"/>
      <c r="G3664" s="52"/>
      <c r="AA3664" s="153"/>
      <c r="AB3664" s="153"/>
      <c r="AC3664" s="153"/>
    </row>
    <row r="3665" spans="3:29" x14ac:dyDescent="0.25">
      <c r="C3665"/>
      <c r="D3665"/>
      <c r="E3665"/>
      <c r="F3665" s="52"/>
      <c r="G3665" s="52"/>
      <c r="AA3665" s="153"/>
      <c r="AB3665" s="153"/>
      <c r="AC3665" s="153"/>
    </row>
    <row r="3666" spans="3:29" x14ac:dyDescent="0.25">
      <c r="C3666"/>
      <c r="D3666"/>
      <c r="E3666"/>
      <c r="F3666" s="52"/>
      <c r="G3666" s="52"/>
      <c r="AA3666" s="153"/>
      <c r="AB3666" s="153"/>
      <c r="AC3666" s="153"/>
    </row>
    <row r="3667" spans="3:29" x14ac:dyDescent="0.25">
      <c r="C3667"/>
      <c r="D3667"/>
      <c r="E3667"/>
      <c r="F3667" s="52"/>
      <c r="G3667" s="52"/>
      <c r="AA3667" s="153"/>
      <c r="AB3667" s="153"/>
      <c r="AC3667" s="153"/>
    </row>
    <row r="3668" spans="3:29" x14ac:dyDescent="0.25">
      <c r="C3668"/>
      <c r="D3668"/>
      <c r="E3668"/>
      <c r="F3668" s="52"/>
      <c r="G3668" s="52"/>
      <c r="AA3668" s="153"/>
      <c r="AB3668" s="153"/>
      <c r="AC3668" s="153"/>
    </row>
    <row r="3669" spans="3:29" x14ac:dyDescent="0.25">
      <c r="C3669"/>
      <c r="D3669"/>
      <c r="E3669"/>
      <c r="F3669" s="52"/>
      <c r="G3669" s="52"/>
      <c r="AA3669" s="153"/>
      <c r="AB3669" s="153"/>
      <c r="AC3669" s="153"/>
    </row>
    <row r="3670" spans="3:29" x14ac:dyDescent="0.25">
      <c r="C3670"/>
      <c r="D3670"/>
      <c r="E3670"/>
      <c r="F3670" s="52"/>
      <c r="G3670" s="52"/>
      <c r="AA3670" s="153"/>
      <c r="AB3670" s="153"/>
      <c r="AC3670" s="153"/>
    </row>
    <row r="3671" spans="3:29" x14ac:dyDescent="0.25">
      <c r="C3671"/>
      <c r="D3671"/>
      <c r="E3671"/>
      <c r="F3671" s="52"/>
      <c r="G3671" s="52"/>
      <c r="AA3671" s="153"/>
      <c r="AB3671" s="153"/>
      <c r="AC3671" s="153"/>
    </row>
    <row r="3672" spans="3:29" x14ac:dyDescent="0.25">
      <c r="C3672"/>
      <c r="D3672"/>
      <c r="E3672"/>
      <c r="F3672" s="52"/>
      <c r="G3672" s="52"/>
      <c r="AA3672" s="153"/>
      <c r="AB3672" s="153"/>
      <c r="AC3672" s="153"/>
    </row>
    <row r="3673" spans="3:29" x14ac:dyDescent="0.25">
      <c r="C3673"/>
      <c r="D3673"/>
      <c r="E3673"/>
      <c r="F3673" s="52"/>
      <c r="G3673" s="52"/>
      <c r="AA3673" s="153"/>
      <c r="AB3673" s="153"/>
      <c r="AC3673" s="153"/>
    </row>
    <row r="3674" spans="3:29" x14ac:dyDescent="0.25">
      <c r="C3674"/>
      <c r="D3674"/>
      <c r="E3674"/>
      <c r="F3674" s="52"/>
      <c r="G3674" s="52"/>
      <c r="AA3674" s="153"/>
      <c r="AB3674" s="153"/>
      <c r="AC3674" s="153"/>
    </row>
    <row r="3675" spans="3:29" x14ac:dyDescent="0.25">
      <c r="C3675"/>
      <c r="D3675"/>
      <c r="E3675"/>
      <c r="F3675" s="52"/>
      <c r="G3675" s="52"/>
      <c r="AA3675" s="153"/>
      <c r="AB3675" s="153"/>
      <c r="AC3675" s="153"/>
    </row>
    <row r="3676" spans="3:29" x14ac:dyDescent="0.25">
      <c r="C3676"/>
      <c r="D3676"/>
      <c r="E3676"/>
      <c r="F3676" s="52"/>
      <c r="G3676" s="52"/>
      <c r="AA3676" s="153"/>
      <c r="AB3676" s="153"/>
      <c r="AC3676" s="153"/>
    </row>
    <row r="3677" spans="3:29" x14ac:dyDescent="0.25">
      <c r="C3677"/>
      <c r="D3677"/>
      <c r="E3677"/>
      <c r="F3677" s="52"/>
      <c r="G3677" s="52"/>
      <c r="AA3677" s="153"/>
      <c r="AB3677" s="153"/>
      <c r="AC3677" s="153"/>
    </row>
    <row r="3678" spans="3:29" x14ac:dyDescent="0.25">
      <c r="C3678"/>
      <c r="D3678"/>
      <c r="E3678"/>
      <c r="F3678" s="52"/>
      <c r="G3678" s="52"/>
      <c r="AA3678" s="153"/>
      <c r="AB3678" s="153"/>
      <c r="AC3678" s="153"/>
    </row>
    <row r="3679" spans="3:29" x14ac:dyDescent="0.25">
      <c r="C3679"/>
      <c r="D3679"/>
      <c r="E3679"/>
      <c r="F3679" s="52"/>
      <c r="G3679" s="52"/>
      <c r="AA3679" s="153"/>
      <c r="AB3679" s="153"/>
      <c r="AC3679" s="153"/>
    </row>
    <row r="3680" spans="3:29" x14ac:dyDescent="0.25">
      <c r="C3680"/>
      <c r="D3680"/>
      <c r="E3680"/>
      <c r="F3680" s="52"/>
      <c r="G3680" s="52"/>
      <c r="AA3680" s="153"/>
      <c r="AB3680" s="153"/>
      <c r="AC3680" s="153"/>
    </row>
    <row r="3681" spans="3:29" x14ac:dyDescent="0.25">
      <c r="C3681"/>
      <c r="D3681"/>
      <c r="E3681"/>
      <c r="F3681" s="52"/>
      <c r="G3681" s="52"/>
      <c r="AA3681" s="153"/>
      <c r="AB3681" s="153"/>
      <c r="AC3681" s="153"/>
    </row>
    <row r="3682" spans="3:29" x14ac:dyDescent="0.25">
      <c r="C3682"/>
      <c r="D3682"/>
      <c r="E3682"/>
      <c r="F3682" s="52"/>
      <c r="G3682" s="52"/>
      <c r="AA3682" s="153"/>
      <c r="AB3682" s="153"/>
      <c r="AC3682" s="153"/>
    </row>
    <row r="3683" spans="3:29" x14ac:dyDescent="0.25">
      <c r="C3683"/>
      <c r="D3683"/>
      <c r="E3683"/>
      <c r="F3683" s="52"/>
      <c r="G3683" s="52"/>
      <c r="AA3683" s="153"/>
      <c r="AB3683" s="153"/>
      <c r="AC3683" s="153"/>
    </row>
    <row r="3684" spans="3:29" x14ac:dyDescent="0.25">
      <c r="C3684"/>
      <c r="D3684"/>
      <c r="E3684"/>
      <c r="F3684" s="52"/>
      <c r="G3684" s="52"/>
      <c r="AA3684" s="153"/>
      <c r="AB3684" s="153"/>
      <c r="AC3684" s="153"/>
    </row>
    <row r="3685" spans="3:29" x14ac:dyDescent="0.25">
      <c r="C3685"/>
      <c r="D3685"/>
      <c r="E3685"/>
      <c r="F3685" s="52"/>
      <c r="G3685" s="52"/>
      <c r="AA3685" s="153"/>
      <c r="AB3685" s="153"/>
      <c r="AC3685" s="153"/>
    </row>
    <row r="3686" spans="3:29" x14ac:dyDescent="0.25">
      <c r="C3686"/>
      <c r="D3686"/>
      <c r="E3686"/>
      <c r="F3686" s="52"/>
      <c r="G3686" s="52"/>
      <c r="AA3686" s="153"/>
      <c r="AB3686" s="153"/>
      <c r="AC3686" s="153"/>
    </row>
    <row r="3687" spans="3:29" x14ac:dyDescent="0.25">
      <c r="C3687"/>
      <c r="D3687"/>
      <c r="E3687"/>
      <c r="F3687" s="52"/>
      <c r="G3687" s="52"/>
      <c r="AA3687" s="153"/>
      <c r="AB3687" s="153"/>
      <c r="AC3687" s="153"/>
    </row>
    <row r="3688" spans="3:29" x14ac:dyDescent="0.25">
      <c r="C3688"/>
      <c r="D3688"/>
      <c r="E3688"/>
      <c r="F3688" s="52"/>
      <c r="G3688" s="52"/>
      <c r="AA3688" s="153"/>
      <c r="AB3688" s="153"/>
      <c r="AC3688" s="153"/>
    </row>
    <row r="3689" spans="3:29" x14ac:dyDescent="0.25">
      <c r="C3689"/>
      <c r="D3689"/>
      <c r="E3689"/>
      <c r="F3689" s="52"/>
      <c r="G3689" s="52"/>
      <c r="AA3689" s="153"/>
      <c r="AB3689" s="153"/>
      <c r="AC3689" s="153"/>
    </row>
    <row r="3690" spans="3:29" x14ac:dyDescent="0.25">
      <c r="C3690"/>
      <c r="D3690"/>
      <c r="E3690"/>
      <c r="F3690" s="52"/>
      <c r="G3690" s="52"/>
      <c r="AA3690" s="153"/>
      <c r="AB3690" s="153"/>
      <c r="AC3690" s="153"/>
    </row>
    <row r="3691" spans="3:29" x14ac:dyDescent="0.25">
      <c r="C3691"/>
      <c r="D3691"/>
      <c r="E3691"/>
      <c r="F3691" s="52"/>
      <c r="G3691" s="52"/>
      <c r="AA3691" s="153"/>
      <c r="AB3691" s="153"/>
      <c r="AC3691" s="153"/>
    </row>
    <row r="3692" spans="3:29" x14ac:dyDescent="0.25">
      <c r="C3692"/>
      <c r="D3692"/>
      <c r="E3692"/>
      <c r="F3692" s="52"/>
      <c r="G3692" s="52"/>
      <c r="AA3692" s="153"/>
      <c r="AB3692" s="153"/>
      <c r="AC3692" s="153"/>
    </row>
    <row r="3693" spans="3:29" x14ac:dyDescent="0.25">
      <c r="C3693"/>
      <c r="D3693"/>
      <c r="E3693"/>
      <c r="F3693" s="52"/>
      <c r="G3693" s="52"/>
      <c r="AA3693" s="153"/>
      <c r="AB3693" s="153"/>
      <c r="AC3693" s="153"/>
    </row>
    <row r="3694" spans="3:29" x14ac:dyDescent="0.25">
      <c r="C3694"/>
      <c r="D3694"/>
      <c r="E3694"/>
      <c r="F3694" s="52"/>
      <c r="G3694" s="52"/>
      <c r="AA3694" s="153"/>
      <c r="AB3694" s="153"/>
      <c r="AC3694" s="153"/>
    </row>
    <row r="3695" spans="3:29" x14ac:dyDescent="0.25">
      <c r="C3695"/>
      <c r="D3695"/>
      <c r="E3695"/>
      <c r="F3695" s="52"/>
      <c r="G3695" s="52"/>
      <c r="AA3695" s="153"/>
      <c r="AB3695" s="153"/>
      <c r="AC3695" s="153"/>
    </row>
    <row r="3696" spans="3:29" x14ac:dyDescent="0.25">
      <c r="C3696"/>
      <c r="D3696"/>
      <c r="E3696"/>
      <c r="F3696" s="52"/>
      <c r="G3696" s="52"/>
      <c r="AA3696" s="153"/>
      <c r="AB3696" s="153"/>
      <c r="AC3696" s="153"/>
    </row>
    <row r="3697" spans="3:29" x14ac:dyDescent="0.25">
      <c r="C3697"/>
      <c r="D3697"/>
      <c r="E3697"/>
      <c r="F3697" s="52"/>
      <c r="G3697" s="52"/>
      <c r="AA3697" s="153"/>
      <c r="AB3697" s="153"/>
      <c r="AC3697" s="153"/>
    </row>
    <row r="3698" spans="3:29" x14ac:dyDescent="0.25">
      <c r="C3698"/>
      <c r="D3698"/>
      <c r="E3698"/>
      <c r="F3698" s="52"/>
      <c r="G3698" s="52"/>
      <c r="AA3698" s="153"/>
      <c r="AB3698" s="153"/>
      <c r="AC3698" s="153"/>
    </row>
    <row r="3699" spans="3:29" x14ac:dyDescent="0.25">
      <c r="C3699"/>
      <c r="D3699"/>
      <c r="E3699"/>
      <c r="F3699" s="52"/>
      <c r="G3699" s="52"/>
      <c r="AA3699" s="153"/>
      <c r="AB3699" s="153"/>
      <c r="AC3699" s="153"/>
    </row>
    <row r="3700" spans="3:29" x14ac:dyDescent="0.25">
      <c r="C3700"/>
      <c r="D3700"/>
      <c r="E3700"/>
      <c r="F3700" s="52"/>
      <c r="G3700" s="52"/>
      <c r="AA3700" s="153"/>
      <c r="AB3700" s="153"/>
      <c r="AC3700" s="153"/>
    </row>
    <row r="3701" spans="3:29" x14ac:dyDescent="0.25">
      <c r="C3701"/>
      <c r="D3701"/>
      <c r="E3701"/>
      <c r="F3701" s="52"/>
      <c r="G3701" s="52"/>
      <c r="AA3701" s="153"/>
      <c r="AB3701" s="153"/>
      <c r="AC3701" s="153"/>
    </row>
    <row r="3702" spans="3:29" x14ac:dyDescent="0.25">
      <c r="C3702"/>
      <c r="D3702"/>
      <c r="E3702"/>
      <c r="F3702" s="52"/>
      <c r="G3702" s="52"/>
      <c r="AA3702" s="153"/>
      <c r="AB3702" s="153"/>
      <c r="AC3702" s="153"/>
    </row>
    <row r="3703" spans="3:29" x14ac:dyDescent="0.25">
      <c r="C3703"/>
      <c r="D3703"/>
      <c r="E3703"/>
      <c r="F3703" s="52"/>
      <c r="G3703" s="52"/>
      <c r="AA3703" s="153"/>
      <c r="AB3703" s="153"/>
      <c r="AC3703" s="153"/>
    </row>
    <row r="3704" spans="3:29" x14ac:dyDescent="0.25">
      <c r="C3704"/>
      <c r="D3704"/>
      <c r="E3704"/>
      <c r="F3704" s="52"/>
      <c r="G3704" s="52"/>
      <c r="AA3704" s="153"/>
      <c r="AB3704" s="153"/>
      <c r="AC3704" s="153"/>
    </row>
    <row r="3705" spans="3:29" x14ac:dyDescent="0.25">
      <c r="C3705"/>
      <c r="D3705"/>
      <c r="E3705"/>
      <c r="F3705" s="52"/>
      <c r="G3705" s="52"/>
      <c r="AA3705" s="153"/>
      <c r="AB3705" s="153"/>
      <c r="AC3705" s="153"/>
    </row>
    <row r="3706" spans="3:29" x14ac:dyDescent="0.25">
      <c r="C3706"/>
      <c r="D3706"/>
      <c r="E3706"/>
      <c r="F3706" s="52"/>
      <c r="G3706" s="52"/>
      <c r="AA3706" s="153"/>
      <c r="AB3706" s="153"/>
      <c r="AC3706" s="153"/>
    </row>
    <row r="3707" spans="3:29" x14ac:dyDescent="0.25">
      <c r="C3707"/>
      <c r="D3707"/>
      <c r="E3707"/>
      <c r="F3707" s="52"/>
      <c r="G3707" s="52"/>
      <c r="AA3707" s="153"/>
      <c r="AB3707" s="153"/>
      <c r="AC3707" s="153"/>
    </row>
    <row r="3708" spans="3:29" x14ac:dyDescent="0.25">
      <c r="C3708"/>
      <c r="D3708"/>
      <c r="E3708"/>
      <c r="F3708" s="52"/>
      <c r="G3708" s="52"/>
      <c r="AA3708" s="153"/>
      <c r="AB3708" s="153"/>
      <c r="AC3708" s="153"/>
    </row>
    <row r="3709" spans="3:29" x14ac:dyDescent="0.25">
      <c r="C3709"/>
      <c r="D3709"/>
      <c r="E3709"/>
      <c r="F3709" s="52"/>
      <c r="G3709" s="52"/>
      <c r="AA3709" s="153"/>
      <c r="AB3709" s="153"/>
      <c r="AC3709" s="153"/>
    </row>
    <row r="3710" spans="3:29" x14ac:dyDescent="0.25">
      <c r="C3710"/>
      <c r="D3710"/>
      <c r="E3710"/>
      <c r="F3710" s="52"/>
      <c r="G3710" s="52"/>
      <c r="AA3710" s="153"/>
      <c r="AB3710" s="153"/>
      <c r="AC3710" s="153"/>
    </row>
    <row r="3711" spans="3:29" x14ac:dyDescent="0.25">
      <c r="C3711"/>
      <c r="D3711"/>
      <c r="E3711"/>
      <c r="F3711" s="52"/>
      <c r="G3711" s="52"/>
      <c r="AA3711" s="153"/>
      <c r="AB3711" s="153"/>
      <c r="AC3711" s="153"/>
    </row>
    <row r="3712" spans="3:29" x14ac:dyDescent="0.25">
      <c r="C3712"/>
      <c r="D3712"/>
      <c r="E3712"/>
      <c r="F3712" s="52"/>
      <c r="G3712" s="52"/>
      <c r="AA3712" s="153"/>
      <c r="AB3712" s="153"/>
      <c r="AC3712" s="153"/>
    </row>
    <row r="3713" spans="3:29" x14ac:dyDescent="0.25">
      <c r="C3713"/>
      <c r="D3713"/>
      <c r="E3713"/>
      <c r="F3713" s="52"/>
      <c r="G3713" s="52"/>
      <c r="AA3713" s="153"/>
      <c r="AB3713" s="153"/>
      <c r="AC3713" s="153"/>
    </row>
    <row r="3714" spans="3:29" x14ac:dyDescent="0.25">
      <c r="C3714"/>
      <c r="D3714"/>
      <c r="E3714"/>
      <c r="F3714" s="52"/>
      <c r="G3714" s="52"/>
      <c r="AA3714" s="153"/>
      <c r="AB3714" s="153"/>
      <c r="AC3714" s="153"/>
    </row>
    <row r="3715" spans="3:29" x14ac:dyDescent="0.25">
      <c r="C3715"/>
      <c r="D3715"/>
      <c r="E3715"/>
      <c r="F3715" s="52"/>
      <c r="G3715" s="52"/>
      <c r="AA3715" s="153"/>
      <c r="AB3715" s="153"/>
      <c r="AC3715" s="153"/>
    </row>
    <row r="3716" spans="3:29" x14ac:dyDescent="0.25">
      <c r="C3716"/>
      <c r="D3716"/>
      <c r="E3716"/>
      <c r="F3716" s="52"/>
      <c r="G3716" s="52"/>
      <c r="AA3716" s="153"/>
      <c r="AB3716" s="153"/>
      <c r="AC3716" s="153"/>
    </row>
    <row r="3717" spans="3:29" x14ac:dyDescent="0.25">
      <c r="C3717"/>
      <c r="D3717"/>
      <c r="E3717"/>
      <c r="F3717" s="52"/>
      <c r="G3717" s="52"/>
      <c r="AA3717" s="153"/>
      <c r="AB3717" s="153"/>
      <c r="AC3717" s="153"/>
    </row>
    <row r="3718" spans="3:29" x14ac:dyDescent="0.25">
      <c r="C3718"/>
      <c r="D3718"/>
      <c r="E3718"/>
      <c r="F3718" s="52"/>
      <c r="G3718" s="52"/>
      <c r="AA3718" s="153"/>
      <c r="AB3718" s="153"/>
      <c r="AC3718" s="153"/>
    </row>
    <row r="3719" spans="3:29" x14ac:dyDescent="0.25">
      <c r="C3719"/>
      <c r="D3719"/>
      <c r="E3719"/>
      <c r="F3719" s="52"/>
      <c r="G3719" s="52"/>
      <c r="AA3719" s="153"/>
      <c r="AB3719" s="153"/>
      <c r="AC3719" s="153"/>
    </row>
    <row r="3720" spans="3:29" x14ac:dyDescent="0.25">
      <c r="C3720"/>
      <c r="D3720"/>
      <c r="E3720"/>
      <c r="F3720" s="52"/>
      <c r="G3720" s="52"/>
      <c r="AA3720" s="153"/>
      <c r="AB3720" s="153"/>
      <c r="AC3720" s="153"/>
    </row>
    <row r="3721" spans="3:29" x14ac:dyDescent="0.25">
      <c r="C3721"/>
      <c r="D3721"/>
      <c r="E3721"/>
      <c r="F3721" s="52"/>
      <c r="G3721" s="52"/>
      <c r="AA3721" s="153"/>
      <c r="AB3721" s="153"/>
      <c r="AC3721" s="153"/>
    </row>
    <row r="3722" spans="3:29" x14ac:dyDescent="0.25">
      <c r="C3722"/>
      <c r="D3722"/>
      <c r="E3722"/>
      <c r="F3722" s="52"/>
      <c r="G3722" s="52"/>
      <c r="AA3722" s="153"/>
      <c r="AB3722" s="153"/>
      <c r="AC3722" s="153"/>
    </row>
    <row r="3723" spans="3:29" x14ac:dyDescent="0.25">
      <c r="C3723"/>
      <c r="D3723"/>
      <c r="E3723"/>
      <c r="F3723" s="52"/>
      <c r="G3723" s="52"/>
      <c r="AA3723" s="153"/>
      <c r="AB3723" s="153"/>
      <c r="AC3723" s="153"/>
    </row>
    <row r="3724" spans="3:29" x14ac:dyDescent="0.25">
      <c r="C3724"/>
      <c r="D3724"/>
      <c r="E3724"/>
      <c r="F3724" s="52"/>
      <c r="G3724" s="52"/>
      <c r="AA3724" s="153"/>
      <c r="AB3724" s="153"/>
      <c r="AC3724" s="153"/>
    </row>
    <row r="3725" spans="3:29" x14ac:dyDescent="0.25">
      <c r="C3725"/>
      <c r="D3725"/>
      <c r="E3725"/>
      <c r="F3725" s="52"/>
      <c r="G3725" s="52"/>
      <c r="AA3725" s="153"/>
      <c r="AB3725" s="153"/>
      <c r="AC3725" s="153"/>
    </row>
    <row r="3726" spans="3:29" x14ac:dyDescent="0.25">
      <c r="C3726"/>
      <c r="D3726"/>
      <c r="E3726"/>
      <c r="F3726" s="52"/>
      <c r="G3726" s="52"/>
      <c r="AA3726" s="153"/>
      <c r="AB3726" s="153"/>
      <c r="AC3726" s="153"/>
    </row>
    <row r="3727" spans="3:29" x14ac:dyDescent="0.25">
      <c r="C3727"/>
      <c r="D3727"/>
      <c r="E3727"/>
      <c r="F3727" s="52"/>
      <c r="G3727" s="52"/>
      <c r="AA3727" s="153"/>
      <c r="AB3727" s="153"/>
      <c r="AC3727" s="153"/>
    </row>
    <row r="3728" spans="3:29" x14ac:dyDescent="0.25">
      <c r="C3728"/>
      <c r="D3728"/>
      <c r="E3728"/>
      <c r="F3728" s="52"/>
      <c r="G3728" s="52"/>
      <c r="AA3728" s="153"/>
      <c r="AB3728" s="153"/>
      <c r="AC3728" s="153"/>
    </row>
    <row r="3729" spans="3:29" x14ac:dyDescent="0.25">
      <c r="C3729"/>
      <c r="D3729"/>
      <c r="E3729"/>
      <c r="F3729" s="52"/>
      <c r="G3729" s="52"/>
      <c r="AA3729" s="153"/>
      <c r="AB3729" s="153"/>
      <c r="AC3729" s="153"/>
    </row>
    <row r="3730" spans="3:29" x14ac:dyDescent="0.25">
      <c r="C3730"/>
      <c r="D3730"/>
      <c r="E3730"/>
      <c r="F3730" s="52"/>
      <c r="G3730" s="52"/>
      <c r="AA3730" s="153"/>
      <c r="AB3730" s="153"/>
      <c r="AC3730" s="153"/>
    </row>
    <row r="3731" spans="3:29" x14ac:dyDescent="0.25">
      <c r="C3731"/>
      <c r="D3731"/>
      <c r="E3731"/>
      <c r="F3731" s="52"/>
      <c r="G3731" s="52"/>
      <c r="AA3731" s="153"/>
      <c r="AB3731" s="153"/>
      <c r="AC3731" s="153"/>
    </row>
    <row r="3732" spans="3:29" x14ac:dyDescent="0.25">
      <c r="C3732"/>
      <c r="D3732"/>
      <c r="E3732"/>
      <c r="F3732" s="52"/>
      <c r="G3732" s="52"/>
      <c r="AA3732" s="153"/>
      <c r="AB3732" s="153"/>
      <c r="AC3732" s="153"/>
    </row>
    <row r="3733" spans="3:29" x14ac:dyDescent="0.25">
      <c r="C3733"/>
      <c r="D3733"/>
      <c r="E3733"/>
      <c r="F3733" s="52"/>
      <c r="G3733" s="52"/>
      <c r="AA3733" s="153"/>
      <c r="AB3733" s="153"/>
      <c r="AC3733" s="153"/>
    </row>
    <row r="3734" spans="3:29" x14ac:dyDescent="0.25">
      <c r="C3734"/>
      <c r="D3734"/>
      <c r="E3734"/>
      <c r="F3734" s="52"/>
      <c r="G3734" s="52"/>
      <c r="AA3734" s="153"/>
      <c r="AB3734" s="153"/>
      <c r="AC3734" s="153"/>
    </row>
    <row r="3735" spans="3:29" x14ac:dyDescent="0.25">
      <c r="C3735"/>
      <c r="D3735"/>
      <c r="E3735"/>
      <c r="F3735" s="52"/>
      <c r="G3735" s="52"/>
      <c r="AA3735" s="153"/>
      <c r="AB3735" s="153"/>
      <c r="AC3735" s="153"/>
    </row>
    <row r="3736" spans="3:29" x14ac:dyDescent="0.25">
      <c r="C3736"/>
      <c r="D3736"/>
      <c r="E3736"/>
      <c r="F3736" s="52"/>
      <c r="G3736" s="52"/>
      <c r="AA3736" s="153"/>
      <c r="AB3736" s="153"/>
      <c r="AC3736" s="153"/>
    </row>
    <row r="3737" spans="3:29" x14ac:dyDescent="0.25">
      <c r="C3737"/>
      <c r="D3737"/>
      <c r="E3737"/>
      <c r="F3737" s="52"/>
      <c r="G3737" s="52"/>
      <c r="AA3737" s="153"/>
      <c r="AB3737" s="153"/>
      <c r="AC3737" s="153"/>
    </row>
    <row r="3738" spans="3:29" x14ac:dyDescent="0.25">
      <c r="C3738"/>
      <c r="D3738"/>
      <c r="E3738"/>
      <c r="F3738" s="52"/>
      <c r="G3738" s="52"/>
      <c r="AA3738" s="153"/>
      <c r="AB3738" s="153"/>
      <c r="AC3738" s="153"/>
    </row>
    <row r="3739" spans="3:29" x14ac:dyDescent="0.25">
      <c r="C3739"/>
      <c r="D3739"/>
      <c r="E3739"/>
      <c r="F3739" s="52"/>
      <c r="G3739" s="52"/>
      <c r="AA3739" s="153"/>
      <c r="AB3739" s="153"/>
      <c r="AC3739" s="153"/>
    </row>
    <row r="3740" spans="3:29" x14ac:dyDescent="0.25">
      <c r="C3740"/>
      <c r="D3740"/>
      <c r="E3740"/>
      <c r="F3740" s="52"/>
      <c r="G3740" s="52"/>
      <c r="AA3740" s="153"/>
      <c r="AB3740" s="153"/>
      <c r="AC3740" s="153"/>
    </row>
    <row r="3741" spans="3:29" x14ac:dyDescent="0.25">
      <c r="C3741"/>
      <c r="D3741"/>
      <c r="E3741"/>
      <c r="F3741" s="52"/>
      <c r="G3741" s="52"/>
      <c r="AA3741" s="153"/>
      <c r="AB3741" s="153"/>
      <c r="AC3741" s="153"/>
    </row>
    <row r="3742" spans="3:29" x14ac:dyDescent="0.25">
      <c r="C3742"/>
      <c r="D3742"/>
      <c r="E3742"/>
      <c r="F3742" s="52"/>
      <c r="G3742" s="52"/>
      <c r="AA3742" s="153"/>
      <c r="AB3742" s="153"/>
      <c r="AC3742" s="153"/>
    </row>
    <row r="3743" spans="3:29" x14ac:dyDescent="0.25">
      <c r="C3743"/>
      <c r="D3743"/>
      <c r="E3743"/>
      <c r="F3743" s="52"/>
      <c r="G3743" s="52"/>
      <c r="AA3743" s="153"/>
      <c r="AB3743" s="153"/>
      <c r="AC3743" s="153"/>
    </row>
    <row r="3744" spans="3:29" x14ac:dyDescent="0.25">
      <c r="C3744"/>
      <c r="D3744"/>
      <c r="E3744"/>
      <c r="F3744" s="52"/>
      <c r="G3744" s="52"/>
      <c r="AA3744" s="153"/>
      <c r="AB3744" s="153"/>
      <c r="AC3744" s="153"/>
    </row>
    <row r="3745" spans="3:29" x14ac:dyDescent="0.25">
      <c r="C3745"/>
      <c r="D3745"/>
      <c r="E3745"/>
      <c r="F3745" s="52"/>
      <c r="G3745" s="52"/>
      <c r="AA3745" s="153"/>
      <c r="AB3745" s="153"/>
      <c r="AC3745" s="153"/>
    </row>
    <row r="3746" spans="3:29" x14ac:dyDescent="0.25">
      <c r="C3746"/>
      <c r="D3746"/>
      <c r="E3746"/>
      <c r="F3746" s="52"/>
      <c r="G3746" s="52"/>
      <c r="AA3746" s="153"/>
      <c r="AB3746" s="153"/>
      <c r="AC3746" s="153"/>
    </row>
    <row r="3747" spans="3:29" x14ac:dyDescent="0.25">
      <c r="C3747"/>
      <c r="D3747"/>
      <c r="E3747"/>
      <c r="F3747" s="52"/>
      <c r="G3747" s="52"/>
      <c r="AA3747" s="153"/>
      <c r="AB3747" s="153"/>
      <c r="AC3747" s="153"/>
    </row>
    <row r="3748" spans="3:29" x14ac:dyDescent="0.25">
      <c r="C3748"/>
      <c r="D3748"/>
      <c r="E3748"/>
      <c r="F3748" s="52"/>
      <c r="G3748" s="52"/>
      <c r="AA3748" s="153"/>
      <c r="AB3748" s="153"/>
      <c r="AC3748" s="153"/>
    </row>
    <row r="3749" spans="3:29" x14ac:dyDescent="0.25">
      <c r="C3749"/>
      <c r="D3749"/>
      <c r="E3749"/>
      <c r="F3749" s="52"/>
      <c r="G3749" s="52"/>
      <c r="AA3749" s="153"/>
      <c r="AB3749" s="153"/>
      <c r="AC3749" s="153"/>
    </row>
    <row r="3750" spans="3:29" x14ac:dyDescent="0.25">
      <c r="C3750"/>
      <c r="D3750"/>
      <c r="E3750"/>
      <c r="F3750" s="52"/>
      <c r="G3750" s="52"/>
      <c r="AA3750" s="153"/>
      <c r="AB3750" s="153"/>
      <c r="AC3750" s="153"/>
    </row>
    <row r="3751" spans="3:29" x14ac:dyDescent="0.25">
      <c r="C3751"/>
      <c r="D3751"/>
      <c r="E3751"/>
      <c r="F3751" s="52"/>
      <c r="G3751" s="52"/>
      <c r="AA3751" s="153"/>
      <c r="AB3751" s="153"/>
      <c r="AC3751" s="153"/>
    </row>
    <row r="3752" spans="3:29" x14ac:dyDescent="0.25">
      <c r="C3752"/>
      <c r="D3752"/>
      <c r="E3752"/>
      <c r="F3752" s="52"/>
      <c r="G3752" s="52"/>
      <c r="AA3752" s="153"/>
      <c r="AB3752" s="153"/>
      <c r="AC3752" s="153"/>
    </row>
    <row r="3753" spans="3:29" x14ac:dyDescent="0.25">
      <c r="C3753"/>
      <c r="D3753"/>
      <c r="E3753"/>
      <c r="F3753" s="52"/>
      <c r="G3753" s="52"/>
      <c r="AA3753" s="153"/>
      <c r="AB3753" s="153"/>
      <c r="AC3753" s="153"/>
    </row>
    <row r="3754" spans="3:29" x14ac:dyDescent="0.25">
      <c r="C3754"/>
      <c r="D3754"/>
      <c r="E3754"/>
      <c r="F3754" s="52"/>
      <c r="G3754" s="52"/>
      <c r="AA3754" s="153"/>
      <c r="AB3754" s="153"/>
      <c r="AC3754" s="153"/>
    </row>
    <row r="3755" spans="3:29" x14ac:dyDescent="0.25">
      <c r="C3755"/>
      <c r="D3755"/>
      <c r="E3755"/>
      <c r="F3755" s="52"/>
      <c r="G3755" s="52"/>
      <c r="AA3755" s="153"/>
      <c r="AB3755" s="153"/>
      <c r="AC3755" s="153"/>
    </row>
    <row r="3756" spans="3:29" x14ac:dyDescent="0.25">
      <c r="C3756"/>
      <c r="D3756"/>
      <c r="E3756"/>
      <c r="F3756" s="52"/>
      <c r="G3756" s="52"/>
      <c r="AA3756" s="153"/>
      <c r="AB3756" s="153"/>
      <c r="AC3756" s="153"/>
    </row>
    <row r="3757" spans="3:29" x14ac:dyDescent="0.25">
      <c r="C3757"/>
      <c r="D3757"/>
      <c r="E3757"/>
      <c r="F3757" s="52"/>
      <c r="G3757" s="52"/>
      <c r="AA3757" s="153"/>
      <c r="AB3757" s="153"/>
      <c r="AC3757" s="153"/>
    </row>
    <row r="3758" spans="3:29" x14ac:dyDescent="0.25">
      <c r="C3758"/>
      <c r="D3758"/>
      <c r="E3758"/>
      <c r="F3758" s="52"/>
      <c r="G3758" s="52"/>
      <c r="AA3758" s="153"/>
      <c r="AB3758" s="153"/>
      <c r="AC3758" s="153"/>
    </row>
    <row r="3759" spans="3:29" x14ac:dyDescent="0.25">
      <c r="C3759"/>
      <c r="D3759"/>
      <c r="E3759"/>
      <c r="F3759" s="52"/>
      <c r="G3759" s="52"/>
      <c r="AA3759" s="153"/>
      <c r="AB3759" s="153"/>
      <c r="AC3759" s="153"/>
    </row>
    <row r="3760" spans="3:29" x14ac:dyDescent="0.25">
      <c r="C3760"/>
      <c r="D3760"/>
      <c r="E3760"/>
      <c r="F3760" s="52"/>
      <c r="G3760" s="52"/>
      <c r="AA3760" s="153"/>
      <c r="AB3760" s="153"/>
      <c r="AC3760" s="153"/>
    </row>
    <row r="3761" spans="3:29" x14ac:dyDescent="0.25">
      <c r="C3761"/>
      <c r="D3761"/>
      <c r="E3761"/>
      <c r="F3761" s="52"/>
      <c r="G3761" s="52"/>
      <c r="AA3761" s="153"/>
      <c r="AB3761" s="153"/>
      <c r="AC3761" s="153"/>
    </row>
    <row r="3762" spans="3:29" x14ac:dyDescent="0.25">
      <c r="C3762"/>
      <c r="D3762"/>
      <c r="E3762"/>
      <c r="F3762" s="52"/>
      <c r="G3762" s="52"/>
      <c r="AA3762" s="153"/>
      <c r="AB3762" s="153"/>
      <c r="AC3762" s="153"/>
    </row>
    <row r="3763" spans="3:29" x14ac:dyDescent="0.25">
      <c r="C3763"/>
      <c r="D3763"/>
      <c r="E3763"/>
      <c r="F3763" s="52"/>
      <c r="G3763" s="52"/>
      <c r="AA3763" s="153"/>
      <c r="AB3763" s="153"/>
      <c r="AC3763" s="153"/>
    </row>
    <row r="3764" spans="3:29" x14ac:dyDescent="0.25">
      <c r="C3764"/>
      <c r="D3764"/>
      <c r="E3764"/>
      <c r="F3764" s="52"/>
      <c r="G3764" s="52"/>
      <c r="AA3764" s="153"/>
      <c r="AB3764" s="153"/>
      <c r="AC3764" s="153"/>
    </row>
    <row r="3765" spans="3:29" x14ac:dyDescent="0.25">
      <c r="C3765"/>
      <c r="D3765"/>
      <c r="E3765"/>
      <c r="F3765" s="52"/>
      <c r="G3765" s="52"/>
      <c r="AA3765" s="153"/>
      <c r="AB3765" s="153"/>
      <c r="AC3765" s="153"/>
    </row>
    <row r="3766" spans="3:29" x14ac:dyDescent="0.25">
      <c r="C3766"/>
      <c r="D3766"/>
      <c r="E3766"/>
      <c r="F3766" s="52"/>
      <c r="G3766" s="52"/>
      <c r="AA3766" s="153"/>
      <c r="AB3766" s="153"/>
      <c r="AC3766" s="153"/>
    </row>
    <row r="3767" spans="3:29" x14ac:dyDescent="0.25">
      <c r="C3767"/>
      <c r="D3767"/>
      <c r="E3767"/>
      <c r="F3767" s="52"/>
      <c r="G3767" s="52"/>
      <c r="AA3767" s="153"/>
      <c r="AB3767" s="153"/>
      <c r="AC3767" s="153"/>
    </row>
    <row r="3768" spans="3:29" x14ac:dyDescent="0.25">
      <c r="C3768"/>
      <c r="D3768"/>
      <c r="E3768"/>
      <c r="F3768" s="52"/>
      <c r="G3768" s="52"/>
      <c r="AA3768" s="153"/>
      <c r="AB3768" s="153"/>
      <c r="AC3768" s="153"/>
    </row>
    <row r="3769" spans="3:29" x14ac:dyDescent="0.25">
      <c r="C3769"/>
      <c r="D3769"/>
      <c r="E3769"/>
      <c r="F3769" s="52"/>
      <c r="G3769" s="52"/>
      <c r="AA3769" s="153"/>
      <c r="AB3769" s="153"/>
      <c r="AC3769" s="153"/>
    </row>
    <row r="3770" spans="3:29" x14ac:dyDescent="0.25">
      <c r="C3770"/>
      <c r="D3770"/>
      <c r="E3770"/>
      <c r="F3770" s="52"/>
      <c r="G3770" s="52"/>
      <c r="AA3770" s="153"/>
      <c r="AB3770" s="153"/>
      <c r="AC3770" s="153"/>
    </row>
    <row r="3771" spans="3:29" x14ac:dyDescent="0.25">
      <c r="C3771"/>
      <c r="D3771"/>
      <c r="E3771"/>
      <c r="F3771" s="52"/>
      <c r="G3771" s="52"/>
      <c r="AA3771" s="153"/>
      <c r="AB3771" s="153"/>
      <c r="AC3771" s="153"/>
    </row>
    <row r="3772" spans="3:29" x14ac:dyDescent="0.25">
      <c r="C3772"/>
      <c r="D3772"/>
      <c r="E3772"/>
      <c r="F3772" s="52"/>
      <c r="G3772" s="52"/>
      <c r="AA3772" s="153"/>
      <c r="AB3772" s="153"/>
      <c r="AC3772" s="153"/>
    </row>
    <row r="3773" spans="3:29" x14ac:dyDescent="0.25">
      <c r="C3773"/>
      <c r="D3773"/>
      <c r="E3773"/>
      <c r="F3773" s="52"/>
      <c r="G3773" s="52"/>
      <c r="AA3773" s="153"/>
      <c r="AB3773" s="153"/>
      <c r="AC3773" s="153"/>
    </row>
    <row r="3774" spans="3:29" x14ac:dyDescent="0.25">
      <c r="C3774"/>
      <c r="D3774"/>
      <c r="E3774"/>
      <c r="F3774" s="52"/>
      <c r="G3774" s="52"/>
      <c r="AA3774" s="153"/>
      <c r="AB3774" s="153"/>
      <c r="AC3774" s="153"/>
    </row>
    <row r="3775" spans="3:29" x14ac:dyDescent="0.25">
      <c r="C3775"/>
      <c r="D3775"/>
      <c r="E3775"/>
      <c r="F3775" s="52"/>
      <c r="G3775" s="52"/>
      <c r="AA3775" s="153"/>
      <c r="AB3775" s="153"/>
      <c r="AC3775" s="153"/>
    </row>
    <row r="3776" spans="3:29" x14ac:dyDescent="0.25">
      <c r="C3776"/>
      <c r="D3776"/>
      <c r="E3776"/>
      <c r="F3776" s="52"/>
      <c r="G3776" s="52"/>
      <c r="AA3776" s="153"/>
      <c r="AB3776" s="153"/>
      <c r="AC3776" s="153"/>
    </row>
    <row r="3777" spans="3:29" x14ac:dyDescent="0.25">
      <c r="C3777"/>
      <c r="D3777"/>
      <c r="E3777"/>
      <c r="F3777" s="52"/>
      <c r="G3777" s="52"/>
      <c r="AA3777" s="153"/>
      <c r="AB3777" s="153"/>
      <c r="AC3777" s="153"/>
    </row>
    <row r="3778" spans="3:29" x14ac:dyDescent="0.25">
      <c r="C3778"/>
      <c r="D3778"/>
      <c r="E3778"/>
      <c r="F3778" s="52"/>
      <c r="G3778" s="52"/>
      <c r="AA3778" s="153"/>
      <c r="AB3778" s="153"/>
      <c r="AC3778" s="153"/>
    </row>
    <row r="3779" spans="3:29" x14ac:dyDescent="0.25">
      <c r="C3779"/>
      <c r="D3779"/>
      <c r="E3779"/>
      <c r="F3779" s="52"/>
      <c r="G3779" s="52"/>
      <c r="AA3779" s="153"/>
      <c r="AB3779" s="153"/>
      <c r="AC3779" s="153"/>
    </row>
    <row r="3780" spans="3:29" x14ac:dyDescent="0.25">
      <c r="C3780"/>
      <c r="D3780"/>
      <c r="E3780"/>
      <c r="F3780" s="52"/>
      <c r="G3780" s="52"/>
      <c r="AA3780" s="153"/>
      <c r="AB3780" s="153"/>
      <c r="AC3780" s="153"/>
    </row>
    <row r="3781" spans="3:29" x14ac:dyDescent="0.25">
      <c r="C3781"/>
      <c r="D3781"/>
      <c r="E3781"/>
      <c r="F3781" s="52"/>
      <c r="G3781" s="52"/>
      <c r="AA3781" s="153"/>
      <c r="AB3781" s="153"/>
      <c r="AC3781" s="153"/>
    </row>
    <row r="3782" spans="3:29" x14ac:dyDescent="0.25">
      <c r="C3782"/>
      <c r="D3782"/>
      <c r="E3782"/>
      <c r="F3782" s="52"/>
      <c r="G3782" s="52"/>
      <c r="AA3782" s="153"/>
      <c r="AB3782" s="153"/>
      <c r="AC3782" s="153"/>
    </row>
    <row r="3783" spans="3:29" x14ac:dyDescent="0.25">
      <c r="C3783"/>
      <c r="D3783"/>
      <c r="E3783"/>
      <c r="F3783" s="52"/>
      <c r="G3783" s="52"/>
      <c r="AA3783" s="153"/>
      <c r="AB3783" s="153"/>
      <c r="AC3783" s="153"/>
    </row>
    <row r="3784" spans="3:29" x14ac:dyDescent="0.25">
      <c r="C3784"/>
      <c r="D3784"/>
      <c r="E3784"/>
      <c r="F3784" s="52"/>
      <c r="G3784" s="52"/>
      <c r="AA3784" s="153"/>
      <c r="AB3784" s="153"/>
      <c r="AC3784" s="153"/>
    </row>
    <row r="3785" spans="3:29" x14ac:dyDescent="0.25">
      <c r="C3785"/>
      <c r="D3785"/>
      <c r="E3785"/>
      <c r="F3785" s="52"/>
      <c r="G3785" s="52"/>
      <c r="AA3785" s="153"/>
      <c r="AB3785" s="153"/>
      <c r="AC3785" s="153"/>
    </row>
    <row r="3786" spans="3:29" x14ac:dyDescent="0.25">
      <c r="C3786"/>
      <c r="D3786"/>
      <c r="E3786"/>
      <c r="F3786" s="52"/>
      <c r="G3786" s="52"/>
      <c r="AA3786" s="153"/>
      <c r="AB3786" s="153"/>
      <c r="AC3786" s="153"/>
    </row>
    <row r="3787" spans="3:29" x14ac:dyDescent="0.25">
      <c r="C3787"/>
      <c r="D3787"/>
      <c r="E3787"/>
      <c r="F3787" s="52"/>
      <c r="G3787" s="52"/>
      <c r="AA3787" s="153"/>
      <c r="AB3787" s="153"/>
      <c r="AC3787" s="153"/>
    </row>
    <row r="3788" spans="3:29" x14ac:dyDescent="0.25">
      <c r="C3788"/>
      <c r="D3788"/>
      <c r="E3788"/>
      <c r="F3788" s="52"/>
      <c r="G3788" s="52"/>
      <c r="AA3788" s="153"/>
      <c r="AB3788" s="153"/>
      <c r="AC3788" s="153"/>
    </row>
    <row r="3789" spans="3:29" x14ac:dyDescent="0.25">
      <c r="C3789"/>
      <c r="D3789"/>
      <c r="E3789"/>
      <c r="F3789" s="52"/>
      <c r="G3789" s="52"/>
      <c r="AA3789" s="153"/>
      <c r="AB3789" s="153"/>
      <c r="AC3789" s="153"/>
    </row>
    <row r="3790" spans="3:29" x14ac:dyDescent="0.25">
      <c r="C3790"/>
      <c r="D3790"/>
      <c r="E3790"/>
      <c r="F3790" s="52"/>
      <c r="G3790" s="52"/>
      <c r="AA3790" s="153"/>
      <c r="AB3790" s="153"/>
      <c r="AC3790" s="153"/>
    </row>
    <row r="3791" spans="3:29" x14ac:dyDescent="0.25">
      <c r="C3791"/>
      <c r="D3791"/>
      <c r="E3791"/>
      <c r="F3791" s="52"/>
      <c r="G3791" s="52"/>
      <c r="AA3791" s="153"/>
      <c r="AB3791" s="153"/>
      <c r="AC3791" s="153"/>
    </row>
    <row r="3792" spans="3:29" x14ac:dyDescent="0.25">
      <c r="C3792"/>
      <c r="D3792"/>
      <c r="E3792"/>
      <c r="F3792" s="52"/>
      <c r="G3792" s="52"/>
      <c r="AA3792" s="153"/>
      <c r="AB3792" s="153"/>
      <c r="AC3792" s="153"/>
    </row>
    <row r="3793" spans="3:29" x14ac:dyDescent="0.25">
      <c r="C3793"/>
      <c r="D3793"/>
      <c r="E3793"/>
      <c r="F3793" s="52"/>
      <c r="G3793" s="52"/>
      <c r="AA3793" s="153"/>
      <c r="AB3793" s="153"/>
      <c r="AC3793" s="153"/>
    </row>
    <row r="3794" spans="3:29" x14ac:dyDescent="0.25">
      <c r="C3794"/>
      <c r="D3794"/>
      <c r="E3794"/>
      <c r="F3794" s="52"/>
      <c r="G3794" s="52"/>
      <c r="AA3794" s="153"/>
      <c r="AB3794" s="153"/>
      <c r="AC3794" s="153"/>
    </row>
    <row r="3795" spans="3:29" x14ac:dyDescent="0.25">
      <c r="C3795"/>
      <c r="D3795"/>
      <c r="E3795"/>
      <c r="F3795" s="52"/>
      <c r="G3795" s="52"/>
      <c r="AA3795" s="153"/>
      <c r="AB3795" s="153"/>
      <c r="AC3795" s="153"/>
    </row>
    <row r="3796" spans="3:29" x14ac:dyDescent="0.25">
      <c r="C3796"/>
      <c r="D3796"/>
      <c r="E3796"/>
      <c r="F3796" s="52"/>
      <c r="G3796" s="52"/>
      <c r="AA3796" s="153"/>
      <c r="AB3796" s="153"/>
      <c r="AC3796" s="153"/>
    </row>
    <row r="3797" spans="3:29" x14ac:dyDescent="0.25">
      <c r="C3797"/>
      <c r="D3797"/>
      <c r="E3797"/>
      <c r="F3797" s="52"/>
      <c r="G3797" s="52"/>
      <c r="AA3797" s="153"/>
      <c r="AB3797" s="153"/>
      <c r="AC3797" s="153"/>
    </row>
    <row r="3798" spans="3:29" x14ac:dyDescent="0.25">
      <c r="C3798"/>
      <c r="D3798"/>
      <c r="E3798"/>
      <c r="F3798" s="52"/>
      <c r="G3798" s="52"/>
      <c r="AA3798" s="153"/>
      <c r="AB3798" s="153"/>
      <c r="AC3798" s="153"/>
    </row>
    <row r="3799" spans="3:29" x14ac:dyDescent="0.25">
      <c r="C3799"/>
      <c r="D3799"/>
      <c r="E3799"/>
      <c r="F3799" s="52"/>
      <c r="G3799" s="52"/>
      <c r="AA3799" s="153"/>
      <c r="AB3799" s="153"/>
      <c r="AC3799" s="153"/>
    </row>
    <row r="3800" spans="3:29" x14ac:dyDescent="0.25">
      <c r="C3800"/>
      <c r="D3800"/>
      <c r="E3800"/>
      <c r="F3800" s="52"/>
      <c r="G3800" s="52"/>
      <c r="AA3800" s="153"/>
      <c r="AB3800" s="153"/>
      <c r="AC3800" s="153"/>
    </row>
    <row r="3801" spans="3:29" x14ac:dyDescent="0.25">
      <c r="C3801"/>
      <c r="D3801"/>
      <c r="E3801"/>
      <c r="F3801" s="52"/>
      <c r="G3801" s="52"/>
      <c r="AA3801" s="153"/>
      <c r="AB3801" s="153"/>
      <c r="AC3801" s="153"/>
    </row>
    <row r="3802" spans="3:29" x14ac:dyDescent="0.25">
      <c r="C3802"/>
      <c r="D3802"/>
      <c r="E3802"/>
      <c r="F3802" s="52"/>
      <c r="G3802" s="52"/>
      <c r="AA3802" s="153"/>
      <c r="AB3802" s="153"/>
      <c r="AC3802" s="153"/>
    </row>
    <row r="3803" spans="3:29" x14ac:dyDescent="0.25">
      <c r="C3803"/>
      <c r="D3803"/>
      <c r="E3803"/>
      <c r="F3803" s="52"/>
      <c r="G3803" s="52"/>
      <c r="AA3803" s="153"/>
      <c r="AB3803" s="153"/>
      <c r="AC3803" s="153"/>
    </row>
    <row r="3804" spans="3:29" x14ac:dyDescent="0.25">
      <c r="C3804"/>
      <c r="D3804"/>
      <c r="E3804"/>
      <c r="F3804" s="52"/>
      <c r="G3804" s="52"/>
      <c r="AA3804" s="153"/>
      <c r="AB3804" s="153"/>
      <c r="AC3804" s="153"/>
    </row>
    <row r="3805" spans="3:29" x14ac:dyDescent="0.25">
      <c r="C3805"/>
      <c r="D3805"/>
      <c r="E3805"/>
      <c r="F3805" s="52"/>
      <c r="G3805" s="52"/>
      <c r="AA3805" s="153"/>
      <c r="AB3805" s="153"/>
      <c r="AC3805" s="153"/>
    </row>
    <row r="3806" spans="3:29" x14ac:dyDescent="0.25">
      <c r="C3806"/>
      <c r="D3806"/>
      <c r="E3806"/>
      <c r="F3806" s="52"/>
      <c r="G3806" s="52"/>
      <c r="AA3806" s="153"/>
      <c r="AB3806" s="153"/>
      <c r="AC3806" s="153"/>
    </row>
    <row r="3807" spans="3:29" x14ac:dyDescent="0.25">
      <c r="C3807"/>
      <c r="D3807"/>
      <c r="E3807"/>
      <c r="F3807" s="52"/>
      <c r="G3807" s="52"/>
      <c r="AA3807" s="153"/>
      <c r="AB3807" s="153"/>
      <c r="AC3807" s="153"/>
    </row>
    <row r="3808" spans="3:29" x14ac:dyDescent="0.25">
      <c r="C3808"/>
      <c r="D3808"/>
      <c r="E3808"/>
      <c r="F3808" s="52"/>
      <c r="G3808" s="52"/>
      <c r="AA3808" s="153"/>
      <c r="AB3808" s="153"/>
      <c r="AC3808" s="153"/>
    </row>
    <row r="3809" spans="3:29" x14ac:dyDescent="0.25">
      <c r="C3809"/>
      <c r="D3809"/>
      <c r="E3809"/>
      <c r="F3809" s="52"/>
      <c r="G3809" s="52"/>
      <c r="AA3809" s="153"/>
      <c r="AB3809" s="153"/>
      <c r="AC3809" s="153"/>
    </row>
    <row r="3810" spans="3:29" x14ac:dyDescent="0.25">
      <c r="C3810"/>
      <c r="D3810"/>
      <c r="E3810"/>
      <c r="F3810" s="52"/>
      <c r="G3810" s="52"/>
      <c r="AA3810" s="153"/>
      <c r="AB3810" s="153"/>
      <c r="AC3810" s="153"/>
    </row>
    <row r="3811" spans="3:29" x14ac:dyDescent="0.25">
      <c r="C3811"/>
      <c r="D3811"/>
      <c r="E3811"/>
      <c r="F3811" s="52"/>
      <c r="G3811" s="52"/>
      <c r="AA3811" s="153"/>
      <c r="AB3811" s="153"/>
      <c r="AC3811" s="153"/>
    </row>
    <row r="3812" spans="3:29" x14ac:dyDescent="0.25">
      <c r="C3812"/>
      <c r="D3812"/>
      <c r="E3812"/>
      <c r="F3812" s="52"/>
      <c r="G3812" s="52"/>
      <c r="AA3812" s="153"/>
      <c r="AB3812" s="153"/>
      <c r="AC3812" s="153"/>
    </row>
    <row r="3813" spans="3:29" x14ac:dyDescent="0.25">
      <c r="C3813"/>
      <c r="D3813"/>
      <c r="E3813"/>
      <c r="F3813" s="52"/>
      <c r="G3813" s="52"/>
      <c r="AA3813" s="153"/>
      <c r="AB3813" s="153"/>
      <c r="AC3813" s="153"/>
    </row>
    <row r="3814" spans="3:29" x14ac:dyDescent="0.25">
      <c r="C3814"/>
      <c r="D3814"/>
      <c r="E3814"/>
      <c r="F3814" s="52"/>
      <c r="G3814" s="52"/>
      <c r="AA3814" s="153"/>
      <c r="AB3814" s="153"/>
      <c r="AC3814" s="153"/>
    </row>
    <row r="3815" spans="3:29" x14ac:dyDescent="0.25">
      <c r="C3815"/>
      <c r="D3815"/>
      <c r="E3815"/>
      <c r="F3815" s="52"/>
      <c r="G3815" s="52"/>
      <c r="AA3815" s="153"/>
      <c r="AB3815" s="153"/>
      <c r="AC3815" s="153"/>
    </row>
    <row r="3816" spans="3:29" x14ac:dyDescent="0.25">
      <c r="C3816"/>
      <c r="D3816"/>
      <c r="E3816"/>
      <c r="F3816" s="52"/>
      <c r="G3816" s="52"/>
      <c r="AA3816" s="153"/>
      <c r="AB3816" s="153"/>
      <c r="AC3816" s="153"/>
    </row>
    <row r="3817" spans="3:29" x14ac:dyDescent="0.25">
      <c r="C3817"/>
      <c r="D3817"/>
      <c r="E3817"/>
      <c r="F3817" s="52"/>
      <c r="G3817" s="52"/>
      <c r="AA3817" s="153"/>
      <c r="AB3817" s="153"/>
      <c r="AC3817" s="153"/>
    </row>
    <row r="3818" spans="3:29" x14ac:dyDescent="0.25">
      <c r="C3818"/>
      <c r="D3818"/>
      <c r="E3818"/>
      <c r="F3818" s="52"/>
      <c r="G3818" s="52"/>
      <c r="AA3818" s="153"/>
      <c r="AB3818" s="153"/>
      <c r="AC3818" s="153"/>
    </row>
    <row r="3819" spans="3:29" x14ac:dyDescent="0.25">
      <c r="C3819"/>
      <c r="D3819"/>
      <c r="E3819"/>
      <c r="F3819" s="52"/>
      <c r="G3819" s="52"/>
      <c r="AA3819" s="153"/>
      <c r="AB3819" s="153"/>
      <c r="AC3819" s="153"/>
    </row>
    <row r="3820" spans="3:29" x14ac:dyDescent="0.25">
      <c r="C3820"/>
      <c r="D3820"/>
      <c r="E3820"/>
      <c r="F3820" s="52"/>
      <c r="G3820" s="52"/>
      <c r="AA3820" s="153"/>
      <c r="AB3820" s="153"/>
      <c r="AC3820" s="153"/>
    </row>
    <row r="3821" spans="3:29" x14ac:dyDescent="0.25">
      <c r="C3821"/>
      <c r="D3821"/>
      <c r="E3821"/>
      <c r="F3821" s="52"/>
      <c r="G3821" s="52"/>
      <c r="AA3821" s="153"/>
      <c r="AB3821" s="153"/>
      <c r="AC3821" s="153"/>
    </row>
    <row r="3822" spans="3:29" x14ac:dyDescent="0.25">
      <c r="C3822"/>
      <c r="D3822"/>
      <c r="E3822"/>
      <c r="F3822" s="52"/>
      <c r="G3822" s="52"/>
      <c r="AA3822" s="153"/>
      <c r="AB3822" s="153"/>
      <c r="AC3822" s="153"/>
    </row>
    <row r="3823" spans="3:29" x14ac:dyDescent="0.25">
      <c r="C3823"/>
      <c r="D3823"/>
      <c r="E3823"/>
      <c r="F3823" s="52"/>
      <c r="G3823" s="52"/>
      <c r="AA3823" s="153"/>
      <c r="AB3823" s="153"/>
      <c r="AC3823" s="153"/>
    </row>
    <row r="3824" spans="3:29" x14ac:dyDescent="0.25">
      <c r="C3824"/>
      <c r="D3824"/>
      <c r="E3824"/>
      <c r="F3824" s="52"/>
      <c r="G3824" s="52"/>
      <c r="AA3824" s="153"/>
      <c r="AB3824" s="153"/>
      <c r="AC3824" s="153"/>
    </row>
    <row r="3825" spans="3:29" x14ac:dyDescent="0.25">
      <c r="C3825"/>
      <c r="D3825"/>
      <c r="E3825"/>
      <c r="F3825" s="52"/>
      <c r="G3825" s="52"/>
      <c r="AA3825" s="153"/>
      <c r="AB3825" s="153"/>
      <c r="AC3825" s="153"/>
    </row>
    <row r="3826" spans="3:29" x14ac:dyDescent="0.25">
      <c r="C3826"/>
      <c r="D3826"/>
      <c r="E3826"/>
      <c r="F3826" s="52"/>
      <c r="G3826" s="52"/>
      <c r="AA3826" s="153"/>
      <c r="AB3826" s="153"/>
      <c r="AC3826" s="153"/>
    </row>
    <row r="3827" spans="3:29" x14ac:dyDescent="0.25">
      <c r="C3827"/>
      <c r="D3827"/>
      <c r="E3827"/>
      <c r="F3827" s="52"/>
      <c r="G3827" s="52"/>
      <c r="AA3827" s="153"/>
      <c r="AB3827" s="153"/>
      <c r="AC3827" s="153"/>
    </row>
    <row r="3828" spans="3:29" x14ac:dyDescent="0.25">
      <c r="C3828"/>
      <c r="D3828"/>
      <c r="E3828"/>
      <c r="F3828" s="52"/>
      <c r="G3828" s="52"/>
      <c r="AA3828" s="153"/>
      <c r="AB3828" s="153"/>
      <c r="AC3828" s="153"/>
    </row>
    <row r="3829" spans="3:29" x14ac:dyDescent="0.25">
      <c r="C3829"/>
      <c r="D3829"/>
      <c r="E3829"/>
      <c r="F3829" s="52"/>
      <c r="G3829" s="52"/>
      <c r="AA3829" s="153"/>
      <c r="AB3829" s="153"/>
      <c r="AC3829" s="153"/>
    </row>
    <row r="3830" spans="3:29" x14ac:dyDescent="0.25">
      <c r="C3830"/>
      <c r="D3830"/>
      <c r="E3830"/>
      <c r="F3830" s="52"/>
      <c r="G3830" s="52"/>
      <c r="AA3830" s="153"/>
      <c r="AB3830" s="153"/>
      <c r="AC3830" s="153"/>
    </row>
    <row r="3831" spans="3:29" x14ac:dyDescent="0.25">
      <c r="C3831"/>
      <c r="D3831"/>
      <c r="E3831"/>
      <c r="F3831" s="52"/>
      <c r="G3831" s="52"/>
      <c r="AA3831" s="153"/>
      <c r="AB3831" s="153"/>
      <c r="AC3831" s="153"/>
    </row>
    <row r="3832" spans="3:29" x14ac:dyDescent="0.25">
      <c r="C3832"/>
      <c r="D3832"/>
      <c r="E3832"/>
      <c r="F3832" s="52"/>
      <c r="G3832" s="52"/>
      <c r="AA3832" s="153"/>
      <c r="AB3832" s="153"/>
      <c r="AC3832" s="153"/>
    </row>
    <row r="3833" spans="3:29" x14ac:dyDescent="0.25">
      <c r="C3833"/>
      <c r="D3833"/>
      <c r="E3833"/>
      <c r="F3833" s="52"/>
      <c r="G3833" s="52"/>
      <c r="AA3833" s="153"/>
      <c r="AB3833" s="153"/>
      <c r="AC3833" s="153"/>
    </row>
    <row r="3834" spans="3:29" x14ac:dyDescent="0.25">
      <c r="C3834"/>
      <c r="D3834"/>
      <c r="E3834"/>
      <c r="F3834" s="52"/>
      <c r="G3834" s="52"/>
      <c r="AA3834" s="153"/>
      <c r="AB3834" s="153"/>
      <c r="AC3834" s="153"/>
    </row>
    <row r="3835" spans="3:29" x14ac:dyDescent="0.25">
      <c r="C3835"/>
      <c r="D3835"/>
      <c r="E3835"/>
      <c r="F3835" s="52"/>
      <c r="G3835" s="52"/>
      <c r="AA3835" s="153"/>
      <c r="AB3835" s="153"/>
      <c r="AC3835" s="153"/>
    </row>
    <row r="3836" spans="3:29" x14ac:dyDescent="0.25">
      <c r="C3836"/>
      <c r="D3836"/>
      <c r="E3836"/>
      <c r="F3836" s="52"/>
      <c r="G3836" s="52"/>
      <c r="AA3836" s="153"/>
      <c r="AB3836" s="153"/>
      <c r="AC3836" s="153"/>
    </row>
    <row r="3837" spans="3:29" x14ac:dyDescent="0.25">
      <c r="C3837"/>
      <c r="D3837"/>
      <c r="E3837"/>
      <c r="F3837" s="52"/>
      <c r="G3837" s="52"/>
      <c r="AA3837" s="153"/>
      <c r="AB3837" s="153"/>
      <c r="AC3837" s="153"/>
    </row>
    <row r="3838" spans="3:29" x14ac:dyDescent="0.25">
      <c r="C3838"/>
      <c r="D3838"/>
      <c r="E3838"/>
      <c r="F3838" s="52"/>
      <c r="G3838" s="52"/>
      <c r="AA3838" s="153"/>
      <c r="AB3838" s="153"/>
      <c r="AC3838" s="153"/>
    </row>
    <row r="3839" spans="3:29" x14ac:dyDescent="0.25">
      <c r="C3839"/>
      <c r="D3839"/>
      <c r="E3839"/>
      <c r="F3839" s="52"/>
      <c r="G3839" s="52"/>
      <c r="AA3839" s="153"/>
      <c r="AB3839" s="153"/>
      <c r="AC3839" s="153"/>
    </row>
    <row r="3840" spans="3:29" x14ac:dyDescent="0.25">
      <c r="C3840"/>
      <c r="D3840"/>
      <c r="E3840"/>
      <c r="F3840" s="52"/>
      <c r="G3840" s="52"/>
      <c r="AA3840" s="153"/>
      <c r="AB3840" s="153"/>
      <c r="AC3840" s="153"/>
    </row>
    <row r="3841" spans="3:29" x14ac:dyDescent="0.25">
      <c r="C3841"/>
      <c r="D3841"/>
      <c r="E3841"/>
      <c r="F3841" s="52"/>
      <c r="G3841" s="52"/>
      <c r="AA3841" s="153"/>
      <c r="AB3841" s="153"/>
      <c r="AC3841" s="153"/>
    </row>
    <row r="3842" spans="3:29" x14ac:dyDescent="0.25">
      <c r="C3842"/>
      <c r="D3842"/>
      <c r="E3842"/>
      <c r="F3842" s="52"/>
      <c r="G3842" s="52"/>
      <c r="AA3842" s="153"/>
      <c r="AB3842" s="153"/>
      <c r="AC3842" s="153"/>
    </row>
    <row r="3843" spans="3:29" x14ac:dyDescent="0.25">
      <c r="C3843"/>
      <c r="D3843"/>
      <c r="E3843"/>
      <c r="F3843" s="52"/>
      <c r="G3843" s="52"/>
      <c r="AA3843" s="153"/>
      <c r="AB3843" s="153"/>
      <c r="AC3843" s="153"/>
    </row>
    <row r="3844" spans="3:29" x14ac:dyDescent="0.25">
      <c r="C3844"/>
      <c r="D3844"/>
      <c r="E3844"/>
      <c r="F3844" s="52"/>
      <c r="G3844" s="52"/>
      <c r="AA3844" s="153"/>
      <c r="AB3844" s="153"/>
      <c r="AC3844" s="153"/>
    </row>
    <row r="3845" spans="3:29" x14ac:dyDescent="0.25">
      <c r="C3845"/>
      <c r="D3845"/>
      <c r="E3845"/>
      <c r="F3845" s="52"/>
      <c r="G3845" s="52"/>
      <c r="AA3845" s="153"/>
      <c r="AB3845" s="153"/>
      <c r="AC3845" s="153"/>
    </row>
    <row r="3846" spans="3:29" x14ac:dyDescent="0.25">
      <c r="C3846"/>
      <c r="D3846"/>
      <c r="E3846"/>
      <c r="F3846" s="52"/>
      <c r="G3846" s="52"/>
      <c r="AA3846" s="153"/>
      <c r="AB3846" s="153"/>
      <c r="AC3846" s="153"/>
    </row>
    <row r="3847" spans="3:29" x14ac:dyDescent="0.25">
      <c r="C3847"/>
      <c r="D3847"/>
      <c r="E3847"/>
      <c r="F3847" s="52"/>
      <c r="G3847" s="52"/>
      <c r="AA3847" s="153"/>
      <c r="AB3847" s="153"/>
      <c r="AC3847" s="153"/>
    </row>
    <row r="3848" spans="3:29" x14ac:dyDescent="0.25">
      <c r="C3848"/>
      <c r="D3848"/>
      <c r="E3848"/>
      <c r="F3848" s="52"/>
      <c r="G3848" s="52"/>
      <c r="AA3848" s="153"/>
      <c r="AB3848" s="153"/>
      <c r="AC3848" s="153"/>
    </row>
    <row r="3849" spans="3:29" x14ac:dyDescent="0.25">
      <c r="C3849"/>
      <c r="D3849"/>
      <c r="E3849"/>
      <c r="F3849" s="52"/>
      <c r="G3849" s="52"/>
      <c r="AA3849" s="153"/>
      <c r="AB3849" s="153"/>
      <c r="AC3849" s="153"/>
    </row>
    <row r="3850" spans="3:29" x14ac:dyDescent="0.25">
      <c r="C3850"/>
      <c r="D3850"/>
      <c r="E3850"/>
      <c r="F3850" s="52"/>
      <c r="G3850" s="52"/>
    </row>
    <row r="3851" spans="3:29" x14ac:dyDescent="0.25">
      <c r="C3851"/>
      <c r="D3851"/>
      <c r="E3851"/>
      <c r="F3851" s="52"/>
      <c r="G3851" s="52"/>
    </row>
    <row r="3852" spans="3:29" x14ac:dyDescent="0.25">
      <c r="C3852"/>
      <c r="D3852"/>
      <c r="E3852"/>
      <c r="F3852" s="52"/>
      <c r="G3852" s="52"/>
    </row>
    <row r="3853" spans="3:29" x14ac:dyDescent="0.25">
      <c r="C3853"/>
      <c r="D3853"/>
      <c r="E3853"/>
      <c r="F3853" s="52"/>
      <c r="G3853" s="52"/>
    </row>
    <row r="3854" spans="3:29" x14ac:dyDescent="0.25">
      <c r="C3854"/>
      <c r="D3854"/>
      <c r="E3854"/>
      <c r="F3854" s="52"/>
      <c r="G3854" s="52"/>
    </row>
    <row r="3855" spans="3:29" x14ac:dyDescent="0.25">
      <c r="C3855"/>
      <c r="D3855"/>
      <c r="E3855"/>
      <c r="F3855" s="52"/>
      <c r="G3855" s="52"/>
    </row>
    <row r="3856" spans="3:29" x14ac:dyDescent="0.25">
      <c r="C3856"/>
      <c r="D3856"/>
      <c r="E3856"/>
      <c r="F3856" s="52"/>
      <c r="G3856" s="52"/>
    </row>
    <row r="3857" spans="3:7" x14ac:dyDescent="0.25">
      <c r="C3857"/>
      <c r="D3857"/>
      <c r="E3857"/>
      <c r="F3857" s="52"/>
      <c r="G3857" s="52"/>
    </row>
    <row r="3858" spans="3:7" x14ac:dyDescent="0.25">
      <c r="C3858"/>
      <c r="D3858"/>
      <c r="E3858"/>
      <c r="F3858" s="52"/>
      <c r="G3858" s="52"/>
    </row>
    <row r="3859" spans="3:7" x14ac:dyDescent="0.25">
      <c r="C3859"/>
      <c r="D3859"/>
      <c r="E3859"/>
      <c r="F3859" s="52"/>
      <c r="G3859" s="52"/>
    </row>
    <row r="3860" spans="3:7" x14ac:dyDescent="0.25">
      <c r="C3860"/>
      <c r="D3860"/>
      <c r="E3860"/>
      <c r="F3860" s="52"/>
      <c r="G3860" s="52"/>
    </row>
    <row r="3861" spans="3:7" x14ac:dyDescent="0.25">
      <c r="C3861"/>
      <c r="D3861"/>
      <c r="E3861"/>
      <c r="F3861" s="52"/>
      <c r="G3861" s="52"/>
    </row>
    <row r="3862" spans="3:7" x14ac:dyDescent="0.25">
      <c r="C3862"/>
      <c r="D3862"/>
      <c r="E3862"/>
      <c r="F3862" s="52"/>
      <c r="G3862" s="52"/>
    </row>
    <row r="3863" spans="3:7" x14ac:dyDescent="0.25">
      <c r="C3863"/>
      <c r="D3863"/>
      <c r="E3863"/>
      <c r="F3863" s="52"/>
      <c r="G3863" s="52"/>
    </row>
    <row r="3864" spans="3:7" x14ac:dyDescent="0.25">
      <c r="C3864"/>
      <c r="D3864"/>
      <c r="E3864"/>
      <c r="F3864" s="52"/>
      <c r="G3864" s="52"/>
    </row>
    <row r="3865" spans="3:7" x14ac:dyDescent="0.25">
      <c r="C3865"/>
      <c r="D3865"/>
      <c r="E3865"/>
      <c r="F3865" s="52"/>
      <c r="G3865" s="52"/>
    </row>
    <row r="3866" spans="3:7" x14ac:dyDescent="0.25">
      <c r="C3866"/>
      <c r="D3866"/>
      <c r="E3866"/>
      <c r="F3866" s="52"/>
      <c r="G3866" s="52"/>
    </row>
    <row r="3867" spans="3:7" x14ac:dyDescent="0.25">
      <c r="C3867"/>
      <c r="D3867"/>
      <c r="E3867"/>
      <c r="F3867" s="52"/>
      <c r="G3867" s="52"/>
    </row>
    <row r="3868" spans="3:7" x14ac:dyDescent="0.25">
      <c r="C3868"/>
      <c r="D3868"/>
      <c r="E3868"/>
      <c r="F3868" s="52"/>
      <c r="G3868" s="52"/>
    </row>
    <row r="3869" spans="3:7" x14ac:dyDescent="0.25">
      <c r="C3869"/>
      <c r="D3869"/>
      <c r="E3869"/>
      <c r="F3869" s="52"/>
      <c r="G3869" s="52"/>
    </row>
    <row r="3870" spans="3:7" x14ac:dyDescent="0.25">
      <c r="C3870"/>
      <c r="D3870"/>
      <c r="E3870"/>
      <c r="F3870" s="52"/>
      <c r="G3870" s="52"/>
    </row>
    <row r="3871" spans="3:7" x14ac:dyDescent="0.25">
      <c r="C3871"/>
      <c r="D3871"/>
      <c r="E3871"/>
      <c r="F3871" s="52"/>
      <c r="G3871" s="52"/>
    </row>
    <row r="3872" spans="3:7" x14ac:dyDescent="0.25">
      <c r="C3872"/>
      <c r="D3872"/>
      <c r="E3872"/>
      <c r="F3872" s="52"/>
      <c r="G3872" s="52"/>
    </row>
    <row r="3873" spans="3:7" x14ac:dyDescent="0.25">
      <c r="C3873"/>
      <c r="D3873"/>
      <c r="E3873"/>
      <c r="F3873" s="52"/>
      <c r="G3873" s="52"/>
    </row>
    <row r="3874" spans="3:7" x14ac:dyDescent="0.25">
      <c r="C3874"/>
      <c r="D3874"/>
      <c r="E3874"/>
      <c r="F3874" s="52"/>
      <c r="G3874" s="52"/>
    </row>
    <row r="3875" spans="3:7" x14ac:dyDescent="0.25">
      <c r="C3875"/>
      <c r="D3875"/>
      <c r="E3875"/>
      <c r="F3875" s="52"/>
      <c r="G3875" s="52"/>
    </row>
    <row r="3876" spans="3:7" x14ac:dyDescent="0.25">
      <c r="C3876"/>
      <c r="D3876"/>
      <c r="E3876"/>
      <c r="F3876" s="52"/>
      <c r="G3876" s="52"/>
    </row>
    <row r="3877" spans="3:7" x14ac:dyDescent="0.25">
      <c r="C3877"/>
      <c r="D3877"/>
      <c r="E3877"/>
      <c r="F3877" s="52"/>
      <c r="G3877" s="52"/>
    </row>
    <row r="3878" spans="3:7" x14ac:dyDescent="0.25">
      <c r="C3878"/>
      <c r="D3878"/>
      <c r="E3878"/>
      <c r="F3878" s="52"/>
      <c r="G3878" s="52"/>
    </row>
    <row r="3879" spans="3:7" x14ac:dyDescent="0.25">
      <c r="C3879"/>
      <c r="D3879"/>
      <c r="E3879"/>
      <c r="F3879" s="52"/>
      <c r="G3879" s="52"/>
    </row>
    <row r="3880" spans="3:7" x14ac:dyDescent="0.25">
      <c r="C3880"/>
      <c r="D3880"/>
      <c r="E3880"/>
      <c r="F3880" s="52"/>
      <c r="G3880" s="52"/>
    </row>
    <row r="3881" spans="3:7" x14ac:dyDescent="0.25">
      <c r="C3881"/>
      <c r="D3881"/>
      <c r="E3881"/>
      <c r="F3881" s="52"/>
      <c r="G3881" s="52"/>
    </row>
    <row r="3882" spans="3:7" x14ac:dyDescent="0.25">
      <c r="C3882"/>
      <c r="D3882"/>
      <c r="E3882"/>
      <c r="F3882" s="52"/>
      <c r="G3882" s="52"/>
    </row>
    <row r="3883" spans="3:7" x14ac:dyDescent="0.25">
      <c r="C3883"/>
      <c r="D3883"/>
      <c r="E3883"/>
      <c r="F3883" s="52"/>
      <c r="G3883" s="52"/>
    </row>
    <row r="3884" spans="3:7" x14ac:dyDescent="0.25">
      <c r="C3884"/>
      <c r="D3884"/>
      <c r="E3884"/>
      <c r="F3884" s="52"/>
      <c r="G3884" s="52"/>
    </row>
    <row r="3885" spans="3:7" x14ac:dyDescent="0.25">
      <c r="C3885"/>
      <c r="D3885"/>
      <c r="E3885"/>
      <c r="F3885" s="52"/>
      <c r="G3885" s="52"/>
    </row>
    <row r="3886" spans="3:7" x14ac:dyDescent="0.25">
      <c r="C3886"/>
      <c r="D3886"/>
      <c r="E3886"/>
      <c r="F3886" s="52"/>
      <c r="G3886" s="52"/>
    </row>
    <row r="3887" spans="3:7" x14ac:dyDescent="0.25">
      <c r="C3887"/>
      <c r="D3887"/>
      <c r="E3887"/>
      <c r="F3887" s="52"/>
      <c r="G3887" s="52"/>
    </row>
    <row r="3888" spans="3:7" x14ac:dyDescent="0.25">
      <c r="C3888"/>
      <c r="D3888"/>
      <c r="E3888"/>
      <c r="F3888" s="52"/>
      <c r="G3888" s="52"/>
    </row>
    <row r="3889" spans="3:7" x14ac:dyDescent="0.25">
      <c r="C3889"/>
      <c r="D3889"/>
      <c r="E3889"/>
      <c r="F3889" s="52"/>
      <c r="G3889" s="52"/>
    </row>
    <row r="3890" spans="3:7" x14ac:dyDescent="0.25">
      <c r="C3890"/>
      <c r="D3890"/>
      <c r="E3890"/>
      <c r="F3890" s="52"/>
      <c r="G3890" s="52"/>
    </row>
    <row r="3891" spans="3:7" x14ac:dyDescent="0.25">
      <c r="C3891"/>
      <c r="D3891"/>
      <c r="E3891"/>
      <c r="F3891" s="52"/>
      <c r="G3891" s="52"/>
    </row>
    <row r="3892" spans="3:7" x14ac:dyDescent="0.25">
      <c r="C3892"/>
      <c r="D3892"/>
      <c r="E3892"/>
      <c r="F3892" s="52"/>
      <c r="G3892" s="52"/>
    </row>
    <row r="3893" spans="3:7" x14ac:dyDescent="0.25">
      <c r="C3893"/>
      <c r="D3893"/>
      <c r="E3893"/>
      <c r="F3893" s="52"/>
      <c r="G3893" s="52"/>
    </row>
    <row r="3894" spans="3:7" x14ac:dyDescent="0.25">
      <c r="C3894"/>
      <c r="D3894"/>
      <c r="E3894"/>
      <c r="F3894" s="52"/>
      <c r="G3894" s="52"/>
    </row>
    <row r="3895" spans="3:7" x14ac:dyDescent="0.25">
      <c r="C3895"/>
      <c r="D3895"/>
      <c r="E3895"/>
      <c r="F3895" s="52"/>
      <c r="G3895" s="52"/>
    </row>
    <row r="3896" spans="3:7" x14ac:dyDescent="0.25">
      <c r="C3896"/>
      <c r="D3896"/>
      <c r="E3896"/>
      <c r="F3896" s="52"/>
      <c r="G3896" s="52"/>
    </row>
    <row r="3897" spans="3:7" x14ac:dyDescent="0.25">
      <c r="C3897"/>
      <c r="D3897"/>
      <c r="E3897"/>
      <c r="F3897" s="52"/>
      <c r="G3897" s="52"/>
    </row>
    <row r="3898" spans="3:7" x14ac:dyDescent="0.25">
      <c r="C3898"/>
      <c r="D3898"/>
      <c r="E3898"/>
      <c r="F3898" s="52"/>
      <c r="G3898" s="52"/>
    </row>
    <row r="3899" spans="3:7" x14ac:dyDescent="0.25">
      <c r="C3899"/>
      <c r="D3899"/>
      <c r="E3899"/>
      <c r="F3899" s="52"/>
      <c r="G3899" s="52"/>
    </row>
    <row r="3900" spans="3:7" x14ac:dyDescent="0.25">
      <c r="C3900"/>
      <c r="D3900"/>
      <c r="E3900"/>
      <c r="F3900" s="52"/>
      <c r="G3900" s="52"/>
    </row>
    <row r="3901" spans="3:7" x14ac:dyDescent="0.25">
      <c r="C3901"/>
      <c r="D3901"/>
      <c r="E3901"/>
      <c r="F3901" s="52"/>
      <c r="G3901" s="52"/>
    </row>
    <row r="3902" spans="3:7" x14ac:dyDescent="0.25">
      <c r="C3902"/>
      <c r="D3902"/>
      <c r="E3902"/>
      <c r="F3902" s="52"/>
      <c r="G3902" s="52"/>
    </row>
    <row r="3903" spans="3:7" x14ac:dyDescent="0.25">
      <c r="C3903"/>
      <c r="D3903"/>
      <c r="E3903"/>
      <c r="F3903" s="52"/>
      <c r="G3903" s="52"/>
    </row>
    <row r="3904" spans="3:7" x14ac:dyDescent="0.25">
      <c r="C3904"/>
      <c r="D3904"/>
      <c r="E3904"/>
      <c r="F3904" s="52"/>
      <c r="G3904" s="52"/>
    </row>
    <row r="3905" spans="3:7" x14ac:dyDescent="0.25">
      <c r="C3905"/>
      <c r="D3905"/>
      <c r="E3905"/>
      <c r="F3905" s="52"/>
      <c r="G3905" s="52"/>
    </row>
    <row r="3906" spans="3:7" x14ac:dyDescent="0.25">
      <c r="C3906"/>
      <c r="D3906"/>
      <c r="E3906"/>
      <c r="F3906" s="52"/>
      <c r="G3906" s="52"/>
    </row>
    <row r="3907" spans="3:7" x14ac:dyDescent="0.25">
      <c r="C3907"/>
      <c r="D3907"/>
      <c r="E3907"/>
      <c r="F3907" s="52"/>
      <c r="G3907" s="52"/>
    </row>
    <row r="3908" spans="3:7" x14ac:dyDescent="0.25">
      <c r="C3908"/>
      <c r="D3908"/>
      <c r="E3908"/>
      <c r="F3908" s="52"/>
      <c r="G3908" s="52"/>
    </row>
    <row r="3909" spans="3:7" x14ac:dyDescent="0.25">
      <c r="C3909"/>
      <c r="D3909"/>
      <c r="E3909"/>
      <c r="F3909" s="52"/>
      <c r="G3909" s="52"/>
    </row>
    <row r="3910" spans="3:7" x14ac:dyDescent="0.25">
      <c r="C3910"/>
      <c r="D3910"/>
      <c r="E3910"/>
      <c r="F3910" s="52"/>
      <c r="G3910" s="52"/>
    </row>
    <row r="3911" spans="3:7" x14ac:dyDescent="0.25">
      <c r="C3911"/>
      <c r="D3911"/>
      <c r="E3911"/>
      <c r="F3911" s="52"/>
      <c r="G3911" s="52"/>
    </row>
    <row r="3912" spans="3:7" x14ac:dyDescent="0.25">
      <c r="C3912"/>
      <c r="D3912"/>
      <c r="E3912"/>
      <c r="F3912" s="52"/>
      <c r="G3912" s="52"/>
    </row>
    <row r="3913" spans="3:7" x14ac:dyDescent="0.25">
      <c r="C3913"/>
      <c r="D3913"/>
      <c r="E3913"/>
      <c r="F3913" s="52"/>
      <c r="G3913" s="52"/>
    </row>
    <row r="3914" spans="3:7" x14ac:dyDescent="0.25">
      <c r="C3914"/>
      <c r="D3914"/>
      <c r="E3914"/>
      <c r="F3914" s="52"/>
      <c r="G3914" s="52"/>
    </row>
    <row r="3915" spans="3:7" x14ac:dyDescent="0.25">
      <c r="C3915"/>
      <c r="D3915"/>
      <c r="E3915"/>
      <c r="F3915" s="52"/>
      <c r="G3915" s="52"/>
    </row>
    <row r="3916" spans="3:7" x14ac:dyDescent="0.25">
      <c r="C3916"/>
      <c r="D3916"/>
      <c r="E3916"/>
      <c r="F3916" s="52"/>
      <c r="G3916" s="52"/>
    </row>
    <row r="3917" spans="3:7" x14ac:dyDescent="0.25">
      <c r="C3917"/>
      <c r="D3917"/>
      <c r="E3917"/>
      <c r="F3917" s="52"/>
      <c r="G3917" s="52"/>
    </row>
    <row r="3918" spans="3:7" x14ac:dyDescent="0.25">
      <c r="C3918"/>
      <c r="D3918"/>
      <c r="E3918"/>
      <c r="F3918" s="52"/>
      <c r="G3918" s="52"/>
    </row>
    <row r="3919" spans="3:7" x14ac:dyDescent="0.25">
      <c r="C3919"/>
      <c r="D3919"/>
      <c r="E3919"/>
      <c r="F3919" s="52"/>
      <c r="G3919" s="52"/>
    </row>
    <row r="3920" spans="3:7" x14ac:dyDescent="0.25">
      <c r="C3920"/>
      <c r="D3920"/>
      <c r="E3920"/>
      <c r="F3920" s="52"/>
      <c r="G3920" s="52"/>
    </row>
    <row r="3921" spans="3:7" x14ac:dyDescent="0.25">
      <c r="C3921"/>
      <c r="D3921"/>
      <c r="E3921"/>
      <c r="F3921" s="52"/>
      <c r="G3921" s="52"/>
    </row>
    <row r="3922" spans="3:7" x14ac:dyDescent="0.25">
      <c r="C3922"/>
      <c r="D3922"/>
      <c r="E3922"/>
      <c r="F3922" s="52"/>
      <c r="G3922" s="52"/>
    </row>
    <row r="3923" spans="3:7" x14ac:dyDescent="0.25">
      <c r="C3923"/>
      <c r="D3923"/>
      <c r="E3923"/>
      <c r="F3923" s="52"/>
      <c r="G3923" s="52"/>
    </row>
    <row r="3924" spans="3:7" x14ac:dyDescent="0.25">
      <c r="C3924"/>
      <c r="D3924"/>
      <c r="E3924"/>
      <c r="F3924" s="52"/>
      <c r="G3924" s="52"/>
    </row>
    <row r="3925" spans="3:7" x14ac:dyDescent="0.25">
      <c r="C3925"/>
      <c r="D3925"/>
      <c r="E3925"/>
      <c r="F3925" s="52"/>
      <c r="G3925" s="52"/>
    </row>
    <row r="3926" spans="3:7" x14ac:dyDescent="0.25">
      <c r="C3926"/>
      <c r="D3926"/>
      <c r="E3926"/>
      <c r="F3926" s="52"/>
      <c r="G3926" s="52"/>
    </row>
    <row r="3927" spans="3:7" x14ac:dyDescent="0.25">
      <c r="C3927"/>
      <c r="D3927"/>
      <c r="E3927"/>
      <c r="F3927" s="52"/>
      <c r="G3927" s="52"/>
    </row>
    <row r="3928" spans="3:7" x14ac:dyDescent="0.25">
      <c r="C3928"/>
      <c r="D3928"/>
      <c r="E3928"/>
      <c r="F3928" s="52"/>
      <c r="G3928" s="52"/>
    </row>
    <row r="3929" spans="3:7" x14ac:dyDescent="0.25">
      <c r="C3929"/>
      <c r="D3929"/>
      <c r="E3929"/>
      <c r="F3929" s="52"/>
      <c r="G3929" s="52"/>
    </row>
    <row r="3930" spans="3:7" x14ac:dyDescent="0.25">
      <c r="C3930"/>
      <c r="D3930"/>
      <c r="E3930"/>
      <c r="F3930" s="52"/>
      <c r="G3930" s="52"/>
    </row>
    <row r="3931" spans="3:7" x14ac:dyDescent="0.25">
      <c r="C3931"/>
      <c r="D3931"/>
      <c r="E3931"/>
      <c r="F3931" s="52"/>
      <c r="G3931" s="52"/>
    </row>
    <row r="3932" spans="3:7" x14ac:dyDescent="0.25">
      <c r="C3932"/>
      <c r="D3932"/>
      <c r="E3932"/>
      <c r="F3932" s="52"/>
      <c r="G3932" s="52"/>
    </row>
    <row r="3933" spans="3:7" x14ac:dyDescent="0.25">
      <c r="C3933"/>
      <c r="D3933"/>
      <c r="E3933"/>
      <c r="F3933" s="52"/>
      <c r="G3933" s="52"/>
    </row>
    <row r="3934" spans="3:7" x14ac:dyDescent="0.25">
      <c r="C3934"/>
      <c r="D3934"/>
      <c r="E3934"/>
      <c r="F3934" s="52"/>
      <c r="G3934" s="52"/>
    </row>
    <row r="3935" spans="3:7" x14ac:dyDescent="0.25">
      <c r="C3935"/>
      <c r="D3935"/>
      <c r="E3935"/>
      <c r="F3935" s="52"/>
      <c r="G3935" s="52"/>
    </row>
    <row r="3936" spans="3:7" x14ac:dyDescent="0.25">
      <c r="C3936"/>
      <c r="D3936"/>
      <c r="E3936"/>
      <c r="F3936" s="52"/>
      <c r="G3936" s="52"/>
    </row>
    <row r="3937" spans="3:7" x14ac:dyDescent="0.25">
      <c r="C3937"/>
      <c r="D3937"/>
      <c r="E3937"/>
      <c r="F3937" s="52"/>
      <c r="G3937" s="52"/>
    </row>
    <row r="3938" spans="3:7" x14ac:dyDescent="0.25">
      <c r="C3938"/>
      <c r="D3938"/>
      <c r="E3938"/>
      <c r="F3938" s="52"/>
      <c r="G3938" s="52"/>
    </row>
    <row r="3939" spans="3:7" x14ac:dyDescent="0.25">
      <c r="C3939"/>
      <c r="D3939"/>
      <c r="E3939"/>
      <c r="F3939" s="52"/>
      <c r="G3939" s="52"/>
    </row>
    <row r="3940" spans="3:7" x14ac:dyDescent="0.25">
      <c r="C3940"/>
      <c r="D3940"/>
      <c r="E3940"/>
      <c r="F3940" s="52"/>
      <c r="G3940" s="52"/>
    </row>
    <row r="3941" spans="3:7" x14ac:dyDescent="0.25">
      <c r="C3941"/>
      <c r="D3941"/>
      <c r="E3941"/>
      <c r="F3941" s="52"/>
      <c r="G3941" s="52"/>
    </row>
    <row r="3942" spans="3:7" x14ac:dyDescent="0.25">
      <c r="C3942"/>
      <c r="D3942"/>
      <c r="E3942"/>
      <c r="F3942" s="52"/>
      <c r="G3942" s="52"/>
    </row>
    <row r="3943" spans="3:7" x14ac:dyDescent="0.25">
      <c r="C3943"/>
      <c r="D3943"/>
      <c r="E3943"/>
      <c r="F3943" s="52"/>
      <c r="G3943" s="52"/>
    </row>
    <row r="3944" spans="3:7" x14ac:dyDescent="0.25">
      <c r="C3944"/>
      <c r="D3944"/>
      <c r="E3944"/>
      <c r="F3944" s="52"/>
      <c r="G3944" s="52"/>
    </row>
    <row r="3945" spans="3:7" x14ac:dyDescent="0.25">
      <c r="C3945"/>
      <c r="D3945"/>
      <c r="E3945"/>
      <c r="F3945" s="52"/>
      <c r="G3945" s="52"/>
    </row>
    <row r="3946" spans="3:7" x14ac:dyDescent="0.25">
      <c r="C3946"/>
      <c r="D3946"/>
      <c r="E3946"/>
      <c r="F3946" s="52"/>
      <c r="G3946" s="52"/>
    </row>
    <row r="3947" spans="3:7" x14ac:dyDescent="0.25">
      <c r="C3947"/>
      <c r="D3947"/>
      <c r="E3947"/>
      <c r="F3947" s="52"/>
      <c r="G3947" s="52"/>
    </row>
    <row r="3948" spans="3:7" x14ac:dyDescent="0.25">
      <c r="C3948"/>
      <c r="D3948"/>
      <c r="E3948"/>
      <c r="F3948" s="52"/>
      <c r="G3948" s="52"/>
    </row>
    <row r="3949" spans="3:7" x14ac:dyDescent="0.25">
      <c r="C3949"/>
      <c r="D3949"/>
      <c r="E3949"/>
      <c r="F3949" s="52"/>
      <c r="G3949" s="52"/>
    </row>
    <row r="3950" spans="3:7" x14ac:dyDescent="0.25">
      <c r="C3950"/>
      <c r="D3950"/>
      <c r="E3950"/>
      <c r="F3950" s="52"/>
      <c r="G3950" s="52"/>
    </row>
    <row r="3951" spans="3:7" x14ac:dyDescent="0.25">
      <c r="C3951"/>
      <c r="D3951"/>
      <c r="E3951"/>
      <c r="F3951" s="52"/>
      <c r="G3951" s="52"/>
    </row>
    <row r="3952" spans="3:7" x14ac:dyDescent="0.25">
      <c r="C3952"/>
      <c r="D3952"/>
      <c r="E3952"/>
      <c r="F3952" s="52"/>
      <c r="G3952" s="52"/>
    </row>
    <row r="3953" spans="3:7" x14ac:dyDescent="0.25">
      <c r="C3953"/>
      <c r="D3953"/>
      <c r="E3953"/>
      <c r="F3953" s="52"/>
      <c r="G3953" s="52"/>
    </row>
    <row r="3954" spans="3:7" x14ac:dyDescent="0.25">
      <c r="C3954"/>
      <c r="D3954"/>
      <c r="E3954"/>
      <c r="F3954" s="52"/>
      <c r="G3954" s="52"/>
    </row>
    <row r="3955" spans="3:7" x14ac:dyDescent="0.25">
      <c r="C3955"/>
      <c r="D3955"/>
      <c r="E3955"/>
      <c r="F3955" s="52"/>
      <c r="G3955" s="52"/>
    </row>
    <row r="3956" spans="3:7" x14ac:dyDescent="0.25">
      <c r="C3956"/>
      <c r="D3956"/>
      <c r="E3956"/>
      <c r="F3956" s="52"/>
      <c r="G3956" s="52"/>
    </row>
    <row r="3957" spans="3:7" x14ac:dyDescent="0.25">
      <c r="C3957"/>
      <c r="D3957"/>
      <c r="E3957"/>
      <c r="F3957" s="52"/>
      <c r="G3957" s="52"/>
    </row>
    <row r="3958" spans="3:7" x14ac:dyDescent="0.25">
      <c r="C3958"/>
      <c r="D3958"/>
      <c r="E3958"/>
      <c r="F3958" s="52"/>
      <c r="G3958" s="52"/>
    </row>
    <row r="3959" spans="3:7" x14ac:dyDescent="0.25">
      <c r="C3959"/>
      <c r="D3959"/>
      <c r="E3959"/>
      <c r="F3959" s="52"/>
      <c r="G3959" s="52"/>
    </row>
    <row r="3960" spans="3:7" x14ac:dyDescent="0.25">
      <c r="C3960"/>
      <c r="D3960"/>
      <c r="E3960"/>
      <c r="F3960" s="52"/>
      <c r="G3960" s="52"/>
    </row>
    <row r="3961" spans="3:7" x14ac:dyDescent="0.25">
      <c r="C3961"/>
      <c r="D3961"/>
      <c r="E3961"/>
      <c r="F3961" s="52"/>
      <c r="G3961" s="52"/>
    </row>
    <row r="3962" spans="3:7" x14ac:dyDescent="0.25">
      <c r="C3962"/>
      <c r="D3962"/>
      <c r="E3962"/>
      <c r="F3962" s="52"/>
      <c r="G3962" s="52"/>
    </row>
    <row r="3963" spans="3:7" x14ac:dyDescent="0.25">
      <c r="C3963"/>
      <c r="D3963"/>
      <c r="E3963"/>
      <c r="F3963" s="52"/>
      <c r="G3963" s="52"/>
    </row>
    <row r="3964" spans="3:7" x14ac:dyDescent="0.25">
      <c r="C3964"/>
      <c r="D3964"/>
      <c r="E3964"/>
      <c r="F3964" s="52"/>
      <c r="G3964" s="52"/>
    </row>
    <row r="3965" spans="3:7" x14ac:dyDescent="0.25">
      <c r="C3965"/>
      <c r="D3965"/>
      <c r="E3965"/>
      <c r="F3965" s="52"/>
      <c r="G3965" s="52"/>
    </row>
    <row r="3966" spans="3:7" x14ac:dyDescent="0.25">
      <c r="C3966"/>
      <c r="D3966"/>
      <c r="E3966"/>
      <c r="F3966" s="52"/>
      <c r="G3966" s="52"/>
    </row>
    <row r="3967" spans="3:7" x14ac:dyDescent="0.25">
      <c r="C3967"/>
      <c r="D3967"/>
      <c r="E3967"/>
      <c r="F3967" s="52"/>
      <c r="G3967" s="52"/>
    </row>
    <row r="3968" spans="3:7" x14ac:dyDescent="0.25">
      <c r="C3968"/>
      <c r="D3968"/>
      <c r="E3968"/>
      <c r="F3968" s="52"/>
      <c r="G3968" s="52"/>
    </row>
    <row r="3969" spans="3:7" x14ac:dyDescent="0.25">
      <c r="C3969"/>
      <c r="D3969"/>
      <c r="E3969"/>
      <c r="F3969" s="52"/>
      <c r="G3969" s="52"/>
    </row>
    <row r="3970" spans="3:7" x14ac:dyDescent="0.25">
      <c r="C3970"/>
      <c r="D3970"/>
      <c r="E3970"/>
      <c r="F3970" s="52"/>
      <c r="G3970" s="52"/>
    </row>
    <row r="3971" spans="3:7" x14ac:dyDescent="0.25">
      <c r="C3971"/>
      <c r="D3971"/>
      <c r="E3971"/>
      <c r="F3971" s="52"/>
      <c r="G3971" s="52"/>
    </row>
    <row r="3972" spans="3:7" x14ac:dyDescent="0.25">
      <c r="C3972"/>
      <c r="D3972"/>
      <c r="E3972"/>
      <c r="F3972" s="52"/>
      <c r="G3972" s="52"/>
    </row>
    <row r="3973" spans="3:7" x14ac:dyDescent="0.25">
      <c r="C3973"/>
      <c r="D3973"/>
      <c r="E3973"/>
      <c r="F3973" s="52"/>
      <c r="G3973" s="52"/>
    </row>
    <row r="3974" spans="3:7" x14ac:dyDescent="0.25">
      <c r="C3974"/>
      <c r="D3974"/>
      <c r="E3974"/>
      <c r="F3974" s="52"/>
      <c r="G3974" s="52"/>
    </row>
    <row r="3975" spans="3:7" x14ac:dyDescent="0.25">
      <c r="C3975"/>
      <c r="D3975"/>
      <c r="E3975"/>
      <c r="F3975" s="52"/>
      <c r="G3975" s="52"/>
    </row>
    <row r="3976" spans="3:7" x14ac:dyDescent="0.25">
      <c r="C3976"/>
      <c r="D3976"/>
      <c r="E3976"/>
      <c r="F3976" s="52"/>
      <c r="G3976" s="52"/>
    </row>
    <row r="3977" spans="3:7" x14ac:dyDescent="0.25">
      <c r="C3977"/>
      <c r="D3977"/>
      <c r="E3977"/>
      <c r="F3977" s="52"/>
      <c r="G3977" s="52"/>
    </row>
    <row r="3978" spans="3:7" x14ac:dyDescent="0.25">
      <c r="C3978"/>
      <c r="D3978"/>
      <c r="E3978"/>
      <c r="F3978" s="52"/>
      <c r="G3978" s="52"/>
    </row>
    <row r="3979" spans="3:7" x14ac:dyDescent="0.25">
      <c r="C3979"/>
      <c r="D3979"/>
      <c r="E3979"/>
      <c r="F3979" s="52"/>
      <c r="G3979" s="52"/>
    </row>
    <row r="3980" spans="3:7" x14ac:dyDescent="0.25">
      <c r="C3980"/>
      <c r="D3980"/>
      <c r="E3980"/>
      <c r="F3980" s="52"/>
      <c r="G3980" s="52"/>
    </row>
    <row r="3981" spans="3:7" x14ac:dyDescent="0.25">
      <c r="C3981"/>
      <c r="D3981"/>
      <c r="E3981"/>
      <c r="F3981" s="52"/>
      <c r="G3981" s="52"/>
    </row>
    <row r="3982" spans="3:7" x14ac:dyDescent="0.25">
      <c r="C3982"/>
      <c r="D3982"/>
      <c r="E3982"/>
      <c r="F3982" s="52"/>
      <c r="G3982" s="52"/>
    </row>
    <row r="3983" spans="3:7" x14ac:dyDescent="0.25">
      <c r="C3983"/>
      <c r="D3983"/>
      <c r="E3983"/>
      <c r="F3983" s="52"/>
      <c r="G3983" s="52"/>
    </row>
    <row r="3984" spans="3:7" x14ac:dyDescent="0.25">
      <c r="C3984"/>
      <c r="D3984"/>
      <c r="E3984"/>
      <c r="F3984" s="52"/>
      <c r="G3984" s="52"/>
    </row>
    <row r="3985" spans="3:7" x14ac:dyDescent="0.25">
      <c r="C3985"/>
      <c r="D3985"/>
      <c r="E3985"/>
      <c r="F3985" s="52"/>
      <c r="G3985" s="52"/>
    </row>
    <row r="3986" spans="3:7" x14ac:dyDescent="0.25">
      <c r="C3986"/>
      <c r="D3986"/>
      <c r="E3986"/>
      <c r="F3986" s="52"/>
      <c r="G3986" s="52"/>
    </row>
    <row r="3987" spans="3:7" x14ac:dyDescent="0.25">
      <c r="C3987"/>
      <c r="D3987"/>
      <c r="E3987"/>
      <c r="F3987" s="52"/>
      <c r="G3987" s="52"/>
    </row>
    <row r="3988" spans="3:7" x14ac:dyDescent="0.25">
      <c r="C3988"/>
      <c r="D3988"/>
      <c r="E3988"/>
      <c r="F3988" s="52"/>
      <c r="G3988" s="52"/>
    </row>
    <row r="3989" spans="3:7" x14ac:dyDescent="0.25">
      <c r="C3989"/>
      <c r="D3989"/>
      <c r="E3989"/>
      <c r="F3989" s="52"/>
      <c r="G3989" s="52"/>
    </row>
    <row r="3990" spans="3:7" x14ac:dyDescent="0.25">
      <c r="C3990"/>
      <c r="D3990"/>
      <c r="E3990"/>
      <c r="F3990" s="52"/>
      <c r="G3990" s="52"/>
    </row>
    <row r="3991" spans="3:7" x14ac:dyDescent="0.25">
      <c r="C3991"/>
      <c r="D3991"/>
      <c r="E3991"/>
      <c r="F3991" s="52"/>
      <c r="G3991" s="52"/>
    </row>
    <row r="3992" spans="3:7" x14ac:dyDescent="0.25">
      <c r="C3992"/>
      <c r="D3992"/>
      <c r="E3992"/>
      <c r="F3992" s="52"/>
      <c r="G3992" s="52"/>
    </row>
    <row r="3993" spans="3:7" x14ac:dyDescent="0.25">
      <c r="C3993"/>
      <c r="D3993"/>
      <c r="E3993"/>
      <c r="F3993" s="52"/>
      <c r="G3993" s="52"/>
    </row>
    <row r="3994" spans="3:7" x14ac:dyDescent="0.25">
      <c r="C3994"/>
      <c r="D3994"/>
      <c r="E3994"/>
      <c r="F3994" s="52"/>
      <c r="G3994" s="52"/>
    </row>
    <row r="3995" spans="3:7" x14ac:dyDescent="0.25">
      <c r="C3995"/>
      <c r="D3995"/>
      <c r="E3995"/>
      <c r="F3995" s="52"/>
      <c r="G3995" s="52"/>
    </row>
    <row r="3996" spans="3:7" x14ac:dyDescent="0.25">
      <c r="C3996"/>
      <c r="D3996"/>
      <c r="E3996"/>
      <c r="F3996" s="52"/>
      <c r="G3996" s="52"/>
    </row>
    <row r="3997" spans="3:7" x14ac:dyDescent="0.25">
      <c r="C3997"/>
      <c r="D3997"/>
      <c r="E3997"/>
      <c r="F3997" s="52"/>
      <c r="G3997" s="52"/>
    </row>
  </sheetData>
  <mergeCells count="7">
    <mergeCell ref="AN2:AT2"/>
    <mergeCell ref="AV2:BR2"/>
    <mergeCell ref="R1:W1"/>
    <mergeCell ref="R2:T2"/>
    <mergeCell ref="U2:W2"/>
    <mergeCell ref="Y2:Z2"/>
    <mergeCell ref="AA2:AB2"/>
  </mergeCells>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C3A0-4F54-4358-A472-851C10946A77}">
  <sheetPr codeName="Planilha2"/>
  <dimension ref="B1:H93"/>
  <sheetViews>
    <sheetView workbookViewId="0">
      <selection activeCell="J7" sqref="J7"/>
    </sheetView>
  </sheetViews>
  <sheetFormatPr defaultRowHeight="15" x14ac:dyDescent="0.25"/>
  <cols>
    <col min="2" max="2" width="18.42578125" style="26" customWidth="1"/>
    <col min="3" max="3" width="19.28515625" style="26" customWidth="1"/>
    <col min="4" max="4" width="21.28515625" style="26" customWidth="1"/>
    <col min="5" max="5" width="9.140625" style="27"/>
    <col min="6" max="7" width="10.7109375" style="27" customWidth="1"/>
    <col min="8" max="8" width="5.85546875" style="27" customWidth="1"/>
  </cols>
  <sheetData>
    <row r="1" spans="2:8" ht="15.75" x14ac:dyDescent="0.25">
      <c r="B1" s="25"/>
      <c r="D1" s="113"/>
      <c r="E1" s="113"/>
      <c r="F1" s="113"/>
      <c r="G1" s="113"/>
      <c r="H1" s="113"/>
    </row>
    <row r="2" spans="2:8" ht="15.75" x14ac:dyDescent="0.25">
      <c r="B2" s="25"/>
      <c r="C2" s="113"/>
      <c r="D2" s="113"/>
      <c r="E2" s="113"/>
      <c r="F2" s="113"/>
      <c r="G2" s="113"/>
      <c r="H2" s="113"/>
    </row>
    <row r="3" spans="2:8" ht="15.75" x14ac:dyDescent="0.25">
      <c r="B3" s="25"/>
      <c r="C3" s="113"/>
      <c r="D3" s="113"/>
      <c r="E3" s="113"/>
      <c r="F3" s="113"/>
      <c r="G3" s="113"/>
      <c r="H3" s="113"/>
    </row>
    <row r="4" spans="2:8" ht="15.75" x14ac:dyDescent="0.25">
      <c r="B4" s="25"/>
      <c r="C4" s="113"/>
      <c r="D4" s="113"/>
      <c r="E4" s="113"/>
      <c r="F4" s="113"/>
      <c r="G4" s="113"/>
      <c r="H4" s="113"/>
    </row>
    <row r="5" spans="2:8" x14ac:dyDescent="0.25">
      <c r="B5" s="25"/>
      <c r="C5" s="119"/>
      <c r="D5" s="120" t="s">
        <v>106</v>
      </c>
      <c r="E5" s="121" t="s">
        <v>215</v>
      </c>
      <c r="F5" s="33"/>
      <c r="G5" s="25"/>
      <c r="H5" s="25"/>
    </row>
    <row r="6" spans="2:8" x14ac:dyDescent="0.25">
      <c r="C6" s="423" t="s">
        <v>104</v>
      </c>
      <c r="D6" s="423"/>
      <c r="E6" s="118" t="s">
        <v>195</v>
      </c>
      <c r="F6" s="29"/>
    </row>
    <row r="7" spans="2:8" x14ac:dyDescent="0.25">
      <c r="C7" s="423" t="s">
        <v>105</v>
      </c>
      <c r="D7" s="423"/>
      <c r="E7" s="118" t="s">
        <v>196</v>
      </c>
      <c r="F7" s="29"/>
    </row>
    <row r="8" spans="2:8" x14ac:dyDescent="0.25">
      <c r="C8" s="423" t="s">
        <v>198</v>
      </c>
      <c r="D8" s="423"/>
      <c r="E8" s="118">
        <v>2</v>
      </c>
      <c r="F8" s="29"/>
    </row>
    <row r="9" spans="2:8" x14ac:dyDescent="0.25">
      <c r="B9" s="33"/>
      <c r="C9" s="33"/>
      <c r="D9" s="33"/>
      <c r="E9" s="34"/>
      <c r="F9" s="424" t="s">
        <v>103</v>
      </c>
      <c r="G9" s="424"/>
      <c r="H9" s="34"/>
    </row>
    <row r="10" spans="2:8" x14ac:dyDescent="0.25">
      <c r="B10" s="425" t="s">
        <v>0</v>
      </c>
      <c r="C10" s="425"/>
      <c r="D10" s="425"/>
      <c r="E10" s="425"/>
      <c r="F10" s="114" t="s">
        <v>18</v>
      </c>
      <c r="G10" s="114" t="s">
        <v>19</v>
      </c>
      <c r="H10" s="114" t="s">
        <v>28</v>
      </c>
    </row>
    <row r="11" spans="2:8" x14ac:dyDescent="0.25">
      <c r="B11" s="408" t="s">
        <v>1</v>
      </c>
      <c r="C11" s="408"/>
      <c r="D11" s="408"/>
      <c r="E11" s="35" t="s">
        <v>3</v>
      </c>
      <c r="F11" s="89">
        <v>23</v>
      </c>
      <c r="G11" s="89">
        <v>65</v>
      </c>
      <c r="H11" s="115"/>
    </row>
    <row r="12" spans="2:8" x14ac:dyDescent="0.25">
      <c r="B12" s="408" t="s">
        <v>2</v>
      </c>
      <c r="C12" s="408"/>
      <c r="D12" s="408"/>
      <c r="E12" s="35" t="s">
        <v>4</v>
      </c>
      <c r="F12" s="410">
        <v>2.8260869565217392</v>
      </c>
      <c r="G12" s="410"/>
      <c r="H12" s="115"/>
    </row>
    <row r="13" spans="2:8" x14ac:dyDescent="0.25">
      <c r="B13" s="408" t="s">
        <v>5</v>
      </c>
      <c r="C13" s="408"/>
      <c r="D13" s="408"/>
      <c r="E13" s="35" t="s">
        <v>216</v>
      </c>
      <c r="F13" s="409">
        <v>5</v>
      </c>
      <c r="G13" s="409"/>
      <c r="H13" s="115" t="s">
        <v>26</v>
      </c>
    </row>
    <row r="14" spans="2:8" x14ac:dyDescent="0.25">
      <c r="B14" s="408" t="s">
        <v>22</v>
      </c>
      <c r="C14" s="408"/>
      <c r="D14" s="408"/>
      <c r="E14" s="35" t="s">
        <v>217</v>
      </c>
      <c r="F14" s="409">
        <v>20</v>
      </c>
      <c r="G14" s="409">
        <v>0</v>
      </c>
      <c r="H14" s="115" t="s">
        <v>27</v>
      </c>
    </row>
    <row r="15" spans="2:8" x14ac:dyDescent="0.25">
      <c r="B15" s="408" t="s">
        <v>6</v>
      </c>
      <c r="C15" s="408"/>
      <c r="D15" s="408"/>
      <c r="E15" s="35" t="s">
        <v>7</v>
      </c>
      <c r="F15" s="409">
        <v>13</v>
      </c>
      <c r="G15" s="409">
        <v>0</v>
      </c>
      <c r="H15" s="115" t="s">
        <v>27</v>
      </c>
    </row>
    <row r="16" spans="2:8" x14ac:dyDescent="0.25">
      <c r="B16" s="408" t="s">
        <v>8</v>
      </c>
      <c r="C16" s="408"/>
      <c r="D16" s="408"/>
      <c r="E16" s="35">
        <v>0</v>
      </c>
      <c r="F16" s="89" t="s">
        <v>10</v>
      </c>
      <c r="G16" s="115" t="s">
        <v>9</v>
      </c>
      <c r="H16" s="115"/>
    </row>
    <row r="17" spans="2:8" x14ac:dyDescent="0.25">
      <c r="B17" s="408" t="s">
        <v>17</v>
      </c>
      <c r="C17" s="408"/>
      <c r="D17" s="408"/>
      <c r="E17" s="35" t="s">
        <v>218</v>
      </c>
      <c r="F17" s="409">
        <v>230</v>
      </c>
      <c r="G17" s="409"/>
      <c r="H17" s="115" t="s">
        <v>26</v>
      </c>
    </row>
    <row r="18" spans="2:8" x14ac:dyDescent="0.25">
      <c r="B18" s="408" t="s">
        <v>40</v>
      </c>
      <c r="C18" s="408"/>
      <c r="D18" s="408"/>
      <c r="E18" s="35" t="s">
        <v>38</v>
      </c>
      <c r="F18" s="409" t="s">
        <v>31</v>
      </c>
      <c r="G18" s="409"/>
      <c r="H18" s="115"/>
    </row>
    <row r="19" spans="2:8" x14ac:dyDescent="0.25">
      <c r="B19" s="408" t="s">
        <v>39</v>
      </c>
      <c r="C19" s="408"/>
      <c r="D19" s="408"/>
      <c r="E19" s="35" t="s">
        <v>219</v>
      </c>
      <c r="F19" s="115">
        <v>2.3E-2</v>
      </c>
      <c r="G19" s="115">
        <v>-2.3E-2</v>
      </c>
      <c r="H19" s="115" t="s">
        <v>26</v>
      </c>
    </row>
    <row r="20" spans="2:8" x14ac:dyDescent="0.25">
      <c r="B20" s="408" t="s">
        <v>45</v>
      </c>
      <c r="C20" s="408"/>
      <c r="D20" s="408"/>
      <c r="E20" s="35" t="s">
        <v>220</v>
      </c>
      <c r="F20" s="115">
        <v>230.023</v>
      </c>
      <c r="G20" s="115">
        <v>229.977</v>
      </c>
      <c r="H20" s="115" t="s">
        <v>26</v>
      </c>
    </row>
    <row r="21" spans="2:8" x14ac:dyDescent="0.25">
      <c r="B21" s="408" t="s">
        <v>15</v>
      </c>
      <c r="C21" s="408"/>
      <c r="D21" s="408"/>
      <c r="E21" s="35" t="s">
        <v>16</v>
      </c>
      <c r="F21" s="410">
        <v>225.78690371454616</v>
      </c>
      <c r="G21" s="410"/>
      <c r="H21" s="115" t="s">
        <v>26</v>
      </c>
    </row>
    <row r="22" spans="2:8" x14ac:dyDescent="0.25">
      <c r="B22" s="408" t="s">
        <v>12</v>
      </c>
      <c r="C22" s="408"/>
      <c r="D22" s="408"/>
      <c r="E22" s="35" t="s">
        <v>221</v>
      </c>
      <c r="F22" s="410">
        <v>5.1315205389669583</v>
      </c>
      <c r="G22" s="410"/>
      <c r="H22" s="115" t="s">
        <v>26</v>
      </c>
    </row>
    <row r="23" spans="2:8" x14ac:dyDescent="0.25">
      <c r="B23" s="408" t="s">
        <v>13</v>
      </c>
      <c r="C23" s="408"/>
      <c r="D23" s="408"/>
      <c r="E23" s="35" t="s">
        <v>14</v>
      </c>
      <c r="F23" s="116">
        <v>118.02497239624005</v>
      </c>
      <c r="G23" s="116">
        <v>333.54883503285231</v>
      </c>
      <c r="H23" s="115" t="s">
        <v>26</v>
      </c>
    </row>
    <row r="24" spans="2:8" x14ac:dyDescent="0.25">
      <c r="B24" s="408" t="s">
        <v>20</v>
      </c>
      <c r="C24" s="408"/>
      <c r="D24" s="408"/>
      <c r="E24" s="35" t="s">
        <v>222</v>
      </c>
      <c r="F24" s="116">
        <v>120.22727272727272</v>
      </c>
      <c r="G24" s="116">
        <v>339.77272727272725</v>
      </c>
      <c r="H24" s="115" t="s">
        <v>26</v>
      </c>
    </row>
    <row r="25" spans="2:8" x14ac:dyDescent="0.25">
      <c r="B25" s="408" t="s">
        <v>23</v>
      </c>
      <c r="C25" s="408"/>
      <c r="D25" s="408"/>
      <c r="E25" s="35" t="s">
        <v>223</v>
      </c>
      <c r="F25" s="411">
        <v>20.482879930707686</v>
      </c>
      <c r="G25" s="411"/>
      <c r="H25" s="115" t="s">
        <v>27</v>
      </c>
    </row>
    <row r="26" spans="2:8" x14ac:dyDescent="0.25">
      <c r="B26" s="408" t="s">
        <v>24</v>
      </c>
      <c r="C26" s="408"/>
      <c r="D26" s="408"/>
      <c r="E26" s="35" t="s">
        <v>224</v>
      </c>
      <c r="F26" s="411">
        <v>23.129832736818017</v>
      </c>
      <c r="G26" s="411">
        <v>0</v>
      </c>
      <c r="H26" s="115" t="s">
        <v>27</v>
      </c>
    </row>
    <row r="27" spans="2:8" x14ac:dyDescent="0.25">
      <c r="B27" s="408" t="s">
        <v>25</v>
      </c>
      <c r="C27" s="408"/>
      <c r="D27" s="408"/>
      <c r="E27" s="35" t="s">
        <v>225</v>
      </c>
      <c r="F27" s="411">
        <v>12.203520095350552</v>
      </c>
      <c r="G27" s="411">
        <v>0</v>
      </c>
      <c r="H27" s="115" t="s">
        <v>27</v>
      </c>
    </row>
    <row r="28" spans="2:8" x14ac:dyDescent="0.25">
      <c r="B28" s="408" t="s">
        <v>108</v>
      </c>
      <c r="C28" s="408"/>
      <c r="D28" s="408"/>
      <c r="E28" s="35" t="s">
        <v>226</v>
      </c>
      <c r="F28" s="116">
        <v>23.87630343339087</v>
      </c>
      <c r="G28" s="116">
        <v>67.476509703061154</v>
      </c>
      <c r="H28" s="115"/>
    </row>
    <row r="29" spans="2:8" x14ac:dyDescent="0.25">
      <c r="B29" s="408" t="s">
        <v>21</v>
      </c>
      <c r="C29" s="408"/>
      <c r="D29" s="408"/>
      <c r="E29" s="35" t="s">
        <v>227</v>
      </c>
      <c r="F29" s="411">
        <v>0.89572746243623147</v>
      </c>
      <c r="G29" s="411">
        <v>0</v>
      </c>
      <c r="H29" s="115"/>
    </row>
    <row r="30" spans="2:8" x14ac:dyDescent="0.25">
      <c r="B30" s="412" t="s">
        <v>70</v>
      </c>
      <c r="C30" s="412" t="s">
        <v>71</v>
      </c>
      <c r="D30" s="412"/>
      <c r="E30" s="414" t="s">
        <v>186</v>
      </c>
      <c r="F30" s="427">
        <v>0.44949520215772132</v>
      </c>
      <c r="G30" s="427"/>
      <c r="H30" s="418"/>
    </row>
    <row r="31" spans="2:8" ht="15" customHeight="1" x14ac:dyDescent="0.25">
      <c r="B31" s="426"/>
      <c r="C31" s="413"/>
      <c r="D31" s="413"/>
      <c r="E31" s="415"/>
      <c r="F31" s="428"/>
      <c r="G31" s="428"/>
      <c r="H31" s="420"/>
    </row>
    <row r="32" spans="2:8" x14ac:dyDescent="0.25">
      <c r="B32" s="426"/>
      <c r="C32" s="412" t="s">
        <v>72</v>
      </c>
      <c r="D32" s="412"/>
      <c r="E32" s="415"/>
      <c r="F32" s="427">
        <v>0.36634740437439761</v>
      </c>
      <c r="G32" s="427"/>
      <c r="H32" s="418"/>
    </row>
    <row r="33" spans="2:8" ht="15" customHeight="1" x14ac:dyDescent="0.25">
      <c r="B33" s="426"/>
      <c r="C33" s="413"/>
      <c r="D33" s="413"/>
      <c r="E33" s="415"/>
      <c r="F33" s="428"/>
      <c r="G33" s="428"/>
      <c r="H33" s="420"/>
    </row>
    <row r="34" spans="2:8" x14ac:dyDescent="0.25">
      <c r="B34" s="413"/>
      <c r="C34" s="408" t="s">
        <v>68</v>
      </c>
      <c r="D34" s="408"/>
      <c r="E34" s="416"/>
      <c r="F34" s="411">
        <v>0.55718750985002907</v>
      </c>
      <c r="G34" s="411"/>
      <c r="H34" s="115"/>
    </row>
    <row r="35" spans="2:8" x14ac:dyDescent="0.25">
      <c r="B35" s="412" t="s">
        <v>73</v>
      </c>
      <c r="C35" s="408" t="s">
        <v>74</v>
      </c>
      <c r="D35" s="408"/>
      <c r="E35" s="414" t="s">
        <v>228</v>
      </c>
      <c r="F35" s="117">
        <v>-6.4605057223181162E-2</v>
      </c>
      <c r="G35" s="117">
        <v>-0.5</v>
      </c>
      <c r="H35" s="115"/>
    </row>
    <row r="36" spans="2:8" ht="15" customHeight="1" x14ac:dyDescent="0.25">
      <c r="B36" s="413"/>
      <c r="C36" s="408" t="s">
        <v>75</v>
      </c>
      <c r="D36" s="408"/>
      <c r="E36" s="415"/>
      <c r="F36" s="117">
        <v>0.73876303433390866</v>
      </c>
      <c r="G36" s="117">
        <v>1</v>
      </c>
      <c r="H36" s="115"/>
    </row>
    <row r="37" spans="2:8" x14ac:dyDescent="0.25">
      <c r="B37" s="408" t="s">
        <v>185</v>
      </c>
      <c r="C37" s="408"/>
      <c r="D37" s="408"/>
      <c r="E37" s="415"/>
      <c r="F37" s="117">
        <v>-0.44520688566505129</v>
      </c>
      <c r="G37" s="117">
        <v>-3.0842803290534055</v>
      </c>
      <c r="H37" s="115"/>
    </row>
    <row r="38" spans="2:8" x14ac:dyDescent="0.25">
      <c r="B38" s="408" t="s">
        <v>46</v>
      </c>
      <c r="C38" s="408"/>
      <c r="D38" s="408"/>
      <c r="E38" s="416"/>
      <c r="F38" s="62">
        <v>0.55500000000000005</v>
      </c>
      <c r="G38" s="117">
        <v>0.34072746243623142</v>
      </c>
      <c r="H38" s="115"/>
    </row>
    <row r="39" spans="2:8" x14ac:dyDescent="0.25">
      <c r="B39" s="408" t="s">
        <v>171</v>
      </c>
      <c r="C39" s="408"/>
      <c r="D39" s="408"/>
      <c r="E39" s="35" t="s">
        <v>229</v>
      </c>
      <c r="F39" s="115">
        <v>3.2636132336271921</v>
      </c>
      <c r="G39" s="115">
        <v>4.3628121024096993</v>
      </c>
      <c r="H39" s="115" t="s">
        <v>26</v>
      </c>
    </row>
    <row r="40" spans="2:8" x14ac:dyDescent="0.25">
      <c r="B40" s="408" t="s">
        <v>66</v>
      </c>
      <c r="C40" s="408"/>
      <c r="D40" s="408"/>
      <c r="E40" s="35" t="s">
        <v>67</v>
      </c>
      <c r="F40" s="116">
        <v>2.7750000000000004</v>
      </c>
      <c r="G40" s="116">
        <v>1.703637312181157</v>
      </c>
      <c r="H40" s="115" t="s">
        <v>26</v>
      </c>
    </row>
    <row r="41" spans="2:8" x14ac:dyDescent="0.25">
      <c r="B41" s="408" t="s">
        <v>47</v>
      </c>
      <c r="C41" s="408"/>
      <c r="D41" s="408"/>
      <c r="E41" s="35" t="s">
        <v>48</v>
      </c>
      <c r="F41" s="410">
        <v>5.3108205345462678E-2</v>
      </c>
      <c r="G41" s="410"/>
      <c r="H41" s="115"/>
    </row>
    <row r="42" spans="2:8" x14ac:dyDescent="0.25">
      <c r="B42" s="408" t="s">
        <v>62</v>
      </c>
      <c r="C42" s="408"/>
      <c r="D42" s="408"/>
      <c r="E42" s="35" t="s">
        <v>63</v>
      </c>
      <c r="F42" s="410">
        <v>0.26554102672731339</v>
      </c>
      <c r="G42" s="410"/>
      <c r="H42" s="115" t="s">
        <v>26</v>
      </c>
    </row>
    <row r="43" spans="2:8" x14ac:dyDescent="0.25">
      <c r="B43" s="408" t="s">
        <v>127</v>
      </c>
      <c r="C43" s="408"/>
      <c r="D43" s="408"/>
      <c r="E43" s="35" t="s">
        <v>16</v>
      </c>
      <c r="F43" s="417">
        <v>1</v>
      </c>
      <c r="G43" s="417"/>
      <c r="H43" s="115"/>
    </row>
    <row r="44" spans="2:8" x14ac:dyDescent="0.25">
      <c r="B44" s="408" t="s">
        <v>60</v>
      </c>
      <c r="C44" s="408"/>
      <c r="D44" s="408"/>
      <c r="E44" s="35" t="s">
        <v>230</v>
      </c>
      <c r="F44" s="410">
        <v>5</v>
      </c>
      <c r="G44" s="410"/>
      <c r="H44" s="115" t="s">
        <v>26</v>
      </c>
    </row>
    <row r="45" spans="2:8" x14ac:dyDescent="0.25">
      <c r="B45" s="408" t="s">
        <v>118</v>
      </c>
      <c r="C45" s="408"/>
      <c r="D45" s="408"/>
      <c r="E45" s="35" t="s">
        <v>14</v>
      </c>
      <c r="F45" s="417">
        <v>1.25</v>
      </c>
      <c r="G45" s="417"/>
      <c r="H45" s="115"/>
    </row>
    <row r="46" spans="2:8" x14ac:dyDescent="0.25">
      <c r="B46" s="422" t="s">
        <v>61</v>
      </c>
      <c r="C46" s="422"/>
      <c r="D46" s="422"/>
      <c r="E46" s="35" t="s">
        <v>231</v>
      </c>
      <c r="F46" s="410">
        <v>6.25</v>
      </c>
      <c r="G46" s="410"/>
      <c r="H46" s="115" t="s">
        <v>26</v>
      </c>
    </row>
    <row r="47" spans="2:8" x14ac:dyDescent="0.25">
      <c r="B47" s="408" t="s">
        <v>146</v>
      </c>
      <c r="C47" s="408"/>
      <c r="D47" s="408"/>
      <c r="E47" s="35"/>
      <c r="F47" s="409" t="s">
        <v>147</v>
      </c>
      <c r="G47" s="409"/>
      <c r="H47" s="115"/>
    </row>
    <row r="48" spans="2:8" x14ac:dyDescent="0.25">
      <c r="B48" s="408"/>
      <c r="C48" s="408"/>
      <c r="D48" s="408"/>
      <c r="E48" s="35" t="s">
        <v>150</v>
      </c>
      <c r="F48" s="115" t="s">
        <v>232</v>
      </c>
      <c r="G48" s="115" t="s">
        <v>232</v>
      </c>
      <c r="H48" s="418" t="s">
        <v>176</v>
      </c>
    </row>
    <row r="49" spans="2:8" x14ac:dyDescent="0.25">
      <c r="B49" s="408"/>
      <c r="C49" s="408"/>
      <c r="D49" s="408"/>
      <c r="E49" s="35" t="s">
        <v>153</v>
      </c>
      <c r="F49" s="115" t="s">
        <v>232</v>
      </c>
      <c r="G49" s="115" t="s">
        <v>232</v>
      </c>
      <c r="H49" s="419"/>
    </row>
    <row r="50" spans="2:8" x14ac:dyDescent="0.25">
      <c r="B50" s="408"/>
      <c r="C50" s="408"/>
      <c r="D50" s="408"/>
      <c r="E50" s="35" t="s">
        <v>189</v>
      </c>
      <c r="F50" s="115" t="s">
        <v>232</v>
      </c>
      <c r="G50" s="115" t="s">
        <v>232</v>
      </c>
      <c r="H50" s="420"/>
    </row>
    <row r="51" spans="2:8" x14ac:dyDescent="0.25">
      <c r="B51" s="421" t="s">
        <v>163</v>
      </c>
      <c r="C51" s="421"/>
      <c r="D51" s="421"/>
      <c r="E51" s="35" t="s">
        <v>150</v>
      </c>
      <c r="F51" s="115">
        <v>60</v>
      </c>
      <c r="G51" s="115">
        <v>110</v>
      </c>
      <c r="H51" s="418" t="s">
        <v>176</v>
      </c>
    </row>
    <row r="52" spans="2:8" ht="15" customHeight="1" x14ac:dyDescent="0.25">
      <c r="B52" s="421"/>
      <c r="C52" s="421"/>
      <c r="D52" s="421"/>
      <c r="E52" s="35" t="s">
        <v>153</v>
      </c>
      <c r="F52" s="115">
        <v>400</v>
      </c>
      <c r="G52" s="115">
        <v>600</v>
      </c>
      <c r="H52" s="419"/>
    </row>
    <row r="53" spans="2:8" x14ac:dyDescent="0.25">
      <c r="B53" s="421"/>
      <c r="C53" s="421"/>
      <c r="D53" s="421"/>
      <c r="E53" s="35" t="s">
        <v>189</v>
      </c>
      <c r="F53" s="115">
        <v>460</v>
      </c>
      <c r="G53" s="115">
        <v>710</v>
      </c>
      <c r="H53" s="420"/>
    </row>
    <row r="54" spans="2:8" x14ac:dyDescent="0.25">
      <c r="B54" s="421" t="s">
        <v>165</v>
      </c>
      <c r="C54" s="421"/>
      <c r="D54" s="36" t="s">
        <v>134</v>
      </c>
      <c r="E54" s="35" t="s">
        <v>233</v>
      </c>
      <c r="F54" s="116">
        <v>9.8740164341518959</v>
      </c>
      <c r="G54" s="116">
        <v>9.0941281772129123</v>
      </c>
      <c r="H54" s="418" t="s">
        <v>26</v>
      </c>
    </row>
    <row r="55" spans="2:8" ht="15" customHeight="1" x14ac:dyDescent="0.25">
      <c r="B55" s="421"/>
      <c r="C55" s="421"/>
      <c r="D55" s="36" t="s">
        <v>129</v>
      </c>
      <c r="E55" s="35" t="s">
        <v>234</v>
      </c>
      <c r="F55" s="116">
        <v>9.8140164341518954</v>
      </c>
      <c r="G55" s="116">
        <v>8.9841281772129129</v>
      </c>
      <c r="H55" s="419"/>
    </row>
    <row r="56" spans="2:8" x14ac:dyDescent="0.25">
      <c r="B56" s="421"/>
      <c r="C56" s="421"/>
      <c r="D56" s="36" t="s">
        <v>130</v>
      </c>
      <c r="E56" s="35" t="s">
        <v>229</v>
      </c>
      <c r="F56" s="116">
        <v>9.414016434151895</v>
      </c>
      <c r="G56" s="116">
        <v>8.3841281772129115</v>
      </c>
      <c r="H56" s="420"/>
    </row>
    <row r="57" spans="2:8" x14ac:dyDescent="0.25">
      <c r="B57" s="421" t="s">
        <v>175</v>
      </c>
      <c r="C57" s="421"/>
      <c r="D57" s="36" t="s">
        <v>169</v>
      </c>
      <c r="E57" s="414" t="s">
        <v>228</v>
      </c>
      <c r="F57" s="117">
        <v>0.53851513548327223</v>
      </c>
      <c r="G57" s="117">
        <v>0.31050521082223093</v>
      </c>
      <c r="H57" s="418"/>
    </row>
    <row r="58" spans="2:8" ht="15" customHeight="1" x14ac:dyDescent="0.25">
      <c r="B58" s="421"/>
      <c r="C58" s="421"/>
      <c r="D58" s="36" t="s">
        <v>170</v>
      </c>
      <c r="E58" s="416"/>
      <c r="F58" s="117">
        <v>0.42861603870508708</v>
      </c>
      <c r="G58" s="117">
        <v>0.145656565654953</v>
      </c>
      <c r="H58" s="420"/>
    </row>
    <row r="59" spans="2:8" x14ac:dyDescent="0.25">
      <c r="B59" s="408" t="s">
        <v>112</v>
      </c>
      <c r="C59" s="421" t="s">
        <v>135</v>
      </c>
      <c r="D59" s="36" t="s">
        <v>113</v>
      </c>
      <c r="E59" s="35" t="s">
        <v>235</v>
      </c>
      <c r="F59" s="116">
        <v>7.5094589732726869</v>
      </c>
      <c r="G59" s="116">
        <v>6.4380962854538426</v>
      </c>
      <c r="H59" s="418" t="s">
        <v>26</v>
      </c>
    </row>
    <row r="60" spans="2:8" ht="15" customHeight="1" x14ac:dyDescent="0.25">
      <c r="B60" s="408"/>
      <c r="C60" s="421"/>
      <c r="D60" s="36" t="s">
        <v>114</v>
      </c>
      <c r="E60" s="35" t="s">
        <v>236</v>
      </c>
      <c r="F60" s="116">
        <v>3.4749999999999996</v>
      </c>
      <c r="G60" s="116">
        <v>4.546362687818843</v>
      </c>
      <c r="H60" s="419"/>
    </row>
    <row r="61" spans="2:8" x14ac:dyDescent="0.25">
      <c r="B61" s="408"/>
      <c r="C61" s="421"/>
      <c r="D61" s="36" t="s">
        <v>115</v>
      </c>
      <c r="E61" s="35" t="s">
        <v>64</v>
      </c>
      <c r="F61" s="116">
        <v>10.984458973272687</v>
      </c>
      <c r="G61" s="116">
        <v>10.984458973272686</v>
      </c>
      <c r="H61" s="420"/>
    </row>
    <row r="62" spans="2:8" x14ac:dyDescent="0.25">
      <c r="B62" s="408"/>
      <c r="C62" s="421" t="s">
        <v>174</v>
      </c>
      <c r="D62" s="36" t="s">
        <v>113</v>
      </c>
      <c r="E62" s="35" t="s">
        <v>237</v>
      </c>
      <c r="F62" s="116">
        <v>7.4270346506890483</v>
      </c>
      <c r="G62" s="116">
        <v>6.2869850273838406</v>
      </c>
      <c r="H62" s="418" t="s">
        <v>26</v>
      </c>
    </row>
    <row r="63" spans="2:8" ht="15" customHeight="1" x14ac:dyDescent="0.25">
      <c r="B63" s="408"/>
      <c r="C63" s="421"/>
      <c r="D63" s="36" t="s">
        <v>114</v>
      </c>
      <c r="E63" s="35" t="s">
        <v>238</v>
      </c>
      <c r="F63" s="116">
        <v>3.5574243225836391</v>
      </c>
      <c r="G63" s="116">
        <v>4.697473945888845</v>
      </c>
      <c r="H63" s="419"/>
    </row>
    <row r="64" spans="2:8" x14ac:dyDescent="0.25">
      <c r="B64" s="408"/>
      <c r="C64" s="421"/>
      <c r="D64" s="36" t="s">
        <v>115</v>
      </c>
      <c r="E64" s="35" t="s">
        <v>64</v>
      </c>
      <c r="F64" s="116">
        <v>10.984458973272687</v>
      </c>
      <c r="G64" s="116">
        <v>10.984458973272686</v>
      </c>
      <c r="H64" s="420"/>
    </row>
    <row r="65" spans="2:8" x14ac:dyDescent="0.25">
      <c r="B65" s="421" t="s">
        <v>180</v>
      </c>
      <c r="C65" s="421"/>
      <c r="D65" s="36" t="s">
        <v>199</v>
      </c>
      <c r="E65" s="35"/>
      <c r="F65" s="429" t="s">
        <v>85</v>
      </c>
      <c r="G65" s="429"/>
      <c r="H65" s="115"/>
    </row>
    <row r="66" spans="2:8" ht="15" customHeight="1" x14ac:dyDescent="0.25">
      <c r="B66" s="421"/>
      <c r="C66" s="421"/>
      <c r="D66" s="36" t="s">
        <v>201</v>
      </c>
      <c r="E66" s="35"/>
      <c r="F66" s="116">
        <v>0</v>
      </c>
      <c r="G66" s="116">
        <v>0</v>
      </c>
      <c r="H66" s="418" t="s">
        <v>26</v>
      </c>
    </row>
    <row r="67" spans="2:8" x14ac:dyDescent="0.25">
      <c r="B67" s="421"/>
      <c r="C67" s="421"/>
      <c r="D67" s="36" t="s">
        <v>200</v>
      </c>
      <c r="E67" s="35"/>
      <c r="F67" s="116">
        <v>-1.2500000000000001E-2</v>
      </c>
      <c r="G67" s="116">
        <v>-1.7999999999999999E-2</v>
      </c>
      <c r="H67" s="420"/>
    </row>
    <row r="68" spans="2:8" x14ac:dyDescent="0.25">
      <c r="B68" s="421" t="s">
        <v>177</v>
      </c>
      <c r="C68" s="36" t="s">
        <v>131</v>
      </c>
      <c r="D68" s="36"/>
      <c r="E68" s="414" t="s">
        <v>239</v>
      </c>
      <c r="F68" s="116">
        <v>132.32954621372721</v>
      </c>
      <c r="G68" s="116">
        <v>345.29856186178358</v>
      </c>
      <c r="H68" s="418" t="s">
        <v>26</v>
      </c>
    </row>
    <row r="69" spans="2:8" ht="15" customHeight="1" x14ac:dyDescent="0.25">
      <c r="B69" s="421"/>
      <c r="C69" s="36" t="s">
        <v>132</v>
      </c>
      <c r="D69" s="36"/>
      <c r="E69" s="416"/>
      <c r="F69" s="116">
        <v>127.1966726576003</v>
      </c>
      <c r="G69" s="116">
        <v>342.91759662528386</v>
      </c>
      <c r="H69" s="419"/>
    </row>
    <row r="70" spans="2:8" x14ac:dyDescent="0.25">
      <c r="B70" s="421"/>
      <c r="C70" s="421" t="s">
        <v>119</v>
      </c>
      <c r="D70" s="36" t="s">
        <v>129</v>
      </c>
      <c r="E70" s="35" t="s">
        <v>240</v>
      </c>
      <c r="F70" s="116">
        <v>132.32954621372721</v>
      </c>
      <c r="G70" s="116">
        <v>345.29856186178358</v>
      </c>
      <c r="H70" s="419"/>
    </row>
    <row r="71" spans="2:8" ht="15" customHeight="1" x14ac:dyDescent="0.25">
      <c r="B71" s="421"/>
      <c r="C71" s="421"/>
      <c r="D71" s="36" t="s">
        <v>130</v>
      </c>
      <c r="E71" s="35" t="s">
        <v>241</v>
      </c>
      <c r="F71" s="116">
        <v>132.31704621372722</v>
      </c>
      <c r="G71" s="116">
        <v>345.28056186178361</v>
      </c>
      <c r="H71" s="419"/>
    </row>
    <row r="72" spans="2:8" x14ac:dyDescent="0.25">
      <c r="B72" s="421"/>
      <c r="C72" s="421" t="s">
        <v>128</v>
      </c>
      <c r="D72" s="36" t="s">
        <v>129</v>
      </c>
      <c r="E72" s="35" t="s">
        <v>242</v>
      </c>
      <c r="F72" s="116">
        <v>127.1966726576003</v>
      </c>
      <c r="G72" s="116">
        <v>342.91759662528386</v>
      </c>
      <c r="H72" s="419"/>
    </row>
    <row r="73" spans="2:8" ht="15" customHeight="1" x14ac:dyDescent="0.25">
      <c r="B73" s="421"/>
      <c r="C73" s="421"/>
      <c r="D73" s="36" t="s">
        <v>130</v>
      </c>
      <c r="E73" s="35" t="s">
        <v>243</v>
      </c>
      <c r="F73" s="116">
        <v>127.1841726576003</v>
      </c>
      <c r="G73" s="116">
        <v>342.89959662528389</v>
      </c>
      <c r="H73" s="420"/>
    </row>
    <row r="74" spans="2:8" x14ac:dyDescent="0.25">
      <c r="B74" s="430" t="s">
        <v>181</v>
      </c>
      <c r="C74" s="408" t="s">
        <v>182</v>
      </c>
      <c r="D74" s="408"/>
      <c r="E74" s="35" t="s">
        <v>244</v>
      </c>
      <c r="F74" s="116">
        <v>0</v>
      </c>
      <c r="G74" s="116">
        <v>0</v>
      </c>
      <c r="H74" s="418" t="s">
        <v>26</v>
      </c>
    </row>
    <row r="75" spans="2:8" ht="15" customHeight="1" x14ac:dyDescent="0.25">
      <c r="B75" s="430"/>
      <c r="C75" s="408" t="s">
        <v>183</v>
      </c>
      <c r="D75" s="408"/>
      <c r="E75" s="35" t="s">
        <v>245</v>
      </c>
      <c r="F75" s="116">
        <v>0</v>
      </c>
      <c r="G75" s="116">
        <v>0</v>
      </c>
      <c r="H75" s="419"/>
    </row>
    <row r="76" spans="2:8" x14ac:dyDescent="0.25">
      <c r="B76" s="430"/>
      <c r="C76" s="408" t="s">
        <v>184</v>
      </c>
      <c r="D76" s="408"/>
      <c r="E76" s="35" t="s">
        <v>246</v>
      </c>
      <c r="F76" s="116">
        <v>0</v>
      </c>
      <c r="G76" s="116">
        <v>0</v>
      </c>
      <c r="H76" s="420"/>
    </row>
    <row r="77" spans="2:8" x14ac:dyDescent="0.25">
      <c r="B77"/>
      <c r="C77" s="28"/>
      <c r="D77" s="28"/>
      <c r="E77" s="29"/>
      <c r="F77" s="29"/>
      <c r="G77" s="29"/>
      <c r="H77" s="29"/>
    </row>
    <row r="78" spans="2:8" x14ac:dyDescent="0.25">
      <c r="B78"/>
      <c r="C78" s="28"/>
      <c r="D78" s="28"/>
      <c r="E78" s="29"/>
      <c r="F78" s="29"/>
      <c r="G78" s="29"/>
      <c r="H78" s="29"/>
    </row>
    <row r="79" spans="2:8" x14ac:dyDescent="0.25">
      <c r="B79" s="25"/>
      <c r="H79" s="29"/>
    </row>
    <row r="91" customFormat="1" x14ac:dyDescent="0.25"/>
    <row r="92" customFormat="1" x14ac:dyDescent="0.25"/>
    <row r="93" customFormat="1" x14ac:dyDescent="0.25"/>
  </sheetData>
  <mergeCells count="94">
    <mergeCell ref="H68:H73"/>
    <mergeCell ref="C70:C71"/>
    <mergeCell ref="C72:C73"/>
    <mergeCell ref="B74:B76"/>
    <mergeCell ref="C74:D74"/>
    <mergeCell ref="H74:H76"/>
    <mergeCell ref="C75:D75"/>
    <mergeCell ref="C76:D76"/>
    <mergeCell ref="B68:B73"/>
    <mergeCell ref="E68:E69"/>
    <mergeCell ref="B65:C67"/>
    <mergeCell ref="F65:G65"/>
    <mergeCell ref="H66:H67"/>
    <mergeCell ref="H51:H53"/>
    <mergeCell ref="B54:C56"/>
    <mergeCell ref="H54:H56"/>
    <mergeCell ref="B57:C58"/>
    <mergeCell ref="E57:E58"/>
    <mergeCell ref="H57:H58"/>
    <mergeCell ref="B59:B64"/>
    <mergeCell ref="C59:C61"/>
    <mergeCell ref="H59:H61"/>
    <mergeCell ref="C62:C64"/>
    <mergeCell ref="H62:H64"/>
    <mergeCell ref="B30:B34"/>
    <mergeCell ref="C30:D31"/>
    <mergeCell ref="E30:E34"/>
    <mergeCell ref="F30:G31"/>
    <mergeCell ref="H30:H31"/>
    <mergeCell ref="C32:D33"/>
    <mergeCell ref="F32:G33"/>
    <mergeCell ref="H32:H33"/>
    <mergeCell ref="C34:D34"/>
    <mergeCell ref="F34:G34"/>
    <mergeCell ref="C6:D6"/>
    <mergeCell ref="F9:G9"/>
    <mergeCell ref="B10:E10"/>
    <mergeCell ref="B11:D11"/>
    <mergeCell ref="F12:G12"/>
    <mergeCell ref="C7:D7"/>
    <mergeCell ref="C8:D8"/>
    <mergeCell ref="B12:D12"/>
    <mergeCell ref="F47:G47"/>
    <mergeCell ref="B47:D50"/>
    <mergeCell ref="H48:H50"/>
    <mergeCell ref="B51:D53"/>
    <mergeCell ref="B44:D44"/>
    <mergeCell ref="F44:G44"/>
    <mergeCell ref="B45:D45"/>
    <mergeCell ref="F45:G45"/>
    <mergeCell ref="B46:D46"/>
    <mergeCell ref="F46:G46"/>
    <mergeCell ref="B40:D40"/>
    <mergeCell ref="B41:D41"/>
    <mergeCell ref="B42:D42"/>
    <mergeCell ref="F42:G42"/>
    <mergeCell ref="B43:D43"/>
    <mergeCell ref="F43:G43"/>
    <mergeCell ref="F41:G41"/>
    <mergeCell ref="C36:D36"/>
    <mergeCell ref="B38:D38"/>
    <mergeCell ref="B39:D39"/>
    <mergeCell ref="B35:B36"/>
    <mergeCell ref="E35:E38"/>
    <mergeCell ref="B37:D37"/>
    <mergeCell ref="C35:D35"/>
    <mergeCell ref="B28:D28"/>
    <mergeCell ref="B29:D29"/>
    <mergeCell ref="F29:G29"/>
    <mergeCell ref="B24:D24"/>
    <mergeCell ref="B25:D25"/>
    <mergeCell ref="B26:D26"/>
    <mergeCell ref="F26:G26"/>
    <mergeCell ref="B27:D27"/>
    <mergeCell ref="F27:G27"/>
    <mergeCell ref="F25:G25"/>
    <mergeCell ref="B20:D20"/>
    <mergeCell ref="B21:D21"/>
    <mergeCell ref="B22:D22"/>
    <mergeCell ref="F22:G22"/>
    <mergeCell ref="B23:D23"/>
    <mergeCell ref="F21:G21"/>
    <mergeCell ref="B16:D16"/>
    <mergeCell ref="B17:D17"/>
    <mergeCell ref="B18:D18"/>
    <mergeCell ref="F18:G18"/>
    <mergeCell ref="B19:D19"/>
    <mergeCell ref="F17:G17"/>
    <mergeCell ref="B13:D13"/>
    <mergeCell ref="F13:G13"/>
    <mergeCell ref="B14:D14"/>
    <mergeCell ref="F14:G14"/>
    <mergeCell ref="B15:D15"/>
    <mergeCell ref="F15:G15"/>
  </mergeCells>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BEDD4-A983-4A3B-A249-254A7FE39216}">
  <sheetPr codeName="Planilha3"/>
  <dimension ref="B1:U104"/>
  <sheetViews>
    <sheetView topLeftCell="A74" workbookViewId="0">
      <selection activeCell="I105" sqref="I105"/>
    </sheetView>
  </sheetViews>
  <sheetFormatPr defaultRowHeight="15" x14ac:dyDescent="0.25"/>
  <cols>
    <col min="2" max="2" width="46.42578125" bestFit="1" customWidth="1"/>
    <col min="3" max="3" width="11.5703125" bestFit="1" customWidth="1"/>
    <col min="4" max="4" width="8.42578125" bestFit="1" customWidth="1"/>
    <col min="5" max="5" width="7" bestFit="1" customWidth="1"/>
    <col min="6" max="7" width="7.140625" bestFit="1" customWidth="1"/>
    <col min="11" max="11" width="10" bestFit="1" customWidth="1"/>
    <col min="12" max="12" width="10.85546875" bestFit="1" customWidth="1"/>
    <col min="16" max="16" width="8.7109375" bestFit="1" customWidth="1"/>
    <col min="17" max="17" width="8.7109375" style="220" bestFit="1" customWidth="1"/>
    <col min="18" max="19" width="7.5703125" style="52" bestFit="1" customWidth="1"/>
    <col min="20" max="20" width="9.28515625" style="52" bestFit="1" customWidth="1"/>
  </cols>
  <sheetData>
    <row r="1" spans="2:20" x14ac:dyDescent="0.25">
      <c r="D1" s="437" t="s">
        <v>574</v>
      </c>
      <c r="E1" s="437"/>
      <c r="F1" s="437"/>
      <c r="G1" s="437"/>
      <c r="K1" s="438" t="s">
        <v>575</v>
      </c>
      <c r="L1" s="438"/>
      <c r="M1" s="438"/>
      <c r="N1" s="438"/>
      <c r="Q1" s="433" t="s">
        <v>580</v>
      </c>
      <c r="R1" s="434"/>
      <c r="S1" s="434"/>
      <c r="T1" s="435"/>
    </row>
    <row r="2" spans="2:20" x14ac:dyDescent="0.25">
      <c r="B2" s="204" t="s">
        <v>354</v>
      </c>
      <c r="C2" s="205" t="s">
        <v>355</v>
      </c>
      <c r="D2" s="436">
        <v>105</v>
      </c>
      <c r="E2" s="436"/>
      <c r="F2" s="194"/>
      <c r="G2" s="194"/>
      <c r="K2" s="443">
        <f>Principal!F18</f>
        <v>105</v>
      </c>
      <c r="L2" s="443"/>
      <c r="M2" s="200"/>
      <c r="N2" s="200"/>
      <c r="Q2" s="222">
        <f>D2-K2</f>
        <v>0</v>
      </c>
      <c r="R2" s="46"/>
      <c r="S2" s="46"/>
      <c r="T2" s="46"/>
    </row>
    <row r="3" spans="2:20" x14ac:dyDescent="0.25">
      <c r="B3" s="204" t="s">
        <v>356</v>
      </c>
      <c r="C3" s="205" t="s">
        <v>576</v>
      </c>
      <c r="D3" s="441" t="s">
        <v>31</v>
      </c>
      <c r="E3" s="442"/>
      <c r="F3" s="194"/>
      <c r="G3" s="194"/>
      <c r="K3" s="439" t="str">
        <f>Principal!F19</f>
        <v>js7</v>
      </c>
      <c r="L3" s="440"/>
      <c r="M3" s="200"/>
      <c r="N3" s="200"/>
      <c r="Q3" s="221"/>
      <c r="R3" s="46"/>
      <c r="S3" s="46"/>
      <c r="T3" s="46"/>
    </row>
    <row r="4" spans="2:20" x14ac:dyDescent="0.25">
      <c r="B4" s="204" t="s">
        <v>357</v>
      </c>
      <c r="C4" s="205" t="s">
        <v>358</v>
      </c>
      <c r="D4" s="436">
        <v>2</v>
      </c>
      <c r="E4" s="436"/>
      <c r="F4" s="194"/>
      <c r="G4" s="194"/>
      <c r="K4" s="443">
        <f>Principal!F14</f>
        <v>2</v>
      </c>
      <c r="L4" s="443"/>
      <c r="M4" s="200"/>
      <c r="N4" s="200"/>
      <c r="Q4" s="222">
        <f t="shared" ref="Q4:R38" si="0">D4-K4</f>
        <v>0</v>
      </c>
      <c r="R4" s="46"/>
      <c r="S4" s="46"/>
      <c r="T4" s="46"/>
    </row>
    <row r="5" spans="2:20" x14ac:dyDescent="0.25">
      <c r="B5" s="204" t="s">
        <v>359</v>
      </c>
      <c r="C5" s="205" t="s">
        <v>360</v>
      </c>
      <c r="D5" s="436">
        <v>20</v>
      </c>
      <c r="E5" s="436"/>
      <c r="F5" s="194"/>
      <c r="G5" s="194"/>
      <c r="K5" s="443">
        <f>Principal!F15</f>
        <v>20</v>
      </c>
      <c r="L5" s="443"/>
      <c r="M5" s="200"/>
      <c r="N5" s="200"/>
      <c r="Q5" s="222">
        <f t="shared" si="0"/>
        <v>0</v>
      </c>
      <c r="R5" s="46"/>
      <c r="S5" s="46"/>
      <c r="T5" s="46"/>
    </row>
    <row r="6" spans="2:20" x14ac:dyDescent="0.25">
      <c r="B6" s="204" t="s">
        <v>361</v>
      </c>
      <c r="C6" s="205" t="s">
        <v>362</v>
      </c>
      <c r="D6" s="436">
        <v>15</v>
      </c>
      <c r="E6" s="436"/>
      <c r="F6" s="194"/>
      <c r="G6" s="194"/>
      <c r="K6" s="443">
        <f>Principal!F16</f>
        <v>15</v>
      </c>
      <c r="L6" s="443"/>
      <c r="M6" s="200"/>
      <c r="N6" s="200"/>
      <c r="Q6" s="222">
        <f t="shared" si="0"/>
        <v>0</v>
      </c>
      <c r="R6" s="46"/>
      <c r="S6" s="46"/>
      <c r="T6" s="46"/>
    </row>
    <row r="7" spans="2:20" x14ac:dyDescent="0.25">
      <c r="B7" s="204" t="s">
        <v>1</v>
      </c>
      <c r="C7" s="205" t="s">
        <v>363</v>
      </c>
      <c r="D7" s="196">
        <v>30</v>
      </c>
      <c r="E7" s="196">
        <v>71</v>
      </c>
      <c r="F7" s="194"/>
      <c r="G7" s="194"/>
      <c r="K7" s="202">
        <f>Principal!F12</f>
        <v>30</v>
      </c>
      <c r="L7" s="202">
        <f>Principal!G12</f>
        <v>71</v>
      </c>
      <c r="M7" s="200"/>
      <c r="N7" s="200"/>
      <c r="Q7" s="222">
        <f t="shared" si="0"/>
        <v>0</v>
      </c>
      <c r="R7" s="46"/>
      <c r="S7" s="46"/>
      <c r="T7" s="46"/>
    </row>
    <row r="8" spans="2:20" x14ac:dyDescent="0.25">
      <c r="B8" s="204" t="s">
        <v>364</v>
      </c>
      <c r="C8" s="205" t="s">
        <v>365</v>
      </c>
      <c r="D8" s="196">
        <v>20</v>
      </c>
      <c r="E8" s="196">
        <v>18</v>
      </c>
      <c r="F8" s="194"/>
      <c r="G8" s="194"/>
      <c r="K8" s="202">
        <f>Principal!O44</f>
        <v>20</v>
      </c>
      <c r="L8" s="202">
        <f>Principal!P44</f>
        <v>18</v>
      </c>
      <c r="M8" s="200"/>
      <c r="N8" s="200"/>
      <c r="Q8" s="222">
        <f t="shared" si="0"/>
        <v>0</v>
      </c>
      <c r="R8" s="46"/>
      <c r="S8" s="46"/>
      <c r="T8" s="46"/>
    </row>
    <row r="9" spans="2:20" x14ac:dyDescent="0.25">
      <c r="B9" s="204" t="s">
        <v>366</v>
      </c>
      <c r="C9" s="205" t="s">
        <v>367</v>
      </c>
      <c r="D9" s="436">
        <v>1.25</v>
      </c>
      <c r="E9" s="436"/>
      <c r="F9" s="194"/>
      <c r="G9" s="194"/>
      <c r="K9" s="443">
        <f>Principal!F46</f>
        <v>1.25</v>
      </c>
      <c r="L9" s="443"/>
      <c r="M9" s="200"/>
      <c r="N9" s="200"/>
      <c r="Q9" s="222">
        <f t="shared" si="0"/>
        <v>0</v>
      </c>
      <c r="R9" s="46"/>
      <c r="S9" s="46"/>
      <c r="T9" s="46"/>
    </row>
    <row r="10" spans="2:20" x14ac:dyDescent="0.25">
      <c r="B10" s="204" t="s">
        <v>368</v>
      </c>
      <c r="C10" s="205" t="s">
        <v>369</v>
      </c>
      <c r="D10" s="436">
        <v>1</v>
      </c>
      <c r="E10" s="436"/>
      <c r="F10" s="194"/>
      <c r="G10" s="194"/>
      <c r="K10" s="443">
        <f>Principal!F44</f>
        <v>1</v>
      </c>
      <c r="L10" s="443"/>
      <c r="M10" s="200"/>
      <c r="N10" s="200"/>
      <c r="Q10" s="222">
        <f t="shared" si="0"/>
        <v>0</v>
      </c>
      <c r="R10" s="46"/>
      <c r="S10" s="46"/>
      <c r="T10" s="46"/>
    </row>
    <row r="11" spans="2:20" x14ac:dyDescent="0.25">
      <c r="B11" s="204" t="s">
        <v>370</v>
      </c>
      <c r="C11" s="205" t="s">
        <v>371</v>
      </c>
      <c r="D11" s="436">
        <v>2.367</v>
      </c>
      <c r="E11" s="436"/>
      <c r="F11" s="194"/>
      <c r="G11" s="194"/>
      <c r="K11" s="444">
        <f>Principal!F13</f>
        <v>2.3666666666666667</v>
      </c>
      <c r="L11" s="444"/>
      <c r="M11" s="200"/>
      <c r="N11" s="200"/>
      <c r="Q11" s="222">
        <f t="shared" si="0"/>
        <v>3.3333333333329662E-4</v>
      </c>
      <c r="R11" s="46"/>
      <c r="S11" s="46"/>
      <c r="T11" s="46"/>
    </row>
    <row r="12" spans="2:20" x14ac:dyDescent="0.25">
      <c r="B12" s="204" t="s">
        <v>372</v>
      </c>
      <c r="C12" s="205" t="s">
        <v>373</v>
      </c>
      <c r="D12" s="436">
        <v>2.0710000000000002</v>
      </c>
      <c r="E12" s="436"/>
      <c r="F12" s="194"/>
      <c r="G12" s="194"/>
      <c r="K12" s="444">
        <f>Principal!F23</f>
        <v>2.0705523608201659</v>
      </c>
      <c r="L12" s="444"/>
      <c r="M12" s="200"/>
      <c r="N12" s="200"/>
      <c r="Q12" s="222">
        <f t="shared" si="0"/>
        <v>4.4763917983425827E-4</v>
      </c>
      <c r="R12" s="46"/>
      <c r="S12" s="46"/>
      <c r="T12" s="46"/>
    </row>
    <row r="13" spans="2:20" x14ac:dyDescent="0.25">
      <c r="B13" s="204" t="s">
        <v>374</v>
      </c>
      <c r="C13" s="205" t="s">
        <v>375</v>
      </c>
      <c r="D13" s="436">
        <v>20.646999999999998</v>
      </c>
      <c r="E13" s="436"/>
      <c r="F13" s="194"/>
      <c r="G13" s="194"/>
      <c r="K13" s="444">
        <f>Principal!F26</f>
        <v>20.646896487046469</v>
      </c>
      <c r="L13" s="444"/>
      <c r="M13" s="200"/>
      <c r="N13" s="200"/>
      <c r="Q13" s="222">
        <f t="shared" si="0"/>
        <v>1.0351295352961642E-4</v>
      </c>
      <c r="R13" s="46"/>
      <c r="S13" s="46"/>
      <c r="T13" s="46"/>
    </row>
    <row r="14" spans="2:20" x14ac:dyDescent="0.25">
      <c r="B14" s="204" t="s">
        <v>376</v>
      </c>
      <c r="C14" s="205" t="s">
        <v>377</v>
      </c>
      <c r="D14" s="436">
        <v>21.271000000000001</v>
      </c>
      <c r="E14" s="436"/>
      <c r="F14" s="194"/>
      <c r="G14" s="194"/>
      <c r="K14" s="444">
        <f>Principal!F27</f>
        <v>21.270883001178767</v>
      </c>
      <c r="L14" s="444"/>
      <c r="M14" s="200"/>
      <c r="N14" s="200"/>
      <c r="Q14" s="222">
        <f t="shared" si="0"/>
        <v>1.16998821233949E-4</v>
      </c>
      <c r="R14" s="46"/>
      <c r="S14" s="46"/>
      <c r="T14" s="46"/>
    </row>
    <row r="15" spans="2:20" x14ac:dyDescent="0.25">
      <c r="B15" s="204" t="s">
        <v>378</v>
      </c>
      <c r="C15" s="205" t="s">
        <v>379</v>
      </c>
      <c r="D15" s="436">
        <v>14.076000000000001</v>
      </c>
      <c r="E15" s="436"/>
      <c r="F15" s="194"/>
      <c r="G15" s="194"/>
      <c r="K15" s="444">
        <f>Principal!F28</f>
        <v>14.07609542166249</v>
      </c>
      <c r="L15" s="444"/>
      <c r="M15" s="200"/>
      <c r="N15" s="200"/>
      <c r="Q15" s="222">
        <f t="shared" si="0"/>
        <v>-9.5421662489769687E-5</v>
      </c>
      <c r="R15" s="46"/>
      <c r="S15" s="46"/>
      <c r="T15" s="46"/>
    </row>
    <row r="16" spans="2:20" x14ac:dyDescent="0.25">
      <c r="B16" s="204" t="s">
        <v>380</v>
      </c>
      <c r="C16" s="205" t="s">
        <v>381</v>
      </c>
      <c r="D16" s="436">
        <v>104.563</v>
      </c>
      <c r="E16" s="436"/>
      <c r="F16" s="194"/>
      <c r="G16" s="194"/>
      <c r="K16" s="444">
        <f>Principal!F22</f>
        <v>104.56289422141838</v>
      </c>
      <c r="L16" s="444"/>
      <c r="M16" s="200"/>
      <c r="N16" s="200"/>
      <c r="Q16" s="222">
        <f t="shared" si="0"/>
        <v>1.0577858162719167E-4</v>
      </c>
      <c r="R16" s="46"/>
      <c r="S16" s="46"/>
      <c r="T16" s="46"/>
    </row>
    <row r="17" spans="2:21" x14ac:dyDescent="0.25">
      <c r="B17" s="204" t="s">
        <v>382</v>
      </c>
      <c r="C17" s="205" t="s">
        <v>383</v>
      </c>
      <c r="D17" s="436">
        <v>0.22170000000000001</v>
      </c>
      <c r="E17" s="436"/>
      <c r="F17" s="194"/>
      <c r="G17" s="194"/>
      <c r="K17" s="445">
        <f>Principal!F30</f>
        <v>0.22172618217060863</v>
      </c>
      <c r="L17" s="445"/>
      <c r="M17" s="200"/>
      <c r="N17" s="200"/>
      <c r="Q17" s="222">
        <f t="shared" si="0"/>
        <v>-2.6182170608624045E-5</v>
      </c>
      <c r="R17" s="46"/>
      <c r="S17" s="46"/>
      <c r="T17" s="46"/>
    </row>
    <row r="18" spans="2:21" x14ac:dyDescent="0.25">
      <c r="B18" s="204" t="s">
        <v>384</v>
      </c>
      <c r="C18" s="205" t="s">
        <v>385</v>
      </c>
      <c r="D18" s="196">
        <v>0.5</v>
      </c>
      <c r="E18" s="196">
        <v>-0.27829999999999999</v>
      </c>
      <c r="F18" s="194"/>
      <c r="G18" s="194"/>
      <c r="K18" s="210">
        <f>Principal!F39</f>
        <v>0.5</v>
      </c>
      <c r="L18" s="210">
        <f>Principal!G39</f>
        <v>-0.27827381782939137</v>
      </c>
      <c r="M18" s="200"/>
      <c r="N18" s="200"/>
      <c r="Q18" s="222">
        <f t="shared" si="0"/>
        <v>0</v>
      </c>
      <c r="R18" s="222">
        <f t="shared" si="0"/>
        <v>-2.6182170608624045E-5</v>
      </c>
      <c r="S18" s="46"/>
      <c r="T18" s="46"/>
    </row>
    <row r="19" spans="2:21" x14ac:dyDescent="0.25">
      <c r="B19" s="204" t="s">
        <v>386</v>
      </c>
      <c r="C19" s="205" t="s">
        <v>387</v>
      </c>
      <c r="D19" s="196">
        <f>1.9348*D4</f>
        <v>3.8696000000000002</v>
      </c>
      <c r="E19" s="196">
        <f>1.3682*D4</f>
        <v>2.7364000000000002</v>
      </c>
      <c r="F19" s="194"/>
      <c r="G19" s="194"/>
      <c r="K19" s="210">
        <f>Principal!F55</f>
        <v>3.8695331221221938</v>
      </c>
      <c r="L19" s="210">
        <f>Principal!G55</f>
        <v>2.7364591069277342</v>
      </c>
      <c r="M19" s="200"/>
      <c r="N19" s="200"/>
      <c r="Q19" s="222">
        <f t="shared" si="0"/>
        <v>6.6877877806348351E-5</v>
      </c>
      <c r="R19" s="222">
        <f t="shared" si="0"/>
        <v>-5.91069277340317E-5</v>
      </c>
      <c r="S19" s="46"/>
      <c r="T19" s="46"/>
    </row>
    <row r="20" spans="2:21" x14ac:dyDescent="0.25">
      <c r="B20" s="204" t="s">
        <v>388</v>
      </c>
      <c r="C20" s="205" t="s">
        <v>389</v>
      </c>
      <c r="D20" s="436">
        <v>-6.0000000000000001E-3</v>
      </c>
      <c r="E20" s="436"/>
      <c r="F20" s="194"/>
      <c r="G20" s="194"/>
      <c r="K20" s="445">
        <f>Principal!F43</f>
        <v>6.3465857595924602E-3</v>
      </c>
      <c r="L20" s="445"/>
      <c r="M20" s="200"/>
      <c r="N20" s="200"/>
      <c r="Q20" s="222">
        <f>D20+K20</f>
        <v>3.4658575959246006E-4</v>
      </c>
      <c r="R20" s="221"/>
      <c r="S20" s="46"/>
      <c r="T20" s="46"/>
    </row>
    <row r="21" spans="2:21" x14ac:dyDescent="0.25">
      <c r="B21" s="204" t="s">
        <v>392</v>
      </c>
      <c r="C21" s="205" t="s">
        <v>393</v>
      </c>
      <c r="D21" s="196">
        <v>58.127000000000002</v>
      </c>
      <c r="E21" s="196">
        <v>137.56700000000001</v>
      </c>
      <c r="F21" s="194"/>
      <c r="G21" s="194"/>
      <c r="K21" s="211">
        <f>Principal!O48</f>
        <v>58.126900535938354</v>
      </c>
      <c r="L21" s="211">
        <f>Principal!P48</f>
        <v>137.5669979350541</v>
      </c>
      <c r="M21" s="200"/>
      <c r="N21" s="200"/>
      <c r="Q21" s="222">
        <f t="shared" si="0"/>
        <v>9.9464061648291135E-5</v>
      </c>
      <c r="R21" s="222">
        <f t="shared" si="0"/>
        <v>2.0649459031574224E-6</v>
      </c>
      <c r="S21" s="46"/>
      <c r="T21" s="46"/>
    </row>
    <row r="22" spans="2:21" x14ac:dyDescent="0.25">
      <c r="B22" s="204" t="s">
        <v>390</v>
      </c>
      <c r="C22" s="205" t="s">
        <v>391</v>
      </c>
      <c r="D22" s="196">
        <v>62.116999999999997</v>
      </c>
      <c r="E22" s="196">
        <v>147.00899999999999</v>
      </c>
      <c r="F22" s="194"/>
      <c r="G22" s="194"/>
      <c r="K22" s="211">
        <f>Principal!F24</f>
        <v>62.116570824604977</v>
      </c>
      <c r="L22" s="211">
        <f>Principal!G24</f>
        <v>147.00921761823179</v>
      </c>
      <c r="M22" s="200"/>
      <c r="N22" s="200"/>
      <c r="Q22" s="222">
        <f t="shared" si="0"/>
        <v>4.2917539501985402E-4</v>
      </c>
      <c r="R22" s="222">
        <f t="shared" si="0"/>
        <v>-2.1761823180099782E-4</v>
      </c>
      <c r="S22" s="46"/>
      <c r="T22" s="46"/>
    </row>
    <row r="23" spans="2:21" x14ac:dyDescent="0.25">
      <c r="B23" s="204" t="s">
        <v>394</v>
      </c>
      <c r="C23" s="205" t="s">
        <v>395</v>
      </c>
      <c r="D23" s="218">
        <v>68.105000000000004</v>
      </c>
      <c r="E23" s="218">
        <v>149.88399999999999</v>
      </c>
      <c r="F23" s="194"/>
      <c r="G23" s="194"/>
      <c r="K23" s="217">
        <f>Principal!O17</f>
        <v>68.103877653085789</v>
      </c>
      <c r="L23" s="217">
        <f>Principal!P17</f>
        <v>149.88342917539504</v>
      </c>
      <c r="M23" s="200"/>
      <c r="N23" s="200"/>
      <c r="Q23" s="222">
        <f t="shared" si="0"/>
        <v>1.1223469142151998E-3</v>
      </c>
      <c r="R23" s="222">
        <f t="shared" si="0"/>
        <v>5.7082460494939369E-4</v>
      </c>
      <c r="S23" s="46"/>
      <c r="T23" s="46"/>
      <c r="U23" t="s">
        <v>581</v>
      </c>
    </row>
    <row r="24" spans="2:21" x14ac:dyDescent="0.25">
      <c r="B24" s="206"/>
      <c r="C24" s="205" t="s">
        <v>396</v>
      </c>
      <c r="D24" s="196">
        <v>68.105000000000004</v>
      </c>
      <c r="E24" s="196">
        <f>D24+E25</f>
        <v>68.058999999999997</v>
      </c>
      <c r="F24" s="196">
        <v>149.88399999999999</v>
      </c>
      <c r="G24" s="196">
        <v>149.821</v>
      </c>
      <c r="H24" s="52"/>
      <c r="I24" s="52"/>
      <c r="J24" s="52"/>
      <c r="K24" s="217">
        <f>Principal!O17</f>
        <v>68.103877653085789</v>
      </c>
      <c r="L24" s="217">
        <f>Principal!O20</f>
        <v>68.057877653085782</v>
      </c>
      <c r="M24" s="217">
        <f>Principal!P19</f>
        <v>149.88342917539504</v>
      </c>
      <c r="N24" s="217">
        <f>Principal!P20</f>
        <v>149.82042917539505</v>
      </c>
      <c r="Q24" s="222">
        <f t="shared" si="0"/>
        <v>1.1223469142151998E-3</v>
      </c>
      <c r="R24" s="222">
        <f t="shared" ref="R24" si="1">E24-L24</f>
        <v>1.1223469142151998E-3</v>
      </c>
      <c r="S24" s="222">
        <f t="shared" ref="S24" si="2">F24-M24</f>
        <v>5.7082460494939369E-4</v>
      </c>
      <c r="T24" s="222">
        <f t="shared" ref="T24" si="3">G24-N24</f>
        <v>5.7082460494939369E-4</v>
      </c>
    </row>
    <row r="25" spans="2:21" x14ac:dyDescent="0.25">
      <c r="B25" s="204" t="s">
        <v>397</v>
      </c>
      <c r="C25" s="205" t="s">
        <v>398</v>
      </c>
      <c r="D25" s="196">
        <v>0</v>
      </c>
      <c r="E25" s="196">
        <v>-4.5999999999999999E-2</v>
      </c>
      <c r="F25" s="196">
        <v>0</v>
      </c>
      <c r="G25" s="196">
        <v>-6.3E-2</v>
      </c>
      <c r="H25" s="52"/>
      <c r="I25" s="52"/>
      <c r="J25" s="52"/>
      <c r="K25" s="202">
        <f>Principal!O15</f>
        <v>0</v>
      </c>
      <c r="L25" s="202">
        <f>Principal!O16</f>
        <v>-4.5999999999999999E-2</v>
      </c>
      <c r="M25" s="202">
        <f>Principal!P15</f>
        <v>0</v>
      </c>
      <c r="N25" s="202">
        <f>Principal!P16</f>
        <v>-6.3E-2</v>
      </c>
      <c r="Q25" s="222">
        <f t="shared" si="0"/>
        <v>0</v>
      </c>
      <c r="R25" s="222">
        <f t="shared" si="0"/>
        <v>0</v>
      </c>
      <c r="S25" s="222">
        <f t="shared" ref="S25" si="4">F25-M25</f>
        <v>0</v>
      </c>
      <c r="T25" s="222">
        <f t="shared" ref="T25" si="5">G25-N25</f>
        <v>0</v>
      </c>
    </row>
    <row r="26" spans="2:21" x14ac:dyDescent="0.25">
      <c r="B26" s="204" t="s">
        <v>399</v>
      </c>
      <c r="C26" s="205" t="s">
        <v>400</v>
      </c>
      <c r="D26" s="196">
        <v>0.2</v>
      </c>
      <c r="E26" s="196">
        <v>0.2</v>
      </c>
      <c r="F26" s="197"/>
      <c r="G26" s="197"/>
      <c r="H26" s="52"/>
      <c r="I26" s="52"/>
      <c r="J26" s="52"/>
      <c r="K26" s="202">
        <v>0.2</v>
      </c>
      <c r="L26" s="202">
        <v>0.2</v>
      </c>
      <c r="M26" s="200"/>
      <c r="N26" s="200"/>
      <c r="Q26" s="222">
        <f t="shared" si="0"/>
        <v>0</v>
      </c>
      <c r="R26" s="222">
        <f t="shared" si="0"/>
        <v>0</v>
      </c>
      <c r="S26" s="46"/>
      <c r="T26" s="46"/>
    </row>
    <row r="27" spans="2:21" x14ac:dyDescent="0.25">
      <c r="B27" s="204" t="s">
        <v>401</v>
      </c>
      <c r="C27" s="205" t="s">
        <v>402</v>
      </c>
      <c r="D27" s="196">
        <v>40</v>
      </c>
      <c r="E27" s="196">
        <v>40</v>
      </c>
      <c r="F27" s="197"/>
      <c r="G27" s="197"/>
      <c r="H27" s="52"/>
      <c r="I27" s="52"/>
      <c r="J27" s="52"/>
      <c r="K27" s="202">
        <v>40</v>
      </c>
      <c r="L27" s="202">
        <v>40</v>
      </c>
      <c r="M27" s="200"/>
      <c r="N27" s="200"/>
      <c r="Q27" s="222">
        <f t="shared" si="0"/>
        <v>0</v>
      </c>
      <c r="R27" s="222">
        <f t="shared" si="0"/>
        <v>0</v>
      </c>
      <c r="S27" s="46"/>
      <c r="T27" s="46"/>
    </row>
    <row r="28" spans="2:21" x14ac:dyDescent="0.25">
      <c r="B28" s="204" t="s">
        <v>403</v>
      </c>
      <c r="C28" s="205" t="s">
        <v>404</v>
      </c>
      <c r="D28" s="196">
        <v>67.704999999999998</v>
      </c>
      <c r="E28" s="196">
        <v>149.48400000000001</v>
      </c>
      <c r="F28" s="197"/>
      <c r="G28" s="197"/>
      <c r="H28" s="52"/>
      <c r="I28" s="52"/>
      <c r="J28" s="52"/>
      <c r="K28" s="235">
        <f>Principal!O27</f>
        <v>67.703877653085783</v>
      </c>
      <c r="L28" s="235">
        <f>Principal!P27</f>
        <v>149.48342917539503</v>
      </c>
      <c r="M28" s="200"/>
      <c r="N28" s="200"/>
      <c r="Q28" s="222">
        <f t="shared" si="0"/>
        <v>1.1223469142151998E-3</v>
      </c>
      <c r="R28" s="222">
        <f t="shared" si="0"/>
        <v>5.708246049778154E-4</v>
      </c>
      <c r="S28" s="46"/>
      <c r="T28" s="46"/>
    </row>
    <row r="29" spans="2:21" x14ac:dyDescent="0.25">
      <c r="B29" s="206"/>
      <c r="C29" s="205" t="s">
        <v>405</v>
      </c>
      <c r="D29" s="234">
        <v>67.704999999999998</v>
      </c>
      <c r="E29" s="198">
        <v>67.659000000000006</v>
      </c>
      <c r="F29" s="196">
        <v>149.48400000000001</v>
      </c>
      <c r="G29" s="196">
        <v>149.42099999999999</v>
      </c>
      <c r="H29" s="52"/>
      <c r="I29" s="52"/>
      <c r="J29" s="52"/>
      <c r="K29" s="211">
        <f>Principal!O28</f>
        <v>67.703877653085783</v>
      </c>
      <c r="L29" s="211">
        <f>Principal!O29</f>
        <v>67.657877653085777</v>
      </c>
      <c r="M29" s="212">
        <f>Principal!P28</f>
        <v>149.48342917539503</v>
      </c>
      <c r="N29" s="212">
        <f>Principal!P29</f>
        <v>149.42042917539504</v>
      </c>
      <c r="Q29" s="222">
        <f t="shared" si="0"/>
        <v>1.1223469142151998E-3</v>
      </c>
      <c r="R29" s="222">
        <f t="shared" ref="R29" si="6">E29-L29</f>
        <v>1.1223469142294107E-3</v>
      </c>
      <c r="S29" s="222">
        <f t="shared" ref="S29" si="7">F29-M29</f>
        <v>5.708246049778154E-4</v>
      </c>
      <c r="T29" s="222">
        <f t="shared" ref="T29" si="8">G29-N29</f>
        <v>5.7082460494939369E-4</v>
      </c>
    </row>
    <row r="30" spans="2:21" x14ac:dyDescent="0.25">
      <c r="B30" s="204" t="s">
        <v>406</v>
      </c>
      <c r="C30" s="205" t="s">
        <v>407</v>
      </c>
      <c r="D30" s="196">
        <v>62.375999999999998</v>
      </c>
      <c r="E30" s="196">
        <v>147.624</v>
      </c>
      <c r="F30" s="197"/>
      <c r="G30" s="197"/>
      <c r="H30" s="52"/>
      <c r="I30" s="52"/>
      <c r="J30" s="52"/>
      <c r="K30" s="211">
        <f>Principal!F25</f>
        <v>62.376237623762378</v>
      </c>
      <c r="L30" s="211">
        <f>Principal!G25</f>
        <v>147.62376237623764</v>
      </c>
      <c r="M30" s="212"/>
      <c r="N30" s="212"/>
      <c r="Q30" s="222">
        <f t="shared" si="0"/>
        <v>-2.3762376238067873E-4</v>
      </c>
      <c r="R30" s="222">
        <f t="shared" si="0"/>
        <v>2.3762376235936244E-4</v>
      </c>
      <c r="S30" s="46"/>
      <c r="T30" s="46"/>
    </row>
    <row r="31" spans="2:21" x14ac:dyDescent="0.25">
      <c r="B31" s="204" t="s">
        <v>408</v>
      </c>
      <c r="C31" s="205" t="s">
        <v>409</v>
      </c>
      <c r="D31" s="196">
        <v>59.116999999999997</v>
      </c>
      <c r="E31" s="196">
        <v>140.89599999999999</v>
      </c>
      <c r="F31" s="197"/>
      <c r="G31" s="197"/>
      <c r="H31" s="52"/>
      <c r="I31" s="52"/>
      <c r="J31" s="52"/>
      <c r="K31" s="211">
        <f>Principal!O30</f>
        <v>59.116570824604977</v>
      </c>
      <c r="L31" s="211">
        <f>Principal!P30</f>
        <v>140.89612234691421</v>
      </c>
      <c r="M31" s="212"/>
      <c r="N31" s="212"/>
      <c r="Q31" s="222">
        <f t="shared" si="0"/>
        <v>4.2917539501985402E-4</v>
      </c>
      <c r="R31" s="222">
        <f t="shared" si="0"/>
        <v>-1.2234691422463584E-4</v>
      </c>
      <c r="S31" s="46"/>
      <c r="T31" s="46"/>
    </row>
    <row r="32" spans="2:21" x14ac:dyDescent="0.25">
      <c r="B32" s="204" t="s">
        <v>410</v>
      </c>
      <c r="C32" s="205" t="s">
        <v>411</v>
      </c>
      <c r="D32" s="196">
        <v>0.45190000000000002</v>
      </c>
      <c r="E32" s="196">
        <v>0.4244</v>
      </c>
      <c r="F32" s="196">
        <v>-0.34350000000000003</v>
      </c>
      <c r="G32" s="196">
        <v>-0.37790000000000001</v>
      </c>
      <c r="H32" s="52"/>
      <c r="I32" s="52"/>
      <c r="J32" s="52"/>
      <c r="K32" s="210">
        <f>Principal!F58</f>
        <v>0.45191914515954407</v>
      </c>
      <c r="L32" s="210">
        <f>Principal!F59</f>
        <v>0.42444437096499782</v>
      </c>
      <c r="M32" s="210">
        <f>Principal!G58</f>
        <v>-0.34352640654143879</v>
      </c>
      <c r="N32" s="210">
        <f>Principal!G59</f>
        <v>-0.37786987428462149</v>
      </c>
      <c r="Q32" s="222">
        <f t="shared" si="0"/>
        <v>-1.9145159544042833E-5</v>
      </c>
      <c r="R32" s="222">
        <f t="shared" ref="R32" si="9">E32-L32</f>
        <v>-4.4370964997819673E-5</v>
      </c>
      <c r="S32" s="222">
        <f t="shared" ref="S32" si="10">F32-M32</f>
        <v>2.6406541438761533E-5</v>
      </c>
      <c r="T32" s="222">
        <f t="shared" ref="T32" si="11">G32-N32</f>
        <v>-3.0125715378526152E-5</v>
      </c>
    </row>
    <row r="33" spans="2:20" x14ac:dyDescent="0.25">
      <c r="B33" s="204" t="s">
        <v>412</v>
      </c>
      <c r="C33" s="205" t="s">
        <v>413</v>
      </c>
      <c r="D33" s="196">
        <v>0</v>
      </c>
      <c r="E33" s="196">
        <v>-4.5999999999999999E-2</v>
      </c>
      <c r="F33" s="196">
        <v>0</v>
      </c>
      <c r="G33" s="196">
        <v>-6.3E-2</v>
      </c>
      <c r="H33" s="52"/>
      <c r="I33" s="52"/>
      <c r="J33" s="52"/>
      <c r="K33" s="211">
        <f>Principal!O15</f>
        <v>0</v>
      </c>
      <c r="L33" s="211">
        <f>Principal!O16</f>
        <v>-4.5999999999999999E-2</v>
      </c>
      <c r="M33" s="235">
        <f>Principal!P15</f>
        <v>0</v>
      </c>
      <c r="N33" s="235">
        <f>Principal!P16</f>
        <v>-6.3E-2</v>
      </c>
      <c r="Q33" s="222">
        <f t="shared" si="0"/>
        <v>0</v>
      </c>
      <c r="R33" s="222">
        <f t="shared" ref="R33:R34" si="12">E33-L33</f>
        <v>0</v>
      </c>
      <c r="S33" s="222">
        <f t="shared" ref="S33:S34" si="13">F33-M33</f>
        <v>0</v>
      </c>
      <c r="T33" s="222">
        <f t="shared" ref="T33:T34" si="14">G33-N33</f>
        <v>0</v>
      </c>
    </row>
    <row r="34" spans="2:20" x14ac:dyDescent="0.25">
      <c r="B34" s="204" t="s">
        <v>414</v>
      </c>
      <c r="C34" s="205" t="s">
        <v>415</v>
      </c>
      <c r="D34" s="196">
        <v>59.116999999999997</v>
      </c>
      <c r="E34" s="196">
        <f>D31+E33</f>
        <v>59.070999999999998</v>
      </c>
      <c r="F34" s="196">
        <v>140.89599999999999</v>
      </c>
      <c r="G34" s="196">
        <v>140.833</v>
      </c>
      <c r="H34" s="52"/>
      <c r="I34" s="52"/>
      <c r="J34" s="52"/>
      <c r="K34" s="211"/>
      <c r="L34" s="211"/>
      <c r="M34" s="212"/>
      <c r="N34" s="212"/>
      <c r="Q34" s="221">
        <f t="shared" si="0"/>
        <v>59.116999999999997</v>
      </c>
      <c r="R34" s="221">
        <f t="shared" si="12"/>
        <v>59.070999999999998</v>
      </c>
      <c r="S34" s="221">
        <f t="shared" si="13"/>
        <v>140.89599999999999</v>
      </c>
      <c r="T34" s="221">
        <f t="shared" si="14"/>
        <v>140.833</v>
      </c>
    </row>
    <row r="35" spans="2:20" x14ac:dyDescent="0.25">
      <c r="B35" s="204" t="s">
        <v>416</v>
      </c>
      <c r="C35" s="205" t="s">
        <v>417</v>
      </c>
      <c r="D35" s="196">
        <v>0.5</v>
      </c>
      <c r="E35" s="196">
        <v>0.5</v>
      </c>
      <c r="F35" s="197"/>
      <c r="G35" s="197"/>
      <c r="H35" s="52"/>
      <c r="I35" s="52"/>
      <c r="J35" s="52"/>
      <c r="K35" s="211"/>
      <c r="L35" s="211"/>
      <c r="M35" s="212"/>
      <c r="N35" s="212"/>
      <c r="Q35" s="221">
        <f t="shared" si="0"/>
        <v>0.5</v>
      </c>
      <c r="R35" s="221">
        <f t="shared" si="0"/>
        <v>0.5</v>
      </c>
      <c r="S35" s="221"/>
      <c r="T35" s="221"/>
    </row>
    <row r="36" spans="2:20" x14ac:dyDescent="0.25">
      <c r="B36" s="204" t="s">
        <v>418</v>
      </c>
      <c r="C36" s="205" t="s">
        <v>419</v>
      </c>
      <c r="D36" s="196">
        <v>0.57999999999999996</v>
      </c>
      <c r="E36" s="196">
        <v>0.48199999999999998</v>
      </c>
      <c r="F36" s="196">
        <v>0.57999999999999996</v>
      </c>
      <c r="G36" s="196">
        <v>0.48199999999999998</v>
      </c>
      <c r="H36" s="52"/>
      <c r="I36" s="52"/>
      <c r="J36" s="52"/>
      <c r="K36" s="211"/>
      <c r="L36" s="211"/>
      <c r="M36" s="212"/>
      <c r="N36" s="212"/>
      <c r="Q36" s="221">
        <f t="shared" si="0"/>
        <v>0.57999999999999996</v>
      </c>
      <c r="R36" s="221">
        <f t="shared" ref="R36" si="15">E36-L36</f>
        <v>0.48199999999999998</v>
      </c>
      <c r="S36" s="221">
        <f t="shared" ref="S36" si="16">F36-M36</f>
        <v>0.57999999999999996</v>
      </c>
      <c r="T36" s="221">
        <f t="shared" ref="T36" si="17">G36-N36</f>
        <v>0.48199999999999998</v>
      </c>
    </row>
    <row r="37" spans="2:20" x14ac:dyDescent="0.25">
      <c r="B37" s="204" t="s">
        <v>420</v>
      </c>
      <c r="C37" s="205" t="s">
        <v>421</v>
      </c>
      <c r="D37" s="196">
        <v>60.761000000000003</v>
      </c>
      <c r="E37" s="196">
        <v>143.56899999999999</v>
      </c>
      <c r="F37" s="197"/>
      <c r="G37" s="197"/>
      <c r="H37" s="52"/>
      <c r="I37" s="52"/>
      <c r="J37" s="52"/>
      <c r="K37" s="211"/>
      <c r="L37" s="211"/>
      <c r="M37" s="212"/>
      <c r="N37" s="212"/>
      <c r="Q37" s="221">
        <f t="shared" si="0"/>
        <v>60.761000000000003</v>
      </c>
      <c r="R37" s="221">
        <f t="shared" si="0"/>
        <v>143.56899999999999</v>
      </c>
      <c r="S37" s="221"/>
      <c r="T37" s="221"/>
    </row>
    <row r="38" spans="2:20" x14ac:dyDescent="0.25">
      <c r="B38" s="206"/>
      <c r="C38" s="205" t="s">
        <v>422</v>
      </c>
      <c r="D38" s="196">
        <v>60.835999999999999</v>
      </c>
      <c r="E38" s="196">
        <v>60.732999999999997</v>
      </c>
      <c r="F38" s="196">
        <v>143.63200000000001</v>
      </c>
      <c r="G38" s="196">
        <v>143.542</v>
      </c>
      <c r="H38" s="52"/>
      <c r="I38" s="52"/>
      <c r="J38" s="52"/>
      <c r="K38" s="211"/>
      <c r="L38" s="211"/>
      <c r="M38" s="212"/>
      <c r="N38" s="212"/>
      <c r="Q38" s="221">
        <f t="shared" si="0"/>
        <v>60.835999999999999</v>
      </c>
      <c r="R38" s="221">
        <f t="shared" ref="R38" si="18">E38-L38</f>
        <v>60.732999999999997</v>
      </c>
      <c r="S38" s="221">
        <f t="shared" ref="S38" si="19">F38-M38</f>
        <v>143.63200000000001</v>
      </c>
      <c r="T38" s="221">
        <f t="shared" ref="T38" si="20">G38-N38</f>
        <v>143.542</v>
      </c>
    </row>
    <row r="39" spans="2:20" x14ac:dyDescent="0.25">
      <c r="B39" s="204" t="s">
        <v>423</v>
      </c>
      <c r="C39" s="205" t="s">
        <v>424</v>
      </c>
      <c r="D39" s="196">
        <v>60.350999999999999</v>
      </c>
      <c r="E39" s="196">
        <v>142.54400000000001</v>
      </c>
      <c r="F39" s="197"/>
      <c r="G39" s="197"/>
      <c r="H39" s="52"/>
      <c r="I39" s="52"/>
      <c r="J39" s="52"/>
      <c r="K39" s="211"/>
      <c r="L39" s="211"/>
      <c r="M39" s="212"/>
      <c r="N39" s="212"/>
      <c r="Q39" s="221">
        <f t="shared" ref="Q39:R48" si="21">D39-K39</f>
        <v>60.350999999999999</v>
      </c>
      <c r="R39" s="221">
        <f t="shared" si="21"/>
        <v>142.54400000000001</v>
      </c>
      <c r="S39" s="221"/>
      <c r="T39" s="221"/>
    </row>
    <row r="40" spans="2:20" x14ac:dyDescent="0.25">
      <c r="B40" s="206"/>
      <c r="C40" s="205" t="s">
        <v>425</v>
      </c>
      <c r="D40" s="196">
        <v>60.350999999999999</v>
      </c>
      <c r="E40" s="196">
        <v>60.302999999999997</v>
      </c>
      <c r="F40" s="196">
        <v>142.54400000000001</v>
      </c>
      <c r="G40" s="196">
        <v>142.49700000000001</v>
      </c>
      <c r="H40" s="52"/>
      <c r="I40" s="52"/>
      <c r="J40" s="52"/>
      <c r="K40" s="211"/>
      <c r="L40" s="211"/>
      <c r="M40" s="212"/>
      <c r="N40" s="212"/>
      <c r="Q40" s="221">
        <f t="shared" si="21"/>
        <v>60.350999999999999</v>
      </c>
      <c r="R40" s="221">
        <f t="shared" ref="R40" si="22">E40-L40</f>
        <v>60.302999999999997</v>
      </c>
      <c r="S40" s="221">
        <f t="shared" ref="S40" si="23">F40-M40</f>
        <v>142.54400000000001</v>
      </c>
      <c r="T40" s="221">
        <f t="shared" ref="T40" si="24">G40-N40</f>
        <v>142.49700000000001</v>
      </c>
    </row>
    <row r="41" spans="2:20" x14ac:dyDescent="0.25">
      <c r="B41" s="204" t="s">
        <v>426</v>
      </c>
      <c r="C41" s="205" t="s">
        <v>530</v>
      </c>
      <c r="D41" s="196">
        <v>2.9940000000000002</v>
      </c>
      <c r="E41" s="196">
        <v>1.4370000000000001</v>
      </c>
      <c r="F41" s="197"/>
      <c r="G41" s="197"/>
      <c r="H41" s="52"/>
      <c r="I41" s="52"/>
      <c r="J41" s="52"/>
      <c r="K41" s="211">
        <f>Principal!O8</f>
        <v>2.9936534142404074</v>
      </c>
      <c r="L41" s="211">
        <f>Principal!P8</f>
        <v>1.4371057785816248</v>
      </c>
      <c r="M41" s="212"/>
      <c r="N41" s="212"/>
      <c r="Q41" s="222">
        <f t="shared" si="21"/>
        <v>3.4658575959278792E-4</v>
      </c>
      <c r="R41" s="222">
        <f t="shared" si="21"/>
        <v>-1.0577858162474918E-4</v>
      </c>
      <c r="S41" s="46"/>
      <c r="T41" s="46"/>
    </row>
    <row r="42" spans="2:20" x14ac:dyDescent="0.25">
      <c r="B42" s="206"/>
      <c r="C42" s="205" t="s">
        <v>427</v>
      </c>
      <c r="D42" s="196">
        <v>2.9940000000000002</v>
      </c>
      <c r="E42" s="196">
        <v>2.9620000000000002</v>
      </c>
      <c r="F42" s="196">
        <v>1.4370000000000001</v>
      </c>
      <c r="G42" s="196">
        <v>1.4059999999999999</v>
      </c>
      <c r="H42" s="52"/>
      <c r="I42" s="52"/>
      <c r="J42" s="52"/>
      <c r="K42" s="211"/>
      <c r="L42" s="211"/>
      <c r="M42" s="212"/>
      <c r="N42" s="212"/>
      <c r="Q42" s="221">
        <f t="shared" si="21"/>
        <v>2.9940000000000002</v>
      </c>
      <c r="R42" s="221">
        <f t="shared" ref="R42" si="25">E42-L42</f>
        <v>2.9620000000000002</v>
      </c>
      <c r="S42" s="221">
        <f t="shared" ref="S42" si="26">F42-M42</f>
        <v>1.4370000000000001</v>
      </c>
      <c r="T42" s="221">
        <f t="shared" ref="T42" si="27">G42-N42</f>
        <v>1.4059999999999999</v>
      </c>
    </row>
    <row r="43" spans="2:20" x14ac:dyDescent="0.25">
      <c r="B43" s="204" t="s">
        <v>428</v>
      </c>
      <c r="C43" s="205" t="s">
        <v>577</v>
      </c>
      <c r="D43" s="196">
        <v>1.5</v>
      </c>
      <c r="E43" s="196">
        <v>3.0569999999999999</v>
      </c>
      <c r="F43" s="197"/>
      <c r="G43" s="197"/>
      <c r="H43" s="52"/>
      <c r="I43" s="52"/>
      <c r="J43" s="52"/>
      <c r="K43" s="211">
        <f>Principal!O9</f>
        <v>1.5</v>
      </c>
      <c r="L43" s="211">
        <f>Principal!P9</f>
        <v>3.0565476356587826</v>
      </c>
      <c r="M43" s="212"/>
      <c r="N43" s="212"/>
      <c r="Q43" s="222">
        <f t="shared" si="21"/>
        <v>0</v>
      </c>
      <c r="R43" s="222">
        <f t="shared" si="21"/>
        <v>4.5236434121731506E-4</v>
      </c>
      <c r="S43" s="46"/>
      <c r="T43" s="46"/>
    </row>
    <row r="44" spans="2:20" x14ac:dyDescent="0.25">
      <c r="B44" s="206"/>
      <c r="C44" s="205" t="s">
        <v>429</v>
      </c>
      <c r="D44" s="196">
        <v>1.5</v>
      </c>
      <c r="E44" s="196">
        <v>1.532</v>
      </c>
      <c r="F44" s="196">
        <v>3.0569999999999999</v>
      </c>
      <c r="G44" s="196">
        <v>3.0880000000000001</v>
      </c>
      <c r="H44" s="52"/>
      <c r="I44" s="52"/>
      <c r="J44" s="52"/>
      <c r="K44" s="211"/>
      <c r="L44" s="211"/>
      <c r="M44" s="212"/>
      <c r="N44" s="212"/>
      <c r="Q44" s="221">
        <f t="shared" si="21"/>
        <v>1.5</v>
      </c>
      <c r="R44" s="221">
        <f t="shared" ref="R44" si="28">E44-L44</f>
        <v>1.532</v>
      </c>
      <c r="S44" s="221">
        <f t="shared" ref="S44" si="29">F44-M44</f>
        <v>3.0569999999999999</v>
      </c>
      <c r="T44" s="221">
        <f t="shared" ref="T44" si="30">G44-N44</f>
        <v>3.0880000000000001</v>
      </c>
    </row>
    <row r="45" spans="2:20" x14ac:dyDescent="0.25">
      <c r="B45" s="204" t="s">
        <v>430</v>
      </c>
      <c r="C45" s="205" t="s">
        <v>431</v>
      </c>
      <c r="D45" s="196">
        <v>4.4939999999999998</v>
      </c>
      <c r="E45" s="196">
        <v>4.4939999999999998</v>
      </c>
      <c r="F45" s="197"/>
      <c r="G45" s="197"/>
      <c r="H45" s="52"/>
      <c r="I45" s="52"/>
      <c r="J45" s="52"/>
      <c r="K45" s="211">
        <f>Principal!O13</f>
        <v>4.4936534142404074</v>
      </c>
      <c r="L45" s="211">
        <f>Principal!P13</f>
        <v>4.4936534142404074</v>
      </c>
      <c r="M45" s="212"/>
      <c r="N45" s="212"/>
      <c r="Q45" s="222">
        <f t="shared" si="21"/>
        <v>3.4658575959234383E-4</v>
      </c>
      <c r="R45" s="222">
        <f t="shared" si="21"/>
        <v>3.4658575959234383E-4</v>
      </c>
      <c r="S45" s="46"/>
      <c r="T45" s="46"/>
    </row>
    <row r="46" spans="2:20" x14ac:dyDescent="0.25">
      <c r="B46" s="204" t="s">
        <v>432</v>
      </c>
      <c r="C46" s="205" t="s">
        <v>433</v>
      </c>
      <c r="D46" s="196">
        <v>33.011000000000003</v>
      </c>
      <c r="E46" s="196">
        <v>78.126000000000005</v>
      </c>
      <c r="F46" s="197"/>
      <c r="G46" s="197"/>
      <c r="H46" s="52"/>
      <c r="I46" s="52"/>
      <c r="J46" s="52"/>
      <c r="K46" s="211"/>
      <c r="L46" s="211"/>
      <c r="M46" s="212"/>
      <c r="N46" s="212"/>
      <c r="Q46" s="238">
        <f t="shared" si="21"/>
        <v>33.011000000000003</v>
      </c>
      <c r="R46" s="238">
        <f t="shared" si="21"/>
        <v>78.126000000000005</v>
      </c>
      <c r="S46" s="46"/>
      <c r="T46" s="46"/>
    </row>
    <row r="47" spans="2:20" x14ac:dyDescent="0.25">
      <c r="B47" s="204" t="s">
        <v>434</v>
      </c>
      <c r="C47" s="205" t="s">
        <v>435</v>
      </c>
      <c r="D47" s="216">
        <v>1.2110000000000001</v>
      </c>
      <c r="E47" s="216">
        <v>1.6519999999999999</v>
      </c>
      <c r="F47" s="197"/>
      <c r="G47" s="197"/>
      <c r="H47" s="52"/>
      <c r="I47" s="52"/>
      <c r="J47" s="52"/>
      <c r="K47" s="215">
        <f>Principal!F40</f>
        <v>1.1353867686885275</v>
      </c>
      <c r="L47" s="215">
        <f>Principal!G55</f>
        <v>2.7364591069277342</v>
      </c>
      <c r="M47" s="212"/>
      <c r="N47" s="212"/>
      <c r="Q47" s="223">
        <f t="shared" si="21"/>
        <v>7.5613231311472573E-2</v>
      </c>
      <c r="R47" s="223">
        <f t="shared" si="21"/>
        <v>-1.0844591069277343</v>
      </c>
      <c r="S47" s="46"/>
      <c r="T47" s="46"/>
    </row>
    <row r="48" spans="2:20" x14ac:dyDescent="0.25">
      <c r="B48" s="204" t="s">
        <v>437</v>
      </c>
      <c r="C48" s="205" t="s">
        <v>436</v>
      </c>
      <c r="D48" s="216">
        <v>1.171</v>
      </c>
      <c r="E48" s="216">
        <v>1.091</v>
      </c>
      <c r="F48" s="216">
        <v>1.581</v>
      </c>
      <c r="G48" s="216">
        <v>1.504</v>
      </c>
      <c r="H48" s="52"/>
      <c r="I48" s="52"/>
      <c r="J48" s="52"/>
      <c r="K48" s="215">
        <f>Principal!F56</f>
        <v>3.799533122122194</v>
      </c>
      <c r="L48" s="215">
        <f>Principal!F57</f>
        <v>3.7595331221221939</v>
      </c>
      <c r="M48" s="215">
        <f>Principal!G56</f>
        <v>2.641459106927734</v>
      </c>
      <c r="N48" s="215">
        <f>Principal!G57</f>
        <v>2.5914591069277342</v>
      </c>
      <c r="Q48" s="223">
        <f t="shared" si="21"/>
        <v>-2.6285331221221941</v>
      </c>
      <c r="R48" s="223">
        <f t="shared" si="21"/>
        <v>-2.6685331221221942</v>
      </c>
      <c r="S48" s="223">
        <f t="shared" ref="S48" si="31">F48-M48</f>
        <v>-1.060459106927734</v>
      </c>
      <c r="T48" s="223">
        <f t="shared" ref="T48" si="32">G48-N48</f>
        <v>-1.0874591069277342</v>
      </c>
    </row>
    <row r="49" spans="2:20" x14ac:dyDescent="0.25">
      <c r="B49" s="208" t="s">
        <v>438</v>
      </c>
      <c r="C49" s="209" t="s">
        <v>439</v>
      </c>
      <c r="D49" s="199" t="s">
        <v>440</v>
      </c>
      <c r="E49" s="199">
        <v>8.7530000000000001</v>
      </c>
      <c r="F49" s="199" t="s">
        <v>441</v>
      </c>
      <c r="G49" s="197"/>
      <c r="H49" s="52"/>
      <c r="I49" s="52"/>
      <c r="J49" s="52"/>
      <c r="K49" s="203"/>
      <c r="L49" s="203"/>
      <c r="M49" s="200"/>
      <c r="N49" s="200"/>
      <c r="Q49" s="221"/>
      <c r="R49" s="224"/>
      <c r="S49" s="46"/>
      <c r="T49" s="46"/>
    </row>
    <row r="50" spans="2:20" x14ac:dyDescent="0.25">
      <c r="B50" s="208" t="s">
        <v>442</v>
      </c>
      <c r="C50" s="209" t="s">
        <v>443</v>
      </c>
      <c r="D50" s="199" t="s">
        <v>444</v>
      </c>
      <c r="E50" s="199">
        <v>8.7989999999999995</v>
      </c>
      <c r="F50" s="199" t="s">
        <v>445</v>
      </c>
      <c r="G50" s="199" t="s">
        <v>446</v>
      </c>
      <c r="H50" s="199">
        <v>29.244</v>
      </c>
      <c r="I50" s="199" t="s">
        <v>447</v>
      </c>
      <c r="J50" s="199"/>
      <c r="K50" s="203"/>
      <c r="L50" s="203"/>
      <c r="M50" s="200"/>
      <c r="N50" s="200"/>
      <c r="Q50" s="221"/>
      <c r="R50" s="224"/>
      <c r="S50" s="224"/>
      <c r="T50" s="46"/>
    </row>
    <row r="51" spans="2:20" x14ac:dyDescent="0.25">
      <c r="B51" s="208" t="s">
        <v>448</v>
      </c>
      <c r="C51" s="209" t="s">
        <v>449</v>
      </c>
      <c r="D51" s="199" t="s">
        <v>450</v>
      </c>
      <c r="E51" s="199">
        <v>11.465</v>
      </c>
      <c r="F51" s="199" t="s">
        <v>451</v>
      </c>
      <c r="G51" s="199" t="s">
        <v>452</v>
      </c>
      <c r="H51" s="199">
        <v>26.577999999999999</v>
      </c>
      <c r="I51" s="199" t="s">
        <v>453</v>
      </c>
      <c r="J51" s="199"/>
      <c r="K51" s="203"/>
      <c r="L51" s="203"/>
      <c r="M51" s="200"/>
      <c r="N51" s="200"/>
      <c r="Q51" s="221"/>
      <c r="R51" s="224"/>
      <c r="S51" s="224"/>
      <c r="T51" s="46"/>
    </row>
    <row r="52" spans="2:20" x14ac:dyDescent="0.25">
      <c r="B52" s="208" t="s">
        <v>454</v>
      </c>
      <c r="C52" s="209" t="s">
        <v>455</v>
      </c>
      <c r="D52" s="199" t="s">
        <v>456</v>
      </c>
      <c r="E52" s="199">
        <v>11.3</v>
      </c>
      <c r="F52" s="199" t="s">
        <v>457</v>
      </c>
      <c r="G52" s="199" t="s">
        <v>458</v>
      </c>
      <c r="H52" s="199">
        <v>26.742999999999999</v>
      </c>
      <c r="I52" s="199" t="s">
        <v>459</v>
      </c>
      <c r="J52" s="199"/>
      <c r="K52" s="203"/>
      <c r="L52" s="203"/>
      <c r="M52" s="200"/>
      <c r="N52" s="200"/>
      <c r="Q52" s="221"/>
      <c r="R52" s="224"/>
      <c r="S52" s="224"/>
      <c r="T52" s="46"/>
    </row>
    <row r="53" spans="2:20" x14ac:dyDescent="0.25">
      <c r="B53" s="208" t="s">
        <v>460</v>
      </c>
      <c r="C53" s="209" t="s">
        <v>461</v>
      </c>
      <c r="D53" s="199" t="s">
        <v>462</v>
      </c>
      <c r="E53" s="199">
        <v>14.887</v>
      </c>
      <c r="F53" s="199" t="s">
        <v>463</v>
      </c>
      <c r="G53" s="199" t="s">
        <v>464</v>
      </c>
      <c r="H53" s="199">
        <v>23.157</v>
      </c>
      <c r="I53" s="199" t="s">
        <v>465</v>
      </c>
      <c r="J53" s="199"/>
      <c r="K53" s="203"/>
      <c r="L53" s="203"/>
      <c r="M53" s="200"/>
      <c r="N53" s="200"/>
      <c r="Q53" s="221"/>
      <c r="R53" s="224"/>
      <c r="S53" s="224"/>
      <c r="T53" s="46"/>
    </row>
    <row r="54" spans="2:20" x14ac:dyDescent="0.25">
      <c r="B54" s="208" t="s">
        <v>466</v>
      </c>
      <c r="C54" s="209" t="s">
        <v>467</v>
      </c>
      <c r="D54" s="199" t="s">
        <v>468</v>
      </c>
      <c r="E54" s="199">
        <v>17.552</v>
      </c>
      <c r="F54" s="199" t="s">
        <v>469</v>
      </c>
      <c r="G54" s="199" t="s">
        <v>470</v>
      </c>
      <c r="H54" s="199">
        <v>20.491</v>
      </c>
      <c r="I54" s="199" t="s">
        <v>471</v>
      </c>
      <c r="J54" s="199"/>
      <c r="K54" s="203"/>
      <c r="L54" s="203"/>
      <c r="M54" s="200"/>
      <c r="N54" s="200"/>
      <c r="Q54" s="221"/>
      <c r="R54" s="224"/>
      <c r="S54" s="224"/>
      <c r="T54" s="46"/>
    </row>
    <row r="55" spans="2:20" x14ac:dyDescent="0.25">
      <c r="B55" s="208" t="s">
        <v>472</v>
      </c>
      <c r="C55" s="209" t="s">
        <v>473</v>
      </c>
      <c r="D55" s="199" t="s">
        <v>474</v>
      </c>
      <c r="E55" s="199">
        <v>38.042999999999999</v>
      </c>
      <c r="F55" s="199" t="s">
        <v>475</v>
      </c>
      <c r="G55" s="197"/>
      <c r="H55" s="52"/>
      <c r="I55" s="52"/>
      <c r="J55" s="52"/>
      <c r="K55" s="203"/>
      <c r="L55" s="203"/>
      <c r="M55" s="200"/>
      <c r="N55" s="200"/>
      <c r="Q55" s="221"/>
      <c r="R55" s="224"/>
      <c r="S55" s="46"/>
      <c r="T55" s="46"/>
    </row>
    <row r="56" spans="2:20" x14ac:dyDescent="0.25">
      <c r="B56" s="208" t="s">
        <v>476</v>
      </c>
      <c r="C56" s="207"/>
      <c r="D56" s="195"/>
      <c r="E56" s="195"/>
      <c r="F56" s="197"/>
      <c r="G56" s="197"/>
      <c r="H56" s="52"/>
      <c r="I56" s="52"/>
      <c r="J56" s="52"/>
      <c r="K56" s="201"/>
      <c r="L56" s="201"/>
      <c r="M56" s="200"/>
      <c r="N56" s="200"/>
      <c r="Q56" s="221"/>
      <c r="R56" s="46"/>
      <c r="S56" s="46"/>
      <c r="T56" s="46"/>
    </row>
    <row r="57" spans="2:20" x14ac:dyDescent="0.25">
      <c r="B57" s="206"/>
      <c r="C57" s="209" t="s">
        <v>477</v>
      </c>
      <c r="D57" s="199" t="s">
        <v>478</v>
      </c>
      <c r="E57" s="199">
        <v>62.485999999999997</v>
      </c>
      <c r="F57" s="199" t="s">
        <v>479</v>
      </c>
      <c r="G57" s="199" t="s">
        <v>480</v>
      </c>
      <c r="H57" s="199">
        <v>147.47999999999999</v>
      </c>
      <c r="I57" s="199" t="s">
        <v>481</v>
      </c>
      <c r="J57" s="199"/>
      <c r="K57" s="203"/>
      <c r="L57" s="203"/>
      <c r="M57" s="200"/>
      <c r="N57" s="200"/>
      <c r="Q57" s="221"/>
      <c r="R57" s="224"/>
      <c r="S57" s="224"/>
      <c r="T57" s="46"/>
    </row>
    <row r="58" spans="2:20" x14ac:dyDescent="0.25">
      <c r="B58" s="208" t="s">
        <v>482</v>
      </c>
      <c r="C58" s="207"/>
      <c r="D58" s="195"/>
      <c r="E58" s="195"/>
      <c r="F58" s="197"/>
      <c r="G58" s="197"/>
      <c r="H58" s="52"/>
      <c r="I58" s="52"/>
      <c r="J58" s="52"/>
      <c r="K58" s="201"/>
      <c r="L58" s="201"/>
      <c r="M58" s="200"/>
      <c r="N58" s="200"/>
      <c r="Q58" s="221"/>
      <c r="R58" s="46"/>
      <c r="S58" s="46"/>
      <c r="T58" s="46"/>
    </row>
    <row r="59" spans="2:20" x14ac:dyDescent="0.25">
      <c r="B59" s="206"/>
      <c r="C59" s="209" t="s">
        <v>483</v>
      </c>
      <c r="D59" s="199" t="s">
        <v>484</v>
      </c>
      <c r="E59" s="199">
        <v>65.308000000000007</v>
      </c>
      <c r="F59" s="199" t="s">
        <v>485</v>
      </c>
      <c r="G59" s="199" t="s">
        <v>486</v>
      </c>
      <c r="H59" s="199">
        <v>145.154</v>
      </c>
      <c r="I59" s="199" t="s">
        <v>487</v>
      </c>
      <c r="J59" s="199"/>
      <c r="K59" s="203"/>
      <c r="L59" s="203"/>
      <c r="M59" s="200"/>
      <c r="N59" s="200"/>
      <c r="Q59" s="221"/>
      <c r="R59" s="224"/>
      <c r="S59" s="224"/>
      <c r="T59" s="46"/>
    </row>
    <row r="60" spans="2:20" x14ac:dyDescent="0.25">
      <c r="B60" s="208" t="s">
        <v>488</v>
      </c>
      <c r="C60" s="209" t="s">
        <v>489</v>
      </c>
      <c r="D60" s="199" t="s">
        <v>490</v>
      </c>
      <c r="E60" s="199">
        <v>1.0269999999999999</v>
      </c>
      <c r="F60" s="199" t="s">
        <v>491</v>
      </c>
      <c r="G60" s="199" t="s">
        <v>492</v>
      </c>
      <c r="H60" s="199">
        <v>0.41099999999999998</v>
      </c>
      <c r="I60" s="199" t="s">
        <v>493</v>
      </c>
      <c r="J60" s="199"/>
      <c r="K60" s="203"/>
      <c r="L60" s="203"/>
      <c r="M60" s="200"/>
      <c r="N60" s="200"/>
      <c r="Q60" s="221"/>
      <c r="R60" s="224"/>
      <c r="S60" s="224"/>
      <c r="T60" s="46"/>
    </row>
    <row r="61" spans="2:20" x14ac:dyDescent="0.25">
      <c r="B61" s="208" t="s">
        <v>494</v>
      </c>
      <c r="C61" s="209" t="s">
        <v>495</v>
      </c>
      <c r="D61" s="199">
        <v>22.847999999999999</v>
      </c>
      <c r="E61" s="195"/>
      <c r="F61" s="197"/>
      <c r="G61" s="197"/>
      <c r="H61" s="52"/>
      <c r="I61" s="52"/>
      <c r="J61" s="52"/>
      <c r="K61" s="203"/>
      <c r="L61" s="201"/>
      <c r="M61" s="200"/>
      <c r="N61" s="200"/>
      <c r="Q61" s="221"/>
      <c r="R61" s="46"/>
      <c r="S61" s="46"/>
      <c r="T61" s="46"/>
    </row>
    <row r="62" spans="2:20" x14ac:dyDescent="0.25">
      <c r="B62" s="208"/>
      <c r="C62" s="207"/>
      <c r="D62" s="195"/>
      <c r="E62" s="195"/>
      <c r="F62" s="197"/>
      <c r="G62" s="197"/>
      <c r="H62" s="52"/>
      <c r="I62" s="52"/>
      <c r="J62" s="52"/>
      <c r="K62" s="201"/>
      <c r="L62" s="201"/>
      <c r="M62" s="200"/>
      <c r="N62" s="200"/>
      <c r="Q62" s="221"/>
      <c r="R62" s="46"/>
      <c r="S62" s="46"/>
      <c r="T62" s="46"/>
    </row>
    <row r="63" spans="2:20" x14ac:dyDescent="0.25">
      <c r="B63" s="208" t="s">
        <v>496</v>
      </c>
      <c r="C63" s="209" t="s">
        <v>497</v>
      </c>
      <c r="D63" s="199">
        <v>1.43</v>
      </c>
      <c r="E63" s="195"/>
      <c r="F63" s="197"/>
      <c r="G63" s="197"/>
      <c r="H63" s="52"/>
      <c r="I63" s="52"/>
      <c r="J63" s="52"/>
      <c r="K63" s="203"/>
      <c r="L63" s="201"/>
      <c r="M63" s="200"/>
      <c r="N63" s="200"/>
      <c r="Q63" s="221"/>
      <c r="R63" s="46"/>
      <c r="S63" s="46"/>
      <c r="T63" s="46"/>
    </row>
    <row r="64" spans="2:20" x14ac:dyDescent="0.25">
      <c r="B64" s="208" t="s">
        <v>498</v>
      </c>
      <c r="C64" s="209" t="s">
        <v>499</v>
      </c>
      <c r="D64" s="199">
        <v>1.4379999999999999</v>
      </c>
      <c r="E64" s="199">
        <v>1.4179999999999999</v>
      </c>
      <c r="F64" s="199">
        <v>1.399</v>
      </c>
      <c r="G64" s="197"/>
      <c r="H64" s="52"/>
      <c r="I64" s="52"/>
      <c r="J64" s="52"/>
      <c r="K64" s="203"/>
      <c r="L64" s="203"/>
      <c r="M64" s="200"/>
      <c r="N64" s="200"/>
      <c r="Q64" s="225"/>
      <c r="R64" s="224"/>
      <c r="S64" s="46"/>
      <c r="T64" s="46"/>
    </row>
    <row r="65" spans="2:20" x14ac:dyDescent="0.25">
      <c r="B65" s="208" t="s">
        <v>500</v>
      </c>
      <c r="C65" s="209" t="s">
        <v>501</v>
      </c>
      <c r="D65" s="199">
        <v>0.74099999999999999</v>
      </c>
      <c r="E65" s="195"/>
      <c r="F65" s="197"/>
      <c r="G65" s="197"/>
      <c r="H65" s="52"/>
      <c r="I65" s="52"/>
      <c r="J65" s="52"/>
      <c r="K65" s="203"/>
      <c r="L65" s="201"/>
      <c r="M65" s="200"/>
      <c r="N65" s="200"/>
      <c r="Q65" s="226"/>
      <c r="R65" s="46"/>
      <c r="S65" s="46"/>
      <c r="T65" s="46"/>
    </row>
    <row r="66" spans="2:20" x14ac:dyDescent="0.25">
      <c r="B66" s="208" t="s">
        <v>502</v>
      </c>
      <c r="C66" s="209" t="s">
        <v>503</v>
      </c>
      <c r="D66" s="199">
        <v>2.1709999999999998</v>
      </c>
      <c r="E66" s="195"/>
      <c r="F66" s="197"/>
      <c r="G66" s="197"/>
      <c r="H66" s="52"/>
      <c r="I66" s="52"/>
      <c r="J66" s="52"/>
      <c r="K66" s="203"/>
      <c r="L66" s="201"/>
      <c r="M66" s="200"/>
      <c r="N66" s="200"/>
      <c r="Q66" s="226"/>
      <c r="R66" s="46"/>
      <c r="S66" s="46"/>
      <c r="T66" s="46"/>
    </row>
    <row r="67" spans="2:20" x14ac:dyDescent="0.25">
      <c r="B67" s="208" t="s">
        <v>504</v>
      </c>
      <c r="C67" s="209" t="s">
        <v>505</v>
      </c>
      <c r="D67" s="199">
        <v>2.1789999999999998</v>
      </c>
      <c r="E67" s="199">
        <v>2.16</v>
      </c>
      <c r="F67" s="199">
        <v>2.14</v>
      </c>
      <c r="G67" s="197"/>
      <c r="H67" s="52"/>
      <c r="I67" s="52"/>
      <c r="J67" s="52"/>
      <c r="K67" s="203"/>
      <c r="L67" s="203"/>
      <c r="M67" s="200"/>
      <c r="N67" s="200"/>
      <c r="Q67" s="225"/>
      <c r="R67" s="224"/>
      <c r="S67" s="46"/>
      <c r="T67" s="46"/>
    </row>
    <row r="68" spans="2:20" x14ac:dyDescent="0.25">
      <c r="B68" s="204" t="s">
        <v>506</v>
      </c>
      <c r="C68" s="205"/>
      <c r="D68" s="436" t="s">
        <v>507</v>
      </c>
      <c r="E68" s="436"/>
      <c r="F68" s="197"/>
      <c r="G68" s="197"/>
      <c r="H68" s="52"/>
      <c r="I68" s="52"/>
      <c r="J68" s="52"/>
      <c r="K68" s="443" t="str">
        <f>Principal!F48</f>
        <v>25cd</v>
      </c>
      <c r="L68" s="443"/>
      <c r="M68" s="200"/>
      <c r="N68" s="200"/>
      <c r="Q68" s="227"/>
      <c r="R68" s="46"/>
      <c r="S68" s="46"/>
      <c r="T68" s="46"/>
    </row>
    <row r="69" spans="2:20" x14ac:dyDescent="0.25">
      <c r="B69" s="204" t="s">
        <v>508</v>
      </c>
      <c r="C69" s="205" t="s">
        <v>509</v>
      </c>
      <c r="D69" s="196">
        <v>-7.0000000000000007E-2</v>
      </c>
      <c r="E69" s="196">
        <v>-0.11</v>
      </c>
      <c r="F69" s="196">
        <v>-9.5000000000000001E-2</v>
      </c>
      <c r="G69" s="196">
        <v>-0.14499999999999999</v>
      </c>
      <c r="H69" s="52"/>
      <c r="I69" s="52"/>
      <c r="J69" s="52"/>
      <c r="K69" s="202">
        <f>Principal!F49</f>
        <v>70</v>
      </c>
      <c r="L69" s="202">
        <f>Principal!F51</f>
        <v>110</v>
      </c>
      <c r="M69" s="202">
        <f>Principal!G49</f>
        <v>95</v>
      </c>
      <c r="N69" s="202">
        <f>Principal!G51</f>
        <v>145</v>
      </c>
      <c r="Q69" s="222">
        <f>D69+(K69/1000)</f>
        <v>0</v>
      </c>
      <c r="R69" s="222">
        <f t="shared" ref="R69:T69" si="33">E69+(L69/1000)</f>
        <v>0</v>
      </c>
      <c r="S69" s="222">
        <f t="shared" si="33"/>
        <v>0</v>
      </c>
      <c r="T69" s="222">
        <f t="shared" si="33"/>
        <v>0</v>
      </c>
    </row>
    <row r="70" spans="2:20" x14ac:dyDescent="0.25">
      <c r="B70" s="204" t="s">
        <v>510</v>
      </c>
      <c r="C70" s="205" t="s">
        <v>511</v>
      </c>
      <c r="D70" s="196">
        <v>5</v>
      </c>
      <c r="E70" s="196">
        <v>9</v>
      </c>
      <c r="F70" s="197"/>
      <c r="G70" s="197"/>
      <c r="H70" s="52"/>
      <c r="I70" s="52"/>
      <c r="J70" s="52"/>
      <c r="K70" s="202">
        <f>Principal!O38</f>
        <v>5</v>
      </c>
      <c r="L70" s="202">
        <f>Principal!P38</f>
        <v>9</v>
      </c>
      <c r="M70" s="202"/>
      <c r="N70" s="202"/>
      <c r="Q70" s="222">
        <f t="shared" ref="Q70:R98" si="34">D70-K70</f>
        <v>0</v>
      </c>
      <c r="R70" s="222">
        <f t="shared" si="34"/>
        <v>0</v>
      </c>
      <c r="S70" s="46"/>
      <c r="T70" s="46"/>
    </row>
    <row r="71" spans="2:20" x14ac:dyDescent="0.25">
      <c r="B71" s="204" t="s">
        <v>512</v>
      </c>
      <c r="C71" s="205" t="s">
        <v>513</v>
      </c>
      <c r="D71" s="196">
        <v>28.181000000000001</v>
      </c>
      <c r="E71" s="196">
        <v>52.000999999999998</v>
      </c>
      <c r="F71" s="197"/>
      <c r="G71" s="197"/>
      <c r="H71" s="52"/>
      <c r="I71" s="52"/>
      <c r="J71" s="52"/>
      <c r="K71" s="211">
        <f>Principal!O39</f>
        <v>28.180890937861847</v>
      </c>
      <c r="L71" s="211">
        <f>Principal!P39</f>
        <v>52.001013703698142</v>
      </c>
      <c r="M71" s="211"/>
      <c r="N71" s="211"/>
      <c r="Q71" s="222">
        <f t="shared" si="34"/>
        <v>1.0906213815431443E-4</v>
      </c>
      <c r="R71" s="222">
        <f t="shared" si="34"/>
        <v>-1.3703698144240661E-5</v>
      </c>
      <c r="S71" s="46"/>
      <c r="T71" s="46"/>
    </row>
    <row r="72" spans="2:20" x14ac:dyDescent="0.25">
      <c r="B72" s="204" t="s">
        <v>578</v>
      </c>
      <c r="C72" s="205" t="s">
        <v>514</v>
      </c>
      <c r="D72" s="196">
        <v>28.114999999999998</v>
      </c>
      <c r="E72" s="196">
        <v>28.077999999999999</v>
      </c>
      <c r="F72" s="196">
        <v>51.911999999999999</v>
      </c>
      <c r="G72" s="196">
        <v>51.865000000000002</v>
      </c>
      <c r="H72" s="52"/>
      <c r="I72" s="52"/>
      <c r="J72" s="52"/>
      <c r="K72" s="211">
        <f>Principal!O40</f>
        <v>28.115112454406834</v>
      </c>
      <c r="L72" s="211">
        <f>Principal!O41</f>
        <v>28.077524749575399</v>
      </c>
      <c r="M72" s="211">
        <f>Principal!P40</f>
        <v>51.911742904723482</v>
      </c>
      <c r="N72" s="211">
        <f>Principal!P41</f>
        <v>51.864758273684181</v>
      </c>
      <c r="Q72" s="222">
        <f t="shared" si="34"/>
        <v>-1.1245440683538277E-4</v>
      </c>
      <c r="R72" s="222">
        <f t="shared" ref="R72:R78" si="35">E72-L72</f>
        <v>4.7525042459994893E-4</v>
      </c>
      <c r="S72" s="222">
        <f t="shared" ref="S72:S73" si="36">F72-M72</f>
        <v>2.5709527651684994E-4</v>
      </c>
      <c r="T72" s="222">
        <f t="shared" ref="T72:T73" si="37">G72-N72</f>
        <v>2.417263158207561E-4</v>
      </c>
    </row>
    <row r="73" spans="2:20" x14ac:dyDescent="0.25">
      <c r="B73" s="206"/>
      <c r="C73" s="205" t="s">
        <v>515</v>
      </c>
      <c r="D73" s="196">
        <v>-6.6000000000000003E-2</v>
      </c>
      <c r="E73" s="196">
        <v>-0.10299999999999999</v>
      </c>
      <c r="F73" s="196">
        <v>-8.8999999999999996E-2</v>
      </c>
      <c r="G73" s="196">
        <v>-0.13600000000000001</v>
      </c>
      <c r="H73" s="52"/>
      <c r="I73" s="52"/>
      <c r="J73" s="52"/>
      <c r="K73" s="211">
        <f>Principal!O42</f>
        <v>-6.5778483455012804E-2</v>
      </c>
      <c r="L73" s="211">
        <f>Principal!O43</f>
        <v>-0.10336618828644717</v>
      </c>
      <c r="M73" s="211">
        <f>Principal!P42</f>
        <v>-8.9270798974659726E-2</v>
      </c>
      <c r="N73" s="211">
        <f>Principal!P43</f>
        <v>-0.13625543001396068</v>
      </c>
      <c r="Q73" s="222">
        <f t="shared" si="34"/>
        <v>-2.2151654498719919E-4</v>
      </c>
      <c r="R73" s="222">
        <f t="shared" si="35"/>
        <v>3.6618828644717494E-4</v>
      </c>
      <c r="S73" s="222">
        <f t="shared" si="36"/>
        <v>2.7079897465973057E-4</v>
      </c>
      <c r="T73" s="222">
        <f t="shared" si="37"/>
        <v>2.5543001396066689E-4</v>
      </c>
    </row>
    <row r="74" spans="2:20" x14ac:dyDescent="0.25">
      <c r="B74" s="204" t="s">
        <v>516</v>
      </c>
      <c r="C74" s="205" t="s">
        <v>517</v>
      </c>
      <c r="D74" s="196">
        <v>3.7109999999999999</v>
      </c>
      <c r="E74" s="196">
        <v>3.331</v>
      </c>
      <c r="F74" s="197"/>
      <c r="G74" s="197"/>
      <c r="H74" s="52"/>
      <c r="I74" s="52"/>
      <c r="J74" s="52"/>
      <c r="K74" s="211">
        <f>Principal!O46</f>
        <v>3.7112021759257265</v>
      </c>
      <c r="L74" s="211">
        <f>Principal!P46</f>
        <v>3.3311030684158927</v>
      </c>
      <c r="M74" s="211"/>
      <c r="N74" s="211"/>
      <c r="Q74" s="222">
        <f t="shared" si="34"/>
        <v>-2.0217592572668863E-4</v>
      </c>
      <c r="R74" s="222">
        <f t="shared" si="35"/>
        <v>-1.0306841589269311E-4</v>
      </c>
      <c r="S74" s="221"/>
      <c r="T74" s="221"/>
    </row>
    <row r="75" spans="2:20" x14ac:dyDescent="0.25">
      <c r="B75" s="204" t="s">
        <v>518</v>
      </c>
      <c r="C75" s="205" t="s">
        <v>519</v>
      </c>
      <c r="D75" s="196">
        <v>3.75</v>
      </c>
      <c r="E75" s="196">
        <v>3.5</v>
      </c>
      <c r="F75" s="197"/>
      <c r="G75" s="197"/>
      <c r="H75" s="52"/>
      <c r="I75" s="52"/>
      <c r="J75" s="52"/>
      <c r="K75" s="211">
        <f>Principal!O47</f>
        <v>3.75</v>
      </c>
      <c r="L75" s="214">
        <f>Principal!P47</f>
        <v>3.5</v>
      </c>
      <c r="M75" s="211"/>
      <c r="N75" s="211"/>
      <c r="Q75" s="222">
        <f t="shared" si="34"/>
        <v>0</v>
      </c>
      <c r="R75" s="222">
        <f t="shared" si="35"/>
        <v>0</v>
      </c>
      <c r="S75" s="221"/>
      <c r="T75" s="221"/>
    </row>
    <row r="76" spans="2:20" x14ac:dyDescent="0.25">
      <c r="B76" s="255" t="s">
        <v>579</v>
      </c>
      <c r="C76" s="216" t="s">
        <v>520</v>
      </c>
      <c r="D76" s="216">
        <v>64.004999999999995</v>
      </c>
      <c r="E76" s="216">
        <v>145.99600000000001</v>
      </c>
      <c r="F76" s="256"/>
      <c r="G76" s="256"/>
      <c r="H76" s="257"/>
      <c r="I76" s="257"/>
      <c r="J76" s="257"/>
      <c r="K76" s="215">
        <f>Principal!O49</f>
        <v>65.7980521903892</v>
      </c>
      <c r="L76" s="215">
        <f>Principal!P49</f>
        <v>147.49244970346243</v>
      </c>
      <c r="M76" s="215"/>
      <c r="N76" s="215"/>
      <c r="O76" s="258"/>
      <c r="P76" s="258"/>
      <c r="Q76" s="223">
        <f t="shared" si="34"/>
        <v>-1.7930521903892043</v>
      </c>
      <c r="R76" s="223">
        <f t="shared" si="35"/>
        <v>-1.4964497034624173</v>
      </c>
      <c r="S76" s="221"/>
      <c r="T76" s="221"/>
    </row>
    <row r="77" spans="2:20" x14ac:dyDescent="0.25">
      <c r="B77" s="204" t="s">
        <v>521</v>
      </c>
      <c r="C77" s="205" t="s">
        <v>522</v>
      </c>
      <c r="D77" s="196">
        <v>69.548000000000002</v>
      </c>
      <c r="E77" s="259">
        <v>150.99199999999999</v>
      </c>
      <c r="F77" s="197"/>
      <c r="G77" s="197"/>
      <c r="H77" s="431" t="s">
        <v>591</v>
      </c>
      <c r="I77" s="432"/>
      <c r="J77" s="52"/>
      <c r="K77" s="211">
        <f>Principal!O52</f>
        <v>69.5480521903892</v>
      </c>
      <c r="L77" s="215">
        <f>Principal!P52</f>
        <v>150.99244970346243</v>
      </c>
      <c r="M77" s="213"/>
      <c r="N77" s="213"/>
      <c r="Q77" s="222">
        <f t="shared" si="34"/>
        <v>-5.2190389197903642E-5</v>
      </c>
      <c r="R77" s="223">
        <f t="shared" si="35"/>
        <v>-4.4970346243644599E-4</v>
      </c>
      <c r="S77" s="221"/>
      <c r="T77" s="221"/>
    </row>
    <row r="78" spans="2:20" x14ac:dyDescent="0.25">
      <c r="B78" s="204" t="s">
        <v>523</v>
      </c>
      <c r="C78" s="205" t="s">
        <v>524</v>
      </c>
      <c r="D78" s="196">
        <v>69.403000000000006</v>
      </c>
      <c r="E78" s="196">
        <v>69.319000000000003</v>
      </c>
      <c r="F78" s="216">
        <v>150.69999999999999</v>
      </c>
      <c r="G78" s="216">
        <v>150.56299999999999</v>
      </c>
      <c r="H78" s="52"/>
      <c r="I78" s="52"/>
      <c r="J78" s="52"/>
      <c r="K78" s="211">
        <f>Principal!O53</f>
        <v>69.402759693517638</v>
      </c>
      <c r="L78" s="211">
        <f>Principal!O54</f>
        <v>69.319210456289994</v>
      </c>
      <c r="M78" s="215">
        <f>Principal!P53</f>
        <v>150.73574955324324</v>
      </c>
      <c r="N78" s="215">
        <f>Principal!P54</f>
        <v>150.59940420936624</v>
      </c>
      <c r="Q78" s="222">
        <f t="shared" si="34"/>
        <v>2.4030648236816887E-4</v>
      </c>
      <c r="R78" s="222">
        <f t="shared" si="35"/>
        <v>-2.1045628999161181E-4</v>
      </c>
      <c r="S78" s="223">
        <f t="shared" ref="S78" si="38">F78-M78</f>
        <v>-3.5749553243249466E-2</v>
      </c>
      <c r="T78" s="223">
        <f t="shared" ref="T78" si="39">G78-N78</f>
        <v>-3.6404209366253326E-2</v>
      </c>
    </row>
    <row r="79" spans="2:20" x14ac:dyDescent="0.25">
      <c r="B79" s="204" t="s">
        <v>525</v>
      </c>
      <c r="C79" s="205" t="s">
        <v>526</v>
      </c>
      <c r="D79" s="196">
        <v>3.867</v>
      </c>
      <c r="E79" s="196">
        <v>2.7360000000000002</v>
      </c>
      <c r="F79" s="197"/>
      <c r="G79" s="197"/>
      <c r="H79" s="52"/>
      <c r="I79" s="52"/>
      <c r="J79" s="52"/>
      <c r="K79" s="211">
        <f>Principal!Z45</f>
        <v>3.8673548543443235</v>
      </c>
      <c r="L79" s="211">
        <f>Principal!AA45</f>
        <v>2.736321546009103</v>
      </c>
      <c r="M79" s="213"/>
      <c r="N79" s="213"/>
      <c r="Q79" s="222">
        <f t="shared" si="34"/>
        <v>-3.5485434432347418E-4</v>
      </c>
      <c r="R79" s="222">
        <f t="shared" si="34"/>
        <v>-3.2154600910283548E-4</v>
      </c>
      <c r="S79" s="46"/>
      <c r="T79" s="46"/>
    </row>
    <row r="80" spans="2:20" x14ac:dyDescent="0.25">
      <c r="B80" s="204" t="s">
        <v>527</v>
      </c>
      <c r="C80" s="205" t="s">
        <v>528</v>
      </c>
      <c r="D80" s="196">
        <v>3.7970000000000002</v>
      </c>
      <c r="E80" s="196">
        <v>3.7570000000000001</v>
      </c>
      <c r="F80" s="196">
        <v>2.641</v>
      </c>
      <c r="G80" s="196">
        <v>2.5910000000000002</v>
      </c>
      <c r="H80" s="52"/>
      <c r="I80" s="52"/>
      <c r="J80" s="52"/>
      <c r="K80" s="211">
        <f>Principal!Z46</f>
        <v>3.797470931078998</v>
      </c>
      <c r="L80" s="211">
        <f>Principal!Z47</f>
        <v>3.7575353708342139</v>
      </c>
      <c r="M80" s="211">
        <f>Principal!AA46</f>
        <v>2.6413353811188891</v>
      </c>
      <c r="N80" s="211">
        <f>Principal!AA47</f>
        <v>2.5913422748942336</v>
      </c>
      <c r="Q80" s="222">
        <f t="shared" si="34"/>
        <v>-4.7093107899787157E-4</v>
      </c>
      <c r="R80" s="222">
        <f t="shared" ref="R80" si="40">E80-L80</f>
        <v>-5.353708342137331E-4</v>
      </c>
      <c r="S80" s="222">
        <f t="shared" ref="S80" si="41">F80-M80</f>
        <v>-3.3538111888908873E-4</v>
      </c>
      <c r="T80" s="222">
        <f t="shared" ref="T80" si="42">G80-N80</f>
        <v>-3.4227489423344082E-4</v>
      </c>
    </row>
    <row r="81" spans="2:20" x14ac:dyDescent="0.25">
      <c r="B81" s="204" t="s">
        <v>529</v>
      </c>
      <c r="C81" s="205" t="s">
        <v>530</v>
      </c>
      <c r="D81" s="216">
        <v>3.0339999999999998</v>
      </c>
      <c r="E81" s="216">
        <v>1.4339999999999999</v>
      </c>
      <c r="F81" s="197"/>
      <c r="G81" s="197"/>
      <c r="H81" s="52"/>
      <c r="I81" s="52"/>
      <c r="J81" s="52"/>
      <c r="K81" s="215">
        <f>Principal!Z50</f>
        <v>3.0498635930971263</v>
      </c>
      <c r="L81" s="215">
        <f>Principal!AA50</f>
        <v>1.4489866968294152</v>
      </c>
      <c r="M81" s="213"/>
      <c r="N81" s="213"/>
      <c r="Q81" s="223">
        <f>D81-K81</f>
        <v>-1.5863593097126483E-2</v>
      </c>
      <c r="R81" s="223">
        <f>E81-L81</f>
        <v>-1.4986696829415225E-2</v>
      </c>
      <c r="S81" s="46"/>
      <c r="T81" s="46"/>
    </row>
    <row r="82" spans="2:20" x14ac:dyDescent="0.25">
      <c r="B82" s="204" t="s">
        <v>531</v>
      </c>
      <c r="C82" s="205" t="s">
        <v>532</v>
      </c>
      <c r="D82" s="196">
        <v>3.87</v>
      </c>
      <c r="E82" s="196">
        <v>2.7360000000000002</v>
      </c>
      <c r="F82" s="197"/>
      <c r="G82" s="197"/>
      <c r="H82" s="52"/>
      <c r="I82" s="52"/>
      <c r="J82" s="52"/>
      <c r="K82" s="211">
        <f>Principal!F55</f>
        <v>3.8695331221221938</v>
      </c>
      <c r="L82" s="211">
        <f>Principal!G55</f>
        <v>2.7364591069277342</v>
      </c>
      <c r="M82" s="212"/>
      <c r="N82" s="212"/>
      <c r="Q82" s="222">
        <f t="shared" si="34"/>
        <v>4.668778778063043E-4</v>
      </c>
      <c r="R82" s="222">
        <f t="shared" si="34"/>
        <v>-4.5910692773398765E-4</v>
      </c>
      <c r="S82" s="46"/>
      <c r="T82" s="46"/>
    </row>
    <row r="83" spans="2:20" x14ac:dyDescent="0.25">
      <c r="B83" s="204" t="s">
        <v>533</v>
      </c>
      <c r="C83" s="205" t="s">
        <v>534</v>
      </c>
      <c r="D83" s="196">
        <v>6</v>
      </c>
      <c r="E83" s="196">
        <v>6</v>
      </c>
      <c r="F83" s="197"/>
      <c r="G83" s="197"/>
      <c r="H83" s="52"/>
      <c r="I83" s="52"/>
      <c r="J83" s="52"/>
      <c r="K83" s="202"/>
      <c r="L83" s="202"/>
      <c r="M83" s="200"/>
      <c r="N83" s="200"/>
      <c r="Q83" s="221">
        <f t="shared" si="34"/>
        <v>6</v>
      </c>
      <c r="R83" s="221">
        <f t="shared" si="34"/>
        <v>6</v>
      </c>
      <c r="S83" s="46"/>
      <c r="T83" s="46"/>
    </row>
    <row r="84" spans="2:20" x14ac:dyDescent="0.25">
      <c r="B84" s="204" t="s">
        <v>535</v>
      </c>
      <c r="C84" s="205" t="s">
        <v>536</v>
      </c>
      <c r="D84" s="196">
        <v>7.5</v>
      </c>
      <c r="E84" s="196">
        <v>8.5</v>
      </c>
      <c r="F84" s="197"/>
      <c r="G84" s="197"/>
      <c r="H84" s="52"/>
      <c r="I84" s="52"/>
      <c r="J84" s="52"/>
      <c r="K84" s="202"/>
      <c r="L84" s="202"/>
      <c r="M84" s="200"/>
      <c r="N84" s="200"/>
      <c r="Q84" s="221">
        <f t="shared" si="34"/>
        <v>7.5</v>
      </c>
      <c r="R84" s="221">
        <f t="shared" si="34"/>
        <v>8.5</v>
      </c>
      <c r="S84" s="46"/>
      <c r="T84" s="46"/>
    </row>
    <row r="85" spans="2:20" x14ac:dyDescent="0.25">
      <c r="B85" s="204" t="s">
        <v>537</v>
      </c>
      <c r="C85" s="205" t="s">
        <v>538</v>
      </c>
      <c r="D85" s="196">
        <v>7</v>
      </c>
      <c r="E85" s="196">
        <v>8</v>
      </c>
      <c r="F85" s="197"/>
      <c r="G85" s="197"/>
      <c r="H85" s="52"/>
      <c r="I85" s="52"/>
      <c r="J85" s="52"/>
      <c r="K85" s="202"/>
      <c r="L85" s="202"/>
      <c r="M85" s="200"/>
      <c r="N85" s="200"/>
      <c r="Q85" s="221">
        <f t="shared" si="34"/>
        <v>7</v>
      </c>
      <c r="R85" s="221">
        <f t="shared" si="34"/>
        <v>8</v>
      </c>
      <c r="S85" s="46"/>
      <c r="T85" s="46"/>
    </row>
    <row r="86" spans="2:20" x14ac:dyDescent="0.25">
      <c r="B86" s="204" t="s">
        <v>539</v>
      </c>
      <c r="C86" s="205" t="s">
        <v>540</v>
      </c>
      <c r="D86" s="196">
        <v>11</v>
      </c>
      <c r="E86" s="196">
        <v>14</v>
      </c>
      <c r="F86" s="197"/>
      <c r="G86" s="197"/>
      <c r="H86" s="52"/>
      <c r="I86" s="52"/>
      <c r="J86" s="52"/>
      <c r="K86" s="202"/>
      <c r="L86" s="202"/>
      <c r="M86" s="200"/>
      <c r="N86" s="200"/>
      <c r="Q86" s="221">
        <f t="shared" si="34"/>
        <v>11</v>
      </c>
      <c r="R86" s="221">
        <f t="shared" si="34"/>
        <v>14</v>
      </c>
      <c r="S86" s="46"/>
      <c r="T86" s="46"/>
    </row>
    <row r="87" spans="2:20" x14ac:dyDescent="0.25">
      <c r="B87" s="204" t="s">
        <v>541</v>
      </c>
      <c r="C87" s="205" t="s">
        <v>542</v>
      </c>
      <c r="D87" s="196">
        <v>6.5</v>
      </c>
      <c r="E87" s="196">
        <v>7.5</v>
      </c>
      <c r="F87" s="197"/>
      <c r="G87" s="197"/>
      <c r="H87" s="52"/>
      <c r="I87" s="52"/>
      <c r="J87" s="52"/>
      <c r="K87" s="202"/>
      <c r="L87" s="202"/>
      <c r="M87" s="200"/>
      <c r="N87" s="200"/>
      <c r="Q87" s="221">
        <f t="shared" si="34"/>
        <v>6.5</v>
      </c>
      <c r="R87" s="221">
        <f t="shared" si="34"/>
        <v>7.5</v>
      </c>
      <c r="S87" s="46"/>
      <c r="T87" s="46"/>
    </row>
    <row r="88" spans="2:20" x14ac:dyDescent="0.25">
      <c r="B88" s="204" t="s">
        <v>543</v>
      </c>
      <c r="C88" s="205" t="s">
        <v>544</v>
      </c>
      <c r="D88" s="196">
        <v>5.5</v>
      </c>
      <c r="E88" s="196">
        <v>6</v>
      </c>
      <c r="F88" s="197"/>
      <c r="G88" s="197"/>
      <c r="H88" s="52"/>
      <c r="I88" s="52"/>
      <c r="J88" s="52"/>
      <c r="K88" s="202"/>
      <c r="L88" s="202"/>
      <c r="M88" s="200"/>
      <c r="N88" s="200"/>
      <c r="Q88" s="221">
        <f t="shared" si="34"/>
        <v>5.5</v>
      </c>
      <c r="R88" s="221">
        <f t="shared" si="34"/>
        <v>6</v>
      </c>
      <c r="S88" s="46"/>
      <c r="T88" s="46"/>
    </row>
    <row r="89" spans="2:20" x14ac:dyDescent="0.25">
      <c r="B89" s="204" t="s">
        <v>545</v>
      </c>
      <c r="C89" s="205" t="s">
        <v>546</v>
      </c>
      <c r="D89" s="196">
        <v>8.5</v>
      </c>
      <c r="E89" s="196">
        <v>10</v>
      </c>
      <c r="F89" s="197"/>
      <c r="G89" s="197"/>
      <c r="H89" s="52"/>
      <c r="I89" s="52"/>
      <c r="J89" s="52"/>
      <c r="K89" s="202"/>
      <c r="L89" s="202"/>
      <c r="M89" s="200"/>
      <c r="N89" s="200"/>
      <c r="Q89" s="221">
        <f t="shared" si="34"/>
        <v>8.5</v>
      </c>
      <c r="R89" s="221">
        <f t="shared" si="34"/>
        <v>10</v>
      </c>
      <c r="S89" s="46"/>
      <c r="T89" s="46"/>
    </row>
    <row r="90" spans="2:20" x14ac:dyDescent="0.25">
      <c r="B90" s="204" t="s">
        <v>547</v>
      </c>
      <c r="C90" s="205" t="s">
        <v>548</v>
      </c>
      <c r="D90" s="196">
        <v>7.5</v>
      </c>
      <c r="E90" s="196">
        <v>8</v>
      </c>
      <c r="F90" s="197"/>
      <c r="G90" s="197"/>
      <c r="H90" s="52"/>
      <c r="I90" s="52"/>
      <c r="J90" s="52"/>
      <c r="K90" s="202"/>
      <c r="L90" s="202"/>
      <c r="M90" s="200"/>
      <c r="N90" s="200"/>
      <c r="Q90" s="221">
        <f t="shared" si="34"/>
        <v>7.5</v>
      </c>
      <c r="R90" s="221">
        <f t="shared" si="34"/>
        <v>8</v>
      </c>
      <c r="S90" s="46"/>
      <c r="T90" s="46"/>
    </row>
    <row r="91" spans="2:20" x14ac:dyDescent="0.25">
      <c r="B91" s="204" t="s">
        <v>549</v>
      </c>
      <c r="C91" s="205" t="s">
        <v>550</v>
      </c>
      <c r="D91" s="196">
        <v>7.5</v>
      </c>
      <c r="E91" s="196">
        <v>8</v>
      </c>
      <c r="F91" s="197"/>
      <c r="G91" s="197"/>
      <c r="H91" s="52"/>
      <c r="I91" s="52"/>
      <c r="J91" s="52"/>
      <c r="K91" s="202"/>
      <c r="L91" s="202"/>
      <c r="M91" s="200"/>
      <c r="N91" s="200"/>
      <c r="Q91" s="221">
        <f t="shared" si="34"/>
        <v>7.5</v>
      </c>
      <c r="R91" s="221">
        <f t="shared" si="34"/>
        <v>8</v>
      </c>
      <c r="S91" s="46"/>
      <c r="T91" s="46"/>
    </row>
    <row r="92" spans="2:20" x14ac:dyDescent="0.25">
      <c r="B92" s="204" t="s">
        <v>551</v>
      </c>
      <c r="C92" s="205" t="s">
        <v>552</v>
      </c>
      <c r="D92" s="196">
        <v>11</v>
      </c>
      <c r="E92" s="196">
        <v>11</v>
      </c>
      <c r="F92" s="197"/>
      <c r="G92" s="197"/>
      <c r="H92" s="52"/>
      <c r="I92" s="52">
        <v>34.774000000000001</v>
      </c>
      <c r="J92" s="52">
        <v>75.495999999999995</v>
      </c>
      <c r="K92" s="202"/>
      <c r="L92" s="202"/>
      <c r="M92" s="200"/>
      <c r="N92" s="200"/>
      <c r="Q92" s="221">
        <f t="shared" si="34"/>
        <v>11</v>
      </c>
      <c r="R92" s="221">
        <f t="shared" si="34"/>
        <v>11</v>
      </c>
      <c r="S92" s="46"/>
      <c r="T92" s="46"/>
    </row>
    <row r="93" spans="2:20" x14ac:dyDescent="0.25">
      <c r="B93" s="204" t="s">
        <v>553</v>
      </c>
      <c r="C93" s="205" t="s">
        <v>554</v>
      </c>
      <c r="D93" s="196">
        <v>26</v>
      </c>
      <c r="E93" s="196">
        <v>35</v>
      </c>
      <c r="F93" s="197"/>
      <c r="G93" s="197"/>
      <c r="H93" s="52"/>
      <c r="I93" s="52">
        <v>2</v>
      </c>
      <c r="J93" s="52">
        <v>2</v>
      </c>
      <c r="K93" s="202"/>
      <c r="L93" s="202"/>
      <c r="M93" s="200"/>
      <c r="N93" s="200"/>
      <c r="Q93" s="221">
        <f t="shared" si="34"/>
        <v>26</v>
      </c>
      <c r="R93" s="221">
        <f t="shared" si="34"/>
        <v>35</v>
      </c>
      <c r="S93" s="46"/>
      <c r="T93" s="46"/>
    </row>
    <row r="94" spans="2:20" x14ac:dyDescent="0.25">
      <c r="B94" s="204" t="s">
        <v>555</v>
      </c>
      <c r="C94" s="205" t="s">
        <v>556</v>
      </c>
      <c r="D94" s="196">
        <v>21</v>
      </c>
      <c r="E94" s="196">
        <v>28</v>
      </c>
      <c r="F94" s="197"/>
      <c r="G94" s="197"/>
      <c r="H94" s="52"/>
      <c r="I94" s="52">
        <f>I93*I92</f>
        <v>69.548000000000002</v>
      </c>
      <c r="J94" s="52">
        <f>J93*J92</f>
        <v>150.99199999999999</v>
      </c>
      <c r="K94" s="202"/>
      <c r="L94" s="202"/>
      <c r="M94" s="200"/>
      <c r="N94" s="200"/>
      <c r="Q94" s="221">
        <f t="shared" si="34"/>
        <v>21</v>
      </c>
      <c r="R94" s="221">
        <f t="shared" si="34"/>
        <v>28</v>
      </c>
      <c r="S94" s="46"/>
      <c r="T94" s="46"/>
    </row>
    <row r="95" spans="2:20" x14ac:dyDescent="0.25">
      <c r="B95" s="204" t="s">
        <v>557</v>
      </c>
      <c r="C95" s="205" t="s">
        <v>558</v>
      </c>
      <c r="D95" s="196">
        <v>39</v>
      </c>
      <c r="E95" s="196">
        <v>48</v>
      </c>
      <c r="F95" s="197"/>
      <c r="G95" s="197"/>
      <c r="H95" s="52"/>
      <c r="I95" s="52"/>
      <c r="J95" s="52"/>
      <c r="K95" s="202"/>
      <c r="L95" s="202"/>
      <c r="M95" s="200"/>
      <c r="N95" s="200"/>
      <c r="Q95" s="221">
        <f t="shared" si="34"/>
        <v>39</v>
      </c>
      <c r="R95" s="221">
        <f t="shared" si="34"/>
        <v>48</v>
      </c>
      <c r="S95" s="46"/>
      <c r="T95" s="46"/>
    </row>
    <row r="96" spans="2:20" x14ac:dyDescent="0.25">
      <c r="B96" s="204" t="s">
        <v>559</v>
      </c>
      <c r="C96" s="205" t="s">
        <v>560</v>
      </c>
      <c r="D96" s="196">
        <v>12</v>
      </c>
      <c r="E96" s="196">
        <v>14</v>
      </c>
      <c r="F96" s="197"/>
      <c r="G96" s="197"/>
      <c r="H96" s="52"/>
      <c r="I96" s="52"/>
      <c r="J96" s="52"/>
      <c r="K96" s="202"/>
      <c r="L96" s="202"/>
      <c r="M96" s="200"/>
      <c r="N96" s="200"/>
      <c r="Q96" s="221">
        <f t="shared" si="34"/>
        <v>12</v>
      </c>
      <c r="R96" s="221">
        <f t="shared" si="34"/>
        <v>14</v>
      </c>
      <c r="S96" s="46"/>
      <c r="T96" s="46"/>
    </row>
    <row r="97" spans="2:20" x14ac:dyDescent="0.25">
      <c r="B97" s="204" t="s">
        <v>561</v>
      </c>
      <c r="C97" s="205" t="s">
        <v>562</v>
      </c>
      <c r="D97" s="196">
        <v>31</v>
      </c>
      <c r="E97" s="196">
        <v>37</v>
      </c>
      <c r="F97" s="197"/>
      <c r="G97" s="197"/>
      <c r="H97" s="52"/>
      <c r="I97" s="52"/>
      <c r="J97" s="52"/>
      <c r="K97" s="202"/>
      <c r="L97" s="202"/>
      <c r="M97" s="200"/>
      <c r="N97" s="200"/>
      <c r="Q97" s="221">
        <f t="shared" si="34"/>
        <v>31</v>
      </c>
      <c r="R97" s="221">
        <f t="shared" si="34"/>
        <v>37</v>
      </c>
      <c r="S97" s="46"/>
      <c r="T97" s="46"/>
    </row>
    <row r="98" spans="2:20" x14ac:dyDescent="0.25">
      <c r="B98" s="204" t="s">
        <v>563</v>
      </c>
      <c r="C98" s="205" t="s">
        <v>564</v>
      </c>
      <c r="D98" s="196">
        <v>9.5</v>
      </c>
      <c r="E98" s="196">
        <v>9.5</v>
      </c>
      <c r="F98" s="197"/>
      <c r="G98" s="197"/>
      <c r="H98" s="52"/>
      <c r="I98" s="52"/>
      <c r="J98" s="52"/>
      <c r="K98" s="202"/>
      <c r="L98" s="202"/>
      <c r="M98" s="200"/>
      <c r="N98" s="200"/>
      <c r="Q98" s="221">
        <f t="shared" si="34"/>
        <v>9.5</v>
      </c>
      <c r="R98" s="221">
        <f t="shared" si="34"/>
        <v>9.5</v>
      </c>
      <c r="S98" s="46"/>
      <c r="T98" s="46"/>
    </row>
    <row r="99" spans="2:20" x14ac:dyDescent="0.25">
      <c r="B99" s="204" t="s">
        <v>565</v>
      </c>
      <c r="C99" s="205" t="s">
        <v>566</v>
      </c>
      <c r="D99" s="436" t="s">
        <v>567</v>
      </c>
      <c r="E99" s="436"/>
      <c r="F99" s="197"/>
      <c r="G99" s="197"/>
      <c r="H99" s="52"/>
      <c r="I99" s="52"/>
      <c r="J99" s="52"/>
      <c r="K99" s="443"/>
      <c r="L99" s="443"/>
      <c r="M99" s="200"/>
      <c r="N99" s="200"/>
      <c r="Q99" s="227"/>
      <c r="R99" s="46"/>
      <c r="S99" s="46"/>
      <c r="T99" s="46"/>
    </row>
    <row r="100" spans="2:20" x14ac:dyDescent="0.25">
      <c r="B100" s="204" t="s">
        <v>568</v>
      </c>
      <c r="C100" s="205" t="s">
        <v>569</v>
      </c>
      <c r="D100" s="436">
        <v>24.44</v>
      </c>
      <c r="E100" s="436"/>
      <c r="F100" s="197"/>
      <c r="G100" s="197"/>
      <c r="H100" s="52"/>
      <c r="I100" s="52"/>
      <c r="J100" s="52"/>
      <c r="K100" s="443"/>
      <c r="L100" s="443"/>
      <c r="M100" s="200"/>
      <c r="N100" s="200"/>
      <c r="Q100" s="227"/>
      <c r="R100" s="46"/>
      <c r="S100" s="46"/>
      <c r="T100" s="46"/>
    </row>
    <row r="101" spans="2:20" x14ac:dyDescent="0.25">
      <c r="B101" s="191"/>
      <c r="C101" s="52"/>
      <c r="D101" s="5"/>
      <c r="E101" s="5"/>
      <c r="K101" s="5"/>
      <c r="L101" s="5"/>
      <c r="Q101" s="219"/>
    </row>
    <row r="102" spans="2:20" x14ac:dyDescent="0.25">
      <c r="B102" s="192" t="s">
        <v>570</v>
      </c>
      <c r="C102" s="52"/>
      <c r="D102" s="190"/>
      <c r="E102" s="5"/>
      <c r="I102">
        <v>64.004999999999995</v>
      </c>
      <c r="K102" s="190"/>
      <c r="L102" s="5"/>
      <c r="Q102" s="219"/>
    </row>
    <row r="103" spans="2:20" x14ac:dyDescent="0.25">
      <c r="B103" s="192" t="s">
        <v>571</v>
      </c>
      <c r="C103" s="52"/>
      <c r="D103" s="190"/>
      <c r="E103" s="5"/>
      <c r="I103">
        <v>3.75</v>
      </c>
      <c r="K103" s="190"/>
      <c r="L103" s="5"/>
      <c r="Q103" s="219"/>
    </row>
    <row r="104" spans="2:20" x14ac:dyDescent="0.25">
      <c r="B104" s="193" t="s">
        <v>572</v>
      </c>
      <c r="C104" s="52"/>
      <c r="D104" s="5"/>
      <c r="E104" s="5"/>
      <c r="I104">
        <f>I102+I103</f>
        <v>67.754999999999995</v>
      </c>
      <c r="K104" s="5"/>
      <c r="L104" s="5"/>
      <c r="Q104" s="219"/>
    </row>
  </sheetData>
  <mergeCells count="40">
    <mergeCell ref="D100:E100"/>
    <mergeCell ref="K2:L2"/>
    <mergeCell ref="K4:L4"/>
    <mergeCell ref="K5:L5"/>
    <mergeCell ref="K6:L6"/>
    <mergeCell ref="K9:L9"/>
    <mergeCell ref="K10:L10"/>
    <mergeCell ref="K11:L11"/>
    <mergeCell ref="K12:L12"/>
    <mergeCell ref="K13:L13"/>
    <mergeCell ref="D15:E15"/>
    <mergeCell ref="D16:E16"/>
    <mergeCell ref="D17:E17"/>
    <mergeCell ref="D20:E20"/>
    <mergeCell ref="D68:E68"/>
    <mergeCell ref="D99:E99"/>
    <mergeCell ref="K68:L68"/>
    <mergeCell ref="K99:L99"/>
    <mergeCell ref="K100:L100"/>
    <mergeCell ref="K14:L14"/>
    <mergeCell ref="K15:L15"/>
    <mergeCell ref="K16:L16"/>
    <mergeCell ref="K17:L17"/>
    <mergeCell ref="K20:L20"/>
    <mergeCell ref="H77:I77"/>
    <mergeCell ref="Q1:T1"/>
    <mergeCell ref="D12:E12"/>
    <mergeCell ref="D13:E13"/>
    <mergeCell ref="D14:E14"/>
    <mergeCell ref="D2:E2"/>
    <mergeCell ref="D4:E4"/>
    <mergeCell ref="D5:E5"/>
    <mergeCell ref="D6:E6"/>
    <mergeCell ref="D9:E9"/>
    <mergeCell ref="D10:E10"/>
    <mergeCell ref="D1:G1"/>
    <mergeCell ref="K1:N1"/>
    <mergeCell ref="K3:L3"/>
    <mergeCell ref="D3:E3"/>
    <mergeCell ref="D11:E1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5</vt:i4>
      </vt:variant>
    </vt:vector>
  </HeadingPairs>
  <TitlesOfParts>
    <vt:vector size="10" baseType="lpstr">
      <vt:lpstr>Principal</vt:lpstr>
      <vt:lpstr>Tabelas</vt:lpstr>
      <vt:lpstr>Gravados</vt:lpstr>
      <vt:lpstr>Relatório</vt:lpstr>
      <vt:lpstr>Valores de teste</vt:lpstr>
      <vt:lpstr>Gravados!Area_de_extracao</vt:lpstr>
      <vt:lpstr>Gravados!Criterios</vt:lpstr>
      <vt:lpstr>Dados</vt:lpstr>
      <vt:lpstr>Tol_centro</vt:lpstr>
      <vt:lpstr>Tol_centro1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Perracini</dc:creator>
  <cp:lastModifiedBy>Roberto Perracini</cp:lastModifiedBy>
  <cp:lastPrinted>2021-09-15T11:55:23Z</cp:lastPrinted>
  <dcterms:created xsi:type="dcterms:W3CDTF">2021-08-27T20:54:43Z</dcterms:created>
  <dcterms:modified xsi:type="dcterms:W3CDTF">2021-10-07T20:12:49Z</dcterms:modified>
</cp:coreProperties>
</file>