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ober\Desktop\Novo programa ECDRH\"/>
    </mc:Choice>
  </mc:AlternateContent>
  <xr:revisionPtr revIDLastSave="0" documentId="13_ncr:1_{6AFA4087-5034-4AE8-87D6-01851AB07466}" xr6:coauthVersionLast="47" xr6:coauthVersionMax="47" xr10:uidLastSave="{00000000-0000-0000-0000-000000000000}"/>
  <bookViews>
    <workbookView xWindow="-120" yWindow="-120" windowWidth="29040" windowHeight="15990" xr2:uid="{0B94EA93-72E9-4A42-8D8C-65D4D443DBBC}"/>
  </bookViews>
  <sheets>
    <sheet name="Principal" sheetId="1" r:id="rId1"/>
    <sheet name="Tabelas" sheetId="2" r:id="rId2"/>
    <sheet name="Gravados" sheetId="3" r:id="rId3"/>
  </sheets>
  <functionGroups builtInGroupCount="19"/>
  <definedNames>
    <definedName name="_xlnm.Print_Area" localSheetId="0">Principal!$AC$10:$AI$64</definedName>
    <definedName name="Tol_centro">Tabelas!$D$12:$J$33</definedName>
    <definedName name="Tol_centro1">Tabelas!$D$12:$AJ$12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8" i="1" l="1"/>
  <c r="AF7" i="1"/>
  <c r="AF6" i="1"/>
  <c r="AF5" i="1"/>
  <c r="AF75" i="1"/>
  <c r="AG75" i="1"/>
  <c r="AH75" i="1"/>
  <c r="AF76" i="1"/>
  <c r="AG76" i="1"/>
  <c r="AH76" i="1"/>
  <c r="AG74" i="1"/>
  <c r="AH74" i="1"/>
  <c r="AF74" i="1"/>
  <c r="AD75" i="1"/>
  <c r="AD76" i="1"/>
  <c r="AD74" i="1"/>
  <c r="AC74" i="1"/>
  <c r="AC37" i="1"/>
  <c r="AD36" i="1"/>
  <c r="AI66" i="1"/>
  <c r="AG65" i="1"/>
  <c r="AE66" i="1"/>
  <c r="AE67" i="1"/>
  <c r="AE65" i="1"/>
  <c r="AC65" i="1"/>
  <c r="AD62" i="1"/>
  <c r="AD59" i="1"/>
  <c r="AE59" i="1"/>
  <c r="AE60" i="1"/>
  <c r="AE61" i="1"/>
  <c r="AE62" i="1"/>
  <c r="AE63" i="1"/>
  <c r="AE64" i="1"/>
  <c r="AE57" i="1"/>
  <c r="AE58" i="1"/>
  <c r="AE55" i="1"/>
  <c r="AE56" i="1"/>
  <c r="AE54" i="1"/>
  <c r="AG47" i="1"/>
  <c r="AI48" i="1"/>
  <c r="AI54" i="1"/>
  <c r="AI59" i="1"/>
  <c r="AI62" i="1"/>
  <c r="AF48" i="1"/>
  <c r="AF49" i="1"/>
  <c r="AF50" i="1"/>
  <c r="AF51" i="1"/>
  <c r="AF52" i="1"/>
  <c r="AF53" i="1"/>
  <c r="AF54" i="1"/>
  <c r="AF55" i="1"/>
  <c r="AF56" i="1"/>
  <c r="AF57" i="1"/>
  <c r="AF59" i="1"/>
  <c r="AF60" i="1"/>
  <c r="AF61" i="1"/>
  <c r="AF62" i="1"/>
  <c r="AF63" i="1"/>
  <c r="AF64" i="1"/>
  <c r="AC57" i="1"/>
  <c r="AC59" i="1"/>
  <c r="AC54" i="1"/>
  <c r="AC51" i="1"/>
  <c r="AC47" i="1"/>
  <c r="F57" i="1" a="1"/>
  <c r="AG53" i="1" l="1"/>
  <c r="AH53" i="1"/>
  <c r="AH52" i="1"/>
  <c r="AG51" i="1"/>
  <c r="AH51" i="1"/>
  <c r="AG52" i="1"/>
  <c r="F57" i="1"/>
  <c r="AG60" i="1" s="1"/>
  <c r="S111" i="2" l="1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AF44" i="1"/>
  <c r="AF45" i="1"/>
  <c r="AC44" i="1"/>
  <c r="AC45" i="1"/>
  <c r="AF35" i="1"/>
  <c r="AF39" i="1"/>
  <c r="U7" i="2"/>
  <c r="V7" i="2" s="1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41" i="2"/>
  <c r="F71" i="2"/>
  <c r="F51" i="1" a="1"/>
  <c r="T6" i="2" l="1"/>
  <c r="W7" i="2" s="1"/>
  <c r="F51" i="1"/>
  <c r="AC8" i="2"/>
  <c r="AC9" i="2"/>
  <c r="AG54" i="1" l="1"/>
  <c r="Z9" i="2"/>
  <c r="Z8" i="2"/>
  <c r="AE72" i="1" l="1"/>
  <c r="AE73" i="1"/>
  <c r="AD72" i="1"/>
  <c r="AE71" i="1"/>
  <c r="AE70" i="1"/>
  <c r="AD70" i="1"/>
  <c r="AF46" i="1"/>
  <c r="AC46" i="1"/>
  <c r="AG45" i="1"/>
  <c r="AD69" i="1"/>
  <c r="AD68" i="1"/>
  <c r="AD35" i="1" l="1"/>
  <c r="AD34" i="1"/>
  <c r="AD32" i="1"/>
  <c r="AD30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40" i="1"/>
  <c r="AF41" i="1"/>
  <c r="AF42" i="1"/>
  <c r="AF43" i="1"/>
  <c r="AF68" i="1"/>
  <c r="AF70" i="1"/>
  <c r="AF71" i="1"/>
  <c r="AF72" i="1"/>
  <c r="AF73" i="1"/>
  <c r="AF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5" i="1"/>
  <c r="AC38" i="1"/>
  <c r="AC39" i="1"/>
  <c r="AC40" i="1"/>
  <c r="AC41" i="1"/>
  <c r="AC42" i="1"/>
  <c r="AC43" i="1"/>
  <c r="AC68" i="1"/>
  <c r="AG13" i="1"/>
  <c r="AI13" i="1"/>
  <c r="AG14" i="1"/>
  <c r="AH14" i="1"/>
  <c r="AI14" i="1"/>
  <c r="AG15" i="1"/>
  <c r="AH15" i="1"/>
  <c r="AI15" i="1"/>
  <c r="AG16" i="1"/>
  <c r="AG17" i="1"/>
  <c r="AI17" i="1"/>
  <c r="AG18" i="1"/>
  <c r="AI19" i="1"/>
  <c r="AI20" i="1"/>
  <c r="AI21" i="1"/>
  <c r="AI22" i="1"/>
  <c r="AI23" i="1"/>
  <c r="AI24" i="1"/>
  <c r="AI25" i="1"/>
  <c r="AH26" i="1"/>
  <c r="AI26" i="1"/>
  <c r="AH27" i="1"/>
  <c r="AI27" i="1"/>
  <c r="AH29" i="1"/>
  <c r="AG38" i="1"/>
  <c r="AI39" i="1"/>
  <c r="AI42" i="1"/>
  <c r="AG43" i="1"/>
  <c r="AI46" i="1"/>
  <c r="AH11" i="1"/>
  <c r="AG11" i="1"/>
  <c r="AC11" i="1"/>
  <c r="AI10" i="1"/>
  <c r="AH10" i="1"/>
  <c r="AG10" i="1"/>
  <c r="AC10" i="1"/>
  <c r="H71" i="2" l="1"/>
  <c r="F65" i="2"/>
  <c r="H65" i="2" s="1"/>
  <c r="F37" i="1" l="1"/>
  <c r="AG40" i="1" s="1"/>
  <c r="F43" i="1"/>
  <c r="AG46" i="1" s="1"/>
  <c r="F41" i="1"/>
  <c r="AG44" i="1" s="1"/>
  <c r="F35" i="2" l="1"/>
  <c r="H35" i="2" s="1"/>
  <c r="H13" i="2"/>
  <c r="J13" i="2"/>
  <c r="H14" i="2"/>
  <c r="J14" i="2"/>
  <c r="H15" i="2"/>
  <c r="J15" i="2"/>
  <c r="H16" i="2"/>
  <c r="J16" i="2"/>
  <c r="H17" i="2"/>
  <c r="J17" i="2"/>
  <c r="H18" i="2"/>
  <c r="J18" i="2"/>
  <c r="H19" i="2"/>
  <c r="J19" i="2"/>
  <c r="H20" i="2"/>
  <c r="J20" i="2"/>
  <c r="H21" i="2"/>
  <c r="J21" i="2"/>
  <c r="H22" i="2"/>
  <c r="J22" i="2"/>
  <c r="H23" i="2"/>
  <c r="J23" i="2"/>
  <c r="H24" i="2"/>
  <c r="J24" i="2"/>
  <c r="H25" i="2"/>
  <c r="J25" i="2"/>
  <c r="H26" i="2"/>
  <c r="J26" i="2"/>
  <c r="H27" i="2"/>
  <c r="J27" i="2"/>
  <c r="H28" i="2"/>
  <c r="J28" i="2"/>
  <c r="H29" i="2"/>
  <c r="J29" i="2"/>
  <c r="H30" i="2"/>
  <c r="J30" i="2"/>
  <c r="H31" i="2"/>
  <c r="J31" i="2"/>
  <c r="H32" i="2"/>
  <c r="J32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13" i="2"/>
  <c r="F36" i="2"/>
  <c r="F19" i="1" a="1"/>
  <c r="F22" i="1" a="1"/>
  <c r="G21" i="1" a="1"/>
  <c r="G13" i="1" a="1"/>
  <c r="F9" i="1" a="1"/>
  <c r="F21" i="1" a="1"/>
  <c r="H36" i="2" l="1"/>
  <c r="F16" i="1" s="1"/>
  <c r="H37" i="2"/>
  <c r="G16" i="1" s="1"/>
  <c r="F22" i="1"/>
  <c r="F21" i="1"/>
  <c r="AG24" i="1" s="1"/>
  <c r="F19" i="1"/>
  <c r="AG22" i="1" s="1"/>
  <c r="G21" i="1"/>
  <c r="AH24" i="1" s="1"/>
  <c r="G13" i="1"/>
  <c r="AH16" i="1" s="1"/>
  <c r="F9" i="1"/>
  <c r="AG12" i="1" s="1"/>
  <c r="F34" i="1" a="1"/>
  <c r="G34" i="1" a="1"/>
  <c r="F18" i="1" a="1"/>
  <c r="F24" i="1" a="1"/>
  <c r="F20" i="1" a="1"/>
  <c r="G20" i="1" a="1"/>
  <c r="F34" i="1" l="1"/>
  <c r="AG37" i="1" s="1"/>
  <c r="G34" i="1"/>
  <c r="AH37" i="1" s="1"/>
  <c r="AG25" i="1"/>
  <c r="G17" i="1"/>
  <c r="AH20" i="1" s="1"/>
  <c r="AH19" i="1"/>
  <c r="F17" i="1"/>
  <c r="AG20" i="1" s="1"/>
  <c r="AG19" i="1"/>
  <c r="F24" i="1"/>
  <c r="G20" i="1"/>
  <c r="F18" i="1"/>
  <c r="AG21" i="1" s="1"/>
  <c r="F20" i="1"/>
  <c r="G25" i="1" a="1"/>
  <c r="F25" i="1" a="1"/>
  <c r="F23" i="1" a="1"/>
  <c r="U9" i="2" l="1"/>
  <c r="AA9" i="2" s="1"/>
  <c r="G45" i="1" s="1"/>
  <c r="AH48" i="1" s="1"/>
  <c r="U8" i="2"/>
  <c r="AD8" i="2" s="1"/>
  <c r="F46" i="1" s="1"/>
  <c r="AG49" i="1" s="1"/>
  <c r="AH23" i="1"/>
  <c r="AG23" i="1"/>
  <c r="G25" i="1"/>
  <c r="F25" i="1"/>
  <c r="AG27" i="1"/>
  <c r="F23" i="1"/>
  <c r="AG26" i="1" s="1"/>
  <c r="G32" i="1" a="1"/>
  <c r="F33" i="1" a="1"/>
  <c r="F26" i="1" a="1"/>
  <c r="F32" i="1" a="1"/>
  <c r="G33" i="1" a="1"/>
  <c r="AA8" i="2" l="1"/>
  <c r="F45" i="1" s="1"/>
  <c r="AG48" i="1" s="1"/>
  <c r="AD9" i="2"/>
  <c r="G46" i="1" s="1"/>
  <c r="AH49" i="1" s="1"/>
  <c r="G32" i="1"/>
  <c r="AH35" i="1" s="1"/>
  <c r="F32" i="1"/>
  <c r="AG35" i="1" s="1"/>
  <c r="F33" i="1"/>
  <c r="AG36" i="1" s="1"/>
  <c r="G33" i="1"/>
  <c r="AH36" i="1" s="1"/>
  <c r="AG28" i="1"/>
  <c r="AH28" i="1"/>
  <c r="F26" i="1"/>
  <c r="F29" i="1" a="1"/>
  <c r="F31" i="1" a="1"/>
  <c r="F38" i="1" a="1"/>
  <c r="F52" i="1" a="1"/>
  <c r="F27" i="1" a="1"/>
  <c r="F52" i="1" l="1"/>
  <c r="F47" i="1"/>
  <c r="AG50" i="1" s="1"/>
  <c r="G47" i="1"/>
  <c r="AH50" i="1" s="1"/>
  <c r="AG29" i="1"/>
  <c r="G35" i="1"/>
  <c r="F31" i="1"/>
  <c r="AG34" i="1" s="1"/>
  <c r="F29" i="1"/>
  <c r="AG32" i="1" s="1"/>
  <c r="F27" i="1"/>
  <c r="AG30" i="1" s="1"/>
  <c r="F38" i="1"/>
  <c r="G56" i="1" a="1"/>
  <c r="F54" i="1" a="1"/>
  <c r="F53" i="1" a="1"/>
  <c r="G51" i="1" a="1"/>
  <c r="F56" i="1" a="1"/>
  <c r="G57" i="1" a="1"/>
  <c r="F53" i="1" l="1"/>
  <c r="F54" i="1"/>
  <c r="AG55" i="1"/>
  <c r="G51" i="1"/>
  <c r="AH54" i="1" s="1"/>
  <c r="G57" i="1"/>
  <c r="AH60" i="1" s="1"/>
  <c r="G56" i="1"/>
  <c r="AH59" i="1" s="1"/>
  <c r="F56" i="1"/>
  <c r="AG59" i="1" s="1"/>
  <c r="G37" i="1"/>
  <c r="AH40" i="1" s="1"/>
  <c r="AH38" i="1"/>
  <c r="F39" i="1"/>
  <c r="AG41" i="1"/>
  <c r="F59" i="1" a="1"/>
  <c r="G52" i="1" a="1"/>
  <c r="P12" i="1" a="1"/>
  <c r="O12" i="1" a="1"/>
  <c r="F55" i="1" a="1"/>
  <c r="F60" i="1" a="1"/>
  <c r="G53" i="1" a="1"/>
  <c r="P12" i="1" l="1"/>
  <c r="O12" i="1"/>
  <c r="F59" i="1"/>
  <c r="F60" i="1"/>
  <c r="AG63" i="1" s="1"/>
  <c r="F55" i="1"/>
  <c r="AG58" i="1" s="1"/>
  <c r="AG57" i="1"/>
  <c r="AG56" i="1"/>
  <c r="G53" i="1"/>
  <c r="AH56" i="1" s="1"/>
  <c r="G52" i="1"/>
  <c r="AH55" i="1" s="1"/>
  <c r="AG69" i="1"/>
  <c r="G58" i="1"/>
  <c r="F58" i="1"/>
  <c r="AG42" i="1"/>
  <c r="G55" i="1" a="1"/>
  <c r="O11" i="1" a="1"/>
  <c r="G54" i="1" a="1"/>
  <c r="F61" i="1" l="1"/>
  <c r="AG64" i="1" s="1"/>
  <c r="AG62" i="1"/>
  <c r="O11" i="1"/>
  <c r="AG68" i="1" s="1"/>
  <c r="AH61" i="1"/>
  <c r="AG61" i="1"/>
  <c r="G54" i="1"/>
  <c r="AH57" i="1" s="1"/>
  <c r="G55" i="1"/>
  <c r="F36" i="1" a="1"/>
  <c r="G60" i="1" a="1"/>
  <c r="P11" i="1" a="1"/>
  <c r="G59" i="1" a="1"/>
  <c r="F66" i="2" l="1"/>
  <c r="F36" i="1"/>
  <c r="AG39" i="1" s="1"/>
  <c r="P11" i="1"/>
  <c r="AH58" i="1"/>
  <c r="AH69" i="1"/>
  <c r="G59" i="1"/>
  <c r="AH62" i="1" s="1"/>
  <c r="G60" i="1"/>
  <c r="AH63" i="1" s="1"/>
  <c r="H67" i="2"/>
  <c r="O10" i="1" s="1"/>
  <c r="AG67" i="1" s="1"/>
  <c r="H66" i="2"/>
  <c r="O9" i="1" s="1"/>
  <c r="AG66" i="1" s="1"/>
  <c r="G36" i="1" a="1"/>
  <c r="G36" i="1" l="1"/>
  <c r="AH39" i="1" s="1"/>
  <c r="F72" i="2"/>
  <c r="AH68" i="1"/>
  <c r="G61" i="1"/>
  <c r="AH64" i="1" s="1"/>
  <c r="O16" i="1"/>
  <c r="AG73" i="1" s="1"/>
  <c r="O15" i="1"/>
  <c r="AG72" i="1" s="1"/>
  <c r="O13" i="1"/>
  <c r="AG70" i="1" s="1"/>
  <c r="O14" i="1"/>
  <c r="AG71" i="1" s="1"/>
  <c r="H72" i="2" l="1"/>
  <c r="P9" i="1" s="1"/>
  <c r="AH66" i="1" s="1"/>
  <c r="H73" i="2"/>
  <c r="P10" i="1" s="1"/>
  <c r="AH67" i="1" s="1"/>
  <c r="P16" i="1" l="1"/>
  <c r="AH73" i="1" s="1"/>
  <c r="P14" i="1"/>
  <c r="AH71" i="1" s="1"/>
  <c r="P13" i="1"/>
  <c r="AH70" i="1" s="1"/>
  <c r="P15" i="1"/>
  <c r="AH7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<sst xmlns="http://schemas.openxmlformats.org/spreadsheetml/2006/main" count="415" uniqueCount="214">
  <si>
    <t>Descrição</t>
  </si>
  <si>
    <t>Número de dentes</t>
  </si>
  <si>
    <t>Redução</t>
  </si>
  <si>
    <t>Z</t>
  </si>
  <si>
    <t>u</t>
  </si>
  <si>
    <t>Módulo normal</t>
  </si>
  <si>
    <t>Ângulo de hélice</t>
  </si>
  <si>
    <t>β</t>
  </si>
  <si>
    <t>Direção do ângulo de hélice</t>
  </si>
  <si>
    <t>Nenhum</t>
  </si>
  <si>
    <t>Esquerda</t>
  </si>
  <si>
    <t>Direita</t>
  </si>
  <si>
    <t>Esq./dir.</t>
  </si>
  <si>
    <t>Módulo transversal</t>
  </si>
  <si>
    <t>Diâmetro primitivo</t>
  </si>
  <si>
    <t>d</t>
  </si>
  <si>
    <t>Entre centros sem deslocamento do perfil</t>
  </si>
  <si>
    <t>a</t>
  </si>
  <si>
    <t>Entre centros de trabalho</t>
  </si>
  <si>
    <t>Eng. 1</t>
  </si>
  <si>
    <t>Eng. 2</t>
  </si>
  <si>
    <t>Diâmetro de trabalho</t>
  </si>
  <si>
    <t>Somatória dos deslocamentos de perfil</t>
  </si>
  <si>
    <t>Ângulo de pressão normal</t>
  </si>
  <si>
    <t>Ângulo de pressão transversal</t>
  </si>
  <si>
    <t>Ângulo de pressão transversal de trabalho</t>
  </si>
  <si>
    <t>Ângulo de hélice no diâmetro de base</t>
  </si>
  <si>
    <t>Ângulo de hélice no diâmetro de cabeça</t>
  </si>
  <si>
    <t>mm</t>
  </si>
  <si>
    <t>gd</t>
  </si>
  <si>
    <t>Unid.</t>
  </si>
  <si>
    <t>Tolerância do entre centros</t>
  </si>
  <si>
    <t>js6</t>
  </si>
  <si>
    <t>js7</t>
  </si>
  <si>
    <t>js8</t>
  </si>
  <si>
    <t>h6</t>
  </si>
  <si>
    <t>h7</t>
  </si>
  <si>
    <t>h8</t>
  </si>
  <si>
    <t>Acima de</t>
  </si>
  <si>
    <t>Até inclusive</t>
  </si>
  <si>
    <t>Ai</t>
  </si>
  <si>
    <t>Desvios limites devido a tolerância do entre centros</t>
  </si>
  <si>
    <t>Tolerância do entre centros (ISO 286-1)</t>
  </si>
  <si>
    <t>Tolerância desejada</t>
  </si>
  <si>
    <t>Coluna</t>
  </si>
  <si>
    <t>Entre centros</t>
  </si>
  <si>
    <t>Tolerância</t>
  </si>
  <si>
    <t>Entre centros + desvios</t>
  </si>
  <si>
    <t>Valores adotados para x1 e x2</t>
  </si>
  <si>
    <t>Coeficiente de rebaixamento</t>
  </si>
  <si>
    <t>k</t>
  </si>
  <si>
    <r>
      <t>m</t>
    </r>
    <r>
      <rPr>
        <vertAlign val="subscript"/>
        <sz val="12"/>
        <color theme="1"/>
        <rFont val="Arial Narrow"/>
        <family val="2"/>
      </rPr>
      <t>n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</si>
  <si>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n</t>
    </r>
  </si>
  <si>
    <r>
      <t>a</t>
    </r>
    <r>
      <rPr>
        <vertAlign val="subscript"/>
        <sz val="12"/>
        <color theme="1"/>
        <rFont val="Arial Narrow"/>
        <family val="2"/>
      </rPr>
      <t>w</t>
    </r>
  </si>
  <si>
    <r>
      <t>m</t>
    </r>
    <r>
      <rPr>
        <vertAlign val="subscript"/>
        <sz val="12"/>
        <color theme="1"/>
        <rFont val="Arial Narrow"/>
        <family val="2"/>
      </rPr>
      <t>t</t>
    </r>
  </si>
  <si>
    <r>
      <t>d</t>
    </r>
    <r>
      <rPr>
        <vertAlign val="subscript"/>
        <sz val="12"/>
        <color theme="1"/>
        <rFont val="Arial Narrow"/>
        <family val="2"/>
      </rPr>
      <t>w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</si>
  <si>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t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</si>
  <si>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tw</t>
    </r>
  </si>
  <si>
    <r>
      <rPr>
        <sz val="12"/>
        <color theme="1"/>
        <rFont val="Calibri"/>
        <family val="2"/>
      </rPr>
      <t>β</t>
    </r>
    <r>
      <rPr>
        <vertAlign val="subscript"/>
        <sz val="12"/>
        <color theme="1"/>
        <rFont val="Arial Narrow"/>
        <family val="2"/>
      </rPr>
      <t>b</t>
    </r>
  </si>
  <si>
    <r>
      <rPr>
        <sz val="12"/>
        <color theme="1"/>
        <rFont val="Calibri"/>
        <family val="2"/>
      </rPr>
      <t>Σ</t>
    </r>
    <r>
      <rPr>
        <sz val="12"/>
        <color theme="1"/>
        <rFont val="Arial Narrow"/>
        <family val="2"/>
      </rPr>
      <t>x</t>
    </r>
  </si>
  <si>
    <r>
      <t>h</t>
    </r>
    <r>
      <rPr>
        <vertAlign val="subscript"/>
        <sz val="12"/>
        <color theme="1"/>
        <rFont val="Arial Narrow"/>
        <family val="2"/>
      </rPr>
      <t>a</t>
    </r>
  </si>
  <si>
    <r>
      <t>h</t>
    </r>
    <r>
      <rPr>
        <vertAlign val="subscript"/>
        <sz val="12"/>
        <color theme="1"/>
        <rFont val="Arial Narrow"/>
        <family val="2"/>
      </rPr>
      <t>f</t>
    </r>
  </si>
  <si>
    <t>Addendum x módulo</t>
  </si>
  <si>
    <t>Dedendum x módulo</t>
  </si>
  <si>
    <t>Coeficiente de rebaixamento x módulo</t>
  </si>
  <si>
    <t>k.m</t>
  </si>
  <si>
    <t>h</t>
  </si>
  <si>
    <r>
      <t>d</t>
    </r>
    <r>
      <rPr>
        <vertAlign val="subscript"/>
        <sz val="12"/>
        <color theme="1"/>
        <rFont val="Arial Narrow"/>
        <family val="2"/>
      </rPr>
      <t>a</t>
    </r>
  </si>
  <si>
    <t>Deslocamento do perfil (correção) x módulo</t>
  </si>
  <si>
    <t>x.m</t>
  </si>
  <si>
    <t>Engrenagens em geral</t>
  </si>
  <si>
    <r>
      <t>x</t>
    </r>
    <r>
      <rPr>
        <vertAlign val="subscript"/>
        <sz val="12"/>
        <color theme="1"/>
        <rFont val="Arial Narrow"/>
        <family val="2"/>
      </rPr>
      <t>1,2</t>
    </r>
  </si>
  <si>
    <t>Deslocamento do perfil sugerido conforme BSI BS PD 6457</t>
  </si>
  <si>
    <t>Para equalizar os fatores das tensões de ruptura</t>
  </si>
  <si>
    <t>Para equalizar as velocidades de deslizamento</t>
  </si>
  <si>
    <t>Valores recomendados ISO/TR 4467-1982</t>
  </si>
  <si>
    <t>Mínimo convencional</t>
  </si>
  <si>
    <t>Máximo convencional</t>
  </si>
  <si>
    <r>
      <t>x</t>
    </r>
    <r>
      <rPr>
        <vertAlign val="subscript"/>
        <sz val="12"/>
        <color theme="1"/>
        <rFont val="Arial Narrow"/>
        <family val="2"/>
      </rPr>
      <t>1</t>
    </r>
  </si>
  <si>
    <t>Undercut</t>
  </si>
  <si>
    <t>Eng.º Roberto Perracini</t>
  </si>
  <si>
    <t>www.eneng.com.br</t>
  </si>
  <si>
    <t xml:space="preserve">Preencher somente células </t>
  </si>
  <si>
    <t xml:space="preserve">Células </t>
  </si>
  <si>
    <t>CARACTERÍSTICAS GEOMÉTRICAS DE ENGRENAGENS CILINDRICAS DE DENTES RETOS OU HELICOIDAIS CONFORME NORMA ISO 21771 - 2007 e DIN 3960 - 1987</t>
  </si>
  <si>
    <t>Help</t>
  </si>
  <si>
    <t>Tolerância no diâmetro externo</t>
  </si>
  <si>
    <t>h9</t>
  </si>
  <si>
    <r>
      <t>Aa</t>
    </r>
    <r>
      <rPr>
        <vertAlign val="subscript"/>
        <sz val="12"/>
        <color theme="1"/>
        <rFont val="Arial Narrow"/>
        <family val="2"/>
      </rPr>
      <t>.e/i</t>
    </r>
  </si>
  <si>
    <r>
      <t>a</t>
    </r>
    <r>
      <rPr>
        <vertAlign val="subscript"/>
        <sz val="12"/>
        <color theme="1"/>
        <rFont val="Arial Narrow"/>
        <family val="2"/>
      </rPr>
      <t>w.e/i</t>
    </r>
  </si>
  <si>
    <t>Bibliografia:</t>
  </si>
  <si>
    <t xml:space="preserve">Norma ISO 21771 - 2007 - Gears — Cylindrical involute gears and gear pairs — Concepts and geometry
</t>
  </si>
  <si>
    <t>Norma NBR 6158 - 1995 - Sistema de tolerâncias e ajustes</t>
  </si>
  <si>
    <t>Norma ISO/TR 4467 - 2002 - Addendum modification of the teeth of cylindrical gears for speed-reducing and speedincreasing gear pairs</t>
  </si>
  <si>
    <t xml:space="preserve">Norma BSI - BS PD 6457 - 1970 - Guide to the Application of Addendum Modification to Involute Spur and Helical Gears
</t>
  </si>
  <si>
    <t>Gears Volume 1:Geometric and Kinematic Design - Vincenzo Vullo - Springer</t>
  </si>
  <si>
    <t>Cylindrical Gears - Calculation - Material - Manufacturing - Linke H.,Börner J., Heß R. - Hanser</t>
  </si>
  <si>
    <t>Norma DIN 3960 - 1987 - Concepts and parameters associated with cylindrical gears and cylindrical gear pairs with involute teeth</t>
  </si>
  <si>
    <t>Software Hexagon Zar 1+ - Spur and Helical Gear Design Software - HEXAGON Software, Berlin - Fritz Ruoss</t>
  </si>
  <si>
    <t xml:space="preserve"> indicam erro</t>
  </si>
  <si>
    <t>Dudley's Handbook of practical gear design and manufacture - Stephen P. Radzevich - CRC Press Taylor &amp; Francis Group</t>
  </si>
  <si>
    <t>Gears and gear drives - Damir Jelaska - University of Split - Croatia</t>
  </si>
  <si>
    <t>Roloff/Matek - Maschinenelement Formelsammlung 14 Auflage - Wittel H., Jannasch D., Voßiek J., Spura C. - Springer Vieweg</t>
  </si>
  <si>
    <t>Advanced Gear Engineering - Goldfarb V., Trubachev E.,Barmina N. - Springer</t>
  </si>
  <si>
    <t>Maschinen-elemente - Band 2: Getriebe allgemein, Zahanradgetriebe - Grundlagen, Stirnradgetriebe - 2 Auflega - Niemann G., Winter H.</t>
  </si>
  <si>
    <t>Dados de entrada</t>
  </si>
  <si>
    <t>Nº do desenho da eng. 1</t>
  </si>
  <si>
    <t>Nº do desenho da eng. 2</t>
  </si>
  <si>
    <t xml:space="preserve">Nº do desenho da eng. 1: </t>
  </si>
  <si>
    <t xml:space="preserve">Nº do desenho da eng. 2: </t>
  </si>
  <si>
    <t xml:space="preserve">Cliente: </t>
  </si>
  <si>
    <t>Cliente</t>
  </si>
  <si>
    <t>Número de dentes virtuais para cálculo do desl. do perfil</t>
  </si>
  <si>
    <r>
      <t>Z</t>
    </r>
    <r>
      <rPr>
        <vertAlign val="subscript"/>
        <sz val="12"/>
        <color theme="1"/>
        <rFont val="Arial Narrow"/>
        <family val="2"/>
      </rPr>
      <t>nx</t>
    </r>
  </si>
  <si>
    <t>Folga entre o diâmetro de cabeça e diâmetro de fundo</t>
  </si>
  <si>
    <t>c</t>
  </si>
  <si>
    <t>Altura do dente</t>
  </si>
  <si>
    <t>da cabeça</t>
  </si>
  <si>
    <t>do fundo ou pé</t>
  </si>
  <si>
    <t>total</t>
  </si>
  <si>
    <r>
      <t>a.m</t>
    </r>
    <r>
      <rPr>
        <vertAlign val="subscript"/>
        <sz val="12"/>
        <color theme="1"/>
        <rFont val="Arial Narrow"/>
        <family val="2"/>
      </rPr>
      <t>n</t>
    </r>
  </si>
  <si>
    <r>
      <t>d.m</t>
    </r>
    <r>
      <rPr>
        <vertAlign val="subscript"/>
        <sz val="12"/>
        <color theme="1"/>
        <rFont val="Arial Narrow"/>
        <family val="2"/>
      </rPr>
      <t>n</t>
    </r>
  </si>
  <si>
    <t>Fator de altura do pé do dente (dedendum)</t>
  </si>
  <si>
    <t>Para usinagem do blanque</t>
  </si>
  <si>
    <r>
      <t>d</t>
    </r>
    <r>
      <rPr>
        <vertAlign val="subscript"/>
        <sz val="12"/>
        <color theme="1"/>
        <rFont val="Arial Narrow"/>
        <family val="2"/>
      </rPr>
      <t>amaxub</t>
    </r>
  </si>
  <si>
    <r>
      <t>d</t>
    </r>
    <r>
      <rPr>
        <vertAlign val="subscript"/>
        <sz val="12"/>
        <color theme="1"/>
        <rFont val="Arial Narrow"/>
        <family val="2"/>
      </rPr>
      <t>aminub</t>
    </r>
  </si>
  <si>
    <r>
      <t>d</t>
    </r>
    <r>
      <rPr>
        <vertAlign val="subscript"/>
        <sz val="12"/>
        <color theme="1"/>
        <rFont val="Arial Narrow"/>
        <family val="2"/>
      </rPr>
      <t>amaxm</t>
    </r>
  </si>
  <si>
    <r>
      <t>d</t>
    </r>
    <r>
      <rPr>
        <vertAlign val="subscript"/>
        <sz val="12"/>
        <color theme="1"/>
        <rFont val="Arial Narrow"/>
        <family val="2"/>
      </rPr>
      <t>aminm</t>
    </r>
  </si>
  <si>
    <t>Diâmetro externo</t>
  </si>
  <si>
    <t>Pinhão</t>
  </si>
  <si>
    <t>Coroa</t>
  </si>
  <si>
    <t>gd = graus decimais</t>
  </si>
  <si>
    <t>Fator de altura da cabeça do dente (adendum)</t>
  </si>
  <si>
    <t>Para medição após usinagem dos dentes</t>
  </si>
  <si>
    <t>Máximo</t>
  </si>
  <si>
    <t>Mínimo</t>
  </si>
  <si>
    <t>Nominal para usinagem do blanque</t>
  </si>
  <si>
    <t xml:space="preserve">Nominal para medição </t>
  </si>
  <si>
    <r>
      <t>d</t>
    </r>
    <r>
      <rPr>
        <vertAlign val="subscript"/>
        <sz val="12"/>
        <color theme="1"/>
        <rFont val="Arial Narrow"/>
        <family val="2"/>
      </rPr>
      <t>f</t>
    </r>
  </si>
  <si>
    <t>Nominal</t>
  </si>
  <si>
    <t>Com a correção adotada</t>
  </si>
  <si>
    <t>ASNE</t>
  </si>
  <si>
    <t>Diâmetro Primitivo</t>
  </si>
  <si>
    <t>ab</t>
  </si>
  <si>
    <t>b</t>
  </si>
  <si>
    <t>bc</t>
  </si>
  <si>
    <t>cd</t>
  </si>
  <si>
    <t>e</t>
  </si>
  <si>
    <t>f</t>
  </si>
  <si>
    <t>g</t>
  </si>
  <si>
    <t>TSN</t>
  </si>
  <si>
    <t>Tolerância na espessura do dente (DIN 3967)</t>
  </si>
  <si>
    <t>outro valor</t>
  </si>
  <si>
    <t>Campo</t>
  </si>
  <si>
    <t>Afastamento inferior</t>
  </si>
  <si>
    <t>Asne</t>
  </si>
  <si>
    <r>
      <t>A</t>
    </r>
    <r>
      <rPr>
        <vertAlign val="subscript"/>
        <sz val="12"/>
        <color theme="1"/>
        <rFont val="Arial Narrow"/>
        <family val="2"/>
      </rPr>
      <t>sne</t>
    </r>
  </si>
  <si>
    <t>Afastamento superior</t>
  </si>
  <si>
    <t>Tsn</t>
  </si>
  <si>
    <r>
      <t>A</t>
    </r>
    <r>
      <rPr>
        <vertAlign val="subscript"/>
        <sz val="12"/>
        <color theme="1"/>
        <rFont val="Arial Narrow"/>
        <family val="2"/>
      </rPr>
      <t>sni</t>
    </r>
  </si>
  <si>
    <r>
      <rPr>
        <sz val="12"/>
        <color theme="1"/>
        <rFont val="Arial Narrow"/>
        <family val="2"/>
      </rPr>
      <t>T</t>
    </r>
    <r>
      <rPr>
        <vertAlign val="subscript"/>
        <sz val="12"/>
        <color theme="1"/>
        <rFont val="Arial Narrow"/>
        <family val="2"/>
      </rPr>
      <t>sn</t>
    </r>
  </si>
  <si>
    <r>
      <rPr>
        <sz val="10"/>
        <color theme="1"/>
        <rFont val="Calibri"/>
        <family val="2"/>
      </rPr>
      <t>μ</t>
    </r>
    <r>
      <rPr>
        <sz val="10"/>
        <color theme="1"/>
        <rFont val="Arial Narrow"/>
        <family val="2"/>
      </rPr>
      <t>m</t>
    </r>
  </si>
  <si>
    <t>tolerância escolhida</t>
  </si>
  <si>
    <t>diâmetro primitivo do pinhão</t>
  </si>
  <si>
    <t>diâmetro primitivo da coroa</t>
  </si>
  <si>
    <t>coluna</t>
  </si>
  <si>
    <t>valor</t>
  </si>
  <si>
    <t>Valores em microns</t>
  </si>
  <si>
    <t>Tolerância na espessura do dente quando for escolhido campo = outro valor</t>
  </si>
  <si>
    <t xml:space="preserve">nº de caracteres </t>
  </si>
  <si>
    <t>Espessura em arco do dente no plano normal no diâmetro primitivo</t>
  </si>
  <si>
    <r>
      <t>s</t>
    </r>
    <r>
      <rPr>
        <vertAlign val="subscript"/>
        <sz val="12"/>
        <color theme="1"/>
        <rFont val="Arial Narrow"/>
        <family val="2"/>
      </rPr>
      <t>an</t>
    </r>
  </si>
  <si>
    <r>
      <t>s</t>
    </r>
    <r>
      <rPr>
        <vertAlign val="subscript"/>
        <sz val="12"/>
        <color theme="1"/>
        <rFont val="Arial Narrow"/>
        <family val="2"/>
      </rPr>
      <t>anmáx</t>
    </r>
  </si>
  <si>
    <r>
      <t>s</t>
    </r>
    <r>
      <rPr>
        <vertAlign val="subscript"/>
        <sz val="12"/>
        <color theme="1"/>
        <rFont val="Arial Narrow"/>
        <family val="2"/>
      </rPr>
      <t>amin</t>
    </r>
  </si>
  <si>
    <t>Máxima</t>
  </si>
  <si>
    <t>Mínima</t>
  </si>
  <si>
    <t>Espessura mínima normal na cabeça ( mínimo = 0,4 x mn = 2,8 mm )</t>
  </si>
  <si>
    <r>
      <t>h</t>
    </r>
    <r>
      <rPr>
        <vertAlign val="subscript"/>
        <sz val="12"/>
        <color theme="1"/>
        <rFont val="Arial Narrow"/>
        <family val="2"/>
      </rPr>
      <t>amax</t>
    </r>
  </si>
  <si>
    <r>
      <t>h</t>
    </r>
    <r>
      <rPr>
        <vertAlign val="subscript"/>
        <sz val="12"/>
        <color theme="1"/>
        <rFont val="Arial Narrow"/>
        <family val="2"/>
      </rPr>
      <t>fmax</t>
    </r>
  </si>
  <si>
    <t>Com a correção máxima real  e com o mesmo valor de k</t>
  </si>
  <si>
    <t>Correção considerando as tolerâncias da espessura do dente (correção real).</t>
  </si>
  <si>
    <t>μm</t>
  </si>
  <si>
    <t>Diâmetro de cabeça com x1 e x2 nos seus valores médios</t>
  </si>
  <si>
    <r>
      <t>d</t>
    </r>
    <r>
      <rPr>
        <vertAlign val="subscript"/>
        <sz val="12"/>
        <color theme="1"/>
        <rFont val="Arial Narrow"/>
        <family val="2"/>
      </rPr>
      <t>fmax</t>
    </r>
  </si>
  <si>
    <r>
      <t>d</t>
    </r>
    <r>
      <rPr>
        <vertAlign val="subscript"/>
        <sz val="12"/>
        <color theme="1"/>
        <rFont val="Arial Narrow"/>
        <family val="2"/>
      </rPr>
      <t>fmin</t>
    </r>
  </si>
  <si>
    <t xml:space="preserve">Tolerância para os diâmetros externos </t>
  </si>
  <si>
    <t xml:space="preserve">Diâmetro de fundo ou pé do dente </t>
  </si>
  <si>
    <t>Calculado com x nominal</t>
  </si>
  <si>
    <t>Calculado com x máximo</t>
  </si>
  <si>
    <t>Calculado com x mínimo</t>
  </si>
  <si>
    <r>
      <rPr>
        <sz val="10"/>
        <color theme="1"/>
        <rFont val="Calibri"/>
        <family val="2"/>
      </rPr>
      <t>β</t>
    </r>
    <r>
      <rPr>
        <vertAlign val="subscript"/>
        <sz val="10"/>
        <color theme="1"/>
        <rFont val="Arial Narrow"/>
        <family val="2"/>
      </rPr>
      <t>a</t>
    </r>
  </si>
  <si>
    <t>Valor mínimo para evitar undercut</t>
  </si>
  <si>
    <t>x1</t>
  </si>
  <si>
    <t>adendo</t>
  </si>
  <si>
    <t>dedendo</t>
  </si>
  <si>
    <t>Campo de tolerância</t>
  </si>
  <si>
    <t>Asni</t>
  </si>
  <si>
    <t>Para campo de tolerância = outro valor</t>
  </si>
  <si>
    <t>Tolerância diâmetro externo</t>
  </si>
  <si>
    <t>Referência</t>
  </si>
  <si>
    <t>Nº desenho engrenagem 1</t>
  </si>
  <si>
    <t>Nº desenho engrenagem 2</t>
  </si>
  <si>
    <t>O sistema preenche a referência após salvar os dados</t>
  </si>
  <si>
    <t>Exemplo</t>
  </si>
  <si>
    <t>Engrenagem 1</t>
  </si>
  <si>
    <t>Engrenagem 2</t>
  </si>
  <si>
    <t>25cd</t>
  </si>
  <si>
    <t xml:space="preserve">Nº de referência: </t>
  </si>
  <si>
    <t>Campo e qualidade</t>
  </si>
  <si>
    <t>Afastamento Inferior</t>
  </si>
  <si>
    <t>Afastamento Superior</t>
  </si>
  <si>
    <t>5C:CD:5B:57:CE:6B</t>
  </si>
  <si>
    <t>Sentido hélice engrenagem 1</t>
  </si>
  <si>
    <t>direita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</si>
</sst>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00000000000"/>
    <numFmt numFmtId="167" formatCode="0.00000000000"/>
  </numFmts>
  <fonts count="29" x14ac:knownFonts="1">
    <font>
      <sz val="11"/>
      <color theme="1"/>
      <name val="Calibri"/>
      <family val="2"/>
      <scheme val="minor"/>
    </font>
    <font>
      <sz val="12"/>
      <color theme="1"/>
      <name val="Arial Narrow"/>
      <family val="2"/>
    </font>
    <font>
      <sz val="8"/>
      <name val="Calibri"/>
      <family val="2"/>
      <scheme val="minor"/>
    </font>
    <font>
      <b/>
      <sz val="12"/>
      <color theme="1"/>
      <name val="Arial Narrow"/>
      <family val="2"/>
    </font>
    <font>
      <sz val="10"/>
      <color theme="1"/>
      <name val="Arial Narrow"/>
      <family val="2"/>
    </font>
    <font>
      <sz val="10"/>
      <color rgb="FF000000"/>
      <name val="Times New Roman"/>
      <charset val="204"/>
    </font>
    <font>
      <sz val="10"/>
      <color rgb="FF000000"/>
      <name val="Times New Roman"/>
      <family val="1"/>
    </font>
    <font>
      <sz val="10"/>
      <color rgb="FF000000"/>
      <name val="Arial Narrow"/>
      <family val="2"/>
    </font>
    <font>
      <sz val="12"/>
      <color rgb="FFFF0000"/>
      <name val="Arial Narrow"/>
      <family val="2"/>
    </font>
    <font>
      <sz val="10"/>
      <color rgb="FFFF0000"/>
      <name val="Arial Narrow"/>
      <family val="2"/>
    </font>
    <font>
      <vertAlign val="subscript"/>
      <sz val="12"/>
      <color theme="1"/>
      <name val="Arial Narrow"/>
      <family val="2"/>
    </font>
    <font>
      <sz val="12"/>
      <color theme="1"/>
      <name val="Calibri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i/>
      <sz val="12"/>
      <color theme="1"/>
      <name val="Arial Narrow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i/>
      <sz val="11"/>
      <color theme="1"/>
      <name val="Arial"/>
      <family val="2"/>
    </font>
    <font>
      <i/>
      <sz val="10"/>
      <color theme="1"/>
      <name val="Arial"/>
      <family val="2"/>
    </font>
    <font>
      <b/>
      <i/>
      <sz val="10"/>
      <color theme="1"/>
      <name val="Arial"/>
      <family val="2"/>
    </font>
    <font>
      <sz val="1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sz val="10"/>
      <color theme="1"/>
      <name val="Calibri"/>
      <family val="2"/>
    </font>
    <font>
      <sz val="10"/>
      <name val="Arial Narrow"/>
      <family val="2"/>
    </font>
    <font>
      <vertAlign val="subscript"/>
      <sz val="10"/>
      <color theme="1"/>
      <name val="Arial Narrow"/>
      <family val="2"/>
    </font>
    <font>
      <sz val="10"/>
      <color theme="1"/>
      <name val="Arial"/>
      <family val="2"/>
    </font>
    <font>
      <sz val="12"/>
      <color rgb="FFFFC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0" fontId="5" fillId="0" borderId="0"/>
    <xf numFmtId="0" fontId="6" fillId="0" borderId="0"/>
    <xf numFmtId="0" fontId="12" fillId="0" borderId="0" applyNumberFormat="0" applyFill="0" applyBorder="0" applyAlignment="0" applyProtection="0"/>
  </cellStyleXfs>
  <cellXfs count="35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4" fillId="0" borderId="0" xfId="0" applyFont="1"/>
    <xf numFmtId="165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1" fontId="7" fillId="0" borderId="1" xfId="1" applyNumberFormat="1" applyFont="1" applyFill="1" applyBorder="1" applyAlignment="1">
      <alignment horizontal="center" vertical="center" shrinkToFit="1"/>
    </xf>
    <xf numFmtId="0" fontId="7" fillId="0" borderId="1" xfId="1" applyFont="1" applyFill="1" applyBorder="1" applyAlignment="1">
      <alignment horizontal="center" vertical="center" wrapText="1"/>
    </xf>
    <xf numFmtId="0" fontId="8" fillId="0" borderId="0" xfId="0" applyFont="1"/>
    <xf numFmtId="0" fontId="9" fillId="0" borderId="0" xfId="0" applyFont="1"/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vertical="center" wrapText="1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" fontId="7" fillId="3" borderId="1" xfId="1" applyNumberFormat="1" applyFont="1" applyFill="1" applyBorder="1" applyAlignment="1">
      <alignment horizontal="center" vertical="center" shrinkToFit="1"/>
    </xf>
    <xf numFmtId="0" fontId="7" fillId="3" borderId="1" xfId="1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164" fontId="0" fillId="0" borderId="1" xfId="0" applyNumberFormat="1" applyBorder="1"/>
    <xf numFmtId="0" fontId="0" fillId="4" borderId="2" xfId="0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/>
    <xf numFmtId="0" fontId="16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6" fillId="0" borderId="0" xfId="0" applyFont="1" applyFill="1" applyAlignment="1">
      <alignment vertical="center"/>
    </xf>
    <xf numFmtId="0" fontId="3" fillId="0" borderId="0" xfId="0" applyFont="1" applyFill="1" applyAlignment="1">
      <alignment vertical="center" wrapText="1"/>
    </xf>
    <xf numFmtId="0" fontId="1" fillId="2" borderId="1" xfId="0" applyFon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18" fillId="0" borderId="0" xfId="0" applyFont="1"/>
    <xf numFmtId="0" fontId="18" fillId="0" borderId="0" xfId="0" applyFont="1" applyAlignment="1">
      <alignment horizontal="center"/>
    </xf>
    <xf numFmtId="0" fontId="20" fillId="0" borderId="3" xfId="0" applyFont="1" applyFill="1" applyBorder="1" applyAlignment="1">
      <alignment horizontal="center" vertical="center"/>
    </xf>
    <xf numFmtId="0" fontId="19" fillId="6" borderId="3" xfId="0" applyFont="1" applyFill="1" applyBorder="1" applyAlignment="1">
      <alignment horizontal="center" vertical="center"/>
    </xf>
    <xf numFmtId="0" fontId="19" fillId="0" borderId="3" xfId="0" applyFont="1" applyFill="1" applyBorder="1" applyAlignment="1">
      <alignment horizontal="center" vertical="center"/>
    </xf>
    <xf numFmtId="165" fontId="19" fillId="0" borderId="3" xfId="0" applyNumberFormat="1" applyFont="1" applyFill="1" applyBorder="1" applyAlignment="1">
      <alignment horizontal="center" vertical="center"/>
    </xf>
    <xf numFmtId="164" fontId="19" fillId="0" borderId="3" xfId="0" applyNumberFormat="1" applyFont="1" applyFill="1" applyBorder="1" applyAlignment="1">
      <alignment horizontal="center" vertical="center"/>
    </xf>
    <xf numFmtId="0" fontId="19" fillId="0" borderId="3" xfId="0" applyFont="1" applyBorder="1" applyAlignment="1">
      <alignment vertical="center"/>
    </xf>
    <xf numFmtId="164" fontId="0" fillId="0" borderId="0" xfId="0" applyNumberFormat="1" applyBorder="1"/>
    <xf numFmtId="0" fontId="21" fillId="0" borderId="0" xfId="0" applyFont="1"/>
    <xf numFmtId="0" fontId="22" fillId="6" borderId="0" xfId="0" applyFont="1" applyFill="1"/>
    <xf numFmtId="164" fontId="21" fillId="0" borderId="0" xfId="0" applyNumberFormat="1" applyFont="1" applyBorder="1"/>
    <xf numFmtId="166" fontId="22" fillId="6" borderId="0" xfId="0" applyNumberFormat="1" applyFont="1" applyFill="1"/>
    <xf numFmtId="3" fontId="22" fillId="6" borderId="1" xfId="0" applyNumberFormat="1" applyFont="1" applyFill="1" applyBorder="1" applyAlignment="1">
      <alignment horizontal="center" vertical="center" wrapText="1"/>
    </xf>
    <xf numFmtId="166" fontId="22" fillId="3" borderId="1" xfId="0" applyNumberFormat="1" applyFont="1" applyFill="1" applyBorder="1" applyAlignment="1">
      <alignment horizontal="center" vertical="center" wrapText="1"/>
    </xf>
    <xf numFmtId="167" fontId="22" fillId="3" borderId="1" xfId="0" applyNumberFormat="1" applyFont="1" applyFill="1" applyBorder="1" applyAlignment="1">
      <alignment horizontal="center" vertical="center" wrapText="1"/>
    </xf>
    <xf numFmtId="3" fontId="22" fillId="3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/>
    <xf numFmtId="1" fontId="22" fillId="3" borderId="1" xfId="0" applyNumberFormat="1" applyFont="1" applyFill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165" fontId="19" fillId="0" borderId="3" xfId="0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165" fontId="4" fillId="0" borderId="2" xfId="0" applyNumberFormat="1" applyFont="1" applyBorder="1" applyAlignment="1">
      <alignment horizontal="center" vertical="center"/>
    </xf>
    <xf numFmtId="164" fontId="19" fillId="0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65" fontId="4" fillId="0" borderId="6" xfId="0" applyNumberFormat="1" applyFont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165" fontId="4" fillId="0" borderId="8" xfId="0" applyNumberFormat="1" applyFont="1" applyBorder="1" applyAlignment="1">
      <alignment horizontal="center" vertical="center"/>
    </xf>
    <xf numFmtId="0" fontId="1" fillId="2" borderId="43" xfId="0" applyFont="1" applyFill="1" applyBorder="1" applyAlignment="1">
      <alignment vertical="center"/>
    </xf>
    <xf numFmtId="0" fontId="13" fillId="3" borderId="45" xfId="0" applyFont="1" applyFill="1" applyBorder="1" applyAlignment="1">
      <alignment horizontal="center" vertical="center"/>
    </xf>
    <xf numFmtId="0" fontId="13" fillId="3" borderId="46" xfId="0" applyFont="1" applyFill="1" applyBorder="1" applyAlignment="1">
      <alignment horizontal="center" vertical="center"/>
    </xf>
    <xf numFmtId="0" fontId="13" fillId="3" borderId="47" xfId="0" applyFont="1" applyFill="1" applyBorder="1" applyAlignment="1">
      <alignment horizontal="center" vertical="center"/>
    </xf>
    <xf numFmtId="0" fontId="0" fillId="0" borderId="50" xfId="0" applyBorder="1"/>
    <xf numFmtId="0" fontId="14" fillId="0" borderId="50" xfId="0" applyFont="1" applyBorder="1" applyAlignment="1">
      <alignment vertical="center"/>
    </xf>
    <xf numFmtId="0" fontId="14" fillId="0" borderId="51" xfId="0" applyFont="1" applyBorder="1" applyAlignment="1">
      <alignment vertical="center"/>
    </xf>
    <xf numFmtId="0" fontId="0" fillId="0" borderId="0" xfId="0" applyBorder="1"/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14" fillId="0" borderId="0" xfId="0" applyFont="1" applyBorder="1" applyAlignment="1">
      <alignment vertical="center"/>
    </xf>
    <xf numFmtId="0" fontId="14" fillId="0" borderId="52" xfId="0" applyFont="1" applyBorder="1" applyAlignment="1">
      <alignment vertical="center"/>
    </xf>
    <xf numFmtId="0" fontId="14" fillId="0" borderId="40" xfId="0" applyFont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0" fillId="0" borderId="53" xfId="0" applyBorder="1"/>
    <xf numFmtId="0" fontId="1" fillId="0" borderId="53" xfId="0" applyFont="1" applyBorder="1" applyAlignment="1">
      <alignment horizontal="center" vertical="center"/>
    </xf>
    <xf numFmtId="0" fontId="1" fillId="0" borderId="53" xfId="0" applyFont="1" applyBorder="1" applyAlignment="1">
      <alignment vertical="center"/>
    </xf>
    <xf numFmtId="0" fontId="14" fillId="0" borderId="53" xfId="0" applyFont="1" applyBorder="1" applyAlignment="1">
      <alignment vertical="center"/>
    </xf>
    <xf numFmtId="0" fontId="14" fillId="0" borderId="54" xfId="0" applyFont="1" applyBorder="1" applyAlignment="1">
      <alignment vertical="center"/>
    </xf>
    <xf numFmtId="0" fontId="1" fillId="2" borderId="49" xfId="0" applyFont="1" applyFill="1" applyBorder="1" applyAlignment="1">
      <alignment vertical="center"/>
    </xf>
    <xf numFmtId="0" fontId="1" fillId="2" borderId="50" xfId="0" applyFont="1" applyFill="1" applyBorder="1" applyAlignment="1">
      <alignment vertical="center"/>
    </xf>
    <xf numFmtId="0" fontId="1" fillId="2" borderId="50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vertical="center" wrapText="1"/>
    </xf>
    <xf numFmtId="0" fontId="1" fillId="2" borderId="51" xfId="0" applyFont="1" applyFill="1" applyBorder="1" applyAlignment="1">
      <alignment vertical="center"/>
    </xf>
    <xf numFmtId="0" fontId="1" fillId="2" borderId="40" xfId="0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vertical="center" wrapText="1"/>
    </xf>
    <xf numFmtId="0" fontId="1" fillId="2" borderId="52" xfId="0" applyFont="1" applyFill="1" applyBorder="1" applyAlignment="1">
      <alignment vertical="center"/>
    </xf>
    <xf numFmtId="0" fontId="12" fillId="2" borderId="0" xfId="3" applyFill="1" applyBorder="1" applyAlignment="1">
      <alignment vertical="center"/>
    </xf>
    <xf numFmtId="0" fontId="1" fillId="2" borderId="0" xfId="0" applyFont="1" applyFill="1" applyBorder="1" applyAlignment="1">
      <alignment horizontal="left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vertical="center"/>
    </xf>
    <xf numFmtId="0" fontId="0" fillId="2" borderId="0" xfId="0" applyFill="1" applyBorder="1"/>
    <xf numFmtId="0" fontId="0" fillId="2" borderId="52" xfId="0" applyFill="1" applyBorder="1"/>
    <xf numFmtId="0" fontId="1" fillId="2" borderId="48" xfId="0" applyFont="1" applyFill="1" applyBorder="1" applyAlignment="1">
      <alignment vertical="center"/>
    </xf>
    <xf numFmtId="0" fontId="0" fillId="2" borderId="53" xfId="0" applyFill="1" applyBorder="1"/>
    <xf numFmtId="0" fontId="1" fillId="2" borderId="53" xfId="0" applyFont="1" applyFill="1" applyBorder="1" applyAlignment="1">
      <alignment horizontal="center" vertical="center"/>
    </xf>
    <xf numFmtId="0" fontId="1" fillId="2" borderId="53" xfId="0" applyFont="1" applyFill="1" applyBorder="1" applyAlignment="1">
      <alignment vertical="center"/>
    </xf>
    <xf numFmtId="0" fontId="14" fillId="2" borderId="53" xfId="0" applyFont="1" applyFill="1" applyBorder="1" applyAlignment="1">
      <alignment vertical="center"/>
    </xf>
    <xf numFmtId="0" fontId="0" fillId="2" borderId="54" xfId="0" applyFill="1" applyBorder="1"/>
    <xf numFmtId="0" fontId="1" fillId="2" borderId="5" xfId="0" applyFont="1" applyFill="1" applyBorder="1" applyAlignment="1">
      <alignment vertical="center"/>
    </xf>
    <xf numFmtId="0" fontId="20" fillId="7" borderId="3" xfId="0" applyFont="1" applyFill="1" applyBorder="1" applyAlignment="1">
      <alignment horizontal="center" vertical="center"/>
    </xf>
    <xf numFmtId="164" fontId="20" fillId="7" borderId="3" xfId="0" applyNumberFormat="1" applyFont="1" applyFill="1" applyBorder="1" applyAlignment="1">
      <alignment horizontal="center" vertical="center"/>
    </xf>
    <xf numFmtId="0" fontId="13" fillId="3" borderId="45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left" vertical="center"/>
    </xf>
    <xf numFmtId="0" fontId="1" fillId="8" borderId="2" xfId="0" applyFont="1" applyFill="1" applyBorder="1" applyAlignment="1">
      <alignment horizontal="center" vertical="center"/>
    </xf>
    <xf numFmtId="0" fontId="1" fillId="8" borderId="33" xfId="0" applyFont="1" applyFill="1" applyBorder="1" applyAlignment="1">
      <alignment horizontal="center" vertical="center"/>
    </xf>
    <xf numFmtId="0" fontId="11" fillId="8" borderId="2" xfId="0" applyFont="1" applyFill="1" applyBorder="1" applyAlignment="1">
      <alignment horizontal="center" vertical="center"/>
    </xf>
    <xf numFmtId="0" fontId="1" fillId="8" borderId="36" xfId="0" applyFont="1" applyFill="1" applyBorder="1" applyAlignment="1">
      <alignment horizontal="center" vertical="center"/>
    </xf>
    <xf numFmtId="0" fontId="1" fillId="8" borderId="17" xfId="0" applyFont="1" applyFill="1" applyBorder="1" applyAlignment="1">
      <alignment horizontal="center" vertical="center"/>
    </xf>
    <xf numFmtId="0" fontId="10" fillId="8" borderId="2" xfId="0" applyFont="1" applyFill="1" applyBorder="1" applyAlignment="1">
      <alignment horizontal="center" vertical="center"/>
    </xf>
    <xf numFmtId="0" fontId="1" fillId="8" borderId="8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31" xfId="0" applyFont="1" applyFill="1" applyBorder="1" applyAlignment="1">
      <alignment horizontal="center" vertical="center"/>
    </xf>
    <xf numFmtId="0" fontId="4" fillId="8" borderId="6" xfId="0" applyFont="1" applyFill="1" applyBorder="1" applyAlignment="1">
      <alignment vertical="center"/>
    </xf>
    <xf numFmtId="0" fontId="4" fillId="8" borderId="19" xfId="0" applyFont="1" applyFill="1" applyBorder="1" applyAlignment="1">
      <alignment horizontal="center" vertical="center"/>
    </xf>
    <xf numFmtId="0" fontId="4" fillId="8" borderId="34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165" fontId="4" fillId="8" borderId="1" xfId="0" applyNumberFormat="1" applyFont="1" applyFill="1" applyBorder="1" applyAlignment="1">
      <alignment horizontal="center" vertical="center"/>
    </xf>
    <xf numFmtId="165" fontId="4" fillId="8" borderId="2" xfId="0" applyNumberFormat="1" applyFont="1" applyFill="1" applyBorder="1" applyAlignment="1">
      <alignment horizontal="center" vertical="center"/>
    </xf>
    <xf numFmtId="165" fontId="4" fillId="8" borderId="17" xfId="0" applyNumberFormat="1" applyFont="1" applyFill="1" applyBorder="1" applyAlignment="1">
      <alignment horizontal="center" vertical="center"/>
    </xf>
    <xf numFmtId="164" fontId="4" fillId="8" borderId="1" xfId="0" applyNumberFormat="1" applyFont="1" applyFill="1" applyBorder="1" applyAlignment="1">
      <alignment horizontal="center" vertical="center"/>
    </xf>
    <xf numFmtId="164" fontId="4" fillId="8" borderId="5" xfId="0" applyNumberFormat="1" applyFont="1" applyFill="1" applyBorder="1" applyAlignment="1">
      <alignment horizontal="center" vertical="center"/>
    </xf>
    <xf numFmtId="0" fontId="4" fillId="8" borderId="1" xfId="0" applyFont="1" applyFill="1" applyBorder="1" applyAlignment="1">
      <alignment vertical="center"/>
    </xf>
    <xf numFmtId="0" fontId="4" fillId="8" borderId="2" xfId="0" applyFont="1" applyFill="1" applyBorder="1" applyAlignment="1">
      <alignment vertical="center"/>
    </xf>
    <xf numFmtId="0" fontId="4" fillId="8" borderId="36" xfId="0" applyFont="1" applyFill="1" applyBorder="1" applyAlignment="1">
      <alignment vertical="center"/>
    </xf>
    <xf numFmtId="0" fontId="4" fillId="8" borderId="17" xfId="0" applyFont="1" applyFill="1" applyBorder="1" applyAlignment="1">
      <alignment vertical="center"/>
    </xf>
    <xf numFmtId="0" fontId="4" fillId="8" borderId="31" xfId="0" applyFont="1" applyFill="1" applyBorder="1" applyAlignment="1">
      <alignment vertical="center"/>
    </xf>
    <xf numFmtId="0" fontId="4" fillId="8" borderId="8" xfId="0" applyFont="1" applyFill="1" applyBorder="1" applyAlignment="1">
      <alignment vertical="center"/>
    </xf>
    <xf numFmtId="164" fontId="4" fillId="8" borderId="31" xfId="0" applyNumberFormat="1" applyFont="1" applyFill="1" applyBorder="1" applyAlignment="1">
      <alignment horizontal="center" vertical="center"/>
    </xf>
    <xf numFmtId="165" fontId="4" fillId="8" borderId="6" xfId="0" applyNumberFormat="1" applyFont="1" applyFill="1" applyBorder="1" applyAlignment="1">
      <alignment horizontal="center" vertical="center"/>
    </xf>
    <xf numFmtId="165" fontId="4" fillId="8" borderId="31" xfId="0" applyNumberFormat="1" applyFont="1" applyFill="1" applyBorder="1" applyAlignment="1">
      <alignment horizontal="center" vertical="center"/>
    </xf>
    <xf numFmtId="0" fontId="1" fillId="8" borderId="51" xfId="0" applyFont="1" applyFill="1" applyBorder="1" applyAlignment="1">
      <alignment vertical="center"/>
    </xf>
    <xf numFmtId="0" fontId="1" fillId="8" borderId="52" xfId="0" applyFont="1" applyFill="1" applyBorder="1" applyAlignment="1">
      <alignment vertical="center"/>
    </xf>
    <xf numFmtId="0" fontId="1" fillId="8" borderId="54" xfId="0" applyFont="1" applyFill="1" applyBorder="1" applyAlignment="1">
      <alignment vertical="center"/>
    </xf>
    <xf numFmtId="0" fontId="1" fillId="8" borderId="5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vertical="center"/>
    </xf>
    <xf numFmtId="165" fontId="4" fillId="8" borderId="5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31" xfId="0" applyFont="1" applyFill="1" applyBorder="1" applyAlignment="1">
      <alignment horizontal="center" vertical="center"/>
    </xf>
    <xf numFmtId="0" fontId="4" fillId="8" borderId="3" xfId="0" applyFont="1" applyFill="1" applyBorder="1" applyAlignment="1">
      <alignment horizontal="left" vertical="center"/>
    </xf>
    <xf numFmtId="0" fontId="4" fillId="8" borderId="4" xfId="0" applyFont="1" applyFill="1" applyBorder="1" applyAlignment="1">
      <alignment horizontal="left" vertical="center"/>
    </xf>
    <xf numFmtId="0" fontId="13" fillId="4" borderId="17" xfId="0" applyFont="1" applyFill="1" applyBorder="1" applyAlignment="1">
      <alignment horizontal="center" vertical="center"/>
    </xf>
    <xf numFmtId="0" fontId="13" fillId="4" borderId="33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164" fontId="13" fillId="4" borderId="5" xfId="0" applyNumberFormat="1" applyFont="1" applyFill="1" applyBorder="1" applyAlignment="1">
      <alignment horizontal="center" vertical="center"/>
    </xf>
    <xf numFmtId="0" fontId="25" fillId="9" borderId="1" xfId="0" applyFont="1" applyFill="1" applyBorder="1" applyAlignment="1">
      <alignment horizontal="center" vertical="center"/>
    </xf>
    <xf numFmtId="0" fontId="25" fillId="9" borderId="2" xfId="0" applyFont="1" applyFill="1" applyBorder="1" applyAlignment="1">
      <alignment horizontal="center" vertical="center"/>
    </xf>
    <xf numFmtId="0" fontId="25" fillId="9" borderId="3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vertical="center" wrapText="1"/>
    </xf>
    <xf numFmtId="0" fontId="3" fillId="2" borderId="6" xfId="0" applyFont="1" applyFill="1" applyBorder="1" applyAlignment="1">
      <alignment vertical="center" wrapText="1"/>
    </xf>
    <xf numFmtId="0" fontId="1" fillId="2" borderId="6" xfId="0" applyFont="1" applyFill="1" applyBorder="1" applyAlignment="1">
      <alignment vertical="center"/>
    </xf>
    <xf numFmtId="0" fontId="4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left"/>
    </xf>
    <xf numFmtId="0" fontId="4" fillId="2" borderId="1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0" xfId="0" applyFont="1" applyAlignment="1">
      <alignment horizontal="left" vertical="center"/>
    </xf>
    <xf numFmtId="0" fontId="27" fillId="0" borderId="0" xfId="0" applyFont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4" fillId="2" borderId="1" xfId="0" applyFont="1" applyFill="1" applyBorder="1" applyAlignment="1">
      <alignment horizontal="center" vertical="center"/>
    </xf>
    <xf numFmtId="165" fontId="4" fillId="8" borderId="30" xfId="0" applyNumberFormat="1" applyFont="1" applyFill="1" applyBorder="1" applyAlignment="1">
      <alignment horizontal="center" vertical="center"/>
    </xf>
    <xf numFmtId="0" fontId="1" fillId="8" borderId="6" xfId="0" applyFont="1" applyFill="1" applyBorder="1" applyAlignment="1">
      <alignment horizontal="center" vertical="center"/>
    </xf>
    <xf numFmtId="49" fontId="0" fillId="0" borderId="0" xfId="0" applyNumberFormat="1" applyAlignment="1">
      <alignment horizontal="center" wrapText="1"/>
    </xf>
    <xf numFmtId="49" fontId="0" fillId="0" borderId="1" xfId="0" applyNumberFormat="1" applyBorder="1" applyAlignment="1">
      <alignment horizontal="center" wrapText="1"/>
    </xf>
    <xf numFmtId="49" fontId="0" fillId="0" borderId="0" xfId="0" applyNumberFormat="1" applyAlignment="1">
      <alignment horizontal="center"/>
    </xf>
    <xf numFmtId="0" fontId="28" fillId="2" borderId="0" xfId="0" applyFont="1" applyFill="1" applyBorder="1" applyAlignment="1">
      <alignment vertical="center"/>
    </xf>
    <xf numFmtId="0" fontId="4" fillId="2" borderId="1" xfId="0" applyFont="1" applyFill="1" applyBorder="1" applyAlignment="1">
      <alignment horizontal="center" vertical="center" wrapText="1"/>
    </xf>
    <xf numFmtId="0" fontId="19" fillId="0" borderId="13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19" fillId="0" borderId="39" xfId="0" applyFont="1" applyBorder="1" applyAlignment="1">
      <alignment horizontal="center" vertical="center" wrapText="1"/>
    </xf>
    <xf numFmtId="0" fontId="19" fillId="0" borderId="40" xfId="0" applyFont="1" applyBorder="1" applyAlignment="1">
      <alignment horizontal="center" vertical="center" wrapText="1"/>
    </xf>
    <xf numFmtId="0" fontId="19" fillId="0" borderId="41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left" vertical="center"/>
    </xf>
    <xf numFmtId="0" fontId="19" fillId="0" borderId="13" xfId="0" applyFont="1" applyBorder="1" applyAlignment="1">
      <alignment horizontal="left" vertical="center" wrapText="1"/>
    </xf>
    <xf numFmtId="0" fontId="19" fillId="0" borderId="12" xfId="0" applyFont="1" applyBorder="1" applyAlignment="1">
      <alignment horizontal="left" vertical="center" wrapText="1"/>
    </xf>
    <xf numFmtId="0" fontId="19" fillId="0" borderId="39" xfId="0" applyFont="1" applyBorder="1" applyAlignment="1">
      <alignment horizontal="left" vertical="center" wrapText="1"/>
    </xf>
    <xf numFmtId="0" fontId="19" fillId="0" borderId="40" xfId="0" applyFont="1" applyBorder="1" applyAlignment="1">
      <alignment horizontal="left" vertical="center" wrapText="1"/>
    </xf>
    <xf numFmtId="0" fontId="19" fillId="0" borderId="41" xfId="0" applyFont="1" applyBorder="1" applyAlignment="1">
      <alignment horizontal="left" vertical="center" wrapText="1"/>
    </xf>
    <xf numFmtId="0" fontId="19" fillId="6" borderId="13" xfId="0" applyFont="1" applyFill="1" applyBorder="1" applyAlignment="1">
      <alignment horizontal="center" vertical="center"/>
    </xf>
    <xf numFmtId="0" fontId="19" fillId="6" borderId="12" xfId="0" applyFont="1" applyFill="1" applyBorder="1" applyAlignment="1">
      <alignment horizontal="center" vertical="center"/>
    </xf>
    <xf numFmtId="0" fontId="19" fillId="0" borderId="0" xfId="0" applyFont="1" applyBorder="1" applyAlignment="1">
      <alignment horizontal="left" vertical="center" wrapText="1"/>
    </xf>
    <xf numFmtId="165" fontId="19" fillId="5" borderId="3" xfId="0" applyNumberFormat="1" applyFont="1" applyFill="1" applyBorder="1" applyAlignment="1">
      <alignment horizontal="center" vertical="center"/>
    </xf>
    <xf numFmtId="0" fontId="20" fillId="7" borderId="3" xfId="0" applyFont="1" applyFill="1" applyBorder="1" applyAlignment="1">
      <alignment horizontal="center" vertical="center"/>
    </xf>
    <xf numFmtId="0" fontId="19" fillId="0" borderId="39" xfId="0" applyFont="1" applyBorder="1" applyAlignment="1">
      <alignment horizontal="left" vertical="center"/>
    </xf>
    <xf numFmtId="0" fontId="19" fillId="0" borderId="13" xfId="0" applyFont="1" applyBorder="1" applyAlignment="1">
      <alignment horizontal="left" vertical="center"/>
    </xf>
    <xf numFmtId="0" fontId="19" fillId="0" borderId="40" xfId="0" applyFont="1" applyBorder="1" applyAlignment="1">
      <alignment horizontal="left" vertical="center"/>
    </xf>
    <xf numFmtId="0" fontId="19" fillId="0" borderId="0" xfId="0" applyFont="1" applyBorder="1" applyAlignment="1">
      <alignment horizontal="left" vertical="center"/>
    </xf>
    <xf numFmtId="0" fontId="19" fillId="0" borderId="41" xfId="0" applyFont="1" applyBorder="1" applyAlignment="1">
      <alignment horizontal="left" vertical="center"/>
    </xf>
    <xf numFmtId="0" fontId="19" fillId="0" borderId="12" xfId="0" applyFont="1" applyBorder="1" applyAlignment="1">
      <alignment horizontal="left" vertical="center"/>
    </xf>
    <xf numFmtId="0" fontId="1" fillId="8" borderId="38" xfId="0" applyFont="1" applyFill="1" applyBorder="1" applyAlignment="1">
      <alignment horizontal="center" vertical="center"/>
    </xf>
    <xf numFmtId="0" fontId="1" fillId="8" borderId="23" xfId="0" applyFont="1" applyFill="1" applyBorder="1" applyAlignment="1">
      <alignment horizontal="center" vertical="center"/>
    </xf>
    <xf numFmtId="0" fontId="1" fillId="8" borderId="32" xfId="0" applyFont="1" applyFill="1" applyBorder="1" applyAlignment="1">
      <alignment horizontal="center" vertical="center"/>
    </xf>
    <xf numFmtId="0" fontId="4" fillId="8" borderId="18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/>
    </xf>
    <xf numFmtId="0" fontId="4" fillId="8" borderId="21" xfId="0" applyFont="1" applyFill="1" applyBorder="1" applyAlignment="1">
      <alignment horizontal="center" vertical="center"/>
    </xf>
    <xf numFmtId="0" fontId="4" fillId="8" borderId="23" xfId="0" applyFont="1" applyFill="1" applyBorder="1" applyAlignment="1">
      <alignment horizontal="center" vertical="center"/>
    </xf>
    <xf numFmtId="0" fontId="4" fillId="8" borderId="35" xfId="0" applyFont="1" applyFill="1" applyBorder="1" applyAlignment="1">
      <alignment horizontal="center" vertical="center"/>
    </xf>
    <xf numFmtId="0" fontId="4" fillId="8" borderId="20" xfId="0" applyFont="1" applyFill="1" applyBorder="1" applyAlignment="1">
      <alignment horizontal="left" vertical="center"/>
    </xf>
    <xf numFmtId="0" fontId="4" fillId="8" borderId="3" xfId="0" applyFont="1" applyFill="1" applyBorder="1" applyAlignment="1">
      <alignment horizontal="left" vertical="center"/>
    </xf>
    <xf numFmtId="0" fontId="4" fillId="8" borderId="4" xfId="0" applyFont="1" applyFill="1" applyBorder="1" applyAlignment="1">
      <alignment horizontal="left" vertical="center"/>
    </xf>
    <xf numFmtId="165" fontId="4" fillId="8" borderId="2" xfId="0" applyNumberFormat="1" applyFont="1" applyFill="1" applyBorder="1" applyAlignment="1">
      <alignment horizontal="center" vertical="center"/>
    </xf>
    <xf numFmtId="165" fontId="4" fillId="8" borderId="3" xfId="0" applyNumberFormat="1" applyFont="1" applyFill="1" applyBorder="1" applyAlignment="1">
      <alignment horizontal="center" vertical="center"/>
    </xf>
    <xf numFmtId="0" fontId="4" fillId="8" borderId="49" xfId="0" applyFont="1" applyFill="1" applyBorder="1" applyAlignment="1">
      <alignment horizontal="left" vertical="center" wrapText="1"/>
    </xf>
    <xf numFmtId="0" fontId="4" fillId="8" borderId="50" xfId="0" applyFont="1" applyFill="1" applyBorder="1" applyAlignment="1">
      <alignment horizontal="left" vertical="center" wrapText="1"/>
    </xf>
    <xf numFmtId="0" fontId="4" fillId="8" borderId="4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>
      <alignment horizontal="left" vertical="center" wrapText="1"/>
    </xf>
    <xf numFmtId="0" fontId="4" fillId="8" borderId="41" xfId="0" applyFont="1" applyFill="1" applyBorder="1" applyAlignment="1">
      <alignment horizontal="left" vertical="center" wrapText="1"/>
    </xf>
    <xf numFmtId="0" fontId="4" fillId="8" borderId="12" xfId="0" applyFont="1" applyFill="1" applyBorder="1" applyAlignment="1">
      <alignment horizontal="left" vertical="center" wrapText="1"/>
    </xf>
    <xf numFmtId="0" fontId="4" fillId="8" borderId="1" xfId="0" applyFont="1" applyFill="1" applyBorder="1" applyAlignment="1">
      <alignment horizontal="left" vertical="center" wrapText="1"/>
    </xf>
    <xf numFmtId="0" fontId="4" fillId="8" borderId="5" xfId="0" applyFont="1" applyFill="1" applyBorder="1" applyAlignment="1">
      <alignment horizontal="left" vertical="center" wrapText="1"/>
    </xf>
    <xf numFmtId="0" fontId="4" fillId="8" borderId="27" xfId="0" applyFont="1" applyFill="1" applyBorder="1" applyAlignment="1">
      <alignment horizontal="left" vertical="center"/>
    </xf>
    <xf numFmtId="0" fontId="4" fillId="8" borderId="28" xfId="0" applyFont="1" applyFill="1" applyBorder="1" applyAlignment="1">
      <alignment horizontal="left" vertical="center"/>
    </xf>
    <xf numFmtId="0" fontId="4" fillId="8" borderId="29" xfId="0" applyFont="1" applyFill="1" applyBorder="1" applyAlignment="1">
      <alignment horizontal="left" vertical="center"/>
    </xf>
    <xf numFmtId="0" fontId="4" fillId="8" borderId="5" xfId="0" applyFont="1" applyFill="1" applyBorder="1" applyAlignment="1">
      <alignment horizontal="center" vertical="center"/>
    </xf>
    <xf numFmtId="0" fontId="4" fillId="8" borderId="30" xfId="0" applyFont="1" applyFill="1" applyBorder="1" applyAlignment="1">
      <alignment horizontal="center" vertical="center"/>
    </xf>
    <xf numFmtId="0" fontId="4" fillId="8" borderId="37" xfId="0" applyFont="1" applyFill="1" applyBorder="1" applyAlignment="1">
      <alignment horizontal="left" vertical="center" wrapText="1"/>
    </xf>
    <xf numFmtId="0" fontId="4" fillId="8" borderId="26" xfId="0" applyFont="1" applyFill="1" applyBorder="1" applyAlignment="1">
      <alignment horizontal="left" vertical="center" wrapText="1"/>
    </xf>
    <xf numFmtId="0" fontId="4" fillId="8" borderId="2" xfId="0" applyFont="1" applyFill="1" applyBorder="1" applyAlignment="1">
      <alignment horizontal="left" vertical="center"/>
    </xf>
    <xf numFmtId="0" fontId="4" fillId="8" borderId="39" xfId="0" applyFont="1" applyFill="1" applyBorder="1" applyAlignment="1">
      <alignment horizontal="left" vertical="center" wrapText="1"/>
    </xf>
    <xf numFmtId="0" fontId="4" fillId="8" borderId="48" xfId="0" applyFont="1" applyFill="1" applyBorder="1" applyAlignment="1">
      <alignment horizontal="left" vertical="center" wrapText="1"/>
    </xf>
    <xf numFmtId="0" fontId="4" fillId="8" borderId="33" xfId="0" applyFont="1" applyFill="1" applyBorder="1" applyAlignment="1">
      <alignment horizontal="left" vertical="center"/>
    </xf>
    <xf numFmtId="0" fontId="4" fillId="8" borderId="16" xfId="0" applyFont="1" applyFill="1" applyBorder="1" applyAlignment="1">
      <alignment horizontal="left" vertical="center"/>
    </xf>
    <xf numFmtId="0" fontId="4" fillId="8" borderId="36" xfId="0" applyFont="1" applyFill="1" applyBorder="1" applyAlignment="1">
      <alignment horizontal="center" vertical="center"/>
    </xf>
    <xf numFmtId="0" fontId="4" fillId="8" borderId="29" xfId="0" applyFont="1" applyFill="1" applyBorder="1" applyAlignment="1">
      <alignment horizontal="center" vertical="center"/>
    </xf>
    <xf numFmtId="0" fontId="4" fillId="8" borderId="13" xfId="0" applyFont="1" applyFill="1" applyBorder="1" applyAlignment="1">
      <alignment horizontal="left" vertical="center" wrapText="1"/>
    </xf>
    <xf numFmtId="0" fontId="4" fillId="8" borderId="53" xfId="0" applyFont="1" applyFill="1" applyBorder="1" applyAlignment="1">
      <alignment horizontal="left" vertical="center" wrapText="1"/>
    </xf>
    <xf numFmtId="0" fontId="1" fillId="8" borderId="1" xfId="0" applyFont="1" applyFill="1" applyBorder="1" applyAlignment="1">
      <alignment horizontal="center" vertical="center"/>
    </xf>
    <xf numFmtId="0" fontId="1" fillId="8" borderId="31" xfId="0" applyFont="1" applyFill="1" applyBorder="1" applyAlignment="1">
      <alignment horizontal="center" vertical="center"/>
    </xf>
    <xf numFmtId="164" fontId="19" fillId="0" borderId="3" xfId="0" applyNumberFormat="1" applyFont="1" applyFill="1" applyBorder="1" applyAlignment="1">
      <alignment horizontal="center" vertical="center"/>
    </xf>
    <xf numFmtId="165" fontId="19" fillId="0" borderId="3" xfId="0" applyNumberFormat="1" applyFont="1" applyFill="1" applyBorder="1" applyAlignment="1">
      <alignment horizontal="center" vertical="center"/>
    </xf>
    <xf numFmtId="165" fontId="20" fillId="7" borderId="3" xfId="0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4" borderId="20" xfId="0" applyFont="1" applyFill="1" applyBorder="1" applyAlignment="1">
      <alignment horizontal="left" vertical="center"/>
    </xf>
    <xf numFmtId="0" fontId="4" fillId="4" borderId="3" xfId="0" applyFont="1" applyFill="1" applyBorder="1" applyAlignment="1">
      <alignment horizontal="left" vertical="center"/>
    </xf>
    <xf numFmtId="0" fontId="4" fillId="4" borderId="4" xfId="0" applyFont="1" applyFill="1" applyBorder="1" applyAlignment="1">
      <alignment horizontal="left" vertical="center"/>
    </xf>
    <xf numFmtId="0" fontId="4" fillId="8" borderId="32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4" fillId="8" borderId="4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center" vertical="center"/>
    </xf>
    <xf numFmtId="164" fontId="4" fillId="8" borderId="7" xfId="0" applyNumberFormat="1" applyFont="1" applyFill="1" applyBorder="1" applyAlignment="1">
      <alignment horizontal="center" vertical="center"/>
    </xf>
    <xf numFmtId="164" fontId="4" fillId="8" borderId="9" xfId="0" applyNumberFormat="1" applyFont="1" applyFill="1" applyBorder="1" applyAlignment="1">
      <alignment horizontal="center" vertical="center"/>
    </xf>
    <xf numFmtId="164" fontId="4" fillId="8" borderId="8" xfId="0" applyNumberFormat="1" applyFont="1" applyFill="1" applyBorder="1" applyAlignment="1">
      <alignment horizontal="center" vertical="center"/>
    </xf>
    <xf numFmtId="164" fontId="4" fillId="8" borderId="10" xfId="0" applyNumberFormat="1" applyFont="1" applyFill="1" applyBorder="1" applyAlignment="1">
      <alignment horizontal="center" vertical="center"/>
    </xf>
    <xf numFmtId="164" fontId="4" fillId="8" borderId="2" xfId="0" applyNumberFormat="1" applyFont="1" applyFill="1" applyBorder="1" applyAlignment="1">
      <alignment horizontal="center" vertical="center"/>
    </xf>
    <xf numFmtId="164" fontId="4" fillId="8" borderId="4" xfId="0" applyNumberFormat="1" applyFont="1" applyFill="1" applyBorder="1" applyAlignment="1">
      <alignment horizontal="center" vertical="center"/>
    </xf>
    <xf numFmtId="0" fontId="4" fillId="8" borderId="22" xfId="0" applyFont="1" applyFill="1" applyBorder="1" applyAlignment="1">
      <alignment horizontal="left" vertical="center" wrapText="1"/>
    </xf>
    <xf numFmtId="0" fontId="4" fillId="8" borderId="24" xfId="0" applyFont="1" applyFill="1" applyBorder="1" applyAlignment="1">
      <alignment horizontal="left" vertical="center" wrapText="1"/>
    </xf>
    <xf numFmtId="0" fontId="4" fillId="8" borderId="25" xfId="0" applyFont="1" applyFill="1" applyBorder="1" applyAlignment="1">
      <alignment horizontal="left" vertical="center" wrapText="1"/>
    </xf>
    <xf numFmtId="0" fontId="13" fillId="4" borderId="3" xfId="0" applyFont="1" applyFill="1" applyBorder="1" applyAlignment="1">
      <alignment horizontal="center" vertical="center"/>
    </xf>
    <xf numFmtId="165" fontId="13" fillId="4" borderId="2" xfId="0" applyNumberFormat="1" applyFont="1" applyFill="1" applyBorder="1" applyAlignment="1">
      <alignment horizontal="center" vertical="center"/>
    </xf>
    <xf numFmtId="165" fontId="13" fillId="4" borderId="3" xfId="0" applyNumberFormat="1" applyFont="1" applyFill="1" applyBorder="1" applyAlignment="1">
      <alignment horizontal="center" vertical="center"/>
    </xf>
    <xf numFmtId="164" fontId="4" fillId="8" borderId="3" xfId="0" applyNumberFormat="1" applyFont="1" applyFill="1" applyBorder="1" applyAlignment="1">
      <alignment horizontal="center" vertical="center"/>
    </xf>
    <xf numFmtId="165" fontId="4" fillId="8" borderId="4" xfId="0" applyNumberFormat="1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1" fillId="8" borderId="11" xfId="0" applyFont="1" applyFill="1" applyBorder="1" applyAlignment="1">
      <alignment horizontal="center" vertical="center"/>
    </xf>
    <xf numFmtId="164" fontId="4" fillId="8" borderId="36" xfId="0" applyNumberFormat="1" applyFont="1" applyFill="1" applyBorder="1" applyAlignment="1">
      <alignment horizontal="center" vertical="center"/>
    </xf>
    <xf numFmtId="164" fontId="4" fillId="8" borderId="28" xfId="0" applyNumberFormat="1" applyFont="1" applyFill="1" applyBorder="1" applyAlignment="1">
      <alignment horizontal="center" vertical="center"/>
    </xf>
    <xf numFmtId="0" fontId="4" fillId="8" borderId="14" xfId="0" applyFont="1" applyFill="1" applyBorder="1" applyAlignment="1">
      <alignment horizontal="left" vertical="center"/>
    </xf>
    <xf numFmtId="0" fontId="4" fillId="8" borderId="15" xfId="0" applyFont="1" applyFill="1" applyBorder="1" applyAlignment="1">
      <alignment horizontal="left" vertical="center"/>
    </xf>
    <xf numFmtId="0" fontId="4" fillId="8" borderId="17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4" borderId="39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9" xfId="0" applyFont="1" applyFill="1" applyBorder="1" applyAlignment="1">
      <alignment horizontal="left" vertical="center"/>
    </xf>
    <xf numFmtId="0" fontId="4" fillId="8" borderId="7" xfId="0" applyFont="1" applyFill="1" applyBorder="1" applyAlignment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4" fillId="8" borderId="8" xfId="0" applyFont="1" applyFill="1" applyBorder="1" applyAlignment="1">
      <alignment horizontal="left" vertical="center" wrapText="1"/>
    </xf>
    <xf numFmtId="0" fontId="4" fillId="8" borderId="10" xfId="0" applyFont="1" applyFill="1" applyBorder="1" applyAlignment="1">
      <alignment horizontal="left" vertical="center" wrapText="1"/>
    </xf>
    <xf numFmtId="0" fontId="1" fillId="8" borderId="30" xfId="0" applyFont="1" applyFill="1" applyBorder="1" applyAlignment="1">
      <alignment horizontal="center" vertical="center"/>
    </xf>
    <xf numFmtId="0" fontId="13" fillId="4" borderId="33" xfId="0" applyFont="1" applyFill="1" applyBorder="1" applyAlignment="1">
      <alignment horizontal="center" vertical="center"/>
    </xf>
    <xf numFmtId="0" fontId="13" fillId="4" borderId="16" xfId="0" applyFont="1" applyFill="1" applyBorder="1" applyAlignment="1">
      <alignment horizontal="center" vertical="center"/>
    </xf>
    <xf numFmtId="0" fontId="1" fillId="8" borderId="21" xfId="0" applyFont="1" applyFill="1" applyBorder="1" applyAlignment="1">
      <alignment horizontal="center" vertical="center"/>
    </xf>
    <xf numFmtId="0" fontId="1" fillId="8" borderId="35" xfId="0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center" vertical="center"/>
    </xf>
    <xf numFmtId="0" fontId="13" fillId="3" borderId="44" xfId="0" applyFont="1" applyFill="1" applyBorder="1" applyAlignment="1">
      <alignment horizontal="center" vertical="center"/>
    </xf>
    <xf numFmtId="0" fontId="13" fillId="3" borderId="45" xfId="0" applyFont="1" applyFill="1" applyBorder="1" applyAlignment="1">
      <alignment horizontal="center" vertical="center"/>
    </xf>
    <xf numFmtId="0" fontId="4" fillId="8" borderId="17" xfId="0" applyFont="1" applyFill="1" applyBorder="1" applyAlignment="1">
      <alignment horizontal="left" vertical="center"/>
    </xf>
    <xf numFmtId="0" fontId="4" fillId="8" borderId="1" xfId="0" applyFont="1" applyFill="1" applyBorder="1" applyAlignment="1">
      <alignment horizontal="left" vertical="center"/>
    </xf>
    <xf numFmtId="0" fontId="1" fillId="8" borderId="18" xfId="0" applyFont="1" applyFill="1" applyBorder="1" applyAlignment="1">
      <alignment horizontal="center" vertical="center"/>
    </xf>
    <xf numFmtId="0" fontId="1" fillId="8" borderId="6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8" borderId="31" xfId="0" applyFont="1" applyFill="1" applyBorder="1" applyAlignment="1">
      <alignment horizontal="left" vertical="center"/>
    </xf>
    <xf numFmtId="0" fontId="4" fillId="8" borderId="56" xfId="0" applyFont="1" applyFill="1" applyBorder="1" applyAlignment="1">
      <alignment horizontal="left" vertical="center" wrapText="1"/>
    </xf>
    <xf numFmtId="0" fontId="14" fillId="0" borderId="0" xfId="0" applyFont="1" applyAlignment="1">
      <alignment horizontal="left" vertical="center"/>
    </xf>
    <xf numFmtId="0" fontId="14" fillId="0" borderId="40" xfId="0" applyFont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2" borderId="53" xfId="0" applyFont="1" applyFill="1" applyBorder="1" applyAlignment="1">
      <alignment horizontal="left" vertical="center"/>
    </xf>
    <xf numFmtId="0" fontId="14" fillId="0" borderId="49" xfId="0" applyFont="1" applyBorder="1" applyAlignment="1">
      <alignment horizontal="left" vertical="center"/>
    </xf>
    <xf numFmtId="0" fontId="14" fillId="0" borderId="50" xfId="0" applyFont="1" applyBorder="1" applyAlignment="1">
      <alignment horizontal="left" vertical="center"/>
    </xf>
    <xf numFmtId="0" fontId="14" fillId="0" borderId="48" xfId="0" applyFont="1" applyBorder="1" applyAlignment="1">
      <alignment horizontal="left" vertical="center"/>
    </xf>
    <xf numFmtId="0" fontId="14" fillId="0" borderId="53" xfId="0" applyFont="1" applyBorder="1" applyAlignment="1">
      <alignment horizontal="left" vertical="center"/>
    </xf>
    <xf numFmtId="0" fontId="4" fillId="8" borderId="11" xfId="0" applyFont="1" applyFill="1" applyBorder="1" applyAlignment="1">
      <alignment horizontal="left" vertical="center" wrapText="1"/>
    </xf>
    <xf numFmtId="0" fontId="4" fillId="8" borderId="30" xfId="0" applyFont="1" applyFill="1" applyBorder="1" applyAlignment="1">
      <alignment horizontal="left" vertical="center" wrapText="1"/>
    </xf>
    <xf numFmtId="0" fontId="4" fillId="8" borderId="24" xfId="0" applyFont="1" applyFill="1" applyBorder="1" applyAlignment="1">
      <alignment horizontal="left" vertical="center"/>
    </xf>
    <xf numFmtId="0" fontId="4" fillId="8" borderId="42" xfId="0" applyFont="1" applyFill="1" applyBorder="1" applyAlignment="1">
      <alignment horizontal="left" vertical="center"/>
    </xf>
    <xf numFmtId="0" fontId="4" fillId="8" borderId="6" xfId="0" applyFont="1" applyFill="1" applyBorder="1" applyAlignment="1">
      <alignment horizontal="left" vertical="center" wrapText="1"/>
    </xf>
    <xf numFmtId="0" fontId="20" fillId="7" borderId="12" xfId="0" applyFont="1" applyFill="1" applyBorder="1" applyAlignment="1">
      <alignment horizontal="center" vertical="center"/>
    </xf>
    <xf numFmtId="0" fontId="19" fillId="6" borderId="0" xfId="0" applyFont="1" applyFill="1" applyBorder="1" applyAlignment="1">
      <alignment horizontal="center" vertical="center"/>
    </xf>
    <xf numFmtId="164" fontId="19" fillId="0" borderId="13" xfId="0" applyNumberFormat="1" applyFont="1" applyFill="1" applyBorder="1" applyAlignment="1">
      <alignment horizontal="center" vertical="center"/>
    </xf>
    <xf numFmtId="164" fontId="19" fillId="0" borderId="12" xfId="0" applyNumberFormat="1" applyFont="1" applyFill="1" applyBorder="1" applyAlignment="1">
      <alignment horizontal="center" vertical="center"/>
    </xf>
    <xf numFmtId="0" fontId="20" fillId="0" borderId="3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  <xf numFmtId="0" fontId="4" fillId="4" borderId="5" xfId="0" applyFont="1" applyFill="1" applyBorder="1" applyAlignment="1">
      <alignment horizontal="left" vertical="center"/>
    </xf>
    <xf numFmtId="0" fontId="3" fillId="2" borderId="50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1" fillId="2" borderId="57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27" fillId="0" borderId="0" xfId="0" applyFont="1" applyAlignment="1">
      <alignment horizontal="right" vertical="center"/>
    </xf>
    <xf numFmtId="0" fontId="4" fillId="4" borderId="6" xfId="0" applyFont="1" applyFill="1" applyBorder="1" applyAlignment="1">
      <alignment horizontal="left" vertical="center"/>
    </xf>
    <xf numFmtId="0" fontId="4" fillId="8" borderId="57" xfId="0" applyFont="1" applyFill="1" applyBorder="1" applyAlignment="1">
      <alignment horizontal="left" vertical="center"/>
    </xf>
    <xf numFmtId="0" fontId="4" fillId="8" borderId="43" xfId="0" applyFont="1" applyFill="1" applyBorder="1" applyAlignment="1">
      <alignment horizontal="left" vertical="center"/>
    </xf>
    <xf numFmtId="0" fontId="4" fillId="8" borderId="31" xfId="0" applyFont="1" applyFill="1" applyBorder="1" applyAlignment="1">
      <alignment horizontal="center" vertical="center"/>
    </xf>
    <xf numFmtId="0" fontId="4" fillId="8" borderId="55" xfId="0" applyFont="1" applyFill="1" applyBorder="1" applyAlignment="1">
      <alignment horizontal="left" vertical="center" wrapText="1"/>
    </xf>
    <xf numFmtId="0" fontId="4" fillId="8" borderId="31" xfId="0" applyFont="1" applyFill="1" applyBorder="1" applyAlignment="1">
      <alignment horizontal="left" vertical="center" wrapText="1"/>
    </xf>
    <xf numFmtId="0" fontId="4" fillId="0" borderId="8" xfId="0" applyFont="1" applyBorder="1" applyAlignment="1">
      <alignment horizontal="left" vertical="center"/>
    </xf>
    <xf numFmtId="0" fontId="4" fillId="0" borderId="12" xfId="0" applyFont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0" fontId="4" fillId="4" borderId="14" xfId="0" applyFont="1" applyFill="1" applyBorder="1" applyAlignment="1">
      <alignment horizontal="left" vertical="center"/>
    </xf>
    <xf numFmtId="0" fontId="4" fillId="4" borderId="15" xfId="0" applyFont="1" applyFill="1" applyBorder="1" applyAlignment="1">
      <alignment horizontal="left" vertical="center"/>
    </xf>
    <xf numFmtId="0" fontId="4" fillId="4" borderId="16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0" fontId="23" fillId="3" borderId="1" xfId="0" applyFont="1" applyFill="1" applyBorder="1" applyAlignment="1">
      <alignment horizontal="center" vertical="center" textRotation="90"/>
    </xf>
    <xf numFmtId="0" fontId="4" fillId="0" borderId="1" xfId="0" applyFont="1" applyBorder="1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 wrapText="1"/>
    </xf>
  </cellXfs>
  <cellStyles count="4">
    <cellStyle name="Hiperlink" xfId="3" builtinId="8"/>
    <cellStyle name="Normal" xfId="0" builtinId="0"/>
    <cellStyle name="Normal 2" xfId="1" xr:uid="{4D3C0FAD-6138-448B-9D87-332ED1706CBB}"/>
    <cellStyle name="Normal 3" xfId="2" xr:uid="{E6A1A56B-55C6-4643-9A38-244CCB2C1693}"/>
  </cellStyles>
  <dxfs count="2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strike val="0"/>
      </font>
      <fill>
        <patternFill>
          <bgColor rgb="FFFFFF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99"/>
      <color rgb="FFFFFFCC"/>
      <color rgb="FFFBFB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microsoft.com/office/2007/relationships/hdphoto" Target="../media/hdphoto1.wdp"/><Relationship Id="rId1" Type="http://schemas.openxmlformats.org/officeDocument/2006/relationships/image" Target="../media/image16.png"/><Relationship Id="rId5" Type="http://schemas.microsoft.com/office/2007/relationships/hdphoto" Target="../media/hdphoto2.wdp"/><Relationship Id="rId4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13" Type="http://schemas.openxmlformats.org/officeDocument/2006/relationships/image" Target="../media/image31.png"/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12" Type="http://schemas.openxmlformats.org/officeDocument/2006/relationships/image" Target="../media/image30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11" Type="http://schemas.openxmlformats.org/officeDocument/2006/relationships/image" Target="../media/image29.png"/><Relationship Id="rId5" Type="http://schemas.openxmlformats.org/officeDocument/2006/relationships/image" Target="../media/image23.png"/><Relationship Id="rId10" Type="http://schemas.openxmlformats.org/officeDocument/2006/relationships/image" Target="../media/image28.png"/><Relationship Id="rId4" Type="http://schemas.openxmlformats.org/officeDocument/2006/relationships/image" Target="../media/image22.png"/><Relationship Id="rId9" Type="http://schemas.openxmlformats.org/officeDocument/2006/relationships/image" Target="../media/image2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.emf"/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12" Type="http://schemas.openxmlformats.org/officeDocument/2006/relationships/image" Target="../media/image2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11" Type="http://schemas.openxmlformats.org/officeDocument/2006/relationships/image" Target="../media/image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image" Target="../media/image13.emf"/><Relationship Id="rId4" Type="http://schemas.openxmlformats.org/officeDocument/2006/relationships/image" Target="../media/image9.emf"/><Relationship Id="rId9" Type="http://schemas.openxmlformats.org/officeDocument/2006/relationships/image" Target="../media/image4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171450</xdr:rowOff>
    </xdr:from>
    <xdr:to>
      <xdr:col>2</xdr:col>
      <xdr:colOff>770320</xdr:colOff>
      <xdr:row>5</xdr:row>
      <xdr:rowOff>3802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5300"/>
                  </a14:imgEffect>
                  <a14:imgEffect>
                    <a14:brightnessContrast bright="40000"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71450"/>
          <a:ext cx="1960945" cy="832477"/>
        </a:xfrm>
        <a:prstGeom prst="rect">
          <a:avLst/>
        </a:prstGeom>
      </xdr:spPr>
    </xdr:pic>
    <xdr:clientData/>
  </xdr:twoCellAnchor>
  <xdr:twoCellAnchor>
    <xdr:from>
      <xdr:col>8</xdr:col>
      <xdr:colOff>311150</xdr:colOff>
      <xdr:row>3</xdr:row>
      <xdr:rowOff>57150</xdr:rowOff>
    </xdr:from>
    <xdr:to>
      <xdr:col>10</xdr:col>
      <xdr:colOff>320675</xdr:colOff>
      <xdr:row>5</xdr:row>
      <xdr:rowOff>114300</xdr:rowOff>
    </xdr:to>
    <xdr:sp macro="[0]!Salvar_dados.Salvar_dados" textlink="">
      <xdr:nvSpPr>
        <xdr:cNvPr id="2" name="Fluxograma: Documen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683250" y="657225"/>
          <a:ext cx="771525" cy="457200"/>
        </a:xfrm>
        <a:prstGeom prst="flowChartDocument">
          <a:avLst/>
        </a:prstGeom>
        <a:solidFill>
          <a:schemeClr val="accent4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SALVAR DADOS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12</xdr:row>
          <xdr:rowOff>0</xdr:rowOff>
        </xdr:from>
        <xdr:to>
          <xdr:col>17</xdr:col>
          <xdr:colOff>514350</xdr:colOff>
          <xdr:row>13</xdr:row>
          <xdr:rowOff>38100</xdr:rowOff>
        </xdr:to>
        <xdr:sp macro="" textlink="">
          <xdr:nvSpPr>
            <xdr:cNvPr id="1029" name="Help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29</xdr:row>
          <xdr:rowOff>38100</xdr:rowOff>
        </xdr:from>
        <xdr:to>
          <xdr:col>8</xdr:col>
          <xdr:colOff>514350</xdr:colOff>
          <xdr:row>30</xdr:row>
          <xdr:rowOff>85725</xdr:rowOff>
        </xdr:to>
        <xdr:sp macro="" textlink="">
          <xdr:nvSpPr>
            <xdr:cNvPr id="1031" name="Help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28</xdr:col>
      <xdr:colOff>0</xdr:colOff>
      <xdr:row>0</xdr:row>
      <xdr:rowOff>0</xdr:rowOff>
    </xdr:from>
    <xdr:to>
      <xdr:col>29</xdr:col>
      <xdr:colOff>732220</xdr:colOff>
      <xdr:row>4</xdr:row>
      <xdr:rowOff>32377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5925" y="0"/>
          <a:ext cx="1960945" cy="832477"/>
        </a:xfrm>
        <a:prstGeom prst="rect">
          <a:avLst/>
        </a:prstGeom>
      </xdr:spPr>
    </xdr:pic>
    <xdr:clientData/>
  </xdr:twoCellAnchor>
  <xdr:twoCellAnchor>
    <xdr:from>
      <xdr:col>28</xdr:col>
      <xdr:colOff>9525</xdr:colOff>
      <xdr:row>4</xdr:row>
      <xdr:rowOff>171450</xdr:rowOff>
    </xdr:from>
    <xdr:to>
      <xdr:col>29</xdr:col>
      <xdr:colOff>723900</xdr:colOff>
      <xdr:row>7</xdr:row>
      <xdr:rowOff>180975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17592675" y="971550"/>
          <a:ext cx="1943100" cy="647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 b="0" i="1" u="none" strike="noStrike">
              <a:solidFill>
                <a:schemeClr val="dk1"/>
              </a:solidFill>
              <a:effectLst/>
              <a:latin typeface="Century Gothic" panose="020B0502020202020204" pitchFamily="34" charset="0"/>
              <a:ea typeface="+mn-ea"/>
              <a:cs typeface="Arial" panose="020B0604020202020204" pitchFamily="34" charset="0"/>
            </a:rPr>
            <a:t>Eng.º Roberto Perracini</a:t>
          </a:r>
        </a:p>
        <a:p>
          <a:r>
            <a:rPr lang="pt-BR" sz="1050" b="0" i="1" u="none" strike="noStrike">
              <a:solidFill>
                <a:schemeClr val="dk1"/>
              </a:solidFill>
              <a:effectLst/>
              <a:latin typeface="Century Gothic" panose="020B0502020202020204" pitchFamily="34" charset="0"/>
              <a:ea typeface="+mn-ea"/>
              <a:cs typeface="Arial" panose="020B0604020202020204" pitchFamily="34" charset="0"/>
            </a:rPr>
            <a:t>www.eneng.com.br</a:t>
          </a:r>
          <a:endParaRPr lang="pt-BR" sz="1050" i="1">
            <a:latin typeface="Century Gothic" panose="020B0502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29</xdr:col>
      <xdr:colOff>819150</xdr:colOff>
      <xdr:row>0</xdr:row>
      <xdr:rowOff>38100</xdr:rowOff>
    </xdr:from>
    <xdr:to>
      <xdr:col>35</xdr:col>
      <xdr:colOff>0</xdr:colOff>
      <xdr:row>3</xdr:row>
      <xdr:rowOff>161925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19592925" y="38100"/>
          <a:ext cx="4124325" cy="723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CARACTERÍSTICAS GEOMÉTRICAS DE ENGRENAGENS CILINDRICAS DE DENTES RETOS OU HELICOIDAIS CONFORME NORMA ISO 21771 - 2007 e DIN 3960 - 1987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19</xdr:row>
          <xdr:rowOff>104775</xdr:rowOff>
        </xdr:from>
        <xdr:to>
          <xdr:col>8</xdr:col>
          <xdr:colOff>523875</xdr:colOff>
          <xdr:row>20</xdr:row>
          <xdr:rowOff>95250</xdr:rowOff>
        </xdr:to>
        <xdr:sp macro="" textlink="">
          <xdr:nvSpPr>
            <xdr:cNvPr id="1033" name="Help2_Click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11</xdr:row>
          <xdr:rowOff>114300</xdr:rowOff>
        </xdr:from>
        <xdr:to>
          <xdr:col>8</xdr:col>
          <xdr:colOff>523875</xdr:colOff>
          <xdr:row>12</xdr:row>
          <xdr:rowOff>95250</xdr:rowOff>
        </xdr:to>
        <xdr:sp macro="" textlink="">
          <xdr:nvSpPr>
            <xdr:cNvPr id="1034" name="CommandButton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9</xdr:row>
          <xdr:rowOff>9525</xdr:rowOff>
        </xdr:from>
        <xdr:to>
          <xdr:col>8</xdr:col>
          <xdr:colOff>523875</xdr:colOff>
          <xdr:row>9</xdr:row>
          <xdr:rowOff>228600</xdr:rowOff>
        </xdr:to>
        <xdr:sp macro="" textlink="">
          <xdr:nvSpPr>
            <xdr:cNvPr id="1035" name="CommandButton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14</xdr:row>
          <xdr:rowOff>142875</xdr:rowOff>
        </xdr:from>
        <xdr:to>
          <xdr:col>8</xdr:col>
          <xdr:colOff>523875</xdr:colOff>
          <xdr:row>15</xdr:row>
          <xdr:rowOff>123825</xdr:rowOff>
        </xdr:to>
        <xdr:sp macro="" textlink="">
          <xdr:nvSpPr>
            <xdr:cNvPr id="1036" name="CommandButton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7</xdr:row>
          <xdr:rowOff>9525</xdr:rowOff>
        </xdr:from>
        <xdr:to>
          <xdr:col>8</xdr:col>
          <xdr:colOff>523875</xdr:colOff>
          <xdr:row>7</xdr:row>
          <xdr:rowOff>228600</xdr:rowOff>
        </xdr:to>
        <xdr:sp macro="" textlink="">
          <xdr:nvSpPr>
            <xdr:cNvPr id="1040" name="CommandButton5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10</xdr:row>
          <xdr:rowOff>9525</xdr:rowOff>
        </xdr:from>
        <xdr:to>
          <xdr:col>8</xdr:col>
          <xdr:colOff>523875</xdr:colOff>
          <xdr:row>10</xdr:row>
          <xdr:rowOff>228600</xdr:rowOff>
        </xdr:to>
        <xdr:sp macro="" textlink="">
          <xdr:nvSpPr>
            <xdr:cNvPr id="1042" name="CommandButton6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40</xdr:row>
          <xdr:rowOff>95250</xdr:rowOff>
        </xdr:from>
        <xdr:to>
          <xdr:col>8</xdr:col>
          <xdr:colOff>552450</xdr:colOff>
          <xdr:row>41</xdr:row>
          <xdr:rowOff>142875</xdr:rowOff>
        </xdr:to>
        <xdr:sp macro="" textlink="">
          <xdr:nvSpPr>
            <xdr:cNvPr id="1044" name="CommandButton7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35</xdr:row>
          <xdr:rowOff>9525</xdr:rowOff>
        </xdr:from>
        <xdr:to>
          <xdr:col>8</xdr:col>
          <xdr:colOff>523875</xdr:colOff>
          <xdr:row>35</xdr:row>
          <xdr:rowOff>228600</xdr:rowOff>
        </xdr:to>
        <xdr:sp macro="" textlink="">
          <xdr:nvSpPr>
            <xdr:cNvPr id="1045" name="CommandButton8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13</xdr:row>
          <xdr:rowOff>9525</xdr:rowOff>
        </xdr:from>
        <xdr:to>
          <xdr:col>8</xdr:col>
          <xdr:colOff>523875</xdr:colOff>
          <xdr:row>13</xdr:row>
          <xdr:rowOff>228600</xdr:rowOff>
        </xdr:to>
        <xdr:sp macro="" textlink="">
          <xdr:nvSpPr>
            <xdr:cNvPr id="1046" name="CommandButton9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13</xdr:row>
          <xdr:rowOff>133350</xdr:rowOff>
        </xdr:from>
        <xdr:to>
          <xdr:col>17</xdr:col>
          <xdr:colOff>514350</xdr:colOff>
          <xdr:row>14</xdr:row>
          <xdr:rowOff>171450</xdr:rowOff>
        </xdr:to>
        <xdr:sp macro="" textlink="">
          <xdr:nvSpPr>
            <xdr:cNvPr id="1048" name="CommandButton10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45</xdr:row>
          <xdr:rowOff>180975</xdr:rowOff>
        </xdr:from>
        <xdr:to>
          <xdr:col>8</xdr:col>
          <xdr:colOff>533400</xdr:colOff>
          <xdr:row>47</xdr:row>
          <xdr:rowOff>0</xdr:rowOff>
        </xdr:to>
        <xdr:sp macro="" textlink="">
          <xdr:nvSpPr>
            <xdr:cNvPr id="1052" name="CommandButton11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47</xdr:row>
          <xdr:rowOff>19050</xdr:rowOff>
        </xdr:from>
        <xdr:to>
          <xdr:col>3</xdr:col>
          <xdr:colOff>885825</xdr:colOff>
          <xdr:row>49</xdr:row>
          <xdr:rowOff>200025</xdr:rowOff>
        </xdr:to>
        <xdr:sp macro="" textlink="">
          <xdr:nvSpPr>
            <xdr:cNvPr id="1056" name="CommandButton1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523875</xdr:colOff>
      <xdr:row>4</xdr:row>
      <xdr:rowOff>19050</xdr:rowOff>
    </xdr:from>
    <xdr:to>
      <xdr:col>4</xdr:col>
      <xdr:colOff>0</xdr:colOff>
      <xdr:row>5</xdr:row>
      <xdr:rowOff>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838450" y="819150"/>
          <a:ext cx="390525" cy="180975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3</xdr:row>
      <xdr:rowOff>28575</xdr:rowOff>
    </xdr:from>
    <xdr:to>
      <xdr:col>6</xdr:col>
      <xdr:colOff>28575</xdr:colOff>
      <xdr:row>4</xdr:row>
      <xdr:rowOff>9525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3962400" y="628650"/>
          <a:ext cx="390525" cy="180975"/>
        </a:xfrm>
        <a:prstGeom prst="rect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16</xdr:row>
          <xdr:rowOff>180975</xdr:rowOff>
        </xdr:from>
        <xdr:to>
          <xdr:col>17</xdr:col>
          <xdr:colOff>523875</xdr:colOff>
          <xdr:row>18</xdr:row>
          <xdr:rowOff>0</xdr:rowOff>
        </xdr:to>
        <xdr:sp macro="" textlink="">
          <xdr:nvSpPr>
            <xdr:cNvPr id="1063" name="CommandButton4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23</xdr:col>
      <xdr:colOff>152401</xdr:colOff>
      <xdr:row>0</xdr:row>
      <xdr:rowOff>1</xdr:rowOff>
    </xdr:from>
    <xdr:to>
      <xdr:col>26</xdr:col>
      <xdr:colOff>581026</xdr:colOff>
      <xdr:row>5</xdr:row>
      <xdr:rowOff>180976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/>
      </xdr:nvPicPr>
      <xdr:blipFill rotWithShape="1"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2104" t="17143" r="26189" b="21020"/>
        <a:stretch/>
      </xdr:blipFill>
      <xdr:spPr bwMode="auto">
        <a:xfrm>
          <a:off x="15344776" y="1"/>
          <a:ext cx="2057400" cy="118110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6</xdr:col>
      <xdr:colOff>381000</xdr:colOff>
      <xdr:row>3</xdr:row>
      <xdr:rowOff>57150</xdr:rowOff>
    </xdr:from>
    <xdr:to>
      <xdr:col>8</xdr:col>
      <xdr:colOff>142875</xdr:colOff>
      <xdr:row>5</xdr:row>
      <xdr:rowOff>161925</xdr:rowOff>
    </xdr:to>
    <xdr:sp macro="" textlink="">
      <xdr:nvSpPr>
        <xdr:cNvPr id="30" name="Fluxograma: Document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4743450" y="657225"/>
          <a:ext cx="771525" cy="504825"/>
        </a:xfrm>
        <a:prstGeom prst="flowChartDocument">
          <a:avLst/>
        </a:prstGeom>
        <a:solidFill>
          <a:schemeClr val="accent4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90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NOVO</a:t>
          </a:r>
          <a:r>
            <a:rPr lang="pt-BR" sz="900" baseline="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 </a:t>
          </a:r>
        </a:p>
        <a:p>
          <a:pPr algn="ctr"/>
          <a:r>
            <a:rPr lang="pt-BR" sz="900" baseline="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CALCULO</a:t>
          </a:r>
          <a:endParaRPr lang="pt-BR" sz="900">
            <a:solidFill>
              <a:sysClr val="windowText" lastClr="000000"/>
            </a:solidFill>
            <a:effectLst>
              <a:innerShdw blurRad="63500" dist="50800" dir="2700000">
                <a:prstClr val="black">
                  <a:alpha val="50000"/>
                </a:prstClr>
              </a:innerShdw>
            </a:effectLst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10</xdr:col>
      <xdr:colOff>488950</xdr:colOff>
      <xdr:row>3</xdr:row>
      <xdr:rowOff>57150</xdr:rowOff>
    </xdr:from>
    <xdr:to>
      <xdr:col>11</xdr:col>
      <xdr:colOff>69850</xdr:colOff>
      <xdr:row>5</xdr:row>
      <xdr:rowOff>114300</xdr:rowOff>
    </xdr:to>
    <xdr:sp macro="" textlink="">
      <xdr:nvSpPr>
        <xdr:cNvPr id="32" name="Fluxograma: Document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23050" y="657225"/>
          <a:ext cx="771525" cy="457200"/>
        </a:xfrm>
        <a:prstGeom prst="flowChartDocument">
          <a:avLst/>
        </a:prstGeom>
        <a:solidFill>
          <a:schemeClr val="accent4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RECUPERAR DADOS</a:t>
          </a:r>
        </a:p>
      </xdr:txBody>
    </xdr:sp>
    <xdr:clientData/>
  </xdr:twoCellAnchor>
  <xdr:twoCellAnchor>
    <xdr:from>
      <xdr:col>11</xdr:col>
      <xdr:colOff>238125</xdr:colOff>
      <xdr:row>3</xdr:row>
      <xdr:rowOff>57150</xdr:rowOff>
    </xdr:from>
    <xdr:to>
      <xdr:col>12</xdr:col>
      <xdr:colOff>19050</xdr:colOff>
      <xdr:row>5</xdr:row>
      <xdr:rowOff>114300</xdr:rowOff>
    </xdr:to>
    <xdr:sp macro="" textlink="">
      <xdr:nvSpPr>
        <xdr:cNvPr id="33" name="Fluxograma: Document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7562850" y="657225"/>
          <a:ext cx="771525" cy="457200"/>
        </a:xfrm>
        <a:prstGeom prst="flowChartDocument">
          <a:avLst/>
        </a:prstGeom>
        <a:solidFill>
          <a:schemeClr val="accent4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IMPRIMIR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58</xdr:col>
      <xdr:colOff>523875</xdr:colOff>
      <xdr:row>0</xdr:row>
      <xdr:rowOff>47625</xdr:rowOff>
    </xdr:from>
    <xdr:to>
      <xdr:col>65</xdr:col>
      <xdr:colOff>483513</xdr:colOff>
      <xdr:row>5</xdr:row>
      <xdr:rowOff>76200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93750" y="47625"/>
          <a:ext cx="4226838" cy="1009650"/>
        </a:xfrm>
        <a:prstGeom prst="rect">
          <a:avLst/>
        </a:prstGeom>
      </xdr:spPr>
    </xdr:pic>
    <xdr:clientData/>
  </xdr:twoCellAnchor>
  <xdr:twoCellAnchor editAs="oneCell">
    <xdr:from>
      <xdr:col>42</xdr:col>
      <xdr:colOff>466725</xdr:colOff>
      <xdr:row>5</xdr:row>
      <xdr:rowOff>0</xdr:rowOff>
    </xdr:from>
    <xdr:to>
      <xdr:col>50</xdr:col>
      <xdr:colOff>66115</xdr:colOff>
      <xdr:row>33</xdr:row>
      <xdr:rowOff>104092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383000" y="981075"/>
          <a:ext cx="4476190" cy="5466667"/>
        </a:xfrm>
        <a:prstGeom prst="rect">
          <a:avLst/>
        </a:prstGeom>
      </xdr:spPr>
    </xdr:pic>
    <xdr:clientData/>
  </xdr:twoCellAnchor>
  <xdr:twoCellAnchor editAs="oneCell">
    <xdr:from>
      <xdr:col>34</xdr:col>
      <xdr:colOff>571500</xdr:colOff>
      <xdr:row>3</xdr:row>
      <xdr:rowOff>104775</xdr:rowOff>
    </xdr:from>
    <xdr:to>
      <xdr:col>39</xdr:col>
      <xdr:colOff>432560</xdr:colOff>
      <xdr:row>25</xdr:row>
      <xdr:rowOff>189476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610975" y="685800"/>
          <a:ext cx="2909060" cy="4323326"/>
        </a:xfrm>
        <a:prstGeom prst="rect">
          <a:avLst/>
        </a:prstGeom>
      </xdr:spPr>
    </xdr:pic>
    <xdr:clientData/>
  </xdr:twoCellAnchor>
  <xdr:twoCellAnchor editAs="oneCell">
    <xdr:from>
      <xdr:col>60</xdr:col>
      <xdr:colOff>19050</xdr:colOff>
      <xdr:row>5</xdr:row>
      <xdr:rowOff>9525</xdr:rowOff>
    </xdr:from>
    <xdr:to>
      <xdr:col>64</xdr:col>
      <xdr:colOff>203045</xdr:colOff>
      <xdr:row>23</xdr:row>
      <xdr:rowOff>160906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908125" y="990600"/>
          <a:ext cx="2622395" cy="3608956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33</xdr:row>
      <xdr:rowOff>0</xdr:rowOff>
    </xdr:from>
    <xdr:to>
      <xdr:col>41</xdr:col>
      <xdr:colOff>180343</xdr:colOff>
      <xdr:row>45</xdr:row>
      <xdr:rowOff>152090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429875" y="6343650"/>
          <a:ext cx="5057143" cy="247619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46</xdr:row>
      <xdr:rowOff>0</xdr:rowOff>
    </xdr:from>
    <xdr:to>
      <xdr:col>41</xdr:col>
      <xdr:colOff>142248</xdr:colOff>
      <xdr:row>81</xdr:row>
      <xdr:rowOff>180119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429875" y="8820150"/>
          <a:ext cx="5019048" cy="6847619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82</xdr:row>
      <xdr:rowOff>0</xdr:rowOff>
    </xdr:from>
    <xdr:to>
      <xdr:col>41</xdr:col>
      <xdr:colOff>123200</xdr:colOff>
      <xdr:row>117</xdr:row>
      <xdr:rowOff>142024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429875" y="15678150"/>
          <a:ext cx="5000000" cy="6809524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118</xdr:row>
      <xdr:rowOff>0</xdr:rowOff>
    </xdr:from>
    <xdr:to>
      <xdr:col>41</xdr:col>
      <xdr:colOff>113676</xdr:colOff>
      <xdr:row>142</xdr:row>
      <xdr:rowOff>132762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429875" y="22536150"/>
          <a:ext cx="4990476" cy="4704762"/>
        </a:xfrm>
        <a:prstGeom prst="rect">
          <a:avLst/>
        </a:prstGeom>
      </xdr:spPr>
    </xdr:pic>
    <xdr:clientData/>
  </xdr:twoCellAnchor>
  <xdr:twoCellAnchor editAs="oneCell">
    <xdr:from>
      <xdr:col>41</xdr:col>
      <xdr:colOff>133351</xdr:colOff>
      <xdr:row>35</xdr:row>
      <xdr:rowOff>0</xdr:rowOff>
    </xdr:from>
    <xdr:to>
      <xdr:col>45</xdr:col>
      <xdr:colOff>552451</xdr:colOff>
      <xdr:row>59</xdr:row>
      <xdr:rowOff>172453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440026" y="6724650"/>
          <a:ext cx="2857500" cy="4782553"/>
        </a:xfrm>
        <a:prstGeom prst="rect">
          <a:avLst/>
        </a:prstGeom>
      </xdr:spPr>
    </xdr:pic>
    <xdr:clientData/>
  </xdr:twoCellAnchor>
  <xdr:twoCellAnchor editAs="oneCell">
    <xdr:from>
      <xdr:col>42</xdr:col>
      <xdr:colOff>390525</xdr:colOff>
      <xdr:row>0</xdr:row>
      <xdr:rowOff>66675</xdr:rowOff>
    </xdr:from>
    <xdr:to>
      <xdr:col>49</xdr:col>
      <xdr:colOff>589992</xdr:colOff>
      <xdr:row>5</xdr:row>
      <xdr:rowOff>114171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6306800" y="66675"/>
          <a:ext cx="4466667" cy="1028571"/>
        </a:xfrm>
        <a:prstGeom prst="rect">
          <a:avLst/>
        </a:prstGeom>
      </xdr:spPr>
    </xdr:pic>
    <xdr:clientData/>
  </xdr:twoCellAnchor>
  <xdr:twoCellAnchor editAs="oneCell">
    <xdr:from>
      <xdr:col>46</xdr:col>
      <xdr:colOff>247650</xdr:colOff>
      <xdr:row>38</xdr:row>
      <xdr:rowOff>95250</xdr:rowOff>
    </xdr:from>
    <xdr:to>
      <xdr:col>53</xdr:col>
      <xdr:colOff>532831</xdr:colOff>
      <xdr:row>50</xdr:row>
      <xdr:rowOff>190198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602325" y="7391400"/>
          <a:ext cx="4552381" cy="2419048"/>
        </a:xfrm>
        <a:prstGeom prst="rect">
          <a:avLst/>
        </a:prstGeom>
      </xdr:spPr>
    </xdr:pic>
    <xdr:clientData/>
  </xdr:twoCellAnchor>
  <xdr:twoCellAnchor editAs="oneCell">
    <xdr:from>
      <xdr:col>46</xdr:col>
      <xdr:colOff>257175</xdr:colOff>
      <xdr:row>51</xdr:row>
      <xdr:rowOff>28575</xdr:rowOff>
    </xdr:from>
    <xdr:to>
      <xdr:col>54</xdr:col>
      <xdr:colOff>266089</xdr:colOff>
      <xdr:row>74</xdr:row>
      <xdr:rowOff>180408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611850" y="9801225"/>
          <a:ext cx="4885714" cy="4533333"/>
        </a:xfrm>
        <a:prstGeom prst="rect">
          <a:avLst/>
        </a:prstGeom>
      </xdr:spPr>
    </xdr:pic>
    <xdr:clientData/>
  </xdr:twoCellAnchor>
  <xdr:twoCellAnchor editAs="oneCell">
    <xdr:from>
      <xdr:col>52</xdr:col>
      <xdr:colOff>0</xdr:colOff>
      <xdr:row>31</xdr:row>
      <xdr:rowOff>0</xdr:rowOff>
    </xdr:from>
    <xdr:to>
      <xdr:col>54</xdr:col>
      <xdr:colOff>552229</xdr:colOff>
      <xdr:row>35</xdr:row>
      <xdr:rowOff>114190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012275" y="5962650"/>
          <a:ext cx="1771429" cy="8761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ontrol" Target="../activeX/activeX13.xml"/><Relationship Id="rId1" Type="http://schemas.openxmlformats.org/officeDocument/2006/relationships/hyperlink" Target="http://www.eneng.com.br/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8" Type="http://schemas.openxmlformats.org/officeDocument/2006/relationships/image" Target="../media/image2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BE8DF-5C6F-450F-AC10-DF9EBF92C87F}">
  <sheetPr codeName="Principal"/>
  <dimension ref="A1:AM93"/>
  <sheetViews>
    <sheetView showGridLines="0" tabSelected="1" zoomScaleNormal="100" workbookViewId="0">
      <selection activeCell="O8" sqref="O8:P8"/>
    </sheetView>
  </sheetViews>
  <sheetFormatPr defaultRowHeight="15.75" x14ac:dyDescent="0.25"/>
  <cols>
    <col min="1" max="1" width="2.28515625" style="27" customWidth="1"/>
    <col min="2" max="2" width="17.85546875" style="27" customWidth="1"/>
    <col min="3" max="3" width="14.5703125" style="27" customWidth="1"/>
    <col min="4" max="4" width="14.28515625" style="27" customWidth="1"/>
    <col min="5" max="5" width="7.140625" style="2" bestFit="1" customWidth="1"/>
    <col min="6" max="7" width="9.28515625" style="2" customWidth="1"/>
    <col min="8" max="8" width="5.85546875" style="2" customWidth="1"/>
    <col min="9" max="9" width="9.140625" style="27"/>
    <col min="10" max="10" width="2.28515625" style="27" customWidth="1"/>
    <col min="11" max="11" width="17.85546875" style="27" customWidth="1"/>
    <col min="12" max="12" width="14.85546875" style="27" customWidth="1"/>
    <col min="13" max="13" width="15.5703125" style="27" customWidth="1"/>
    <col min="14" max="14" width="7.140625" style="2" bestFit="1" customWidth="1"/>
    <col min="15" max="15" width="9.28515625" style="2" customWidth="1"/>
    <col min="16" max="16" width="11" style="2" customWidth="1"/>
    <col min="17" max="17" width="5.85546875" style="2" customWidth="1"/>
    <col min="18" max="18" width="10.5703125" style="27" customWidth="1"/>
    <col min="19" max="19" width="2.28515625" style="27" customWidth="1"/>
    <col min="20" max="20" width="17.85546875" style="27" customWidth="1"/>
    <col min="21" max="21" width="13.140625" style="27" customWidth="1"/>
    <col min="22" max="22" width="9.85546875" style="27" customWidth="1"/>
    <col min="23" max="23" width="7.140625" style="2" bestFit="1" customWidth="1"/>
    <col min="24" max="25" width="9.28515625" style="2" customWidth="1"/>
    <col min="26" max="26" width="5.85546875" style="2" customWidth="1"/>
    <col min="27" max="27" width="9.140625" style="27"/>
    <col min="28" max="28" width="2.28515625" style="27" customWidth="1"/>
    <col min="29" max="29" width="18.42578125" style="30" customWidth="1"/>
    <col min="30" max="30" width="19.28515625" style="30" customWidth="1"/>
    <col min="31" max="31" width="21.28515625" style="30" customWidth="1"/>
    <col min="32" max="32" width="9.140625" style="31" customWidth="1"/>
    <col min="33" max="34" width="10.7109375" style="31" customWidth="1"/>
    <col min="35" max="35" width="5.85546875" style="31" customWidth="1"/>
    <col min="36" max="16384" width="9.140625" style="27"/>
  </cols>
  <sheetData>
    <row r="1" spans="1:39" ht="15.75" customHeight="1" x14ac:dyDescent="0.2">
      <c r="A1" s="92"/>
      <c r="B1" s="93"/>
      <c r="C1" s="93"/>
      <c r="D1" s="93"/>
      <c r="E1" s="94"/>
      <c r="F1" s="328" t="s">
        <v>84</v>
      </c>
      <c r="G1" s="328"/>
      <c r="H1" s="328"/>
      <c r="I1" s="328"/>
      <c r="J1" s="328"/>
      <c r="K1" s="328"/>
      <c r="L1" s="328"/>
      <c r="M1" s="328"/>
      <c r="N1" s="328"/>
      <c r="O1" s="95"/>
      <c r="P1" s="98"/>
      <c r="Q1" s="95"/>
      <c r="R1" s="95"/>
      <c r="S1" s="93"/>
      <c r="T1" s="93"/>
      <c r="U1" s="93"/>
      <c r="V1" s="93"/>
      <c r="W1" s="93"/>
      <c r="X1" s="93"/>
      <c r="Y1" s="93"/>
      <c r="Z1" s="95"/>
      <c r="AA1" s="95"/>
      <c r="AB1" s="96"/>
      <c r="AC1" s="29"/>
      <c r="AD1" s="34"/>
      <c r="AE1" s="35"/>
      <c r="AF1" s="35"/>
      <c r="AG1" s="35"/>
      <c r="AH1" s="35"/>
      <c r="AI1" s="35"/>
      <c r="AJ1" s="35"/>
      <c r="AK1" s="35"/>
      <c r="AL1" s="35"/>
      <c r="AM1" s="35"/>
    </row>
    <row r="2" spans="1:39" x14ac:dyDescent="0.2">
      <c r="A2" s="97"/>
      <c r="B2" s="186" t="s">
        <v>211</v>
      </c>
      <c r="C2" s="98"/>
      <c r="D2" s="98" t="s">
        <v>80</v>
      </c>
      <c r="E2" s="99"/>
      <c r="F2" s="329"/>
      <c r="G2" s="329"/>
      <c r="H2" s="329"/>
      <c r="I2" s="329"/>
      <c r="J2" s="329"/>
      <c r="K2" s="329"/>
      <c r="L2" s="329"/>
      <c r="M2" s="329"/>
      <c r="N2" s="329"/>
      <c r="O2" s="100"/>
      <c r="P2" s="164" t="s">
        <v>199</v>
      </c>
      <c r="Q2" s="180">
        <v>2</v>
      </c>
      <c r="R2" s="330" t="s">
        <v>202</v>
      </c>
      <c r="S2" s="331"/>
      <c r="T2" s="331"/>
      <c r="U2" s="331"/>
      <c r="V2" s="331"/>
      <c r="W2" s="98"/>
      <c r="X2" s="98"/>
      <c r="Y2" s="98"/>
      <c r="Z2" s="100"/>
      <c r="AA2" s="100"/>
      <c r="AB2" s="101"/>
      <c r="AC2" s="29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x14ac:dyDescent="0.2">
      <c r="A3" s="97"/>
      <c r="B3" s="98"/>
      <c r="C3" s="98"/>
      <c r="D3" s="102" t="s">
        <v>81</v>
      </c>
      <c r="E3" s="99"/>
      <c r="F3" s="329"/>
      <c r="G3" s="329"/>
      <c r="H3" s="329"/>
      <c r="I3" s="329"/>
      <c r="J3" s="329"/>
      <c r="K3" s="329"/>
      <c r="L3" s="329"/>
      <c r="M3" s="329"/>
      <c r="N3" s="329"/>
      <c r="O3" s="100"/>
      <c r="P3" s="115" t="s">
        <v>111</v>
      </c>
      <c r="Q3" s="326" t="s">
        <v>203</v>
      </c>
      <c r="R3" s="326"/>
      <c r="S3" s="327"/>
      <c r="T3" s="327"/>
      <c r="U3" s="98"/>
      <c r="V3" s="98"/>
      <c r="W3" s="98"/>
      <c r="X3" s="98"/>
      <c r="Y3" s="98"/>
      <c r="Z3" s="100"/>
      <c r="AA3" s="100"/>
      <c r="AB3" s="101"/>
      <c r="AC3" s="29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x14ac:dyDescent="0.2">
      <c r="A4" s="97"/>
      <c r="B4" s="98"/>
      <c r="C4" s="98"/>
      <c r="D4" s="98" t="s">
        <v>82</v>
      </c>
      <c r="E4" s="99"/>
      <c r="F4" s="99"/>
      <c r="G4" s="98"/>
      <c r="H4" s="98"/>
      <c r="I4" s="98"/>
      <c r="J4" s="98"/>
      <c r="K4" s="100"/>
      <c r="L4" s="100"/>
      <c r="M4" s="100"/>
      <c r="N4" s="100"/>
      <c r="O4" s="100"/>
      <c r="P4" s="36" t="s">
        <v>106</v>
      </c>
      <c r="Q4" s="166"/>
      <c r="R4" s="167"/>
      <c r="S4" s="326" t="s">
        <v>204</v>
      </c>
      <c r="T4" s="326"/>
      <c r="U4" s="326"/>
      <c r="V4" s="98"/>
      <c r="W4" s="99"/>
      <c r="X4" s="99"/>
      <c r="Y4" s="99"/>
      <c r="Z4" s="98"/>
      <c r="AA4" s="98"/>
      <c r="AB4" s="101"/>
      <c r="AC4" s="29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ht="15.75" customHeight="1" x14ac:dyDescent="0.25">
      <c r="A5" s="97"/>
      <c r="B5" s="98"/>
      <c r="C5" s="98"/>
      <c r="D5" s="103" t="s">
        <v>83</v>
      </c>
      <c r="E5" s="331" t="s">
        <v>99</v>
      </c>
      <c r="F5" s="331"/>
      <c r="G5" s="98"/>
      <c r="H5" s="104"/>
      <c r="I5" s="98"/>
      <c r="J5" s="98"/>
      <c r="K5" s="100"/>
      <c r="L5" s="100"/>
      <c r="M5" s="100"/>
      <c r="N5" s="100"/>
      <c r="O5" s="100"/>
      <c r="P5" s="36" t="s">
        <v>107</v>
      </c>
      <c r="Q5" s="165"/>
      <c r="R5" s="36"/>
      <c r="S5" s="326" t="s">
        <v>205</v>
      </c>
      <c r="T5" s="326"/>
      <c r="U5" s="326"/>
      <c r="V5" s="98"/>
      <c r="W5" s="99"/>
      <c r="X5" s="98"/>
      <c r="Y5" s="98"/>
      <c r="Z5" s="98"/>
      <c r="AA5" s="98"/>
      <c r="AB5" s="101"/>
      <c r="AC5" s="29"/>
      <c r="AD5" s="177"/>
      <c r="AE5" s="178" t="s">
        <v>110</v>
      </c>
      <c r="AF5" s="179" t="str">
        <f>Q3</f>
        <v>Exemplo</v>
      </c>
      <c r="AG5" s="29"/>
      <c r="AH5" s="29"/>
      <c r="AI5" s="29"/>
      <c r="AJ5"/>
      <c r="AK5"/>
      <c r="AL5"/>
    </row>
    <row r="6" spans="1:39" ht="16.5" thickBot="1" x14ac:dyDescent="0.3">
      <c r="A6" s="97"/>
      <c r="B6" s="98"/>
      <c r="C6" s="98"/>
      <c r="D6" s="105"/>
      <c r="E6" s="105"/>
      <c r="F6" s="105"/>
      <c r="G6" s="105"/>
      <c r="H6" s="105"/>
      <c r="I6" s="98"/>
      <c r="J6" s="98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98"/>
      <c r="W6" s="99"/>
      <c r="X6" s="99"/>
      <c r="Y6" s="99"/>
      <c r="Z6" s="105"/>
      <c r="AA6" s="98"/>
      <c r="AB6" s="101"/>
      <c r="AD6" s="332" t="s">
        <v>108</v>
      </c>
      <c r="AE6" s="332"/>
      <c r="AF6" s="176" t="str">
        <f>S4</f>
        <v>Engrenagem 1</v>
      </c>
      <c r="AJ6"/>
      <c r="AK6"/>
      <c r="AL6"/>
    </row>
    <row r="7" spans="1:39" ht="18" customHeight="1" thickBot="1" x14ac:dyDescent="0.3">
      <c r="A7" s="97"/>
      <c r="B7" s="299" t="s">
        <v>0</v>
      </c>
      <c r="C7" s="300"/>
      <c r="D7" s="300"/>
      <c r="E7" s="300"/>
      <c r="F7" s="74" t="s">
        <v>19</v>
      </c>
      <c r="G7" s="75" t="s">
        <v>20</v>
      </c>
      <c r="H7" s="74" t="s">
        <v>30</v>
      </c>
      <c r="I7" s="76" t="s">
        <v>85</v>
      </c>
      <c r="J7" s="106"/>
      <c r="K7" s="299" t="s">
        <v>0</v>
      </c>
      <c r="L7" s="300"/>
      <c r="M7" s="300"/>
      <c r="N7" s="300"/>
      <c r="O7" s="118" t="s">
        <v>19</v>
      </c>
      <c r="P7" s="75" t="s">
        <v>20</v>
      </c>
      <c r="Q7" s="118" t="s">
        <v>30</v>
      </c>
      <c r="R7" s="76" t="s">
        <v>85</v>
      </c>
      <c r="S7" s="106"/>
      <c r="T7" s="299" t="s">
        <v>0</v>
      </c>
      <c r="U7" s="300"/>
      <c r="V7" s="300"/>
      <c r="W7" s="300"/>
      <c r="X7" s="74" t="s">
        <v>19</v>
      </c>
      <c r="Y7" s="75" t="s">
        <v>20</v>
      </c>
      <c r="Z7" s="74" t="s">
        <v>30</v>
      </c>
      <c r="AA7" s="76" t="s">
        <v>85</v>
      </c>
      <c r="AB7" s="101"/>
      <c r="AD7" s="332" t="s">
        <v>109</v>
      </c>
      <c r="AE7" s="332"/>
      <c r="AF7" s="176" t="str">
        <f>S5</f>
        <v>Engrenagem 2</v>
      </c>
    </row>
    <row r="8" spans="1:39" ht="18.75" customHeight="1" x14ac:dyDescent="0.25">
      <c r="A8" s="97"/>
      <c r="B8" s="342" t="s">
        <v>1</v>
      </c>
      <c r="C8" s="343"/>
      <c r="D8" s="344"/>
      <c r="E8" s="121" t="s">
        <v>3</v>
      </c>
      <c r="F8" s="157">
        <v>23</v>
      </c>
      <c r="G8" s="158">
        <v>65</v>
      </c>
      <c r="H8" s="214"/>
      <c r="I8" s="130"/>
      <c r="J8" s="98"/>
      <c r="K8" s="272" t="s">
        <v>185</v>
      </c>
      <c r="L8" s="320"/>
      <c r="M8" s="333" t="s">
        <v>208</v>
      </c>
      <c r="N8" s="333"/>
      <c r="O8" s="305" t="s">
        <v>87</v>
      </c>
      <c r="P8" s="305"/>
      <c r="Q8" s="182"/>
      <c r="R8" s="148"/>
      <c r="S8" s="98"/>
      <c r="T8" s="339"/>
      <c r="U8" s="340"/>
      <c r="V8" s="341"/>
      <c r="W8" s="71"/>
      <c r="X8" s="70"/>
      <c r="Y8" s="72"/>
      <c r="Z8" s="62"/>
      <c r="AA8" s="62"/>
      <c r="AB8" s="101"/>
      <c r="AD8" s="332" t="s">
        <v>207</v>
      </c>
      <c r="AE8" s="332"/>
      <c r="AF8" s="176">
        <f>Q2</f>
        <v>2</v>
      </c>
    </row>
    <row r="9" spans="1:39" ht="18.75" customHeight="1" x14ac:dyDescent="0.2">
      <c r="A9" s="97"/>
      <c r="B9" s="219" t="s">
        <v>2</v>
      </c>
      <c r="C9" s="220"/>
      <c r="D9" s="221"/>
      <c r="E9" s="120" t="s">
        <v>4</v>
      </c>
      <c r="F9" s="268" cm="1">
        <f t="array" ref="F9">u(F8,G8)</f>
        <v>2.8260869565217392</v>
      </c>
      <c r="G9" s="276"/>
      <c r="H9" s="298"/>
      <c r="I9" s="131"/>
      <c r="J9" s="98"/>
      <c r="K9" s="238"/>
      <c r="L9" s="230"/>
      <c r="M9" s="302" t="s">
        <v>210</v>
      </c>
      <c r="N9" s="302"/>
      <c r="O9" s="133">
        <f>Tabelas!H66</f>
        <v>0</v>
      </c>
      <c r="P9" s="133">
        <f>Tabelas!H72</f>
        <v>0</v>
      </c>
      <c r="Q9" s="285" t="s">
        <v>28</v>
      </c>
      <c r="R9" s="148"/>
      <c r="S9" s="98"/>
      <c r="T9" s="253"/>
      <c r="U9" s="254"/>
      <c r="V9" s="255"/>
      <c r="W9" s="24"/>
      <c r="X9" s="4"/>
      <c r="Y9" s="67"/>
      <c r="Z9" s="5"/>
      <c r="AA9" s="5"/>
      <c r="AB9" s="101"/>
      <c r="AC9" s="39"/>
      <c r="AD9" s="39"/>
      <c r="AE9" s="39"/>
      <c r="AF9" s="40"/>
      <c r="AG9" s="321" t="s">
        <v>105</v>
      </c>
      <c r="AH9" s="321"/>
      <c r="AI9" s="40"/>
    </row>
    <row r="10" spans="1:39" ht="18.75" customHeight="1" thickBot="1" x14ac:dyDescent="0.3">
      <c r="A10" s="97"/>
      <c r="B10" s="256" t="s">
        <v>5</v>
      </c>
      <c r="C10" s="257"/>
      <c r="D10" s="258"/>
      <c r="E10" s="120" t="s">
        <v>51</v>
      </c>
      <c r="F10" s="262">
        <v>5</v>
      </c>
      <c r="G10" s="273"/>
      <c r="H10" s="127" t="s">
        <v>28</v>
      </c>
      <c r="I10" s="131"/>
      <c r="J10" s="98"/>
      <c r="K10" s="337"/>
      <c r="L10" s="338"/>
      <c r="M10" s="334" t="s">
        <v>209</v>
      </c>
      <c r="N10" s="335"/>
      <c r="O10" s="181">
        <f>Tabelas!H67</f>
        <v>-1.2500000000000001E-2</v>
      </c>
      <c r="P10" s="181">
        <f>Tabelas!H73</f>
        <v>-1.7999999999999999E-2</v>
      </c>
      <c r="Q10" s="336"/>
      <c r="R10" s="149"/>
      <c r="S10" s="98"/>
      <c r="T10" s="253"/>
      <c r="U10" s="254"/>
      <c r="V10" s="255"/>
      <c r="W10" s="24"/>
      <c r="X10" s="4"/>
      <c r="Y10" s="67"/>
      <c r="Z10" s="5"/>
      <c r="AA10" s="5"/>
      <c r="AB10" s="101"/>
      <c r="AC10" s="325" t="str">
        <f>T7</f>
        <v>Descrição</v>
      </c>
      <c r="AD10" s="325"/>
      <c r="AE10" s="325"/>
      <c r="AF10" s="325"/>
      <c r="AG10" s="41" t="str">
        <f>X7</f>
        <v>Eng. 1</v>
      </c>
      <c r="AH10" s="41" t="str">
        <f>Y7</f>
        <v>Eng. 2</v>
      </c>
      <c r="AI10" s="41" t="str">
        <f>Z7</f>
        <v>Unid.</v>
      </c>
    </row>
    <row r="11" spans="1:39" ht="18.75" customHeight="1" x14ac:dyDescent="0.25">
      <c r="A11" s="97"/>
      <c r="B11" s="256" t="s">
        <v>23</v>
      </c>
      <c r="C11" s="257"/>
      <c r="D11" s="258"/>
      <c r="E11" s="120" t="s">
        <v>52</v>
      </c>
      <c r="F11" s="262">
        <v>20</v>
      </c>
      <c r="G11" s="273"/>
      <c r="H11" s="127" t="s">
        <v>29</v>
      </c>
      <c r="I11" s="131"/>
      <c r="J11" s="98"/>
      <c r="K11" s="307" t="s">
        <v>182</v>
      </c>
      <c r="L11" s="243" t="s">
        <v>136</v>
      </c>
      <c r="M11" s="301"/>
      <c r="N11" s="303" t="s">
        <v>67</v>
      </c>
      <c r="O11" s="135" cm="1">
        <f t="array" ref="O11">deub(F20,F54,F55,$F$10,$F$41,$F$39)</f>
        <v>132.32954621372721</v>
      </c>
      <c r="P11" s="135" cm="1">
        <f t="array" ref="P11">deub(G20,G54,G55,$F$10,$F$41,$F$39)</f>
        <v>345.29856186178358</v>
      </c>
      <c r="Q11" s="284" t="s">
        <v>28</v>
      </c>
      <c r="R11" s="147"/>
      <c r="S11" s="98"/>
      <c r="T11" s="253"/>
      <c r="U11" s="254"/>
      <c r="V11" s="255"/>
      <c r="W11" s="24"/>
      <c r="X11" s="4"/>
      <c r="Y11" s="67"/>
      <c r="Z11" s="5"/>
      <c r="AA11" s="5"/>
      <c r="AB11" s="101"/>
      <c r="AC11" s="194" t="str">
        <f t="shared" ref="AC11:AC30" si="0">B8</f>
        <v>Número de dentes</v>
      </c>
      <c r="AD11" s="194"/>
      <c r="AE11" s="194"/>
      <c r="AF11" s="42" t="str">
        <f>E8</f>
        <v>Z</v>
      </c>
      <c r="AG11" s="116">
        <f>F8</f>
        <v>23</v>
      </c>
      <c r="AH11" s="116">
        <f>G8</f>
        <v>65</v>
      </c>
      <c r="AI11" s="43"/>
    </row>
    <row r="12" spans="1:39" ht="18.75" customHeight="1" x14ac:dyDescent="0.25">
      <c r="A12" s="97"/>
      <c r="B12" s="256" t="s">
        <v>6</v>
      </c>
      <c r="C12" s="257"/>
      <c r="D12" s="258"/>
      <c r="E12" s="122" t="s">
        <v>7</v>
      </c>
      <c r="F12" s="262">
        <v>13</v>
      </c>
      <c r="G12" s="273"/>
      <c r="H12" s="127" t="s">
        <v>29</v>
      </c>
      <c r="I12" s="216"/>
      <c r="J12" s="98"/>
      <c r="K12" s="271"/>
      <c r="L12" s="221" t="s">
        <v>137</v>
      </c>
      <c r="M12" s="302"/>
      <c r="N12" s="304"/>
      <c r="O12" s="133" cm="1">
        <f t="array" ref="O12">dmaud(F20,F8,F54,F53,$F$10,$F$41,$F$39)</f>
        <v>127.1966726576003</v>
      </c>
      <c r="P12" s="133" cm="1">
        <f t="array" ref="P12">dmaud(G20,G8,G54,G53,$F$10,$F$41,$F$39)</f>
        <v>342.91759662528386</v>
      </c>
      <c r="Q12" s="285"/>
      <c r="R12" s="148"/>
      <c r="S12" s="98"/>
      <c r="T12" s="253"/>
      <c r="U12" s="254"/>
      <c r="V12" s="255"/>
      <c r="W12" s="24"/>
      <c r="X12" s="4"/>
      <c r="Y12" s="67"/>
      <c r="Z12" s="5"/>
      <c r="AA12" s="5"/>
      <c r="AB12" s="101"/>
      <c r="AC12" s="194" t="str">
        <f t="shared" si="0"/>
        <v>Redução</v>
      </c>
      <c r="AD12" s="194"/>
      <c r="AE12" s="194"/>
      <c r="AF12" s="42" t="str">
        <f t="shared" ref="AF12:AF30" si="1">E9</f>
        <v>u</v>
      </c>
      <c r="AG12" s="251">
        <f t="shared" ref="AG12:AG30" si="2">F9</f>
        <v>2.8260869565217392</v>
      </c>
      <c r="AH12" s="251"/>
      <c r="AI12" s="43"/>
    </row>
    <row r="13" spans="1:39" ht="18.75" customHeight="1" x14ac:dyDescent="0.25">
      <c r="A13" s="97"/>
      <c r="B13" s="256" t="s">
        <v>8</v>
      </c>
      <c r="C13" s="257"/>
      <c r="D13" s="258"/>
      <c r="E13" s="120"/>
      <c r="F13" s="159" t="s">
        <v>11</v>
      </c>
      <c r="G13" s="132" t="str" cm="1">
        <f t="array" ref="G13">daheZ2(F13)</f>
        <v>Esquerda</v>
      </c>
      <c r="H13" s="127"/>
      <c r="I13" s="218"/>
      <c r="J13" s="98"/>
      <c r="K13" s="271"/>
      <c r="L13" s="230" t="s">
        <v>123</v>
      </c>
      <c r="M13" s="138" t="s">
        <v>134</v>
      </c>
      <c r="N13" s="150" t="s">
        <v>124</v>
      </c>
      <c r="O13" s="133">
        <f>O11+O9</f>
        <v>132.32954621372721</v>
      </c>
      <c r="P13" s="133">
        <f>P11+P9</f>
        <v>345.29856186178358</v>
      </c>
      <c r="Q13" s="285"/>
      <c r="R13" s="148"/>
      <c r="S13" s="98"/>
      <c r="T13" s="253"/>
      <c r="U13" s="254"/>
      <c r="V13" s="255"/>
      <c r="W13" s="24"/>
      <c r="X13" s="4"/>
      <c r="Y13" s="67"/>
      <c r="Z13" s="5"/>
      <c r="AA13" s="5"/>
      <c r="AB13" s="101"/>
      <c r="AC13" s="194" t="str">
        <f t="shared" si="0"/>
        <v>Módulo normal</v>
      </c>
      <c r="AD13" s="194"/>
      <c r="AE13" s="194"/>
      <c r="AF13" s="42" t="str">
        <f t="shared" si="1"/>
        <v>mn</v>
      </c>
      <c r="AG13" s="204">
        <f t="shared" si="2"/>
        <v>5</v>
      </c>
      <c r="AH13" s="204"/>
      <c r="AI13" s="43" t="str">
        <f>H10</f>
        <v>mm</v>
      </c>
    </row>
    <row r="14" spans="1:39" ht="18.75" customHeight="1" x14ac:dyDescent="0.25">
      <c r="A14" s="97"/>
      <c r="B14" s="256" t="s">
        <v>18</v>
      </c>
      <c r="C14" s="257"/>
      <c r="D14" s="258"/>
      <c r="E14" s="120" t="s">
        <v>53</v>
      </c>
      <c r="F14" s="274">
        <v>230</v>
      </c>
      <c r="G14" s="275"/>
      <c r="H14" s="127" t="s">
        <v>28</v>
      </c>
      <c r="I14" s="131"/>
      <c r="J14" s="98"/>
      <c r="K14" s="271"/>
      <c r="L14" s="230"/>
      <c r="M14" s="138" t="s">
        <v>135</v>
      </c>
      <c r="N14" s="150" t="s">
        <v>125</v>
      </c>
      <c r="O14" s="133">
        <f>O11+O10</f>
        <v>132.31704621372722</v>
      </c>
      <c r="P14" s="133">
        <f>P11+P10</f>
        <v>345.28056186178361</v>
      </c>
      <c r="Q14" s="285"/>
      <c r="R14" s="148"/>
      <c r="S14" s="98"/>
      <c r="Z14" s="5"/>
      <c r="AA14" s="5"/>
      <c r="AB14" s="101"/>
      <c r="AC14" s="194" t="str">
        <f t="shared" si="0"/>
        <v>Ângulo de pressão normal</v>
      </c>
      <c r="AD14" s="194"/>
      <c r="AE14" s="194"/>
      <c r="AF14" s="42" t="str">
        <f t="shared" si="1"/>
        <v>αn</v>
      </c>
      <c r="AG14" s="204">
        <f t="shared" si="2"/>
        <v>20</v>
      </c>
      <c r="AH14" s="204">
        <f>G11</f>
        <v>0</v>
      </c>
      <c r="AI14" s="43" t="str">
        <f>H11</f>
        <v>gd</v>
      </c>
    </row>
    <row r="15" spans="1:39" ht="18.75" customHeight="1" x14ac:dyDescent="0.25">
      <c r="A15" s="97"/>
      <c r="B15" s="256" t="s">
        <v>42</v>
      </c>
      <c r="C15" s="257"/>
      <c r="D15" s="258"/>
      <c r="E15" s="120" t="s">
        <v>40</v>
      </c>
      <c r="F15" s="262" t="s">
        <v>33</v>
      </c>
      <c r="G15" s="263"/>
      <c r="H15" s="127"/>
      <c r="I15" s="216"/>
      <c r="J15" s="98"/>
      <c r="K15" s="271"/>
      <c r="L15" s="230" t="s">
        <v>133</v>
      </c>
      <c r="M15" s="138" t="s">
        <v>134</v>
      </c>
      <c r="N15" s="150" t="s">
        <v>126</v>
      </c>
      <c r="O15" s="133">
        <f>O12+O9</f>
        <v>127.1966726576003</v>
      </c>
      <c r="P15" s="133">
        <f>P12+P9</f>
        <v>342.91759662528386</v>
      </c>
      <c r="Q15" s="285"/>
      <c r="R15" s="148"/>
      <c r="S15" s="98"/>
      <c r="Z15" s="5"/>
      <c r="AA15" s="5"/>
      <c r="AB15" s="101"/>
      <c r="AC15" s="194" t="str">
        <f t="shared" si="0"/>
        <v>Ângulo de hélice</v>
      </c>
      <c r="AD15" s="194"/>
      <c r="AE15" s="194"/>
      <c r="AF15" s="42" t="str">
        <f t="shared" si="1"/>
        <v>β</v>
      </c>
      <c r="AG15" s="204">
        <f t="shared" si="2"/>
        <v>13</v>
      </c>
      <c r="AH15" s="204">
        <f>G12</f>
        <v>0</v>
      </c>
      <c r="AI15" s="43" t="str">
        <f>H12</f>
        <v>gd</v>
      </c>
    </row>
    <row r="16" spans="1:39" ht="18" customHeight="1" thickBot="1" x14ac:dyDescent="0.3">
      <c r="A16" s="97"/>
      <c r="B16" s="219" t="s">
        <v>41</v>
      </c>
      <c r="C16" s="220"/>
      <c r="D16" s="221"/>
      <c r="E16" s="120" t="s">
        <v>88</v>
      </c>
      <c r="F16" s="133">
        <f>Tabelas!H36</f>
        <v>2.3E-2</v>
      </c>
      <c r="G16" s="134">
        <f>Tabelas!H37</f>
        <v>-2.3E-2</v>
      </c>
      <c r="H16" s="127" t="s">
        <v>28</v>
      </c>
      <c r="I16" s="218"/>
      <c r="J16" s="98"/>
      <c r="K16" s="271"/>
      <c r="L16" s="231"/>
      <c r="M16" s="151" t="s">
        <v>135</v>
      </c>
      <c r="N16" s="150" t="s">
        <v>127</v>
      </c>
      <c r="O16" s="152">
        <f>O12+O10</f>
        <v>127.1841726576003</v>
      </c>
      <c r="P16" s="152">
        <f>P12+P10</f>
        <v>342.89959662528389</v>
      </c>
      <c r="Q16" s="235"/>
      <c r="R16" s="148"/>
      <c r="S16" s="98"/>
      <c r="Z16" s="5"/>
      <c r="AA16" s="5"/>
      <c r="AB16" s="101"/>
      <c r="AC16" s="194" t="str">
        <f t="shared" si="0"/>
        <v>Direção do ângulo de hélice</v>
      </c>
      <c r="AD16" s="194"/>
      <c r="AE16" s="194"/>
      <c r="AF16" s="42">
        <f t="shared" si="1"/>
        <v>0</v>
      </c>
      <c r="AG16" s="116" t="str">
        <f t="shared" si="2"/>
        <v>Direita</v>
      </c>
      <c r="AH16" s="43" t="str">
        <f>G13</f>
        <v>Esquerda</v>
      </c>
      <c r="AI16" s="43"/>
    </row>
    <row r="17" spans="1:35" ht="18" customHeight="1" x14ac:dyDescent="0.25">
      <c r="A17" s="97"/>
      <c r="B17" s="219" t="s">
        <v>47</v>
      </c>
      <c r="C17" s="220"/>
      <c r="D17" s="221"/>
      <c r="E17" s="120" t="s">
        <v>89</v>
      </c>
      <c r="F17" s="133">
        <f>F14+F16</f>
        <v>230.023</v>
      </c>
      <c r="G17" s="134">
        <f>F14+G16</f>
        <v>229.977</v>
      </c>
      <c r="H17" s="127" t="s">
        <v>28</v>
      </c>
      <c r="I17" s="216"/>
      <c r="J17" s="98"/>
      <c r="K17" s="224" t="s">
        <v>186</v>
      </c>
      <c r="L17" s="301" t="s">
        <v>187</v>
      </c>
      <c r="M17" s="301"/>
      <c r="N17" s="124" t="s">
        <v>138</v>
      </c>
      <c r="O17" s="124"/>
      <c r="P17" s="124"/>
      <c r="Q17" s="214" t="s">
        <v>28</v>
      </c>
      <c r="R17" s="211"/>
      <c r="S17" s="98"/>
      <c r="Z17" s="5"/>
      <c r="AA17" s="5"/>
      <c r="AB17" s="101"/>
      <c r="AC17" s="194" t="str">
        <f t="shared" si="0"/>
        <v>Entre centros de trabalho</v>
      </c>
      <c r="AD17" s="194"/>
      <c r="AE17" s="194"/>
      <c r="AF17" s="42" t="str">
        <f t="shared" si="1"/>
        <v>aw</v>
      </c>
      <c r="AG17" s="204">
        <f t="shared" si="2"/>
        <v>230</v>
      </c>
      <c r="AH17" s="204"/>
      <c r="AI17" s="43" t="str">
        <f>H14</f>
        <v>mm</v>
      </c>
    </row>
    <row r="18" spans="1:35" ht="18" customHeight="1" x14ac:dyDescent="0.25">
      <c r="A18" s="97"/>
      <c r="B18" s="219" t="s">
        <v>16</v>
      </c>
      <c r="C18" s="220"/>
      <c r="D18" s="221"/>
      <c r="E18" s="120" t="s">
        <v>17</v>
      </c>
      <c r="F18" s="222" cm="1">
        <f t="array" ref="F18">a(F19,F8,G8)</f>
        <v>225.78690371454616</v>
      </c>
      <c r="G18" s="223"/>
      <c r="H18" s="127" t="s">
        <v>28</v>
      </c>
      <c r="I18" s="217"/>
      <c r="J18" s="98"/>
      <c r="K18" s="226"/>
      <c r="L18" s="302" t="s">
        <v>188</v>
      </c>
      <c r="M18" s="302"/>
      <c r="N18" s="153" t="s">
        <v>183</v>
      </c>
      <c r="O18" s="153"/>
      <c r="P18" s="153"/>
      <c r="Q18" s="215"/>
      <c r="R18" s="212"/>
      <c r="S18" s="98"/>
      <c r="T18" s="253"/>
      <c r="U18" s="254"/>
      <c r="V18" s="255"/>
      <c r="W18" s="24"/>
      <c r="X18" s="4"/>
      <c r="Y18" s="67"/>
      <c r="Z18" s="5"/>
      <c r="AA18" s="5"/>
      <c r="AB18" s="101"/>
      <c r="AC18" s="194" t="str">
        <f t="shared" si="0"/>
        <v>Tolerância do entre centros (ISO 286-1)</v>
      </c>
      <c r="AD18" s="194"/>
      <c r="AE18" s="194"/>
      <c r="AF18" s="42" t="str">
        <f t="shared" si="1"/>
        <v>Ai</v>
      </c>
      <c r="AG18" s="204" t="str">
        <f t="shared" si="2"/>
        <v>js7</v>
      </c>
      <c r="AH18" s="204"/>
      <c r="AI18" s="43"/>
    </row>
    <row r="19" spans="1:35" ht="18" customHeight="1" thickBot="1" x14ac:dyDescent="0.3">
      <c r="A19" s="97"/>
      <c r="B19" s="219" t="s">
        <v>13</v>
      </c>
      <c r="C19" s="220"/>
      <c r="D19" s="221"/>
      <c r="E19" s="120" t="s">
        <v>54</v>
      </c>
      <c r="F19" s="268" cm="1">
        <f t="array" ref="F19">mt(F10,F12)</f>
        <v>5.1315205389669583</v>
      </c>
      <c r="G19" s="276"/>
      <c r="H19" s="127" t="s">
        <v>28</v>
      </c>
      <c r="I19" s="218"/>
      <c r="J19" s="98"/>
      <c r="K19" s="241"/>
      <c r="L19" s="306" t="s">
        <v>189</v>
      </c>
      <c r="M19" s="306"/>
      <c r="N19" s="154" t="s">
        <v>184</v>
      </c>
      <c r="O19" s="154"/>
      <c r="P19" s="154"/>
      <c r="Q19" s="236"/>
      <c r="R19" s="213"/>
      <c r="S19" s="98"/>
      <c r="T19" s="253"/>
      <c r="U19" s="254"/>
      <c r="V19" s="255"/>
      <c r="W19" s="24"/>
      <c r="X19" s="4"/>
      <c r="Y19" s="67"/>
      <c r="Z19" s="5"/>
      <c r="AA19" s="5"/>
      <c r="AB19" s="101"/>
      <c r="AC19" s="194" t="str">
        <f t="shared" si="0"/>
        <v>Desvios limites devido a tolerância do entre centros</v>
      </c>
      <c r="AD19" s="194"/>
      <c r="AE19" s="194"/>
      <c r="AF19" s="42" t="str">
        <f t="shared" si="1"/>
        <v>Aa.e/i</v>
      </c>
      <c r="AG19" s="43">
        <f t="shared" si="2"/>
        <v>2.3E-2</v>
      </c>
      <c r="AH19" s="43">
        <f>G16</f>
        <v>-2.3E-2</v>
      </c>
      <c r="AI19" s="43" t="str">
        <f>H16</f>
        <v>mm</v>
      </c>
    </row>
    <row r="20" spans="1:35" ht="18" customHeight="1" x14ac:dyDescent="0.25">
      <c r="A20" s="97"/>
      <c r="B20" s="219" t="s">
        <v>14</v>
      </c>
      <c r="C20" s="220"/>
      <c r="D20" s="221"/>
      <c r="E20" s="120" t="s">
        <v>15</v>
      </c>
      <c r="F20" s="133" cm="1">
        <f t="array" ref="F20">d(F8,F19)</f>
        <v>118.02497239624005</v>
      </c>
      <c r="G20" s="134" cm="1">
        <f t="array" ref="G20">d(G8,F19)</f>
        <v>333.54883503285231</v>
      </c>
      <c r="H20" s="127" t="s">
        <v>28</v>
      </c>
      <c r="I20" s="216"/>
      <c r="J20" s="98"/>
      <c r="K20" s="119"/>
      <c r="L20" s="155"/>
      <c r="M20" s="156"/>
      <c r="N20" s="132"/>
      <c r="O20" s="133"/>
      <c r="P20" s="134"/>
      <c r="Q20" s="127"/>
      <c r="R20" s="127"/>
      <c r="S20" s="98"/>
      <c r="T20" s="253"/>
      <c r="U20" s="254"/>
      <c r="V20" s="255"/>
      <c r="W20" s="24"/>
      <c r="X20" s="4"/>
      <c r="Y20" s="67"/>
      <c r="Z20" s="5"/>
      <c r="AA20" s="5"/>
      <c r="AB20" s="101"/>
      <c r="AC20" s="194" t="str">
        <f t="shared" si="0"/>
        <v>Entre centros + desvios</v>
      </c>
      <c r="AD20" s="194"/>
      <c r="AE20" s="194"/>
      <c r="AF20" s="42" t="str">
        <f t="shared" si="1"/>
        <v>aw.e/i</v>
      </c>
      <c r="AG20" s="43">
        <f t="shared" si="2"/>
        <v>230.023</v>
      </c>
      <c r="AH20" s="43">
        <f>G17</f>
        <v>229.977</v>
      </c>
      <c r="AI20" s="43" t="str">
        <f>H17</f>
        <v>mm</v>
      </c>
    </row>
    <row r="21" spans="1:35" ht="18" customHeight="1" x14ac:dyDescent="0.25">
      <c r="A21" s="97"/>
      <c r="B21" s="219" t="s">
        <v>21</v>
      </c>
      <c r="C21" s="220"/>
      <c r="D21" s="221"/>
      <c r="E21" s="120" t="s">
        <v>55</v>
      </c>
      <c r="F21" s="133" cm="1">
        <f t="array" ref="F21">dwum(F14,F8,G8)</f>
        <v>120.22727272727272</v>
      </c>
      <c r="G21" s="134" cm="1">
        <f t="array" ref="G21">dwdois(F14,F8,G8)</f>
        <v>339.77272727272725</v>
      </c>
      <c r="H21" s="127" t="s">
        <v>28</v>
      </c>
      <c r="I21" s="218"/>
      <c r="J21" s="98"/>
      <c r="K21" s="119"/>
      <c r="L21" s="155"/>
      <c r="M21" s="156"/>
      <c r="N21" s="132"/>
      <c r="O21" s="133"/>
      <c r="P21" s="134"/>
      <c r="Q21" s="127"/>
      <c r="R21" s="127"/>
      <c r="S21" s="98"/>
      <c r="T21" s="253"/>
      <c r="U21" s="254"/>
      <c r="V21" s="255"/>
      <c r="W21" s="24"/>
      <c r="X21" s="4"/>
      <c r="Y21" s="67"/>
      <c r="Z21" s="5"/>
      <c r="AA21" s="5"/>
      <c r="AB21" s="101"/>
      <c r="AC21" s="194" t="str">
        <f t="shared" si="0"/>
        <v>Entre centros sem deslocamento do perfil</v>
      </c>
      <c r="AD21" s="194"/>
      <c r="AE21" s="194"/>
      <c r="AF21" s="42" t="str">
        <f t="shared" si="1"/>
        <v>a</v>
      </c>
      <c r="AG21" s="251">
        <f t="shared" si="2"/>
        <v>225.78690371454616</v>
      </c>
      <c r="AH21" s="251"/>
      <c r="AI21" s="43" t="str">
        <f t="shared" ref="AI21:AI27" si="3">H18</f>
        <v>mm</v>
      </c>
    </row>
    <row r="22" spans="1:35" ht="18" customHeight="1" x14ac:dyDescent="0.25">
      <c r="A22" s="97"/>
      <c r="B22" s="219" t="s">
        <v>24</v>
      </c>
      <c r="C22" s="220"/>
      <c r="D22" s="221"/>
      <c r="E22" s="120" t="s">
        <v>56</v>
      </c>
      <c r="F22" s="222" cm="1">
        <f t="array" ref="F22">alfapt(F11,F12)</f>
        <v>20.482879930707686</v>
      </c>
      <c r="G22" s="223"/>
      <c r="H22" s="127" t="s">
        <v>29</v>
      </c>
      <c r="I22" s="216"/>
      <c r="J22" s="98"/>
      <c r="K22" s="119"/>
      <c r="L22" s="155"/>
      <c r="M22" s="156"/>
      <c r="N22" s="132"/>
      <c r="O22" s="133"/>
      <c r="P22" s="134"/>
      <c r="Q22" s="127"/>
      <c r="R22" s="127"/>
      <c r="S22" s="98"/>
      <c r="T22" s="253"/>
      <c r="U22" s="254"/>
      <c r="V22" s="255"/>
      <c r="W22" s="24"/>
      <c r="X22" s="4"/>
      <c r="Y22" s="67"/>
      <c r="Z22" s="5"/>
      <c r="AA22" s="5"/>
      <c r="AB22" s="101"/>
      <c r="AC22" s="194" t="str">
        <f t="shared" si="0"/>
        <v>Módulo transversal</v>
      </c>
      <c r="AD22" s="194"/>
      <c r="AE22" s="194"/>
      <c r="AF22" s="42" t="str">
        <f t="shared" si="1"/>
        <v>mt</v>
      </c>
      <c r="AG22" s="251">
        <f t="shared" si="2"/>
        <v>5.1315205389669583</v>
      </c>
      <c r="AH22" s="251"/>
      <c r="AI22" s="43" t="str">
        <f t="shared" si="3"/>
        <v>mm</v>
      </c>
    </row>
    <row r="23" spans="1:35" ht="18" customHeight="1" x14ac:dyDescent="0.25">
      <c r="A23" s="97"/>
      <c r="B23" s="219" t="s">
        <v>25</v>
      </c>
      <c r="C23" s="220"/>
      <c r="D23" s="221"/>
      <c r="E23" s="120" t="s">
        <v>57</v>
      </c>
      <c r="F23" s="222" cm="1">
        <f t="array" ref="F23">alfaptw(F18,F14,F22)</f>
        <v>23.129832736818017</v>
      </c>
      <c r="G23" s="223"/>
      <c r="H23" s="127" t="s">
        <v>29</v>
      </c>
      <c r="I23" s="217"/>
      <c r="J23" s="98"/>
      <c r="K23" s="119"/>
      <c r="L23" s="155"/>
      <c r="M23" s="156"/>
      <c r="N23" s="132"/>
      <c r="O23" s="133"/>
      <c r="P23" s="134"/>
      <c r="Q23" s="127"/>
      <c r="R23" s="127"/>
      <c r="S23" s="98"/>
      <c r="T23" s="253"/>
      <c r="U23" s="254"/>
      <c r="V23" s="255"/>
      <c r="W23" s="24"/>
      <c r="X23" s="4"/>
      <c r="Y23" s="67"/>
      <c r="Z23" s="5"/>
      <c r="AA23" s="5"/>
      <c r="AB23" s="101"/>
      <c r="AC23" s="194" t="str">
        <f t="shared" si="0"/>
        <v>Diâmetro primitivo</v>
      </c>
      <c r="AD23" s="194"/>
      <c r="AE23" s="194"/>
      <c r="AF23" s="42" t="str">
        <f t="shared" si="1"/>
        <v>d</v>
      </c>
      <c r="AG23" s="44">
        <f t="shared" si="2"/>
        <v>118.02497239624005</v>
      </c>
      <c r="AH23" s="44">
        <f>G20</f>
        <v>333.54883503285231</v>
      </c>
      <c r="AI23" s="43" t="str">
        <f t="shared" si="3"/>
        <v>mm</v>
      </c>
    </row>
    <row r="24" spans="1:35" ht="18" customHeight="1" thickBot="1" x14ac:dyDescent="0.3">
      <c r="A24" s="97"/>
      <c r="B24" s="232" t="s">
        <v>26</v>
      </c>
      <c r="C24" s="233"/>
      <c r="D24" s="234"/>
      <c r="E24" s="123" t="s">
        <v>58</v>
      </c>
      <c r="F24" s="280" cm="1">
        <f t="array" ref="F24">betabase(F12,F22)</f>
        <v>12.203520095350552</v>
      </c>
      <c r="G24" s="281"/>
      <c r="H24" s="128" t="s">
        <v>29</v>
      </c>
      <c r="I24" s="259"/>
      <c r="J24" s="98"/>
      <c r="K24" s="119"/>
      <c r="L24" s="155"/>
      <c r="M24" s="156"/>
      <c r="N24" s="132"/>
      <c r="O24" s="133"/>
      <c r="P24" s="134"/>
      <c r="Q24" s="127"/>
      <c r="R24" s="127"/>
      <c r="S24" s="98"/>
      <c r="T24" s="253"/>
      <c r="U24" s="254"/>
      <c r="V24" s="255"/>
      <c r="W24" s="24"/>
      <c r="X24" s="4"/>
      <c r="Y24" s="67"/>
      <c r="Z24" s="5"/>
      <c r="AA24" s="5"/>
      <c r="AB24" s="101"/>
      <c r="AC24" s="194" t="str">
        <f t="shared" si="0"/>
        <v>Diâmetro de trabalho</v>
      </c>
      <c r="AD24" s="194"/>
      <c r="AE24" s="194"/>
      <c r="AF24" s="42" t="str">
        <f t="shared" si="1"/>
        <v>dw</v>
      </c>
      <c r="AG24" s="44">
        <f t="shared" si="2"/>
        <v>120.22727272727272</v>
      </c>
      <c r="AH24" s="44">
        <f>G21</f>
        <v>339.77272727272725</v>
      </c>
      <c r="AI24" s="43" t="str">
        <f t="shared" si="3"/>
        <v>mm</v>
      </c>
    </row>
    <row r="25" spans="1:35" ht="18" customHeight="1" x14ac:dyDescent="0.25">
      <c r="A25" s="97"/>
      <c r="B25" s="282" t="s">
        <v>112</v>
      </c>
      <c r="C25" s="283"/>
      <c r="D25" s="243"/>
      <c r="E25" s="124" t="s">
        <v>113</v>
      </c>
      <c r="F25" s="135" cm="1">
        <f t="array" ref="F25">Znx($F$8,$F$12,$F$24)</f>
        <v>23.87630343339087</v>
      </c>
      <c r="G25" s="135" cm="1">
        <f t="array" ref="G25">Znx($G$8,$F$12,$F$24)</f>
        <v>67.476509703061154</v>
      </c>
      <c r="H25" s="214"/>
      <c r="I25" s="130"/>
      <c r="J25" s="98"/>
      <c r="K25" s="119"/>
      <c r="L25" s="155"/>
      <c r="M25" s="156"/>
      <c r="N25" s="132"/>
      <c r="O25" s="133"/>
      <c r="P25" s="134"/>
      <c r="Q25" s="127"/>
      <c r="R25" s="127"/>
      <c r="S25" s="98"/>
      <c r="T25" s="253"/>
      <c r="U25" s="254"/>
      <c r="V25" s="255"/>
      <c r="W25" s="24"/>
      <c r="X25" s="4"/>
      <c r="Y25" s="67"/>
      <c r="Z25" s="5"/>
      <c r="AA25" s="5"/>
      <c r="AB25" s="101"/>
      <c r="AC25" s="194" t="str">
        <f t="shared" si="0"/>
        <v>Ângulo de pressão transversal</v>
      </c>
      <c r="AD25" s="194"/>
      <c r="AE25" s="194"/>
      <c r="AF25" s="42" t="str">
        <f t="shared" si="1"/>
        <v>αt</v>
      </c>
      <c r="AG25" s="250">
        <f t="shared" si="2"/>
        <v>20.482879930707686</v>
      </c>
      <c r="AH25" s="250"/>
      <c r="AI25" s="43" t="str">
        <f t="shared" si="3"/>
        <v>gd</v>
      </c>
    </row>
    <row r="26" spans="1:35" ht="18" customHeight="1" x14ac:dyDescent="0.25">
      <c r="A26" s="97"/>
      <c r="B26" s="219" t="s">
        <v>22</v>
      </c>
      <c r="C26" s="220"/>
      <c r="D26" s="221"/>
      <c r="E26" s="120" t="s">
        <v>59</v>
      </c>
      <c r="F26" s="268" cm="1">
        <f t="array" ref="F26">SX(F8,G8,F23,F22,F11)</f>
        <v>0.89572746243623147</v>
      </c>
      <c r="G26" s="269"/>
      <c r="H26" s="215"/>
      <c r="I26" s="216"/>
      <c r="J26" s="98"/>
      <c r="K26" s="119"/>
      <c r="L26" s="155"/>
      <c r="M26" s="156"/>
      <c r="N26" s="132"/>
      <c r="O26" s="133"/>
      <c r="P26" s="134"/>
      <c r="Q26" s="127"/>
      <c r="R26" s="127"/>
      <c r="S26" s="98"/>
      <c r="T26" s="253"/>
      <c r="U26" s="254"/>
      <c r="V26" s="255"/>
      <c r="W26" s="24"/>
      <c r="X26" s="4"/>
      <c r="Y26" s="67"/>
      <c r="Z26" s="5"/>
      <c r="AA26" s="5"/>
      <c r="AB26" s="101"/>
      <c r="AC26" s="194" t="str">
        <f t="shared" si="0"/>
        <v>Ângulo de pressão transversal de trabalho</v>
      </c>
      <c r="AD26" s="194"/>
      <c r="AE26" s="194"/>
      <c r="AF26" s="42" t="str">
        <f t="shared" si="1"/>
        <v>αtw</v>
      </c>
      <c r="AG26" s="250">
        <f t="shared" si="2"/>
        <v>23.129832736818017</v>
      </c>
      <c r="AH26" s="250">
        <f>G23</f>
        <v>0</v>
      </c>
      <c r="AI26" s="43" t="str">
        <f t="shared" si="3"/>
        <v>gd</v>
      </c>
    </row>
    <row r="27" spans="1:35" ht="18" customHeight="1" x14ac:dyDescent="0.25">
      <c r="A27" s="97"/>
      <c r="B27" s="270" t="s">
        <v>72</v>
      </c>
      <c r="C27" s="230" t="s">
        <v>73</v>
      </c>
      <c r="D27" s="230"/>
      <c r="E27" s="248" t="s">
        <v>78</v>
      </c>
      <c r="F27" s="264" cm="1">
        <f t="array" ref="F27">xuma(F26,F8,G8)</f>
        <v>0.44949520215772132</v>
      </c>
      <c r="G27" s="265"/>
      <c r="H27" s="215"/>
      <c r="I27" s="217"/>
      <c r="J27" s="98"/>
      <c r="K27" s="119"/>
      <c r="L27" s="155"/>
      <c r="M27" s="156"/>
      <c r="N27" s="132"/>
      <c r="O27" s="133"/>
      <c r="P27" s="134"/>
      <c r="Q27" s="127"/>
      <c r="R27" s="127"/>
      <c r="S27" s="98"/>
      <c r="T27" s="253"/>
      <c r="U27" s="254"/>
      <c r="V27" s="255"/>
      <c r="W27" s="24"/>
      <c r="X27" s="4"/>
      <c r="Y27" s="67"/>
      <c r="Z27" s="5"/>
      <c r="AA27" s="5"/>
      <c r="AB27" s="101"/>
      <c r="AC27" s="194" t="str">
        <f t="shared" si="0"/>
        <v>Ângulo de hélice no diâmetro de base</v>
      </c>
      <c r="AD27" s="194"/>
      <c r="AE27" s="194"/>
      <c r="AF27" s="42" t="str">
        <f t="shared" si="1"/>
        <v>βb</v>
      </c>
      <c r="AG27" s="250">
        <f t="shared" si="2"/>
        <v>12.203520095350552</v>
      </c>
      <c r="AH27" s="250">
        <f>G24</f>
        <v>0</v>
      </c>
      <c r="AI27" s="43" t="str">
        <f t="shared" si="3"/>
        <v>gd</v>
      </c>
    </row>
    <row r="28" spans="1:35" ht="18" customHeight="1" x14ac:dyDescent="0.25">
      <c r="A28" s="97"/>
      <c r="B28" s="271"/>
      <c r="C28" s="230"/>
      <c r="D28" s="230"/>
      <c r="E28" s="248"/>
      <c r="F28" s="266"/>
      <c r="G28" s="267"/>
      <c r="H28" s="215"/>
      <c r="I28" s="217"/>
      <c r="J28" s="98"/>
      <c r="K28" s="119"/>
      <c r="L28" s="155"/>
      <c r="M28" s="156"/>
      <c r="N28" s="132"/>
      <c r="O28" s="133"/>
      <c r="P28" s="134"/>
      <c r="Q28" s="127"/>
      <c r="R28" s="127"/>
      <c r="S28" s="98"/>
      <c r="T28" s="253"/>
      <c r="U28" s="254"/>
      <c r="V28" s="255"/>
      <c r="W28" s="24"/>
      <c r="X28" s="4"/>
      <c r="Y28" s="67"/>
      <c r="Z28" s="5"/>
      <c r="AA28" s="5"/>
      <c r="AB28" s="101"/>
      <c r="AC28" s="194" t="str">
        <f t="shared" si="0"/>
        <v>Número de dentes virtuais para cálculo do desl. do perfil</v>
      </c>
      <c r="AD28" s="194"/>
      <c r="AE28" s="194"/>
      <c r="AF28" s="42" t="str">
        <f t="shared" si="1"/>
        <v>Znx</v>
      </c>
      <c r="AG28" s="44">
        <f t="shared" si="2"/>
        <v>23.87630343339087</v>
      </c>
      <c r="AH28" s="44">
        <f>G25</f>
        <v>67.476509703061154</v>
      </c>
      <c r="AI28" s="43"/>
    </row>
    <row r="29" spans="1:35" ht="18" customHeight="1" x14ac:dyDescent="0.25">
      <c r="A29" s="97"/>
      <c r="B29" s="271"/>
      <c r="C29" s="289" t="s">
        <v>74</v>
      </c>
      <c r="D29" s="290"/>
      <c r="E29" s="248"/>
      <c r="F29" s="264" cm="1">
        <f t="array" ref="F29">xumb(F26,F8,G8,F25)</f>
        <v>0.36634740437439761</v>
      </c>
      <c r="G29" s="265"/>
      <c r="H29" s="215"/>
      <c r="I29" s="217"/>
      <c r="J29" s="98"/>
      <c r="K29" s="119"/>
      <c r="L29" s="155"/>
      <c r="M29" s="156"/>
      <c r="N29" s="132"/>
      <c r="O29" s="133"/>
      <c r="P29" s="134"/>
      <c r="Q29" s="127"/>
      <c r="R29" s="127"/>
      <c r="S29" s="98"/>
      <c r="T29" s="253"/>
      <c r="U29" s="254"/>
      <c r="V29" s="255"/>
      <c r="W29" s="24"/>
      <c r="X29" s="4"/>
      <c r="Y29" s="67"/>
      <c r="Z29" s="5"/>
      <c r="AA29" s="5"/>
      <c r="AB29" s="101"/>
      <c r="AC29" s="194" t="str">
        <f t="shared" si="0"/>
        <v>Somatória dos deslocamentos de perfil</v>
      </c>
      <c r="AD29" s="194"/>
      <c r="AE29" s="194"/>
      <c r="AF29" s="42" t="str">
        <f t="shared" si="1"/>
        <v>Σx</v>
      </c>
      <c r="AG29" s="250">
        <f t="shared" si="2"/>
        <v>0.89572746243623147</v>
      </c>
      <c r="AH29" s="250">
        <f>G26</f>
        <v>0</v>
      </c>
      <c r="AI29" s="43"/>
    </row>
    <row r="30" spans="1:35" ht="18" customHeight="1" x14ac:dyDescent="0.25">
      <c r="A30" s="97"/>
      <c r="B30" s="271"/>
      <c r="C30" s="291"/>
      <c r="D30" s="292"/>
      <c r="E30" s="248"/>
      <c r="F30" s="266"/>
      <c r="G30" s="267"/>
      <c r="H30" s="215"/>
      <c r="I30" s="217"/>
      <c r="J30" s="98"/>
      <c r="K30" s="119"/>
      <c r="L30" s="155"/>
      <c r="M30" s="156"/>
      <c r="N30" s="132"/>
      <c r="O30" s="133"/>
      <c r="P30" s="134"/>
      <c r="Q30" s="127"/>
      <c r="R30" s="127"/>
      <c r="S30" s="98"/>
      <c r="T30" s="253"/>
      <c r="U30" s="254"/>
      <c r="V30" s="255"/>
      <c r="W30" s="24"/>
      <c r="X30" s="4"/>
      <c r="Y30" s="67"/>
      <c r="Z30" s="5"/>
      <c r="AA30" s="5"/>
      <c r="AB30" s="101"/>
      <c r="AC30" s="195" t="str">
        <f t="shared" si="0"/>
        <v>Deslocamento do perfil sugerido conforme BSI BS PD 6457</v>
      </c>
      <c r="AD30" s="195" t="str">
        <f>C27</f>
        <v>Para equalizar os fatores das tensões de ruptura</v>
      </c>
      <c r="AE30" s="195"/>
      <c r="AF30" s="200" t="str">
        <f t="shared" si="1"/>
        <v>x1</v>
      </c>
      <c r="AG30" s="323">
        <f t="shared" si="2"/>
        <v>0.44949520215772132</v>
      </c>
      <c r="AH30" s="323"/>
      <c r="AI30" s="188"/>
    </row>
    <row r="31" spans="1:35" ht="18" customHeight="1" x14ac:dyDescent="0.25">
      <c r="A31" s="97"/>
      <c r="B31" s="272"/>
      <c r="C31" s="239" t="s">
        <v>70</v>
      </c>
      <c r="D31" s="221"/>
      <c r="E31" s="248"/>
      <c r="F31" s="268" cm="1">
        <f t="array" ref="F31">xumc(F26,F8,G8)</f>
        <v>0.55718750985002907</v>
      </c>
      <c r="G31" s="269"/>
      <c r="H31" s="215"/>
      <c r="I31" s="217"/>
      <c r="J31" s="98"/>
      <c r="K31" s="119"/>
      <c r="L31" s="155"/>
      <c r="M31" s="156"/>
      <c r="N31" s="132"/>
      <c r="O31" s="133"/>
      <c r="P31" s="134"/>
      <c r="Q31" s="127"/>
      <c r="R31" s="127"/>
      <c r="S31" s="98"/>
      <c r="T31" s="253"/>
      <c r="U31" s="254"/>
      <c r="V31" s="255"/>
      <c r="W31" s="24"/>
      <c r="X31" s="4"/>
      <c r="Y31" s="67"/>
      <c r="Z31" s="5"/>
      <c r="AA31" s="5"/>
      <c r="AB31" s="101"/>
      <c r="AC31" s="202"/>
      <c r="AD31" s="196"/>
      <c r="AE31" s="196"/>
      <c r="AF31" s="322"/>
      <c r="AG31" s="324"/>
      <c r="AH31" s="324"/>
      <c r="AI31" s="190"/>
    </row>
    <row r="32" spans="1:35" ht="18" customHeight="1" x14ac:dyDescent="0.25">
      <c r="A32" s="97"/>
      <c r="B32" s="238" t="s">
        <v>75</v>
      </c>
      <c r="C32" s="239" t="s">
        <v>76</v>
      </c>
      <c r="D32" s="221"/>
      <c r="E32" s="278" t="s">
        <v>71</v>
      </c>
      <c r="F32" s="136" cm="1">
        <f t="array" ref="F32">xminrec(F25)</f>
        <v>-6.4605057223181162E-2</v>
      </c>
      <c r="G32" s="136" cm="1">
        <f t="array" ref="G32">xminrec(G25)</f>
        <v>-0.5</v>
      </c>
      <c r="H32" s="215"/>
      <c r="I32" s="217"/>
      <c r="J32" s="98"/>
      <c r="K32" s="119"/>
      <c r="L32" s="155"/>
      <c r="M32" s="156"/>
      <c r="N32" s="132"/>
      <c r="O32" s="133"/>
      <c r="P32" s="134"/>
      <c r="Q32" s="127"/>
      <c r="R32" s="127"/>
      <c r="S32" s="98"/>
      <c r="T32" s="253"/>
      <c r="U32" s="254"/>
      <c r="V32" s="255"/>
      <c r="W32" s="24"/>
      <c r="X32" s="4"/>
      <c r="Y32" s="67"/>
      <c r="Z32" s="5"/>
      <c r="AA32" s="5"/>
      <c r="AB32" s="101"/>
      <c r="AC32" s="202"/>
      <c r="AD32" s="195" t="str">
        <f>C29</f>
        <v>Para equalizar as velocidades de deslizamento</v>
      </c>
      <c r="AE32" s="195"/>
      <c r="AF32" s="322"/>
      <c r="AG32" s="323">
        <f>F29</f>
        <v>0.36634740437439761</v>
      </c>
      <c r="AH32" s="323"/>
      <c r="AI32" s="188"/>
    </row>
    <row r="33" spans="1:37" ht="18" customHeight="1" x14ac:dyDescent="0.25">
      <c r="A33" s="97"/>
      <c r="B33" s="238"/>
      <c r="C33" s="239" t="s">
        <v>77</v>
      </c>
      <c r="D33" s="221"/>
      <c r="E33" s="279"/>
      <c r="F33" s="136" cm="1">
        <f t="array" ref="F33">xmaxrec(F25)</f>
        <v>0.73876303433390866</v>
      </c>
      <c r="G33" s="136" cm="1">
        <f t="array" ref="G33">xmaxrec(G25)</f>
        <v>1</v>
      </c>
      <c r="H33" s="215"/>
      <c r="I33" s="217"/>
      <c r="J33" s="98"/>
      <c r="K33" s="119"/>
      <c r="L33" s="155"/>
      <c r="M33" s="156"/>
      <c r="N33" s="132"/>
      <c r="O33" s="133"/>
      <c r="P33" s="134"/>
      <c r="Q33" s="127"/>
      <c r="R33" s="127"/>
      <c r="S33" s="98"/>
      <c r="T33" s="253"/>
      <c r="U33" s="254"/>
      <c r="V33" s="255"/>
      <c r="W33" s="24"/>
      <c r="X33" s="4"/>
      <c r="Y33" s="67"/>
      <c r="Z33" s="5"/>
      <c r="AA33" s="5"/>
      <c r="AB33" s="101"/>
      <c r="AC33" s="202"/>
      <c r="AD33" s="196"/>
      <c r="AE33" s="196"/>
      <c r="AF33" s="322"/>
      <c r="AG33" s="324"/>
      <c r="AH33" s="324"/>
      <c r="AI33" s="190"/>
    </row>
    <row r="34" spans="1:37" ht="18" customHeight="1" x14ac:dyDescent="0.25">
      <c r="A34" s="97"/>
      <c r="B34" s="219" t="s">
        <v>191</v>
      </c>
      <c r="C34" s="220"/>
      <c r="D34" s="221"/>
      <c r="E34" s="279"/>
      <c r="F34" s="136" cm="1">
        <f t="array" ref="F34">xEmin(F8,F22,F12,F40)</f>
        <v>-0.44520688566505129</v>
      </c>
      <c r="G34" s="136" cm="1">
        <f t="array" ref="G34">xEmin(G8,F22,F12,F40)</f>
        <v>-3.0842803290534055</v>
      </c>
      <c r="H34" s="215"/>
      <c r="I34" s="217"/>
      <c r="J34" s="98"/>
      <c r="K34" s="119"/>
      <c r="L34" s="155"/>
      <c r="M34" s="156"/>
      <c r="N34" s="132"/>
      <c r="O34" s="133"/>
      <c r="P34" s="134"/>
      <c r="Q34" s="127"/>
      <c r="R34" s="127"/>
      <c r="S34" s="98"/>
      <c r="T34" s="253"/>
      <c r="U34" s="254"/>
      <c r="V34" s="255"/>
      <c r="W34" s="24"/>
      <c r="X34" s="4"/>
      <c r="Y34" s="67"/>
      <c r="Z34" s="5"/>
      <c r="AA34" s="5"/>
      <c r="AB34" s="101"/>
      <c r="AC34" s="196"/>
      <c r="AD34" s="194" t="str">
        <f>C31</f>
        <v>Engrenagens em geral</v>
      </c>
      <c r="AE34" s="194"/>
      <c r="AF34" s="201"/>
      <c r="AG34" s="250">
        <f t="shared" ref="AG34:AG39" si="4">F31</f>
        <v>0.55718750985002907</v>
      </c>
      <c r="AH34" s="250"/>
      <c r="AI34" s="43"/>
    </row>
    <row r="35" spans="1:37" ht="18" customHeight="1" thickBot="1" x14ac:dyDescent="0.3">
      <c r="A35" s="97"/>
      <c r="B35" s="286" t="s">
        <v>48</v>
      </c>
      <c r="C35" s="287"/>
      <c r="D35" s="288"/>
      <c r="E35" s="279"/>
      <c r="F35" s="160">
        <v>0.55500000000000005</v>
      </c>
      <c r="G35" s="137">
        <f>F26-F35</f>
        <v>0.34072746243623142</v>
      </c>
      <c r="H35" s="215"/>
      <c r="I35" s="217"/>
      <c r="J35" s="98"/>
      <c r="K35" s="119"/>
      <c r="L35" s="155"/>
      <c r="M35" s="156"/>
      <c r="N35" s="132"/>
      <c r="O35" s="133"/>
      <c r="P35" s="134"/>
      <c r="Q35" s="127"/>
      <c r="R35" s="127"/>
      <c r="S35" s="98"/>
      <c r="T35" s="253"/>
      <c r="U35" s="254"/>
      <c r="V35" s="255"/>
      <c r="W35" s="24"/>
      <c r="X35" s="4"/>
      <c r="Y35" s="67"/>
      <c r="Z35" s="5"/>
      <c r="AA35" s="5"/>
      <c r="AB35" s="101"/>
      <c r="AC35" s="195" t="str">
        <f>B32</f>
        <v>Valores recomendados ISO/TR 4467-1982</v>
      </c>
      <c r="AD35" s="194" t="str">
        <f>C32</f>
        <v>Mínimo convencional</v>
      </c>
      <c r="AE35" s="194"/>
      <c r="AF35" s="200" t="str">
        <f>E32</f>
        <v>x1,2</v>
      </c>
      <c r="AG35" s="45">
        <f t="shared" si="4"/>
        <v>-6.4605057223181162E-2</v>
      </c>
      <c r="AH35" s="45">
        <f t="shared" ref="AH35:AH39" si="5">G32</f>
        <v>-0.5</v>
      </c>
      <c r="AI35" s="43"/>
    </row>
    <row r="36" spans="1:37" ht="18.75" customHeight="1" x14ac:dyDescent="0.25">
      <c r="A36" s="97"/>
      <c r="B36" s="282" t="s">
        <v>176</v>
      </c>
      <c r="C36" s="283"/>
      <c r="D36" s="243"/>
      <c r="E36" s="124" t="s">
        <v>173</v>
      </c>
      <c r="F36" s="135" cm="1">
        <f t="array" ref="F36">san(O11,F20,$F$22,$F$11,F54,F8,$F$12)</f>
        <v>3.2636132336271921</v>
      </c>
      <c r="G36" s="135" cm="1">
        <f t="array" ref="G36">san(P11,G20,$F$22,$F$11,G54,G8,$F$12)</f>
        <v>4.3628121024096993</v>
      </c>
      <c r="H36" s="284" t="s">
        <v>28</v>
      </c>
      <c r="I36" s="130"/>
      <c r="J36" s="98"/>
      <c r="K36" s="119"/>
      <c r="L36" s="155"/>
      <c r="M36" s="156"/>
      <c r="N36" s="132"/>
      <c r="O36" s="133"/>
      <c r="P36" s="134"/>
      <c r="Q36" s="127"/>
      <c r="R36" s="127"/>
      <c r="S36" s="98"/>
      <c r="T36" s="253"/>
      <c r="U36" s="254"/>
      <c r="V36" s="255"/>
      <c r="W36" s="24"/>
      <c r="X36" s="4"/>
      <c r="Y36" s="67"/>
      <c r="Z36" s="5"/>
      <c r="AA36" s="5"/>
      <c r="AB36" s="101"/>
      <c r="AC36" s="196"/>
      <c r="AD36" s="194" t="str">
        <f>C33</f>
        <v>Máximo convencional</v>
      </c>
      <c r="AE36" s="194"/>
      <c r="AF36" s="322"/>
      <c r="AG36" s="45">
        <f t="shared" si="4"/>
        <v>0.73876303433390866</v>
      </c>
      <c r="AH36" s="45">
        <f t="shared" si="5"/>
        <v>1</v>
      </c>
      <c r="AI36" s="43"/>
    </row>
    <row r="37" spans="1:37" ht="18" customHeight="1" x14ac:dyDescent="0.25">
      <c r="A37" s="97"/>
      <c r="B37" s="219" t="s">
        <v>68</v>
      </c>
      <c r="C37" s="220"/>
      <c r="D37" s="221"/>
      <c r="E37" s="120" t="s">
        <v>69</v>
      </c>
      <c r="F37" s="133">
        <f>F35*F10</f>
        <v>2.7750000000000004</v>
      </c>
      <c r="G37" s="134">
        <f>G35*F10</f>
        <v>1.703637312181157</v>
      </c>
      <c r="H37" s="285"/>
      <c r="I37" s="216"/>
      <c r="J37" s="98"/>
      <c r="K37" s="119"/>
      <c r="L37" s="155"/>
      <c r="M37" s="156"/>
      <c r="N37" s="132"/>
      <c r="O37" s="133"/>
      <c r="P37" s="134"/>
      <c r="Q37" s="127"/>
      <c r="R37" s="127"/>
      <c r="S37" s="98"/>
      <c r="T37" s="253"/>
      <c r="U37" s="254"/>
      <c r="V37" s="255"/>
      <c r="W37" s="24"/>
      <c r="X37" s="4"/>
      <c r="Y37" s="67"/>
      <c r="Z37" s="5"/>
      <c r="AA37" s="5"/>
      <c r="AB37" s="101"/>
      <c r="AC37" s="194" t="str">
        <f>B34</f>
        <v>Valor mínimo para evitar undercut</v>
      </c>
      <c r="AD37" s="194"/>
      <c r="AE37" s="194"/>
      <c r="AF37" s="322"/>
      <c r="AG37" s="45">
        <f t="shared" si="4"/>
        <v>-0.44520688566505129</v>
      </c>
      <c r="AH37" s="45">
        <f t="shared" si="5"/>
        <v>-3.0842803290534055</v>
      </c>
      <c r="AI37" s="43"/>
    </row>
    <row r="38" spans="1:37" ht="18" customHeight="1" x14ac:dyDescent="0.25">
      <c r="A38" s="97"/>
      <c r="B38" s="219" t="s">
        <v>49</v>
      </c>
      <c r="C38" s="220"/>
      <c r="D38" s="221"/>
      <c r="E38" s="120" t="s">
        <v>50</v>
      </c>
      <c r="F38" s="268" cm="1">
        <f t="array" ref="F38">rebk(F14,F18,F10,F26,F8)</f>
        <v>5.3108205345462678E-2</v>
      </c>
      <c r="G38" s="269"/>
      <c r="H38" s="129"/>
      <c r="I38" s="217"/>
      <c r="J38" s="98"/>
      <c r="K38" s="119"/>
      <c r="L38" s="155"/>
      <c r="M38" s="156"/>
      <c r="N38" s="132"/>
      <c r="O38" s="133"/>
      <c r="P38" s="134"/>
      <c r="Q38" s="127"/>
      <c r="R38" s="127"/>
      <c r="S38" s="98"/>
      <c r="T38" s="253"/>
      <c r="U38" s="254"/>
      <c r="V38" s="255"/>
      <c r="W38" s="24"/>
      <c r="X38" s="4"/>
      <c r="Y38" s="67"/>
      <c r="Z38" s="5"/>
      <c r="AA38" s="5"/>
      <c r="AB38" s="101"/>
      <c r="AC38" s="194" t="str">
        <f t="shared" ref="AC38:AC39" si="6">B35</f>
        <v>Valores adotados para x1 e x2</v>
      </c>
      <c r="AD38" s="194"/>
      <c r="AE38" s="194"/>
      <c r="AF38" s="201"/>
      <c r="AG38" s="117">
        <f t="shared" si="4"/>
        <v>0.55500000000000005</v>
      </c>
      <c r="AH38" s="45">
        <f t="shared" si="5"/>
        <v>0.34072746243623142</v>
      </c>
      <c r="AI38" s="43"/>
    </row>
    <row r="39" spans="1:37" ht="18" customHeight="1" x14ac:dyDescent="0.25">
      <c r="A39" s="97"/>
      <c r="B39" s="219" t="s">
        <v>64</v>
      </c>
      <c r="C39" s="220"/>
      <c r="D39" s="221"/>
      <c r="E39" s="120" t="s">
        <v>65</v>
      </c>
      <c r="F39" s="222">
        <f>F38*F10</f>
        <v>0.26554102672731339</v>
      </c>
      <c r="G39" s="277"/>
      <c r="H39" s="127" t="s">
        <v>28</v>
      </c>
      <c r="I39" s="218"/>
      <c r="J39" s="73"/>
      <c r="K39" s="119"/>
      <c r="L39" s="155"/>
      <c r="M39" s="156"/>
      <c r="N39" s="132"/>
      <c r="O39" s="133"/>
      <c r="P39" s="134"/>
      <c r="Q39" s="127"/>
      <c r="R39" s="127"/>
      <c r="S39" s="98"/>
      <c r="T39" s="253"/>
      <c r="U39" s="254"/>
      <c r="V39" s="255"/>
      <c r="W39" s="24"/>
      <c r="X39" s="4"/>
      <c r="Y39" s="67"/>
      <c r="Z39" s="5"/>
      <c r="AA39" s="5"/>
      <c r="AB39" s="101"/>
      <c r="AC39" s="194" t="str">
        <f t="shared" si="6"/>
        <v>Espessura mínima normal na cabeça ( mínimo = 0,4 x mn = 2,8 mm )</v>
      </c>
      <c r="AD39" s="194"/>
      <c r="AE39" s="194"/>
      <c r="AF39" s="42" t="str">
        <f t="shared" ref="AF39:AF46" si="7">E36</f>
        <v>samin</v>
      </c>
      <c r="AG39" s="43">
        <f t="shared" si="4"/>
        <v>3.2636132336271921</v>
      </c>
      <c r="AH39" s="43">
        <f t="shared" si="5"/>
        <v>4.3628121024096993</v>
      </c>
      <c r="AI39" s="43" t="str">
        <f t="shared" ref="AI39" si="8">H36</f>
        <v>mm</v>
      </c>
    </row>
    <row r="40" spans="1:37" ht="18" customHeight="1" x14ac:dyDescent="0.25">
      <c r="A40" s="97"/>
      <c r="B40" s="256" t="s">
        <v>132</v>
      </c>
      <c r="C40" s="257"/>
      <c r="D40" s="258"/>
      <c r="E40" s="120" t="s">
        <v>17</v>
      </c>
      <c r="F40" s="262">
        <v>1</v>
      </c>
      <c r="G40" s="263"/>
      <c r="H40" s="127"/>
      <c r="I40" s="216"/>
      <c r="J40" s="73"/>
      <c r="K40" s="119"/>
      <c r="L40" s="155"/>
      <c r="M40" s="156"/>
      <c r="N40" s="132"/>
      <c r="O40" s="133"/>
      <c r="P40" s="134"/>
      <c r="Q40" s="127"/>
      <c r="R40" s="127"/>
      <c r="S40" s="98"/>
      <c r="T40" s="253"/>
      <c r="U40" s="254"/>
      <c r="V40" s="255"/>
      <c r="W40" s="24"/>
      <c r="X40" s="4"/>
      <c r="Y40" s="67"/>
      <c r="Z40" s="5"/>
      <c r="AA40" s="5"/>
      <c r="AB40" s="101"/>
      <c r="AC40" s="194" t="str">
        <f t="shared" ref="AC40:AC47" si="9">B37</f>
        <v>Deslocamento do perfil (correção) x módulo</v>
      </c>
      <c r="AD40" s="194"/>
      <c r="AE40" s="194"/>
      <c r="AF40" s="42" t="str">
        <f t="shared" si="7"/>
        <v>x.m</v>
      </c>
      <c r="AG40" s="44">
        <f>F37</f>
        <v>2.7750000000000004</v>
      </c>
      <c r="AH40" s="44">
        <f>G37</f>
        <v>1.703637312181157</v>
      </c>
      <c r="AI40" s="43" t="s">
        <v>28</v>
      </c>
    </row>
    <row r="41" spans="1:37" ht="18" customHeight="1" x14ac:dyDescent="0.25">
      <c r="A41" s="97"/>
      <c r="B41" s="219" t="s">
        <v>62</v>
      </c>
      <c r="C41" s="220"/>
      <c r="D41" s="221"/>
      <c r="E41" s="120" t="s">
        <v>120</v>
      </c>
      <c r="F41" s="260">
        <f>F40*F10</f>
        <v>5</v>
      </c>
      <c r="G41" s="261"/>
      <c r="H41" s="127" t="s">
        <v>28</v>
      </c>
      <c r="I41" s="217"/>
      <c r="J41" s="73"/>
      <c r="K41" s="119" t="s">
        <v>114</v>
      </c>
      <c r="L41" s="155"/>
      <c r="M41" s="156" t="s">
        <v>115</v>
      </c>
      <c r="N41" s="132"/>
      <c r="O41" s="133"/>
      <c r="P41" s="134"/>
      <c r="Q41" s="127"/>
      <c r="R41" s="127"/>
      <c r="S41" s="98"/>
      <c r="T41" s="253"/>
      <c r="U41" s="254"/>
      <c r="V41" s="255"/>
      <c r="W41" s="24"/>
      <c r="X41" s="4"/>
      <c r="Y41" s="67"/>
      <c r="Z41" s="5"/>
      <c r="AA41" s="5"/>
      <c r="AB41" s="101"/>
      <c r="AC41" s="194" t="str">
        <f t="shared" si="9"/>
        <v>Coeficiente de rebaixamento</v>
      </c>
      <c r="AD41" s="194"/>
      <c r="AE41" s="194"/>
      <c r="AF41" s="42" t="str">
        <f t="shared" si="7"/>
        <v>k</v>
      </c>
      <c r="AG41" s="251">
        <f t="shared" ref="AG41:AG47" si="10">F38</f>
        <v>5.3108205345462678E-2</v>
      </c>
      <c r="AH41" s="251"/>
      <c r="AI41" s="43"/>
    </row>
    <row r="42" spans="1:37" ht="18" customHeight="1" x14ac:dyDescent="0.25">
      <c r="A42" s="97"/>
      <c r="B42" s="256" t="s">
        <v>122</v>
      </c>
      <c r="C42" s="257"/>
      <c r="D42" s="258"/>
      <c r="E42" s="120" t="s">
        <v>15</v>
      </c>
      <c r="F42" s="262">
        <v>1.25</v>
      </c>
      <c r="G42" s="263"/>
      <c r="H42" s="127"/>
      <c r="I42" s="217"/>
      <c r="J42" s="73"/>
      <c r="K42" s="119" t="s">
        <v>27</v>
      </c>
      <c r="L42" s="155"/>
      <c r="M42" s="156"/>
      <c r="N42" s="132" t="s">
        <v>190</v>
      </c>
      <c r="O42" s="133"/>
      <c r="P42" s="134"/>
      <c r="Q42" s="127" t="s">
        <v>29</v>
      </c>
      <c r="R42" s="127"/>
      <c r="S42" s="98"/>
      <c r="T42" s="253"/>
      <c r="U42" s="254"/>
      <c r="V42" s="255"/>
      <c r="W42" s="24"/>
      <c r="X42" s="4"/>
      <c r="Y42" s="67"/>
      <c r="Z42" s="5"/>
      <c r="AA42" s="5"/>
      <c r="AB42" s="101"/>
      <c r="AC42" s="194" t="str">
        <f t="shared" si="9"/>
        <v>Coeficiente de rebaixamento x módulo</v>
      </c>
      <c r="AD42" s="194"/>
      <c r="AE42" s="194"/>
      <c r="AF42" s="42" t="str">
        <f t="shared" si="7"/>
        <v>k.m</v>
      </c>
      <c r="AG42" s="251">
        <f t="shared" si="10"/>
        <v>0.26554102672731339</v>
      </c>
      <c r="AH42" s="251"/>
      <c r="AI42" s="43" t="str">
        <f>H39</f>
        <v>mm</v>
      </c>
    </row>
    <row r="43" spans="1:37" ht="18" customHeight="1" thickBot="1" x14ac:dyDescent="0.3">
      <c r="A43" s="97"/>
      <c r="B43" s="232" t="s">
        <v>63</v>
      </c>
      <c r="C43" s="233"/>
      <c r="D43" s="234"/>
      <c r="E43" s="123" t="s">
        <v>121</v>
      </c>
      <c r="F43" s="244">
        <f>F42*F10</f>
        <v>6.25</v>
      </c>
      <c r="G43" s="245"/>
      <c r="H43" s="128" t="s">
        <v>28</v>
      </c>
      <c r="I43" s="259"/>
      <c r="J43" s="73"/>
      <c r="K43" s="119"/>
      <c r="L43" s="155"/>
      <c r="M43" s="156"/>
      <c r="N43" s="132"/>
      <c r="O43" s="133"/>
      <c r="P43" s="134"/>
      <c r="Q43" s="127" t="s">
        <v>28</v>
      </c>
      <c r="R43" s="127"/>
      <c r="S43" s="98"/>
      <c r="T43" s="253"/>
      <c r="U43" s="254"/>
      <c r="V43" s="255"/>
      <c r="W43" s="24"/>
      <c r="X43" s="4"/>
      <c r="Y43" s="67"/>
      <c r="Z43" s="5"/>
      <c r="AA43" s="5"/>
      <c r="AB43" s="101"/>
      <c r="AC43" s="194" t="str">
        <f t="shared" si="9"/>
        <v>Fator de altura da cabeça do dente (adendum)</v>
      </c>
      <c r="AD43" s="194"/>
      <c r="AE43" s="194"/>
      <c r="AF43" s="42" t="str">
        <f t="shared" si="7"/>
        <v>a</v>
      </c>
      <c r="AG43" s="252">
        <f t="shared" si="10"/>
        <v>1</v>
      </c>
      <c r="AH43" s="252"/>
      <c r="AI43" s="43"/>
    </row>
    <row r="44" spans="1:37" ht="18" customHeight="1" x14ac:dyDescent="0.25">
      <c r="A44" s="97"/>
      <c r="B44" s="237" t="s">
        <v>151</v>
      </c>
      <c r="C44" s="242" t="s">
        <v>153</v>
      </c>
      <c r="D44" s="243"/>
      <c r="E44" s="121"/>
      <c r="F44" s="294" t="s">
        <v>152</v>
      </c>
      <c r="G44" s="295"/>
      <c r="H44" s="124"/>
      <c r="I44" s="211"/>
      <c r="J44" s="98"/>
      <c r="K44" s="119"/>
      <c r="L44" s="155"/>
      <c r="M44" s="156"/>
      <c r="N44" s="132"/>
      <c r="O44" s="133"/>
      <c r="P44" s="134"/>
      <c r="Q44" s="127"/>
      <c r="R44" s="127"/>
      <c r="S44" s="98"/>
      <c r="T44" s="253"/>
      <c r="U44" s="254"/>
      <c r="V44" s="255"/>
      <c r="W44" s="24"/>
      <c r="X44" s="4"/>
      <c r="Y44" s="67"/>
      <c r="Z44" s="5"/>
      <c r="AA44" s="5"/>
      <c r="AB44" s="101"/>
      <c r="AC44" s="194" t="str">
        <f t="shared" si="9"/>
        <v>Addendum x módulo</v>
      </c>
      <c r="AD44" s="194"/>
      <c r="AE44" s="194"/>
      <c r="AF44" s="42" t="str">
        <f t="shared" si="7"/>
        <v>a.mn</v>
      </c>
      <c r="AG44" s="251">
        <f t="shared" si="10"/>
        <v>5</v>
      </c>
      <c r="AH44" s="251"/>
      <c r="AI44" s="43" t="s">
        <v>28</v>
      </c>
    </row>
    <row r="45" spans="1:37" ht="18" customHeight="1" x14ac:dyDescent="0.25">
      <c r="A45" s="97"/>
      <c r="B45" s="238"/>
      <c r="C45" s="239" t="s">
        <v>154</v>
      </c>
      <c r="D45" s="221"/>
      <c r="E45" s="120" t="s">
        <v>156</v>
      </c>
      <c r="F45" s="127" t="str">
        <f>Tabelas!AA8</f>
        <v>----</v>
      </c>
      <c r="G45" s="132" t="str">
        <f>Tabelas!AA9</f>
        <v>----</v>
      </c>
      <c r="H45" s="235" t="s">
        <v>161</v>
      </c>
      <c r="I45" s="212"/>
      <c r="J45" s="98"/>
      <c r="K45" s="119"/>
      <c r="L45" s="155"/>
      <c r="M45" s="156"/>
      <c r="N45" s="132"/>
      <c r="O45" s="133"/>
      <c r="P45" s="134"/>
      <c r="Q45" s="127"/>
      <c r="R45" s="127"/>
      <c r="S45" s="98"/>
      <c r="T45" s="64"/>
      <c r="U45" s="65"/>
      <c r="V45" s="66"/>
      <c r="W45" s="24"/>
      <c r="X45" s="4"/>
      <c r="Y45" s="67"/>
      <c r="Z45" s="5"/>
      <c r="AA45" s="5"/>
      <c r="AB45" s="101"/>
      <c r="AC45" s="194" t="str">
        <f t="shared" si="9"/>
        <v>Fator de altura do pé do dente (dedendum)</v>
      </c>
      <c r="AD45" s="194"/>
      <c r="AE45" s="194"/>
      <c r="AF45" s="42" t="str">
        <f t="shared" si="7"/>
        <v>d</v>
      </c>
      <c r="AG45" s="252">
        <f t="shared" si="10"/>
        <v>1.25</v>
      </c>
      <c r="AH45" s="252"/>
      <c r="AI45" s="43"/>
    </row>
    <row r="46" spans="1:37" ht="18" customHeight="1" x14ac:dyDescent="0.25">
      <c r="A46" s="97"/>
      <c r="B46" s="238"/>
      <c r="C46" s="239" t="s">
        <v>46</v>
      </c>
      <c r="D46" s="221"/>
      <c r="E46" s="125" t="s">
        <v>160</v>
      </c>
      <c r="F46" s="127" t="str">
        <f>Tabelas!AD8</f>
        <v>----</v>
      </c>
      <c r="G46" s="132" t="str">
        <f>Tabelas!AD9</f>
        <v>----</v>
      </c>
      <c r="H46" s="215"/>
      <c r="I46" s="212"/>
      <c r="J46" s="98"/>
      <c r="K46" s="119"/>
      <c r="L46" s="155"/>
      <c r="M46" s="156"/>
      <c r="N46" s="132"/>
      <c r="O46" s="133"/>
      <c r="P46" s="134"/>
      <c r="Q46" s="127" t="s">
        <v>28</v>
      </c>
      <c r="R46" s="127"/>
      <c r="S46" s="98"/>
      <c r="T46" s="64"/>
      <c r="U46" s="65"/>
      <c r="V46" s="66"/>
      <c r="W46" s="24"/>
      <c r="X46" s="4"/>
      <c r="Y46" s="67"/>
      <c r="Z46" s="5"/>
      <c r="AA46" s="5"/>
      <c r="AB46" s="101"/>
      <c r="AC46" s="194" t="str">
        <f t="shared" si="9"/>
        <v>Dedendum x módulo</v>
      </c>
      <c r="AD46" s="194"/>
      <c r="AE46" s="194"/>
      <c r="AF46" s="42" t="str">
        <f t="shared" si="7"/>
        <v>d.mn</v>
      </c>
      <c r="AG46" s="251">
        <f t="shared" si="10"/>
        <v>6.25</v>
      </c>
      <c r="AH46" s="251"/>
      <c r="AI46" s="43" t="str">
        <f>H41</f>
        <v>mm</v>
      </c>
    </row>
    <row r="47" spans="1:37" ht="18" customHeight="1" x14ac:dyDescent="0.25">
      <c r="A47" s="97"/>
      <c r="B47" s="238"/>
      <c r="C47" s="239" t="s">
        <v>157</v>
      </c>
      <c r="D47" s="221"/>
      <c r="E47" s="120" t="s">
        <v>159</v>
      </c>
      <c r="F47" s="127" t="str">
        <f>IF(F46="----","----",F45+F46)</f>
        <v>----</v>
      </c>
      <c r="G47" s="127" t="str">
        <f>IF(G46="----","----",G45+G46)</f>
        <v>----</v>
      </c>
      <c r="H47" s="215"/>
      <c r="I47" s="212"/>
      <c r="J47" s="98"/>
      <c r="K47" s="119"/>
      <c r="L47" s="155"/>
      <c r="M47" s="156"/>
      <c r="N47" s="132"/>
      <c r="O47" s="133"/>
      <c r="P47" s="134"/>
      <c r="Q47" s="127"/>
      <c r="R47" s="127"/>
      <c r="S47" s="98"/>
      <c r="T47" s="253"/>
      <c r="U47" s="254"/>
      <c r="V47" s="255"/>
      <c r="W47" s="24"/>
      <c r="X47" s="4"/>
      <c r="Y47" s="67"/>
      <c r="Z47" s="5"/>
      <c r="AA47" s="5"/>
      <c r="AB47" s="101"/>
      <c r="AC47" s="205" t="str">
        <f t="shared" si="9"/>
        <v>Tolerância na espessura do dente (DIN 3967)</v>
      </c>
      <c r="AD47" s="206"/>
      <c r="AE47" s="206"/>
      <c r="AF47" s="42"/>
      <c r="AG47" s="204" t="str">
        <f t="shared" si="10"/>
        <v>outro valor</v>
      </c>
      <c r="AH47" s="204"/>
      <c r="AI47" s="43"/>
    </row>
    <row r="48" spans="1:37" ht="18" customHeight="1" x14ac:dyDescent="0.25">
      <c r="A48" s="97"/>
      <c r="B48" s="240" t="s">
        <v>168</v>
      </c>
      <c r="C48" s="138" t="s">
        <v>154</v>
      </c>
      <c r="D48" s="235"/>
      <c r="E48" s="120" t="s">
        <v>156</v>
      </c>
      <c r="F48" s="161">
        <v>60</v>
      </c>
      <c r="G48" s="162">
        <v>110</v>
      </c>
      <c r="H48" s="215"/>
      <c r="I48" s="212"/>
      <c r="J48" s="98"/>
      <c r="K48" s="119"/>
      <c r="L48" s="155"/>
      <c r="M48" s="156"/>
      <c r="N48" s="132"/>
      <c r="O48" s="133"/>
      <c r="P48" s="134"/>
      <c r="Q48" s="127"/>
      <c r="R48" s="127"/>
      <c r="S48" s="98"/>
      <c r="T48" s="253"/>
      <c r="U48" s="254"/>
      <c r="V48" s="255"/>
      <c r="W48" s="24"/>
      <c r="X48" s="4"/>
      <c r="Y48" s="67"/>
      <c r="Z48" s="5"/>
      <c r="AA48" s="5"/>
      <c r="AB48" s="101"/>
      <c r="AC48" s="207"/>
      <c r="AD48" s="208"/>
      <c r="AE48" s="208"/>
      <c r="AF48" s="42" t="str">
        <f t="shared" ref="AF48:AF64" si="11">E45</f>
        <v>Asne</v>
      </c>
      <c r="AG48" s="43" t="str">
        <f>IF($AG$47="outro valor","-----",F45)</f>
        <v>-----</v>
      </c>
      <c r="AH48" s="43" t="str">
        <f t="shared" ref="AH48:AH50" si="12">IF($AG$47="outro valor","-----",G45)</f>
        <v>-----</v>
      </c>
      <c r="AI48" s="188" t="str">
        <f>H45</f>
        <v>μm</v>
      </c>
      <c r="AK48" s="38"/>
    </row>
    <row r="49" spans="1:35" ht="18" customHeight="1" x14ac:dyDescent="0.25">
      <c r="A49" s="97"/>
      <c r="B49" s="226"/>
      <c r="C49" s="139" t="s">
        <v>46</v>
      </c>
      <c r="D49" s="215"/>
      <c r="E49" s="125" t="s">
        <v>160</v>
      </c>
      <c r="F49" s="161">
        <v>400</v>
      </c>
      <c r="G49" s="162">
        <v>600</v>
      </c>
      <c r="H49" s="215"/>
      <c r="I49" s="212"/>
      <c r="J49" s="98"/>
      <c r="K49" s="119"/>
      <c r="L49" s="155"/>
      <c r="M49" s="156"/>
      <c r="N49" s="132"/>
      <c r="O49" s="133"/>
      <c r="P49" s="134"/>
      <c r="Q49" s="127"/>
      <c r="R49" s="127"/>
      <c r="S49" s="98"/>
      <c r="T49" s="253"/>
      <c r="U49" s="254"/>
      <c r="V49" s="255"/>
      <c r="W49" s="24"/>
      <c r="X49" s="4"/>
      <c r="Y49" s="67"/>
      <c r="Z49" s="5"/>
      <c r="AA49" s="5"/>
      <c r="AB49" s="101"/>
      <c r="AC49" s="207"/>
      <c r="AD49" s="208"/>
      <c r="AE49" s="208"/>
      <c r="AF49" s="42" t="str">
        <f t="shared" si="11"/>
        <v>Tsn</v>
      </c>
      <c r="AG49" s="43" t="str">
        <f t="shared" ref="AG49:AG50" si="13">IF($AG$47="outro valor","-----",F46)</f>
        <v>-----</v>
      </c>
      <c r="AH49" s="43" t="str">
        <f t="shared" si="12"/>
        <v>-----</v>
      </c>
      <c r="AI49" s="189"/>
    </row>
    <row r="50" spans="1:35" ht="18" customHeight="1" thickBot="1" x14ac:dyDescent="0.3">
      <c r="A50" s="97"/>
      <c r="B50" s="241"/>
      <c r="C50" s="140" t="s">
        <v>157</v>
      </c>
      <c r="D50" s="236"/>
      <c r="E50" s="123" t="s">
        <v>159</v>
      </c>
      <c r="F50" s="163">
        <v>460</v>
      </c>
      <c r="G50" s="163">
        <v>710</v>
      </c>
      <c r="H50" s="236"/>
      <c r="I50" s="213"/>
      <c r="J50" s="98"/>
      <c r="K50" s="119"/>
      <c r="L50" s="155"/>
      <c r="M50" s="156"/>
      <c r="N50" s="132"/>
      <c r="O50" s="133"/>
      <c r="P50" s="134"/>
      <c r="Q50" s="127"/>
      <c r="R50" s="127"/>
      <c r="S50" s="98"/>
      <c r="T50" s="253"/>
      <c r="U50" s="254"/>
      <c r="V50" s="255"/>
      <c r="W50" s="24"/>
      <c r="X50" s="4"/>
      <c r="Y50" s="67"/>
      <c r="Z50" s="5"/>
      <c r="AA50" s="5"/>
      <c r="AB50" s="101"/>
      <c r="AC50" s="209"/>
      <c r="AD50" s="210"/>
      <c r="AE50" s="210"/>
      <c r="AF50" s="42" t="str">
        <f t="shared" si="11"/>
        <v>Asni</v>
      </c>
      <c r="AG50" s="43" t="str">
        <f t="shared" si="13"/>
        <v>-----</v>
      </c>
      <c r="AH50" s="43" t="str">
        <f t="shared" si="12"/>
        <v>-----</v>
      </c>
      <c r="AI50" s="190"/>
    </row>
    <row r="51" spans="1:35" ht="18" customHeight="1" x14ac:dyDescent="0.25">
      <c r="A51" s="97"/>
      <c r="B51" s="224" t="s">
        <v>170</v>
      </c>
      <c r="C51" s="225"/>
      <c r="D51" s="141" t="s">
        <v>139</v>
      </c>
      <c r="E51" s="121" t="s">
        <v>171</v>
      </c>
      <c r="F51" s="135" cm="1">
        <f t="array" ref="F51">sn($F$10,F35,$F$11)</f>
        <v>9.8740164341518959</v>
      </c>
      <c r="G51" s="135" cm="1">
        <f t="array" ref="G51">sn($F$10,G35,$F$11)</f>
        <v>9.0941281772129123</v>
      </c>
      <c r="H51" s="214" t="s">
        <v>28</v>
      </c>
      <c r="I51" s="211"/>
      <c r="J51" s="98"/>
      <c r="K51" s="119"/>
      <c r="L51" s="155"/>
      <c r="M51" s="156"/>
      <c r="N51" s="132"/>
      <c r="O51" s="133"/>
      <c r="P51" s="134"/>
      <c r="Q51" s="127"/>
      <c r="R51" s="127"/>
      <c r="S51" s="98"/>
      <c r="T51" s="253"/>
      <c r="U51" s="254"/>
      <c r="V51" s="255"/>
      <c r="W51" s="24"/>
      <c r="X51" s="4"/>
      <c r="Y51" s="67"/>
      <c r="Z51" s="5"/>
      <c r="AA51" s="5"/>
      <c r="AB51" s="101"/>
      <c r="AC51" s="197" t="str">
        <f>B48</f>
        <v>Tolerância na espessura do dente quando for escolhido campo = outro valor</v>
      </c>
      <c r="AD51" s="195"/>
      <c r="AE51" s="195"/>
      <c r="AF51" s="42" t="str">
        <f t="shared" si="11"/>
        <v>Asne</v>
      </c>
      <c r="AG51" s="43">
        <f t="shared" ref="AG51:AH53" si="14">IF($AG$47="outro valor",F48,"-----")</f>
        <v>60</v>
      </c>
      <c r="AH51" s="43">
        <f t="shared" si="14"/>
        <v>110</v>
      </c>
      <c r="AI51" s="188" t="s">
        <v>181</v>
      </c>
    </row>
    <row r="52" spans="1:35" ht="18" customHeight="1" x14ac:dyDescent="0.25">
      <c r="A52" s="97"/>
      <c r="B52" s="226"/>
      <c r="C52" s="227"/>
      <c r="D52" s="138" t="s">
        <v>134</v>
      </c>
      <c r="E52" s="120" t="s">
        <v>172</v>
      </c>
      <c r="F52" s="133" cm="1">
        <f t="array" ref="F52">espcor($F$44,F51,F45,F48)</f>
        <v>9.8140164341518954</v>
      </c>
      <c r="G52" s="133" cm="1">
        <f t="array" ref="G52">espcor($F$44,G51,G45,G48)</f>
        <v>8.9841281772129129</v>
      </c>
      <c r="H52" s="215"/>
      <c r="I52" s="212"/>
      <c r="J52" s="98"/>
      <c r="K52" s="119"/>
      <c r="L52" s="155"/>
      <c r="M52" s="156"/>
      <c r="N52" s="132"/>
      <c r="O52" s="133"/>
      <c r="P52" s="134"/>
      <c r="Q52" s="127"/>
      <c r="R52" s="127"/>
      <c r="S52" s="98"/>
      <c r="T52" s="64"/>
      <c r="U52" s="65"/>
      <c r="V52" s="66"/>
      <c r="W52" s="24"/>
      <c r="X52" s="4"/>
      <c r="Y52" s="67"/>
      <c r="Z52" s="5"/>
      <c r="AA52" s="5"/>
      <c r="AB52" s="101"/>
      <c r="AC52" s="198"/>
      <c r="AD52" s="202"/>
      <c r="AE52" s="202"/>
      <c r="AF52" s="42" t="str">
        <f t="shared" si="11"/>
        <v>Tsn</v>
      </c>
      <c r="AG52" s="43">
        <f t="shared" si="14"/>
        <v>400</v>
      </c>
      <c r="AH52" s="43">
        <f t="shared" si="14"/>
        <v>600</v>
      </c>
      <c r="AI52" s="189"/>
    </row>
    <row r="53" spans="1:35" ht="18" customHeight="1" x14ac:dyDescent="0.25">
      <c r="A53" s="97"/>
      <c r="B53" s="228"/>
      <c r="C53" s="229"/>
      <c r="D53" s="138" t="s">
        <v>135</v>
      </c>
      <c r="E53" s="120" t="s">
        <v>173</v>
      </c>
      <c r="F53" s="133" cm="1">
        <f t="array" ref="F53">espcor($F$44,F51,F47,F50)</f>
        <v>9.414016434151895</v>
      </c>
      <c r="G53" s="133" cm="1">
        <f t="array" ref="G53">espcor($F$44,G51,G47,G50)</f>
        <v>8.3841281772129115</v>
      </c>
      <c r="H53" s="298"/>
      <c r="I53" s="297"/>
      <c r="J53" s="98"/>
      <c r="K53" s="119"/>
      <c r="L53" s="155"/>
      <c r="M53" s="156"/>
      <c r="N53" s="132"/>
      <c r="O53" s="133"/>
      <c r="P53" s="134"/>
      <c r="Q53" s="127"/>
      <c r="R53" s="127"/>
      <c r="S53" s="98"/>
      <c r="T53" s="253"/>
      <c r="U53" s="254"/>
      <c r="V53" s="255"/>
      <c r="W53" s="24"/>
      <c r="X53" s="4"/>
      <c r="Y53" s="67"/>
      <c r="Z53" s="5"/>
      <c r="AA53" s="5"/>
      <c r="AB53" s="101"/>
      <c r="AC53" s="199"/>
      <c r="AD53" s="196"/>
      <c r="AE53" s="196"/>
      <c r="AF53" s="42" t="str">
        <f t="shared" si="11"/>
        <v>Asni</v>
      </c>
      <c r="AG53" s="43">
        <f t="shared" si="14"/>
        <v>460</v>
      </c>
      <c r="AH53" s="43">
        <f t="shared" si="14"/>
        <v>710</v>
      </c>
      <c r="AI53" s="190"/>
    </row>
    <row r="54" spans="1:35" ht="18" customHeight="1" x14ac:dyDescent="0.25">
      <c r="A54" s="97"/>
      <c r="B54" s="240" t="s">
        <v>180</v>
      </c>
      <c r="C54" s="246"/>
      <c r="D54" s="138" t="s">
        <v>174</v>
      </c>
      <c r="E54" s="248" t="s">
        <v>71</v>
      </c>
      <c r="F54" s="136" cm="1">
        <f t="array" ref="F54">Xti(F52,$F$10,$F$11)</f>
        <v>0.53851513548327223</v>
      </c>
      <c r="G54" s="136" cm="1">
        <f t="array" ref="G54">Xti(G52,$F$10,$F$11)</f>
        <v>0.31050521082223093</v>
      </c>
      <c r="H54" s="278"/>
      <c r="I54" s="296"/>
      <c r="J54" s="98"/>
      <c r="K54" s="119"/>
      <c r="L54" s="155"/>
      <c r="M54" s="156"/>
      <c r="N54" s="132"/>
      <c r="O54" s="133"/>
      <c r="P54" s="134"/>
      <c r="Q54" s="127"/>
      <c r="R54" s="127"/>
      <c r="S54" s="98"/>
      <c r="T54" s="253"/>
      <c r="U54" s="254"/>
      <c r="V54" s="255"/>
      <c r="W54" s="24"/>
      <c r="X54" s="4"/>
      <c r="Y54" s="67"/>
      <c r="Z54" s="5"/>
      <c r="AA54" s="5"/>
      <c r="AB54" s="101"/>
      <c r="AC54" s="197" t="str">
        <f t="shared" ref="AC54" si="15">B51</f>
        <v>Espessura em arco do dente no plano normal no diâmetro primitivo</v>
      </c>
      <c r="AD54" s="195"/>
      <c r="AE54" s="46" t="str">
        <f>D51</f>
        <v>Nominal</v>
      </c>
      <c r="AF54" s="42" t="str">
        <f t="shared" si="11"/>
        <v>san</v>
      </c>
      <c r="AG54" s="63">
        <f t="shared" ref="AG54:AH54" si="16">F51</f>
        <v>9.8740164341518959</v>
      </c>
      <c r="AH54" s="63">
        <f t="shared" si="16"/>
        <v>9.0941281772129123</v>
      </c>
      <c r="AI54" s="188" t="str">
        <f>H51</f>
        <v>mm</v>
      </c>
    </row>
    <row r="55" spans="1:35" ht="18" customHeight="1" thickBot="1" x14ac:dyDescent="0.3">
      <c r="A55" s="97"/>
      <c r="B55" s="241"/>
      <c r="C55" s="247"/>
      <c r="D55" s="142" t="s">
        <v>175</v>
      </c>
      <c r="E55" s="249"/>
      <c r="F55" s="144" cm="1">
        <f t="array" ref="F55">Xti(F53,$F$10,$F$11)</f>
        <v>0.42861603870508708</v>
      </c>
      <c r="G55" s="144" cm="1">
        <f t="array" ref="G55">Xti(G53,$F$10,$F$11)</f>
        <v>0.145656565654953</v>
      </c>
      <c r="H55" s="293"/>
      <c r="I55" s="213"/>
      <c r="J55" s="98"/>
      <c r="K55" s="119"/>
      <c r="L55" s="155"/>
      <c r="M55" s="156"/>
      <c r="N55" s="132"/>
      <c r="O55" s="133"/>
      <c r="P55" s="134"/>
      <c r="Q55" s="127"/>
      <c r="R55" s="127"/>
      <c r="S55" s="98"/>
      <c r="T55" s="253"/>
      <c r="U55" s="254"/>
      <c r="V55" s="255"/>
      <c r="W55" s="24"/>
      <c r="X55" s="4"/>
      <c r="Y55" s="67"/>
      <c r="Z55" s="5"/>
      <c r="AA55" s="5"/>
      <c r="AB55" s="101"/>
      <c r="AC55" s="198"/>
      <c r="AD55" s="202"/>
      <c r="AE55" s="46" t="str">
        <f t="shared" ref="AD55:AE64" si="17">D52</f>
        <v>Máximo</v>
      </c>
      <c r="AF55" s="42" t="str">
        <f t="shared" si="11"/>
        <v>sanmáx</v>
      </c>
      <c r="AG55" s="63">
        <f t="shared" ref="AG55:AH55" si="18">F52</f>
        <v>9.8140164341518954</v>
      </c>
      <c r="AH55" s="63">
        <f t="shared" si="18"/>
        <v>8.9841281772129129</v>
      </c>
      <c r="AI55" s="189"/>
    </row>
    <row r="56" spans="1:35" ht="18" customHeight="1" x14ac:dyDescent="0.25">
      <c r="A56" s="97"/>
      <c r="B56" s="318" t="s">
        <v>116</v>
      </c>
      <c r="C56" s="316" t="s">
        <v>140</v>
      </c>
      <c r="D56" s="143" t="s">
        <v>117</v>
      </c>
      <c r="E56" s="126" t="s">
        <v>60</v>
      </c>
      <c r="F56" s="145" cm="1">
        <f t="array" ref="F56">ha($F$10,F35,$F$40,$F$38)</f>
        <v>7.5094589732726869</v>
      </c>
      <c r="G56" s="145" cm="1">
        <f t="array" ref="G56">ha($F$10,G35,$F$40,$F$38)</f>
        <v>6.4380962854538426</v>
      </c>
      <c r="H56" s="215" t="s">
        <v>28</v>
      </c>
      <c r="I56" s="212"/>
      <c r="J56" s="98"/>
      <c r="K56" s="119"/>
      <c r="L56" s="155"/>
      <c r="M56" s="156"/>
      <c r="N56" s="132"/>
      <c r="O56" s="133"/>
      <c r="P56" s="134"/>
      <c r="Q56" s="127"/>
      <c r="R56" s="127"/>
      <c r="S56" s="98"/>
      <c r="T56" s="253"/>
      <c r="U56" s="254"/>
      <c r="V56" s="255"/>
      <c r="W56" s="24"/>
      <c r="X56" s="4"/>
      <c r="Y56" s="67"/>
      <c r="Z56" s="5"/>
      <c r="AA56" s="5"/>
      <c r="AB56" s="101"/>
      <c r="AC56" s="199"/>
      <c r="AD56" s="196"/>
      <c r="AE56" s="46" t="str">
        <f t="shared" si="17"/>
        <v>Mínimo</v>
      </c>
      <c r="AF56" s="42" t="str">
        <f t="shared" si="11"/>
        <v>samin</v>
      </c>
      <c r="AG56" s="63">
        <f t="shared" ref="AG56:AH56" si="19">F53</f>
        <v>9.414016434151895</v>
      </c>
      <c r="AH56" s="63">
        <f t="shared" si="19"/>
        <v>8.3841281772129115</v>
      </c>
      <c r="AI56" s="190"/>
    </row>
    <row r="57" spans="1:35" ht="18" customHeight="1" x14ac:dyDescent="0.25">
      <c r="A57" s="97"/>
      <c r="B57" s="318"/>
      <c r="C57" s="316"/>
      <c r="D57" s="139" t="s">
        <v>118</v>
      </c>
      <c r="E57" s="120" t="s">
        <v>61</v>
      </c>
      <c r="F57" s="133" cm="1">
        <f t="array" ref="F57">hf($F$10,$F$42,F35)</f>
        <v>3.4749999999999996</v>
      </c>
      <c r="G57" s="133" cm="1">
        <f t="array" ref="G57">hf($F$10,$F$42,G35)</f>
        <v>4.546362687818843</v>
      </c>
      <c r="H57" s="215"/>
      <c r="I57" s="212"/>
      <c r="J57" s="98"/>
      <c r="K57" s="119"/>
      <c r="L57" s="155"/>
      <c r="M57" s="156"/>
      <c r="N57" s="132"/>
      <c r="O57" s="133"/>
      <c r="P57" s="134"/>
      <c r="Q57" s="127"/>
      <c r="R57" s="127"/>
      <c r="S57" s="98"/>
      <c r="T57" s="253"/>
      <c r="U57" s="254"/>
      <c r="V57" s="255"/>
      <c r="W57" s="24"/>
      <c r="X57" s="4"/>
      <c r="Y57" s="67"/>
      <c r="Z57" s="5"/>
      <c r="AA57" s="5"/>
      <c r="AB57" s="101"/>
      <c r="AC57" s="197" t="str">
        <f>B54</f>
        <v>Correção considerando as tolerâncias da espessura do dente (correção real).</v>
      </c>
      <c r="AD57" s="195"/>
      <c r="AE57" s="46" t="str">
        <f t="shared" si="17"/>
        <v>Máxima</v>
      </c>
      <c r="AF57" s="200" t="str">
        <f t="shared" si="11"/>
        <v>x1,2</v>
      </c>
      <c r="AG57" s="68">
        <f t="shared" ref="AG57:AH57" si="20">F54</f>
        <v>0.53851513548327223</v>
      </c>
      <c r="AH57" s="68">
        <f t="shared" si="20"/>
        <v>0.31050521082223093</v>
      </c>
      <c r="AI57" s="188"/>
    </row>
    <row r="58" spans="1:35" ht="18" customHeight="1" x14ac:dyDescent="0.25">
      <c r="A58" s="97"/>
      <c r="B58" s="318"/>
      <c r="C58" s="320"/>
      <c r="D58" s="139" t="s">
        <v>119</v>
      </c>
      <c r="E58" s="120" t="s">
        <v>66</v>
      </c>
      <c r="F58" s="133">
        <f>F56+F57</f>
        <v>10.984458973272687</v>
      </c>
      <c r="G58" s="133">
        <f>G56+G57</f>
        <v>10.984458973272686</v>
      </c>
      <c r="H58" s="298"/>
      <c r="I58" s="297"/>
      <c r="J58" s="98"/>
      <c r="K58" s="119"/>
      <c r="L58" s="155"/>
      <c r="M58" s="156"/>
      <c r="N58" s="132"/>
      <c r="O58" s="133"/>
      <c r="P58" s="134"/>
      <c r="Q58" s="127"/>
      <c r="R58" s="127"/>
      <c r="S58" s="98"/>
      <c r="T58" s="253"/>
      <c r="U58" s="254"/>
      <c r="V58" s="255"/>
      <c r="W58" s="24"/>
      <c r="X58" s="4"/>
      <c r="Y58" s="67"/>
      <c r="Z58" s="5"/>
      <c r="AA58" s="5"/>
      <c r="AB58" s="101"/>
      <c r="AC58" s="199"/>
      <c r="AD58" s="196"/>
      <c r="AE58" s="46" t="str">
        <f t="shared" si="17"/>
        <v>Mínima</v>
      </c>
      <c r="AF58" s="201"/>
      <c r="AG58" s="68">
        <f t="shared" ref="AG58:AH58" si="21">F55</f>
        <v>0.42861603870508708</v>
      </c>
      <c r="AH58" s="68">
        <f t="shared" si="21"/>
        <v>0.145656565654953</v>
      </c>
      <c r="AI58" s="190"/>
    </row>
    <row r="59" spans="1:35" ht="18" customHeight="1" x14ac:dyDescent="0.25">
      <c r="A59" s="97"/>
      <c r="B59" s="318"/>
      <c r="C59" s="231" t="s">
        <v>179</v>
      </c>
      <c r="D59" s="139" t="s">
        <v>117</v>
      </c>
      <c r="E59" s="120" t="s">
        <v>177</v>
      </c>
      <c r="F59" s="133" cm="1">
        <f t="array" ref="F59">ha($F$10,F54,$F$40,$F$38)</f>
        <v>7.4270346506890483</v>
      </c>
      <c r="G59" s="133" cm="1">
        <f t="array" ref="G59">ha($F$10,G54,$F$40,$F$38)</f>
        <v>6.2869850273838406</v>
      </c>
      <c r="H59" s="235" t="s">
        <v>28</v>
      </c>
      <c r="I59" s="296"/>
      <c r="J59" s="98"/>
      <c r="K59" s="119"/>
      <c r="L59" s="155"/>
      <c r="M59" s="156"/>
      <c r="N59" s="132"/>
      <c r="O59" s="133"/>
      <c r="P59" s="134"/>
      <c r="Q59" s="127"/>
      <c r="R59" s="127"/>
      <c r="S59" s="98"/>
      <c r="T59" s="253"/>
      <c r="U59" s="254"/>
      <c r="V59" s="255"/>
      <c r="W59" s="24"/>
      <c r="X59" s="4"/>
      <c r="Y59" s="67"/>
      <c r="Z59" s="5"/>
      <c r="AA59" s="5"/>
      <c r="AB59" s="101"/>
      <c r="AC59" s="205" t="str">
        <f t="shared" ref="AC59" si="22">B56</f>
        <v>Altura do dente</v>
      </c>
      <c r="AD59" s="195" t="str">
        <f t="shared" si="17"/>
        <v>Com a correção adotada</v>
      </c>
      <c r="AE59" s="46" t="str">
        <f t="shared" si="17"/>
        <v>da cabeça</v>
      </c>
      <c r="AF59" s="42" t="str">
        <f t="shared" si="11"/>
        <v>ha</v>
      </c>
      <c r="AG59" s="63">
        <f t="shared" ref="AG59:AH59" si="23">F56</f>
        <v>7.5094589732726869</v>
      </c>
      <c r="AH59" s="63">
        <f t="shared" si="23"/>
        <v>6.4380962854538426</v>
      </c>
      <c r="AI59" s="188" t="str">
        <f>H56</f>
        <v>mm</v>
      </c>
    </row>
    <row r="60" spans="1:35" ht="18" customHeight="1" x14ac:dyDescent="0.25">
      <c r="A60" s="97"/>
      <c r="B60" s="318"/>
      <c r="C60" s="316"/>
      <c r="D60" s="139" t="s">
        <v>118</v>
      </c>
      <c r="E60" s="120" t="s">
        <v>178</v>
      </c>
      <c r="F60" s="133" cm="1">
        <f t="array" ref="F60">hf($F$10,$F$42,F54)</f>
        <v>3.5574243225836391</v>
      </c>
      <c r="G60" s="133" cm="1">
        <f t="array" ref="G60">hf($F$10,$F$42,G54)</f>
        <v>4.697473945888845</v>
      </c>
      <c r="H60" s="215"/>
      <c r="I60" s="212"/>
      <c r="J60" s="98"/>
      <c r="K60" s="119"/>
      <c r="L60" s="155"/>
      <c r="M60" s="156"/>
      <c r="N60" s="132"/>
      <c r="O60" s="133"/>
      <c r="P60" s="134"/>
      <c r="Q60" s="127"/>
      <c r="R60" s="127"/>
      <c r="S60" s="98"/>
      <c r="T60" s="253"/>
      <c r="U60" s="254"/>
      <c r="V60" s="255"/>
      <c r="W60" s="24"/>
      <c r="X60" s="4"/>
      <c r="Y60" s="67"/>
      <c r="Z60" s="5"/>
      <c r="AA60" s="5"/>
      <c r="AB60" s="101"/>
      <c r="AC60" s="207"/>
      <c r="AD60" s="202"/>
      <c r="AE60" s="46" t="str">
        <f t="shared" si="17"/>
        <v>do fundo ou pé</v>
      </c>
      <c r="AF60" s="42" t="str">
        <f t="shared" si="11"/>
        <v>hf</v>
      </c>
      <c r="AG60" s="63">
        <f t="shared" ref="AG60:AH60" si="24">F57</f>
        <v>3.4749999999999996</v>
      </c>
      <c r="AH60" s="63">
        <f t="shared" si="24"/>
        <v>4.546362687818843</v>
      </c>
      <c r="AI60" s="189"/>
    </row>
    <row r="61" spans="1:35" ht="18" customHeight="1" thickBot="1" x14ac:dyDescent="0.3">
      <c r="A61" s="97"/>
      <c r="B61" s="319"/>
      <c r="C61" s="317"/>
      <c r="D61" s="140" t="s">
        <v>119</v>
      </c>
      <c r="E61" s="123" t="s">
        <v>66</v>
      </c>
      <c r="F61" s="146">
        <f>F59+F60</f>
        <v>10.984458973272687</v>
      </c>
      <c r="G61" s="146">
        <f>G59+G60</f>
        <v>10.984458973272686</v>
      </c>
      <c r="H61" s="236"/>
      <c r="I61" s="213"/>
      <c r="J61" s="98"/>
      <c r="K61" s="119"/>
      <c r="L61" s="155"/>
      <c r="M61" s="156"/>
      <c r="N61" s="132"/>
      <c r="O61" s="133"/>
      <c r="P61" s="134"/>
      <c r="Q61" s="127"/>
      <c r="R61" s="127"/>
      <c r="S61" s="98"/>
      <c r="T61" s="253"/>
      <c r="U61" s="254"/>
      <c r="V61" s="255"/>
      <c r="W61" s="24"/>
      <c r="X61" s="4"/>
      <c r="Y61" s="67"/>
      <c r="Z61" s="5"/>
      <c r="AA61" s="5"/>
      <c r="AB61" s="101"/>
      <c r="AC61" s="207"/>
      <c r="AD61" s="196"/>
      <c r="AE61" s="46" t="str">
        <f t="shared" si="17"/>
        <v>total</v>
      </c>
      <c r="AF61" s="42" t="str">
        <f t="shared" si="11"/>
        <v>h</v>
      </c>
      <c r="AG61" s="63">
        <f t="shared" ref="AG61:AH61" si="25">F58</f>
        <v>10.984458973272687</v>
      </c>
      <c r="AH61" s="63">
        <f t="shared" si="25"/>
        <v>10.984458973272686</v>
      </c>
      <c r="AI61" s="190"/>
    </row>
    <row r="62" spans="1:35" ht="16.5" thickBot="1" x14ac:dyDescent="0.3">
      <c r="A62" s="97"/>
      <c r="B62" s="98"/>
      <c r="C62" s="98"/>
      <c r="D62" s="98"/>
      <c r="E62" s="99"/>
      <c r="F62" s="99"/>
      <c r="G62" s="99"/>
      <c r="H62" s="99"/>
      <c r="I62" s="98"/>
      <c r="J62" s="107"/>
      <c r="K62" s="107"/>
      <c r="L62" s="107"/>
      <c r="M62" s="107"/>
      <c r="N62" s="107"/>
      <c r="O62" s="107"/>
      <c r="P62" s="107"/>
      <c r="Q62" s="107"/>
      <c r="R62" s="107"/>
      <c r="S62" s="107"/>
      <c r="T62" s="107"/>
      <c r="U62" s="98"/>
      <c r="V62" s="98"/>
      <c r="W62" s="99"/>
      <c r="X62" s="99"/>
      <c r="Y62" s="99"/>
      <c r="Z62" s="99"/>
      <c r="AA62" s="98"/>
      <c r="AB62" s="108"/>
      <c r="AC62" s="207"/>
      <c r="AD62" s="195" t="str">
        <f t="shared" si="17"/>
        <v>Com a correção máxima real  e com o mesmo valor de k</v>
      </c>
      <c r="AE62" s="46" t="str">
        <f t="shared" si="17"/>
        <v>da cabeça</v>
      </c>
      <c r="AF62" s="42" t="str">
        <f t="shared" si="11"/>
        <v>hamax</v>
      </c>
      <c r="AG62" s="63">
        <f t="shared" ref="AG62:AH62" si="26">F59</f>
        <v>7.4270346506890483</v>
      </c>
      <c r="AH62" s="63">
        <f t="shared" si="26"/>
        <v>6.2869850273838406</v>
      </c>
      <c r="AI62" s="188" t="str">
        <f>H59</f>
        <v>mm</v>
      </c>
    </row>
    <row r="63" spans="1:35" x14ac:dyDescent="0.25">
      <c r="A63" s="97"/>
      <c r="B63" s="312" t="s">
        <v>90</v>
      </c>
      <c r="C63" s="313"/>
      <c r="D63" s="313"/>
      <c r="E63" s="313"/>
      <c r="F63" s="313"/>
      <c r="G63" s="313"/>
      <c r="H63" s="313"/>
      <c r="I63" s="313"/>
      <c r="J63" s="313"/>
      <c r="K63" s="313"/>
      <c r="L63" s="313"/>
      <c r="M63" s="313"/>
      <c r="N63" s="77"/>
      <c r="O63" s="77"/>
      <c r="P63" s="77"/>
      <c r="Q63" s="77"/>
      <c r="R63" s="77"/>
      <c r="S63" s="77"/>
      <c r="T63" s="77"/>
      <c r="U63" s="78"/>
      <c r="V63" s="78"/>
      <c r="W63" s="78"/>
      <c r="X63" s="78"/>
      <c r="Y63" s="78"/>
      <c r="Z63" s="78"/>
      <c r="AA63" s="79"/>
      <c r="AB63" s="108"/>
      <c r="AC63" s="207"/>
      <c r="AD63" s="202"/>
      <c r="AE63" s="46" t="str">
        <f t="shared" si="17"/>
        <v>do fundo ou pé</v>
      </c>
      <c r="AF63" s="42" t="str">
        <f t="shared" si="11"/>
        <v>hfmax</v>
      </c>
      <c r="AG63" s="63">
        <f t="shared" ref="AG63:AH63" si="27">F60</f>
        <v>3.5574243225836391</v>
      </c>
      <c r="AH63" s="63">
        <f t="shared" si="27"/>
        <v>4.697473945888845</v>
      </c>
      <c r="AI63" s="189"/>
    </row>
    <row r="64" spans="1:35" x14ac:dyDescent="0.25">
      <c r="A64" s="97"/>
      <c r="B64" s="309" t="s">
        <v>91</v>
      </c>
      <c r="C64" s="310"/>
      <c r="D64" s="310"/>
      <c r="E64" s="310"/>
      <c r="F64" s="310"/>
      <c r="G64" s="310"/>
      <c r="H64" s="310"/>
      <c r="I64" s="310"/>
      <c r="J64" s="310"/>
      <c r="K64" s="310"/>
      <c r="L64" s="310"/>
      <c r="M64" s="310"/>
      <c r="N64" s="80"/>
      <c r="O64" s="80"/>
      <c r="P64" s="81"/>
      <c r="Q64" s="81"/>
      <c r="R64" s="82"/>
      <c r="S64" s="82"/>
      <c r="T64" s="82"/>
      <c r="U64" s="82"/>
      <c r="V64" s="82"/>
      <c r="W64" s="81"/>
      <c r="X64" s="83"/>
      <c r="Y64" s="83"/>
      <c r="Z64" s="83"/>
      <c r="AA64" s="84"/>
      <c r="AB64" s="108"/>
      <c r="AC64" s="209"/>
      <c r="AD64" s="196"/>
      <c r="AE64" s="46" t="str">
        <f t="shared" si="17"/>
        <v>total</v>
      </c>
      <c r="AF64" s="42" t="str">
        <f t="shared" si="11"/>
        <v>h</v>
      </c>
      <c r="AG64" s="63">
        <f t="shared" ref="AG64:AH64" si="28">F61</f>
        <v>10.984458973272687</v>
      </c>
      <c r="AH64" s="63">
        <f t="shared" si="28"/>
        <v>10.984458973272686</v>
      </c>
      <c r="AI64" s="190"/>
    </row>
    <row r="65" spans="1:35" x14ac:dyDescent="0.25">
      <c r="A65" s="97"/>
      <c r="B65" s="309" t="s">
        <v>97</v>
      </c>
      <c r="C65" s="310"/>
      <c r="D65" s="310"/>
      <c r="E65" s="310"/>
      <c r="F65" s="310"/>
      <c r="G65" s="310"/>
      <c r="H65" s="310"/>
      <c r="I65" s="310"/>
      <c r="J65" s="310"/>
      <c r="K65" s="310"/>
      <c r="L65" s="310"/>
      <c r="M65" s="310"/>
      <c r="N65" s="80"/>
      <c r="O65" s="80"/>
      <c r="P65" s="81"/>
      <c r="Q65" s="81"/>
      <c r="R65" s="82"/>
      <c r="S65" s="82"/>
      <c r="T65" s="82"/>
      <c r="U65" s="82"/>
      <c r="V65" s="82"/>
      <c r="W65" s="81"/>
      <c r="X65" s="83"/>
      <c r="Y65" s="83"/>
      <c r="Z65" s="83"/>
      <c r="AA65" s="84"/>
      <c r="AB65" s="108"/>
      <c r="AC65" s="197" t="str">
        <f>K8</f>
        <v xml:space="preserve">Tolerância para os diâmetros externos </v>
      </c>
      <c r="AD65" s="195"/>
      <c r="AE65" s="46" t="str">
        <f>M8</f>
        <v>Campo e qualidade</v>
      </c>
      <c r="AF65" s="42"/>
      <c r="AG65" s="203" t="str">
        <f t="shared" ref="AG65:AI67" si="29">O8</f>
        <v>h9</v>
      </c>
      <c r="AH65" s="203"/>
      <c r="AI65" s="43"/>
    </row>
    <row r="66" spans="1:35" x14ac:dyDescent="0.25">
      <c r="A66" s="97"/>
      <c r="B66" s="309" t="s">
        <v>94</v>
      </c>
      <c r="C66" s="310"/>
      <c r="D66" s="310"/>
      <c r="E66" s="310"/>
      <c r="F66" s="310"/>
      <c r="G66" s="310"/>
      <c r="H66" s="310"/>
      <c r="I66" s="310"/>
      <c r="J66" s="310"/>
      <c r="K66" s="310"/>
      <c r="L66" s="310"/>
      <c r="M66" s="310"/>
      <c r="N66" s="80"/>
      <c r="O66" s="80"/>
      <c r="P66" s="81"/>
      <c r="Q66" s="81"/>
      <c r="R66" s="82"/>
      <c r="S66" s="82"/>
      <c r="T66" s="82"/>
      <c r="U66" s="82"/>
      <c r="V66" s="82"/>
      <c r="W66" s="81"/>
      <c r="X66" s="83"/>
      <c r="Y66" s="83"/>
      <c r="Z66" s="83"/>
      <c r="AA66" s="84"/>
      <c r="AB66" s="108"/>
      <c r="AC66" s="198"/>
      <c r="AD66" s="202"/>
      <c r="AE66" s="46" t="str">
        <f t="shared" ref="AE66:AE67" si="30">M9</f>
        <v>Afastamento Superior</v>
      </c>
      <c r="AF66" s="42"/>
      <c r="AG66" s="63">
        <f t="shared" si="29"/>
        <v>0</v>
      </c>
      <c r="AH66" s="63">
        <f t="shared" si="29"/>
        <v>0</v>
      </c>
      <c r="AI66" s="188" t="str">
        <f t="shared" si="29"/>
        <v>mm</v>
      </c>
    </row>
    <row r="67" spans="1:35" x14ac:dyDescent="0.25">
      <c r="A67" s="97"/>
      <c r="B67" s="309" t="s">
        <v>93</v>
      </c>
      <c r="C67" s="310"/>
      <c r="D67" s="310"/>
      <c r="E67" s="310"/>
      <c r="F67" s="310"/>
      <c r="G67" s="310"/>
      <c r="H67" s="310"/>
      <c r="I67" s="310"/>
      <c r="J67" s="310"/>
      <c r="K67" s="310"/>
      <c r="L67" s="310"/>
      <c r="M67" s="310"/>
      <c r="N67" s="80"/>
      <c r="O67" s="80"/>
      <c r="P67" s="81"/>
      <c r="Q67" s="81"/>
      <c r="R67" s="82"/>
      <c r="S67" s="82"/>
      <c r="T67" s="82"/>
      <c r="U67" s="82"/>
      <c r="V67" s="82"/>
      <c r="W67" s="81"/>
      <c r="X67" s="83"/>
      <c r="Y67" s="83"/>
      <c r="Z67" s="83"/>
      <c r="AA67" s="84"/>
      <c r="AB67" s="108"/>
      <c r="AC67" s="199"/>
      <c r="AD67" s="196"/>
      <c r="AE67" s="46" t="str">
        <f t="shared" si="30"/>
        <v>Afastamento Inferior</v>
      </c>
      <c r="AF67" s="42"/>
      <c r="AG67" s="63">
        <f t="shared" si="29"/>
        <v>-1.2500000000000001E-2</v>
      </c>
      <c r="AH67" s="63">
        <f t="shared" si="29"/>
        <v>-1.7999999999999999E-2</v>
      </c>
      <c r="AI67" s="190"/>
    </row>
    <row r="68" spans="1:35" ht="15.75" customHeight="1" x14ac:dyDescent="0.25">
      <c r="A68" s="97"/>
      <c r="B68" s="309" t="s">
        <v>92</v>
      </c>
      <c r="C68" s="310"/>
      <c r="D68" s="310"/>
      <c r="E68" s="310"/>
      <c r="F68" s="310"/>
      <c r="G68" s="310"/>
      <c r="H68" s="310"/>
      <c r="I68" s="310"/>
      <c r="J68" s="310"/>
      <c r="K68" s="310"/>
      <c r="L68" s="310"/>
      <c r="M68" s="310"/>
      <c r="N68" s="80"/>
      <c r="O68" s="80"/>
      <c r="P68" s="81"/>
      <c r="Q68" s="81"/>
      <c r="R68" s="82"/>
      <c r="S68" s="82"/>
      <c r="T68" s="82"/>
      <c r="U68" s="82"/>
      <c r="V68" s="82"/>
      <c r="W68" s="81"/>
      <c r="X68" s="83"/>
      <c r="Y68" s="83"/>
      <c r="Z68" s="83"/>
      <c r="AA68" s="84"/>
      <c r="AB68" s="108"/>
      <c r="AC68" s="197" t="str">
        <f>K11</f>
        <v>Diâmetro de cabeça com x1 e x2 nos seus valores médios</v>
      </c>
      <c r="AD68" s="46" t="str">
        <f>L11</f>
        <v>Nominal para usinagem do blanque</v>
      </c>
      <c r="AE68" s="46"/>
      <c r="AF68" s="200" t="str">
        <f>N11</f>
        <v>da</v>
      </c>
      <c r="AG68" s="44">
        <f>O11</f>
        <v>132.32954621372721</v>
      </c>
      <c r="AH68" s="44">
        <f>P11</f>
        <v>345.29856186178358</v>
      </c>
      <c r="AI68" s="188" t="s">
        <v>28</v>
      </c>
    </row>
    <row r="69" spans="1:35" x14ac:dyDescent="0.25">
      <c r="A69" s="97"/>
      <c r="B69" s="309" t="s">
        <v>95</v>
      </c>
      <c r="C69" s="310"/>
      <c r="D69" s="310"/>
      <c r="E69" s="310"/>
      <c r="F69" s="310"/>
      <c r="G69" s="310"/>
      <c r="H69" s="310"/>
      <c r="I69" s="310"/>
      <c r="J69" s="310"/>
      <c r="K69" s="310"/>
      <c r="L69" s="310"/>
      <c r="M69" s="310"/>
      <c r="N69" s="80"/>
      <c r="O69" s="80"/>
      <c r="P69" s="81"/>
      <c r="Q69" s="81"/>
      <c r="R69" s="82"/>
      <c r="S69" s="82"/>
      <c r="T69" s="82"/>
      <c r="U69" s="82"/>
      <c r="V69" s="82"/>
      <c r="W69" s="81"/>
      <c r="X69" s="83"/>
      <c r="Y69" s="83"/>
      <c r="Z69" s="83"/>
      <c r="AA69" s="84"/>
      <c r="AB69" s="108"/>
      <c r="AC69" s="198"/>
      <c r="AD69" s="46" t="str">
        <f>L12</f>
        <v xml:space="preserve">Nominal para medição </v>
      </c>
      <c r="AE69" s="46"/>
      <c r="AF69" s="201"/>
      <c r="AG69" s="44">
        <f t="shared" ref="AG69:AH73" si="31">O12</f>
        <v>127.1966726576003</v>
      </c>
      <c r="AH69" s="44">
        <f t="shared" si="31"/>
        <v>342.91759662528386</v>
      </c>
      <c r="AI69" s="189"/>
    </row>
    <row r="70" spans="1:35" x14ac:dyDescent="0.25">
      <c r="A70" s="97"/>
      <c r="B70" s="309" t="s">
        <v>96</v>
      </c>
      <c r="C70" s="310"/>
      <c r="D70" s="310"/>
      <c r="E70" s="310"/>
      <c r="F70" s="310"/>
      <c r="G70" s="310"/>
      <c r="H70" s="310"/>
      <c r="I70" s="310"/>
      <c r="J70" s="310"/>
      <c r="K70" s="310"/>
      <c r="L70" s="310"/>
      <c r="M70" s="310"/>
      <c r="N70" s="80"/>
      <c r="O70" s="80"/>
      <c r="P70" s="81"/>
      <c r="Q70" s="81"/>
      <c r="R70" s="82"/>
      <c r="S70" s="82"/>
      <c r="T70" s="82"/>
      <c r="U70" s="82"/>
      <c r="V70" s="82"/>
      <c r="W70" s="81"/>
      <c r="X70" s="83"/>
      <c r="Y70" s="83"/>
      <c r="Z70" s="83"/>
      <c r="AA70" s="84"/>
      <c r="AB70" s="108"/>
      <c r="AC70" s="198"/>
      <c r="AD70" s="195" t="str">
        <f>L13</f>
        <v>Para usinagem do blanque</v>
      </c>
      <c r="AE70" s="46" t="str">
        <f t="shared" ref="AE70:AF73" si="32">M13</f>
        <v>Máximo</v>
      </c>
      <c r="AF70" s="42" t="str">
        <f t="shared" si="32"/>
        <v>damaxub</v>
      </c>
      <c r="AG70" s="44">
        <f t="shared" si="31"/>
        <v>132.32954621372721</v>
      </c>
      <c r="AH70" s="44">
        <f t="shared" si="31"/>
        <v>345.29856186178358</v>
      </c>
      <c r="AI70" s="189"/>
    </row>
    <row r="71" spans="1:35" x14ac:dyDescent="0.25">
      <c r="A71" s="97"/>
      <c r="B71" s="309" t="s">
        <v>100</v>
      </c>
      <c r="C71" s="310"/>
      <c r="D71" s="310"/>
      <c r="E71" s="310"/>
      <c r="F71" s="310"/>
      <c r="G71" s="310"/>
      <c r="H71" s="310"/>
      <c r="I71" s="310"/>
      <c r="J71" s="310"/>
      <c r="K71" s="310"/>
      <c r="L71" s="310"/>
      <c r="M71" s="310"/>
      <c r="N71" s="80"/>
      <c r="O71" s="80"/>
      <c r="P71" s="81"/>
      <c r="Q71" s="81"/>
      <c r="R71" s="82"/>
      <c r="S71" s="82"/>
      <c r="T71" s="82"/>
      <c r="U71" s="82"/>
      <c r="V71" s="82"/>
      <c r="W71" s="81"/>
      <c r="X71" s="83"/>
      <c r="Y71" s="83"/>
      <c r="Z71" s="83"/>
      <c r="AA71" s="84"/>
      <c r="AB71" s="108"/>
      <c r="AC71" s="198"/>
      <c r="AD71" s="196"/>
      <c r="AE71" s="46" t="str">
        <f t="shared" si="32"/>
        <v>Mínimo</v>
      </c>
      <c r="AF71" s="42" t="str">
        <f t="shared" si="32"/>
        <v>daminub</v>
      </c>
      <c r="AG71" s="44">
        <f t="shared" si="31"/>
        <v>132.31704621372722</v>
      </c>
      <c r="AH71" s="44">
        <f t="shared" si="31"/>
        <v>345.28056186178361</v>
      </c>
      <c r="AI71" s="189"/>
    </row>
    <row r="72" spans="1:35" x14ac:dyDescent="0.25">
      <c r="A72" s="97"/>
      <c r="B72" s="85" t="s">
        <v>101</v>
      </c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0"/>
      <c r="O72" s="80"/>
      <c r="P72" s="81"/>
      <c r="Q72" s="81"/>
      <c r="R72" s="82"/>
      <c r="S72" s="82"/>
      <c r="T72" s="82"/>
      <c r="U72" s="82"/>
      <c r="V72" s="82"/>
      <c r="W72" s="81"/>
      <c r="X72" s="83"/>
      <c r="Y72" s="83"/>
      <c r="Z72" s="83"/>
      <c r="AA72" s="84"/>
      <c r="AB72" s="108"/>
      <c r="AC72" s="198"/>
      <c r="AD72" s="195" t="str">
        <f>L15</f>
        <v>Para medição após usinagem dos dentes</v>
      </c>
      <c r="AE72" s="46" t="str">
        <f t="shared" si="32"/>
        <v>Máximo</v>
      </c>
      <c r="AF72" s="42" t="str">
        <f t="shared" si="32"/>
        <v>damaxm</v>
      </c>
      <c r="AG72" s="44">
        <f t="shared" si="31"/>
        <v>127.1966726576003</v>
      </c>
      <c r="AH72" s="44">
        <f t="shared" si="31"/>
        <v>342.91759662528386</v>
      </c>
      <c r="AI72" s="189"/>
    </row>
    <row r="73" spans="1:35" x14ac:dyDescent="0.25">
      <c r="A73" s="97"/>
      <c r="B73" s="309" t="s">
        <v>102</v>
      </c>
      <c r="C73" s="310"/>
      <c r="D73" s="310"/>
      <c r="E73" s="310"/>
      <c r="F73" s="310"/>
      <c r="G73" s="310"/>
      <c r="H73" s="310"/>
      <c r="I73" s="310"/>
      <c r="J73" s="310"/>
      <c r="K73" s="310"/>
      <c r="L73" s="310"/>
      <c r="M73" s="310"/>
      <c r="N73" s="80"/>
      <c r="O73" s="80"/>
      <c r="P73" s="81"/>
      <c r="Q73" s="81"/>
      <c r="R73" s="82"/>
      <c r="S73" s="82"/>
      <c r="T73" s="82"/>
      <c r="U73" s="82"/>
      <c r="V73" s="82"/>
      <c r="W73" s="81"/>
      <c r="X73" s="83"/>
      <c r="Y73" s="83"/>
      <c r="Z73" s="83"/>
      <c r="AA73" s="84"/>
      <c r="AB73" s="108"/>
      <c r="AC73" s="199"/>
      <c r="AD73" s="196"/>
      <c r="AE73" s="46" t="str">
        <f t="shared" si="32"/>
        <v>Mínimo</v>
      </c>
      <c r="AF73" s="42" t="str">
        <f t="shared" si="32"/>
        <v>daminm</v>
      </c>
      <c r="AG73" s="44">
        <f t="shared" si="31"/>
        <v>127.1841726576003</v>
      </c>
      <c r="AH73" s="44">
        <f t="shared" si="31"/>
        <v>342.89959662528389</v>
      </c>
      <c r="AI73" s="190"/>
    </row>
    <row r="74" spans="1:35" x14ac:dyDescent="0.25">
      <c r="A74" s="97"/>
      <c r="B74" s="309" t="s">
        <v>103</v>
      </c>
      <c r="C74" s="310"/>
      <c r="D74" s="310"/>
      <c r="E74" s="310"/>
      <c r="F74" s="310"/>
      <c r="G74" s="310"/>
      <c r="H74" s="310"/>
      <c r="I74" s="310"/>
      <c r="J74" s="310"/>
      <c r="K74" s="310"/>
      <c r="L74" s="310"/>
      <c r="M74" s="310"/>
      <c r="N74" s="80"/>
      <c r="O74" s="80"/>
      <c r="P74" s="81"/>
      <c r="Q74" s="81"/>
      <c r="R74" s="82"/>
      <c r="S74" s="82"/>
      <c r="T74" s="82"/>
      <c r="U74" s="82"/>
      <c r="V74" s="82"/>
      <c r="W74" s="81"/>
      <c r="X74" s="83"/>
      <c r="Y74" s="83"/>
      <c r="Z74" s="83"/>
      <c r="AA74" s="84"/>
      <c r="AB74" s="108"/>
      <c r="AC74" s="191" t="str">
        <f>K17</f>
        <v xml:space="preserve">Diâmetro de fundo ou pé do dente </v>
      </c>
      <c r="AD74" s="194" t="str">
        <f>L17</f>
        <v>Calculado com x nominal</v>
      </c>
      <c r="AE74" s="194"/>
      <c r="AF74" s="42" t="str">
        <f>N17</f>
        <v>df</v>
      </c>
      <c r="AG74" s="63">
        <f t="shared" ref="AG74:AH74" si="33">O17</f>
        <v>0</v>
      </c>
      <c r="AH74" s="63">
        <f t="shared" si="33"/>
        <v>0</v>
      </c>
      <c r="AI74" s="188" t="s">
        <v>28</v>
      </c>
    </row>
    <row r="75" spans="1:35" x14ac:dyDescent="0.25">
      <c r="A75" s="97"/>
      <c r="B75" s="309" t="s">
        <v>104</v>
      </c>
      <c r="C75" s="310"/>
      <c r="D75" s="310"/>
      <c r="E75" s="310"/>
      <c r="F75" s="310"/>
      <c r="G75" s="310"/>
      <c r="H75" s="310"/>
      <c r="I75" s="310"/>
      <c r="J75" s="310"/>
      <c r="K75" s="310"/>
      <c r="L75" s="310"/>
      <c r="M75" s="310"/>
      <c r="N75" s="80"/>
      <c r="O75" s="80"/>
      <c r="P75" s="81"/>
      <c r="Q75" s="81"/>
      <c r="R75" s="82"/>
      <c r="S75" s="82"/>
      <c r="T75" s="82"/>
      <c r="U75" s="82"/>
      <c r="V75" s="82"/>
      <c r="W75" s="81"/>
      <c r="X75" s="83"/>
      <c r="Y75" s="83"/>
      <c r="Z75" s="83"/>
      <c r="AA75" s="84"/>
      <c r="AB75" s="108"/>
      <c r="AC75" s="192"/>
      <c r="AD75" s="194" t="str">
        <f t="shared" ref="AD75:AD76" si="34">L18</f>
        <v>Calculado com x máximo</v>
      </c>
      <c r="AE75" s="194"/>
      <c r="AF75" s="42" t="str">
        <f t="shared" ref="AF75:AF76" si="35">N18</f>
        <v>dfmax</v>
      </c>
      <c r="AG75" s="63">
        <f t="shared" ref="AG75:AG76" si="36">O18</f>
        <v>0</v>
      </c>
      <c r="AH75" s="63">
        <f t="shared" ref="AH75:AH76" si="37">P18</f>
        <v>0</v>
      </c>
      <c r="AI75" s="189"/>
    </row>
    <row r="76" spans="1:35" ht="16.5" thickBot="1" x14ac:dyDescent="0.3">
      <c r="A76" s="97"/>
      <c r="B76" s="314" t="s">
        <v>98</v>
      </c>
      <c r="C76" s="315"/>
      <c r="D76" s="315"/>
      <c r="E76" s="315"/>
      <c r="F76" s="315"/>
      <c r="G76" s="315"/>
      <c r="H76" s="315"/>
      <c r="I76" s="315"/>
      <c r="J76" s="315"/>
      <c r="K76" s="315"/>
      <c r="L76" s="315"/>
      <c r="M76" s="315"/>
      <c r="N76" s="87"/>
      <c r="O76" s="87"/>
      <c r="P76" s="88"/>
      <c r="Q76" s="88"/>
      <c r="R76" s="89"/>
      <c r="S76" s="89"/>
      <c r="T76" s="89"/>
      <c r="U76" s="89"/>
      <c r="V76" s="89"/>
      <c r="W76" s="88"/>
      <c r="X76" s="90"/>
      <c r="Y76" s="90"/>
      <c r="Z76" s="90"/>
      <c r="AA76" s="91"/>
      <c r="AB76" s="108"/>
      <c r="AC76" s="193"/>
      <c r="AD76" s="194" t="str">
        <f t="shared" si="34"/>
        <v>Calculado com x mínimo</v>
      </c>
      <c r="AE76" s="194"/>
      <c r="AF76" s="42" t="str">
        <f t="shared" si="35"/>
        <v>dfmin</v>
      </c>
      <c r="AG76" s="63">
        <f t="shared" si="36"/>
        <v>0</v>
      </c>
      <c r="AH76" s="63">
        <f t="shared" si="37"/>
        <v>0</v>
      </c>
      <c r="AI76" s="190"/>
    </row>
    <row r="77" spans="1:35" ht="16.5" thickBot="1" x14ac:dyDescent="0.3">
      <c r="A77" s="109"/>
      <c r="B77" s="311"/>
      <c r="C77" s="311"/>
      <c r="D77" s="311"/>
      <c r="E77" s="311"/>
      <c r="F77" s="311"/>
      <c r="G77" s="311"/>
      <c r="H77" s="311"/>
      <c r="I77" s="311"/>
      <c r="J77" s="311"/>
      <c r="K77" s="311"/>
      <c r="L77" s="311"/>
      <c r="M77" s="311"/>
      <c r="N77" s="110"/>
      <c r="O77" s="110"/>
      <c r="P77" s="111"/>
      <c r="Q77" s="111"/>
      <c r="R77" s="112"/>
      <c r="S77" s="112"/>
      <c r="T77" s="112"/>
      <c r="U77" s="112"/>
      <c r="V77" s="112"/>
      <c r="W77" s="111"/>
      <c r="X77" s="113"/>
      <c r="Y77" s="113"/>
      <c r="Z77" s="113"/>
      <c r="AA77" s="113"/>
      <c r="AB77" s="114"/>
      <c r="AC77"/>
      <c r="AD77" s="32"/>
      <c r="AE77" s="32"/>
      <c r="AF77" s="33"/>
      <c r="AG77" s="33"/>
      <c r="AH77" s="33"/>
      <c r="AI77" s="33"/>
    </row>
    <row r="78" spans="1:35" x14ac:dyDescent="0.25">
      <c r="A78"/>
      <c r="B78" s="308"/>
      <c r="C78" s="308"/>
      <c r="D78" s="308"/>
      <c r="E78" s="308"/>
      <c r="F78" s="308"/>
      <c r="G78" s="308"/>
      <c r="H78" s="308"/>
      <c r="I78" s="308"/>
      <c r="J78" s="308"/>
      <c r="K78" s="308"/>
      <c r="L78" s="308"/>
      <c r="M78" s="308"/>
      <c r="N78"/>
      <c r="O78"/>
      <c r="X78" s="28"/>
      <c r="Y78" s="28"/>
      <c r="Z78" s="28"/>
      <c r="AA78" s="28"/>
      <c r="AB78"/>
      <c r="AC78"/>
      <c r="AD78" s="32"/>
      <c r="AE78" s="32"/>
      <c r="AF78" s="33"/>
      <c r="AG78" s="33"/>
      <c r="AH78" s="33"/>
      <c r="AI78" s="33"/>
    </row>
    <row r="79" spans="1:35" x14ac:dyDescent="0.25">
      <c r="A79"/>
      <c r="B79" s="308"/>
      <c r="C79" s="308"/>
      <c r="D79" s="308"/>
      <c r="E79" s="308"/>
      <c r="F79" s="308"/>
      <c r="G79" s="308"/>
      <c r="H79" s="308"/>
      <c r="I79" s="308"/>
      <c r="J79" s="308"/>
      <c r="K79" s="308"/>
      <c r="L79" s="308"/>
      <c r="M79" s="308"/>
      <c r="N79"/>
      <c r="O79"/>
      <c r="X79" s="28"/>
      <c r="Y79" s="28"/>
      <c r="Z79" s="28"/>
      <c r="AA79" s="28"/>
      <c r="AB79"/>
      <c r="AC79" s="29"/>
      <c r="AI79" s="33"/>
    </row>
    <row r="80" spans="1:35" x14ac:dyDescent="0.25">
      <c r="A80"/>
      <c r="J80"/>
      <c r="K80"/>
      <c r="L80"/>
      <c r="M80"/>
      <c r="N80"/>
      <c r="O80"/>
      <c r="AB80"/>
    </row>
    <row r="81" spans="10:36" x14ac:dyDescent="0.25">
      <c r="J81"/>
      <c r="K81"/>
      <c r="L81"/>
      <c r="M81"/>
      <c r="N81"/>
      <c r="O81"/>
      <c r="AB81"/>
    </row>
    <row r="82" spans="10:36" x14ac:dyDescent="0.25">
      <c r="J82"/>
      <c r="K82"/>
      <c r="L82"/>
      <c r="M82"/>
      <c r="N82"/>
      <c r="O82"/>
      <c r="AB82"/>
    </row>
    <row r="83" spans="10:36" x14ac:dyDescent="0.2">
      <c r="Y83" s="39" t="s">
        <v>131</v>
      </c>
    </row>
    <row r="91" spans="10:36" x14ac:dyDescent="0.25">
      <c r="AC91"/>
      <c r="AD91"/>
      <c r="AE91"/>
      <c r="AF91"/>
      <c r="AG91"/>
      <c r="AH91"/>
      <c r="AI91"/>
      <c r="AJ91"/>
    </row>
    <row r="92" spans="10:36" x14ac:dyDescent="0.25">
      <c r="AC92"/>
      <c r="AD92"/>
      <c r="AE92"/>
      <c r="AF92"/>
      <c r="AG92"/>
      <c r="AH92"/>
      <c r="AI92"/>
      <c r="AJ92"/>
    </row>
    <row r="93" spans="10:36" x14ac:dyDescent="0.25">
      <c r="AC93"/>
      <c r="AD93"/>
      <c r="AE93"/>
      <c r="AF93"/>
      <c r="AG93"/>
      <c r="AH93"/>
      <c r="AI93"/>
      <c r="AJ93"/>
    </row>
  </sheetData>
  <mergeCells count="279">
    <mergeCell ref="Q3:T3"/>
    <mergeCell ref="S4:U4"/>
    <mergeCell ref="S5:U5"/>
    <mergeCell ref="F1:N3"/>
    <mergeCell ref="R2:V2"/>
    <mergeCell ref="AD8:AE8"/>
    <mergeCell ref="M8:N8"/>
    <mergeCell ref="M9:N9"/>
    <mergeCell ref="M10:N10"/>
    <mergeCell ref="AD6:AE6"/>
    <mergeCell ref="AD7:AE7"/>
    <mergeCell ref="Q9:Q10"/>
    <mergeCell ref="H8:H9"/>
    <mergeCell ref="K8:L10"/>
    <mergeCell ref="E5:F5"/>
    <mergeCell ref="T7:W7"/>
    <mergeCell ref="T8:V8"/>
    <mergeCell ref="T9:V9"/>
    <mergeCell ref="B7:E7"/>
    <mergeCell ref="B8:D8"/>
    <mergeCell ref="AG9:AH9"/>
    <mergeCell ref="AF35:AF38"/>
    <mergeCell ref="AI30:AI31"/>
    <mergeCell ref="AI32:AI33"/>
    <mergeCell ref="AG12:AH12"/>
    <mergeCell ref="AF30:AF34"/>
    <mergeCell ref="AC30:AC34"/>
    <mergeCell ref="AD30:AE31"/>
    <mergeCell ref="AD32:AE33"/>
    <mergeCell ref="AD34:AE34"/>
    <mergeCell ref="AG30:AH31"/>
    <mergeCell ref="AG32:AH33"/>
    <mergeCell ref="AG34:AH34"/>
    <mergeCell ref="AC37:AE37"/>
    <mergeCell ref="AC38:AE38"/>
    <mergeCell ref="AC10:AF10"/>
    <mergeCell ref="AC11:AE11"/>
    <mergeCell ref="AC12:AE12"/>
    <mergeCell ref="AC13:AE13"/>
    <mergeCell ref="AG13:AH13"/>
    <mergeCell ref="AG14:AH14"/>
    <mergeCell ref="AG15:AH15"/>
    <mergeCell ref="AG17:AH17"/>
    <mergeCell ref="AG18:AH18"/>
    <mergeCell ref="AG21:AH21"/>
    <mergeCell ref="AG22:AH22"/>
    <mergeCell ref="AG25:AH25"/>
    <mergeCell ref="AG26:AH26"/>
    <mergeCell ref="AC14:AE14"/>
    <mergeCell ref="AC15:AE15"/>
    <mergeCell ref="AC16:AE16"/>
    <mergeCell ref="AC17:AE17"/>
    <mergeCell ref="AC18:AE18"/>
    <mergeCell ref="AC19:AE19"/>
    <mergeCell ref="AC20:AE20"/>
    <mergeCell ref="AC21:AE21"/>
    <mergeCell ref="AC22:AE22"/>
    <mergeCell ref="AC26:AE26"/>
    <mergeCell ref="B77:M77"/>
    <mergeCell ref="B78:M78"/>
    <mergeCell ref="B75:M75"/>
    <mergeCell ref="B63:M63"/>
    <mergeCell ref="T60:V60"/>
    <mergeCell ref="T61:V61"/>
    <mergeCell ref="B66:M66"/>
    <mergeCell ref="B67:M67"/>
    <mergeCell ref="B68:M68"/>
    <mergeCell ref="B69:M69"/>
    <mergeCell ref="B70:M70"/>
    <mergeCell ref="B76:M76"/>
    <mergeCell ref="B73:M73"/>
    <mergeCell ref="B74:M74"/>
    <mergeCell ref="C59:C61"/>
    <mergeCell ref="B56:B61"/>
    <mergeCell ref="H56:H58"/>
    <mergeCell ref="C56:C58"/>
    <mergeCell ref="T59:V59"/>
    <mergeCell ref="H59:H61"/>
    <mergeCell ref="I56:I58"/>
    <mergeCell ref="I59:I61"/>
    <mergeCell ref="B79:M79"/>
    <mergeCell ref="B71:M71"/>
    <mergeCell ref="B64:M64"/>
    <mergeCell ref="B65:M65"/>
    <mergeCell ref="T22:V22"/>
    <mergeCell ref="T25:V25"/>
    <mergeCell ref="T51:V51"/>
    <mergeCell ref="T53:V53"/>
    <mergeCell ref="AC39:AE39"/>
    <mergeCell ref="T26:V26"/>
    <mergeCell ref="T36:V36"/>
    <mergeCell ref="T32:V32"/>
    <mergeCell ref="T33:V33"/>
    <mergeCell ref="AC23:AE23"/>
    <mergeCell ref="AC24:AE24"/>
    <mergeCell ref="T27:V27"/>
    <mergeCell ref="T28:V28"/>
    <mergeCell ref="T29:V29"/>
    <mergeCell ref="T30:V30"/>
    <mergeCell ref="T31:V31"/>
    <mergeCell ref="T39:V39"/>
    <mergeCell ref="AD35:AE35"/>
    <mergeCell ref="AD36:AE36"/>
    <mergeCell ref="AC25:AE25"/>
    <mergeCell ref="T12:V12"/>
    <mergeCell ref="T18:V18"/>
    <mergeCell ref="K7:N7"/>
    <mergeCell ref="F11:G11"/>
    <mergeCell ref="T13:V13"/>
    <mergeCell ref="T10:V10"/>
    <mergeCell ref="T11:V11"/>
    <mergeCell ref="T19:V19"/>
    <mergeCell ref="T20:V20"/>
    <mergeCell ref="L11:M11"/>
    <mergeCell ref="L12:M12"/>
    <mergeCell ref="N11:N12"/>
    <mergeCell ref="O8:P8"/>
    <mergeCell ref="L17:M17"/>
    <mergeCell ref="L18:M18"/>
    <mergeCell ref="I12:I13"/>
    <mergeCell ref="I15:I16"/>
    <mergeCell ref="F18:G18"/>
    <mergeCell ref="K17:K19"/>
    <mergeCell ref="L19:M19"/>
    <mergeCell ref="F19:G19"/>
    <mergeCell ref="K11:K16"/>
    <mergeCell ref="Q11:Q16"/>
    <mergeCell ref="Q17:Q19"/>
    <mergeCell ref="T55:V55"/>
    <mergeCell ref="T56:V56"/>
    <mergeCell ref="T57:V57"/>
    <mergeCell ref="T54:V54"/>
    <mergeCell ref="T58:V58"/>
    <mergeCell ref="F26:G26"/>
    <mergeCell ref="I44:I50"/>
    <mergeCell ref="T47:V47"/>
    <mergeCell ref="T48:V48"/>
    <mergeCell ref="T49:V49"/>
    <mergeCell ref="T50:V50"/>
    <mergeCell ref="T43:V43"/>
    <mergeCell ref="T42:V42"/>
    <mergeCell ref="T44:V44"/>
    <mergeCell ref="T40:V40"/>
    <mergeCell ref="T41:V41"/>
    <mergeCell ref="F40:G40"/>
    <mergeCell ref="H54:H55"/>
    <mergeCell ref="F44:G44"/>
    <mergeCell ref="I54:I55"/>
    <mergeCell ref="I51:I53"/>
    <mergeCell ref="H51:H53"/>
    <mergeCell ref="B25:D25"/>
    <mergeCell ref="H36:H37"/>
    <mergeCell ref="T24:V24"/>
    <mergeCell ref="I26:I35"/>
    <mergeCell ref="B35:D35"/>
    <mergeCell ref="C29:D30"/>
    <mergeCell ref="B36:D36"/>
    <mergeCell ref="B37:D37"/>
    <mergeCell ref="B38:D38"/>
    <mergeCell ref="T21:V21"/>
    <mergeCell ref="T34:V34"/>
    <mergeCell ref="T35:V35"/>
    <mergeCell ref="F22:G22"/>
    <mergeCell ref="F24:G24"/>
    <mergeCell ref="I22:I24"/>
    <mergeCell ref="I37:I39"/>
    <mergeCell ref="T37:V37"/>
    <mergeCell ref="T38:V38"/>
    <mergeCell ref="B16:D16"/>
    <mergeCell ref="B17:D17"/>
    <mergeCell ref="B15:D15"/>
    <mergeCell ref="F10:G10"/>
    <mergeCell ref="F14:G14"/>
    <mergeCell ref="F15:G15"/>
    <mergeCell ref="F9:G9"/>
    <mergeCell ref="B12:D12"/>
    <mergeCell ref="B13:D13"/>
    <mergeCell ref="F12:G12"/>
    <mergeCell ref="B9:D9"/>
    <mergeCell ref="B10:D10"/>
    <mergeCell ref="B11:D11"/>
    <mergeCell ref="B14:D14"/>
    <mergeCell ref="B40:D40"/>
    <mergeCell ref="B42:D42"/>
    <mergeCell ref="I40:I43"/>
    <mergeCell ref="F41:G41"/>
    <mergeCell ref="F42:G42"/>
    <mergeCell ref="B41:D41"/>
    <mergeCell ref="B39:D39"/>
    <mergeCell ref="F27:G28"/>
    <mergeCell ref="F29:G30"/>
    <mergeCell ref="F31:G31"/>
    <mergeCell ref="E27:E31"/>
    <mergeCell ref="B27:B31"/>
    <mergeCell ref="B32:B33"/>
    <mergeCell ref="C32:D32"/>
    <mergeCell ref="C33:D33"/>
    <mergeCell ref="B34:D34"/>
    <mergeCell ref="C31:D31"/>
    <mergeCell ref="C27:D28"/>
    <mergeCell ref="F38:G38"/>
    <mergeCell ref="F39:G39"/>
    <mergeCell ref="E32:E35"/>
    <mergeCell ref="B54:C55"/>
    <mergeCell ref="E54:E55"/>
    <mergeCell ref="B23:D23"/>
    <mergeCell ref="AG27:AH27"/>
    <mergeCell ref="AG29:AH29"/>
    <mergeCell ref="AC35:AC36"/>
    <mergeCell ref="AG41:AH41"/>
    <mergeCell ref="AG42:AH42"/>
    <mergeCell ref="AG43:AH43"/>
    <mergeCell ref="AG45:AH45"/>
    <mergeCell ref="AG44:AH44"/>
    <mergeCell ref="AG46:AH46"/>
    <mergeCell ref="AC46:AE46"/>
    <mergeCell ref="AC44:AE44"/>
    <mergeCell ref="AC45:AE45"/>
    <mergeCell ref="AC27:AE27"/>
    <mergeCell ref="AC28:AE28"/>
    <mergeCell ref="AC29:AE29"/>
    <mergeCell ref="AC40:AE40"/>
    <mergeCell ref="AC41:AE41"/>
    <mergeCell ref="AC42:AE42"/>
    <mergeCell ref="AC43:AE43"/>
    <mergeCell ref="C46:D46"/>
    <mergeCell ref="T23:V23"/>
    <mergeCell ref="R17:R19"/>
    <mergeCell ref="H25:H35"/>
    <mergeCell ref="I17:I19"/>
    <mergeCell ref="B21:D21"/>
    <mergeCell ref="B22:D22"/>
    <mergeCell ref="F23:G23"/>
    <mergeCell ref="B51:C53"/>
    <mergeCell ref="I20:I21"/>
    <mergeCell ref="L13:L14"/>
    <mergeCell ref="L15:L16"/>
    <mergeCell ref="B24:D24"/>
    <mergeCell ref="D48:D50"/>
    <mergeCell ref="B26:D26"/>
    <mergeCell ref="B19:D19"/>
    <mergeCell ref="B20:D20"/>
    <mergeCell ref="B18:D18"/>
    <mergeCell ref="B44:B47"/>
    <mergeCell ref="C47:D47"/>
    <mergeCell ref="B48:B50"/>
    <mergeCell ref="B43:D43"/>
    <mergeCell ref="C44:D44"/>
    <mergeCell ref="C45:D45"/>
    <mergeCell ref="F43:G43"/>
    <mergeCell ref="H45:H50"/>
    <mergeCell ref="AG47:AH47"/>
    <mergeCell ref="AC47:AE50"/>
    <mergeCell ref="AC51:AE53"/>
    <mergeCell ref="AC54:AD56"/>
    <mergeCell ref="AC57:AD58"/>
    <mergeCell ref="AC59:AC64"/>
    <mergeCell ref="AD59:AD61"/>
    <mergeCell ref="AD62:AD64"/>
    <mergeCell ref="AF57:AF58"/>
    <mergeCell ref="AI68:AI73"/>
    <mergeCell ref="AI57:AI58"/>
    <mergeCell ref="AC74:AC76"/>
    <mergeCell ref="AD74:AE74"/>
    <mergeCell ref="AD75:AE75"/>
    <mergeCell ref="AD76:AE76"/>
    <mergeCell ref="AI74:AI76"/>
    <mergeCell ref="AI48:AI50"/>
    <mergeCell ref="AI51:AI53"/>
    <mergeCell ref="AD70:AD71"/>
    <mergeCell ref="AD72:AD73"/>
    <mergeCell ref="AC68:AC73"/>
    <mergeCell ref="AF68:AF69"/>
    <mergeCell ref="AC65:AD67"/>
    <mergeCell ref="AG65:AH65"/>
    <mergeCell ref="AI66:AI67"/>
    <mergeCell ref="AI54:AI56"/>
    <mergeCell ref="AI59:AI61"/>
    <mergeCell ref="AI62:AI64"/>
  </mergeCells>
  <phoneticPr fontId="2" type="noConversion"/>
  <conditionalFormatting sqref="F32:G33">
    <cfRule type="containsText" dxfId="25" priority="55" operator="containsText" text="Não atende">
      <formula>NOT(ISERROR(SEARCH("Não atende",F32)))</formula>
    </cfRule>
  </conditionalFormatting>
  <conditionalFormatting sqref="F26:G26">
    <cfRule type="expression" dxfId="24" priority="54">
      <formula>$F$33+$G$33&lt;$F$26</formula>
    </cfRule>
  </conditionalFormatting>
  <conditionalFormatting sqref="F33:G33">
    <cfRule type="expression" dxfId="23" priority="53">
      <formula>$F$33+$G$33&lt;$F$26</formula>
    </cfRule>
  </conditionalFormatting>
  <conditionalFormatting sqref="F35">
    <cfRule type="expression" dxfId="22" priority="48">
      <formula>$F$35&lt;$F$32</formula>
    </cfRule>
    <cfRule type="expression" dxfId="21" priority="51">
      <formula>$F$35&lt;$F$34</formula>
    </cfRule>
    <cfRule type="expression" dxfId="20" priority="52">
      <formula>$F$35&gt;$F$33</formula>
    </cfRule>
  </conditionalFormatting>
  <conditionalFormatting sqref="G35">
    <cfRule type="expression" dxfId="19" priority="47">
      <formula>$G$35&lt;$G$32</formula>
    </cfRule>
    <cfRule type="expression" dxfId="18" priority="49">
      <formula>$G$35&lt;$G$34</formula>
    </cfRule>
    <cfRule type="expression" dxfId="17" priority="50">
      <formula>$G$35&gt;$G$33</formula>
    </cfRule>
  </conditionalFormatting>
  <conditionalFormatting sqref="F36">
    <cfRule type="expression" dxfId="16" priority="28">
      <formula>$F$36&lt;0.4*$F$10</formula>
    </cfRule>
  </conditionalFormatting>
  <conditionalFormatting sqref="G36">
    <cfRule type="expression" dxfId="15" priority="27">
      <formula>$G$36&lt;0.4*$F$10</formula>
    </cfRule>
  </conditionalFormatting>
  <conditionalFormatting sqref="F48:G50">
    <cfRule type="expression" dxfId="14" priority="23">
      <formula>$F$44&lt;&gt;"outro valor"</formula>
    </cfRule>
    <cfRule type="expression" dxfId="13" priority="24">
      <formula>$F$44="outro valor"</formula>
    </cfRule>
  </conditionalFormatting>
  <conditionalFormatting sqref="F45:G47">
    <cfRule type="expression" dxfId="12" priority="21">
      <formula>$F$44="outro valor"</formula>
    </cfRule>
  </conditionalFormatting>
  <conditionalFormatting sqref="F54">
    <cfRule type="expression" dxfId="11" priority="10">
      <formula>$F$54&lt;$F$34</formula>
    </cfRule>
    <cfRule type="expression" dxfId="10" priority="11">
      <formula>$F$54&gt;$F$33</formula>
    </cfRule>
    <cfRule type="expression" dxfId="9" priority="12">
      <formula>$F$54&lt;$F$32</formula>
    </cfRule>
  </conditionalFormatting>
  <conditionalFormatting sqref="F55">
    <cfRule type="expression" dxfId="8" priority="7">
      <formula>$F$55&lt;$F$34</formula>
    </cfRule>
    <cfRule type="expression" dxfId="7" priority="8">
      <formula>$F$55&gt;$F$33</formula>
    </cfRule>
    <cfRule type="expression" dxfId="6" priority="9">
      <formula>$F$55&lt;$F$32</formula>
    </cfRule>
  </conditionalFormatting>
  <conditionalFormatting sqref="G54">
    <cfRule type="expression" dxfId="5" priority="4">
      <formula>$G$54&lt;$G$34</formula>
    </cfRule>
    <cfRule type="expression" dxfId="4" priority="5">
      <formula>$G$54&gt;$G$33</formula>
    </cfRule>
    <cfRule type="expression" dxfId="3" priority="6">
      <formula>$G$54&lt;$G$32</formula>
    </cfRule>
  </conditionalFormatting>
  <conditionalFormatting sqref="G55">
    <cfRule type="expression" dxfId="2" priority="1">
      <formula>$G$55&lt;$G$34</formula>
    </cfRule>
    <cfRule type="expression" dxfId="1" priority="2">
      <formula>$G$55&gt;$G$33</formula>
    </cfRule>
    <cfRule type="expression" dxfId="0" priority="3">
      <formula>$G$55&lt;$G$32</formula>
    </cfRule>
  </conditionalFormatting>
  <hyperlinks>
    <hyperlink ref="D3" r:id="rId1" xr:uid="{45DCC246-9424-4AD4-8D9C-3804F6F6A5E1}"/>
  </hyperlinks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2"/>
  <ignoredErrors>
    <ignoredError sqref="AG51:AH51" formula="1"/>
  </ignoredErrors>
  <drawing r:id="rId3"/>
  <legacyDrawing r:id="rId4"/>
  <controls>
    <mc:AlternateContent xmlns:mc="http://schemas.openxmlformats.org/markup-compatibility/2006">
      <mc:Choice Requires="x14">
        <control shapeId="1052" r:id="rId5" name="CommandButton11">
          <controlPr defaultSize="0" autoFill="0" autoLine="0" r:id="rId6">
            <anchor moveWithCells="1">
              <from>
                <xdr:col>8</xdr:col>
                <xdr:colOff>104775</xdr:colOff>
                <xdr:row>45</xdr:row>
                <xdr:rowOff>180975</xdr:rowOff>
              </from>
              <to>
                <xdr:col>8</xdr:col>
                <xdr:colOff>533400</xdr:colOff>
                <xdr:row>47</xdr:row>
                <xdr:rowOff>0</xdr:rowOff>
              </to>
            </anchor>
          </controlPr>
        </control>
      </mc:Choice>
      <mc:Fallback>
        <control shapeId="1052" r:id="rId5" name="CommandButton11"/>
      </mc:Fallback>
    </mc:AlternateContent>
    <mc:AlternateContent xmlns:mc="http://schemas.openxmlformats.org/markup-compatibility/2006">
      <mc:Choice Requires="x14">
        <control shapeId="1048" r:id="rId7" name="CommandButton10">
          <controlPr defaultSize="0" autoFill="0" autoLine="0" r:id="rId8">
            <anchor moveWithCells="1">
              <from>
                <xdr:col>17</xdr:col>
                <xdr:colOff>85725</xdr:colOff>
                <xdr:row>13</xdr:row>
                <xdr:rowOff>133350</xdr:rowOff>
              </from>
              <to>
                <xdr:col>17</xdr:col>
                <xdr:colOff>514350</xdr:colOff>
                <xdr:row>14</xdr:row>
                <xdr:rowOff>171450</xdr:rowOff>
              </to>
            </anchor>
          </controlPr>
        </control>
      </mc:Choice>
      <mc:Fallback>
        <control shapeId="1048" r:id="rId7" name="CommandButton10"/>
      </mc:Fallback>
    </mc:AlternateContent>
    <mc:AlternateContent xmlns:mc="http://schemas.openxmlformats.org/markup-compatibility/2006">
      <mc:Choice Requires="x14">
        <control shapeId="1046" r:id="rId9" name="CommandButton9">
          <controlPr defaultSize="0" autoFill="0" autoLine="0" r:id="rId10">
            <anchor moveWithCells="1">
              <from>
                <xdr:col>8</xdr:col>
                <xdr:colOff>95250</xdr:colOff>
                <xdr:row>13</xdr:row>
                <xdr:rowOff>9525</xdr:rowOff>
              </from>
              <to>
                <xdr:col>8</xdr:col>
                <xdr:colOff>523875</xdr:colOff>
                <xdr:row>13</xdr:row>
                <xdr:rowOff>228600</xdr:rowOff>
              </to>
            </anchor>
          </controlPr>
        </control>
      </mc:Choice>
      <mc:Fallback>
        <control shapeId="1046" r:id="rId9" name="CommandButton9"/>
      </mc:Fallback>
    </mc:AlternateContent>
    <mc:AlternateContent xmlns:mc="http://schemas.openxmlformats.org/markup-compatibility/2006">
      <mc:Choice Requires="x14">
        <control shapeId="1044" r:id="rId11" name="CommandButton7">
          <controlPr defaultSize="0" autoFill="0" autoLine="0" r:id="rId12">
            <anchor moveWithCells="1">
              <from>
                <xdr:col>8</xdr:col>
                <xdr:colOff>123825</xdr:colOff>
                <xdr:row>40</xdr:row>
                <xdr:rowOff>95250</xdr:rowOff>
              </from>
              <to>
                <xdr:col>8</xdr:col>
                <xdr:colOff>552450</xdr:colOff>
                <xdr:row>41</xdr:row>
                <xdr:rowOff>142875</xdr:rowOff>
              </to>
            </anchor>
          </controlPr>
        </control>
      </mc:Choice>
      <mc:Fallback>
        <control shapeId="1044" r:id="rId11" name="CommandButton7"/>
      </mc:Fallback>
    </mc:AlternateContent>
    <mc:AlternateContent xmlns:mc="http://schemas.openxmlformats.org/markup-compatibility/2006">
      <mc:Choice Requires="x14">
        <control shapeId="1042" r:id="rId13" name="CommandButton6">
          <controlPr defaultSize="0" autoFill="0" autoLine="0" r:id="rId14">
            <anchor moveWithCells="1">
              <from>
                <xdr:col>8</xdr:col>
                <xdr:colOff>95250</xdr:colOff>
                <xdr:row>10</xdr:row>
                <xdr:rowOff>9525</xdr:rowOff>
              </from>
              <to>
                <xdr:col>8</xdr:col>
                <xdr:colOff>523875</xdr:colOff>
                <xdr:row>10</xdr:row>
                <xdr:rowOff>228600</xdr:rowOff>
              </to>
            </anchor>
          </controlPr>
        </control>
      </mc:Choice>
      <mc:Fallback>
        <control shapeId="1042" r:id="rId13" name="CommandButton6"/>
      </mc:Fallback>
    </mc:AlternateContent>
    <mc:AlternateContent xmlns:mc="http://schemas.openxmlformats.org/markup-compatibility/2006">
      <mc:Choice Requires="x14">
        <control shapeId="1031" r:id="rId15" name="Help1">
          <controlPr defaultSize="0" autoFill="0" autoLine="0" r:id="rId16">
            <anchor moveWithCells="1">
              <from>
                <xdr:col>8</xdr:col>
                <xdr:colOff>85725</xdr:colOff>
                <xdr:row>29</xdr:row>
                <xdr:rowOff>38100</xdr:rowOff>
              </from>
              <to>
                <xdr:col>8</xdr:col>
                <xdr:colOff>514350</xdr:colOff>
                <xdr:row>30</xdr:row>
                <xdr:rowOff>85725</xdr:rowOff>
              </to>
            </anchor>
          </controlPr>
        </control>
      </mc:Choice>
      <mc:Fallback>
        <control shapeId="1031" r:id="rId15" name="Help1"/>
      </mc:Fallback>
    </mc:AlternateContent>
    <mc:AlternateContent xmlns:mc="http://schemas.openxmlformats.org/markup-compatibility/2006">
      <mc:Choice Requires="x14">
        <control shapeId="1029" r:id="rId17" name="Help">
          <controlPr defaultSize="0" autoFill="0" autoLine="0" r:id="rId18">
            <anchor moveWithCells="1">
              <from>
                <xdr:col>17</xdr:col>
                <xdr:colOff>85725</xdr:colOff>
                <xdr:row>12</xdr:row>
                <xdr:rowOff>0</xdr:rowOff>
              </from>
              <to>
                <xdr:col>17</xdr:col>
                <xdr:colOff>514350</xdr:colOff>
                <xdr:row>13</xdr:row>
                <xdr:rowOff>38100</xdr:rowOff>
              </to>
            </anchor>
          </controlPr>
        </control>
      </mc:Choice>
      <mc:Fallback>
        <control shapeId="1029" r:id="rId17" name="Help"/>
      </mc:Fallback>
    </mc:AlternateContent>
    <mc:AlternateContent xmlns:mc="http://schemas.openxmlformats.org/markup-compatibility/2006">
      <mc:Choice Requires="x14">
        <control shapeId="1033" r:id="rId19" name="Help2_Click">
          <controlPr defaultSize="0" autoFill="0" autoLine="0" r:id="rId20">
            <anchor moveWithCells="1">
              <from>
                <xdr:col>8</xdr:col>
                <xdr:colOff>95250</xdr:colOff>
                <xdr:row>19</xdr:row>
                <xdr:rowOff>104775</xdr:rowOff>
              </from>
              <to>
                <xdr:col>8</xdr:col>
                <xdr:colOff>523875</xdr:colOff>
                <xdr:row>20</xdr:row>
                <xdr:rowOff>95250</xdr:rowOff>
              </to>
            </anchor>
          </controlPr>
        </control>
      </mc:Choice>
      <mc:Fallback>
        <control shapeId="1033" r:id="rId19" name="Help2_Click"/>
      </mc:Fallback>
    </mc:AlternateContent>
    <mc:AlternateContent xmlns:mc="http://schemas.openxmlformats.org/markup-compatibility/2006">
      <mc:Choice Requires="x14">
        <control shapeId="1034" r:id="rId21" name="CommandButton2">
          <controlPr defaultSize="0" autoFill="0" autoLine="0" r:id="rId22">
            <anchor moveWithCells="1">
              <from>
                <xdr:col>8</xdr:col>
                <xdr:colOff>95250</xdr:colOff>
                <xdr:row>11</xdr:row>
                <xdr:rowOff>114300</xdr:rowOff>
              </from>
              <to>
                <xdr:col>8</xdr:col>
                <xdr:colOff>523875</xdr:colOff>
                <xdr:row>12</xdr:row>
                <xdr:rowOff>95250</xdr:rowOff>
              </to>
            </anchor>
          </controlPr>
        </control>
      </mc:Choice>
      <mc:Fallback>
        <control shapeId="1034" r:id="rId21" name="CommandButton2"/>
      </mc:Fallback>
    </mc:AlternateContent>
    <mc:AlternateContent xmlns:mc="http://schemas.openxmlformats.org/markup-compatibility/2006">
      <mc:Choice Requires="x14">
        <control shapeId="1035" r:id="rId23" name="CommandButton3">
          <controlPr defaultSize="0" autoFill="0" autoLine="0" r:id="rId24">
            <anchor moveWithCells="1">
              <from>
                <xdr:col>8</xdr:col>
                <xdr:colOff>95250</xdr:colOff>
                <xdr:row>9</xdr:row>
                <xdr:rowOff>9525</xdr:rowOff>
              </from>
              <to>
                <xdr:col>8</xdr:col>
                <xdr:colOff>523875</xdr:colOff>
                <xdr:row>9</xdr:row>
                <xdr:rowOff>228600</xdr:rowOff>
              </to>
            </anchor>
          </controlPr>
        </control>
      </mc:Choice>
      <mc:Fallback>
        <control shapeId="1035" r:id="rId23" name="CommandButton3"/>
      </mc:Fallback>
    </mc:AlternateContent>
    <mc:AlternateContent xmlns:mc="http://schemas.openxmlformats.org/markup-compatibility/2006">
      <mc:Choice Requires="x14">
        <control shapeId="1036" r:id="rId25" name="CommandButton1">
          <controlPr defaultSize="0" autoFill="0" autoLine="0" r:id="rId26">
            <anchor moveWithCells="1">
              <from>
                <xdr:col>8</xdr:col>
                <xdr:colOff>95250</xdr:colOff>
                <xdr:row>14</xdr:row>
                <xdr:rowOff>142875</xdr:rowOff>
              </from>
              <to>
                <xdr:col>8</xdr:col>
                <xdr:colOff>523875</xdr:colOff>
                <xdr:row>15</xdr:row>
                <xdr:rowOff>123825</xdr:rowOff>
              </to>
            </anchor>
          </controlPr>
        </control>
      </mc:Choice>
      <mc:Fallback>
        <control shapeId="1036" r:id="rId25" name="CommandButton1"/>
      </mc:Fallback>
    </mc:AlternateContent>
    <mc:AlternateContent xmlns:mc="http://schemas.openxmlformats.org/markup-compatibility/2006">
      <mc:Choice Requires="x14">
        <control shapeId="1040" r:id="rId27" name="CommandButton5">
          <controlPr defaultSize="0" autoFill="0" autoLine="0" r:id="rId28">
            <anchor moveWithCells="1">
              <from>
                <xdr:col>8</xdr:col>
                <xdr:colOff>95250</xdr:colOff>
                <xdr:row>7</xdr:row>
                <xdr:rowOff>9525</xdr:rowOff>
              </from>
              <to>
                <xdr:col>8</xdr:col>
                <xdr:colOff>523875</xdr:colOff>
                <xdr:row>7</xdr:row>
                <xdr:rowOff>228600</xdr:rowOff>
              </to>
            </anchor>
          </controlPr>
        </control>
      </mc:Choice>
      <mc:Fallback>
        <control shapeId="1040" r:id="rId27" name="CommandButton5"/>
      </mc:Fallback>
    </mc:AlternateContent>
    <mc:AlternateContent xmlns:mc="http://schemas.openxmlformats.org/markup-compatibility/2006">
      <mc:Choice Requires="x14">
        <control shapeId="1045" r:id="rId29" name="CommandButton8">
          <controlPr defaultSize="0" autoFill="0" autoLine="0" r:id="rId30">
            <anchor moveWithCells="1">
              <from>
                <xdr:col>8</xdr:col>
                <xdr:colOff>95250</xdr:colOff>
                <xdr:row>35</xdr:row>
                <xdr:rowOff>9525</xdr:rowOff>
              </from>
              <to>
                <xdr:col>8</xdr:col>
                <xdr:colOff>523875</xdr:colOff>
                <xdr:row>35</xdr:row>
                <xdr:rowOff>228600</xdr:rowOff>
              </to>
            </anchor>
          </controlPr>
        </control>
      </mc:Choice>
      <mc:Fallback>
        <control shapeId="1045" r:id="rId29" name="CommandButton8"/>
      </mc:Fallback>
    </mc:AlternateContent>
    <mc:AlternateContent xmlns:mc="http://schemas.openxmlformats.org/markup-compatibility/2006">
      <mc:Choice Requires="x14">
        <control shapeId="1056" r:id="rId31" name="CommandButton12">
          <controlPr defaultSize="0" autoLine="0" r:id="rId32">
            <anchor moveWithCells="1">
              <from>
                <xdr:col>3</xdr:col>
                <xdr:colOff>57150</xdr:colOff>
                <xdr:row>47</xdr:row>
                <xdr:rowOff>19050</xdr:rowOff>
              </from>
              <to>
                <xdr:col>3</xdr:col>
                <xdr:colOff>885825</xdr:colOff>
                <xdr:row>49</xdr:row>
                <xdr:rowOff>200025</xdr:rowOff>
              </to>
            </anchor>
          </controlPr>
        </control>
      </mc:Choice>
      <mc:Fallback>
        <control shapeId="1056" r:id="rId31" name="CommandButton12"/>
      </mc:Fallback>
    </mc:AlternateContent>
    <mc:AlternateContent xmlns:mc="http://schemas.openxmlformats.org/markup-compatibility/2006">
      <mc:Choice Requires="x14">
        <control shapeId="1063" r:id="rId33" name="CommandButton4">
          <controlPr defaultSize="0" autoFill="0" autoLine="0" r:id="rId34">
            <anchor moveWithCells="1">
              <from>
                <xdr:col>17</xdr:col>
                <xdr:colOff>95250</xdr:colOff>
                <xdr:row>16</xdr:row>
                <xdr:rowOff>180975</xdr:rowOff>
              </from>
              <to>
                <xdr:col>17</xdr:col>
                <xdr:colOff>523875</xdr:colOff>
                <xdr:row>18</xdr:row>
                <xdr:rowOff>0</xdr:rowOff>
              </to>
            </anchor>
          </controlPr>
        </control>
      </mc:Choice>
      <mc:Fallback>
        <control shapeId="1063" r:id="rId33" name="CommandButton4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AB92EF8-A828-400B-B244-5090FFF73E47}">
          <x14:formula1>
            <xm:f>Tabelas!$B$4:$B$7</xm:f>
          </x14:formula1>
          <xm:sqref>F13</xm:sqref>
        </x14:dataValidation>
        <x14:dataValidation type="list" allowBlank="1" showInputMessage="1" showErrorMessage="1" xr:uid="{1550D0BC-1461-4095-8043-FB62B57EE4B0}">
          <x14:formula1>
            <xm:f>Tabelas!$F$4:$F$9</xm:f>
          </x14:formula1>
          <xm:sqref>F15:G15</xm:sqref>
        </x14:dataValidation>
        <x14:dataValidation type="list" allowBlank="1" showInputMessage="1" showErrorMessage="1" xr:uid="{03FE4B65-28B2-41BC-9200-25521AA1FD2C}">
          <x14:formula1>
            <xm:f>Tabelas!$B$64:$B$65</xm:f>
          </x14:formula1>
          <xm:sqref>O8:P8</xm:sqref>
        </x14:dataValidation>
        <x14:dataValidation type="list" allowBlank="1" showInputMessage="1" showErrorMessage="1" xr:uid="{1C5BB676-060B-48FF-801E-F459EEF1AF95}">
          <x14:formula1>
            <xm:f>Tabelas!$S$41:$S$131</xm:f>
          </x14:formula1>
          <xm:sqref>F44:G44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F402B-2CC6-482F-B8CE-13F27C253D72}">
  <sheetPr codeName="Tabelas"/>
  <dimension ref="B3:BA131"/>
  <sheetViews>
    <sheetView topLeftCell="P79" workbookViewId="0">
      <selection activeCell="L36" sqref="L36"/>
    </sheetView>
  </sheetViews>
  <sheetFormatPr defaultRowHeight="15" x14ac:dyDescent="0.25"/>
  <cols>
    <col min="7" max="7" width="10.140625" bestFit="1" customWidth="1"/>
    <col min="18" max="18" width="3" bestFit="1" customWidth="1"/>
    <col min="19" max="19" width="15.5703125" customWidth="1"/>
    <col min="20" max="20" width="6" customWidth="1"/>
    <col min="21" max="21" width="8.28515625" bestFit="1" customWidth="1"/>
    <col min="22" max="29" width="6" customWidth="1"/>
    <col min="30" max="32" width="6.42578125" customWidth="1"/>
  </cols>
  <sheetData>
    <row r="3" spans="2:32" ht="15.75" x14ac:dyDescent="0.25">
      <c r="B3" s="11" t="s">
        <v>8</v>
      </c>
      <c r="F3" s="12" t="s">
        <v>31</v>
      </c>
    </row>
    <row r="4" spans="2:32" ht="15.75" x14ac:dyDescent="0.25">
      <c r="B4" s="1" t="s">
        <v>9</v>
      </c>
      <c r="F4" s="7" t="s">
        <v>32</v>
      </c>
    </row>
    <row r="5" spans="2:32" ht="15.75" x14ac:dyDescent="0.25">
      <c r="B5" s="1" t="s">
        <v>10</v>
      </c>
      <c r="F5" s="7" t="s">
        <v>33</v>
      </c>
    </row>
    <row r="6" spans="2:32" ht="15.75" x14ac:dyDescent="0.25">
      <c r="B6" s="1" t="s">
        <v>11</v>
      </c>
      <c r="F6" s="7" t="s">
        <v>34</v>
      </c>
      <c r="S6" t="s">
        <v>169</v>
      </c>
      <c r="T6" s="69">
        <f>LEN(U7)</f>
        <v>11</v>
      </c>
      <c r="U6" t="s">
        <v>167</v>
      </c>
    </row>
    <row r="7" spans="2:32" ht="15.75" x14ac:dyDescent="0.25">
      <c r="B7" s="1" t="s">
        <v>12</v>
      </c>
      <c r="F7" s="7" t="s">
        <v>35</v>
      </c>
      <c r="S7" s="347" t="s">
        <v>162</v>
      </c>
      <c r="T7" s="347"/>
      <c r="U7" s="57" t="str">
        <f>Principal!F44</f>
        <v>outro valor</v>
      </c>
      <c r="V7" s="58" t="str">
        <f>LEFT(U7,2)</f>
        <v>ou</v>
      </c>
      <c r="W7" s="57" t="str">
        <f>IF(T6=4,RIGHT(U7,2),RIGHT(U7,1))</f>
        <v>r</v>
      </c>
      <c r="X7" s="3"/>
      <c r="Z7" s="57" t="s">
        <v>165</v>
      </c>
      <c r="AA7" s="57" t="s">
        <v>166</v>
      </c>
      <c r="AC7" s="57" t="s">
        <v>165</v>
      </c>
      <c r="AD7" s="57" t="s">
        <v>166</v>
      </c>
    </row>
    <row r="8" spans="2:32" x14ac:dyDescent="0.25">
      <c r="F8" s="7" t="s">
        <v>36</v>
      </c>
      <c r="S8" s="60" t="s">
        <v>163</v>
      </c>
      <c r="T8" s="60"/>
      <c r="U8" s="349">
        <f>Principal!F20</f>
        <v>118.02497239624005</v>
      </c>
      <c r="V8" s="349"/>
      <c r="Y8" s="60" t="s">
        <v>155</v>
      </c>
      <c r="Z8" s="57" t="str">
        <f>IF($U$7="outro valor","----",HLOOKUP($W$7,$T$11:$AC$12,2,0))</f>
        <v>----</v>
      </c>
      <c r="AA8" s="57" t="str">
        <f>IF($U$7="outro valor","----",VLOOKUP(U8,$S$13:$AC$23,$Z$8,TRUE))</f>
        <v>----</v>
      </c>
      <c r="AB8" s="60" t="s">
        <v>158</v>
      </c>
      <c r="AC8" s="57" t="str">
        <f>IF($U$7="outro valor","----",HLOOKUP(VALUE($V$7),$T$26:$AC$27,2,FALSE))</f>
        <v>----</v>
      </c>
      <c r="AD8" s="57" t="str">
        <f>IF($U$7="outro valor","----",VLOOKUP($U$8,$S$27:$AC$38,AC8,TRUE))</f>
        <v>----</v>
      </c>
    </row>
    <row r="9" spans="2:32" x14ac:dyDescent="0.25">
      <c r="F9" s="6" t="s">
        <v>37</v>
      </c>
      <c r="S9" s="60" t="s">
        <v>164</v>
      </c>
      <c r="T9" s="60"/>
      <c r="U9" s="349">
        <f>Principal!G20</f>
        <v>333.54883503285231</v>
      </c>
      <c r="V9" s="349"/>
      <c r="Y9" s="60" t="s">
        <v>155</v>
      </c>
      <c r="Z9" s="59" t="str">
        <f>IF($U$7="outro valor","----",HLOOKUP($W$7,$T$11:$AC$12,2,0))</f>
        <v>----</v>
      </c>
      <c r="AA9" s="59" t="str">
        <f>IF($U$7="outro valor","----",VLOOKUP(U9,$S$13:$AC$23,$Z$9,TRUE))</f>
        <v>----</v>
      </c>
      <c r="AB9" s="60" t="s">
        <v>158</v>
      </c>
      <c r="AC9" s="59" t="str">
        <f>IF($U$7="outro valor","----",HLOOKUP(VALUE($V$7),$T$26:$AC$27,2,FALSE))</f>
        <v>----</v>
      </c>
      <c r="AD9" s="59" t="str">
        <f>IF($U$7="outro valor","----",VLOOKUP($U$9,$S$27:$AC$38,AC9,TRUE))</f>
        <v>----</v>
      </c>
    </row>
    <row r="10" spans="2:32" ht="15" customHeight="1" x14ac:dyDescent="0.25">
      <c r="B10" s="12" t="s">
        <v>31</v>
      </c>
      <c r="C10" s="3"/>
      <c r="D10" s="3"/>
      <c r="E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</row>
    <row r="11" spans="2:32" ht="15.75" customHeight="1" x14ac:dyDescent="0.25">
      <c r="B11" s="15" t="s">
        <v>38</v>
      </c>
      <c r="C11" s="13" t="s">
        <v>39</v>
      </c>
      <c r="E11" s="345" t="s">
        <v>35</v>
      </c>
      <c r="F11" s="345"/>
      <c r="G11" s="345" t="s">
        <v>36</v>
      </c>
      <c r="H11" s="345"/>
      <c r="I11" s="345" t="s">
        <v>37</v>
      </c>
      <c r="J11" s="345"/>
      <c r="K11" s="345" t="s">
        <v>32</v>
      </c>
      <c r="L11" s="345"/>
      <c r="M11" s="345" t="s">
        <v>33</v>
      </c>
      <c r="N11" s="345"/>
      <c r="O11" s="345" t="s">
        <v>34</v>
      </c>
      <c r="P11" s="345"/>
      <c r="Q11" s="48"/>
      <c r="R11" s="348" t="s">
        <v>141</v>
      </c>
      <c r="S11" s="53" t="s">
        <v>142</v>
      </c>
      <c r="T11" s="55" t="s">
        <v>17</v>
      </c>
      <c r="U11" s="55" t="s">
        <v>143</v>
      </c>
      <c r="V11" s="55" t="s">
        <v>144</v>
      </c>
      <c r="W11" s="55" t="s">
        <v>145</v>
      </c>
      <c r="X11" s="55" t="s">
        <v>115</v>
      </c>
      <c r="Y11" s="55" t="s">
        <v>146</v>
      </c>
      <c r="Z11" s="55" t="s">
        <v>15</v>
      </c>
      <c r="AA11" s="55" t="s">
        <v>147</v>
      </c>
      <c r="AB11" s="55" t="s">
        <v>148</v>
      </c>
      <c r="AC11" s="55" t="s">
        <v>149</v>
      </c>
      <c r="AD11" s="48"/>
    </row>
    <row r="12" spans="2:32" x14ac:dyDescent="0.25">
      <c r="B12" s="16"/>
      <c r="C12" s="14"/>
      <c r="D12" s="18">
        <v>1</v>
      </c>
      <c r="E12" s="18">
        <v>2</v>
      </c>
      <c r="F12" s="18">
        <v>3</v>
      </c>
      <c r="G12" s="18">
        <v>4</v>
      </c>
      <c r="H12" s="18">
        <v>5</v>
      </c>
      <c r="I12" s="18">
        <v>6</v>
      </c>
      <c r="J12" s="18">
        <v>7</v>
      </c>
      <c r="K12" s="18">
        <v>8</v>
      </c>
      <c r="L12" s="18">
        <v>9</v>
      </c>
      <c r="M12" s="18">
        <v>10</v>
      </c>
      <c r="N12" s="18">
        <v>11</v>
      </c>
      <c r="O12" s="18">
        <v>12</v>
      </c>
      <c r="P12" s="18">
        <v>13</v>
      </c>
      <c r="Q12" s="48"/>
      <c r="R12" s="348"/>
      <c r="S12" s="53" t="s">
        <v>38</v>
      </c>
      <c r="T12" s="52">
        <v>2</v>
      </c>
      <c r="U12" s="52">
        <v>3</v>
      </c>
      <c r="V12" s="52">
        <v>4</v>
      </c>
      <c r="W12" s="52">
        <v>5</v>
      </c>
      <c r="X12" s="52">
        <v>6</v>
      </c>
      <c r="Y12" s="52">
        <v>7</v>
      </c>
      <c r="Z12" s="52">
        <v>8</v>
      </c>
      <c r="AA12" s="52">
        <v>9</v>
      </c>
      <c r="AB12" s="52">
        <v>10</v>
      </c>
      <c r="AC12" s="52">
        <v>11</v>
      </c>
      <c r="AD12" s="48"/>
    </row>
    <row r="13" spans="2:32" x14ac:dyDescent="0.25">
      <c r="B13" s="9">
        <v>3</v>
      </c>
      <c r="C13" s="9">
        <v>6</v>
      </c>
      <c r="E13" s="22">
        <v>0</v>
      </c>
      <c r="F13" s="22">
        <f>2*L13</f>
        <v>-8.0000000000000002E-3</v>
      </c>
      <c r="G13" s="22">
        <v>0</v>
      </c>
      <c r="H13" s="22">
        <f t="shared" ref="H13:H32" si="0">2*N13</f>
        <v>-1.2E-2</v>
      </c>
      <c r="I13" s="22">
        <v>0</v>
      </c>
      <c r="J13" s="22">
        <f t="shared" ref="J13:J32" si="1">2*P13</f>
        <v>-1.7999999999999999E-2</v>
      </c>
      <c r="K13" s="22">
        <v>4.0000000000000001E-3</v>
      </c>
      <c r="L13" s="22">
        <v>-4.0000000000000001E-3</v>
      </c>
      <c r="M13" s="22">
        <v>6.0000000000000001E-3</v>
      </c>
      <c r="N13" s="22">
        <v>-6.0000000000000001E-3</v>
      </c>
      <c r="O13" s="22">
        <v>8.9999999999999993E-3</v>
      </c>
      <c r="P13" s="22">
        <v>-8.9999999999999993E-3</v>
      </c>
      <c r="Q13" s="50"/>
      <c r="R13" s="348"/>
      <c r="S13" s="53">
        <v>0</v>
      </c>
      <c r="T13" s="52">
        <v>100</v>
      </c>
      <c r="U13" s="52">
        <v>85</v>
      </c>
      <c r="V13" s="52">
        <v>70</v>
      </c>
      <c r="W13" s="52">
        <v>58</v>
      </c>
      <c r="X13" s="52">
        <v>48</v>
      </c>
      <c r="Y13" s="52">
        <v>40</v>
      </c>
      <c r="Z13" s="52">
        <v>33</v>
      </c>
      <c r="AA13" s="52">
        <v>22</v>
      </c>
      <c r="AB13" s="52">
        <v>10</v>
      </c>
      <c r="AC13" s="52">
        <v>5</v>
      </c>
      <c r="AD13" s="50"/>
      <c r="AE13" s="47"/>
      <c r="AF13" s="47"/>
    </row>
    <row r="14" spans="2:32" x14ac:dyDescent="0.25">
      <c r="B14" s="9">
        <v>6</v>
      </c>
      <c r="C14" s="9">
        <v>10</v>
      </c>
      <c r="D14" s="19">
        <v>6</v>
      </c>
      <c r="E14" s="22">
        <v>0</v>
      </c>
      <c r="F14" s="22">
        <f t="shared" ref="F14:F32" si="2">2*L14</f>
        <v>-8.9999999999999993E-3</v>
      </c>
      <c r="G14" s="22">
        <v>0</v>
      </c>
      <c r="H14" s="22">
        <f t="shared" si="0"/>
        <v>-1.4999999999999999E-2</v>
      </c>
      <c r="I14" s="22">
        <v>0</v>
      </c>
      <c r="J14" s="22">
        <f t="shared" si="1"/>
        <v>-2.1999999999999999E-2</v>
      </c>
      <c r="K14" s="22">
        <v>4.4999999999999997E-3</v>
      </c>
      <c r="L14" s="22">
        <v>-4.4999999999999997E-3</v>
      </c>
      <c r="M14" s="22">
        <v>7.4999999999999997E-3</v>
      </c>
      <c r="N14" s="22">
        <v>-7.4999999999999997E-3</v>
      </c>
      <c r="O14" s="22">
        <v>1.0999999999999999E-2</v>
      </c>
      <c r="P14" s="22">
        <v>-1.0999999999999999E-2</v>
      </c>
      <c r="Q14" s="50"/>
      <c r="R14" s="348"/>
      <c r="S14" s="54">
        <v>10.000000000009999</v>
      </c>
      <c r="T14" s="52">
        <v>135</v>
      </c>
      <c r="U14" s="52">
        <v>110</v>
      </c>
      <c r="V14" s="52">
        <v>95</v>
      </c>
      <c r="W14" s="52">
        <v>75</v>
      </c>
      <c r="X14" s="52">
        <v>65</v>
      </c>
      <c r="Y14" s="52">
        <v>54</v>
      </c>
      <c r="Z14" s="52">
        <v>44</v>
      </c>
      <c r="AA14" s="52">
        <v>30</v>
      </c>
      <c r="AB14" s="52">
        <v>14</v>
      </c>
      <c r="AC14" s="52">
        <v>7</v>
      </c>
      <c r="AD14" s="50"/>
      <c r="AE14" s="47"/>
      <c r="AF14" s="47"/>
    </row>
    <row r="15" spans="2:32" x14ac:dyDescent="0.25">
      <c r="B15" s="9">
        <v>10</v>
      </c>
      <c r="C15" s="9">
        <v>18</v>
      </c>
      <c r="D15" s="19">
        <v>10</v>
      </c>
      <c r="E15" s="22">
        <v>0</v>
      </c>
      <c r="F15" s="22">
        <f t="shared" si="2"/>
        <v>-1.0999999999999999E-2</v>
      </c>
      <c r="G15" s="22">
        <v>0</v>
      </c>
      <c r="H15" s="22">
        <f t="shared" si="0"/>
        <v>-1.7999999999999999E-2</v>
      </c>
      <c r="I15" s="22">
        <v>0</v>
      </c>
      <c r="J15" s="22">
        <f t="shared" si="1"/>
        <v>-2.7E-2</v>
      </c>
      <c r="K15" s="22">
        <v>5.4999999999999997E-3</v>
      </c>
      <c r="L15" s="22">
        <v>-5.4999999999999997E-3</v>
      </c>
      <c r="M15" s="22">
        <v>8.9999999999999993E-3</v>
      </c>
      <c r="N15" s="22">
        <v>-8.9999999999999993E-3</v>
      </c>
      <c r="O15" s="22">
        <v>1.35E-2</v>
      </c>
      <c r="P15" s="22">
        <v>-1.35E-2</v>
      </c>
      <c r="Q15" s="50"/>
      <c r="R15" s="348"/>
      <c r="S15" s="54">
        <v>50.000000000009997</v>
      </c>
      <c r="T15" s="52">
        <v>180</v>
      </c>
      <c r="U15" s="52">
        <v>150</v>
      </c>
      <c r="V15" s="52">
        <v>125</v>
      </c>
      <c r="W15" s="52">
        <v>105</v>
      </c>
      <c r="X15" s="52">
        <v>85</v>
      </c>
      <c r="Y15" s="52">
        <v>70</v>
      </c>
      <c r="Z15" s="52">
        <v>60</v>
      </c>
      <c r="AA15" s="52">
        <v>40</v>
      </c>
      <c r="AB15" s="52">
        <v>19</v>
      </c>
      <c r="AC15" s="52">
        <v>9</v>
      </c>
      <c r="AD15" s="50"/>
      <c r="AE15" s="47"/>
      <c r="AF15" s="47"/>
    </row>
    <row r="16" spans="2:32" x14ac:dyDescent="0.25">
      <c r="B16" s="9">
        <v>18</v>
      </c>
      <c r="C16" s="9">
        <v>30</v>
      </c>
      <c r="D16" s="19">
        <v>18</v>
      </c>
      <c r="E16" s="22">
        <v>0</v>
      </c>
      <c r="F16" s="22">
        <f t="shared" si="2"/>
        <v>-1.2999999999999999E-2</v>
      </c>
      <c r="G16" s="22">
        <v>0</v>
      </c>
      <c r="H16" s="22">
        <f t="shared" si="0"/>
        <v>-2.1000000000000001E-2</v>
      </c>
      <c r="I16" s="22">
        <v>0</v>
      </c>
      <c r="J16" s="22">
        <f t="shared" si="1"/>
        <v>-3.3000000000000002E-2</v>
      </c>
      <c r="K16" s="22">
        <v>6.4999999999999997E-3</v>
      </c>
      <c r="L16" s="22">
        <v>-6.4999999999999997E-3</v>
      </c>
      <c r="M16" s="22">
        <v>1.0500000000000001E-2</v>
      </c>
      <c r="N16" s="22">
        <v>-1.0500000000000001E-2</v>
      </c>
      <c r="O16" s="22">
        <v>1.6500000000000001E-2</v>
      </c>
      <c r="P16" s="22">
        <v>-1.6500000000000001E-2</v>
      </c>
      <c r="Q16" s="50"/>
      <c r="R16" s="348"/>
      <c r="S16" s="54">
        <v>125.00000000001</v>
      </c>
      <c r="T16" s="52">
        <v>250</v>
      </c>
      <c r="U16" s="52">
        <v>200</v>
      </c>
      <c r="V16" s="52">
        <v>170</v>
      </c>
      <c r="W16" s="52">
        <v>140</v>
      </c>
      <c r="X16" s="52">
        <v>115</v>
      </c>
      <c r="Y16" s="52">
        <v>95</v>
      </c>
      <c r="Z16" s="52">
        <v>80</v>
      </c>
      <c r="AA16" s="52">
        <v>56</v>
      </c>
      <c r="AB16" s="52">
        <v>25</v>
      </c>
      <c r="AC16" s="52">
        <v>12</v>
      </c>
      <c r="AD16" s="50"/>
      <c r="AE16" s="47"/>
      <c r="AF16" s="47"/>
    </row>
    <row r="17" spans="2:53" x14ac:dyDescent="0.25">
      <c r="B17" s="9">
        <v>30</v>
      </c>
      <c r="C17" s="9">
        <v>50</v>
      </c>
      <c r="D17" s="19">
        <v>30</v>
      </c>
      <c r="E17" s="22">
        <v>0</v>
      </c>
      <c r="F17" s="22">
        <f t="shared" si="2"/>
        <v>-1.6E-2</v>
      </c>
      <c r="G17" s="22">
        <v>0</v>
      </c>
      <c r="H17" s="22">
        <f t="shared" si="0"/>
        <v>-2.5000000000000001E-2</v>
      </c>
      <c r="I17" s="22">
        <v>0</v>
      </c>
      <c r="J17" s="22">
        <f t="shared" si="1"/>
        <v>-3.9E-2</v>
      </c>
      <c r="K17" s="22">
        <v>8.0000000000000002E-3</v>
      </c>
      <c r="L17" s="22">
        <v>-8.0000000000000002E-3</v>
      </c>
      <c r="M17" s="22">
        <v>1.2500000000000001E-2</v>
      </c>
      <c r="N17" s="22">
        <v>-1.2500000000000001E-2</v>
      </c>
      <c r="O17" s="22">
        <v>1.95E-2</v>
      </c>
      <c r="P17" s="22">
        <v>-1.95E-2</v>
      </c>
      <c r="Q17" s="50"/>
      <c r="R17" s="348"/>
      <c r="S17" s="54">
        <v>280.00000000001</v>
      </c>
      <c r="T17" s="52">
        <v>330</v>
      </c>
      <c r="U17" s="52">
        <v>280</v>
      </c>
      <c r="V17" s="52">
        <v>230</v>
      </c>
      <c r="W17" s="52">
        <v>190</v>
      </c>
      <c r="X17" s="52">
        <v>155</v>
      </c>
      <c r="Y17" s="52">
        <v>130</v>
      </c>
      <c r="Z17" s="52">
        <v>110</v>
      </c>
      <c r="AA17" s="52">
        <v>75</v>
      </c>
      <c r="AB17" s="52">
        <v>35</v>
      </c>
      <c r="AC17" s="52">
        <v>17</v>
      </c>
      <c r="AD17" s="50"/>
      <c r="AE17" s="47"/>
      <c r="AF17" s="47"/>
    </row>
    <row r="18" spans="2:53" x14ac:dyDescent="0.25">
      <c r="B18" s="9">
        <v>50</v>
      </c>
      <c r="C18" s="9">
        <v>80</v>
      </c>
      <c r="D18" s="19">
        <v>50</v>
      </c>
      <c r="E18" s="22">
        <v>0</v>
      </c>
      <c r="F18" s="22">
        <f t="shared" si="2"/>
        <v>-1.9E-2</v>
      </c>
      <c r="G18" s="22">
        <v>0</v>
      </c>
      <c r="H18" s="22">
        <f t="shared" si="0"/>
        <v>-0.03</v>
      </c>
      <c r="I18" s="22">
        <v>0</v>
      </c>
      <c r="J18" s="22">
        <f t="shared" si="1"/>
        <v>-4.5999999999999999E-2</v>
      </c>
      <c r="K18" s="22">
        <v>9.4999999999999998E-3</v>
      </c>
      <c r="L18" s="22">
        <v>-9.4999999999999998E-3</v>
      </c>
      <c r="M18" s="22">
        <v>1.4999999999999999E-2</v>
      </c>
      <c r="N18" s="22">
        <v>-1.4999999999999999E-2</v>
      </c>
      <c r="O18" s="22">
        <v>2.3E-2</v>
      </c>
      <c r="P18" s="22">
        <v>-2.3E-2</v>
      </c>
      <c r="Q18" s="50"/>
      <c r="R18" s="348"/>
      <c r="S18" s="54">
        <v>560.00000000001</v>
      </c>
      <c r="T18" s="52">
        <v>450</v>
      </c>
      <c r="U18" s="52">
        <v>370</v>
      </c>
      <c r="V18" s="52">
        <v>310</v>
      </c>
      <c r="W18" s="52">
        <v>260</v>
      </c>
      <c r="X18" s="52">
        <v>210</v>
      </c>
      <c r="Y18" s="52">
        <v>175</v>
      </c>
      <c r="Z18" s="52">
        <v>145</v>
      </c>
      <c r="AA18" s="52">
        <v>100</v>
      </c>
      <c r="AB18" s="52">
        <v>48</v>
      </c>
      <c r="AC18" s="52">
        <v>22</v>
      </c>
      <c r="AD18" s="50"/>
      <c r="AE18" s="47"/>
      <c r="AF18" s="47"/>
    </row>
    <row r="19" spans="2:53" x14ac:dyDescent="0.25">
      <c r="B19" s="9">
        <v>80</v>
      </c>
      <c r="C19" s="9">
        <v>120</v>
      </c>
      <c r="D19" s="19">
        <v>80</v>
      </c>
      <c r="E19" s="22">
        <v>0</v>
      </c>
      <c r="F19" s="22">
        <f t="shared" si="2"/>
        <v>-2.1999999999999999E-2</v>
      </c>
      <c r="G19" s="22">
        <v>0</v>
      </c>
      <c r="H19" s="22">
        <f t="shared" si="0"/>
        <v>-3.5000000000000003E-2</v>
      </c>
      <c r="I19" s="22">
        <v>0</v>
      </c>
      <c r="J19" s="22">
        <f t="shared" si="1"/>
        <v>-5.3999999999999999E-2</v>
      </c>
      <c r="K19" s="22">
        <v>1.0999999999999999E-2</v>
      </c>
      <c r="L19" s="22">
        <v>-1.0999999999999999E-2</v>
      </c>
      <c r="M19" s="22">
        <v>1.7500000000000002E-2</v>
      </c>
      <c r="N19" s="22">
        <v>-1.7500000000000002E-2</v>
      </c>
      <c r="O19" s="22">
        <v>2.7E-2</v>
      </c>
      <c r="P19" s="22">
        <v>-2.7E-2</v>
      </c>
      <c r="Q19" s="50"/>
      <c r="R19" s="348"/>
      <c r="S19" s="54">
        <v>1000.00000000001</v>
      </c>
      <c r="T19" s="52">
        <v>600</v>
      </c>
      <c r="U19" s="52">
        <v>500</v>
      </c>
      <c r="V19" s="52">
        <v>420</v>
      </c>
      <c r="W19" s="52">
        <v>340</v>
      </c>
      <c r="X19" s="52">
        <v>290</v>
      </c>
      <c r="Y19" s="52">
        <v>240</v>
      </c>
      <c r="Z19" s="52">
        <v>200</v>
      </c>
      <c r="AA19" s="52">
        <v>135</v>
      </c>
      <c r="AB19" s="52">
        <v>64</v>
      </c>
      <c r="AC19" s="52">
        <v>30</v>
      </c>
      <c r="AD19" s="50"/>
      <c r="AE19" s="47"/>
      <c r="AF19" s="47"/>
    </row>
    <row r="20" spans="2:53" x14ac:dyDescent="0.25">
      <c r="B20" s="9">
        <v>120</v>
      </c>
      <c r="C20" s="9">
        <v>180</v>
      </c>
      <c r="D20" s="19">
        <v>120</v>
      </c>
      <c r="E20" s="22">
        <v>0</v>
      </c>
      <c r="F20" s="22">
        <f t="shared" si="2"/>
        <v>-2.5000000000000001E-2</v>
      </c>
      <c r="G20" s="22">
        <v>0</v>
      </c>
      <c r="H20" s="22">
        <f t="shared" si="0"/>
        <v>-0.04</v>
      </c>
      <c r="I20" s="22">
        <v>0</v>
      </c>
      <c r="J20" s="22">
        <f t="shared" si="1"/>
        <v>-6.3E-2</v>
      </c>
      <c r="K20" s="22">
        <v>1.2500000000000001E-2</v>
      </c>
      <c r="L20" s="22">
        <v>-1.2500000000000001E-2</v>
      </c>
      <c r="M20" s="22">
        <v>0.02</v>
      </c>
      <c r="N20" s="22">
        <v>-0.02</v>
      </c>
      <c r="O20" s="22">
        <v>3.15E-2</v>
      </c>
      <c r="P20" s="22">
        <v>-3.15E-2</v>
      </c>
      <c r="Q20" s="50"/>
      <c r="R20" s="348"/>
      <c r="S20" s="54">
        <v>1600.00000000001</v>
      </c>
      <c r="T20" s="52">
        <v>820</v>
      </c>
      <c r="U20" s="52">
        <v>680</v>
      </c>
      <c r="V20" s="52">
        <v>560</v>
      </c>
      <c r="W20" s="52">
        <v>460</v>
      </c>
      <c r="X20" s="52">
        <v>390</v>
      </c>
      <c r="Y20" s="52">
        <v>320</v>
      </c>
      <c r="Z20" s="52">
        <v>270</v>
      </c>
      <c r="AA20" s="52">
        <v>180</v>
      </c>
      <c r="AB20" s="52">
        <v>85</v>
      </c>
      <c r="AC20" s="52">
        <v>41</v>
      </c>
      <c r="AD20" s="50"/>
      <c r="AE20" s="47"/>
      <c r="AF20" s="47"/>
    </row>
    <row r="21" spans="2:53" x14ac:dyDescent="0.25">
      <c r="B21" s="9">
        <v>180</v>
      </c>
      <c r="C21" s="9">
        <v>250</v>
      </c>
      <c r="D21" s="19">
        <v>180</v>
      </c>
      <c r="E21" s="22">
        <v>0</v>
      </c>
      <c r="F21" s="22">
        <f t="shared" si="2"/>
        <v>-2.9000000000000001E-2</v>
      </c>
      <c r="G21" s="22">
        <v>0</v>
      </c>
      <c r="H21" s="22">
        <f t="shared" si="0"/>
        <v>-4.5999999999999999E-2</v>
      </c>
      <c r="I21" s="22">
        <v>0</v>
      </c>
      <c r="J21" s="22">
        <f t="shared" si="1"/>
        <v>-7.1999999999999995E-2</v>
      </c>
      <c r="K21" s="22">
        <v>1.4500000000000001E-2</v>
      </c>
      <c r="L21" s="22">
        <v>-1.4500000000000001E-2</v>
      </c>
      <c r="M21" s="22">
        <v>2.3E-2</v>
      </c>
      <c r="N21" s="22">
        <v>-2.3E-2</v>
      </c>
      <c r="O21" s="22">
        <v>3.5999999999999997E-2</v>
      </c>
      <c r="P21" s="22">
        <v>-3.5999999999999997E-2</v>
      </c>
      <c r="Q21" s="50"/>
      <c r="R21" s="348"/>
      <c r="S21" s="54">
        <v>2500.00000000001</v>
      </c>
      <c r="T21" s="52">
        <v>1100</v>
      </c>
      <c r="U21" s="52">
        <v>920</v>
      </c>
      <c r="V21" s="52">
        <v>760</v>
      </c>
      <c r="W21" s="52">
        <v>620</v>
      </c>
      <c r="X21" s="52">
        <v>520</v>
      </c>
      <c r="Y21" s="52">
        <v>430</v>
      </c>
      <c r="Z21" s="52">
        <v>360</v>
      </c>
      <c r="AA21" s="52">
        <v>250</v>
      </c>
      <c r="AB21" s="52">
        <v>115</v>
      </c>
      <c r="AC21" s="52">
        <v>56</v>
      </c>
      <c r="AD21" s="50"/>
      <c r="AE21" s="47"/>
      <c r="AF21" s="47"/>
    </row>
    <row r="22" spans="2:53" x14ac:dyDescent="0.25">
      <c r="B22" s="9">
        <v>250</v>
      </c>
      <c r="C22" s="9">
        <v>315</v>
      </c>
      <c r="D22" s="19">
        <v>250</v>
      </c>
      <c r="E22" s="22">
        <v>0</v>
      </c>
      <c r="F22" s="22">
        <f t="shared" si="2"/>
        <v>-3.2000000000000001E-2</v>
      </c>
      <c r="G22" s="22">
        <v>0</v>
      </c>
      <c r="H22" s="22">
        <f t="shared" si="0"/>
        <v>-5.1999999999999998E-2</v>
      </c>
      <c r="I22" s="22">
        <v>0</v>
      </c>
      <c r="J22" s="22">
        <f t="shared" si="1"/>
        <v>-8.1000000000000003E-2</v>
      </c>
      <c r="K22" s="22">
        <v>1.6E-2</v>
      </c>
      <c r="L22" s="22">
        <v>-1.6E-2</v>
      </c>
      <c r="M22" s="22">
        <v>2.5999999999999999E-2</v>
      </c>
      <c r="N22" s="22">
        <v>-2.5999999999999999E-2</v>
      </c>
      <c r="O22" s="22">
        <v>4.0500000000000001E-2</v>
      </c>
      <c r="P22" s="22">
        <v>-4.0500000000000001E-2</v>
      </c>
      <c r="Q22" s="50"/>
      <c r="R22" s="348"/>
      <c r="S22" s="54">
        <v>4000.00000000001</v>
      </c>
      <c r="T22" s="52">
        <v>1500</v>
      </c>
      <c r="U22" s="52">
        <v>1250</v>
      </c>
      <c r="V22" s="52">
        <v>1020</v>
      </c>
      <c r="W22" s="52">
        <v>840</v>
      </c>
      <c r="X22" s="52">
        <v>700</v>
      </c>
      <c r="Y22" s="52">
        <v>580</v>
      </c>
      <c r="Z22" s="52">
        <v>480</v>
      </c>
      <c r="AA22" s="52">
        <v>330</v>
      </c>
      <c r="AB22" s="52">
        <v>155</v>
      </c>
      <c r="AC22" s="52">
        <v>75</v>
      </c>
      <c r="AD22" s="50"/>
      <c r="AE22" s="47"/>
      <c r="AF22" s="47"/>
    </row>
    <row r="23" spans="2:53" x14ac:dyDescent="0.25">
      <c r="B23" s="9">
        <v>315</v>
      </c>
      <c r="C23" s="9">
        <v>400</v>
      </c>
      <c r="D23" s="19">
        <v>315</v>
      </c>
      <c r="E23" s="22">
        <v>0</v>
      </c>
      <c r="F23" s="22">
        <f t="shared" si="2"/>
        <v>-3.5999999999999997E-2</v>
      </c>
      <c r="G23" s="22">
        <v>0</v>
      </c>
      <c r="H23" s="22">
        <f t="shared" si="0"/>
        <v>-5.7000000000000002E-2</v>
      </c>
      <c r="I23" s="22">
        <v>0</v>
      </c>
      <c r="J23" s="22">
        <f t="shared" si="1"/>
        <v>-8.8999999999999996E-2</v>
      </c>
      <c r="K23" s="22">
        <v>1.7999999999999999E-2</v>
      </c>
      <c r="L23" s="22">
        <v>-1.7999999999999999E-2</v>
      </c>
      <c r="M23" s="22">
        <v>2.8500000000000001E-2</v>
      </c>
      <c r="N23" s="22">
        <v>-2.8500000000000001E-2</v>
      </c>
      <c r="O23" s="22">
        <v>4.4499999999999998E-2</v>
      </c>
      <c r="P23" s="22">
        <v>-4.4499999999999998E-2</v>
      </c>
      <c r="Q23" s="50"/>
      <c r="R23" s="348"/>
      <c r="S23" s="54">
        <v>6300.00000000001</v>
      </c>
      <c r="T23" s="52">
        <v>2000</v>
      </c>
      <c r="U23" s="52">
        <v>1650</v>
      </c>
      <c r="V23" s="52">
        <v>1350</v>
      </c>
      <c r="W23" s="52">
        <v>1150</v>
      </c>
      <c r="X23" s="52">
        <v>940</v>
      </c>
      <c r="Y23" s="52">
        <v>780</v>
      </c>
      <c r="Z23" s="52">
        <v>640</v>
      </c>
      <c r="AA23" s="52">
        <v>450</v>
      </c>
      <c r="AB23" s="52">
        <v>210</v>
      </c>
      <c r="AC23" s="52">
        <v>100</v>
      </c>
      <c r="AD23" s="50"/>
      <c r="AE23" s="47"/>
      <c r="AF23" s="47"/>
    </row>
    <row r="24" spans="2:53" x14ac:dyDescent="0.25">
      <c r="B24" s="9">
        <v>400</v>
      </c>
      <c r="C24" s="9">
        <v>500</v>
      </c>
      <c r="D24" s="19">
        <v>400</v>
      </c>
      <c r="E24" s="22">
        <v>0</v>
      </c>
      <c r="F24" s="22">
        <f t="shared" si="2"/>
        <v>-0.04</v>
      </c>
      <c r="G24" s="22">
        <v>0</v>
      </c>
      <c r="H24" s="22">
        <f t="shared" si="0"/>
        <v>-6.3E-2</v>
      </c>
      <c r="I24" s="22">
        <v>0</v>
      </c>
      <c r="J24" s="22">
        <f t="shared" si="1"/>
        <v>-9.7000000000000003E-2</v>
      </c>
      <c r="K24" s="22">
        <v>0.02</v>
      </c>
      <c r="L24" s="22">
        <v>-0.02</v>
      </c>
      <c r="M24" s="22">
        <v>3.15E-2</v>
      </c>
      <c r="N24" s="22">
        <v>-3.15E-2</v>
      </c>
      <c r="O24" s="22">
        <v>4.8500000000000001E-2</v>
      </c>
      <c r="P24" s="22">
        <v>-4.8500000000000001E-2</v>
      </c>
      <c r="Q24" s="50"/>
      <c r="R24" s="49"/>
      <c r="S24" s="51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50"/>
      <c r="AE24" s="47"/>
      <c r="AF24" s="47"/>
    </row>
    <row r="25" spans="2:53" x14ac:dyDescent="0.25">
      <c r="B25" s="9">
        <v>500</v>
      </c>
      <c r="C25" s="10">
        <v>630</v>
      </c>
      <c r="D25" s="19">
        <v>500</v>
      </c>
      <c r="E25" s="22">
        <v>0</v>
      </c>
      <c r="F25" s="22">
        <f t="shared" si="2"/>
        <v>-4.3999999999999997E-2</v>
      </c>
      <c r="G25" s="22">
        <v>0</v>
      </c>
      <c r="H25" s="22">
        <f t="shared" si="0"/>
        <v>-7.0000000000000007E-2</v>
      </c>
      <c r="I25" s="22">
        <v>0</v>
      </c>
      <c r="J25" s="22">
        <f t="shared" si="1"/>
        <v>-0.11</v>
      </c>
      <c r="K25" s="22">
        <v>2.1999999999999999E-2</v>
      </c>
      <c r="L25" s="22">
        <v>-2.1999999999999999E-2</v>
      </c>
      <c r="M25" s="22">
        <v>3.5000000000000003E-2</v>
      </c>
      <c r="N25" s="22">
        <v>-3.5000000000000003E-2</v>
      </c>
      <c r="O25" s="22">
        <v>5.5E-2</v>
      </c>
      <c r="P25" s="22">
        <v>-5.5E-2</v>
      </c>
      <c r="Q25" s="50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50"/>
      <c r="AE25" s="47"/>
      <c r="AF25" s="47"/>
    </row>
    <row r="26" spans="2:53" x14ac:dyDescent="0.25">
      <c r="B26" s="9">
        <v>630</v>
      </c>
      <c r="C26" s="10">
        <v>800</v>
      </c>
      <c r="D26" s="20">
        <v>630</v>
      </c>
      <c r="E26" s="22">
        <v>0</v>
      </c>
      <c r="F26" s="22">
        <f t="shared" si="2"/>
        <v>-0.05</v>
      </c>
      <c r="G26" s="22">
        <v>0</v>
      </c>
      <c r="H26" s="22">
        <f t="shared" si="0"/>
        <v>-0.08</v>
      </c>
      <c r="I26" s="22">
        <v>0</v>
      </c>
      <c r="J26" s="22">
        <f t="shared" si="1"/>
        <v>-0.125</v>
      </c>
      <c r="K26" s="22">
        <v>2.5000000000000001E-2</v>
      </c>
      <c r="L26" s="22">
        <v>-2.5000000000000001E-2</v>
      </c>
      <c r="M26" s="22">
        <v>0.04</v>
      </c>
      <c r="N26" s="22">
        <v>-0.04</v>
      </c>
      <c r="O26" s="22">
        <v>6.25E-2</v>
      </c>
      <c r="P26" s="22">
        <v>-6.25E-2</v>
      </c>
      <c r="Q26" s="50"/>
      <c r="R26" s="348" t="s">
        <v>150</v>
      </c>
      <c r="S26" s="53" t="s">
        <v>142</v>
      </c>
      <c r="T26" s="61">
        <v>21</v>
      </c>
      <c r="U26" s="61">
        <v>22</v>
      </c>
      <c r="V26" s="61">
        <v>23</v>
      </c>
      <c r="W26" s="61">
        <v>24</v>
      </c>
      <c r="X26" s="61">
        <v>25</v>
      </c>
      <c r="Y26" s="61">
        <v>26</v>
      </c>
      <c r="Z26" s="61">
        <v>27</v>
      </c>
      <c r="AA26" s="61">
        <v>28</v>
      </c>
      <c r="AB26" s="61">
        <v>29</v>
      </c>
      <c r="AC26" s="61">
        <v>30</v>
      </c>
      <c r="AD26" s="50"/>
      <c r="AE26" s="47"/>
      <c r="AF26" s="47"/>
    </row>
    <row r="27" spans="2:53" ht="15" customHeight="1" x14ac:dyDescent="0.25">
      <c r="B27" s="9">
        <v>800</v>
      </c>
      <c r="C27" s="10">
        <v>1000</v>
      </c>
      <c r="D27" s="20">
        <v>800</v>
      </c>
      <c r="E27" s="22">
        <v>0</v>
      </c>
      <c r="F27" s="22">
        <f t="shared" si="2"/>
        <v>-5.6000000000000001E-2</v>
      </c>
      <c r="G27" s="22">
        <v>0</v>
      </c>
      <c r="H27" s="22">
        <f t="shared" si="0"/>
        <v>-0.09</v>
      </c>
      <c r="I27" s="22">
        <v>0</v>
      </c>
      <c r="J27" s="22">
        <f t="shared" si="1"/>
        <v>-0.14000000000000001</v>
      </c>
      <c r="K27" s="22">
        <v>2.8000000000000001E-2</v>
      </c>
      <c r="L27" s="22">
        <v>-2.8000000000000001E-2</v>
      </c>
      <c r="M27" s="22">
        <v>4.4999999999999998E-2</v>
      </c>
      <c r="N27" s="22">
        <v>-4.4999999999999998E-2</v>
      </c>
      <c r="O27" s="22">
        <v>7.0000000000000007E-2</v>
      </c>
      <c r="P27" s="22">
        <v>-7.0000000000000007E-2</v>
      </c>
      <c r="Q27" s="50"/>
      <c r="R27" s="348"/>
      <c r="S27" s="53" t="s">
        <v>38</v>
      </c>
      <c r="T27" s="52">
        <v>2</v>
      </c>
      <c r="U27" s="52">
        <v>3</v>
      </c>
      <c r="V27" s="52">
        <v>4</v>
      </c>
      <c r="W27" s="52">
        <v>5</v>
      </c>
      <c r="X27" s="52">
        <v>6</v>
      </c>
      <c r="Y27" s="52">
        <v>7</v>
      </c>
      <c r="Z27" s="52">
        <v>8</v>
      </c>
      <c r="AA27" s="52">
        <v>9</v>
      </c>
      <c r="AB27" s="52">
        <v>10</v>
      </c>
      <c r="AC27" s="52">
        <v>11</v>
      </c>
      <c r="AD27" s="50"/>
      <c r="AE27" s="47"/>
      <c r="AF27" s="47"/>
    </row>
    <row r="28" spans="2:53" x14ac:dyDescent="0.25">
      <c r="B28" s="9">
        <v>1000</v>
      </c>
      <c r="C28" s="10">
        <v>1250</v>
      </c>
      <c r="D28" s="20">
        <v>1000</v>
      </c>
      <c r="E28" s="22">
        <v>0</v>
      </c>
      <c r="F28" s="22">
        <f t="shared" si="2"/>
        <v>-6.6000000000000003E-2</v>
      </c>
      <c r="G28" s="22">
        <v>0</v>
      </c>
      <c r="H28" s="22">
        <f t="shared" si="0"/>
        <v>-0.105</v>
      </c>
      <c r="I28" s="22">
        <v>0</v>
      </c>
      <c r="J28" s="22">
        <f t="shared" si="1"/>
        <v>-0.16500000000000001</v>
      </c>
      <c r="K28" s="22">
        <v>3.3000000000000002E-2</v>
      </c>
      <c r="L28" s="22">
        <v>-3.3000000000000002E-2</v>
      </c>
      <c r="M28" s="22">
        <v>5.2499999999999998E-2</v>
      </c>
      <c r="N28" s="22">
        <v>-5.2499999999999998E-2</v>
      </c>
      <c r="O28" s="22">
        <v>8.2500000000000004E-2</v>
      </c>
      <c r="P28" s="22">
        <v>-8.2500000000000004E-2</v>
      </c>
      <c r="Q28" s="50"/>
      <c r="R28" s="348"/>
      <c r="S28" s="53">
        <v>0</v>
      </c>
      <c r="T28" s="52">
        <v>3</v>
      </c>
      <c r="U28" s="52">
        <v>5</v>
      </c>
      <c r="V28" s="52">
        <v>8</v>
      </c>
      <c r="W28" s="52">
        <v>12</v>
      </c>
      <c r="X28" s="52">
        <v>20</v>
      </c>
      <c r="Y28" s="52">
        <v>30</v>
      </c>
      <c r="Z28" s="52">
        <v>50</v>
      </c>
      <c r="AA28" s="52">
        <v>80</v>
      </c>
      <c r="AB28" s="52">
        <v>30</v>
      </c>
      <c r="AC28" s="52">
        <v>200</v>
      </c>
      <c r="AD28" s="50"/>
      <c r="AE28" s="47"/>
      <c r="AF28" s="47"/>
    </row>
    <row r="29" spans="2:53" x14ac:dyDescent="0.25">
      <c r="B29" s="9">
        <v>1250</v>
      </c>
      <c r="C29" s="10">
        <v>1600</v>
      </c>
      <c r="D29" s="20">
        <v>1250</v>
      </c>
      <c r="E29" s="22">
        <v>0</v>
      </c>
      <c r="F29" s="22">
        <f t="shared" si="2"/>
        <v>-7.8E-2</v>
      </c>
      <c r="G29" s="22">
        <v>0</v>
      </c>
      <c r="H29" s="22">
        <f t="shared" si="0"/>
        <v>-0.125</v>
      </c>
      <c r="I29" s="22">
        <v>0</v>
      </c>
      <c r="J29" s="22">
        <f t="shared" si="1"/>
        <v>-0.19500000000000001</v>
      </c>
      <c r="K29" s="22">
        <v>3.9E-2</v>
      </c>
      <c r="L29" s="22">
        <v>-3.9E-2</v>
      </c>
      <c r="M29" s="22">
        <v>6.25E-2</v>
      </c>
      <c r="N29" s="22">
        <v>-6.25E-2</v>
      </c>
      <c r="O29" s="22">
        <v>9.7500000000000003E-2</v>
      </c>
      <c r="P29" s="22">
        <v>-9.7500000000000003E-2</v>
      </c>
      <c r="Q29" s="50"/>
      <c r="R29" s="348"/>
      <c r="S29" s="54">
        <v>10.000000000009999</v>
      </c>
      <c r="T29" s="52">
        <v>5</v>
      </c>
      <c r="U29" s="52">
        <v>8</v>
      </c>
      <c r="V29" s="52">
        <v>12</v>
      </c>
      <c r="W29" s="52">
        <v>20</v>
      </c>
      <c r="X29" s="52">
        <v>30</v>
      </c>
      <c r="Y29" s="52">
        <v>50</v>
      </c>
      <c r="Z29" s="52">
        <v>80</v>
      </c>
      <c r="AA29" s="52">
        <v>130</v>
      </c>
      <c r="AB29" s="52">
        <v>200</v>
      </c>
      <c r="AC29" s="52">
        <v>300</v>
      </c>
      <c r="AD29" s="50"/>
      <c r="AE29" s="47"/>
      <c r="AF29" s="47"/>
    </row>
    <row r="30" spans="2:53" x14ac:dyDescent="0.25">
      <c r="B30" s="9">
        <v>1600</v>
      </c>
      <c r="C30" s="10">
        <v>2000</v>
      </c>
      <c r="D30" s="20">
        <v>1600</v>
      </c>
      <c r="E30" s="22">
        <v>0</v>
      </c>
      <c r="F30" s="22">
        <f t="shared" si="2"/>
        <v>-9.1999999999999998E-2</v>
      </c>
      <c r="G30" s="22">
        <v>0</v>
      </c>
      <c r="H30" s="22">
        <f t="shared" si="0"/>
        <v>-0.15</v>
      </c>
      <c r="I30" s="22">
        <v>0</v>
      </c>
      <c r="J30" s="22">
        <f t="shared" si="1"/>
        <v>-0.23</v>
      </c>
      <c r="K30" s="22">
        <v>4.5999999999999999E-2</v>
      </c>
      <c r="L30" s="22">
        <v>-4.5999999999999999E-2</v>
      </c>
      <c r="M30" s="22">
        <v>7.4999999999999997E-2</v>
      </c>
      <c r="N30" s="22">
        <v>-7.4999999999999997E-2</v>
      </c>
      <c r="O30" s="22">
        <v>0.115</v>
      </c>
      <c r="P30" s="22">
        <v>-0.115</v>
      </c>
      <c r="Q30" s="50"/>
      <c r="R30" s="348"/>
      <c r="S30" s="54">
        <v>50.000000000009997</v>
      </c>
      <c r="T30" s="52">
        <v>6</v>
      </c>
      <c r="U30" s="52">
        <v>10</v>
      </c>
      <c r="V30" s="52">
        <v>16</v>
      </c>
      <c r="W30" s="52">
        <v>25</v>
      </c>
      <c r="X30" s="52">
        <v>40</v>
      </c>
      <c r="Y30" s="52">
        <v>60</v>
      </c>
      <c r="Z30" s="52">
        <v>100</v>
      </c>
      <c r="AA30" s="52">
        <v>160</v>
      </c>
      <c r="AB30" s="52">
        <v>250</v>
      </c>
      <c r="AC30" s="52">
        <v>400</v>
      </c>
      <c r="AD30" s="50"/>
      <c r="AE30" s="47"/>
      <c r="AF30" s="47"/>
    </row>
    <row r="31" spans="2:53" x14ac:dyDescent="0.25">
      <c r="B31" s="9">
        <v>2000</v>
      </c>
      <c r="C31" s="10">
        <v>2500</v>
      </c>
      <c r="D31" s="20">
        <v>2000</v>
      </c>
      <c r="E31" s="22">
        <v>0</v>
      </c>
      <c r="F31" s="22">
        <f t="shared" si="2"/>
        <v>-0.11</v>
      </c>
      <c r="G31" s="22">
        <v>0</v>
      </c>
      <c r="H31" s="22">
        <f t="shared" si="0"/>
        <v>-0.17499999999999999</v>
      </c>
      <c r="I31" s="22">
        <v>0</v>
      </c>
      <c r="J31" s="22">
        <f t="shared" si="1"/>
        <v>-0.28000000000000003</v>
      </c>
      <c r="K31" s="22">
        <v>5.5E-2</v>
      </c>
      <c r="L31" s="22">
        <v>-5.5E-2</v>
      </c>
      <c r="M31" s="22">
        <v>8.7499999999999994E-2</v>
      </c>
      <c r="N31" s="22">
        <v>-8.7499999999999994E-2</v>
      </c>
      <c r="O31" s="22">
        <v>0.14000000000000001</v>
      </c>
      <c r="P31" s="22">
        <v>-0.14000000000000001</v>
      </c>
      <c r="Q31" s="50"/>
      <c r="R31" s="348"/>
      <c r="S31" s="54">
        <v>125.00000000001</v>
      </c>
      <c r="T31" s="52">
        <v>8</v>
      </c>
      <c r="U31" s="52">
        <v>12</v>
      </c>
      <c r="V31" s="52">
        <v>20</v>
      </c>
      <c r="W31" s="52">
        <v>30</v>
      </c>
      <c r="X31" s="52">
        <v>50</v>
      </c>
      <c r="Y31" s="52">
        <v>80</v>
      </c>
      <c r="Z31" s="52">
        <v>130</v>
      </c>
      <c r="AA31" s="52">
        <v>200</v>
      </c>
      <c r="AB31" s="52">
        <v>300</v>
      </c>
      <c r="AC31" s="52">
        <v>500</v>
      </c>
      <c r="AD31" s="50"/>
      <c r="AE31" s="47"/>
      <c r="AF31" s="47"/>
      <c r="BA31" t="s">
        <v>79</v>
      </c>
    </row>
    <row r="32" spans="2:53" x14ac:dyDescent="0.25">
      <c r="B32" s="9">
        <v>2500</v>
      </c>
      <c r="C32" s="10">
        <v>3150</v>
      </c>
      <c r="D32" s="20">
        <v>2500</v>
      </c>
      <c r="E32" s="22">
        <v>0</v>
      </c>
      <c r="F32" s="22">
        <f t="shared" si="2"/>
        <v>-0.13500000000000001</v>
      </c>
      <c r="G32" s="22">
        <v>0</v>
      </c>
      <c r="H32" s="22">
        <f t="shared" si="0"/>
        <v>-0.21</v>
      </c>
      <c r="I32" s="22">
        <v>0</v>
      </c>
      <c r="J32" s="22">
        <f t="shared" si="1"/>
        <v>-0.33</v>
      </c>
      <c r="K32" s="22">
        <v>6.7500000000000004E-2</v>
      </c>
      <c r="L32" s="22">
        <v>-6.7500000000000004E-2</v>
      </c>
      <c r="M32" s="22">
        <v>0.105</v>
      </c>
      <c r="N32" s="22">
        <v>-0.105</v>
      </c>
      <c r="O32" s="22">
        <v>0.16500000000000001</v>
      </c>
      <c r="P32" s="22">
        <v>-0.16500000000000001</v>
      </c>
      <c r="Q32" s="50"/>
      <c r="R32" s="348"/>
      <c r="S32" s="54">
        <v>280.00000000001</v>
      </c>
      <c r="T32" s="52">
        <v>10</v>
      </c>
      <c r="U32" s="52">
        <v>16</v>
      </c>
      <c r="V32" s="52">
        <v>25</v>
      </c>
      <c r="W32" s="52">
        <v>40</v>
      </c>
      <c r="X32" s="52">
        <v>60</v>
      </c>
      <c r="Y32" s="52">
        <v>100</v>
      </c>
      <c r="Z32" s="52">
        <v>160</v>
      </c>
      <c r="AA32" s="52">
        <v>250</v>
      </c>
      <c r="AB32" s="52">
        <v>400</v>
      </c>
      <c r="AC32" s="52">
        <v>600</v>
      </c>
      <c r="AD32" s="50"/>
      <c r="AE32" s="47"/>
      <c r="AF32" s="47"/>
    </row>
    <row r="33" spans="2:30" x14ac:dyDescent="0.25">
      <c r="D33" s="20">
        <v>3150</v>
      </c>
      <c r="Q33" s="48"/>
      <c r="R33" s="348"/>
      <c r="S33" s="54">
        <v>560.00000000001</v>
      </c>
      <c r="T33" s="52">
        <v>12</v>
      </c>
      <c r="U33" s="52">
        <v>20</v>
      </c>
      <c r="V33" s="52">
        <v>30</v>
      </c>
      <c r="W33" s="52">
        <v>50</v>
      </c>
      <c r="X33" s="52">
        <v>80</v>
      </c>
      <c r="Y33" s="52">
        <v>130</v>
      </c>
      <c r="Z33" s="52">
        <v>200</v>
      </c>
      <c r="AA33" s="52">
        <v>300</v>
      </c>
      <c r="AB33" s="52">
        <v>500</v>
      </c>
      <c r="AC33" s="52">
        <v>800</v>
      </c>
      <c r="AD33" s="48"/>
    </row>
    <row r="34" spans="2:30" x14ac:dyDescent="0.25">
      <c r="Q34" s="48"/>
      <c r="R34" s="348"/>
      <c r="S34" s="54">
        <v>1000.00000000001</v>
      </c>
      <c r="T34" s="52">
        <v>16</v>
      </c>
      <c r="U34" s="52">
        <v>25</v>
      </c>
      <c r="V34" s="52">
        <v>40</v>
      </c>
      <c r="W34" s="52">
        <v>60</v>
      </c>
      <c r="X34" s="52">
        <v>100</v>
      </c>
      <c r="Y34" s="52">
        <v>160</v>
      </c>
      <c r="Z34" s="52">
        <v>250</v>
      </c>
      <c r="AA34" s="52">
        <v>400</v>
      </c>
      <c r="AB34" s="52">
        <v>600</v>
      </c>
      <c r="AC34" s="52">
        <v>1000</v>
      </c>
      <c r="AD34" s="48"/>
    </row>
    <row r="35" spans="2:30" x14ac:dyDescent="0.25">
      <c r="D35" s="21" t="s">
        <v>43</v>
      </c>
      <c r="E35" s="21"/>
      <c r="F35" s="18" t="str">
        <f>Principal!F15</f>
        <v>js7</v>
      </c>
      <c r="G35" s="17" t="s">
        <v>44</v>
      </c>
      <c r="H35" s="18">
        <f>HLOOKUP(F35,D11:O12,2)</f>
        <v>10</v>
      </c>
      <c r="Q35" s="48"/>
      <c r="R35" s="348"/>
      <c r="S35" s="54">
        <v>1600.00000000001</v>
      </c>
      <c r="T35" s="52">
        <v>20</v>
      </c>
      <c r="U35" s="52">
        <v>30</v>
      </c>
      <c r="V35" s="52">
        <v>50</v>
      </c>
      <c r="W35" s="52">
        <v>80</v>
      </c>
      <c r="X35" s="52">
        <v>130</v>
      </c>
      <c r="Y35" s="52">
        <v>200</v>
      </c>
      <c r="Z35" s="52">
        <v>300</v>
      </c>
      <c r="AA35" s="52">
        <v>500</v>
      </c>
      <c r="AB35" s="52">
        <v>800</v>
      </c>
      <c r="AC35" s="52">
        <v>1300</v>
      </c>
      <c r="AD35" s="48"/>
    </row>
    <row r="36" spans="2:30" x14ac:dyDescent="0.25">
      <c r="D36" s="8" t="s">
        <v>45</v>
      </c>
      <c r="E36" s="8"/>
      <c r="F36" s="23">
        <f>Principal!F14</f>
        <v>230</v>
      </c>
      <c r="G36" s="346" t="s">
        <v>46</v>
      </c>
      <c r="H36" s="18">
        <f>VLOOKUP(F36,$D$12:$P$33,H35)</f>
        <v>2.3E-2</v>
      </c>
      <c r="Q36" s="48"/>
      <c r="R36" s="348"/>
      <c r="S36" s="54">
        <v>2500.00000000001</v>
      </c>
      <c r="T36" s="52">
        <v>25</v>
      </c>
      <c r="U36" s="52">
        <v>40</v>
      </c>
      <c r="V36" s="52">
        <v>60</v>
      </c>
      <c r="W36" s="52">
        <v>100</v>
      </c>
      <c r="X36" s="52">
        <v>160</v>
      </c>
      <c r="Y36" s="52">
        <v>250</v>
      </c>
      <c r="Z36" s="52">
        <v>400</v>
      </c>
      <c r="AA36" s="52">
        <v>600</v>
      </c>
      <c r="AB36" s="52">
        <v>1000</v>
      </c>
      <c r="AC36" s="52">
        <v>1600</v>
      </c>
      <c r="AD36" s="48"/>
    </row>
    <row r="37" spans="2:30" x14ac:dyDescent="0.25">
      <c r="G37" s="346"/>
      <c r="H37" s="18">
        <f>VLOOKUP(F36,$D$12:$P$33,H35+1)</f>
        <v>-2.3E-2</v>
      </c>
      <c r="Q37" s="48"/>
      <c r="R37" s="348"/>
      <c r="S37" s="54">
        <v>4000.00000000001</v>
      </c>
      <c r="T37" s="52">
        <v>30</v>
      </c>
      <c r="U37" s="52">
        <v>50</v>
      </c>
      <c r="V37" s="52">
        <v>80</v>
      </c>
      <c r="W37" s="52">
        <v>130</v>
      </c>
      <c r="X37" s="52">
        <v>200</v>
      </c>
      <c r="Y37" s="52">
        <v>300</v>
      </c>
      <c r="Z37" s="52">
        <v>500</v>
      </c>
      <c r="AA37" s="52">
        <v>800</v>
      </c>
      <c r="AB37" s="52">
        <v>1300</v>
      </c>
      <c r="AC37" s="52">
        <v>2000</v>
      </c>
      <c r="AD37" s="48"/>
    </row>
    <row r="38" spans="2:30" x14ac:dyDescent="0.25">
      <c r="R38" s="348"/>
      <c r="S38" s="54">
        <v>6300.00000000001</v>
      </c>
      <c r="T38" s="52">
        <v>40</v>
      </c>
      <c r="U38" s="52">
        <v>60</v>
      </c>
      <c r="V38" s="52">
        <v>100</v>
      </c>
      <c r="W38" s="52">
        <v>160</v>
      </c>
      <c r="X38" s="52">
        <v>250</v>
      </c>
      <c r="Y38" s="52">
        <v>400</v>
      </c>
      <c r="Z38" s="52">
        <v>600</v>
      </c>
      <c r="AA38" s="52">
        <v>1000</v>
      </c>
      <c r="AB38" s="52">
        <v>1600</v>
      </c>
      <c r="AC38" s="52">
        <v>2400</v>
      </c>
    </row>
    <row r="39" spans="2:30" x14ac:dyDescent="0.25">
      <c r="B39" s="12" t="s">
        <v>86</v>
      </c>
    </row>
    <row r="40" spans="2:30" ht="18" customHeight="1" x14ac:dyDescent="0.25">
      <c r="B40" s="25" t="s">
        <v>38</v>
      </c>
      <c r="C40" s="13" t="s">
        <v>39</v>
      </c>
      <c r="E40" s="345" t="s">
        <v>37</v>
      </c>
      <c r="F40" s="345"/>
      <c r="G40" s="345" t="s">
        <v>87</v>
      </c>
      <c r="H40" s="345"/>
    </row>
    <row r="41" spans="2:30" x14ac:dyDescent="0.25">
      <c r="B41" s="16"/>
      <c r="C41" s="14"/>
      <c r="D41" s="18">
        <v>1</v>
      </c>
      <c r="E41" s="18">
        <v>2</v>
      </c>
      <c r="F41" s="18">
        <v>3</v>
      </c>
      <c r="G41" s="18">
        <v>4</v>
      </c>
      <c r="H41" s="18">
        <v>5</v>
      </c>
      <c r="S41" s="56" t="str">
        <f>CONCATENATE(U41,T41)</f>
        <v>21a</v>
      </c>
      <c r="T41" s="56" t="s">
        <v>17</v>
      </c>
      <c r="U41" s="56">
        <v>21</v>
      </c>
    </row>
    <row r="42" spans="2:30" x14ac:dyDescent="0.25">
      <c r="B42" s="9">
        <v>3</v>
      </c>
      <c r="C42" s="9">
        <v>6</v>
      </c>
      <c r="E42" s="22">
        <v>0</v>
      </c>
      <c r="F42" s="22">
        <v>-1.7999999999999999E-2</v>
      </c>
      <c r="G42" s="22">
        <v>0</v>
      </c>
      <c r="H42" s="22">
        <v>-4.0000000000000001E-3</v>
      </c>
      <c r="S42" s="56" t="str">
        <f t="shared" ref="S42:S105" si="3">CONCATENATE(U42,T42)</f>
        <v>21ab</v>
      </c>
      <c r="T42" s="56" t="s">
        <v>143</v>
      </c>
      <c r="U42" s="56">
        <v>21</v>
      </c>
    </row>
    <row r="43" spans="2:30" x14ac:dyDescent="0.25">
      <c r="B43" s="9">
        <v>6</v>
      </c>
      <c r="C43" s="9">
        <v>10</v>
      </c>
      <c r="D43" s="19">
        <v>6</v>
      </c>
      <c r="E43" s="22">
        <v>0</v>
      </c>
      <c r="F43" s="22">
        <v>-2.1999999999999999E-2</v>
      </c>
      <c r="G43" s="22">
        <v>0</v>
      </c>
      <c r="H43" s="22">
        <v>-4.4999999999999997E-3</v>
      </c>
      <c r="S43" s="56" t="str">
        <f t="shared" si="3"/>
        <v>21b</v>
      </c>
      <c r="T43" s="56" t="s">
        <v>144</v>
      </c>
      <c r="U43" s="56">
        <v>21</v>
      </c>
    </row>
    <row r="44" spans="2:30" x14ac:dyDescent="0.25">
      <c r="B44" s="9">
        <v>10</v>
      </c>
      <c r="C44" s="9">
        <v>18</v>
      </c>
      <c r="D44" s="19">
        <v>10</v>
      </c>
      <c r="E44" s="22">
        <v>0</v>
      </c>
      <c r="F44" s="22">
        <v>-2.7E-2</v>
      </c>
      <c r="G44" s="22">
        <v>0</v>
      </c>
      <c r="H44" s="22">
        <v>-5.4999999999999997E-3</v>
      </c>
      <c r="S44" s="56" t="str">
        <f t="shared" si="3"/>
        <v>21c</v>
      </c>
      <c r="T44" s="56" t="s">
        <v>115</v>
      </c>
      <c r="U44" s="56">
        <v>21</v>
      </c>
    </row>
    <row r="45" spans="2:30" x14ac:dyDescent="0.25">
      <c r="B45" s="9">
        <v>18</v>
      </c>
      <c r="C45" s="9">
        <v>30</v>
      </c>
      <c r="D45" s="19">
        <v>18</v>
      </c>
      <c r="E45" s="22">
        <v>0</v>
      </c>
      <c r="F45" s="22">
        <v>-3.3000000000000002E-2</v>
      </c>
      <c r="G45" s="22">
        <v>0</v>
      </c>
      <c r="H45" s="22">
        <v>-6.4999999999999997E-3</v>
      </c>
      <c r="S45" s="56" t="str">
        <f t="shared" si="3"/>
        <v>21cd</v>
      </c>
      <c r="T45" s="56" t="s">
        <v>146</v>
      </c>
      <c r="U45" s="56">
        <v>21</v>
      </c>
    </row>
    <row r="46" spans="2:30" x14ac:dyDescent="0.25">
      <c r="B46" s="9">
        <v>30</v>
      </c>
      <c r="C46" s="9">
        <v>50</v>
      </c>
      <c r="D46" s="19">
        <v>30</v>
      </c>
      <c r="E46" s="22">
        <v>0</v>
      </c>
      <c r="F46" s="22">
        <v>-3.9E-2</v>
      </c>
      <c r="G46" s="22">
        <v>0</v>
      </c>
      <c r="H46" s="22">
        <v>-8.0000000000000002E-3</v>
      </c>
      <c r="S46" s="56" t="str">
        <f t="shared" si="3"/>
        <v>21d</v>
      </c>
      <c r="T46" s="56" t="s">
        <v>15</v>
      </c>
      <c r="U46" s="56">
        <v>21</v>
      </c>
    </row>
    <row r="47" spans="2:30" x14ac:dyDescent="0.25">
      <c r="B47" s="9">
        <v>50</v>
      </c>
      <c r="C47" s="9">
        <v>80</v>
      </c>
      <c r="D47" s="19">
        <v>50</v>
      </c>
      <c r="E47" s="22">
        <v>0</v>
      </c>
      <c r="F47" s="22">
        <v>-4.5999999999999999E-2</v>
      </c>
      <c r="G47" s="22">
        <v>0</v>
      </c>
      <c r="H47" s="22">
        <v>-9.4999999999999998E-3</v>
      </c>
      <c r="S47" s="56" t="str">
        <f t="shared" si="3"/>
        <v>21e</v>
      </c>
      <c r="T47" s="56" t="s">
        <v>147</v>
      </c>
      <c r="U47" s="56">
        <v>21</v>
      </c>
    </row>
    <row r="48" spans="2:30" x14ac:dyDescent="0.25">
      <c r="B48" s="9">
        <v>80</v>
      </c>
      <c r="C48" s="9">
        <v>120</v>
      </c>
      <c r="D48" s="19">
        <v>80</v>
      </c>
      <c r="E48" s="22">
        <v>0</v>
      </c>
      <c r="F48" s="22">
        <v>-5.3999999999999999E-2</v>
      </c>
      <c r="G48" s="22">
        <v>0</v>
      </c>
      <c r="H48" s="22">
        <v>-1.0999999999999999E-2</v>
      </c>
      <c r="S48" s="56" t="str">
        <f t="shared" si="3"/>
        <v>21f</v>
      </c>
      <c r="T48" s="56" t="s">
        <v>148</v>
      </c>
      <c r="U48" s="56">
        <v>21</v>
      </c>
    </row>
    <row r="49" spans="2:21" x14ac:dyDescent="0.25">
      <c r="B49" s="9">
        <v>120</v>
      </c>
      <c r="C49" s="9">
        <v>180</v>
      </c>
      <c r="D49" s="19">
        <v>120</v>
      </c>
      <c r="E49" s="22">
        <v>0</v>
      </c>
      <c r="F49" s="22">
        <v>-6.3E-2</v>
      </c>
      <c r="G49" s="22">
        <v>0</v>
      </c>
      <c r="H49" s="22">
        <v>-1.2500000000000001E-2</v>
      </c>
      <c r="S49" s="56" t="str">
        <f t="shared" si="3"/>
        <v>21g</v>
      </c>
      <c r="T49" s="56" t="s">
        <v>149</v>
      </c>
      <c r="U49" s="56">
        <v>21</v>
      </c>
    </row>
    <row r="50" spans="2:21" x14ac:dyDescent="0.25">
      <c r="B50" s="9">
        <v>180</v>
      </c>
      <c r="C50" s="9">
        <v>250</v>
      </c>
      <c r="D50" s="19">
        <v>180</v>
      </c>
      <c r="E50" s="22">
        <v>0</v>
      </c>
      <c r="F50" s="22">
        <v>-7.1999999999999995E-2</v>
      </c>
      <c r="G50" s="22">
        <v>0</v>
      </c>
      <c r="H50" s="22">
        <v>-1.4500000000000001E-2</v>
      </c>
      <c r="S50" s="56" t="str">
        <f t="shared" si="3"/>
        <v>22a</v>
      </c>
      <c r="T50" s="56" t="s">
        <v>17</v>
      </c>
      <c r="U50" s="56">
        <v>22</v>
      </c>
    </row>
    <row r="51" spans="2:21" x14ac:dyDescent="0.25">
      <c r="B51" s="9">
        <v>250</v>
      </c>
      <c r="C51" s="9">
        <v>315</v>
      </c>
      <c r="D51" s="19">
        <v>250</v>
      </c>
      <c r="E51" s="22">
        <v>0</v>
      </c>
      <c r="F51" s="22">
        <v>-8.1000000000000003E-2</v>
      </c>
      <c r="G51" s="22">
        <v>0</v>
      </c>
      <c r="H51" s="22">
        <v>-1.6E-2</v>
      </c>
      <c r="S51" s="56" t="str">
        <f t="shared" si="3"/>
        <v>22ab</v>
      </c>
      <c r="T51" s="56" t="s">
        <v>143</v>
      </c>
      <c r="U51" s="56">
        <v>22</v>
      </c>
    </row>
    <row r="52" spans="2:21" x14ac:dyDescent="0.25">
      <c r="B52" s="9">
        <v>315</v>
      </c>
      <c r="C52" s="9">
        <v>400</v>
      </c>
      <c r="D52" s="19">
        <v>315</v>
      </c>
      <c r="E52" s="22">
        <v>0</v>
      </c>
      <c r="F52" s="22">
        <v>-8.8999999999999996E-2</v>
      </c>
      <c r="G52" s="22">
        <v>0</v>
      </c>
      <c r="H52" s="22">
        <v>-1.7999999999999999E-2</v>
      </c>
      <c r="S52" s="56" t="str">
        <f t="shared" si="3"/>
        <v>22b</v>
      </c>
      <c r="T52" s="56" t="s">
        <v>144</v>
      </c>
      <c r="U52" s="56">
        <v>22</v>
      </c>
    </row>
    <row r="53" spans="2:21" x14ac:dyDescent="0.25">
      <c r="B53" s="9">
        <v>400</v>
      </c>
      <c r="C53" s="9">
        <v>500</v>
      </c>
      <c r="D53" s="19">
        <v>400</v>
      </c>
      <c r="E53" s="22">
        <v>0</v>
      </c>
      <c r="F53" s="22">
        <v>-9.7000000000000003E-2</v>
      </c>
      <c r="G53" s="22">
        <v>0</v>
      </c>
      <c r="H53" s="22">
        <v>-0.02</v>
      </c>
      <c r="S53" s="56" t="str">
        <f t="shared" si="3"/>
        <v>22c</v>
      </c>
      <c r="T53" s="56" t="s">
        <v>115</v>
      </c>
      <c r="U53" s="56">
        <v>22</v>
      </c>
    </row>
    <row r="54" spans="2:21" x14ac:dyDescent="0.25">
      <c r="B54" s="9">
        <v>500</v>
      </c>
      <c r="C54" s="10">
        <v>630</v>
      </c>
      <c r="D54" s="19">
        <v>500</v>
      </c>
      <c r="E54" s="22">
        <v>0</v>
      </c>
      <c r="F54" s="22">
        <v>-0.11</v>
      </c>
      <c r="G54" s="22">
        <v>0</v>
      </c>
      <c r="H54" s="22">
        <v>-2.1999999999999999E-2</v>
      </c>
      <c r="S54" s="56" t="str">
        <f t="shared" si="3"/>
        <v>22cd</v>
      </c>
      <c r="T54" s="56" t="s">
        <v>146</v>
      </c>
      <c r="U54" s="56">
        <v>22</v>
      </c>
    </row>
    <row r="55" spans="2:21" x14ac:dyDescent="0.25">
      <c r="B55" s="9">
        <v>630</v>
      </c>
      <c r="C55" s="10">
        <v>800</v>
      </c>
      <c r="D55" s="20">
        <v>630</v>
      </c>
      <c r="E55" s="22">
        <v>0</v>
      </c>
      <c r="F55" s="22">
        <v>-0.125</v>
      </c>
      <c r="G55" s="22">
        <v>0</v>
      </c>
      <c r="H55" s="22">
        <v>-2.5000000000000001E-2</v>
      </c>
      <c r="S55" s="56" t="str">
        <f t="shared" si="3"/>
        <v>22d</v>
      </c>
      <c r="T55" s="56" t="s">
        <v>15</v>
      </c>
      <c r="U55" s="56">
        <v>22</v>
      </c>
    </row>
    <row r="56" spans="2:21" x14ac:dyDescent="0.25">
      <c r="B56" s="9">
        <v>800</v>
      </c>
      <c r="C56" s="10">
        <v>1000</v>
      </c>
      <c r="D56" s="20">
        <v>800</v>
      </c>
      <c r="E56" s="22">
        <v>0</v>
      </c>
      <c r="F56" s="22">
        <v>-0.14000000000000001</v>
      </c>
      <c r="G56" s="22">
        <v>0</v>
      </c>
      <c r="H56" s="22">
        <v>-2.8000000000000001E-2</v>
      </c>
      <c r="S56" s="56" t="str">
        <f t="shared" si="3"/>
        <v>22e</v>
      </c>
      <c r="T56" s="56" t="s">
        <v>147</v>
      </c>
      <c r="U56" s="56">
        <v>22</v>
      </c>
    </row>
    <row r="57" spans="2:21" x14ac:dyDescent="0.25">
      <c r="B57" s="9">
        <v>1000</v>
      </c>
      <c r="C57" s="10">
        <v>1250</v>
      </c>
      <c r="D57" s="20">
        <v>1000</v>
      </c>
      <c r="E57" s="22">
        <v>0</v>
      </c>
      <c r="F57" s="22">
        <v>-0.16500000000000001</v>
      </c>
      <c r="G57" s="22">
        <v>0</v>
      </c>
      <c r="H57" s="22">
        <v>-3.3000000000000002E-2</v>
      </c>
      <c r="S57" s="56" t="str">
        <f t="shared" si="3"/>
        <v>22f</v>
      </c>
      <c r="T57" s="56" t="s">
        <v>148</v>
      </c>
      <c r="U57" s="56">
        <v>22</v>
      </c>
    </row>
    <row r="58" spans="2:21" x14ac:dyDescent="0.25">
      <c r="B58" s="9">
        <v>1250</v>
      </c>
      <c r="C58" s="10">
        <v>1600</v>
      </c>
      <c r="D58" s="20">
        <v>1250</v>
      </c>
      <c r="E58" s="22">
        <v>0</v>
      </c>
      <c r="F58" s="22">
        <v>-0.19500000000000001</v>
      </c>
      <c r="G58" s="22">
        <v>0</v>
      </c>
      <c r="H58" s="22">
        <v>-3.9E-2</v>
      </c>
      <c r="S58" s="56" t="str">
        <f t="shared" si="3"/>
        <v>22g</v>
      </c>
      <c r="T58" s="56" t="s">
        <v>149</v>
      </c>
      <c r="U58" s="56">
        <v>22</v>
      </c>
    </row>
    <row r="59" spans="2:21" x14ac:dyDescent="0.25">
      <c r="B59" s="9">
        <v>1600</v>
      </c>
      <c r="C59" s="10">
        <v>2000</v>
      </c>
      <c r="D59" s="20">
        <v>1600</v>
      </c>
      <c r="E59" s="22">
        <v>0</v>
      </c>
      <c r="F59" s="22">
        <v>-0.23</v>
      </c>
      <c r="G59" s="22">
        <v>0</v>
      </c>
      <c r="H59" s="22">
        <v>-4.5999999999999999E-2</v>
      </c>
      <c r="S59" s="56" t="str">
        <f t="shared" si="3"/>
        <v>23a</v>
      </c>
      <c r="T59" s="56" t="s">
        <v>17</v>
      </c>
      <c r="U59" s="56">
        <v>23</v>
      </c>
    </row>
    <row r="60" spans="2:21" x14ac:dyDescent="0.25">
      <c r="B60" s="9">
        <v>2000</v>
      </c>
      <c r="C60" s="10">
        <v>2500</v>
      </c>
      <c r="D60" s="20">
        <v>2000</v>
      </c>
      <c r="E60" s="22">
        <v>0</v>
      </c>
      <c r="F60" s="22">
        <v>-0.28000000000000003</v>
      </c>
      <c r="G60" s="22">
        <v>0</v>
      </c>
      <c r="H60" s="22">
        <v>-5.5E-2</v>
      </c>
      <c r="S60" s="56" t="str">
        <f t="shared" si="3"/>
        <v>23ab</v>
      </c>
      <c r="T60" s="56" t="s">
        <v>143</v>
      </c>
      <c r="U60" s="56">
        <v>23</v>
      </c>
    </row>
    <row r="61" spans="2:21" x14ac:dyDescent="0.25">
      <c r="B61" s="9">
        <v>2500</v>
      </c>
      <c r="C61" s="10">
        <v>3150</v>
      </c>
      <c r="D61" s="20">
        <v>2500</v>
      </c>
      <c r="E61" s="22">
        <v>0</v>
      </c>
      <c r="F61" s="22">
        <v>-0.33</v>
      </c>
      <c r="G61" s="22">
        <v>0</v>
      </c>
      <c r="H61" s="22">
        <v>-6.7500000000000004E-2</v>
      </c>
      <c r="S61" s="56" t="str">
        <f t="shared" si="3"/>
        <v>23b</v>
      </c>
      <c r="T61" s="56" t="s">
        <v>144</v>
      </c>
      <c r="U61" s="56">
        <v>23</v>
      </c>
    </row>
    <row r="62" spans="2:21" x14ac:dyDescent="0.25">
      <c r="D62" s="20">
        <v>3150</v>
      </c>
      <c r="S62" s="56" t="str">
        <f t="shared" si="3"/>
        <v>23c</v>
      </c>
      <c r="T62" s="56" t="s">
        <v>115</v>
      </c>
      <c r="U62" s="56">
        <v>23</v>
      </c>
    </row>
    <row r="63" spans="2:21" x14ac:dyDescent="0.25">
      <c r="S63" s="56" t="str">
        <f t="shared" si="3"/>
        <v>23cd</v>
      </c>
      <c r="T63" s="56" t="s">
        <v>146</v>
      </c>
      <c r="U63" s="56">
        <v>23</v>
      </c>
    </row>
    <row r="64" spans="2:21" x14ac:dyDescent="0.25">
      <c r="B64" t="s">
        <v>37</v>
      </c>
      <c r="D64" t="s">
        <v>129</v>
      </c>
      <c r="S64" s="56" t="str">
        <f t="shared" si="3"/>
        <v>23d</v>
      </c>
      <c r="T64" s="56" t="s">
        <v>15</v>
      </c>
      <c r="U64" s="56">
        <v>23</v>
      </c>
    </row>
    <row r="65" spans="2:21" x14ac:dyDescent="0.25">
      <c r="B65" t="s">
        <v>87</v>
      </c>
      <c r="D65" s="21" t="s">
        <v>43</v>
      </c>
      <c r="E65" s="21"/>
      <c r="F65" s="18" t="str">
        <f>Principal!O8</f>
        <v>h9</v>
      </c>
      <c r="G65" s="26" t="s">
        <v>44</v>
      </c>
      <c r="H65" s="18">
        <f>HLOOKUP(F65,$D$40:$H$41,2)</f>
        <v>4</v>
      </c>
      <c r="S65" s="56" t="str">
        <f t="shared" si="3"/>
        <v>23e</v>
      </c>
      <c r="T65" s="56" t="s">
        <v>147</v>
      </c>
      <c r="U65" s="56">
        <v>23</v>
      </c>
    </row>
    <row r="66" spans="2:21" x14ac:dyDescent="0.25">
      <c r="D66" s="8" t="s">
        <v>128</v>
      </c>
      <c r="E66" s="8"/>
      <c r="F66" s="23">
        <f>Principal!O11</f>
        <v>132.32954621372721</v>
      </c>
      <c r="G66" s="37" t="s">
        <v>46</v>
      </c>
      <c r="H66" s="18">
        <f>VLOOKUP($F$66,$D$41:$H$62,H65)</f>
        <v>0</v>
      </c>
      <c r="S66" s="56" t="str">
        <f t="shared" si="3"/>
        <v>23f</v>
      </c>
      <c r="T66" s="56" t="s">
        <v>148</v>
      </c>
      <c r="U66" s="56">
        <v>23</v>
      </c>
    </row>
    <row r="67" spans="2:21" x14ac:dyDescent="0.25">
      <c r="G67" s="37"/>
      <c r="H67" s="18">
        <f>VLOOKUP($F$66,$D$41:$H$62,H65+1)</f>
        <v>-1.2500000000000001E-2</v>
      </c>
      <c r="S67" s="56" t="str">
        <f t="shared" si="3"/>
        <v>23g</v>
      </c>
      <c r="T67" s="56" t="s">
        <v>149</v>
      </c>
      <c r="U67" s="56">
        <v>23</v>
      </c>
    </row>
    <row r="68" spans="2:21" x14ac:dyDescent="0.25">
      <c r="S68" s="56" t="str">
        <f t="shared" si="3"/>
        <v>24a</v>
      </c>
      <c r="T68" s="56" t="s">
        <v>17</v>
      </c>
      <c r="U68" s="56">
        <v>24</v>
      </c>
    </row>
    <row r="69" spans="2:21" x14ac:dyDescent="0.25">
      <c r="S69" s="56" t="str">
        <f t="shared" si="3"/>
        <v>24ab</v>
      </c>
      <c r="T69" s="56" t="s">
        <v>143</v>
      </c>
      <c r="U69" s="56">
        <v>24</v>
      </c>
    </row>
    <row r="70" spans="2:21" x14ac:dyDescent="0.25">
      <c r="D70" t="s">
        <v>130</v>
      </c>
      <c r="S70" s="56" t="str">
        <f t="shared" si="3"/>
        <v>24b</v>
      </c>
      <c r="T70" s="56" t="s">
        <v>144</v>
      </c>
      <c r="U70" s="56">
        <v>24</v>
      </c>
    </row>
    <row r="71" spans="2:21" x14ac:dyDescent="0.25">
      <c r="D71" s="21" t="s">
        <v>43</v>
      </c>
      <c r="E71" s="21"/>
      <c r="F71" s="18" t="str">
        <f>Principal!$O$8</f>
        <v>h9</v>
      </c>
      <c r="G71" s="37" t="s">
        <v>44</v>
      </c>
      <c r="H71" s="18">
        <f>HLOOKUP(F71,$D$40:$H$41,2)</f>
        <v>4</v>
      </c>
      <c r="S71" s="56" t="str">
        <f t="shared" si="3"/>
        <v>24c</v>
      </c>
      <c r="T71" s="56" t="s">
        <v>115</v>
      </c>
      <c r="U71" s="56">
        <v>24</v>
      </c>
    </row>
    <row r="72" spans="2:21" x14ac:dyDescent="0.25">
      <c r="D72" s="8" t="s">
        <v>128</v>
      </c>
      <c r="E72" s="8"/>
      <c r="F72" s="23">
        <f>Principal!P11</f>
        <v>345.29856186178358</v>
      </c>
      <c r="G72" s="37" t="s">
        <v>46</v>
      </c>
      <c r="H72" s="18">
        <f>VLOOKUP($F$72,$D$41:$H$62,H71)</f>
        <v>0</v>
      </c>
      <c r="S72" s="56" t="str">
        <f t="shared" si="3"/>
        <v>24cd</v>
      </c>
      <c r="T72" s="56" t="s">
        <v>146</v>
      </c>
      <c r="U72" s="56">
        <v>24</v>
      </c>
    </row>
    <row r="73" spans="2:21" x14ac:dyDescent="0.25">
      <c r="G73" s="37"/>
      <c r="H73" s="18">
        <f>VLOOKUP($F$72,$D$41:$H$62,H71+1)</f>
        <v>-1.7999999999999999E-2</v>
      </c>
      <c r="S73" s="56" t="str">
        <f t="shared" si="3"/>
        <v>24d</v>
      </c>
      <c r="T73" s="56" t="s">
        <v>15</v>
      </c>
      <c r="U73" s="56">
        <v>24</v>
      </c>
    </row>
    <row r="74" spans="2:21" x14ac:dyDescent="0.25">
      <c r="S74" s="56" t="str">
        <f t="shared" si="3"/>
        <v>24e</v>
      </c>
      <c r="T74" s="56" t="s">
        <v>147</v>
      </c>
      <c r="U74" s="56">
        <v>24</v>
      </c>
    </row>
    <row r="75" spans="2:21" x14ac:dyDescent="0.25">
      <c r="S75" s="56" t="str">
        <f t="shared" si="3"/>
        <v>24f</v>
      </c>
      <c r="T75" s="56" t="s">
        <v>148</v>
      </c>
      <c r="U75" s="56">
        <v>24</v>
      </c>
    </row>
    <row r="76" spans="2:21" x14ac:dyDescent="0.25">
      <c r="S76" s="56" t="str">
        <f t="shared" si="3"/>
        <v>24g</v>
      </c>
      <c r="T76" s="56" t="s">
        <v>149</v>
      </c>
      <c r="U76" s="56">
        <v>24</v>
      </c>
    </row>
    <row r="77" spans="2:21" x14ac:dyDescent="0.25">
      <c r="S77" s="56" t="str">
        <f t="shared" si="3"/>
        <v>25a</v>
      </c>
      <c r="T77" s="56" t="s">
        <v>17</v>
      </c>
      <c r="U77" s="56">
        <v>25</v>
      </c>
    </row>
    <row r="78" spans="2:21" x14ac:dyDescent="0.25">
      <c r="S78" s="56" t="str">
        <f t="shared" si="3"/>
        <v>25ab</v>
      </c>
      <c r="T78" s="56" t="s">
        <v>143</v>
      </c>
      <c r="U78" s="56">
        <v>25</v>
      </c>
    </row>
    <row r="79" spans="2:21" x14ac:dyDescent="0.25">
      <c r="S79" s="56" t="str">
        <f t="shared" si="3"/>
        <v>25b</v>
      </c>
      <c r="T79" s="56" t="s">
        <v>144</v>
      </c>
      <c r="U79" s="56">
        <v>25</v>
      </c>
    </row>
    <row r="80" spans="2:21" x14ac:dyDescent="0.25">
      <c r="S80" s="56" t="str">
        <f t="shared" si="3"/>
        <v>25c</v>
      </c>
      <c r="T80" s="56" t="s">
        <v>115</v>
      </c>
      <c r="U80" s="56">
        <v>25</v>
      </c>
    </row>
    <row r="81" spans="19:21" x14ac:dyDescent="0.25">
      <c r="S81" s="56" t="str">
        <f t="shared" si="3"/>
        <v>25cd</v>
      </c>
      <c r="T81" s="56" t="s">
        <v>146</v>
      </c>
      <c r="U81" s="56">
        <v>25</v>
      </c>
    </row>
    <row r="82" spans="19:21" x14ac:dyDescent="0.25">
      <c r="S82" s="56" t="str">
        <f t="shared" si="3"/>
        <v>25d</v>
      </c>
      <c r="T82" s="56" t="s">
        <v>15</v>
      </c>
      <c r="U82" s="56">
        <v>25</v>
      </c>
    </row>
    <row r="83" spans="19:21" x14ac:dyDescent="0.25">
      <c r="S83" s="56" t="str">
        <f t="shared" si="3"/>
        <v>25e</v>
      </c>
      <c r="T83" s="56" t="s">
        <v>147</v>
      </c>
      <c r="U83" s="56">
        <v>25</v>
      </c>
    </row>
    <row r="84" spans="19:21" x14ac:dyDescent="0.25">
      <c r="S84" s="56" t="str">
        <f t="shared" si="3"/>
        <v>25f</v>
      </c>
      <c r="T84" s="56" t="s">
        <v>148</v>
      </c>
      <c r="U84" s="56">
        <v>25</v>
      </c>
    </row>
    <row r="85" spans="19:21" x14ac:dyDescent="0.25">
      <c r="S85" s="56" t="str">
        <f t="shared" si="3"/>
        <v>25g</v>
      </c>
      <c r="T85" s="56" t="s">
        <v>149</v>
      </c>
      <c r="U85" s="56">
        <v>25</v>
      </c>
    </row>
    <row r="86" spans="19:21" x14ac:dyDescent="0.25">
      <c r="S86" s="56" t="str">
        <f t="shared" si="3"/>
        <v>26a</v>
      </c>
      <c r="T86" s="56" t="s">
        <v>17</v>
      </c>
      <c r="U86" s="56">
        <v>26</v>
      </c>
    </row>
    <row r="87" spans="19:21" x14ac:dyDescent="0.25">
      <c r="S87" s="56" t="str">
        <f t="shared" si="3"/>
        <v>26ab</v>
      </c>
      <c r="T87" s="56" t="s">
        <v>143</v>
      </c>
      <c r="U87" s="56">
        <v>26</v>
      </c>
    </row>
    <row r="88" spans="19:21" x14ac:dyDescent="0.25">
      <c r="S88" s="56" t="str">
        <f t="shared" si="3"/>
        <v>26b</v>
      </c>
      <c r="T88" s="56" t="s">
        <v>144</v>
      </c>
      <c r="U88" s="56">
        <v>26</v>
      </c>
    </row>
    <row r="89" spans="19:21" x14ac:dyDescent="0.25">
      <c r="S89" s="56" t="str">
        <f t="shared" si="3"/>
        <v>26c</v>
      </c>
      <c r="T89" s="56" t="s">
        <v>115</v>
      </c>
      <c r="U89" s="56">
        <v>26</v>
      </c>
    </row>
    <row r="90" spans="19:21" x14ac:dyDescent="0.25">
      <c r="S90" s="56" t="str">
        <f t="shared" si="3"/>
        <v>26cd</v>
      </c>
      <c r="T90" s="56" t="s">
        <v>146</v>
      </c>
      <c r="U90" s="56">
        <v>26</v>
      </c>
    </row>
    <row r="91" spans="19:21" x14ac:dyDescent="0.25">
      <c r="S91" s="56" t="str">
        <f t="shared" si="3"/>
        <v>26d</v>
      </c>
      <c r="T91" s="56" t="s">
        <v>15</v>
      </c>
      <c r="U91" s="56">
        <v>26</v>
      </c>
    </row>
    <row r="92" spans="19:21" x14ac:dyDescent="0.25">
      <c r="S92" s="56" t="str">
        <f t="shared" si="3"/>
        <v>26e</v>
      </c>
      <c r="T92" s="56" t="s">
        <v>147</v>
      </c>
      <c r="U92" s="56">
        <v>26</v>
      </c>
    </row>
    <row r="93" spans="19:21" x14ac:dyDescent="0.25">
      <c r="S93" s="56" t="str">
        <f t="shared" si="3"/>
        <v>26f</v>
      </c>
      <c r="T93" s="56" t="s">
        <v>148</v>
      </c>
      <c r="U93" s="56">
        <v>26</v>
      </c>
    </row>
    <row r="94" spans="19:21" x14ac:dyDescent="0.25">
      <c r="S94" s="56" t="str">
        <f t="shared" si="3"/>
        <v>26g</v>
      </c>
      <c r="T94" s="56" t="s">
        <v>149</v>
      </c>
      <c r="U94" s="56">
        <v>26</v>
      </c>
    </row>
    <row r="95" spans="19:21" x14ac:dyDescent="0.25">
      <c r="S95" s="56" t="str">
        <f t="shared" si="3"/>
        <v>27a</v>
      </c>
      <c r="T95" s="56" t="s">
        <v>17</v>
      </c>
      <c r="U95" s="56">
        <v>27</v>
      </c>
    </row>
    <row r="96" spans="19:21" x14ac:dyDescent="0.25">
      <c r="S96" s="56" t="str">
        <f t="shared" si="3"/>
        <v>27ab</v>
      </c>
      <c r="T96" s="56" t="s">
        <v>143</v>
      </c>
      <c r="U96" s="56">
        <v>27</v>
      </c>
    </row>
    <row r="97" spans="19:21" x14ac:dyDescent="0.25">
      <c r="S97" s="56" t="str">
        <f t="shared" si="3"/>
        <v>27b</v>
      </c>
      <c r="T97" s="56" t="s">
        <v>144</v>
      </c>
      <c r="U97" s="56">
        <v>27</v>
      </c>
    </row>
    <row r="98" spans="19:21" x14ac:dyDescent="0.25">
      <c r="S98" s="56" t="str">
        <f t="shared" si="3"/>
        <v>27c</v>
      </c>
      <c r="T98" s="56" t="s">
        <v>115</v>
      </c>
      <c r="U98" s="56">
        <v>27</v>
      </c>
    </row>
    <row r="99" spans="19:21" x14ac:dyDescent="0.25">
      <c r="S99" s="56" t="str">
        <f t="shared" si="3"/>
        <v>27cd</v>
      </c>
      <c r="T99" s="56" t="s">
        <v>146</v>
      </c>
      <c r="U99" s="56">
        <v>27</v>
      </c>
    </row>
    <row r="100" spans="19:21" x14ac:dyDescent="0.25">
      <c r="S100" s="56" t="str">
        <f t="shared" si="3"/>
        <v>27d</v>
      </c>
      <c r="T100" s="56" t="s">
        <v>15</v>
      </c>
      <c r="U100" s="56">
        <v>27</v>
      </c>
    </row>
    <row r="101" spans="19:21" x14ac:dyDescent="0.25">
      <c r="S101" s="56" t="str">
        <f t="shared" si="3"/>
        <v>27e</v>
      </c>
      <c r="T101" s="56" t="s">
        <v>147</v>
      </c>
      <c r="U101" s="56">
        <v>27</v>
      </c>
    </row>
    <row r="102" spans="19:21" x14ac:dyDescent="0.25">
      <c r="S102" s="56" t="str">
        <f t="shared" si="3"/>
        <v>27f</v>
      </c>
      <c r="T102" s="56" t="s">
        <v>148</v>
      </c>
      <c r="U102" s="56">
        <v>27</v>
      </c>
    </row>
    <row r="103" spans="19:21" x14ac:dyDescent="0.25">
      <c r="S103" s="56" t="str">
        <f t="shared" si="3"/>
        <v>27g</v>
      </c>
      <c r="T103" s="56" t="s">
        <v>149</v>
      </c>
      <c r="U103" s="56">
        <v>27</v>
      </c>
    </row>
    <row r="104" spans="19:21" x14ac:dyDescent="0.25">
      <c r="S104" s="56" t="str">
        <f t="shared" si="3"/>
        <v>28a</v>
      </c>
      <c r="T104" s="56" t="s">
        <v>17</v>
      </c>
      <c r="U104" s="56">
        <v>28</v>
      </c>
    </row>
    <row r="105" spans="19:21" x14ac:dyDescent="0.25">
      <c r="S105" s="56" t="str">
        <f t="shared" si="3"/>
        <v>28ab</v>
      </c>
      <c r="T105" s="56" t="s">
        <v>143</v>
      </c>
      <c r="U105" s="56">
        <v>28</v>
      </c>
    </row>
    <row r="106" spans="19:21" x14ac:dyDescent="0.25">
      <c r="S106" s="56" t="str">
        <f t="shared" ref="S106:S130" si="4">CONCATENATE(U106,T106)</f>
        <v>28b</v>
      </c>
      <c r="T106" s="56" t="s">
        <v>144</v>
      </c>
      <c r="U106" s="56">
        <v>28</v>
      </c>
    </row>
    <row r="107" spans="19:21" x14ac:dyDescent="0.25">
      <c r="S107" s="56" t="str">
        <f t="shared" si="4"/>
        <v>28c</v>
      </c>
      <c r="T107" s="56" t="s">
        <v>115</v>
      </c>
      <c r="U107" s="56">
        <v>28</v>
      </c>
    </row>
    <row r="108" spans="19:21" x14ac:dyDescent="0.25">
      <c r="S108" s="56" t="str">
        <f t="shared" si="4"/>
        <v>28cd</v>
      </c>
      <c r="T108" s="56" t="s">
        <v>146</v>
      </c>
      <c r="U108" s="56">
        <v>28</v>
      </c>
    </row>
    <row r="109" spans="19:21" x14ac:dyDescent="0.25">
      <c r="S109" s="56" t="str">
        <f t="shared" si="4"/>
        <v>28d</v>
      </c>
      <c r="T109" s="56" t="s">
        <v>15</v>
      </c>
      <c r="U109" s="56">
        <v>28</v>
      </c>
    </row>
    <row r="110" spans="19:21" x14ac:dyDescent="0.25">
      <c r="S110" s="56" t="str">
        <f t="shared" si="4"/>
        <v>28e</v>
      </c>
      <c r="T110" s="56" t="s">
        <v>147</v>
      </c>
      <c r="U110" s="56">
        <v>28</v>
      </c>
    </row>
    <row r="111" spans="19:21" x14ac:dyDescent="0.25">
      <c r="S111" s="56" t="str">
        <f t="shared" si="4"/>
        <v>28f</v>
      </c>
      <c r="T111" s="56" t="s">
        <v>148</v>
      </c>
      <c r="U111" s="56">
        <v>28</v>
      </c>
    </row>
    <row r="112" spans="19:21" x14ac:dyDescent="0.25">
      <c r="S112" s="56" t="str">
        <f t="shared" si="4"/>
        <v>28g</v>
      </c>
      <c r="T112" s="56" t="s">
        <v>149</v>
      </c>
      <c r="U112" s="56">
        <v>28</v>
      </c>
    </row>
    <row r="113" spans="19:21" x14ac:dyDescent="0.25">
      <c r="S113" s="56" t="str">
        <f t="shared" si="4"/>
        <v>29a</v>
      </c>
      <c r="T113" s="56" t="s">
        <v>17</v>
      </c>
      <c r="U113" s="56">
        <v>29</v>
      </c>
    </row>
    <row r="114" spans="19:21" x14ac:dyDescent="0.25">
      <c r="S114" s="56" t="str">
        <f t="shared" si="4"/>
        <v>29ab</v>
      </c>
      <c r="T114" s="56" t="s">
        <v>143</v>
      </c>
      <c r="U114" s="56">
        <v>29</v>
      </c>
    </row>
    <row r="115" spans="19:21" x14ac:dyDescent="0.25">
      <c r="S115" s="56" t="str">
        <f t="shared" si="4"/>
        <v>29b</v>
      </c>
      <c r="T115" s="56" t="s">
        <v>144</v>
      </c>
      <c r="U115" s="56">
        <v>29</v>
      </c>
    </row>
    <row r="116" spans="19:21" x14ac:dyDescent="0.25">
      <c r="S116" s="56" t="str">
        <f t="shared" si="4"/>
        <v>29c</v>
      </c>
      <c r="T116" s="56" t="s">
        <v>115</v>
      </c>
      <c r="U116" s="56">
        <v>29</v>
      </c>
    </row>
    <row r="117" spans="19:21" x14ac:dyDescent="0.25">
      <c r="S117" s="56" t="str">
        <f t="shared" si="4"/>
        <v>29cd</v>
      </c>
      <c r="T117" s="56" t="s">
        <v>146</v>
      </c>
      <c r="U117" s="56">
        <v>29</v>
      </c>
    </row>
    <row r="118" spans="19:21" x14ac:dyDescent="0.25">
      <c r="S118" s="56" t="str">
        <f t="shared" si="4"/>
        <v>29d</v>
      </c>
      <c r="T118" s="56" t="s">
        <v>15</v>
      </c>
      <c r="U118" s="56">
        <v>29</v>
      </c>
    </row>
    <row r="119" spans="19:21" x14ac:dyDescent="0.25">
      <c r="S119" s="56" t="str">
        <f t="shared" si="4"/>
        <v>29e</v>
      </c>
      <c r="T119" s="56" t="s">
        <v>147</v>
      </c>
      <c r="U119" s="56">
        <v>29</v>
      </c>
    </row>
    <row r="120" spans="19:21" x14ac:dyDescent="0.25">
      <c r="S120" s="56" t="str">
        <f t="shared" si="4"/>
        <v>29f</v>
      </c>
      <c r="T120" s="56" t="s">
        <v>148</v>
      </c>
      <c r="U120" s="56">
        <v>29</v>
      </c>
    </row>
    <row r="121" spans="19:21" x14ac:dyDescent="0.25">
      <c r="S121" s="56" t="str">
        <f t="shared" si="4"/>
        <v>29g</v>
      </c>
      <c r="T121" s="56" t="s">
        <v>149</v>
      </c>
      <c r="U121" s="56">
        <v>29</v>
      </c>
    </row>
    <row r="122" spans="19:21" x14ac:dyDescent="0.25">
      <c r="S122" s="56" t="str">
        <f t="shared" si="4"/>
        <v>30a</v>
      </c>
      <c r="T122" s="56" t="s">
        <v>17</v>
      </c>
      <c r="U122" s="56">
        <v>30</v>
      </c>
    </row>
    <row r="123" spans="19:21" x14ac:dyDescent="0.25">
      <c r="S123" s="56" t="str">
        <f t="shared" si="4"/>
        <v>30ab</v>
      </c>
      <c r="T123" s="56" t="s">
        <v>143</v>
      </c>
      <c r="U123" s="56">
        <v>30</v>
      </c>
    </row>
    <row r="124" spans="19:21" x14ac:dyDescent="0.25">
      <c r="S124" s="56" t="str">
        <f t="shared" si="4"/>
        <v>30b</v>
      </c>
      <c r="T124" s="56" t="s">
        <v>144</v>
      </c>
      <c r="U124" s="56">
        <v>30</v>
      </c>
    </row>
    <row r="125" spans="19:21" x14ac:dyDescent="0.25">
      <c r="S125" s="56" t="str">
        <f t="shared" si="4"/>
        <v>30c</v>
      </c>
      <c r="T125" s="56" t="s">
        <v>115</v>
      </c>
      <c r="U125" s="56">
        <v>30</v>
      </c>
    </row>
    <row r="126" spans="19:21" x14ac:dyDescent="0.25">
      <c r="S126" s="56" t="str">
        <f t="shared" si="4"/>
        <v>30cd</v>
      </c>
      <c r="T126" s="56" t="s">
        <v>146</v>
      </c>
      <c r="U126" s="56">
        <v>30</v>
      </c>
    </row>
    <row r="127" spans="19:21" x14ac:dyDescent="0.25">
      <c r="S127" s="56" t="str">
        <f t="shared" si="4"/>
        <v>30d</v>
      </c>
      <c r="T127" s="56" t="s">
        <v>15</v>
      </c>
      <c r="U127" s="56">
        <v>30</v>
      </c>
    </row>
    <row r="128" spans="19:21" x14ac:dyDescent="0.25">
      <c r="S128" s="56" t="str">
        <f t="shared" si="4"/>
        <v>30e</v>
      </c>
      <c r="T128" s="56" t="s">
        <v>147</v>
      </c>
      <c r="U128" s="56">
        <v>30</v>
      </c>
    </row>
    <row r="129" spans="19:21" x14ac:dyDescent="0.25">
      <c r="S129" s="56" t="str">
        <f t="shared" si="4"/>
        <v>30f</v>
      </c>
      <c r="T129" s="56" t="s">
        <v>148</v>
      </c>
      <c r="U129" s="56">
        <v>30</v>
      </c>
    </row>
    <row r="130" spans="19:21" x14ac:dyDescent="0.25">
      <c r="S130" s="56" t="str">
        <f t="shared" si="4"/>
        <v>30g</v>
      </c>
      <c r="T130" s="56" t="s">
        <v>149</v>
      </c>
      <c r="U130" s="56">
        <v>30</v>
      </c>
    </row>
    <row r="131" spans="19:21" x14ac:dyDescent="0.25">
      <c r="S131" s="56" t="s">
        <v>152</v>
      </c>
      <c r="T131" s="56"/>
      <c r="U131" s="56"/>
    </row>
  </sheetData>
  <sortState xmlns:xlrd2="http://schemas.microsoft.com/office/spreadsheetml/2017/richdata2" ref="O11:O16">
    <sortCondition ref="O11:O16"/>
  </sortState>
  <mergeCells count="14">
    <mergeCell ref="S7:T7"/>
    <mergeCell ref="R11:R23"/>
    <mergeCell ref="R26:R38"/>
    <mergeCell ref="U8:V8"/>
    <mergeCell ref="U9:V9"/>
    <mergeCell ref="E40:F40"/>
    <mergeCell ref="G40:H40"/>
    <mergeCell ref="M11:N11"/>
    <mergeCell ref="O11:P11"/>
    <mergeCell ref="G36:G37"/>
    <mergeCell ref="E11:F11"/>
    <mergeCell ref="G11:H11"/>
    <mergeCell ref="I11:J11"/>
    <mergeCell ref="K11:L1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1FCC2-63C9-4249-AB05-D8EA4F272DA4}">
  <sheetPr codeName="Planilha1"/>
  <dimension ref="B1:X1203"/>
  <sheetViews>
    <sheetView workbookViewId="0">
      <selection activeCell="B5" sqref="B5"/>
    </sheetView>
  </sheetViews>
  <sheetFormatPr defaultRowHeight="15" x14ac:dyDescent="0.25"/>
  <cols>
    <col min="2" max="2" width="9.140625" style="69"/>
    <col min="3" max="3" width="28.7109375" style="174" customWidth="1"/>
    <col min="4" max="5" width="25.7109375" style="171" customWidth="1"/>
    <col min="6" max="6" width="6.5703125" style="169" customWidth="1"/>
    <col min="7" max="7" width="6.5703125" style="183" customWidth="1"/>
    <col min="8" max="8" width="8.28515625" style="69" customWidth="1"/>
    <col min="9" max="10" width="9.140625" style="69"/>
    <col min="11" max="11" width="11.7109375" style="69" customWidth="1"/>
    <col min="12" max="12" width="9.140625" style="69"/>
    <col min="13" max="13" width="11.85546875" style="69" customWidth="1"/>
    <col min="14" max="17" width="9.140625" style="69"/>
    <col min="18" max="18" width="9.140625" style="69" customWidth="1"/>
    <col min="19" max="24" width="9.140625" style="69"/>
  </cols>
  <sheetData>
    <row r="1" spans="2:24" x14ac:dyDescent="0.25">
      <c r="H1" s="185"/>
      <c r="I1" s="185"/>
      <c r="J1" s="185"/>
      <c r="K1" s="185"/>
      <c r="L1" s="185"/>
      <c r="M1" s="185"/>
      <c r="N1" s="185"/>
      <c r="O1" s="185"/>
      <c r="R1" s="350" t="s">
        <v>197</v>
      </c>
      <c r="S1" s="350"/>
      <c r="T1" s="350"/>
      <c r="U1" s="350"/>
      <c r="V1" s="350"/>
      <c r="W1" s="350"/>
    </row>
    <row r="2" spans="2:24" x14ac:dyDescent="0.25">
      <c r="R2" s="351" t="s">
        <v>204</v>
      </c>
      <c r="S2" s="351"/>
      <c r="T2" s="351"/>
      <c r="U2" s="351" t="s">
        <v>205</v>
      </c>
      <c r="V2" s="351"/>
      <c r="W2" s="351"/>
    </row>
    <row r="3" spans="2:24" ht="40.5" customHeight="1" x14ac:dyDescent="0.25">
      <c r="B3" s="168" t="s">
        <v>199</v>
      </c>
      <c r="C3" s="172" t="s">
        <v>111</v>
      </c>
      <c r="D3" s="172" t="s">
        <v>200</v>
      </c>
      <c r="E3" s="172" t="s">
        <v>201</v>
      </c>
      <c r="F3" s="352" t="s">
        <v>1</v>
      </c>
      <c r="G3" s="352"/>
      <c r="H3" s="168" t="s">
        <v>5</v>
      </c>
      <c r="I3" s="168" t="s">
        <v>23</v>
      </c>
      <c r="J3" s="168" t="s">
        <v>6</v>
      </c>
      <c r="K3" s="187" t="s">
        <v>212</v>
      </c>
      <c r="L3" s="168" t="s">
        <v>18</v>
      </c>
      <c r="M3" s="168" t="s">
        <v>42</v>
      </c>
      <c r="N3" s="168" t="s">
        <v>192</v>
      </c>
      <c r="O3" s="168" t="s">
        <v>193</v>
      </c>
      <c r="P3" s="168" t="s">
        <v>194</v>
      </c>
      <c r="Q3" s="168" t="s">
        <v>195</v>
      </c>
      <c r="R3" s="168" t="s">
        <v>155</v>
      </c>
      <c r="S3" s="168" t="s">
        <v>158</v>
      </c>
      <c r="T3" s="168" t="s">
        <v>196</v>
      </c>
      <c r="U3" s="168" t="s">
        <v>155</v>
      </c>
      <c r="V3" s="168" t="s">
        <v>158</v>
      </c>
      <c r="W3" s="168" t="s">
        <v>196</v>
      </c>
      <c r="X3" s="168" t="s">
        <v>198</v>
      </c>
    </row>
    <row r="4" spans="2:24" x14ac:dyDescent="0.25">
      <c r="B4" s="56">
        <v>1</v>
      </c>
      <c r="C4" s="175" t="s">
        <v>203</v>
      </c>
      <c r="D4" s="173" t="s">
        <v>204</v>
      </c>
      <c r="E4" s="173" t="s">
        <v>205</v>
      </c>
      <c r="F4" s="170">
        <v>23</v>
      </c>
      <c r="G4" s="184">
        <v>65</v>
      </c>
      <c r="H4" s="56">
        <v>5</v>
      </c>
      <c r="I4" s="56">
        <v>20</v>
      </c>
      <c r="J4" s="56">
        <v>13</v>
      </c>
      <c r="K4" s="56" t="s">
        <v>213</v>
      </c>
      <c r="L4" s="56">
        <v>230</v>
      </c>
      <c r="M4" s="56" t="s">
        <v>33</v>
      </c>
      <c r="N4" s="56">
        <v>0.55500000000000005</v>
      </c>
      <c r="O4" s="56">
        <v>1</v>
      </c>
      <c r="P4" s="56">
        <v>1.25</v>
      </c>
      <c r="Q4" s="56" t="s">
        <v>206</v>
      </c>
      <c r="R4" s="56">
        <v>60</v>
      </c>
      <c r="S4" s="56">
        <v>400</v>
      </c>
      <c r="T4" s="56">
        <v>460</v>
      </c>
      <c r="U4" s="56">
        <v>110</v>
      </c>
      <c r="V4" s="56">
        <v>600</v>
      </c>
      <c r="W4" s="56">
        <v>710</v>
      </c>
      <c r="X4" s="56" t="s">
        <v>87</v>
      </c>
    </row>
    <row r="5" spans="2:24" x14ac:dyDescent="0.25">
      <c r="B5" s="56">
        <v>2</v>
      </c>
      <c r="C5" s="175"/>
      <c r="D5" s="173"/>
      <c r="E5" s="173"/>
      <c r="F5" s="170"/>
      <c r="G5" s="184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</row>
    <row r="6" spans="2:24" x14ac:dyDescent="0.25">
      <c r="B6" s="56">
        <v>3</v>
      </c>
      <c r="C6" s="175"/>
      <c r="D6" s="173"/>
      <c r="E6" s="173"/>
      <c r="F6" s="170"/>
      <c r="G6" s="184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</row>
    <row r="7" spans="2:24" x14ac:dyDescent="0.25">
      <c r="B7" s="56">
        <v>4</v>
      </c>
      <c r="C7" s="175"/>
      <c r="D7" s="173"/>
      <c r="E7" s="173"/>
      <c r="F7" s="170"/>
      <c r="G7" s="184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</row>
    <row r="8" spans="2:24" x14ac:dyDescent="0.25">
      <c r="B8" s="56">
        <v>5</v>
      </c>
      <c r="C8" s="175"/>
      <c r="D8" s="173"/>
      <c r="E8" s="173"/>
      <c r="F8" s="170"/>
      <c r="G8" s="184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</row>
    <row r="9" spans="2:24" x14ac:dyDescent="0.25">
      <c r="B9" s="56">
        <v>6</v>
      </c>
      <c r="C9" s="175"/>
      <c r="D9" s="173"/>
      <c r="E9" s="173"/>
      <c r="F9" s="170"/>
      <c r="G9" s="184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</row>
    <row r="10" spans="2:24" x14ac:dyDescent="0.25">
      <c r="B10" s="56">
        <v>7</v>
      </c>
      <c r="C10" s="175"/>
      <c r="D10" s="173"/>
      <c r="E10" s="173"/>
      <c r="F10" s="170"/>
      <c r="G10" s="184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</row>
    <row r="11" spans="2:24" x14ac:dyDescent="0.25">
      <c r="B11" s="56">
        <v>8</v>
      </c>
      <c r="C11" s="175"/>
      <c r="D11" s="173"/>
      <c r="E11" s="173"/>
      <c r="F11" s="170"/>
      <c r="G11" s="184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</row>
    <row r="12" spans="2:24" x14ac:dyDescent="0.25">
      <c r="B12" s="56">
        <v>9</v>
      </c>
      <c r="C12" s="175"/>
      <c r="D12" s="173"/>
      <c r="E12" s="173"/>
      <c r="F12" s="170"/>
      <c r="G12" s="184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</row>
    <row r="13" spans="2:24" x14ac:dyDescent="0.25">
      <c r="B13" s="56">
        <v>10</v>
      </c>
      <c r="C13" s="175"/>
      <c r="D13" s="173"/>
      <c r="E13" s="173"/>
      <c r="F13" s="170"/>
      <c r="G13" s="184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</row>
    <row r="14" spans="2:24" x14ac:dyDescent="0.25">
      <c r="B14" s="56">
        <v>11</v>
      </c>
      <c r="C14" s="175"/>
      <c r="D14" s="173"/>
      <c r="E14" s="173"/>
      <c r="F14" s="170"/>
      <c r="G14" s="184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</row>
    <row r="15" spans="2:24" x14ac:dyDescent="0.25">
      <c r="B15" s="56">
        <v>12</v>
      </c>
      <c r="C15" s="175"/>
      <c r="D15" s="173"/>
      <c r="E15" s="173"/>
      <c r="F15" s="170"/>
      <c r="G15" s="184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</row>
    <row r="16" spans="2:24" x14ac:dyDescent="0.25">
      <c r="B16" s="56">
        <v>13</v>
      </c>
      <c r="C16" s="175"/>
      <c r="D16" s="173"/>
      <c r="E16" s="173"/>
      <c r="F16" s="170"/>
      <c r="G16" s="184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</row>
    <row r="17" spans="2:24" x14ac:dyDescent="0.25">
      <c r="B17" s="56">
        <v>14</v>
      </c>
      <c r="C17" s="175"/>
      <c r="D17" s="173"/>
      <c r="E17" s="173"/>
      <c r="F17" s="170"/>
      <c r="G17" s="184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</row>
    <row r="18" spans="2:24" x14ac:dyDescent="0.25">
      <c r="B18" s="56">
        <v>15</v>
      </c>
      <c r="C18" s="175"/>
      <c r="D18" s="173"/>
      <c r="E18" s="173"/>
      <c r="F18" s="170"/>
      <c r="G18" s="184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</row>
    <row r="19" spans="2:24" x14ac:dyDescent="0.25">
      <c r="B19" s="56">
        <v>16</v>
      </c>
      <c r="C19" s="175"/>
      <c r="D19" s="173"/>
      <c r="E19" s="173"/>
      <c r="F19" s="170"/>
      <c r="G19" s="184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</row>
    <row r="20" spans="2:24" x14ac:dyDescent="0.25">
      <c r="B20" s="56">
        <v>17</v>
      </c>
      <c r="C20" s="175"/>
      <c r="D20" s="173"/>
      <c r="E20" s="173"/>
      <c r="F20" s="170"/>
      <c r="G20" s="184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</row>
    <row r="21" spans="2:24" x14ac:dyDescent="0.25">
      <c r="B21" s="56">
        <v>18</v>
      </c>
      <c r="C21" s="175"/>
      <c r="D21" s="173"/>
      <c r="E21" s="173"/>
      <c r="F21" s="170"/>
      <c r="G21" s="184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</row>
    <row r="22" spans="2:24" x14ac:dyDescent="0.25">
      <c r="B22" s="56">
        <v>19</v>
      </c>
      <c r="C22" s="175"/>
      <c r="D22" s="173"/>
      <c r="E22" s="173"/>
      <c r="F22" s="170"/>
      <c r="G22" s="184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</row>
    <row r="23" spans="2:24" x14ac:dyDescent="0.25">
      <c r="B23" s="56">
        <v>20</v>
      </c>
      <c r="C23" s="175"/>
      <c r="D23" s="173"/>
      <c r="E23" s="173"/>
      <c r="F23" s="170"/>
      <c r="G23" s="184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</row>
    <row r="24" spans="2:24" x14ac:dyDescent="0.25">
      <c r="B24" s="56">
        <v>21</v>
      </c>
      <c r="C24" s="175"/>
      <c r="D24" s="173"/>
      <c r="E24" s="173"/>
      <c r="F24" s="170"/>
      <c r="G24" s="184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</row>
    <row r="25" spans="2:24" x14ac:dyDescent="0.25">
      <c r="B25" s="56">
        <v>22</v>
      </c>
      <c r="C25" s="175"/>
      <c r="D25" s="173"/>
      <c r="E25" s="173"/>
      <c r="F25" s="170"/>
      <c r="G25" s="184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</row>
    <row r="26" spans="2:24" x14ac:dyDescent="0.25">
      <c r="B26" s="56">
        <v>23</v>
      </c>
      <c r="C26" s="175"/>
      <c r="D26" s="173"/>
      <c r="E26" s="173"/>
      <c r="F26" s="170"/>
      <c r="G26" s="184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</row>
    <row r="27" spans="2:24" x14ac:dyDescent="0.25">
      <c r="B27" s="56">
        <v>24</v>
      </c>
      <c r="C27" s="175"/>
      <c r="D27" s="173"/>
      <c r="E27" s="173"/>
      <c r="F27" s="170"/>
      <c r="G27" s="184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</row>
    <row r="28" spans="2:24" x14ac:dyDescent="0.25">
      <c r="B28" s="56">
        <v>25</v>
      </c>
      <c r="C28" s="175"/>
      <c r="D28" s="173"/>
      <c r="E28" s="173"/>
      <c r="F28" s="170"/>
      <c r="G28" s="184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</row>
    <row r="29" spans="2:24" x14ac:dyDescent="0.25">
      <c r="B29" s="56">
        <v>26</v>
      </c>
      <c r="C29" s="175"/>
      <c r="D29" s="173"/>
      <c r="E29" s="173"/>
      <c r="F29" s="170"/>
      <c r="G29" s="184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</row>
    <row r="30" spans="2:24" x14ac:dyDescent="0.25">
      <c r="B30" s="56">
        <v>27</v>
      </c>
      <c r="C30" s="175"/>
      <c r="D30" s="173"/>
      <c r="E30" s="173"/>
      <c r="F30" s="170"/>
      <c r="G30" s="184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</row>
    <row r="31" spans="2:24" x14ac:dyDescent="0.25">
      <c r="B31" s="56">
        <v>28</v>
      </c>
      <c r="C31" s="175"/>
      <c r="D31" s="173"/>
      <c r="E31" s="173"/>
      <c r="F31" s="170"/>
      <c r="G31" s="184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</row>
    <row r="32" spans="2:24" x14ac:dyDescent="0.25">
      <c r="B32" s="56">
        <v>29</v>
      </c>
      <c r="C32" s="175"/>
      <c r="D32" s="173"/>
      <c r="E32" s="173"/>
      <c r="F32" s="170"/>
      <c r="G32" s="184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</row>
    <row r="33" spans="2:24" x14ac:dyDescent="0.25">
      <c r="B33" s="56">
        <v>30</v>
      </c>
      <c r="C33" s="175"/>
      <c r="D33" s="173"/>
      <c r="E33" s="173"/>
      <c r="F33" s="170"/>
      <c r="G33" s="184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</row>
    <row r="34" spans="2:24" x14ac:dyDescent="0.25">
      <c r="B34" s="56">
        <v>31</v>
      </c>
      <c r="C34" s="175"/>
      <c r="D34" s="173"/>
      <c r="E34" s="173"/>
      <c r="F34" s="170"/>
      <c r="G34" s="184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</row>
    <row r="35" spans="2:24" x14ac:dyDescent="0.25">
      <c r="B35" s="56">
        <v>32</v>
      </c>
      <c r="C35" s="175"/>
      <c r="D35" s="173"/>
      <c r="E35" s="173"/>
      <c r="F35" s="170"/>
      <c r="G35" s="184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</row>
    <row r="36" spans="2:24" x14ac:dyDescent="0.25">
      <c r="B36" s="56">
        <v>33</v>
      </c>
      <c r="C36" s="175"/>
      <c r="D36" s="173"/>
      <c r="E36" s="173"/>
      <c r="F36" s="170"/>
      <c r="G36" s="184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</row>
    <row r="37" spans="2:24" x14ac:dyDescent="0.25">
      <c r="B37" s="56">
        <v>34</v>
      </c>
      <c r="C37" s="175"/>
      <c r="D37" s="173"/>
      <c r="E37" s="173"/>
      <c r="F37" s="170"/>
      <c r="G37" s="184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</row>
    <row r="38" spans="2:24" x14ac:dyDescent="0.25">
      <c r="B38" s="56">
        <v>35</v>
      </c>
      <c r="C38" s="175"/>
      <c r="D38" s="173"/>
      <c r="E38" s="173"/>
      <c r="F38" s="170"/>
      <c r="G38" s="184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</row>
    <row r="39" spans="2:24" x14ac:dyDescent="0.25">
      <c r="B39" s="56">
        <v>36</v>
      </c>
      <c r="C39" s="175"/>
      <c r="D39" s="173"/>
      <c r="E39" s="173"/>
      <c r="F39" s="170"/>
      <c r="G39" s="184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</row>
    <row r="40" spans="2:24" x14ac:dyDescent="0.25">
      <c r="B40" s="56">
        <v>37</v>
      </c>
      <c r="C40" s="175"/>
      <c r="D40" s="173"/>
      <c r="E40" s="173"/>
      <c r="F40" s="170"/>
      <c r="G40" s="184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</row>
    <row r="41" spans="2:24" x14ac:dyDescent="0.25">
      <c r="B41" s="56">
        <v>38</v>
      </c>
      <c r="C41" s="175"/>
      <c r="D41" s="173"/>
      <c r="E41" s="173"/>
      <c r="F41" s="170"/>
      <c r="G41" s="184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</row>
    <row r="42" spans="2:24" x14ac:dyDescent="0.25">
      <c r="B42" s="56">
        <v>39</v>
      </c>
      <c r="C42" s="175"/>
      <c r="D42" s="173"/>
      <c r="E42" s="173"/>
      <c r="F42" s="170"/>
      <c r="G42" s="184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</row>
    <row r="43" spans="2:24" x14ac:dyDescent="0.25">
      <c r="B43" s="56">
        <v>40</v>
      </c>
      <c r="C43" s="175"/>
      <c r="D43" s="173"/>
      <c r="E43" s="173"/>
      <c r="F43" s="170"/>
      <c r="G43" s="184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</row>
    <row r="44" spans="2:24" x14ac:dyDescent="0.25">
      <c r="B44" s="56">
        <v>41</v>
      </c>
      <c r="C44" s="175"/>
      <c r="D44" s="173"/>
      <c r="E44" s="173"/>
      <c r="F44" s="170"/>
      <c r="G44" s="184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</row>
    <row r="45" spans="2:24" x14ac:dyDescent="0.25">
      <c r="B45" s="56">
        <v>42</v>
      </c>
      <c r="C45" s="175"/>
      <c r="D45" s="173"/>
      <c r="E45" s="173"/>
      <c r="F45" s="170"/>
      <c r="G45" s="184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</row>
    <row r="46" spans="2:24" x14ac:dyDescent="0.25">
      <c r="B46" s="56">
        <v>43</v>
      </c>
      <c r="C46" s="175"/>
      <c r="D46" s="173"/>
      <c r="E46" s="173"/>
      <c r="F46" s="170"/>
      <c r="G46" s="184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</row>
    <row r="47" spans="2:24" x14ac:dyDescent="0.25">
      <c r="B47" s="56">
        <v>44</v>
      </c>
      <c r="C47" s="175"/>
      <c r="D47" s="173"/>
      <c r="E47" s="173"/>
      <c r="F47" s="170"/>
      <c r="G47" s="184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</row>
    <row r="48" spans="2:24" x14ac:dyDescent="0.25">
      <c r="B48" s="56">
        <v>45</v>
      </c>
      <c r="C48" s="175"/>
      <c r="D48" s="173"/>
      <c r="E48" s="173"/>
      <c r="F48" s="170"/>
      <c r="G48" s="184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</row>
    <row r="49" spans="2:24" x14ac:dyDescent="0.25">
      <c r="B49" s="56">
        <v>46</v>
      </c>
      <c r="C49" s="175"/>
      <c r="D49" s="173"/>
      <c r="E49" s="173"/>
      <c r="F49" s="170"/>
      <c r="G49" s="184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</row>
    <row r="50" spans="2:24" x14ac:dyDescent="0.25">
      <c r="B50" s="56">
        <v>47</v>
      </c>
      <c r="C50" s="175"/>
      <c r="D50" s="173"/>
      <c r="E50" s="173"/>
      <c r="F50" s="170"/>
      <c r="G50" s="184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</row>
    <row r="51" spans="2:24" x14ac:dyDescent="0.25">
      <c r="B51" s="56">
        <v>48</v>
      </c>
      <c r="C51" s="175"/>
      <c r="D51" s="173"/>
      <c r="E51" s="173"/>
      <c r="F51" s="170"/>
      <c r="G51" s="184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</row>
    <row r="52" spans="2:24" x14ac:dyDescent="0.25">
      <c r="B52" s="56">
        <v>49</v>
      </c>
      <c r="C52" s="175"/>
      <c r="D52" s="173"/>
      <c r="E52" s="173"/>
      <c r="F52" s="170"/>
      <c r="G52" s="184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</row>
    <row r="53" spans="2:24" x14ac:dyDescent="0.25">
      <c r="B53" s="56">
        <v>50</v>
      </c>
      <c r="C53" s="175"/>
      <c r="D53" s="173"/>
      <c r="E53" s="173"/>
      <c r="F53" s="170"/>
      <c r="G53" s="184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</row>
    <row r="54" spans="2:24" x14ac:dyDescent="0.25">
      <c r="B54" s="56">
        <v>51</v>
      </c>
      <c r="C54" s="175"/>
      <c r="D54" s="173"/>
      <c r="E54" s="173"/>
      <c r="F54" s="170"/>
      <c r="G54" s="184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</row>
    <row r="55" spans="2:24" x14ac:dyDescent="0.25">
      <c r="B55" s="56">
        <v>52</v>
      </c>
      <c r="C55" s="175"/>
      <c r="D55" s="173"/>
      <c r="E55" s="173"/>
      <c r="F55" s="170"/>
      <c r="G55" s="184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</row>
    <row r="56" spans="2:24" x14ac:dyDescent="0.25">
      <c r="B56" s="56">
        <v>53</v>
      </c>
      <c r="C56" s="175"/>
      <c r="D56" s="173"/>
      <c r="E56" s="173"/>
      <c r="F56" s="170"/>
      <c r="G56" s="184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</row>
    <row r="57" spans="2:24" x14ac:dyDescent="0.25">
      <c r="B57" s="56">
        <v>54</v>
      </c>
      <c r="C57" s="175"/>
      <c r="D57" s="173"/>
      <c r="E57" s="173"/>
      <c r="F57" s="170"/>
      <c r="G57" s="184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</row>
    <row r="58" spans="2:24" x14ac:dyDescent="0.25">
      <c r="B58" s="56">
        <v>55</v>
      </c>
      <c r="C58" s="175"/>
      <c r="D58" s="173"/>
      <c r="E58" s="173"/>
      <c r="F58" s="170"/>
      <c r="G58" s="184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</row>
    <row r="59" spans="2:24" x14ac:dyDescent="0.25">
      <c r="B59" s="56">
        <v>56</v>
      </c>
      <c r="C59" s="175"/>
      <c r="D59" s="173"/>
      <c r="E59" s="173"/>
      <c r="F59" s="170"/>
      <c r="G59" s="184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</row>
    <row r="60" spans="2:24" x14ac:dyDescent="0.25">
      <c r="B60" s="56">
        <v>57</v>
      </c>
      <c r="C60" s="175"/>
      <c r="D60" s="173"/>
      <c r="E60" s="173"/>
      <c r="F60" s="170"/>
      <c r="G60" s="184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</row>
    <row r="61" spans="2:24" x14ac:dyDescent="0.25">
      <c r="B61" s="56">
        <v>58</v>
      </c>
      <c r="C61" s="175"/>
      <c r="D61" s="173"/>
      <c r="E61" s="173"/>
      <c r="F61" s="170"/>
      <c r="G61" s="184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</row>
    <row r="62" spans="2:24" x14ac:dyDescent="0.25">
      <c r="B62" s="56">
        <v>59</v>
      </c>
      <c r="C62" s="175"/>
      <c r="D62" s="173"/>
      <c r="E62" s="173"/>
      <c r="F62" s="170"/>
      <c r="G62" s="184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</row>
    <row r="63" spans="2:24" x14ac:dyDescent="0.25">
      <c r="B63" s="56">
        <v>60</v>
      </c>
      <c r="C63" s="175"/>
      <c r="D63" s="173"/>
      <c r="E63" s="173"/>
      <c r="F63" s="170"/>
      <c r="G63" s="184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</row>
    <row r="64" spans="2:24" x14ac:dyDescent="0.25">
      <c r="B64" s="56">
        <v>61</v>
      </c>
      <c r="C64" s="175"/>
      <c r="D64" s="173"/>
      <c r="E64" s="173"/>
      <c r="F64" s="170"/>
      <c r="G64" s="184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</row>
    <row r="65" spans="2:24" x14ac:dyDescent="0.25">
      <c r="B65" s="56">
        <v>62</v>
      </c>
      <c r="C65" s="175"/>
      <c r="D65" s="173"/>
      <c r="E65" s="173"/>
      <c r="F65" s="170"/>
      <c r="G65" s="184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</row>
    <row r="66" spans="2:24" x14ac:dyDescent="0.25">
      <c r="B66" s="56">
        <v>63</v>
      </c>
      <c r="C66" s="175"/>
      <c r="D66" s="173"/>
      <c r="E66" s="173"/>
      <c r="F66" s="170"/>
      <c r="G66" s="184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</row>
    <row r="67" spans="2:24" x14ac:dyDescent="0.25">
      <c r="B67" s="56">
        <v>64</v>
      </c>
      <c r="C67" s="175"/>
      <c r="D67" s="173"/>
      <c r="E67" s="173"/>
      <c r="F67" s="170"/>
      <c r="G67" s="184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</row>
    <row r="68" spans="2:24" x14ac:dyDescent="0.25">
      <c r="B68" s="56">
        <v>65</v>
      </c>
      <c r="C68" s="175"/>
      <c r="D68" s="173"/>
      <c r="E68" s="173"/>
      <c r="F68" s="170"/>
      <c r="G68" s="184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</row>
    <row r="69" spans="2:24" x14ac:dyDescent="0.25">
      <c r="B69" s="56">
        <v>66</v>
      </c>
      <c r="C69" s="175"/>
      <c r="D69" s="173"/>
      <c r="E69" s="173"/>
      <c r="F69" s="170"/>
      <c r="G69" s="184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</row>
    <row r="70" spans="2:24" x14ac:dyDescent="0.25">
      <c r="B70" s="56">
        <v>67</v>
      </c>
      <c r="C70" s="175"/>
      <c r="D70" s="173"/>
      <c r="E70" s="173"/>
      <c r="F70" s="170"/>
      <c r="G70" s="184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</row>
    <row r="71" spans="2:24" x14ac:dyDescent="0.25">
      <c r="B71" s="56">
        <v>68</v>
      </c>
      <c r="C71" s="175"/>
      <c r="D71" s="173"/>
      <c r="E71" s="173"/>
      <c r="F71" s="170"/>
      <c r="G71" s="184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</row>
    <row r="72" spans="2:24" x14ac:dyDescent="0.25">
      <c r="B72" s="56">
        <v>69</v>
      </c>
      <c r="C72" s="175"/>
      <c r="D72" s="173"/>
      <c r="E72" s="173"/>
      <c r="F72" s="170"/>
      <c r="G72" s="184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</row>
    <row r="73" spans="2:24" x14ac:dyDescent="0.25">
      <c r="B73" s="56">
        <v>70</v>
      </c>
      <c r="C73" s="175"/>
      <c r="D73" s="173"/>
      <c r="E73" s="173"/>
      <c r="F73" s="170"/>
      <c r="G73" s="184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</row>
    <row r="74" spans="2:24" x14ac:dyDescent="0.25">
      <c r="B74" s="56">
        <v>71</v>
      </c>
      <c r="C74" s="175"/>
      <c r="D74" s="173"/>
      <c r="E74" s="173"/>
      <c r="F74" s="170"/>
      <c r="G74" s="184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</row>
    <row r="75" spans="2:24" x14ac:dyDescent="0.25">
      <c r="B75" s="56">
        <v>72</v>
      </c>
      <c r="C75" s="175"/>
      <c r="D75" s="173"/>
      <c r="E75" s="173"/>
      <c r="F75" s="170"/>
      <c r="G75" s="184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</row>
    <row r="76" spans="2:24" x14ac:dyDescent="0.25">
      <c r="B76" s="56">
        <v>73</v>
      </c>
      <c r="C76" s="175"/>
      <c r="D76" s="173"/>
      <c r="E76" s="173"/>
      <c r="F76" s="170"/>
      <c r="G76" s="184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</row>
    <row r="77" spans="2:24" x14ac:dyDescent="0.25">
      <c r="B77" s="56">
        <v>74</v>
      </c>
      <c r="C77" s="175"/>
      <c r="D77" s="173"/>
      <c r="E77" s="173"/>
      <c r="F77" s="170"/>
      <c r="G77" s="184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</row>
    <row r="78" spans="2:24" x14ac:dyDescent="0.25">
      <c r="B78" s="56">
        <v>75</v>
      </c>
      <c r="C78" s="175"/>
      <c r="D78" s="173"/>
      <c r="E78" s="173"/>
      <c r="F78" s="170"/>
      <c r="G78" s="184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</row>
    <row r="79" spans="2:24" x14ac:dyDescent="0.25">
      <c r="B79" s="56">
        <v>76</v>
      </c>
      <c r="C79" s="175"/>
      <c r="D79" s="173"/>
      <c r="E79" s="173"/>
      <c r="F79" s="170"/>
      <c r="G79" s="184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</row>
    <row r="80" spans="2:24" x14ac:dyDescent="0.25">
      <c r="B80" s="56">
        <v>77</v>
      </c>
      <c r="C80" s="175"/>
      <c r="D80" s="173"/>
      <c r="E80" s="173"/>
      <c r="F80" s="170"/>
      <c r="G80" s="184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</row>
    <row r="81" spans="2:24" x14ac:dyDescent="0.25">
      <c r="B81" s="56">
        <v>78</v>
      </c>
      <c r="C81" s="175"/>
      <c r="D81" s="173"/>
      <c r="E81" s="173"/>
      <c r="F81" s="170"/>
      <c r="G81" s="184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</row>
    <row r="82" spans="2:24" x14ac:dyDescent="0.25">
      <c r="B82" s="56">
        <v>79</v>
      </c>
      <c r="C82" s="175"/>
      <c r="D82" s="173"/>
      <c r="E82" s="173"/>
      <c r="F82" s="170"/>
      <c r="G82" s="184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</row>
    <row r="83" spans="2:24" x14ac:dyDescent="0.25">
      <c r="B83" s="56">
        <v>80</v>
      </c>
      <c r="C83" s="175"/>
      <c r="D83" s="173"/>
      <c r="E83" s="173"/>
      <c r="F83" s="170"/>
      <c r="G83" s="184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</row>
    <row r="84" spans="2:24" x14ac:dyDescent="0.25">
      <c r="B84" s="56">
        <v>81</v>
      </c>
      <c r="C84" s="175"/>
      <c r="D84" s="173"/>
      <c r="E84" s="173"/>
      <c r="F84" s="170"/>
      <c r="G84" s="184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</row>
    <row r="85" spans="2:24" x14ac:dyDescent="0.25">
      <c r="B85" s="56">
        <v>82</v>
      </c>
      <c r="C85" s="175"/>
      <c r="D85" s="173"/>
      <c r="E85" s="173"/>
      <c r="F85" s="170"/>
      <c r="G85" s="184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</row>
    <row r="86" spans="2:24" x14ac:dyDescent="0.25">
      <c r="B86" s="56">
        <v>83</v>
      </c>
      <c r="C86" s="175"/>
      <c r="D86" s="173"/>
      <c r="E86" s="173"/>
      <c r="F86" s="170"/>
      <c r="G86" s="184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</row>
    <row r="87" spans="2:24" x14ac:dyDescent="0.25">
      <c r="B87" s="56">
        <v>84</v>
      </c>
      <c r="C87" s="175"/>
      <c r="D87" s="173"/>
      <c r="E87" s="173"/>
      <c r="F87" s="170"/>
      <c r="G87" s="184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</row>
    <row r="88" spans="2:24" x14ac:dyDescent="0.25">
      <c r="B88" s="56">
        <v>85</v>
      </c>
      <c r="C88" s="175"/>
      <c r="D88" s="173"/>
      <c r="E88" s="173"/>
      <c r="F88" s="170"/>
      <c r="G88" s="184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</row>
    <row r="89" spans="2:24" x14ac:dyDescent="0.25">
      <c r="B89" s="56">
        <v>86</v>
      </c>
      <c r="C89" s="175"/>
      <c r="D89" s="173"/>
      <c r="E89" s="173"/>
      <c r="F89" s="170"/>
      <c r="G89" s="184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</row>
    <row r="90" spans="2:24" x14ac:dyDescent="0.25">
      <c r="B90" s="56">
        <v>87</v>
      </c>
      <c r="C90" s="175"/>
      <c r="D90" s="173"/>
      <c r="E90" s="173"/>
      <c r="F90" s="170"/>
      <c r="G90" s="184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</row>
    <row r="91" spans="2:24" x14ac:dyDescent="0.25">
      <c r="B91" s="56">
        <v>88</v>
      </c>
      <c r="C91" s="175"/>
      <c r="D91" s="173"/>
      <c r="E91" s="173"/>
      <c r="F91" s="170"/>
      <c r="G91" s="184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</row>
    <row r="92" spans="2:24" x14ac:dyDescent="0.25">
      <c r="B92" s="56">
        <v>89</v>
      </c>
      <c r="C92" s="175"/>
      <c r="D92" s="173"/>
      <c r="E92" s="173"/>
      <c r="F92" s="170"/>
      <c r="G92" s="184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</row>
    <row r="93" spans="2:24" x14ac:dyDescent="0.25">
      <c r="B93" s="56">
        <v>90</v>
      </c>
      <c r="C93" s="175"/>
      <c r="D93" s="173"/>
      <c r="E93" s="173"/>
      <c r="F93" s="170"/>
      <c r="G93" s="184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</row>
    <row r="94" spans="2:24" x14ac:dyDescent="0.25">
      <c r="B94" s="56">
        <v>91</v>
      </c>
      <c r="C94" s="175"/>
      <c r="D94" s="173"/>
      <c r="E94" s="173"/>
      <c r="F94" s="170"/>
      <c r="G94" s="184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</row>
    <row r="95" spans="2:24" x14ac:dyDescent="0.25">
      <c r="B95" s="56">
        <v>92</v>
      </c>
      <c r="C95" s="175"/>
      <c r="D95" s="173"/>
      <c r="E95" s="173"/>
      <c r="F95" s="170"/>
      <c r="G95" s="184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</row>
    <row r="96" spans="2:24" x14ac:dyDescent="0.25">
      <c r="B96" s="56">
        <v>93</v>
      </c>
      <c r="C96" s="175"/>
      <c r="D96" s="173"/>
      <c r="E96" s="173"/>
      <c r="F96" s="170"/>
      <c r="G96" s="184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</row>
    <row r="97" spans="2:24" x14ac:dyDescent="0.25">
      <c r="B97" s="56">
        <v>94</v>
      </c>
      <c r="C97" s="175"/>
      <c r="D97" s="173"/>
      <c r="E97" s="173"/>
      <c r="F97" s="170"/>
      <c r="G97" s="184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</row>
    <row r="98" spans="2:24" x14ac:dyDescent="0.25">
      <c r="B98" s="56">
        <v>95</v>
      </c>
      <c r="C98" s="175"/>
      <c r="D98" s="173"/>
      <c r="E98" s="173"/>
      <c r="F98" s="170"/>
      <c r="G98" s="184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</row>
    <row r="99" spans="2:24" x14ac:dyDescent="0.25">
      <c r="B99" s="56">
        <v>96</v>
      </c>
      <c r="C99" s="175"/>
      <c r="D99" s="173"/>
      <c r="E99" s="173"/>
      <c r="F99" s="170"/>
      <c r="G99" s="184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</row>
    <row r="100" spans="2:24" x14ac:dyDescent="0.25">
      <c r="B100" s="56">
        <v>97</v>
      </c>
      <c r="C100" s="175"/>
      <c r="D100" s="173"/>
      <c r="E100" s="173"/>
      <c r="F100" s="170"/>
      <c r="G100" s="184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</row>
    <row r="101" spans="2:24" x14ac:dyDescent="0.25">
      <c r="B101" s="56">
        <v>98</v>
      </c>
      <c r="C101" s="175"/>
      <c r="D101" s="173"/>
      <c r="E101" s="173"/>
      <c r="F101" s="170"/>
      <c r="G101" s="184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</row>
    <row r="102" spans="2:24" x14ac:dyDescent="0.25">
      <c r="B102" s="56">
        <v>99</v>
      </c>
      <c r="C102" s="175"/>
      <c r="D102" s="173"/>
      <c r="E102" s="173"/>
      <c r="F102" s="170"/>
      <c r="G102" s="184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</row>
    <row r="103" spans="2:24" x14ac:dyDescent="0.25">
      <c r="B103" s="56">
        <v>100</v>
      </c>
      <c r="C103" s="175"/>
      <c r="D103" s="173"/>
      <c r="E103" s="173"/>
      <c r="F103" s="170"/>
      <c r="G103" s="184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</row>
    <row r="104" spans="2:24" x14ac:dyDescent="0.25">
      <c r="B104" s="56">
        <v>101</v>
      </c>
      <c r="C104" s="175"/>
      <c r="D104" s="173"/>
      <c r="E104" s="173"/>
      <c r="F104" s="170"/>
      <c r="G104" s="184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</row>
    <row r="105" spans="2:24" x14ac:dyDescent="0.25">
      <c r="B105" s="56">
        <v>102</v>
      </c>
      <c r="C105" s="175"/>
      <c r="D105" s="173"/>
      <c r="E105" s="173"/>
      <c r="F105" s="170"/>
      <c r="G105" s="184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</row>
    <row r="106" spans="2:24" x14ac:dyDescent="0.25">
      <c r="B106" s="56">
        <v>103</v>
      </c>
      <c r="C106" s="175"/>
      <c r="D106" s="173"/>
      <c r="E106" s="173"/>
      <c r="F106" s="170"/>
      <c r="G106" s="184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</row>
    <row r="107" spans="2:24" x14ac:dyDescent="0.25">
      <c r="B107" s="56">
        <v>104</v>
      </c>
      <c r="C107" s="175"/>
      <c r="D107" s="173"/>
      <c r="E107" s="173"/>
      <c r="F107" s="170"/>
      <c r="G107" s="184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</row>
    <row r="108" spans="2:24" x14ac:dyDescent="0.25">
      <c r="B108" s="56">
        <v>105</v>
      </c>
      <c r="C108" s="175"/>
      <c r="D108" s="173"/>
      <c r="E108" s="173"/>
      <c r="F108" s="170"/>
      <c r="G108" s="184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</row>
    <row r="109" spans="2:24" x14ac:dyDescent="0.25">
      <c r="B109" s="56">
        <v>106</v>
      </c>
      <c r="C109" s="175"/>
      <c r="D109" s="173"/>
      <c r="E109" s="173"/>
      <c r="F109" s="170"/>
      <c r="G109" s="184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</row>
    <row r="110" spans="2:24" x14ac:dyDescent="0.25">
      <c r="B110" s="56">
        <v>107</v>
      </c>
      <c r="C110" s="175"/>
      <c r="D110" s="173"/>
      <c r="E110" s="173"/>
      <c r="F110" s="170"/>
      <c r="G110" s="184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</row>
    <row r="111" spans="2:24" x14ac:dyDescent="0.25">
      <c r="B111" s="56">
        <v>108</v>
      </c>
      <c r="C111" s="175"/>
      <c r="D111" s="173"/>
      <c r="E111" s="173"/>
      <c r="F111" s="170"/>
      <c r="G111" s="184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</row>
    <row r="112" spans="2:24" x14ac:dyDescent="0.25">
      <c r="B112" s="56">
        <v>109</v>
      </c>
      <c r="C112" s="175"/>
      <c r="D112" s="173"/>
      <c r="E112" s="173"/>
      <c r="F112" s="170"/>
      <c r="G112" s="184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</row>
    <row r="113" spans="2:24" x14ac:dyDescent="0.25">
      <c r="B113" s="56">
        <v>110</v>
      </c>
      <c r="C113" s="175"/>
      <c r="D113" s="173"/>
      <c r="E113" s="173"/>
      <c r="F113" s="170"/>
      <c r="G113" s="184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</row>
    <row r="114" spans="2:24" x14ac:dyDescent="0.25">
      <c r="B114" s="56">
        <v>111</v>
      </c>
      <c r="C114" s="175"/>
      <c r="D114" s="173"/>
      <c r="E114" s="173"/>
      <c r="F114" s="170"/>
      <c r="G114" s="184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</row>
    <row r="115" spans="2:24" x14ac:dyDescent="0.25">
      <c r="B115" s="56">
        <v>112</v>
      </c>
      <c r="C115" s="175"/>
      <c r="D115" s="173"/>
      <c r="E115" s="173"/>
      <c r="F115" s="170"/>
      <c r="G115" s="184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</row>
    <row r="116" spans="2:24" x14ac:dyDescent="0.25">
      <c r="B116" s="56">
        <v>113</v>
      </c>
      <c r="C116" s="175"/>
      <c r="D116" s="173"/>
      <c r="E116" s="173"/>
      <c r="F116" s="170"/>
      <c r="G116" s="184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</row>
    <row r="117" spans="2:24" x14ac:dyDescent="0.25">
      <c r="B117" s="56">
        <v>114</v>
      </c>
      <c r="C117" s="175"/>
      <c r="D117" s="173"/>
      <c r="E117" s="173"/>
      <c r="F117" s="170"/>
      <c r="G117" s="184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</row>
    <row r="118" spans="2:24" x14ac:dyDescent="0.25">
      <c r="B118" s="56">
        <v>115</v>
      </c>
      <c r="C118" s="175"/>
      <c r="D118" s="173"/>
      <c r="E118" s="173"/>
      <c r="F118" s="170"/>
      <c r="G118" s="184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</row>
    <row r="119" spans="2:24" x14ac:dyDescent="0.25">
      <c r="B119" s="56">
        <v>116</v>
      </c>
      <c r="C119" s="175"/>
      <c r="D119" s="173"/>
      <c r="E119" s="173"/>
      <c r="F119" s="170"/>
      <c r="G119" s="184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</row>
    <row r="120" spans="2:24" x14ac:dyDescent="0.25">
      <c r="B120" s="56">
        <v>117</v>
      </c>
      <c r="C120" s="175"/>
      <c r="D120" s="173"/>
      <c r="E120" s="173"/>
      <c r="F120" s="170"/>
      <c r="G120" s="184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</row>
    <row r="121" spans="2:24" x14ac:dyDescent="0.25">
      <c r="B121" s="56">
        <v>118</v>
      </c>
      <c r="C121" s="175"/>
      <c r="D121" s="173"/>
      <c r="E121" s="173"/>
      <c r="F121" s="170"/>
      <c r="G121" s="184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</row>
    <row r="122" spans="2:24" x14ac:dyDescent="0.25">
      <c r="B122" s="56">
        <v>119</v>
      </c>
      <c r="C122" s="175"/>
      <c r="D122" s="173"/>
      <c r="E122" s="173"/>
      <c r="F122" s="170"/>
      <c r="G122" s="184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</row>
    <row r="123" spans="2:24" x14ac:dyDescent="0.25">
      <c r="B123" s="56">
        <v>120</v>
      </c>
      <c r="C123" s="175"/>
      <c r="D123" s="173"/>
      <c r="E123" s="173"/>
      <c r="F123" s="170"/>
      <c r="G123" s="184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</row>
    <row r="124" spans="2:24" x14ac:dyDescent="0.25">
      <c r="B124" s="56">
        <v>121</v>
      </c>
      <c r="C124" s="175"/>
      <c r="D124" s="173"/>
      <c r="E124" s="173"/>
      <c r="F124" s="170"/>
      <c r="G124" s="184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</row>
    <row r="125" spans="2:24" x14ac:dyDescent="0.25">
      <c r="B125" s="56">
        <v>122</v>
      </c>
      <c r="C125" s="175"/>
      <c r="D125" s="173"/>
      <c r="E125" s="173"/>
      <c r="F125" s="170"/>
      <c r="G125" s="184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</row>
    <row r="126" spans="2:24" x14ac:dyDescent="0.25">
      <c r="B126" s="56">
        <v>123</v>
      </c>
      <c r="C126" s="175"/>
      <c r="D126" s="173"/>
      <c r="E126" s="173"/>
      <c r="F126" s="170"/>
      <c r="G126" s="184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</row>
    <row r="127" spans="2:24" x14ac:dyDescent="0.25">
      <c r="B127" s="56">
        <v>124</v>
      </c>
      <c r="C127" s="175"/>
      <c r="D127" s="173"/>
      <c r="E127" s="173"/>
      <c r="F127" s="170"/>
      <c r="G127" s="184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</row>
    <row r="128" spans="2:24" x14ac:dyDescent="0.25">
      <c r="B128" s="56">
        <v>125</v>
      </c>
      <c r="C128" s="175"/>
      <c r="D128" s="173"/>
      <c r="E128" s="173"/>
      <c r="F128" s="170"/>
      <c r="G128" s="184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</row>
    <row r="129" spans="2:24" x14ac:dyDescent="0.25">
      <c r="B129" s="56">
        <v>126</v>
      </c>
      <c r="C129" s="175"/>
      <c r="D129" s="173"/>
      <c r="E129" s="173"/>
      <c r="F129" s="170"/>
      <c r="G129" s="184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</row>
    <row r="130" spans="2:24" x14ac:dyDescent="0.25">
      <c r="B130" s="56">
        <v>127</v>
      </c>
      <c r="C130" s="175"/>
      <c r="D130" s="173"/>
      <c r="E130" s="173"/>
      <c r="F130" s="170"/>
      <c r="G130" s="184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</row>
    <row r="131" spans="2:24" x14ac:dyDescent="0.25">
      <c r="B131" s="56">
        <v>128</v>
      </c>
      <c r="C131" s="175"/>
      <c r="D131" s="173"/>
      <c r="E131" s="173"/>
      <c r="F131" s="170"/>
      <c r="G131" s="184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</row>
    <row r="132" spans="2:24" x14ac:dyDescent="0.25">
      <c r="B132" s="56">
        <v>129</v>
      </c>
      <c r="C132" s="175"/>
      <c r="D132" s="173"/>
      <c r="E132" s="173"/>
      <c r="F132" s="170"/>
      <c r="G132" s="184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</row>
    <row r="133" spans="2:24" x14ac:dyDescent="0.25">
      <c r="B133" s="56">
        <v>130</v>
      </c>
      <c r="C133" s="175"/>
      <c r="D133" s="173"/>
      <c r="E133" s="173"/>
      <c r="F133" s="170"/>
      <c r="G133" s="184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</row>
    <row r="134" spans="2:24" x14ac:dyDescent="0.25">
      <c r="B134" s="56">
        <v>131</v>
      </c>
      <c r="C134" s="175"/>
      <c r="D134" s="173"/>
      <c r="E134" s="173"/>
      <c r="F134" s="170"/>
      <c r="G134" s="184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</row>
    <row r="135" spans="2:24" x14ac:dyDescent="0.25">
      <c r="B135" s="56">
        <v>132</v>
      </c>
      <c r="C135" s="175"/>
      <c r="D135" s="173"/>
      <c r="E135" s="173"/>
      <c r="F135" s="170"/>
      <c r="G135" s="184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</row>
    <row r="136" spans="2:24" x14ac:dyDescent="0.25">
      <c r="B136" s="56">
        <v>133</v>
      </c>
      <c r="C136" s="175"/>
      <c r="D136" s="173"/>
      <c r="E136" s="173"/>
      <c r="F136" s="170"/>
      <c r="G136" s="184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</row>
    <row r="137" spans="2:24" x14ac:dyDescent="0.25">
      <c r="B137" s="56">
        <v>134</v>
      </c>
      <c r="C137" s="175"/>
      <c r="D137" s="173"/>
      <c r="E137" s="173"/>
      <c r="F137" s="170"/>
      <c r="G137" s="184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</row>
    <row r="138" spans="2:24" x14ac:dyDescent="0.25">
      <c r="B138" s="56">
        <v>135</v>
      </c>
      <c r="C138" s="175"/>
      <c r="D138" s="173"/>
      <c r="E138" s="173"/>
      <c r="F138" s="170"/>
      <c r="G138" s="184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</row>
    <row r="139" spans="2:24" x14ac:dyDescent="0.25">
      <c r="B139" s="56">
        <v>136</v>
      </c>
      <c r="C139" s="175"/>
      <c r="D139" s="173"/>
      <c r="E139" s="173"/>
      <c r="F139" s="170"/>
      <c r="G139" s="184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</row>
    <row r="140" spans="2:24" x14ac:dyDescent="0.25">
      <c r="B140" s="56">
        <v>137</v>
      </c>
      <c r="C140" s="175"/>
      <c r="D140" s="173"/>
      <c r="E140" s="173"/>
      <c r="F140" s="170"/>
      <c r="G140" s="184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</row>
    <row r="141" spans="2:24" x14ac:dyDescent="0.25">
      <c r="B141" s="56">
        <v>138</v>
      </c>
      <c r="C141" s="175"/>
      <c r="D141" s="173"/>
      <c r="E141" s="173"/>
      <c r="F141" s="170"/>
      <c r="G141" s="184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</row>
    <row r="142" spans="2:24" x14ac:dyDescent="0.25">
      <c r="B142" s="56">
        <v>139</v>
      </c>
      <c r="C142" s="175"/>
      <c r="D142" s="173"/>
      <c r="E142" s="173"/>
      <c r="F142" s="170"/>
      <c r="G142" s="184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</row>
    <row r="143" spans="2:24" x14ac:dyDescent="0.25">
      <c r="B143" s="56">
        <v>140</v>
      </c>
      <c r="C143" s="175"/>
      <c r="D143" s="173"/>
      <c r="E143" s="173"/>
      <c r="F143" s="170"/>
      <c r="G143" s="184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</row>
    <row r="144" spans="2:24" x14ac:dyDescent="0.25">
      <c r="B144" s="56">
        <v>141</v>
      </c>
      <c r="C144" s="175"/>
      <c r="D144" s="173"/>
      <c r="E144" s="173"/>
      <c r="F144" s="170"/>
      <c r="G144" s="184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</row>
    <row r="145" spans="2:24" x14ac:dyDescent="0.25">
      <c r="B145" s="56">
        <v>142</v>
      </c>
      <c r="C145" s="175"/>
      <c r="D145" s="173"/>
      <c r="E145" s="173"/>
      <c r="F145" s="170"/>
      <c r="G145" s="184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</row>
    <row r="146" spans="2:24" x14ac:dyDescent="0.25">
      <c r="B146" s="56">
        <v>143</v>
      </c>
      <c r="C146" s="175"/>
      <c r="D146" s="173"/>
      <c r="E146" s="173"/>
      <c r="F146" s="170"/>
      <c r="G146" s="184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</row>
    <row r="147" spans="2:24" x14ac:dyDescent="0.25">
      <c r="B147" s="56">
        <v>144</v>
      </c>
      <c r="C147" s="175"/>
      <c r="D147" s="173"/>
      <c r="E147" s="173"/>
      <c r="F147" s="170"/>
      <c r="G147" s="184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</row>
    <row r="148" spans="2:24" x14ac:dyDescent="0.25">
      <c r="B148" s="56">
        <v>145</v>
      </c>
      <c r="C148" s="175"/>
      <c r="D148" s="173"/>
      <c r="E148" s="173"/>
      <c r="F148" s="170"/>
      <c r="G148" s="184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</row>
    <row r="149" spans="2:24" x14ac:dyDescent="0.25">
      <c r="B149" s="56">
        <v>146</v>
      </c>
      <c r="C149" s="175"/>
      <c r="D149" s="173"/>
      <c r="E149" s="173"/>
      <c r="F149" s="170"/>
      <c r="G149" s="184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</row>
    <row r="150" spans="2:24" x14ac:dyDescent="0.25">
      <c r="B150" s="56">
        <v>147</v>
      </c>
      <c r="C150" s="175"/>
      <c r="D150" s="173"/>
      <c r="E150" s="173"/>
      <c r="F150" s="170"/>
      <c r="G150" s="184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</row>
    <row r="151" spans="2:24" x14ac:dyDescent="0.25">
      <c r="B151" s="56">
        <v>148</v>
      </c>
      <c r="C151" s="175"/>
      <c r="D151" s="173"/>
      <c r="E151" s="173"/>
      <c r="F151" s="170"/>
      <c r="G151" s="184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</row>
    <row r="152" spans="2:24" x14ac:dyDescent="0.25">
      <c r="B152" s="56">
        <v>149</v>
      </c>
      <c r="C152" s="175"/>
      <c r="D152" s="173"/>
      <c r="E152" s="173"/>
      <c r="F152" s="170"/>
      <c r="G152" s="184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</row>
    <row r="153" spans="2:24" x14ac:dyDescent="0.25">
      <c r="B153" s="56">
        <v>150</v>
      </c>
      <c r="C153" s="175"/>
      <c r="D153" s="173"/>
      <c r="E153" s="173"/>
      <c r="F153" s="170"/>
      <c r="G153" s="184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</row>
    <row r="154" spans="2:24" x14ac:dyDescent="0.25">
      <c r="B154" s="56">
        <v>151</v>
      </c>
      <c r="C154" s="175"/>
      <c r="D154" s="173"/>
      <c r="E154" s="173"/>
      <c r="F154" s="170"/>
      <c r="G154" s="184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</row>
    <row r="155" spans="2:24" x14ac:dyDescent="0.25">
      <c r="B155" s="56">
        <v>152</v>
      </c>
      <c r="C155" s="175"/>
      <c r="D155" s="173"/>
      <c r="E155" s="173"/>
      <c r="F155" s="170"/>
      <c r="G155" s="184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</row>
    <row r="156" spans="2:24" x14ac:dyDescent="0.25">
      <c r="B156" s="56">
        <v>153</v>
      </c>
      <c r="C156" s="175"/>
      <c r="D156" s="173"/>
      <c r="E156" s="173"/>
      <c r="F156" s="170"/>
      <c r="G156" s="184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</row>
    <row r="157" spans="2:24" x14ac:dyDescent="0.25">
      <c r="B157" s="56">
        <v>154</v>
      </c>
      <c r="C157" s="175"/>
      <c r="D157" s="173"/>
      <c r="E157" s="173"/>
      <c r="F157" s="170"/>
      <c r="G157" s="184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</row>
    <row r="158" spans="2:24" x14ac:dyDescent="0.25">
      <c r="B158" s="56">
        <v>155</v>
      </c>
      <c r="C158" s="175"/>
      <c r="D158" s="173"/>
      <c r="E158" s="173"/>
      <c r="F158" s="170"/>
      <c r="G158" s="184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</row>
    <row r="159" spans="2:24" x14ac:dyDescent="0.25">
      <c r="B159" s="56">
        <v>156</v>
      </c>
      <c r="C159" s="175"/>
      <c r="D159" s="173"/>
      <c r="E159" s="173"/>
      <c r="F159" s="170"/>
      <c r="G159" s="184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</row>
    <row r="160" spans="2:24" x14ac:dyDescent="0.25">
      <c r="B160" s="56">
        <v>157</v>
      </c>
      <c r="C160" s="175"/>
      <c r="D160" s="173"/>
      <c r="E160" s="173"/>
      <c r="F160" s="170"/>
      <c r="G160" s="184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</row>
    <row r="161" spans="2:24" x14ac:dyDescent="0.25">
      <c r="B161" s="56">
        <v>158</v>
      </c>
      <c r="C161" s="175"/>
      <c r="D161" s="173"/>
      <c r="E161" s="173"/>
      <c r="F161" s="170"/>
      <c r="G161" s="184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</row>
    <row r="162" spans="2:24" x14ac:dyDescent="0.25">
      <c r="B162" s="56">
        <v>159</v>
      </c>
      <c r="C162" s="175"/>
      <c r="D162" s="173"/>
      <c r="E162" s="173"/>
      <c r="F162" s="170"/>
      <c r="G162" s="184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</row>
    <row r="163" spans="2:24" x14ac:dyDescent="0.25">
      <c r="B163" s="56">
        <v>160</v>
      </c>
      <c r="C163" s="175"/>
      <c r="D163" s="173"/>
      <c r="E163" s="173"/>
      <c r="F163" s="170"/>
      <c r="G163" s="184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</row>
    <row r="164" spans="2:24" x14ac:dyDescent="0.25">
      <c r="B164" s="56">
        <v>161</v>
      </c>
      <c r="C164" s="175"/>
      <c r="D164" s="173"/>
      <c r="E164" s="173"/>
      <c r="F164" s="170"/>
      <c r="G164" s="184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</row>
    <row r="165" spans="2:24" x14ac:dyDescent="0.25">
      <c r="B165" s="56">
        <v>162</v>
      </c>
      <c r="C165" s="175"/>
      <c r="D165" s="173"/>
      <c r="E165" s="173"/>
      <c r="F165" s="170"/>
      <c r="G165" s="184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</row>
    <row r="166" spans="2:24" x14ac:dyDescent="0.25">
      <c r="B166" s="56">
        <v>163</v>
      </c>
      <c r="C166" s="175"/>
      <c r="D166" s="173"/>
      <c r="E166" s="173"/>
      <c r="F166" s="170"/>
      <c r="G166" s="184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</row>
    <row r="167" spans="2:24" x14ac:dyDescent="0.25">
      <c r="B167" s="56">
        <v>164</v>
      </c>
      <c r="C167" s="175"/>
      <c r="D167" s="173"/>
      <c r="E167" s="173"/>
      <c r="F167" s="170"/>
      <c r="G167" s="184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</row>
    <row r="168" spans="2:24" x14ac:dyDescent="0.25">
      <c r="B168" s="56">
        <v>165</v>
      </c>
      <c r="C168" s="175"/>
      <c r="D168" s="173"/>
      <c r="E168" s="173"/>
      <c r="F168" s="170"/>
      <c r="G168" s="184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</row>
    <row r="169" spans="2:24" x14ac:dyDescent="0.25">
      <c r="B169" s="56">
        <v>166</v>
      </c>
      <c r="C169" s="175"/>
      <c r="D169" s="173"/>
      <c r="E169" s="173"/>
      <c r="F169" s="170"/>
      <c r="G169" s="184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</row>
    <row r="170" spans="2:24" x14ac:dyDescent="0.25">
      <c r="B170" s="56">
        <v>167</v>
      </c>
      <c r="C170" s="175"/>
      <c r="D170" s="173"/>
      <c r="E170" s="173"/>
      <c r="F170" s="170"/>
      <c r="G170" s="184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</row>
    <row r="171" spans="2:24" x14ac:dyDescent="0.25">
      <c r="B171" s="56">
        <v>168</v>
      </c>
      <c r="C171" s="175"/>
      <c r="D171" s="173"/>
      <c r="E171" s="173"/>
      <c r="F171" s="170"/>
      <c r="G171" s="184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</row>
    <row r="172" spans="2:24" x14ac:dyDescent="0.25">
      <c r="B172" s="56">
        <v>169</v>
      </c>
      <c r="C172" s="175"/>
      <c r="D172" s="173"/>
      <c r="E172" s="173"/>
      <c r="F172" s="170"/>
      <c r="G172" s="184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</row>
    <row r="173" spans="2:24" x14ac:dyDescent="0.25">
      <c r="B173" s="56">
        <v>170</v>
      </c>
      <c r="C173" s="175"/>
      <c r="D173" s="173"/>
      <c r="E173" s="173"/>
      <c r="F173" s="170"/>
      <c r="G173" s="184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</row>
    <row r="174" spans="2:24" x14ac:dyDescent="0.25">
      <c r="B174" s="56">
        <v>171</v>
      </c>
      <c r="C174" s="175"/>
      <c r="D174" s="173"/>
      <c r="E174" s="173"/>
      <c r="F174" s="170"/>
      <c r="G174" s="184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</row>
    <row r="175" spans="2:24" x14ac:dyDescent="0.25">
      <c r="B175" s="56">
        <v>172</v>
      </c>
      <c r="C175" s="175"/>
      <c r="D175" s="173"/>
      <c r="E175" s="173"/>
      <c r="F175" s="170"/>
      <c r="G175" s="184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</row>
    <row r="176" spans="2:24" x14ac:dyDescent="0.25">
      <c r="B176" s="56">
        <v>173</v>
      </c>
      <c r="C176" s="175"/>
      <c r="D176" s="173"/>
      <c r="E176" s="173"/>
      <c r="F176" s="170"/>
      <c r="G176" s="184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</row>
    <row r="177" spans="2:24" x14ac:dyDescent="0.25">
      <c r="B177" s="56">
        <v>174</v>
      </c>
      <c r="C177" s="175"/>
      <c r="D177" s="173"/>
      <c r="E177" s="173"/>
      <c r="F177" s="170"/>
      <c r="G177" s="184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</row>
    <row r="178" spans="2:24" x14ac:dyDescent="0.25">
      <c r="B178" s="56">
        <v>175</v>
      </c>
      <c r="C178" s="175"/>
      <c r="D178" s="173"/>
      <c r="E178" s="173"/>
      <c r="F178" s="170"/>
      <c r="G178" s="184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</row>
    <row r="179" spans="2:24" x14ac:dyDescent="0.25">
      <c r="B179" s="56">
        <v>176</v>
      </c>
      <c r="C179" s="175"/>
      <c r="D179" s="173"/>
      <c r="E179" s="173"/>
      <c r="F179" s="170"/>
      <c r="G179" s="184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</row>
    <row r="180" spans="2:24" x14ac:dyDescent="0.25">
      <c r="B180" s="56">
        <v>177</v>
      </c>
      <c r="C180" s="175"/>
      <c r="D180" s="173"/>
      <c r="E180" s="173"/>
      <c r="F180" s="170"/>
      <c r="G180" s="184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</row>
    <row r="181" spans="2:24" x14ac:dyDescent="0.25">
      <c r="B181" s="56">
        <v>178</v>
      </c>
      <c r="C181" s="175"/>
      <c r="D181" s="173"/>
      <c r="E181" s="173"/>
      <c r="F181" s="170"/>
      <c r="G181" s="184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</row>
    <row r="182" spans="2:24" x14ac:dyDescent="0.25">
      <c r="B182" s="56">
        <v>179</v>
      </c>
      <c r="C182" s="175"/>
      <c r="D182" s="173"/>
      <c r="E182" s="173"/>
      <c r="F182" s="170"/>
      <c r="G182" s="184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</row>
    <row r="183" spans="2:24" x14ac:dyDescent="0.25">
      <c r="B183" s="56">
        <v>180</v>
      </c>
      <c r="C183" s="175"/>
      <c r="D183" s="173"/>
      <c r="E183" s="173"/>
      <c r="F183" s="170"/>
      <c r="G183" s="184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</row>
    <row r="184" spans="2:24" x14ac:dyDescent="0.25">
      <c r="B184" s="56">
        <v>181</v>
      </c>
      <c r="C184" s="175"/>
      <c r="D184" s="173"/>
      <c r="E184" s="173"/>
      <c r="F184" s="170"/>
      <c r="G184" s="184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</row>
    <row r="185" spans="2:24" x14ac:dyDescent="0.25">
      <c r="B185" s="56">
        <v>182</v>
      </c>
      <c r="C185" s="175"/>
      <c r="D185" s="173"/>
      <c r="E185" s="173"/>
      <c r="F185" s="170"/>
      <c r="G185" s="184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</row>
    <row r="186" spans="2:24" x14ac:dyDescent="0.25">
      <c r="B186" s="56">
        <v>183</v>
      </c>
      <c r="C186" s="175"/>
      <c r="D186" s="173"/>
      <c r="E186" s="173"/>
      <c r="F186" s="170"/>
      <c r="G186" s="184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</row>
    <row r="187" spans="2:24" x14ac:dyDescent="0.25">
      <c r="B187" s="56">
        <v>184</v>
      </c>
      <c r="C187" s="175"/>
      <c r="D187" s="173"/>
      <c r="E187" s="173"/>
      <c r="F187" s="170"/>
      <c r="G187" s="184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</row>
    <row r="188" spans="2:24" x14ac:dyDescent="0.25">
      <c r="B188" s="56">
        <v>185</v>
      </c>
      <c r="C188" s="175"/>
      <c r="D188" s="173"/>
      <c r="E188" s="173"/>
      <c r="F188" s="170"/>
      <c r="G188" s="184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</row>
    <row r="189" spans="2:24" x14ac:dyDescent="0.25">
      <c r="B189" s="56">
        <v>186</v>
      </c>
      <c r="C189" s="175"/>
      <c r="D189" s="173"/>
      <c r="E189" s="173"/>
      <c r="F189" s="170"/>
      <c r="G189" s="184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</row>
    <row r="190" spans="2:24" x14ac:dyDescent="0.25">
      <c r="B190" s="56">
        <v>187</v>
      </c>
      <c r="C190" s="175"/>
      <c r="D190" s="173"/>
      <c r="E190" s="173"/>
      <c r="F190" s="170"/>
      <c r="G190" s="184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</row>
    <row r="191" spans="2:24" x14ac:dyDescent="0.25">
      <c r="B191" s="56">
        <v>188</v>
      </c>
      <c r="C191" s="175"/>
      <c r="D191" s="173"/>
      <c r="E191" s="173"/>
      <c r="F191" s="170"/>
      <c r="G191" s="184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</row>
    <row r="192" spans="2:24" x14ac:dyDescent="0.25">
      <c r="B192" s="56">
        <v>189</v>
      </c>
      <c r="C192" s="175"/>
      <c r="D192" s="173"/>
      <c r="E192" s="173"/>
      <c r="F192" s="170"/>
      <c r="G192" s="184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</row>
    <row r="193" spans="2:24" x14ac:dyDescent="0.25">
      <c r="B193" s="56">
        <v>190</v>
      </c>
      <c r="C193" s="175"/>
      <c r="D193" s="173"/>
      <c r="E193" s="173"/>
      <c r="F193" s="170"/>
      <c r="G193" s="184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</row>
    <row r="194" spans="2:24" x14ac:dyDescent="0.25">
      <c r="B194" s="56">
        <v>191</v>
      </c>
      <c r="C194" s="175"/>
      <c r="D194" s="173"/>
      <c r="E194" s="173"/>
      <c r="F194" s="170"/>
      <c r="G194" s="184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</row>
    <row r="195" spans="2:24" x14ac:dyDescent="0.25">
      <c r="B195" s="56">
        <v>192</v>
      </c>
      <c r="C195" s="175"/>
      <c r="D195" s="173"/>
      <c r="E195" s="173"/>
      <c r="F195" s="170"/>
      <c r="G195" s="184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</row>
    <row r="196" spans="2:24" x14ac:dyDescent="0.25">
      <c r="B196" s="56">
        <v>193</v>
      </c>
      <c r="C196" s="175"/>
      <c r="D196" s="173"/>
      <c r="E196" s="173"/>
      <c r="F196" s="170"/>
      <c r="G196" s="184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</row>
    <row r="197" spans="2:24" x14ac:dyDescent="0.25">
      <c r="B197" s="56">
        <v>194</v>
      </c>
      <c r="C197" s="175"/>
      <c r="D197" s="173"/>
      <c r="E197" s="173"/>
      <c r="F197" s="170"/>
      <c r="G197" s="184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</row>
    <row r="198" spans="2:24" x14ac:dyDescent="0.25">
      <c r="B198" s="56">
        <v>195</v>
      </c>
      <c r="C198" s="175"/>
      <c r="D198" s="173"/>
      <c r="E198" s="173"/>
      <c r="F198" s="170"/>
      <c r="G198" s="184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</row>
    <row r="199" spans="2:24" x14ac:dyDescent="0.25">
      <c r="B199" s="56">
        <v>196</v>
      </c>
      <c r="C199" s="175"/>
      <c r="D199" s="173"/>
      <c r="E199" s="173"/>
      <c r="F199" s="170"/>
      <c r="G199" s="184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</row>
    <row r="200" spans="2:24" x14ac:dyDescent="0.25">
      <c r="B200" s="56">
        <v>197</v>
      </c>
      <c r="C200" s="175"/>
      <c r="D200" s="173"/>
      <c r="E200" s="173"/>
      <c r="F200" s="170"/>
      <c r="G200" s="184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</row>
    <row r="201" spans="2:24" x14ac:dyDescent="0.25">
      <c r="B201" s="56">
        <v>198</v>
      </c>
      <c r="C201" s="175"/>
      <c r="D201" s="173"/>
      <c r="E201" s="173"/>
      <c r="F201" s="170"/>
      <c r="G201" s="184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</row>
    <row r="202" spans="2:24" x14ac:dyDescent="0.25">
      <c r="B202" s="56">
        <v>199</v>
      </c>
      <c r="C202" s="175"/>
      <c r="D202" s="173"/>
      <c r="E202" s="173"/>
      <c r="F202" s="170"/>
      <c r="G202" s="184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</row>
    <row r="203" spans="2:24" x14ac:dyDescent="0.25">
      <c r="B203" s="56">
        <v>200</v>
      </c>
      <c r="C203" s="175"/>
      <c r="D203" s="173"/>
      <c r="E203" s="173"/>
      <c r="F203" s="170"/>
      <c r="G203" s="184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</row>
    <row r="204" spans="2:24" x14ac:dyDescent="0.25">
      <c r="B204" s="56">
        <v>201</v>
      </c>
      <c r="C204" s="175"/>
      <c r="D204" s="173"/>
      <c r="E204" s="173"/>
      <c r="F204" s="170"/>
      <c r="G204" s="184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</row>
    <row r="205" spans="2:24" x14ac:dyDescent="0.25">
      <c r="B205" s="56">
        <v>202</v>
      </c>
      <c r="C205" s="175"/>
      <c r="D205" s="173"/>
      <c r="E205" s="173"/>
      <c r="F205" s="170"/>
      <c r="G205" s="184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</row>
    <row r="206" spans="2:24" x14ac:dyDescent="0.25">
      <c r="B206" s="56">
        <v>203</v>
      </c>
      <c r="C206" s="175"/>
      <c r="D206" s="173"/>
      <c r="E206" s="173"/>
      <c r="F206" s="170"/>
      <c r="G206" s="184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</row>
    <row r="207" spans="2:24" x14ac:dyDescent="0.25">
      <c r="B207" s="56">
        <v>204</v>
      </c>
      <c r="C207" s="175"/>
      <c r="D207" s="173"/>
      <c r="E207" s="173"/>
      <c r="F207" s="170"/>
      <c r="G207" s="184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</row>
    <row r="208" spans="2:24" x14ac:dyDescent="0.25">
      <c r="B208" s="56">
        <v>205</v>
      </c>
      <c r="C208" s="175"/>
      <c r="D208" s="173"/>
      <c r="E208" s="173"/>
      <c r="F208" s="170"/>
      <c r="G208" s="184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</row>
    <row r="209" spans="2:24" x14ac:dyDescent="0.25">
      <c r="B209" s="56">
        <v>206</v>
      </c>
      <c r="C209" s="175"/>
      <c r="D209" s="173"/>
      <c r="E209" s="173"/>
      <c r="F209" s="170"/>
      <c r="G209" s="184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</row>
    <row r="210" spans="2:24" x14ac:dyDescent="0.25">
      <c r="B210" s="56">
        <v>207</v>
      </c>
      <c r="C210" s="175"/>
      <c r="D210" s="173"/>
      <c r="E210" s="173"/>
      <c r="F210" s="170"/>
      <c r="G210" s="184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</row>
    <row r="211" spans="2:24" x14ac:dyDescent="0.25">
      <c r="B211" s="56">
        <v>208</v>
      </c>
      <c r="C211" s="175"/>
      <c r="D211" s="173"/>
      <c r="E211" s="173"/>
      <c r="F211" s="170"/>
      <c r="G211" s="184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</row>
    <row r="212" spans="2:24" x14ac:dyDescent="0.25">
      <c r="B212" s="56">
        <v>209</v>
      </c>
      <c r="C212" s="175"/>
      <c r="D212" s="173"/>
      <c r="E212" s="173"/>
      <c r="F212" s="170"/>
      <c r="G212" s="184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</row>
    <row r="213" spans="2:24" x14ac:dyDescent="0.25">
      <c r="B213" s="56">
        <v>210</v>
      </c>
      <c r="C213" s="175"/>
      <c r="D213" s="173"/>
      <c r="E213" s="173"/>
      <c r="F213" s="170"/>
      <c r="G213" s="184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</row>
    <row r="214" spans="2:24" x14ac:dyDescent="0.25">
      <c r="B214" s="56">
        <v>211</v>
      </c>
      <c r="C214" s="175"/>
      <c r="D214" s="173"/>
      <c r="E214" s="173"/>
      <c r="F214" s="170"/>
      <c r="G214" s="184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</row>
    <row r="215" spans="2:24" x14ac:dyDescent="0.25">
      <c r="B215" s="56">
        <v>212</v>
      </c>
      <c r="C215" s="175"/>
      <c r="D215" s="173"/>
      <c r="E215" s="173"/>
      <c r="F215" s="170"/>
      <c r="G215" s="184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</row>
    <row r="216" spans="2:24" x14ac:dyDescent="0.25">
      <c r="B216" s="56">
        <v>213</v>
      </c>
      <c r="C216" s="175"/>
      <c r="D216" s="173"/>
      <c r="E216" s="173"/>
      <c r="F216" s="170"/>
      <c r="G216" s="184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</row>
    <row r="217" spans="2:24" x14ac:dyDescent="0.25">
      <c r="B217" s="56">
        <v>214</v>
      </c>
      <c r="C217" s="175"/>
      <c r="D217" s="173"/>
      <c r="E217" s="173"/>
      <c r="F217" s="170"/>
      <c r="G217" s="184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</row>
    <row r="218" spans="2:24" x14ac:dyDescent="0.25">
      <c r="B218" s="56">
        <v>215</v>
      </c>
      <c r="C218" s="175"/>
      <c r="D218" s="173"/>
      <c r="E218" s="173"/>
      <c r="F218" s="170"/>
      <c r="G218" s="184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</row>
    <row r="219" spans="2:24" x14ac:dyDescent="0.25">
      <c r="B219" s="56">
        <v>216</v>
      </c>
      <c r="C219" s="175"/>
      <c r="D219" s="173"/>
      <c r="E219" s="173"/>
      <c r="F219" s="170"/>
      <c r="G219" s="184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</row>
    <row r="220" spans="2:24" x14ac:dyDescent="0.25">
      <c r="B220" s="56">
        <v>217</v>
      </c>
      <c r="C220" s="175"/>
      <c r="D220" s="173"/>
      <c r="E220" s="173"/>
      <c r="F220" s="170"/>
      <c r="G220" s="184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</row>
    <row r="221" spans="2:24" x14ac:dyDescent="0.25">
      <c r="B221" s="56">
        <v>218</v>
      </c>
      <c r="C221" s="175"/>
      <c r="D221" s="173"/>
      <c r="E221" s="173"/>
      <c r="F221" s="170"/>
      <c r="G221" s="184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</row>
    <row r="222" spans="2:24" x14ac:dyDescent="0.25">
      <c r="B222" s="56">
        <v>219</v>
      </c>
      <c r="C222" s="175"/>
      <c r="D222" s="173"/>
      <c r="E222" s="173"/>
      <c r="F222" s="170"/>
      <c r="G222" s="184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</row>
    <row r="223" spans="2:24" x14ac:dyDescent="0.25">
      <c r="B223" s="56">
        <v>220</v>
      </c>
      <c r="C223" s="175"/>
      <c r="D223" s="173"/>
      <c r="E223" s="173"/>
      <c r="F223" s="170"/>
      <c r="G223" s="184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</row>
    <row r="224" spans="2:24" x14ac:dyDescent="0.25">
      <c r="B224" s="56">
        <v>221</v>
      </c>
      <c r="C224" s="175"/>
      <c r="D224" s="173"/>
      <c r="E224" s="173"/>
      <c r="F224" s="170"/>
      <c r="G224" s="184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</row>
    <row r="225" spans="2:24" x14ac:dyDescent="0.25">
      <c r="B225" s="56">
        <v>222</v>
      </c>
      <c r="C225" s="175"/>
      <c r="D225" s="173"/>
      <c r="E225" s="173"/>
      <c r="F225" s="170"/>
      <c r="G225" s="184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</row>
    <row r="226" spans="2:24" x14ac:dyDescent="0.25">
      <c r="B226" s="56">
        <v>223</v>
      </c>
      <c r="C226" s="175"/>
      <c r="D226" s="173"/>
      <c r="E226" s="173"/>
      <c r="F226" s="170"/>
      <c r="G226" s="184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</row>
    <row r="227" spans="2:24" x14ac:dyDescent="0.25">
      <c r="B227" s="56">
        <v>224</v>
      </c>
      <c r="C227" s="175"/>
      <c r="D227" s="173"/>
      <c r="E227" s="173"/>
      <c r="F227" s="170"/>
      <c r="G227" s="184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</row>
    <row r="228" spans="2:24" x14ac:dyDescent="0.25">
      <c r="B228" s="56">
        <v>225</v>
      </c>
      <c r="C228" s="175"/>
      <c r="D228" s="173"/>
      <c r="E228" s="173"/>
      <c r="F228" s="170"/>
      <c r="G228" s="184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</row>
    <row r="229" spans="2:24" x14ac:dyDescent="0.25">
      <c r="B229" s="56">
        <v>226</v>
      </c>
      <c r="C229" s="175"/>
      <c r="D229" s="173"/>
      <c r="E229" s="173"/>
      <c r="F229" s="170"/>
      <c r="G229" s="184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</row>
    <row r="230" spans="2:24" x14ac:dyDescent="0.25">
      <c r="B230" s="56">
        <v>227</v>
      </c>
      <c r="C230" s="175"/>
      <c r="D230" s="173"/>
      <c r="E230" s="173"/>
      <c r="F230" s="170"/>
      <c r="G230" s="184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</row>
    <row r="231" spans="2:24" x14ac:dyDescent="0.25">
      <c r="B231" s="56">
        <v>228</v>
      </c>
      <c r="C231" s="175"/>
      <c r="D231" s="173"/>
      <c r="E231" s="173"/>
      <c r="F231" s="170"/>
      <c r="G231" s="184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</row>
    <row r="232" spans="2:24" x14ac:dyDescent="0.25">
      <c r="B232" s="56">
        <v>229</v>
      </c>
      <c r="C232" s="175"/>
      <c r="D232" s="173"/>
      <c r="E232" s="173"/>
      <c r="F232" s="170"/>
      <c r="G232" s="184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</row>
    <row r="233" spans="2:24" x14ac:dyDescent="0.25">
      <c r="B233" s="56">
        <v>230</v>
      </c>
      <c r="C233" s="175"/>
      <c r="D233" s="173"/>
      <c r="E233" s="173"/>
      <c r="F233" s="170"/>
      <c r="G233" s="184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</row>
    <row r="234" spans="2:24" x14ac:dyDescent="0.25">
      <c r="B234" s="56">
        <v>231</v>
      </c>
      <c r="C234" s="175"/>
      <c r="D234" s="173"/>
      <c r="E234" s="173"/>
      <c r="F234" s="170"/>
      <c r="G234" s="184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</row>
    <row r="235" spans="2:24" x14ac:dyDescent="0.25">
      <c r="B235" s="56">
        <v>232</v>
      </c>
      <c r="C235" s="175"/>
      <c r="D235" s="173"/>
      <c r="E235" s="173"/>
      <c r="F235" s="170"/>
      <c r="G235" s="184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</row>
    <row r="236" spans="2:24" x14ac:dyDescent="0.25">
      <c r="B236" s="56">
        <v>233</v>
      </c>
      <c r="C236" s="175"/>
      <c r="D236" s="173"/>
      <c r="E236" s="173"/>
      <c r="F236" s="170"/>
      <c r="G236" s="184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</row>
    <row r="237" spans="2:24" x14ac:dyDescent="0.25">
      <c r="B237" s="56">
        <v>234</v>
      </c>
      <c r="C237" s="175"/>
      <c r="D237" s="173"/>
      <c r="E237" s="173"/>
      <c r="F237" s="170"/>
      <c r="G237" s="184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</row>
    <row r="238" spans="2:24" x14ac:dyDescent="0.25">
      <c r="B238" s="56">
        <v>235</v>
      </c>
      <c r="C238" s="175"/>
      <c r="D238" s="173"/>
      <c r="E238" s="173"/>
      <c r="F238" s="170"/>
      <c r="G238" s="184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</row>
    <row r="239" spans="2:24" x14ac:dyDescent="0.25">
      <c r="B239" s="56">
        <v>236</v>
      </c>
      <c r="C239" s="175"/>
      <c r="D239" s="173"/>
      <c r="E239" s="173"/>
      <c r="F239" s="170"/>
      <c r="G239" s="184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</row>
    <row r="240" spans="2:24" x14ac:dyDescent="0.25">
      <c r="B240" s="56">
        <v>237</v>
      </c>
      <c r="C240" s="175"/>
      <c r="D240" s="173"/>
      <c r="E240" s="173"/>
      <c r="F240" s="170"/>
      <c r="G240" s="184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</row>
    <row r="241" spans="2:24" x14ac:dyDescent="0.25">
      <c r="B241" s="56">
        <v>238</v>
      </c>
      <c r="C241" s="175"/>
      <c r="D241" s="173"/>
      <c r="E241" s="173"/>
      <c r="F241" s="170"/>
      <c r="G241" s="184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</row>
    <row r="242" spans="2:24" x14ac:dyDescent="0.25">
      <c r="B242" s="56">
        <v>239</v>
      </c>
      <c r="C242" s="175"/>
      <c r="D242" s="173"/>
      <c r="E242" s="173"/>
      <c r="F242" s="170"/>
      <c r="G242" s="184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</row>
    <row r="243" spans="2:24" x14ac:dyDescent="0.25">
      <c r="B243" s="56">
        <v>240</v>
      </c>
      <c r="C243" s="175"/>
      <c r="D243" s="173"/>
      <c r="E243" s="173"/>
      <c r="F243" s="170"/>
      <c r="G243" s="184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</row>
    <row r="244" spans="2:24" x14ac:dyDescent="0.25">
      <c r="B244" s="56">
        <v>241</v>
      </c>
      <c r="C244" s="175"/>
      <c r="D244" s="173"/>
      <c r="E244" s="173"/>
      <c r="F244" s="170"/>
      <c r="G244" s="184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</row>
    <row r="245" spans="2:24" x14ac:dyDescent="0.25">
      <c r="B245" s="56">
        <v>242</v>
      </c>
      <c r="C245" s="175"/>
      <c r="D245" s="173"/>
      <c r="E245" s="173"/>
      <c r="F245" s="170"/>
      <c r="G245" s="184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</row>
    <row r="246" spans="2:24" x14ac:dyDescent="0.25">
      <c r="B246" s="56">
        <v>243</v>
      </c>
      <c r="C246" s="175"/>
      <c r="D246" s="173"/>
      <c r="E246" s="173"/>
      <c r="F246" s="170"/>
      <c r="G246" s="184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</row>
    <row r="247" spans="2:24" x14ac:dyDescent="0.25">
      <c r="B247" s="56">
        <v>244</v>
      </c>
      <c r="C247" s="175"/>
      <c r="D247" s="173"/>
      <c r="E247" s="173"/>
      <c r="F247" s="170"/>
      <c r="G247" s="184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</row>
    <row r="248" spans="2:24" x14ac:dyDescent="0.25">
      <c r="B248" s="56">
        <v>245</v>
      </c>
      <c r="C248" s="175"/>
      <c r="D248" s="173"/>
      <c r="E248" s="173"/>
      <c r="F248" s="170"/>
      <c r="G248" s="184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</row>
    <row r="249" spans="2:24" x14ac:dyDescent="0.25">
      <c r="B249" s="56">
        <v>246</v>
      </c>
      <c r="C249" s="175"/>
      <c r="D249" s="173"/>
      <c r="E249" s="173"/>
      <c r="F249" s="170"/>
      <c r="G249" s="184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</row>
    <row r="250" spans="2:24" x14ac:dyDescent="0.25">
      <c r="B250" s="56">
        <v>247</v>
      </c>
      <c r="C250" s="175"/>
      <c r="D250" s="173"/>
      <c r="E250" s="173"/>
      <c r="F250" s="170"/>
      <c r="G250" s="184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</row>
    <row r="251" spans="2:24" x14ac:dyDescent="0.25">
      <c r="B251" s="56">
        <v>248</v>
      </c>
      <c r="C251" s="175"/>
      <c r="D251" s="173"/>
      <c r="E251" s="173"/>
      <c r="F251" s="170"/>
      <c r="G251" s="184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</row>
    <row r="252" spans="2:24" x14ac:dyDescent="0.25">
      <c r="B252" s="56">
        <v>249</v>
      </c>
      <c r="C252" s="175"/>
      <c r="D252" s="173"/>
      <c r="E252" s="173"/>
      <c r="F252" s="170"/>
      <c r="G252" s="184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</row>
    <row r="253" spans="2:24" x14ac:dyDescent="0.25">
      <c r="B253" s="56">
        <v>250</v>
      </c>
      <c r="C253" s="175"/>
      <c r="D253" s="173"/>
      <c r="E253" s="173"/>
      <c r="F253" s="170"/>
      <c r="G253" s="184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</row>
    <row r="254" spans="2:24" x14ac:dyDescent="0.25">
      <c r="B254" s="56">
        <v>251</v>
      </c>
      <c r="C254" s="175"/>
      <c r="D254" s="173"/>
      <c r="E254" s="173"/>
      <c r="F254" s="170"/>
      <c r="G254" s="184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</row>
    <row r="255" spans="2:24" x14ac:dyDescent="0.25">
      <c r="B255" s="56">
        <v>252</v>
      </c>
      <c r="C255" s="175"/>
      <c r="D255" s="173"/>
      <c r="E255" s="173"/>
      <c r="F255" s="170"/>
      <c r="G255" s="184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</row>
    <row r="256" spans="2:24" x14ac:dyDescent="0.25">
      <c r="B256" s="56">
        <v>253</v>
      </c>
      <c r="C256" s="175"/>
      <c r="D256" s="173"/>
      <c r="E256" s="173"/>
      <c r="F256" s="170"/>
      <c r="G256" s="184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</row>
    <row r="257" spans="2:24" x14ac:dyDescent="0.25">
      <c r="B257" s="56">
        <v>254</v>
      </c>
      <c r="C257" s="175"/>
      <c r="D257" s="173"/>
      <c r="E257" s="173"/>
      <c r="F257" s="170"/>
      <c r="G257" s="184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</row>
    <row r="258" spans="2:24" x14ac:dyDescent="0.25">
      <c r="B258" s="56">
        <v>255</v>
      </c>
      <c r="C258" s="175"/>
      <c r="D258" s="173"/>
      <c r="E258" s="173"/>
      <c r="F258" s="170"/>
      <c r="G258" s="184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</row>
    <row r="259" spans="2:24" x14ac:dyDescent="0.25">
      <c r="B259" s="56">
        <v>256</v>
      </c>
      <c r="C259" s="175"/>
      <c r="D259" s="173"/>
      <c r="E259" s="173"/>
      <c r="F259" s="170"/>
      <c r="G259" s="184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</row>
    <row r="260" spans="2:24" x14ac:dyDescent="0.25">
      <c r="B260" s="56">
        <v>257</v>
      </c>
      <c r="C260" s="175"/>
      <c r="D260" s="173"/>
      <c r="E260" s="173"/>
      <c r="F260" s="170"/>
      <c r="G260" s="184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</row>
    <row r="261" spans="2:24" x14ac:dyDescent="0.25">
      <c r="B261" s="56">
        <v>258</v>
      </c>
      <c r="C261" s="175"/>
      <c r="D261" s="173"/>
      <c r="E261" s="173"/>
      <c r="F261" s="170"/>
      <c r="G261" s="184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</row>
    <row r="262" spans="2:24" x14ac:dyDescent="0.25">
      <c r="B262" s="56">
        <v>259</v>
      </c>
      <c r="C262" s="175"/>
      <c r="D262" s="173"/>
      <c r="E262" s="173"/>
      <c r="F262" s="170"/>
      <c r="G262" s="184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</row>
    <row r="263" spans="2:24" x14ac:dyDescent="0.25">
      <c r="B263" s="56">
        <v>260</v>
      </c>
      <c r="C263" s="175"/>
      <c r="D263" s="173"/>
      <c r="E263" s="173"/>
      <c r="F263" s="170"/>
      <c r="G263" s="184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</row>
    <row r="264" spans="2:24" x14ac:dyDescent="0.25">
      <c r="B264" s="56">
        <v>261</v>
      </c>
      <c r="C264" s="175"/>
      <c r="D264" s="173"/>
      <c r="E264" s="173"/>
      <c r="F264" s="170"/>
      <c r="G264" s="184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</row>
    <row r="265" spans="2:24" x14ac:dyDescent="0.25">
      <c r="B265" s="56">
        <v>262</v>
      </c>
      <c r="C265" s="175"/>
      <c r="D265" s="173"/>
      <c r="E265" s="173"/>
      <c r="F265" s="170"/>
      <c r="G265" s="184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</row>
    <row r="266" spans="2:24" x14ac:dyDescent="0.25">
      <c r="B266" s="56">
        <v>263</v>
      </c>
      <c r="C266" s="175"/>
      <c r="D266" s="173"/>
      <c r="E266" s="173"/>
      <c r="F266" s="170"/>
      <c r="G266" s="184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</row>
    <row r="267" spans="2:24" x14ac:dyDescent="0.25">
      <c r="B267" s="56">
        <v>264</v>
      </c>
      <c r="C267" s="175"/>
      <c r="D267" s="173"/>
      <c r="E267" s="173"/>
      <c r="F267" s="170"/>
      <c r="G267" s="184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</row>
    <row r="268" spans="2:24" x14ac:dyDescent="0.25">
      <c r="B268" s="56">
        <v>265</v>
      </c>
      <c r="C268" s="175"/>
      <c r="D268" s="173"/>
      <c r="E268" s="173"/>
      <c r="F268" s="170"/>
      <c r="G268" s="184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</row>
    <row r="269" spans="2:24" x14ac:dyDescent="0.25">
      <c r="B269" s="56">
        <v>266</v>
      </c>
      <c r="C269" s="175"/>
      <c r="D269" s="173"/>
      <c r="E269" s="173"/>
      <c r="F269" s="170"/>
      <c r="G269" s="184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</row>
    <row r="270" spans="2:24" x14ac:dyDescent="0.25">
      <c r="B270" s="56">
        <v>267</v>
      </c>
      <c r="C270" s="175"/>
      <c r="D270" s="173"/>
      <c r="E270" s="173"/>
      <c r="F270" s="170"/>
      <c r="G270" s="184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</row>
    <row r="271" spans="2:24" x14ac:dyDescent="0.25">
      <c r="B271" s="56">
        <v>268</v>
      </c>
      <c r="C271" s="175"/>
      <c r="D271" s="173"/>
      <c r="E271" s="173"/>
      <c r="F271" s="170"/>
      <c r="G271" s="184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</row>
    <row r="272" spans="2:24" x14ac:dyDescent="0.25">
      <c r="B272" s="56">
        <v>269</v>
      </c>
      <c r="C272" s="175"/>
      <c r="D272" s="173"/>
      <c r="E272" s="173"/>
      <c r="F272" s="170"/>
      <c r="G272" s="184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</row>
    <row r="273" spans="2:24" x14ac:dyDescent="0.25">
      <c r="B273" s="56">
        <v>270</v>
      </c>
      <c r="C273" s="175"/>
      <c r="D273" s="173"/>
      <c r="E273" s="173"/>
      <c r="F273" s="170"/>
      <c r="G273" s="184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</row>
    <row r="274" spans="2:24" x14ac:dyDescent="0.25">
      <c r="B274" s="56">
        <v>271</v>
      </c>
      <c r="C274" s="175"/>
      <c r="D274" s="173"/>
      <c r="E274" s="173"/>
      <c r="F274" s="170"/>
      <c r="G274" s="184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</row>
    <row r="275" spans="2:24" x14ac:dyDescent="0.25">
      <c r="B275" s="56">
        <v>272</v>
      </c>
      <c r="C275" s="175"/>
      <c r="D275" s="173"/>
      <c r="E275" s="173"/>
      <c r="F275" s="170"/>
      <c r="G275" s="184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</row>
    <row r="276" spans="2:24" x14ac:dyDescent="0.25">
      <c r="B276" s="56">
        <v>273</v>
      </c>
      <c r="C276" s="175"/>
      <c r="D276" s="173"/>
      <c r="E276" s="173"/>
      <c r="F276" s="170"/>
      <c r="G276" s="184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</row>
    <row r="277" spans="2:24" x14ac:dyDescent="0.25">
      <c r="B277" s="56">
        <v>274</v>
      </c>
      <c r="C277" s="175"/>
      <c r="D277" s="173"/>
      <c r="E277" s="173"/>
      <c r="F277" s="170"/>
      <c r="G277" s="184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</row>
    <row r="278" spans="2:24" x14ac:dyDescent="0.25">
      <c r="B278" s="56">
        <v>275</v>
      </c>
      <c r="C278" s="175"/>
      <c r="D278" s="173"/>
      <c r="E278" s="173"/>
      <c r="F278" s="170"/>
      <c r="G278" s="184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</row>
    <row r="279" spans="2:24" x14ac:dyDescent="0.25">
      <c r="B279" s="56">
        <v>276</v>
      </c>
      <c r="C279" s="175"/>
      <c r="D279" s="173"/>
      <c r="E279" s="173"/>
      <c r="F279" s="170"/>
      <c r="G279" s="184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</row>
    <row r="280" spans="2:24" x14ac:dyDescent="0.25">
      <c r="B280" s="56">
        <v>277</v>
      </c>
      <c r="C280" s="175"/>
      <c r="D280" s="173"/>
      <c r="E280" s="173"/>
      <c r="F280" s="170"/>
      <c r="G280" s="184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</row>
    <row r="281" spans="2:24" x14ac:dyDescent="0.25">
      <c r="B281" s="56">
        <v>278</v>
      </c>
      <c r="C281" s="175"/>
      <c r="D281" s="173"/>
      <c r="E281" s="173"/>
      <c r="F281" s="170"/>
      <c r="G281" s="184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</row>
    <row r="282" spans="2:24" x14ac:dyDescent="0.25">
      <c r="B282" s="56">
        <v>279</v>
      </c>
      <c r="C282" s="175"/>
      <c r="D282" s="173"/>
      <c r="E282" s="173"/>
      <c r="F282" s="170"/>
      <c r="G282" s="184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</row>
    <row r="283" spans="2:24" x14ac:dyDescent="0.25">
      <c r="B283" s="56">
        <v>280</v>
      </c>
      <c r="C283" s="175"/>
      <c r="D283" s="173"/>
      <c r="E283" s="173"/>
      <c r="F283" s="170"/>
      <c r="G283" s="184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</row>
    <row r="284" spans="2:24" x14ac:dyDescent="0.25">
      <c r="B284" s="56">
        <v>281</v>
      </c>
      <c r="C284" s="175"/>
      <c r="D284" s="173"/>
      <c r="E284" s="173"/>
      <c r="F284" s="170"/>
      <c r="G284" s="184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</row>
    <row r="285" spans="2:24" x14ac:dyDescent="0.25">
      <c r="B285" s="56">
        <v>282</v>
      </c>
      <c r="C285" s="175"/>
      <c r="D285" s="173"/>
      <c r="E285" s="173"/>
      <c r="F285" s="170"/>
      <c r="G285" s="184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</row>
    <row r="286" spans="2:24" x14ac:dyDescent="0.25">
      <c r="B286" s="56">
        <v>283</v>
      </c>
      <c r="C286" s="175"/>
      <c r="D286" s="173"/>
      <c r="E286" s="173"/>
      <c r="F286" s="170"/>
      <c r="G286" s="184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</row>
    <row r="287" spans="2:24" x14ac:dyDescent="0.25">
      <c r="B287" s="56">
        <v>284</v>
      </c>
      <c r="C287" s="175"/>
      <c r="D287" s="173"/>
      <c r="E287" s="173"/>
      <c r="F287" s="170"/>
      <c r="G287" s="184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</row>
    <row r="288" spans="2:24" x14ac:dyDescent="0.25">
      <c r="B288" s="56">
        <v>285</v>
      </c>
      <c r="C288" s="175"/>
      <c r="D288" s="173"/>
      <c r="E288" s="173"/>
      <c r="F288" s="170"/>
      <c r="G288" s="184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</row>
    <row r="289" spans="2:24" x14ac:dyDescent="0.25">
      <c r="B289" s="56">
        <v>286</v>
      </c>
      <c r="C289" s="175"/>
      <c r="D289" s="173"/>
      <c r="E289" s="173"/>
      <c r="F289" s="170"/>
      <c r="G289" s="184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</row>
    <row r="290" spans="2:24" x14ac:dyDescent="0.25">
      <c r="B290" s="56">
        <v>287</v>
      </c>
      <c r="C290" s="175"/>
      <c r="D290" s="173"/>
      <c r="E290" s="173"/>
      <c r="F290" s="170"/>
      <c r="G290" s="184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</row>
    <row r="291" spans="2:24" x14ac:dyDescent="0.25">
      <c r="B291" s="56">
        <v>288</v>
      </c>
      <c r="C291" s="175"/>
      <c r="D291" s="173"/>
      <c r="E291" s="173"/>
      <c r="F291" s="170"/>
      <c r="G291" s="184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</row>
    <row r="292" spans="2:24" x14ac:dyDescent="0.25">
      <c r="B292" s="56">
        <v>289</v>
      </c>
      <c r="C292" s="175"/>
      <c r="D292" s="173"/>
      <c r="E292" s="173"/>
      <c r="F292" s="170"/>
      <c r="G292" s="184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</row>
    <row r="293" spans="2:24" x14ac:dyDescent="0.25">
      <c r="B293" s="56">
        <v>290</v>
      </c>
      <c r="C293" s="175"/>
      <c r="D293" s="173"/>
      <c r="E293" s="173"/>
      <c r="F293" s="170"/>
      <c r="G293" s="184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</row>
    <row r="294" spans="2:24" x14ac:dyDescent="0.25">
      <c r="B294" s="56">
        <v>291</v>
      </c>
      <c r="C294" s="175"/>
      <c r="D294" s="173"/>
      <c r="E294" s="173"/>
      <c r="F294" s="170"/>
      <c r="G294" s="184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</row>
    <row r="295" spans="2:24" x14ac:dyDescent="0.25">
      <c r="B295" s="56">
        <v>292</v>
      </c>
      <c r="C295" s="175"/>
      <c r="D295" s="173"/>
      <c r="E295" s="173"/>
      <c r="F295" s="170"/>
      <c r="G295" s="184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</row>
    <row r="296" spans="2:24" x14ac:dyDescent="0.25">
      <c r="B296" s="56">
        <v>293</v>
      </c>
      <c r="C296" s="175"/>
      <c r="D296" s="173"/>
      <c r="E296" s="173"/>
      <c r="F296" s="170"/>
      <c r="G296" s="184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</row>
    <row r="297" spans="2:24" x14ac:dyDescent="0.25">
      <c r="B297" s="56">
        <v>294</v>
      </c>
      <c r="C297" s="175"/>
      <c r="D297" s="173"/>
      <c r="E297" s="173"/>
      <c r="F297" s="170"/>
      <c r="G297" s="184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</row>
    <row r="298" spans="2:24" x14ac:dyDescent="0.25">
      <c r="B298" s="56">
        <v>295</v>
      </c>
      <c r="C298" s="175"/>
      <c r="D298" s="173"/>
      <c r="E298" s="173"/>
      <c r="F298" s="170"/>
      <c r="G298" s="184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</row>
    <row r="299" spans="2:24" x14ac:dyDescent="0.25">
      <c r="B299" s="56">
        <v>296</v>
      </c>
      <c r="C299" s="175"/>
      <c r="D299" s="173"/>
      <c r="E299" s="173"/>
      <c r="F299" s="170"/>
      <c r="G299" s="184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</row>
    <row r="300" spans="2:24" x14ac:dyDescent="0.25">
      <c r="B300" s="56">
        <v>297</v>
      </c>
      <c r="C300" s="175"/>
      <c r="D300" s="173"/>
      <c r="E300" s="173"/>
      <c r="F300" s="170"/>
      <c r="G300" s="184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</row>
    <row r="301" spans="2:24" x14ac:dyDescent="0.25">
      <c r="B301" s="56">
        <v>298</v>
      </c>
      <c r="C301" s="175"/>
      <c r="D301" s="173"/>
      <c r="E301" s="173"/>
      <c r="F301" s="170"/>
      <c r="G301" s="184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</row>
    <row r="302" spans="2:24" x14ac:dyDescent="0.25">
      <c r="B302" s="56">
        <v>299</v>
      </c>
      <c r="C302" s="175"/>
      <c r="D302" s="173"/>
      <c r="E302" s="173"/>
      <c r="F302" s="170"/>
      <c r="G302" s="184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</row>
    <row r="303" spans="2:24" x14ac:dyDescent="0.25">
      <c r="B303" s="56">
        <v>300</v>
      </c>
      <c r="C303" s="175"/>
      <c r="D303" s="173"/>
      <c r="E303" s="173"/>
      <c r="F303" s="170"/>
      <c r="G303" s="184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</row>
    <row r="304" spans="2:24" x14ac:dyDescent="0.25">
      <c r="B304" s="56">
        <v>301</v>
      </c>
      <c r="C304" s="175"/>
      <c r="D304" s="173"/>
      <c r="E304" s="173"/>
      <c r="F304" s="170"/>
      <c r="G304" s="184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</row>
    <row r="305" spans="2:24" x14ac:dyDescent="0.25">
      <c r="B305" s="56">
        <v>302</v>
      </c>
      <c r="C305" s="175"/>
      <c r="D305" s="173"/>
      <c r="E305" s="173"/>
      <c r="F305" s="170"/>
      <c r="G305" s="184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</row>
    <row r="306" spans="2:24" x14ac:dyDescent="0.25">
      <c r="B306" s="56">
        <v>303</v>
      </c>
      <c r="C306" s="175"/>
      <c r="D306" s="173"/>
      <c r="E306" s="173"/>
      <c r="F306" s="170"/>
      <c r="G306" s="184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</row>
    <row r="307" spans="2:24" x14ac:dyDescent="0.25">
      <c r="B307" s="56">
        <v>304</v>
      </c>
      <c r="C307" s="175"/>
      <c r="D307" s="173"/>
      <c r="E307" s="173"/>
      <c r="F307" s="170"/>
      <c r="G307" s="184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</row>
    <row r="308" spans="2:24" x14ac:dyDescent="0.25">
      <c r="B308" s="56">
        <v>305</v>
      </c>
      <c r="C308" s="175"/>
      <c r="D308" s="173"/>
      <c r="E308" s="173"/>
      <c r="F308" s="170"/>
      <c r="G308" s="184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</row>
    <row r="309" spans="2:24" x14ac:dyDescent="0.25">
      <c r="B309" s="56">
        <v>306</v>
      </c>
      <c r="C309" s="175"/>
      <c r="D309" s="173"/>
      <c r="E309" s="173"/>
      <c r="F309" s="170"/>
      <c r="G309" s="184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</row>
    <row r="310" spans="2:24" x14ac:dyDescent="0.25">
      <c r="B310" s="56">
        <v>307</v>
      </c>
      <c r="C310" s="175"/>
      <c r="D310" s="173"/>
      <c r="E310" s="173"/>
      <c r="F310" s="170"/>
      <c r="G310" s="184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</row>
    <row r="311" spans="2:24" x14ac:dyDescent="0.25">
      <c r="B311" s="56">
        <v>308</v>
      </c>
      <c r="C311" s="175"/>
      <c r="D311" s="173"/>
      <c r="E311" s="173"/>
      <c r="F311" s="170"/>
      <c r="G311" s="184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</row>
    <row r="312" spans="2:24" x14ac:dyDescent="0.25">
      <c r="B312" s="56">
        <v>309</v>
      </c>
      <c r="C312" s="175"/>
      <c r="D312" s="173"/>
      <c r="E312" s="173"/>
      <c r="F312" s="170"/>
      <c r="G312" s="184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</row>
    <row r="313" spans="2:24" x14ac:dyDescent="0.25">
      <c r="B313" s="56">
        <v>310</v>
      </c>
      <c r="C313" s="175"/>
      <c r="D313" s="173"/>
      <c r="E313" s="173"/>
      <c r="F313" s="170"/>
      <c r="G313" s="184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</row>
    <row r="314" spans="2:24" x14ac:dyDescent="0.25">
      <c r="B314" s="56">
        <v>311</v>
      </c>
      <c r="C314" s="175"/>
      <c r="D314" s="173"/>
      <c r="E314" s="173"/>
      <c r="F314" s="170"/>
      <c r="G314" s="184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</row>
    <row r="315" spans="2:24" x14ac:dyDescent="0.25">
      <c r="B315" s="56">
        <v>312</v>
      </c>
      <c r="C315" s="175"/>
      <c r="D315" s="173"/>
      <c r="E315" s="173"/>
      <c r="F315" s="170"/>
      <c r="G315" s="184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</row>
    <row r="316" spans="2:24" x14ac:dyDescent="0.25">
      <c r="B316" s="56">
        <v>313</v>
      </c>
      <c r="C316" s="175"/>
      <c r="D316" s="173"/>
      <c r="E316" s="173"/>
      <c r="F316" s="170"/>
      <c r="G316" s="184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</row>
    <row r="317" spans="2:24" x14ac:dyDescent="0.25">
      <c r="B317" s="56">
        <v>314</v>
      </c>
      <c r="C317" s="175"/>
      <c r="D317" s="173"/>
      <c r="E317" s="173"/>
      <c r="F317" s="170"/>
      <c r="G317" s="184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</row>
    <row r="318" spans="2:24" x14ac:dyDescent="0.25">
      <c r="B318" s="56">
        <v>315</v>
      </c>
      <c r="C318" s="175"/>
      <c r="D318" s="173"/>
      <c r="E318" s="173"/>
      <c r="F318" s="170"/>
      <c r="G318" s="184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</row>
    <row r="319" spans="2:24" x14ac:dyDescent="0.25">
      <c r="B319" s="56">
        <v>316</v>
      </c>
      <c r="C319" s="175"/>
      <c r="D319" s="173"/>
      <c r="E319" s="173"/>
      <c r="F319" s="170"/>
      <c r="G319" s="184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</row>
    <row r="320" spans="2:24" x14ac:dyDescent="0.25">
      <c r="B320" s="56">
        <v>317</v>
      </c>
      <c r="C320" s="175"/>
      <c r="D320" s="173"/>
      <c r="E320" s="173"/>
      <c r="F320" s="170"/>
      <c r="G320" s="184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</row>
    <row r="321" spans="2:24" x14ac:dyDescent="0.25">
      <c r="B321" s="56">
        <v>318</v>
      </c>
      <c r="C321" s="175"/>
      <c r="D321" s="173"/>
      <c r="E321" s="173"/>
      <c r="F321" s="170"/>
      <c r="G321" s="184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</row>
    <row r="322" spans="2:24" x14ac:dyDescent="0.25">
      <c r="B322" s="56">
        <v>319</v>
      </c>
      <c r="C322" s="175"/>
      <c r="D322" s="173"/>
      <c r="E322" s="173"/>
      <c r="F322" s="170"/>
      <c r="G322" s="184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</row>
    <row r="323" spans="2:24" x14ac:dyDescent="0.25">
      <c r="B323" s="56">
        <v>320</v>
      </c>
      <c r="C323" s="175"/>
      <c r="D323" s="173"/>
      <c r="E323" s="173"/>
      <c r="F323" s="170"/>
      <c r="G323" s="184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</row>
    <row r="324" spans="2:24" x14ac:dyDescent="0.25">
      <c r="B324" s="56">
        <v>321</v>
      </c>
      <c r="C324" s="175"/>
      <c r="D324" s="173"/>
      <c r="E324" s="173"/>
      <c r="F324" s="170"/>
      <c r="G324" s="184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</row>
    <row r="325" spans="2:24" x14ac:dyDescent="0.25">
      <c r="B325" s="56">
        <v>322</v>
      </c>
      <c r="C325" s="175"/>
      <c r="D325" s="173"/>
      <c r="E325" s="173"/>
      <c r="F325" s="170"/>
      <c r="G325" s="184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</row>
    <row r="326" spans="2:24" x14ac:dyDescent="0.25">
      <c r="B326" s="56">
        <v>323</v>
      </c>
      <c r="C326" s="175"/>
      <c r="D326" s="173"/>
      <c r="E326" s="173"/>
      <c r="F326" s="170"/>
      <c r="G326" s="184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</row>
    <row r="327" spans="2:24" x14ac:dyDescent="0.25">
      <c r="B327" s="56">
        <v>324</v>
      </c>
      <c r="C327" s="175"/>
      <c r="D327" s="173"/>
      <c r="E327" s="173"/>
      <c r="F327" s="170"/>
      <c r="G327" s="184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</row>
    <row r="328" spans="2:24" x14ac:dyDescent="0.25">
      <c r="B328" s="56">
        <v>325</v>
      </c>
      <c r="C328" s="175"/>
      <c r="D328" s="173"/>
      <c r="E328" s="173"/>
      <c r="F328" s="170"/>
      <c r="G328" s="184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</row>
    <row r="329" spans="2:24" x14ac:dyDescent="0.25">
      <c r="B329" s="56">
        <v>326</v>
      </c>
      <c r="C329" s="175"/>
      <c r="D329" s="173"/>
      <c r="E329" s="173"/>
      <c r="F329" s="170"/>
      <c r="G329" s="184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</row>
    <row r="330" spans="2:24" x14ac:dyDescent="0.25">
      <c r="B330" s="56">
        <v>327</v>
      </c>
      <c r="C330" s="175"/>
      <c r="D330" s="173"/>
      <c r="E330" s="173"/>
      <c r="F330" s="170"/>
      <c r="G330" s="184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</row>
    <row r="331" spans="2:24" x14ac:dyDescent="0.25">
      <c r="B331" s="56">
        <v>328</v>
      </c>
      <c r="C331" s="175"/>
      <c r="D331" s="173"/>
      <c r="E331" s="173"/>
      <c r="F331" s="170"/>
      <c r="G331" s="184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</row>
    <row r="332" spans="2:24" x14ac:dyDescent="0.25">
      <c r="B332" s="56">
        <v>329</v>
      </c>
      <c r="C332" s="175"/>
      <c r="D332" s="173"/>
      <c r="E332" s="173"/>
      <c r="F332" s="170"/>
      <c r="G332" s="184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</row>
    <row r="333" spans="2:24" x14ac:dyDescent="0.25">
      <c r="B333" s="56">
        <v>330</v>
      </c>
      <c r="C333" s="175"/>
      <c r="D333" s="173"/>
      <c r="E333" s="173"/>
      <c r="F333" s="170"/>
      <c r="G333" s="184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</row>
    <row r="334" spans="2:24" x14ac:dyDescent="0.25">
      <c r="B334" s="56">
        <v>331</v>
      </c>
      <c r="C334" s="175"/>
      <c r="D334" s="173"/>
      <c r="E334" s="173"/>
      <c r="F334" s="170"/>
      <c r="G334" s="184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</row>
    <row r="335" spans="2:24" x14ac:dyDescent="0.25">
      <c r="B335" s="56">
        <v>332</v>
      </c>
      <c r="C335" s="175"/>
      <c r="D335" s="173"/>
      <c r="E335" s="173"/>
      <c r="F335" s="170"/>
      <c r="G335" s="184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</row>
    <row r="336" spans="2:24" x14ac:dyDescent="0.25">
      <c r="B336" s="56">
        <v>333</v>
      </c>
      <c r="C336" s="175"/>
      <c r="D336" s="173"/>
      <c r="E336" s="173"/>
      <c r="F336" s="170"/>
      <c r="G336" s="184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</row>
    <row r="337" spans="2:24" x14ac:dyDescent="0.25">
      <c r="B337" s="56">
        <v>334</v>
      </c>
      <c r="C337" s="175"/>
      <c r="D337" s="173"/>
      <c r="E337" s="173"/>
      <c r="F337" s="170"/>
      <c r="G337" s="184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</row>
    <row r="338" spans="2:24" x14ac:dyDescent="0.25">
      <c r="B338" s="56">
        <v>335</v>
      </c>
      <c r="C338" s="175"/>
      <c r="D338" s="173"/>
      <c r="E338" s="173"/>
      <c r="F338" s="170"/>
      <c r="G338" s="184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</row>
    <row r="339" spans="2:24" x14ac:dyDescent="0.25">
      <c r="B339" s="56">
        <v>336</v>
      </c>
      <c r="C339" s="175"/>
      <c r="D339" s="173"/>
      <c r="E339" s="173"/>
      <c r="F339" s="170"/>
      <c r="G339" s="184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</row>
    <row r="340" spans="2:24" x14ac:dyDescent="0.25">
      <c r="B340" s="56">
        <v>337</v>
      </c>
      <c r="C340" s="175"/>
      <c r="D340" s="173"/>
      <c r="E340" s="173"/>
      <c r="F340" s="170"/>
      <c r="G340" s="184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</row>
    <row r="341" spans="2:24" x14ac:dyDescent="0.25">
      <c r="B341" s="56">
        <v>338</v>
      </c>
      <c r="C341" s="175"/>
      <c r="D341" s="173"/>
      <c r="E341" s="173"/>
      <c r="F341" s="170"/>
      <c r="G341" s="184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</row>
    <row r="342" spans="2:24" x14ac:dyDescent="0.25">
      <c r="B342" s="56">
        <v>339</v>
      </c>
      <c r="C342" s="175"/>
      <c r="D342" s="173"/>
      <c r="E342" s="173"/>
      <c r="F342" s="170"/>
      <c r="G342" s="184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</row>
    <row r="343" spans="2:24" x14ac:dyDescent="0.25">
      <c r="B343" s="56">
        <v>340</v>
      </c>
      <c r="C343" s="175"/>
      <c r="D343" s="173"/>
      <c r="E343" s="173"/>
      <c r="F343" s="170"/>
      <c r="G343" s="184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</row>
    <row r="344" spans="2:24" x14ac:dyDescent="0.25">
      <c r="B344" s="56">
        <v>341</v>
      </c>
      <c r="C344" s="175"/>
      <c r="D344" s="173"/>
      <c r="E344" s="173"/>
      <c r="F344" s="170"/>
      <c r="G344" s="184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</row>
    <row r="345" spans="2:24" x14ac:dyDescent="0.25">
      <c r="B345" s="56">
        <v>342</v>
      </c>
      <c r="C345" s="175"/>
      <c r="D345" s="173"/>
      <c r="E345" s="173"/>
      <c r="F345" s="170"/>
      <c r="G345" s="184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</row>
    <row r="346" spans="2:24" x14ac:dyDescent="0.25">
      <c r="B346" s="56">
        <v>343</v>
      </c>
      <c r="C346" s="175"/>
      <c r="D346" s="173"/>
      <c r="E346" s="173"/>
      <c r="F346" s="170"/>
      <c r="G346" s="184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</row>
    <row r="347" spans="2:24" x14ac:dyDescent="0.25">
      <c r="B347" s="56">
        <v>344</v>
      </c>
      <c r="C347" s="175"/>
      <c r="D347" s="173"/>
      <c r="E347" s="173"/>
      <c r="F347" s="170"/>
      <c r="G347" s="184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</row>
    <row r="348" spans="2:24" x14ac:dyDescent="0.25">
      <c r="B348" s="56">
        <v>345</v>
      </c>
      <c r="C348" s="175"/>
      <c r="D348" s="173"/>
      <c r="E348" s="173"/>
      <c r="F348" s="170"/>
      <c r="G348" s="184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</row>
    <row r="349" spans="2:24" x14ac:dyDescent="0.25">
      <c r="B349" s="56">
        <v>346</v>
      </c>
      <c r="C349" s="175"/>
      <c r="D349" s="173"/>
      <c r="E349" s="173"/>
      <c r="F349" s="170"/>
      <c r="G349" s="184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</row>
    <row r="350" spans="2:24" x14ac:dyDescent="0.25">
      <c r="B350" s="56">
        <v>347</v>
      </c>
      <c r="C350" s="175"/>
      <c r="D350" s="173"/>
      <c r="E350" s="173"/>
      <c r="F350" s="170"/>
      <c r="G350" s="184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</row>
    <row r="351" spans="2:24" x14ac:dyDescent="0.25">
      <c r="B351" s="56">
        <v>348</v>
      </c>
      <c r="C351" s="175"/>
      <c r="D351" s="173"/>
      <c r="E351" s="173"/>
      <c r="F351" s="170"/>
      <c r="G351" s="184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</row>
    <row r="352" spans="2:24" x14ac:dyDescent="0.25">
      <c r="B352" s="56">
        <v>349</v>
      </c>
      <c r="C352" s="175"/>
      <c r="D352" s="173"/>
      <c r="E352" s="173"/>
      <c r="F352" s="170"/>
      <c r="G352" s="184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</row>
    <row r="353" spans="2:24" x14ac:dyDescent="0.25">
      <c r="B353" s="56">
        <v>350</v>
      </c>
      <c r="C353" s="175"/>
      <c r="D353" s="173"/>
      <c r="E353" s="173"/>
      <c r="F353" s="170"/>
      <c r="G353" s="184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</row>
    <row r="354" spans="2:24" x14ac:dyDescent="0.25">
      <c r="B354" s="56">
        <v>351</v>
      </c>
      <c r="C354" s="175"/>
      <c r="D354" s="173"/>
      <c r="E354" s="173"/>
      <c r="F354" s="170"/>
      <c r="G354" s="184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</row>
    <row r="355" spans="2:24" x14ac:dyDescent="0.25">
      <c r="B355" s="56">
        <v>352</v>
      </c>
      <c r="C355" s="175"/>
      <c r="D355" s="173"/>
      <c r="E355" s="173"/>
      <c r="F355" s="170"/>
      <c r="G355" s="184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</row>
    <row r="356" spans="2:24" x14ac:dyDescent="0.25">
      <c r="B356" s="56">
        <v>353</v>
      </c>
      <c r="C356" s="175"/>
      <c r="D356" s="173"/>
      <c r="E356" s="173"/>
      <c r="F356" s="170"/>
      <c r="G356" s="184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</row>
    <row r="357" spans="2:24" x14ac:dyDescent="0.25">
      <c r="B357" s="56">
        <v>354</v>
      </c>
      <c r="C357" s="175"/>
      <c r="D357" s="173"/>
      <c r="E357" s="173"/>
      <c r="F357" s="170"/>
      <c r="G357" s="184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</row>
    <row r="358" spans="2:24" x14ac:dyDescent="0.25">
      <c r="B358" s="56">
        <v>355</v>
      </c>
      <c r="C358" s="175"/>
      <c r="D358" s="173"/>
      <c r="E358" s="173"/>
      <c r="F358" s="170"/>
      <c r="G358" s="184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</row>
    <row r="359" spans="2:24" x14ac:dyDescent="0.25">
      <c r="B359" s="56">
        <v>356</v>
      </c>
      <c r="C359" s="175"/>
      <c r="D359" s="173"/>
      <c r="E359" s="173"/>
      <c r="F359" s="170"/>
      <c r="G359" s="184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</row>
    <row r="360" spans="2:24" x14ac:dyDescent="0.25">
      <c r="B360" s="56">
        <v>357</v>
      </c>
      <c r="C360" s="175"/>
      <c r="D360" s="173"/>
      <c r="E360" s="173"/>
      <c r="F360" s="170"/>
      <c r="G360" s="184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</row>
    <row r="361" spans="2:24" x14ac:dyDescent="0.25">
      <c r="B361" s="56">
        <v>358</v>
      </c>
      <c r="C361" s="175"/>
      <c r="D361" s="173"/>
      <c r="E361" s="173"/>
      <c r="F361" s="170"/>
      <c r="G361" s="184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</row>
    <row r="362" spans="2:24" x14ac:dyDescent="0.25">
      <c r="B362" s="56">
        <v>359</v>
      </c>
      <c r="C362" s="175"/>
      <c r="D362" s="173"/>
      <c r="E362" s="173"/>
      <c r="F362" s="170"/>
      <c r="G362" s="184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</row>
    <row r="363" spans="2:24" x14ac:dyDescent="0.25">
      <c r="B363" s="56">
        <v>360</v>
      </c>
      <c r="C363" s="175"/>
      <c r="D363" s="173"/>
      <c r="E363" s="173"/>
      <c r="F363" s="170"/>
      <c r="G363" s="184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</row>
    <row r="364" spans="2:24" x14ac:dyDescent="0.25">
      <c r="B364" s="56">
        <v>361</v>
      </c>
      <c r="C364" s="175"/>
      <c r="D364" s="173"/>
      <c r="E364" s="173"/>
      <c r="F364" s="170"/>
      <c r="G364" s="184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</row>
    <row r="365" spans="2:24" x14ac:dyDescent="0.25">
      <c r="B365" s="56">
        <v>362</v>
      </c>
      <c r="C365" s="175"/>
      <c r="D365" s="173"/>
      <c r="E365" s="173"/>
      <c r="F365" s="170"/>
      <c r="G365" s="184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</row>
    <row r="366" spans="2:24" x14ac:dyDescent="0.25">
      <c r="B366" s="56">
        <v>363</v>
      </c>
      <c r="C366" s="175"/>
      <c r="D366" s="173"/>
      <c r="E366" s="173"/>
      <c r="F366" s="170"/>
      <c r="G366" s="184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</row>
    <row r="367" spans="2:24" x14ac:dyDescent="0.25">
      <c r="B367" s="56">
        <v>364</v>
      </c>
      <c r="C367" s="175"/>
      <c r="D367" s="173"/>
      <c r="E367" s="173"/>
      <c r="F367" s="170"/>
      <c r="G367" s="184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</row>
    <row r="368" spans="2:24" x14ac:dyDescent="0.25">
      <c r="B368" s="56">
        <v>365</v>
      </c>
      <c r="C368" s="175"/>
      <c r="D368" s="173"/>
      <c r="E368" s="173"/>
      <c r="F368" s="170"/>
      <c r="G368" s="184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</row>
    <row r="369" spans="2:24" x14ac:dyDescent="0.25">
      <c r="B369" s="56">
        <v>366</v>
      </c>
      <c r="C369" s="175"/>
      <c r="D369" s="173"/>
      <c r="E369" s="173"/>
      <c r="F369" s="170"/>
      <c r="G369" s="184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</row>
    <row r="370" spans="2:24" x14ac:dyDescent="0.25">
      <c r="B370" s="56">
        <v>367</v>
      </c>
      <c r="C370" s="175"/>
      <c r="D370" s="173"/>
      <c r="E370" s="173"/>
      <c r="F370" s="170"/>
      <c r="G370" s="184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</row>
    <row r="371" spans="2:24" x14ac:dyDescent="0.25">
      <c r="B371" s="56">
        <v>368</v>
      </c>
      <c r="C371" s="175"/>
      <c r="D371" s="173"/>
      <c r="E371" s="173"/>
      <c r="F371" s="170"/>
      <c r="G371" s="184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</row>
    <row r="372" spans="2:24" x14ac:dyDescent="0.25">
      <c r="B372" s="56">
        <v>369</v>
      </c>
      <c r="C372" s="175"/>
      <c r="D372" s="173"/>
      <c r="E372" s="173"/>
      <c r="F372" s="170"/>
      <c r="G372" s="184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</row>
    <row r="373" spans="2:24" x14ac:dyDescent="0.25">
      <c r="B373" s="56">
        <v>370</v>
      </c>
      <c r="C373" s="175"/>
      <c r="D373" s="173"/>
      <c r="E373" s="173"/>
      <c r="F373" s="170"/>
      <c r="G373" s="184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</row>
    <row r="374" spans="2:24" x14ac:dyDescent="0.25">
      <c r="B374" s="56">
        <v>371</v>
      </c>
      <c r="C374" s="175"/>
      <c r="D374" s="173"/>
      <c r="E374" s="173"/>
      <c r="F374" s="170"/>
      <c r="G374" s="184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</row>
    <row r="375" spans="2:24" x14ac:dyDescent="0.25">
      <c r="B375" s="56">
        <v>372</v>
      </c>
      <c r="C375" s="175"/>
      <c r="D375" s="173"/>
      <c r="E375" s="173"/>
      <c r="F375" s="170"/>
      <c r="G375" s="184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</row>
    <row r="376" spans="2:24" x14ac:dyDescent="0.25">
      <c r="B376" s="56">
        <v>373</v>
      </c>
      <c r="C376" s="175"/>
      <c r="D376" s="173"/>
      <c r="E376" s="173"/>
      <c r="F376" s="170"/>
      <c r="G376" s="184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</row>
    <row r="377" spans="2:24" x14ac:dyDescent="0.25">
      <c r="B377" s="56">
        <v>374</v>
      </c>
      <c r="C377" s="175"/>
      <c r="D377" s="173"/>
      <c r="E377" s="173"/>
      <c r="F377" s="170"/>
      <c r="G377" s="184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</row>
    <row r="378" spans="2:24" x14ac:dyDescent="0.25">
      <c r="B378" s="56">
        <v>375</v>
      </c>
      <c r="C378" s="175"/>
      <c r="D378" s="173"/>
      <c r="E378" s="173"/>
      <c r="F378" s="170"/>
      <c r="G378" s="184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</row>
    <row r="379" spans="2:24" x14ac:dyDescent="0.25">
      <c r="B379" s="56">
        <v>376</v>
      </c>
      <c r="C379" s="175"/>
      <c r="D379" s="173"/>
      <c r="E379" s="173"/>
      <c r="F379" s="170"/>
      <c r="G379" s="184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</row>
    <row r="380" spans="2:24" x14ac:dyDescent="0.25">
      <c r="B380" s="56">
        <v>377</v>
      </c>
      <c r="C380" s="175"/>
      <c r="D380" s="173"/>
      <c r="E380" s="173"/>
      <c r="F380" s="170"/>
      <c r="G380" s="184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</row>
    <row r="381" spans="2:24" x14ac:dyDescent="0.25">
      <c r="B381" s="56">
        <v>378</v>
      </c>
      <c r="C381" s="175"/>
      <c r="D381" s="173"/>
      <c r="E381" s="173"/>
      <c r="F381" s="170"/>
      <c r="G381" s="184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</row>
    <row r="382" spans="2:24" x14ac:dyDescent="0.25">
      <c r="B382" s="56">
        <v>379</v>
      </c>
      <c r="C382" s="175"/>
      <c r="D382" s="173"/>
      <c r="E382" s="173"/>
      <c r="F382" s="170"/>
      <c r="G382" s="184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</row>
    <row r="383" spans="2:24" x14ac:dyDescent="0.25">
      <c r="B383" s="56">
        <v>380</v>
      </c>
      <c r="C383" s="175"/>
      <c r="D383" s="173"/>
      <c r="E383" s="173"/>
      <c r="F383" s="170"/>
      <c r="G383" s="184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</row>
    <row r="384" spans="2:24" x14ac:dyDescent="0.25">
      <c r="B384" s="56">
        <v>381</v>
      </c>
      <c r="C384" s="175"/>
      <c r="D384" s="173"/>
      <c r="E384" s="173"/>
      <c r="F384" s="170"/>
      <c r="G384" s="184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</row>
    <row r="385" spans="2:24" x14ac:dyDescent="0.25">
      <c r="B385" s="56">
        <v>382</v>
      </c>
      <c r="C385" s="175"/>
      <c r="D385" s="173"/>
      <c r="E385" s="173"/>
      <c r="F385" s="170"/>
      <c r="G385" s="184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</row>
    <row r="386" spans="2:24" x14ac:dyDescent="0.25">
      <c r="B386" s="56">
        <v>383</v>
      </c>
      <c r="C386" s="175"/>
      <c r="D386" s="173"/>
      <c r="E386" s="173"/>
      <c r="F386" s="170"/>
      <c r="G386" s="184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</row>
    <row r="387" spans="2:24" x14ac:dyDescent="0.25">
      <c r="B387" s="56">
        <v>384</v>
      </c>
      <c r="C387" s="175"/>
      <c r="D387" s="173"/>
      <c r="E387" s="173"/>
      <c r="F387" s="170"/>
      <c r="G387" s="184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</row>
    <row r="388" spans="2:24" x14ac:dyDescent="0.25">
      <c r="B388" s="56">
        <v>385</v>
      </c>
      <c r="C388" s="175"/>
      <c r="D388" s="173"/>
      <c r="E388" s="173"/>
      <c r="F388" s="170"/>
      <c r="G388" s="184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</row>
    <row r="389" spans="2:24" x14ac:dyDescent="0.25">
      <c r="B389" s="56">
        <v>386</v>
      </c>
      <c r="C389" s="175"/>
      <c r="D389" s="173"/>
      <c r="E389" s="173"/>
      <c r="F389" s="170"/>
      <c r="G389" s="184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</row>
    <row r="390" spans="2:24" x14ac:dyDescent="0.25">
      <c r="B390" s="56">
        <v>387</v>
      </c>
      <c r="C390" s="175"/>
      <c r="D390" s="173"/>
      <c r="E390" s="173"/>
      <c r="F390" s="170"/>
      <c r="G390" s="184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</row>
    <row r="391" spans="2:24" x14ac:dyDescent="0.25">
      <c r="B391" s="56">
        <v>388</v>
      </c>
      <c r="C391" s="175"/>
      <c r="D391" s="173"/>
      <c r="E391" s="173"/>
      <c r="F391" s="170"/>
      <c r="G391" s="184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</row>
    <row r="392" spans="2:24" x14ac:dyDescent="0.25">
      <c r="B392" s="56">
        <v>389</v>
      </c>
      <c r="C392" s="175"/>
      <c r="D392" s="173"/>
      <c r="E392" s="173"/>
      <c r="F392" s="170"/>
      <c r="G392" s="184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</row>
    <row r="393" spans="2:24" x14ac:dyDescent="0.25">
      <c r="B393" s="56">
        <v>390</v>
      </c>
      <c r="C393" s="175"/>
      <c r="D393" s="173"/>
      <c r="E393" s="173"/>
      <c r="F393" s="170"/>
      <c r="G393" s="184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</row>
    <row r="394" spans="2:24" x14ac:dyDescent="0.25">
      <c r="B394" s="56">
        <v>391</v>
      </c>
      <c r="C394" s="175"/>
      <c r="D394" s="173"/>
      <c r="E394" s="173"/>
      <c r="F394" s="170"/>
      <c r="G394" s="184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</row>
    <row r="395" spans="2:24" x14ac:dyDescent="0.25">
      <c r="B395" s="56">
        <v>392</v>
      </c>
      <c r="C395" s="175"/>
      <c r="D395" s="173"/>
      <c r="E395" s="173"/>
      <c r="F395" s="170"/>
      <c r="G395" s="184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</row>
    <row r="396" spans="2:24" x14ac:dyDescent="0.25">
      <c r="B396" s="56">
        <v>393</v>
      </c>
      <c r="C396" s="175"/>
      <c r="D396" s="173"/>
      <c r="E396" s="173"/>
      <c r="F396" s="170"/>
      <c r="G396" s="184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</row>
    <row r="397" spans="2:24" x14ac:dyDescent="0.25">
      <c r="B397" s="56">
        <v>394</v>
      </c>
      <c r="C397" s="175"/>
      <c r="D397" s="173"/>
      <c r="E397" s="173"/>
      <c r="F397" s="170"/>
      <c r="G397" s="184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</row>
    <row r="398" spans="2:24" x14ac:dyDescent="0.25">
      <c r="B398" s="56">
        <v>395</v>
      </c>
      <c r="C398" s="175"/>
      <c r="D398" s="173"/>
      <c r="E398" s="173"/>
      <c r="F398" s="170"/>
      <c r="G398" s="184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</row>
    <row r="399" spans="2:24" x14ac:dyDescent="0.25">
      <c r="B399" s="56">
        <v>396</v>
      </c>
      <c r="C399" s="175"/>
      <c r="D399" s="173"/>
      <c r="E399" s="173"/>
      <c r="F399" s="170"/>
      <c r="G399" s="184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</row>
    <row r="400" spans="2:24" x14ac:dyDescent="0.25">
      <c r="B400" s="56">
        <v>397</v>
      </c>
      <c r="C400" s="175"/>
      <c r="D400" s="173"/>
      <c r="E400" s="173"/>
      <c r="F400" s="170"/>
      <c r="G400" s="184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</row>
    <row r="401" spans="2:24" x14ac:dyDescent="0.25">
      <c r="B401" s="56">
        <v>398</v>
      </c>
      <c r="C401" s="175"/>
      <c r="D401" s="173"/>
      <c r="E401" s="173"/>
      <c r="F401" s="170"/>
      <c r="G401" s="184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</row>
    <row r="402" spans="2:24" x14ac:dyDescent="0.25">
      <c r="B402" s="56">
        <v>399</v>
      </c>
      <c r="C402" s="175"/>
      <c r="D402" s="173"/>
      <c r="E402" s="173"/>
      <c r="F402" s="170"/>
      <c r="G402" s="184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</row>
    <row r="403" spans="2:24" x14ac:dyDescent="0.25">
      <c r="B403" s="56">
        <v>400</v>
      </c>
      <c r="C403" s="175"/>
      <c r="D403" s="173"/>
      <c r="E403" s="173"/>
      <c r="F403" s="170"/>
      <c r="G403" s="184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</row>
    <row r="404" spans="2:24" x14ac:dyDescent="0.25">
      <c r="B404" s="56">
        <v>401</v>
      </c>
      <c r="C404" s="175"/>
      <c r="D404" s="173"/>
      <c r="E404" s="173"/>
      <c r="F404" s="170"/>
      <c r="G404" s="184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</row>
    <row r="405" spans="2:24" x14ac:dyDescent="0.25">
      <c r="B405" s="56">
        <v>402</v>
      </c>
      <c r="C405" s="175"/>
      <c r="D405" s="173"/>
      <c r="E405" s="173"/>
      <c r="F405" s="170"/>
      <c r="G405" s="184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</row>
    <row r="406" spans="2:24" x14ac:dyDescent="0.25">
      <c r="B406" s="56">
        <v>403</v>
      </c>
      <c r="C406" s="175"/>
      <c r="D406" s="173"/>
      <c r="E406" s="173"/>
      <c r="F406" s="170"/>
      <c r="G406" s="184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</row>
    <row r="407" spans="2:24" x14ac:dyDescent="0.25">
      <c r="B407" s="56">
        <v>404</v>
      </c>
      <c r="C407" s="175"/>
      <c r="D407" s="173"/>
      <c r="E407" s="173"/>
      <c r="F407" s="170"/>
      <c r="G407" s="184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</row>
    <row r="408" spans="2:24" x14ac:dyDescent="0.25">
      <c r="B408" s="56">
        <v>405</v>
      </c>
      <c r="C408" s="175"/>
      <c r="D408" s="173"/>
      <c r="E408" s="173"/>
      <c r="F408" s="170"/>
      <c r="G408" s="184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</row>
    <row r="409" spans="2:24" x14ac:dyDescent="0.25">
      <c r="B409" s="56">
        <v>406</v>
      </c>
      <c r="C409" s="175"/>
      <c r="D409" s="173"/>
      <c r="E409" s="173"/>
      <c r="F409" s="170"/>
      <c r="G409" s="184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</row>
    <row r="410" spans="2:24" x14ac:dyDescent="0.25">
      <c r="B410" s="56">
        <v>407</v>
      </c>
      <c r="C410" s="175"/>
      <c r="D410" s="173"/>
      <c r="E410" s="173"/>
      <c r="F410" s="170"/>
      <c r="G410" s="184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</row>
    <row r="411" spans="2:24" x14ac:dyDescent="0.25">
      <c r="B411" s="56">
        <v>408</v>
      </c>
      <c r="C411" s="175"/>
      <c r="D411" s="173"/>
      <c r="E411" s="173"/>
      <c r="F411" s="170"/>
      <c r="G411" s="184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</row>
    <row r="412" spans="2:24" x14ac:dyDescent="0.25">
      <c r="B412" s="56">
        <v>409</v>
      </c>
      <c r="C412" s="175"/>
      <c r="D412" s="173"/>
      <c r="E412" s="173"/>
      <c r="F412" s="170"/>
      <c r="G412" s="184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</row>
    <row r="413" spans="2:24" x14ac:dyDescent="0.25">
      <c r="B413" s="56">
        <v>410</v>
      </c>
      <c r="C413" s="175"/>
      <c r="D413" s="173"/>
      <c r="E413" s="173"/>
      <c r="F413" s="170"/>
      <c r="G413" s="184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</row>
    <row r="414" spans="2:24" x14ac:dyDescent="0.25">
      <c r="B414" s="56">
        <v>411</v>
      </c>
      <c r="C414" s="175"/>
      <c r="D414" s="173"/>
      <c r="E414" s="173"/>
      <c r="F414" s="170"/>
      <c r="G414" s="184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</row>
    <row r="415" spans="2:24" x14ac:dyDescent="0.25">
      <c r="B415" s="56">
        <v>412</v>
      </c>
      <c r="C415" s="175"/>
      <c r="D415" s="173"/>
      <c r="E415" s="173"/>
      <c r="F415" s="170"/>
      <c r="G415" s="184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</row>
    <row r="416" spans="2:24" x14ac:dyDescent="0.25">
      <c r="B416" s="56">
        <v>413</v>
      </c>
      <c r="C416" s="175"/>
      <c r="D416" s="173"/>
      <c r="E416" s="173"/>
      <c r="F416" s="170"/>
      <c r="G416" s="184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</row>
    <row r="417" spans="2:24" x14ac:dyDescent="0.25">
      <c r="B417" s="56">
        <v>414</v>
      </c>
      <c r="C417" s="175"/>
      <c r="D417" s="173"/>
      <c r="E417" s="173"/>
      <c r="F417" s="170"/>
      <c r="G417" s="184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</row>
    <row r="418" spans="2:24" x14ac:dyDescent="0.25">
      <c r="B418" s="56">
        <v>415</v>
      </c>
      <c r="C418" s="175"/>
      <c r="D418" s="173"/>
      <c r="E418" s="173"/>
      <c r="F418" s="170"/>
      <c r="G418" s="184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</row>
    <row r="419" spans="2:24" x14ac:dyDescent="0.25">
      <c r="B419" s="56">
        <v>416</v>
      </c>
      <c r="C419" s="175"/>
      <c r="D419" s="173"/>
      <c r="E419" s="173"/>
      <c r="F419" s="170"/>
      <c r="G419" s="184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</row>
    <row r="420" spans="2:24" x14ac:dyDescent="0.25">
      <c r="B420" s="56">
        <v>417</v>
      </c>
      <c r="C420" s="175"/>
      <c r="D420" s="173"/>
      <c r="E420" s="173"/>
      <c r="F420" s="170"/>
      <c r="G420" s="184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</row>
    <row r="421" spans="2:24" x14ac:dyDescent="0.25">
      <c r="B421" s="56">
        <v>418</v>
      </c>
      <c r="C421" s="175"/>
      <c r="D421" s="173"/>
      <c r="E421" s="173"/>
      <c r="F421" s="170"/>
      <c r="G421" s="184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</row>
    <row r="422" spans="2:24" x14ac:dyDescent="0.25">
      <c r="B422" s="56">
        <v>419</v>
      </c>
      <c r="C422" s="175"/>
      <c r="D422" s="173"/>
      <c r="E422" s="173"/>
      <c r="F422" s="170"/>
      <c r="G422" s="184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</row>
    <row r="423" spans="2:24" x14ac:dyDescent="0.25">
      <c r="B423" s="56">
        <v>420</v>
      </c>
      <c r="C423" s="175"/>
      <c r="D423" s="173"/>
      <c r="E423" s="173"/>
      <c r="F423" s="170"/>
      <c r="G423" s="184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</row>
    <row r="424" spans="2:24" x14ac:dyDescent="0.25">
      <c r="B424" s="56">
        <v>421</v>
      </c>
      <c r="C424" s="175"/>
      <c r="D424" s="173"/>
      <c r="E424" s="173"/>
      <c r="F424" s="170"/>
      <c r="G424" s="184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</row>
    <row r="425" spans="2:24" x14ac:dyDescent="0.25">
      <c r="B425" s="56">
        <v>422</v>
      </c>
      <c r="C425" s="175"/>
      <c r="D425" s="173"/>
      <c r="E425" s="173"/>
      <c r="F425" s="170"/>
      <c r="G425" s="184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</row>
    <row r="426" spans="2:24" x14ac:dyDescent="0.25">
      <c r="B426" s="56">
        <v>423</v>
      </c>
      <c r="C426" s="175"/>
      <c r="D426" s="173"/>
      <c r="E426" s="173"/>
      <c r="F426" s="170"/>
      <c r="G426" s="184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</row>
    <row r="427" spans="2:24" x14ac:dyDescent="0.25">
      <c r="B427" s="56">
        <v>424</v>
      </c>
      <c r="C427" s="175"/>
      <c r="D427" s="173"/>
      <c r="E427" s="173"/>
      <c r="F427" s="170"/>
      <c r="G427" s="184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</row>
    <row r="428" spans="2:24" x14ac:dyDescent="0.25">
      <c r="B428" s="56">
        <v>425</v>
      </c>
      <c r="C428" s="175"/>
      <c r="D428" s="173"/>
      <c r="E428" s="173"/>
      <c r="F428" s="170"/>
      <c r="G428" s="184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</row>
    <row r="429" spans="2:24" x14ac:dyDescent="0.25">
      <c r="B429" s="56">
        <v>426</v>
      </c>
      <c r="C429" s="175"/>
      <c r="D429" s="173"/>
      <c r="E429" s="173"/>
      <c r="F429" s="170"/>
      <c r="G429" s="184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</row>
    <row r="430" spans="2:24" x14ac:dyDescent="0.25">
      <c r="B430" s="56">
        <v>427</v>
      </c>
      <c r="C430" s="175"/>
      <c r="D430" s="173"/>
      <c r="E430" s="173"/>
      <c r="F430" s="170"/>
      <c r="G430" s="184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</row>
    <row r="431" spans="2:24" x14ac:dyDescent="0.25">
      <c r="B431" s="56">
        <v>428</v>
      </c>
      <c r="C431" s="175"/>
      <c r="D431" s="173"/>
      <c r="E431" s="173"/>
      <c r="F431" s="170"/>
      <c r="G431" s="184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</row>
    <row r="432" spans="2:24" x14ac:dyDescent="0.25">
      <c r="B432" s="56">
        <v>429</v>
      </c>
      <c r="C432" s="175"/>
      <c r="D432" s="173"/>
      <c r="E432" s="173"/>
      <c r="F432" s="170"/>
      <c r="G432" s="184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</row>
    <row r="433" spans="2:24" x14ac:dyDescent="0.25">
      <c r="B433" s="56">
        <v>430</v>
      </c>
      <c r="C433" s="175"/>
      <c r="D433" s="173"/>
      <c r="E433" s="173"/>
      <c r="F433" s="170"/>
      <c r="G433" s="184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</row>
    <row r="434" spans="2:24" x14ac:dyDescent="0.25">
      <c r="B434" s="56">
        <v>431</v>
      </c>
      <c r="C434" s="175"/>
      <c r="D434" s="173"/>
      <c r="E434" s="173"/>
      <c r="F434" s="170"/>
      <c r="G434" s="184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</row>
    <row r="435" spans="2:24" x14ac:dyDescent="0.25">
      <c r="B435" s="56">
        <v>432</v>
      </c>
      <c r="C435" s="175"/>
      <c r="D435" s="173"/>
      <c r="E435" s="173"/>
      <c r="F435" s="170"/>
      <c r="G435" s="184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</row>
    <row r="436" spans="2:24" x14ac:dyDescent="0.25">
      <c r="B436" s="56">
        <v>433</v>
      </c>
      <c r="C436" s="175"/>
      <c r="D436" s="173"/>
      <c r="E436" s="173"/>
      <c r="F436" s="170"/>
      <c r="G436" s="184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</row>
    <row r="437" spans="2:24" x14ac:dyDescent="0.25">
      <c r="B437" s="56">
        <v>434</v>
      </c>
      <c r="C437" s="175"/>
      <c r="D437" s="173"/>
      <c r="E437" s="173"/>
      <c r="F437" s="170"/>
      <c r="G437" s="184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</row>
    <row r="438" spans="2:24" x14ac:dyDescent="0.25">
      <c r="B438" s="56">
        <v>435</v>
      </c>
      <c r="C438" s="175"/>
      <c r="D438" s="173"/>
      <c r="E438" s="173"/>
      <c r="F438" s="170"/>
      <c r="G438" s="184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</row>
    <row r="439" spans="2:24" x14ac:dyDescent="0.25">
      <c r="B439" s="56">
        <v>436</v>
      </c>
      <c r="C439" s="175"/>
      <c r="D439" s="173"/>
      <c r="E439" s="173"/>
      <c r="F439" s="170"/>
      <c r="G439" s="184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</row>
    <row r="440" spans="2:24" x14ac:dyDescent="0.25">
      <c r="B440" s="56">
        <v>437</v>
      </c>
      <c r="C440" s="175"/>
      <c r="D440" s="173"/>
      <c r="E440" s="173"/>
      <c r="F440" s="170"/>
      <c r="G440" s="184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</row>
    <row r="441" spans="2:24" x14ac:dyDescent="0.25">
      <c r="B441" s="56">
        <v>438</v>
      </c>
      <c r="C441" s="175"/>
      <c r="D441" s="173"/>
      <c r="E441" s="173"/>
      <c r="F441" s="170"/>
      <c r="G441" s="184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</row>
    <row r="442" spans="2:24" x14ac:dyDescent="0.25">
      <c r="B442" s="56">
        <v>439</v>
      </c>
      <c r="C442" s="175"/>
      <c r="D442" s="173"/>
      <c r="E442" s="173"/>
      <c r="F442" s="170"/>
      <c r="G442" s="184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</row>
    <row r="443" spans="2:24" x14ac:dyDescent="0.25">
      <c r="B443" s="56">
        <v>440</v>
      </c>
      <c r="C443" s="175"/>
      <c r="D443" s="173"/>
      <c r="E443" s="173"/>
      <c r="F443" s="170"/>
      <c r="G443" s="184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</row>
    <row r="444" spans="2:24" x14ac:dyDescent="0.25">
      <c r="B444" s="56">
        <v>441</v>
      </c>
      <c r="C444" s="175"/>
      <c r="D444" s="173"/>
      <c r="E444" s="173"/>
      <c r="F444" s="170"/>
      <c r="G444" s="184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</row>
    <row r="445" spans="2:24" x14ac:dyDescent="0.25">
      <c r="B445" s="56">
        <v>442</v>
      </c>
      <c r="C445" s="175"/>
      <c r="D445" s="173"/>
      <c r="E445" s="173"/>
      <c r="F445" s="170"/>
      <c r="G445" s="184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</row>
    <row r="446" spans="2:24" x14ac:dyDescent="0.25">
      <c r="B446" s="56">
        <v>443</v>
      </c>
      <c r="C446" s="175"/>
      <c r="D446" s="173"/>
      <c r="E446" s="173"/>
      <c r="F446" s="170"/>
      <c r="G446" s="184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</row>
    <row r="447" spans="2:24" x14ac:dyDescent="0.25">
      <c r="B447" s="56">
        <v>444</v>
      </c>
      <c r="C447" s="175"/>
      <c r="D447" s="173"/>
      <c r="E447" s="173"/>
      <c r="F447" s="170"/>
      <c r="G447" s="184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</row>
    <row r="448" spans="2:24" x14ac:dyDescent="0.25">
      <c r="B448" s="56">
        <v>445</v>
      </c>
      <c r="C448" s="175"/>
      <c r="D448" s="173"/>
      <c r="E448" s="173"/>
      <c r="F448" s="170"/>
      <c r="G448" s="184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</row>
    <row r="449" spans="2:24" x14ac:dyDescent="0.25">
      <c r="B449" s="56">
        <v>446</v>
      </c>
      <c r="C449" s="175"/>
      <c r="D449" s="173"/>
      <c r="E449" s="173"/>
      <c r="F449" s="170"/>
      <c r="G449" s="184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</row>
    <row r="450" spans="2:24" x14ac:dyDescent="0.25">
      <c r="B450" s="56">
        <v>447</v>
      </c>
      <c r="C450" s="175"/>
      <c r="D450" s="173"/>
      <c r="E450" s="173"/>
      <c r="F450" s="170"/>
      <c r="G450" s="184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</row>
    <row r="451" spans="2:24" x14ac:dyDescent="0.25">
      <c r="B451" s="56">
        <v>448</v>
      </c>
      <c r="C451" s="175"/>
      <c r="D451" s="173"/>
      <c r="E451" s="173"/>
      <c r="F451" s="170"/>
      <c r="G451" s="184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</row>
    <row r="452" spans="2:24" x14ac:dyDescent="0.25">
      <c r="B452" s="56">
        <v>449</v>
      </c>
      <c r="C452" s="175"/>
      <c r="D452" s="173"/>
      <c r="E452" s="173"/>
      <c r="F452" s="170"/>
      <c r="G452" s="184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</row>
    <row r="453" spans="2:24" x14ac:dyDescent="0.25">
      <c r="B453" s="56">
        <v>450</v>
      </c>
      <c r="C453" s="175"/>
      <c r="D453" s="173"/>
      <c r="E453" s="173"/>
      <c r="F453" s="170"/>
      <c r="G453" s="184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</row>
    <row r="454" spans="2:24" x14ac:dyDescent="0.25">
      <c r="B454" s="56">
        <v>451</v>
      </c>
      <c r="C454" s="175"/>
      <c r="D454" s="173"/>
      <c r="E454" s="173"/>
      <c r="F454" s="170"/>
      <c r="G454" s="184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</row>
    <row r="455" spans="2:24" x14ac:dyDescent="0.25">
      <c r="B455" s="56">
        <v>452</v>
      </c>
      <c r="C455" s="175"/>
      <c r="D455" s="173"/>
      <c r="E455" s="173"/>
      <c r="F455" s="170"/>
      <c r="G455" s="184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</row>
    <row r="456" spans="2:24" x14ac:dyDescent="0.25">
      <c r="B456" s="56">
        <v>453</v>
      </c>
      <c r="C456" s="175"/>
      <c r="D456" s="173"/>
      <c r="E456" s="173"/>
      <c r="F456" s="170"/>
      <c r="G456" s="184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</row>
    <row r="457" spans="2:24" x14ac:dyDescent="0.25">
      <c r="B457" s="56">
        <v>454</v>
      </c>
      <c r="C457" s="175"/>
      <c r="D457" s="173"/>
      <c r="E457" s="173"/>
      <c r="F457" s="170"/>
      <c r="G457" s="184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</row>
    <row r="458" spans="2:24" x14ac:dyDescent="0.25">
      <c r="B458" s="56">
        <v>455</v>
      </c>
      <c r="C458" s="175"/>
      <c r="D458" s="173"/>
      <c r="E458" s="173"/>
      <c r="F458" s="170"/>
      <c r="G458" s="184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</row>
    <row r="459" spans="2:24" x14ac:dyDescent="0.25">
      <c r="B459" s="56">
        <v>456</v>
      </c>
      <c r="C459" s="175"/>
      <c r="D459" s="173"/>
      <c r="E459" s="173"/>
      <c r="F459" s="170"/>
      <c r="G459" s="184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</row>
    <row r="460" spans="2:24" x14ac:dyDescent="0.25">
      <c r="B460" s="56">
        <v>457</v>
      </c>
      <c r="C460" s="175"/>
      <c r="D460" s="173"/>
      <c r="E460" s="173"/>
      <c r="F460" s="170"/>
      <c r="G460" s="184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</row>
    <row r="461" spans="2:24" x14ac:dyDescent="0.25">
      <c r="B461" s="56">
        <v>458</v>
      </c>
      <c r="C461" s="175"/>
      <c r="D461" s="173"/>
      <c r="E461" s="173"/>
      <c r="F461" s="170"/>
      <c r="G461" s="184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</row>
    <row r="462" spans="2:24" x14ac:dyDescent="0.25">
      <c r="B462" s="56">
        <v>459</v>
      </c>
      <c r="C462" s="175"/>
      <c r="D462" s="173"/>
      <c r="E462" s="173"/>
      <c r="F462" s="170"/>
      <c r="G462" s="184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</row>
    <row r="463" spans="2:24" x14ac:dyDescent="0.25">
      <c r="B463" s="56">
        <v>460</v>
      </c>
      <c r="C463" s="175"/>
      <c r="D463" s="173"/>
      <c r="E463" s="173"/>
      <c r="F463" s="170"/>
      <c r="G463" s="184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</row>
    <row r="464" spans="2:24" x14ac:dyDescent="0.25">
      <c r="B464" s="56">
        <v>461</v>
      </c>
      <c r="C464" s="175"/>
      <c r="D464" s="173"/>
      <c r="E464" s="173"/>
      <c r="F464" s="170"/>
      <c r="G464" s="184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</row>
    <row r="465" spans="2:24" x14ac:dyDescent="0.25">
      <c r="B465" s="56">
        <v>462</v>
      </c>
      <c r="C465" s="175"/>
      <c r="D465" s="173"/>
      <c r="E465" s="173"/>
      <c r="F465" s="170"/>
      <c r="G465" s="184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</row>
    <row r="466" spans="2:24" x14ac:dyDescent="0.25">
      <c r="B466" s="56">
        <v>463</v>
      </c>
      <c r="C466" s="175"/>
      <c r="D466" s="173"/>
      <c r="E466" s="173"/>
      <c r="F466" s="170"/>
      <c r="G466" s="184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</row>
    <row r="467" spans="2:24" x14ac:dyDescent="0.25">
      <c r="B467" s="56">
        <v>464</v>
      </c>
      <c r="C467" s="175"/>
      <c r="D467" s="173"/>
      <c r="E467" s="173"/>
      <c r="F467" s="170"/>
      <c r="G467" s="184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</row>
    <row r="468" spans="2:24" x14ac:dyDescent="0.25">
      <c r="B468" s="56">
        <v>465</v>
      </c>
      <c r="C468" s="175"/>
      <c r="D468" s="173"/>
      <c r="E468" s="173"/>
      <c r="F468" s="170"/>
      <c r="G468" s="184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</row>
    <row r="469" spans="2:24" x14ac:dyDescent="0.25">
      <c r="B469" s="56">
        <v>466</v>
      </c>
      <c r="C469" s="175"/>
      <c r="D469" s="173"/>
      <c r="E469" s="173"/>
      <c r="F469" s="170"/>
      <c r="G469" s="184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</row>
    <row r="470" spans="2:24" x14ac:dyDescent="0.25">
      <c r="B470" s="56">
        <v>467</v>
      </c>
      <c r="C470" s="175"/>
      <c r="D470" s="173"/>
      <c r="E470" s="173"/>
      <c r="F470" s="170"/>
      <c r="G470" s="184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</row>
    <row r="471" spans="2:24" x14ac:dyDescent="0.25">
      <c r="B471" s="56">
        <v>468</v>
      </c>
      <c r="C471" s="175"/>
      <c r="D471" s="173"/>
      <c r="E471" s="173"/>
      <c r="F471" s="170"/>
      <c r="G471" s="184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</row>
    <row r="472" spans="2:24" x14ac:dyDescent="0.25">
      <c r="B472" s="56">
        <v>469</v>
      </c>
      <c r="C472" s="175"/>
      <c r="D472" s="173"/>
      <c r="E472" s="173"/>
      <c r="F472" s="170"/>
      <c r="G472" s="184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</row>
    <row r="473" spans="2:24" x14ac:dyDescent="0.25">
      <c r="B473" s="56">
        <v>470</v>
      </c>
      <c r="C473" s="175"/>
      <c r="D473" s="173"/>
      <c r="E473" s="173"/>
      <c r="F473" s="170"/>
      <c r="G473" s="184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</row>
    <row r="474" spans="2:24" x14ac:dyDescent="0.25">
      <c r="B474" s="56">
        <v>471</v>
      </c>
      <c r="C474" s="175"/>
      <c r="D474" s="173"/>
      <c r="E474" s="173"/>
      <c r="F474" s="170"/>
      <c r="G474" s="184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</row>
    <row r="475" spans="2:24" x14ac:dyDescent="0.25">
      <c r="B475" s="56">
        <v>472</v>
      </c>
      <c r="C475" s="175"/>
      <c r="D475" s="173"/>
      <c r="E475" s="173"/>
      <c r="F475" s="170"/>
      <c r="G475" s="184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</row>
    <row r="476" spans="2:24" x14ac:dyDescent="0.25">
      <c r="B476" s="56">
        <v>473</v>
      </c>
      <c r="C476" s="175"/>
      <c r="D476" s="173"/>
      <c r="E476" s="173"/>
      <c r="F476" s="170"/>
      <c r="G476" s="184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</row>
    <row r="477" spans="2:24" x14ac:dyDescent="0.25">
      <c r="B477" s="56">
        <v>474</v>
      </c>
      <c r="C477" s="175"/>
      <c r="D477" s="173"/>
      <c r="E477" s="173"/>
      <c r="F477" s="170"/>
      <c r="G477" s="184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</row>
    <row r="478" spans="2:24" x14ac:dyDescent="0.25">
      <c r="B478" s="56">
        <v>475</v>
      </c>
      <c r="C478" s="175"/>
      <c r="D478" s="173"/>
      <c r="E478" s="173"/>
      <c r="F478" s="170"/>
      <c r="G478" s="184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</row>
    <row r="479" spans="2:24" x14ac:dyDescent="0.25">
      <c r="B479" s="56">
        <v>476</v>
      </c>
      <c r="C479" s="175"/>
      <c r="D479" s="173"/>
      <c r="E479" s="173"/>
      <c r="F479" s="170"/>
      <c r="G479" s="184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</row>
    <row r="480" spans="2:24" x14ac:dyDescent="0.25">
      <c r="B480" s="56">
        <v>477</v>
      </c>
      <c r="C480" s="175"/>
      <c r="D480" s="173"/>
      <c r="E480" s="173"/>
      <c r="F480" s="170"/>
      <c r="G480" s="184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</row>
    <row r="481" spans="2:24" x14ac:dyDescent="0.25">
      <c r="B481" s="56">
        <v>478</v>
      </c>
      <c r="C481" s="175"/>
      <c r="D481" s="173"/>
      <c r="E481" s="173"/>
      <c r="F481" s="170"/>
      <c r="G481" s="184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</row>
    <row r="482" spans="2:24" x14ac:dyDescent="0.25">
      <c r="B482" s="56">
        <v>479</v>
      </c>
      <c r="C482" s="175"/>
      <c r="D482" s="173"/>
      <c r="E482" s="173"/>
      <c r="F482" s="170"/>
      <c r="G482" s="184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</row>
    <row r="483" spans="2:24" x14ac:dyDescent="0.25">
      <c r="B483" s="56">
        <v>480</v>
      </c>
      <c r="C483" s="175"/>
      <c r="D483" s="173"/>
      <c r="E483" s="173"/>
      <c r="F483" s="170"/>
      <c r="G483" s="184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</row>
    <row r="484" spans="2:24" x14ac:dyDescent="0.25">
      <c r="B484" s="56">
        <v>481</v>
      </c>
      <c r="C484" s="175"/>
      <c r="D484" s="173"/>
      <c r="E484" s="173"/>
      <c r="F484" s="170"/>
      <c r="G484" s="184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</row>
    <row r="485" spans="2:24" x14ac:dyDescent="0.25">
      <c r="B485" s="56">
        <v>482</v>
      </c>
      <c r="C485" s="175"/>
      <c r="D485" s="173"/>
      <c r="E485" s="173"/>
      <c r="F485" s="170"/>
      <c r="G485" s="184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</row>
    <row r="486" spans="2:24" x14ac:dyDescent="0.25">
      <c r="B486" s="56">
        <v>483</v>
      </c>
      <c r="C486" s="175"/>
      <c r="D486" s="173"/>
      <c r="E486" s="173"/>
      <c r="F486" s="170"/>
      <c r="G486" s="184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</row>
    <row r="487" spans="2:24" x14ac:dyDescent="0.25">
      <c r="B487" s="56">
        <v>484</v>
      </c>
      <c r="C487" s="175"/>
      <c r="D487" s="173"/>
      <c r="E487" s="173"/>
      <c r="F487" s="170"/>
      <c r="G487" s="184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</row>
    <row r="488" spans="2:24" x14ac:dyDescent="0.25">
      <c r="B488" s="56">
        <v>485</v>
      </c>
      <c r="C488" s="175"/>
      <c r="D488" s="173"/>
      <c r="E488" s="173"/>
      <c r="F488" s="170"/>
      <c r="G488" s="184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</row>
    <row r="489" spans="2:24" x14ac:dyDescent="0.25">
      <c r="B489" s="56">
        <v>486</v>
      </c>
      <c r="C489" s="175"/>
      <c r="D489" s="173"/>
      <c r="E489" s="173"/>
      <c r="F489" s="170"/>
      <c r="G489" s="184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</row>
    <row r="490" spans="2:24" x14ac:dyDescent="0.25">
      <c r="B490" s="56">
        <v>487</v>
      </c>
      <c r="C490" s="175"/>
      <c r="D490" s="173"/>
      <c r="E490" s="173"/>
      <c r="F490" s="170"/>
      <c r="G490" s="184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</row>
    <row r="491" spans="2:24" x14ac:dyDescent="0.25">
      <c r="B491" s="56">
        <v>488</v>
      </c>
      <c r="C491" s="175"/>
      <c r="D491" s="173"/>
      <c r="E491" s="173"/>
      <c r="F491" s="170"/>
      <c r="G491" s="184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</row>
    <row r="492" spans="2:24" x14ac:dyDescent="0.25">
      <c r="B492" s="56">
        <v>489</v>
      </c>
      <c r="C492" s="175"/>
      <c r="D492" s="173"/>
      <c r="E492" s="173"/>
      <c r="F492" s="170"/>
      <c r="G492" s="184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</row>
    <row r="493" spans="2:24" x14ac:dyDescent="0.25">
      <c r="B493" s="56">
        <v>490</v>
      </c>
      <c r="C493" s="175"/>
      <c r="D493" s="173"/>
      <c r="E493" s="173"/>
      <c r="F493" s="170"/>
      <c r="G493" s="184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</row>
    <row r="494" spans="2:24" x14ac:dyDescent="0.25">
      <c r="B494" s="56">
        <v>491</v>
      </c>
      <c r="C494" s="175"/>
      <c r="D494" s="173"/>
      <c r="E494" s="173"/>
      <c r="F494" s="170"/>
      <c r="G494" s="184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</row>
    <row r="495" spans="2:24" x14ac:dyDescent="0.25">
      <c r="B495" s="56">
        <v>492</v>
      </c>
      <c r="C495" s="175"/>
      <c r="D495" s="173"/>
      <c r="E495" s="173"/>
      <c r="F495" s="170"/>
      <c r="G495" s="184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</row>
    <row r="496" spans="2:24" x14ac:dyDescent="0.25">
      <c r="B496" s="56">
        <v>493</v>
      </c>
      <c r="C496" s="175"/>
      <c r="D496" s="173"/>
      <c r="E496" s="173"/>
      <c r="F496" s="170"/>
      <c r="G496" s="184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</row>
    <row r="497" spans="2:24" x14ac:dyDescent="0.25">
      <c r="B497" s="56">
        <v>494</v>
      </c>
      <c r="C497" s="175"/>
      <c r="D497" s="173"/>
      <c r="E497" s="173"/>
      <c r="F497" s="170"/>
      <c r="G497" s="184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</row>
    <row r="498" spans="2:24" x14ac:dyDescent="0.25">
      <c r="B498" s="56">
        <v>495</v>
      </c>
      <c r="C498" s="175"/>
      <c r="D498" s="173"/>
      <c r="E498" s="173"/>
      <c r="F498" s="170"/>
      <c r="G498" s="184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</row>
    <row r="499" spans="2:24" x14ac:dyDescent="0.25">
      <c r="B499" s="56">
        <v>496</v>
      </c>
      <c r="C499" s="175"/>
      <c r="D499" s="173"/>
      <c r="E499" s="173"/>
      <c r="F499" s="170"/>
      <c r="G499" s="184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</row>
    <row r="500" spans="2:24" x14ac:dyDescent="0.25">
      <c r="B500" s="56">
        <v>497</v>
      </c>
      <c r="C500" s="175"/>
      <c r="D500" s="173"/>
      <c r="E500" s="173"/>
      <c r="F500" s="170"/>
      <c r="G500" s="184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</row>
    <row r="501" spans="2:24" x14ac:dyDescent="0.25">
      <c r="B501" s="56">
        <v>498</v>
      </c>
      <c r="C501" s="175"/>
      <c r="D501" s="173"/>
      <c r="E501" s="173"/>
      <c r="F501" s="170"/>
      <c r="G501" s="184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</row>
    <row r="502" spans="2:24" x14ac:dyDescent="0.25">
      <c r="B502" s="56">
        <v>499</v>
      </c>
      <c r="C502" s="175"/>
      <c r="D502" s="173"/>
      <c r="E502" s="173"/>
      <c r="F502" s="170"/>
      <c r="G502" s="184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</row>
    <row r="503" spans="2:24" x14ac:dyDescent="0.25">
      <c r="B503" s="56">
        <v>500</v>
      </c>
      <c r="C503" s="175"/>
      <c r="D503" s="173"/>
      <c r="E503" s="173"/>
      <c r="F503" s="170"/>
      <c r="G503" s="184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</row>
    <row r="504" spans="2:24" x14ac:dyDescent="0.25">
      <c r="B504" s="56">
        <v>501</v>
      </c>
      <c r="C504" s="175"/>
      <c r="D504" s="173"/>
      <c r="E504" s="173"/>
      <c r="F504" s="170"/>
      <c r="G504" s="184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</row>
    <row r="505" spans="2:24" x14ac:dyDescent="0.25">
      <c r="B505" s="56">
        <v>502</v>
      </c>
      <c r="C505" s="175"/>
      <c r="D505" s="173"/>
      <c r="E505" s="173"/>
      <c r="F505" s="170"/>
      <c r="G505" s="184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</row>
    <row r="506" spans="2:24" x14ac:dyDescent="0.25">
      <c r="B506" s="56">
        <v>503</v>
      </c>
      <c r="C506" s="175"/>
      <c r="D506" s="173"/>
      <c r="E506" s="173"/>
      <c r="F506" s="170"/>
      <c r="G506" s="184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</row>
    <row r="507" spans="2:24" x14ac:dyDescent="0.25">
      <c r="B507" s="56">
        <v>504</v>
      </c>
      <c r="C507" s="175"/>
      <c r="D507" s="173"/>
      <c r="E507" s="173"/>
      <c r="F507" s="170"/>
      <c r="G507" s="184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</row>
    <row r="508" spans="2:24" x14ac:dyDescent="0.25">
      <c r="B508" s="56">
        <v>505</v>
      </c>
      <c r="C508" s="175"/>
      <c r="D508" s="173"/>
      <c r="E508" s="173"/>
      <c r="F508" s="170"/>
      <c r="G508" s="184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</row>
    <row r="509" spans="2:24" x14ac:dyDescent="0.25">
      <c r="B509" s="56">
        <v>506</v>
      </c>
      <c r="C509" s="175"/>
      <c r="D509" s="173"/>
      <c r="E509" s="173"/>
      <c r="F509" s="170"/>
      <c r="G509" s="184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</row>
    <row r="510" spans="2:24" x14ac:dyDescent="0.25">
      <c r="B510" s="56">
        <v>507</v>
      </c>
      <c r="C510" s="175"/>
      <c r="D510" s="173"/>
      <c r="E510" s="173"/>
      <c r="F510" s="170"/>
      <c r="G510" s="184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</row>
    <row r="511" spans="2:24" x14ac:dyDescent="0.25">
      <c r="B511" s="56">
        <v>508</v>
      </c>
      <c r="C511" s="175"/>
      <c r="D511" s="173"/>
      <c r="E511" s="173"/>
      <c r="F511" s="170"/>
      <c r="G511" s="184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</row>
    <row r="512" spans="2:24" x14ac:dyDescent="0.25">
      <c r="B512" s="56">
        <v>509</v>
      </c>
      <c r="C512" s="175"/>
      <c r="D512" s="173"/>
      <c r="E512" s="173"/>
      <c r="F512" s="170"/>
      <c r="G512" s="184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</row>
    <row r="513" spans="2:24" x14ac:dyDescent="0.25">
      <c r="B513" s="56">
        <v>510</v>
      </c>
      <c r="C513" s="175"/>
      <c r="D513" s="173"/>
      <c r="E513" s="173"/>
      <c r="F513" s="170"/>
      <c r="G513" s="184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</row>
    <row r="514" spans="2:24" x14ac:dyDescent="0.25">
      <c r="B514" s="56">
        <v>511</v>
      </c>
      <c r="C514" s="175"/>
      <c r="D514" s="173"/>
      <c r="E514" s="173"/>
      <c r="F514" s="170"/>
      <c r="G514" s="184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</row>
    <row r="515" spans="2:24" x14ac:dyDescent="0.25">
      <c r="B515" s="56">
        <v>512</v>
      </c>
      <c r="C515" s="175"/>
      <c r="D515" s="173"/>
      <c r="E515" s="173"/>
      <c r="F515" s="170"/>
      <c r="G515" s="184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</row>
    <row r="516" spans="2:24" x14ac:dyDescent="0.25">
      <c r="B516" s="56">
        <v>513</v>
      </c>
      <c r="C516" s="175"/>
      <c r="D516" s="173"/>
      <c r="E516" s="173"/>
      <c r="F516" s="170"/>
      <c r="G516" s="184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</row>
    <row r="517" spans="2:24" x14ac:dyDescent="0.25">
      <c r="B517" s="56">
        <v>514</v>
      </c>
      <c r="C517" s="175"/>
      <c r="D517" s="173"/>
      <c r="E517" s="173"/>
      <c r="F517" s="170"/>
      <c r="G517" s="184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</row>
    <row r="518" spans="2:24" x14ac:dyDescent="0.25">
      <c r="B518" s="56">
        <v>515</v>
      </c>
      <c r="C518" s="175"/>
      <c r="D518" s="173"/>
      <c r="E518" s="173"/>
      <c r="F518" s="170"/>
      <c r="G518" s="184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</row>
    <row r="519" spans="2:24" x14ac:dyDescent="0.25">
      <c r="B519" s="56">
        <v>516</v>
      </c>
      <c r="C519" s="175"/>
      <c r="D519" s="173"/>
      <c r="E519" s="173"/>
      <c r="F519" s="170"/>
      <c r="G519" s="184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</row>
    <row r="520" spans="2:24" x14ac:dyDescent="0.25">
      <c r="B520" s="56">
        <v>517</v>
      </c>
      <c r="C520" s="175"/>
      <c r="D520" s="173"/>
      <c r="E520" s="173"/>
      <c r="F520" s="170"/>
      <c r="G520" s="184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</row>
    <row r="521" spans="2:24" x14ac:dyDescent="0.25">
      <c r="B521" s="56">
        <v>518</v>
      </c>
      <c r="C521" s="175"/>
      <c r="D521" s="173"/>
      <c r="E521" s="173"/>
      <c r="F521" s="170"/>
      <c r="G521" s="184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</row>
    <row r="522" spans="2:24" x14ac:dyDescent="0.25">
      <c r="B522" s="56">
        <v>519</v>
      </c>
      <c r="C522" s="175"/>
      <c r="D522" s="173"/>
      <c r="E522" s="173"/>
      <c r="F522" s="170"/>
      <c r="G522" s="184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</row>
    <row r="523" spans="2:24" x14ac:dyDescent="0.25">
      <c r="B523" s="56">
        <v>520</v>
      </c>
      <c r="C523" s="175"/>
      <c r="D523" s="173"/>
      <c r="E523" s="173"/>
      <c r="F523" s="170"/>
      <c r="G523" s="184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</row>
    <row r="524" spans="2:24" x14ac:dyDescent="0.25">
      <c r="B524" s="56">
        <v>521</v>
      </c>
      <c r="C524" s="175"/>
      <c r="D524" s="173"/>
      <c r="E524" s="173"/>
      <c r="F524" s="170"/>
      <c r="G524" s="184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</row>
    <row r="525" spans="2:24" x14ac:dyDescent="0.25">
      <c r="B525" s="56">
        <v>522</v>
      </c>
      <c r="C525" s="175"/>
      <c r="D525" s="173"/>
      <c r="E525" s="173"/>
      <c r="F525" s="170"/>
      <c r="G525" s="184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</row>
    <row r="526" spans="2:24" x14ac:dyDescent="0.25">
      <c r="B526" s="56">
        <v>523</v>
      </c>
      <c r="C526" s="175"/>
      <c r="D526" s="173"/>
      <c r="E526" s="173"/>
      <c r="F526" s="170"/>
      <c r="G526" s="184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</row>
    <row r="527" spans="2:24" x14ac:dyDescent="0.25">
      <c r="B527" s="56">
        <v>524</v>
      </c>
      <c r="C527" s="175"/>
      <c r="D527" s="173"/>
      <c r="E527" s="173"/>
      <c r="F527" s="170"/>
      <c r="G527" s="184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</row>
    <row r="528" spans="2:24" x14ac:dyDescent="0.25">
      <c r="B528" s="56">
        <v>525</v>
      </c>
      <c r="C528" s="175"/>
      <c r="D528" s="173"/>
      <c r="E528" s="173"/>
      <c r="F528" s="170"/>
      <c r="G528" s="184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</row>
    <row r="529" spans="2:24" x14ac:dyDescent="0.25">
      <c r="B529" s="56">
        <v>526</v>
      </c>
      <c r="C529" s="175"/>
      <c r="D529" s="173"/>
      <c r="E529" s="173"/>
      <c r="F529" s="170"/>
      <c r="G529" s="184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</row>
    <row r="530" spans="2:24" x14ac:dyDescent="0.25">
      <c r="B530" s="56">
        <v>527</v>
      </c>
      <c r="C530" s="175"/>
      <c r="D530" s="173"/>
      <c r="E530" s="173"/>
      <c r="F530" s="170"/>
      <c r="G530" s="184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</row>
    <row r="531" spans="2:24" x14ac:dyDescent="0.25">
      <c r="B531" s="56">
        <v>528</v>
      </c>
      <c r="C531" s="175"/>
      <c r="D531" s="173"/>
      <c r="E531" s="173"/>
      <c r="F531" s="170"/>
      <c r="G531" s="184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</row>
    <row r="532" spans="2:24" x14ac:dyDescent="0.25">
      <c r="B532" s="56">
        <v>529</v>
      </c>
      <c r="C532" s="175"/>
      <c r="D532" s="173"/>
      <c r="E532" s="173"/>
      <c r="F532" s="170"/>
      <c r="G532" s="184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</row>
    <row r="533" spans="2:24" x14ac:dyDescent="0.25">
      <c r="B533" s="56">
        <v>530</v>
      </c>
      <c r="C533" s="175"/>
      <c r="D533" s="173"/>
      <c r="E533" s="173"/>
      <c r="F533" s="170"/>
      <c r="G533" s="184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</row>
    <row r="534" spans="2:24" x14ac:dyDescent="0.25">
      <c r="B534" s="56">
        <v>531</v>
      </c>
      <c r="C534" s="175"/>
      <c r="D534" s="173"/>
      <c r="E534" s="173"/>
      <c r="F534" s="170"/>
      <c r="G534" s="184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</row>
    <row r="535" spans="2:24" x14ac:dyDescent="0.25">
      <c r="B535" s="56">
        <v>532</v>
      </c>
      <c r="C535" s="175"/>
      <c r="D535" s="173"/>
      <c r="E535" s="173"/>
      <c r="F535" s="170"/>
      <c r="G535" s="184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</row>
    <row r="536" spans="2:24" x14ac:dyDescent="0.25">
      <c r="B536" s="56">
        <v>533</v>
      </c>
      <c r="C536" s="175"/>
      <c r="D536" s="173"/>
      <c r="E536" s="173"/>
      <c r="F536" s="170"/>
      <c r="G536" s="184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</row>
    <row r="537" spans="2:24" x14ac:dyDescent="0.25">
      <c r="B537" s="56">
        <v>534</v>
      </c>
      <c r="C537" s="175"/>
      <c r="D537" s="173"/>
      <c r="E537" s="173"/>
      <c r="F537" s="170"/>
      <c r="G537" s="184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</row>
    <row r="538" spans="2:24" x14ac:dyDescent="0.25">
      <c r="B538" s="56">
        <v>535</v>
      </c>
      <c r="C538" s="175"/>
      <c r="D538" s="173"/>
      <c r="E538" s="173"/>
      <c r="F538" s="170"/>
      <c r="G538" s="184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</row>
    <row r="539" spans="2:24" x14ac:dyDescent="0.25">
      <c r="B539" s="56">
        <v>536</v>
      </c>
      <c r="C539" s="175"/>
      <c r="D539" s="173"/>
      <c r="E539" s="173"/>
      <c r="F539" s="170"/>
      <c r="G539" s="184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</row>
    <row r="540" spans="2:24" x14ac:dyDescent="0.25">
      <c r="B540" s="56">
        <v>537</v>
      </c>
      <c r="C540" s="175"/>
      <c r="D540" s="173"/>
      <c r="E540" s="173"/>
      <c r="F540" s="170"/>
      <c r="G540" s="184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</row>
    <row r="541" spans="2:24" x14ac:dyDescent="0.25">
      <c r="B541" s="56">
        <v>538</v>
      </c>
      <c r="C541" s="175"/>
      <c r="D541" s="173"/>
      <c r="E541" s="173"/>
      <c r="F541" s="170"/>
      <c r="G541" s="184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</row>
    <row r="542" spans="2:24" x14ac:dyDescent="0.25">
      <c r="B542" s="56">
        <v>539</v>
      </c>
      <c r="C542" s="175"/>
      <c r="D542" s="173"/>
      <c r="E542" s="173"/>
      <c r="F542" s="170"/>
      <c r="G542" s="184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</row>
    <row r="543" spans="2:24" x14ac:dyDescent="0.25">
      <c r="B543" s="56">
        <v>540</v>
      </c>
      <c r="C543" s="175"/>
      <c r="D543" s="173"/>
      <c r="E543" s="173"/>
      <c r="F543" s="170"/>
      <c r="G543" s="184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</row>
    <row r="544" spans="2:24" x14ac:dyDescent="0.25">
      <c r="B544" s="56">
        <v>541</v>
      </c>
      <c r="C544" s="175"/>
      <c r="D544" s="173"/>
      <c r="E544" s="173"/>
      <c r="F544" s="170"/>
      <c r="G544" s="184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</row>
    <row r="545" spans="2:24" x14ac:dyDescent="0.25">
      <c r="B545" s="56">
        <v>542</v>
      </c>
      <c r="C545" s="175"/>
      <c r="D545" s="173"/>
      <c r="E545" s="173"/>
      <c r="F545" s="170"/>
      <c r="G545" s="184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</row>
    <row r="546" spans="2:24" x14ac:dyDescent="0.25">
      <c r="B546" s="56">
        <v>543</v>
      </c>
      <c r="C546" s="175"/>
      <c r="D546" s="173"/>
      <c r="E546" s="173"/>
      <c r="F546" s="170"/>
      <c r="G546" s="184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</row>
    <row r="547" spans="2:24" x14ac:dyDescent="0.25">
      <c r="B547" s="56">
        <v>544</v>
      </c>
      <c r="C547" s="175"/>
      <c r="D547" s="173"/>
      <c r="E547" s="173"/>
      <c r="F547" s="170"/>
      <c r="G547" s="184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</row>
    <row r="548" spans="2:24" x14ac:dyDescent="0.25">
      <c r="B548" s="56">
        <v>545</v>
      </c>
      <c r="C548" s="175"/>
      <c r="D548" s="173"/>
      <c r="E548" s="173"/>
      <c r="F548" s="170"/>
      <c r="G548" s="184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</row>
    <row r="549" spans="2:24" x14ac:dyDescent="0.25">
      <c r="B549" s="56">
        <v>546</v>
      </c>
      <c r="C549" s="175"/>
      <c r="D549" s="173"/>
      <c r="E549" s="173"/>
      <c r="F549" s="170"/>
      <c r="G549" s="184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</row>
    <row r="550" spans="2:24" x14ac:dyDescent="0.25">
      <c r="B550" s="56">
        <v>547</v>
      </c>
      <c r="C550" s="175"/>
      <c r="D550" s="173"/>
      <c r="E550" s="173"/>
      <c r="F550" s="170"/>
      <c r="G550" s="184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</row>
    <row r="551" spans="2:24" x14ac:dyDescent="0.25">
      <c r="B551" s="56">
        <v>548</v>
      </c>
      <c r="C551" s="175"/>
      <c r="D551" s="173"/>
      <c r="E551" s="173"/>
      <c r="F551" s="170"/>
      <c r="G551" s="184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</row>
    <row r="552" spans="2:24" x14ac:dyDescent="0.25">
      <c r="B552" s="56">
        <v>549</v>
      </c>
      <c r="C552" s="175"/>
      <c r="D552" s="173"/>
      <c r="E552" s="173"/>
      <c r="F552" s="170"/>
      <c r="G552" s="184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</row>
    <row r="553" spans="2:24" x14ac:dyDescent="0.25">
      <c r="B553" s="56">
        <v>550</v>
      </c>
      <c r="C553" s="175"/>
      <c r="D553" s="173"/>
      <c r="E553" s="173"/>
      <c r="F553" s="170"/>
      <c r="G553" s="184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</row>
    <row r="554" spans="2:24" x14ac:dyDescent="0.25">
      <c r="B554" s="56">
        <v>551</v>
      </c>
      <c r="C554" s="175"/>
      <c r="D554" s="173"/>
      <c r="E554" s="173"/>
      <c r="F554" s="170"/>
      <c r="G554" s="184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</row>
    <row r="555" spans="2:24" x14ac:dyDescent="0.25">
      <c r="B555" s="56">
        <v>552</v>
      </c>
      <c r="C555" s="175"/>
      <c r="D555" s="173"/>
      <c r="E555" s="173"/>
      <c r="F555" s="170"/>
      <c r="G555" s="184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</row>
    <row r="556" spans="2:24" x14ac:dyDescent="0.25">
      <c r="B556" s="56">
        <v>553</v>
      </c>
      <c r="C556" s="175"/>
      <c r="D556" s="173"/>
      <c r="E556" s="173"/>
      <c r="F556" s="170"/>
      <c r="G556" s="184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</row>
    <row r="557" spans="2:24" x14ac:dyDescent="0.25">
      <c r="B557" s="56">
        <v>554</v>
      </c>
      <c r="C557" s="175"/>
      <c r="D557" s="173"/>
      <c r="E557" s="173"/>
      <c r="F557" s="170"/>
      <c r="G557" s="184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</row>
    <row r="558" spans="2:24" x14ac:dyDescent="0.25">
      <c r="B558" s="56">
        <v>555</v>
      </c>
      <c r="C558" s="175"/>
      <c r="D558" s="173"/>
      <c r="E558" s="173"/>
      <c r="F558" s="170"/>
      <c r="G558" s="184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</row>
    <row r="559" spans="2:24" x14ac:dyDescent="0.25">
      <c r="B559" s="56">
        <v>556</v>
      </c>
      <c r="C559" s="175"/>
      <c r="D559" s="173"/>
      <c r="E559" s="173"/>
      <c r="F559" s="170"/>
      <c r="G559" s="184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</row>
    <row r="560" spans="2:24" x14ac:dyDescent="0.25">
      <c r="B560" s="56">
        <v>557</v>
      </c>
      <c r="C560" s="175"/>
      <c r="D560" s="173"/>
      <c r="E560" s="173"/>
      <c r="F560" s="170"/>
      <c r="G560" s="184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</row>
    <row r="561" spans="2:24" x14ac:dyDescent="0.25">
      <c r="B561" s="56">
        <v>558</v>
      </c>
      <c r="C561" s="175"/>
      <c r="D561" s="173"/>
      <c r="E561" s="173"/>
      <c r="F561" s="170"/>
      <c r="G561" s="184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</row>
    <row r="562" spans="2:24" x14ac:dyDescent="0.25">
      <c r="B562" s="56">
        <v>559</v>
      </c>
      <c r="C562" s="175"/>
      <c r="D562" s="173"/>
      <c r="E562" s="173"/>
      <c r="F562" s="170"/>
      <c r="G562" s="184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</row>
    <row r="563" spans="2:24" x14ac:dyDescent="0.25">
      <c r="B563" s="56">
        <v>560</v>
      </c>
      <c r="C563" s="175"/>
      <c r="D563" s="173"/>
      <c r="E563" s="173"/>
      <c r="F563" s="170"/>
      <c r="G563" s="184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</row>
    <row r="564" spans="2:24" x14ac:dyDescent="0.25">
      <c r="B564" s="56">
        <v>561</v>
      </c>
      <c r="C564" s="175"/>
      <c r="D564" s="173"/>
      <c r="E564" s="173"/>
      <c r="F564" s="170"/>
      <c r="G564" s="184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</row>
    <row r="565" spans="2:24" x14ac:dyDescent="0.25">
      <c r="B565" s="56">
        <v>562</v>
      </c>
      <c r="C565" s="175"/>
      <c r="D565" s="173"/>
      <c r="E565" s="173"/>
      <c r="F565" s="170"/>
      <c r="G565" s="184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</row>
    <row r="566" spans="2:24" x14ac:dyDescent="0.25">
      <c r="B566" s="56">
        <v>563</v>
      </c>
      <c r="C566" s="175"/>
      <c r="D566" s="173"/>
      <c r="E566" s="173"/>
      <c r="F566" s="170"/>
      <c r="G566" s="184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</row>
    <row r="567" spans="2:24" x14ac:dyDescent="0.25">
      <c r="B567" s="56">
        <v>564</v>
      </c>
      <c r="C567" s="175"/>
      <c r="D567" s="173"/>
      <c r="E567" s="173"/>
      <c r="F567" s="170"/>
      <c r="G567" s="184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</row>
    <row r="568" spans="2:24" x14ac:dyDescent="0.25">
      <c r="B568" s="56">
        <v>565</v>
      </c>
      <c r="C568" s="175"/>
      <c r="D568" s="173"/>
      <c r="E568" s="173"/>
      <c r="F568" s="170"/>
      <c r="G568" s="184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</row>
    <row r="569" spans="2:24" x14ac:dyDescent="0.25">
      <c r="B569" s="56">
        <v>566</v>
      </c>
      <c r="C569" s="175"/>
      <c r="D569" s="173"/>
      <c r="E569" s="173"/>
      <c r="F569" s="170"/>
      <c r="G569" s="184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</row>
    <row r="570" spans="2:24" x14ac:dyDescent="0.25">
      <c r="B570" s="56">
        <v>567</v>
      </c>
      <c r="C570" s="175"/>
      <c r="D570" s="173"/>
      <c r="E570" s="173"/>
      <c r="F570" s="170"/>
      <c r="G570" s="184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</row>
    <row r="571" spans="2:24" x14ac:dyDescent="0.25">
      <c r="B571" s="56">
        <v>568</v>
      </c>
      <c r="C571" s="175"/>
      <c r="D571" s="173"/>
      <c r="E571" s="173"/>
      <c r="F571" s="170"/>
      <c r="G571" s="184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</row>
    <row r="572" spans="2:24" x14ac:dyDescent="0.25">
      <c r="B572" s="56">
        <v>569</v>
      </c>
      <c r="C572" s="175"/>
      <c r="D572" s="173"/>
      <c r="E572" s="173"/>
      <c r="F572" s="170"/>
      <c r="G572" s="184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</row>
    <row r="573" spans="2:24" x14ac:dyDescent="0.25">
      <c r="B573" s="56">
        <v>570</v>
      </c>
      <c r="C573" s="175"/>
      <c r="D573" s="173"/>
      <c r="E573" s="173"/>
      <c r="F573" s="170"/>
      <c r="G573" s="184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</row>
    <row r="574" spans="2:24" x14ac:dyDescent="0.25">
      <c r="B574" s="56">
        <v>571</v>
      </c>
      <c r="C574" s="175"/>
      <c r="D574" s="173"/>
      <c r="E574" s="173"/>
      <c r="F574" s="170"/>
      <c r="G574" s="184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</row>
    <row r="575" spans="2:24" x14ac:dyDescent="0.25">
      <c r="B575" s="56">
        <v>572</v>
      </c>
      <c r="C575" s="175"/>
      <c r="D575" s="173"/>
      <c r="E575" s="173"/>
      <c r="F575" s="170"/>
      <c r="G575" s="184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</row>
    <row r="576" spans="2:24" x14ac:dyDescent="0.25">
      <c r="B576" s="56">
        <v>573</v>
      </c>
      <c r="C576" s="175"/>
      <c r="D576" s="173"/>
      <c r="E576" s="173"/>
      <c r="F576" s="170"/>
      <c r="G576" s="184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</row>
    <row r="577" spans="2:24" x14ac:dyDescent="0.25">
      <c r="B577" s="56">
        <v>574</v>
      </c>
      <c r="C577" s="175"/>
      <c r="D577" s="173"/>
      <c r="E577" s="173"/>
      <c r="F577" s="170"/>
      <c r="G577" s="184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</row>
    <row r="578" spans="2:24" x14ac:dyDescent="0.25">
      <c r="B578" s="56">
        <v>575</v>
      </c>
      <c r="C578" s="175"/>
      <c r="D578" s="173"/>
      <c r="E578" s="173"/>
      <c r="F578" s="170"/>
      <c r="G578" s="184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</row>
    <row r="579" spans="2:24" x14ac:dyDescent="0.25">
      <c r="B579" s="56">
        <v>576</v>
      </c>
      <c r="C579" s="175"/>
      <c r="D579" s="173"/>
      <c r="E579" s="173"/>
      <c r="F579" s="170"/>
      <c r="G579" s="184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</row>
    <row r="580" spans="2:24" x14ac:dyDescent="0.25">
      <c r="B580" s="56">
        <v>577</v>
      </c>
      <c r="C580" s="175"/>
      <c r="D580" s="173"/>
      <c r="E580" s="173"/>
      <c r="F580" s="170"/>
      <c r="G580" s="184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</row>
    <row r="581" spans="2:24" x14ac:dyDescent="0.25">
      <c r="B581" s="56">
        <v>578</v>
      </c>
      <c r="C581" s="175"/>
      <c r="D581" s="173"/>
      <c r="E581" s="173"/>
      <c r="F581" s="170"/>
      <c r="G581" s="184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</row>
    <row r="582" spans="2:24" x14ac:dyDescent="0.25">
      <c r="B582" s="56">
        <v>579</v>
      </c>
      <c r="C582" s="175"/>
      <c r="D582" s="173"/>
      <c r="E582" s="173"/>
      <c r="F582" s="170"/>
      <c r="G582" s="184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</row>
    <row r="583" spans="2:24" x14ac:dyDescent="0.25">
      <c r="B583" s="56">
        <v>580</v>
      </c>
      <c r="C583" s="175"/>
      <c r="D583" s="173"/>
      <c r="E583" s="173"/>
      <c r="F583" s="170"/>
      <c r="G583" s="184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</row>
    <row r="584" spans="2:24" x14ac:dyDescent="0.25">
      <c r="B584" s="56">
        <v>581</v>
      </c>
      <c r="C584" s="175"/>
      <c r="D584" s="173"/>
      <c r="E584" s="173"/>
      <c r="F584" s="170"/>
      <c r="G584" s="184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</row>
    <row r="585" spans="2:24" x14ac:dyDescent="0.25">
      <c r="B585" s="56">
        <v>582</v>
      </c>
      <c r="C585" s="175"/>
      <c r="D585" s="173"/>
      <c r="E585" s="173"/>
      <c r="F585" s="170"/>
      <c r="G585" s="184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</row>
    <row r="586" spans="2:24" x14ac:dyDescent="0.25">
      <c r="B586" s="56">
        <v>583</v>
      </c>
      <c r="C586" s="175"/>
      <c r="D586" s="173"/>
      <c r="E586" s="173"/>
      <c r="F586" s="170"/>
      <c r="G586" s="184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</row>
    <row r="587" spans="2:24" x14ac:dyDescent="0.25">
      <c r="B587" s="56">
        <v>584</v>
      </c>
      <c r="C587" s="175"/>
      <c r="D587" s="173"/>
      <c r="E587" s="173"/>
      <c r="F587" s="170"/>
      <c r="G587" s="184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</row>
    <row r="588" spans="2:24" x14ac:dyDescent="0.25">
      <c r="B588" s="56">
        <v>585</v>
      </c>
      <c r="C588" s="175"/>
      <c r="D588" s="173"/>
      <c r="E588" s="173"/>
      <c r="F588" s="170"/>
      <c r="G588" s="184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</row>
    <row r="589" spans="2:24" x14ac:dyDescent="0.25">
      <c r="B589" s="56">
        <v>586</v>
      </c>
      <c r="C589" s="175"/>
      <c r="D589" s="173"/>
      <c r="E589" s="173"/>
      <c r="F589" s="170"/>
      <c r="G589" s="184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</row>
    <row r="590" spans="2:24" x14ac:dyDescent="0.25">
      <c r="B590" s="56">
        <v>587</v>
      </c>
      <c r="C590" s="175"/>
      <c r="D590" s="173"/>
      <c r="E590" s="173"/>
      <c r="F590" s="170"/>
      <c r="G590" s="184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</row>
    <row r="591" spans="2:24" x14ac:dyDescent="0.25">
      <c r="B591" s="56">
        <v>588</v>
      </c>
      <c r="C591" s="175"/>
      <c r="D591" s="173"/>
      <c r="E591" s="173"/>
      <c r="F591" s="170"/>
      <c r="G591" s="184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</row>
    <row r="592" spans="2:24" x14ac:dyDescent="0.25">
      <c r="B592" s="56">
        <v>589</v>
      </c>
      <c r="C592" s="175"/>
      <c r="D592" s="173"/>
      <c r="E592" s="173"/>
      <c r="F592" s="170"/>
      <c r="G592" s="184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</row>
    <row r="593" spans="2:24" x14ac:dyDescent="0.25">
      <c r="B593" s="56">
        <v>590</v>
      </c>
      <c r="C593" s="175"/>
      <c r="D593" s="173"/>
      <c r="E593" s="173"/>
      <c r="F593" s="170"/>
      <c r="G593" s="184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</row>
    <row r="594" spans="2:24" x14ac:dyDescent="0.25">
      <c r="B594" s="56">
        <v>591</v>
      </c>
      <c r="C594" s="175"/>
      <c r="D594" s="173"/>
      <c r="E594" s="173"/>
      <c r="F594" s="170"/>
      <c r="G594" s="184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</row>
    <row r="595" spans="2:24" x14ac:dyDescent="0.25">
      <c r="B595" s="56">
        <v>592</v>
      </c>
      <c r="C595" s="175"/>
      <c r="D595" s="173"/>
      <c r="E595" s="173"/>
      <c r="F595" s="170"/>
      <c r="G595" s="184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</row>
    <row r="596" spans="2:24" x14ac:dyDescent="0.25">
      <c r="B596" s="56">
        <v>593</v>
      </c>
      <c r="C596" s="175"/>
      <c r="D596" s="173"/>
      <c r="E596" s="173"/>
      <c r="F596" s="170"/>
      <c r="G596" s="184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</row>
    <row r="597" spans="2:24" x14ac:dyDescent="0.25">
      <c r="B597" s="56">
        <v>594</v>
      </c>
      <c r="C597" s="175"/>
      <c r="D597" s="173"/>
      <c r="E597" s="173"/>
      <c r="F597" s="170"/>
      <c r="G597" s="184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</row>
    <row r="598" spans="2:24" x14ac:dyDescent="0.25">
      <c r="B598" s="56">
        <v>595</v>
      </c>
      <c r="C598" s="175"/>
      <c r="D598" s="173"/>
      <c r="E598" s="173"/>
      <c r="F598" s="170"/>
      <c r="G598" s="184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</row>
    <row r="599" spans="2:24" x14ac:dyDescent="0.25">
      <c r="B599" s="56">
        <v>596</v>
      </c>
      <c r="C599" s="175"/>
      <c r="D599" s="173"/>
      <c r="E599" s="173"/>
      <c r="F599" s="170"/>
      <c r="G599" s="184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</row>
    <row r="600" spans="2:24" x14ac:dyDescent="0.25">
      <c r="B600" s="56">
        <v>597</v>
      </c>
      <c r="C600" s="175"/>
      <c r="D600" s="173"/>
      <c r="E600" s="173"/>
      <c r="F600" s="170"/>
      <c r="G600" s="184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</row>
    <row r="601" spans="2:24" x14ac:dyDescent="0.25">
      <c r="B601" s="56">
        <v>598</v>
      </c>
      <c r="C601" s="175"/>
      <c r="D601" s="173"/>
      <c r="E601" s="173"/>
      <c r="F601" s="170"/>
      <c r="G601" s="184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</row>
    <row r="602" spans="2:24" x14ac:dyDescent="0.25">
      <c r="B602" s="56">
        <v>599</v>
      </c>
      <c r="C602" s="175"/>
      <c r="D602" s="173"/>
      <c r="E602" s="173"/>
      <c r="F602" s="170"/>
      <c r="G602" s="184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</row>
    <row r="603" spans="2:24" x14ac:dyDescent="0.25">
      <c r="B603" s="56">
        <v>600</v>
      </c>
      <c r="C603" s="175"/>
      <c r="D603" s="173"/>
      <c r="E603" s="173"/>
      <c r="F603" s="170"/>
      <c r="G603" s="184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</row>
    <row r="604" spans="2:24" x14ac:dyDescent="0.25">
      <c r="B604" s="56">
        <v>601</v>
      </c>
      <c r="C604" s="175"/>
      <c r="D604" s="173"/>
      <c r="E604" s="173"/>
      <c r="F604" s="170"/>
      <c r="G604" s="184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</row>
    <row r="605" spans="2:24" x14ac:dyDescent="0.25">
      <c r="B605" s="56">
        <v>602</v>
      </c>
      <c r="C605" s="175"/>
      <c r="D605" s="173"/>
      <c r="E605" s="173"/>
      <c r="F605" s="170"/>
      <c r="G605" s="184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</row>
    <row r="606" spans="2:24" x14ac:dyDescent="0.25">
      <c r="B606" s="56">
        <v>603</v>
      </c>
      <c r="C606" s="175"/>
      <c r="D606" s="173"/>
      <c r="E606" s="173"/>
      <c r="F606" s="170"/>
      <c r="G606" s="184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</row>
    <row r="607" spans="2:24" x14ac:dyDescent="0.25">
      <c r="B607" s="56">
        <v>604</v>
      </c>
      <c r="C607" s="175"/>
      <c r="D607" s="173"/>
      <c r="E607" s="173"/>
      <c r="F607" s="170"/>
      <c r="G607" s="184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</row>
    <row r="608" spans="2:24" x14ac:dyDescent="0.25">
      <c r="B608" s="56">
        <v>605</v>
      </c>
      <c r="C608" s="175"/>
      <c r="D608" s="173"/>
      <c r="E608" s="173"/>
      <c r="F608" s="170"/>
      <c r="G608" s="184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</row>
    <row r="609" spans="2:24" x14ac:dyDescent="0.25">
      <c r="B609" s="56">
        <v>606</v>
      </c>
      <c r="C609" s="175"/>
      <c r="D609" s="173"/>
      <c r="E609" s="173"/>
      <c r="F609" s="170"/>
      <c r="G609" s="184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</row>
    <row r="610" spans="2:24" x14ac:dyDescent="0.25">
      <c r="B610" s="56">
        <v>607</v>
      </c>
      <c r="C610" s="175"/>
      <c r="D610" s="173"/>
      <c r="E610" s="173"/>
      <c r="F610" s="170"/>
      <c r="G610" s="184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</row>
    <row r="611" spans="2:24" x14ac:dyDescent="0.25">
      <c r="B611" s="56">
        <v>608</v>
      </c>
      <c r="C611" s="175"/>
      <c r="D611" s="173"/>
      <c r="E611" s="173"/>
      <c r="F611" s="170"/>
      <c r="G611" s="184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</row>
    <row r="612" spans="2:24" x14ac:dyDescent="0.25">
      <c r="B612" s="56">
        <v>609</v>
      </c>
      <c r="C612" s="175"/>
      <c r="D612" s="173"/>
      <c r="E612" s="173"/>
      <c r="F612" s="170"/>
      <c r="G612" s="184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</row>
    <row r="613" spans="2:24" x14ac:dyDescent="0.25">
      <c r="B613" s="56">
        <v>610</v>
      </c>
      <c r="C613" s="175"/>
      <c r="D613" s="173"/>
      <c r="E613" s="173"/>
      <c r="F613" s="170"/>
      <c r="G613" s="184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</row>
    <row r="614" spans="2:24" x14ac:dyDescent="0.25">
      <c r="B614" s="56">
        <v>611</v>
      </c>
      <c r="C614" s="175"/>
      <c r="D614" s="173"/>
      <c r="E614" s="173"/>
      <c r="F614" s="170"/>
      <c r="G614" s="184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</row>
    <row r="615" spans="2:24" x14ac:dyDescent="0.25">
      <c r="B615" s="56">
        <v>612</v>
      </c>
      <c r="C615" s="175"/>
      <c r="D615" s="173"/>
      <c r="E615" s="173"/>
      <c r="F615" s="170"/>
      <c r="G615" s="184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</row>
    <row r="616" spans="2:24" x14ac:dyDescent="0.25">
      <c r="B616" s="56">
        <v>613</v>
      </c>
      <c r="C616" s="175"/>
      <c r="D616" s="173"/>
      <c r="E616" s="173"/>
      <c r="F616" s="170"/>
      <c r="G616" s="184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</row>
    <row r="617" spans="2:24" x14ac:dyDescent="0.25">
      <c r="B617" s="56">
        <v>614</v>
      </c>
      <c r="C617" s="175"/>
      <c r="D617" s="173"/>
      <c r="E617" s="173"/>
      <c r="F617" s="170"/>
      <c r="G617" s="184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</row>
    <row r="618" spans="2:24" x14ac:dyDescent="0.25">
      <c r="B618" s="56">
        <v>615</v>
      </c>
      <c r="C618" s="175"/>
      <c r="D618" s="173"/>
      <c r="E618" s="173"/>
      <c r="F618" s="170"/>
      <c r="G618" s="184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</row>
    <row r="619" spans="2:24" x14ac:dyDescent="0.25">
      <c r="B619" s="56">
        <v>616</v>
      </c>
      <c r="C619" s="175"/>
      <c r="D619" s="173"/>
      <c r="E619" s="173"/>
      <c r="F619" s="170"/>
      <c r="G619" s="184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</row>
    <row r="620" spans="2:24" x14ac:dyDescent="0.25">
      <c r="B620" s="56">
        <v>617</v>
      </c>
      <c r="C620" s="175"/>
      <c r="D620" s="173"/>
      <c r="E620" s="173"/>
      <c r="F620" s="170"/>
      <c r="G620" s="184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</row>
    <row r="621" spans="2:24" x14ac:dyDescent="0.25">
      <c r="B621" s="56">
        <v>618</v>
      </c>
      <c r="C621" s="175"/>
      <c r="D621" s="173"/>
      <c r="E621" s="173"/>
      <c r="F621" s="170"/>
      <c r="G621" s="184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</row>
    <row r="622" spans="2:24" x14ac:dyDescent="0.25">
      <c r="B622" s="56">
        <v>619</v>
      </c>
      <c r="C622" s="175"/>
      <c r="D622" s="173"/>
      <c r="E622" s="173"/>
      <c r="F622" s="170"/>
      <c r="G622" s="184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</row>
    <row r="623" spans="2:24" x14ac:dyDescent="0.25">
      <c r="B623" s="56">
        <v>620</v>
      </c>
      <c r="C623" s="175"/>
      <c r="D623" s="173"/>
      <c r="E623" s="173"/>
      <c r="F623" s="170"/>
      <c r="G623" s="184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</row>
    <row r="624" spans="2:24" x14ac:dyDescent="0.25">
      <c r="B624" s="56">
        <v>621</v>
      </c>
      <c r="C624" s="175"/>
      <c r="D624" s="173"/>
      <c r="E624" s="173"/>
      <c r="F624" s="170"/>
      <c r="G624" s="184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</row>
    <row r="625" spans="2:24" x14ac:dyDescent="0.25">
      <c r="B625" s="56">
        <v>622</v>
      </c>
      <c r="C625" s="175"/>
      <c r="D625" s="173"/>
      <c r="E625" s="173"/>
      <c r="F625" s="170"/>
      <c r="G625" s="184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</row>
    <row r="626" spans="2:24" x14ac:dyDescent="0.25">
      <c r="B626" s="56">
        <v>623</v>
      </c>
      <c r="C626" s="175"/>
      <c r="D626" s="173"/>
      <c r="E626" s="173"/>
      <c r="F626" s="170"/>
      <c r="G626" s="184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</row>
    <row r="627" spans="2:24" x14ac:dyDescent="0.25">
      <c r="B627" s="56">
        <v>624</v>
      </c>
      <c r="C627" s="175"/>
      <c r="D627" s="173"/>
      <c r="E627" s="173"/>
      <c r="F627" s="170"/>
      <c r="G627" s="184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</row>
    <row r="628" spans="2:24" x14ac:dyDescent="0.25">
      <c r="B628" s="56">
        <v>625</v>
      </c>
      <c r="C628" s="175"/>
      <c r="D628" s="173"/>
      <c r="E628" s="173"/>
      <c r="F628" s="170"/>
      <c r="G628" s="184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</row>
    <row r="629" spans="2:24" x14ac:dyDescent="0.25">
      <c r="B629" s="56">
        <v>626</v>
      </c>
      <c r="C629" s="175"/>
      <c r="D629" s="173"/>
      <c r="E629" s="173"/>
      <c r="F629" s="170"/>
      <c r="G629" s="184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</row>
    <row r="630" spans="2:24" x14ac:dyDescent="0.25">
      <c r="B630" s="56">
        <v>627</v>
      </c>
      <c r="C630" s="175"/>
      <c r="D630" s="173"/>
      <c r="E630" s="173"/>
      <c r="F630" s="170"/>
      <c r="G630" s="184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</row>
    <row r="631" spans="2:24" x14ac:dyDescent="0.25">
      <c r="B631" s="56">
        <v>628</v>
      </c>
      <c r="C631" s="175"/>
      <c r="D631" s="173"/>
      <c r="E631" s="173"/>
      <c r="F631" s="170"/>
      <c r="G631" s="184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</row>
    <row r="632" spans="2:24" x14ac:dyDescent="0.25">
      <c r="B632" s="56">
        <v>629</v>
      </c>
      <c r="C632" s="175"/>
      <c r="D632" s="173"/>
      <c r="E632" s="173"/>
      <c r="F632" s="170"/>
      <c r="G632" s="184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</row>
    <row r="633" spans="2:24" x14ac:dyDescent="0.25">
      <c r="B633" s="56">
        <v>630</v>
      </c>
      <c r="C633" s="175"/>
      <c r="D633" s="173"/>
      <c r="E633" s="173"/>
      <c r="F633" s="170"/>
      <c r="G633" s="184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</row>
    <row r="634" spans="2:24" x14ac:dyDescent="0.25">
      <c r="B634" s="56">
        <v>631</v>
      </c>
      <c r="C634" s="175"/>
      <c r="D634" s="173"/>
      <c r="E634" s="173"/>
      <c r="F634" s="170"/>
      <c r="G634" s="184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</row>
    <row r="635" spans="2:24" x14ac:dyDescent="0.25">
      <c r="B635" s="56">
        <v>632</v>
      </c>
      <c r="C635" s="175"/>
      <c r="D635" s="173"/>
      <c r="E635" s="173"/>
      <c r="F635" s="170"/>
      <c r="G635" s="184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</row>
    <row r="636" spans="2:24" x14ac:dyDescent="0.25">
      <c r="B636" s="56">
        <v>633</v>
      </c>
      <c r="C636" s="175"/>
      <c r="D636" s="173"/>
      <c r="E636" s="173"/>
      <c r="F636" s="170"/>
      <c r="G636" s="184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</row>
    <row r="637" spans="2:24" x14ac:dyDescent="0.25">
      <c r="B637" s="56">
        <v>634</v>
      </c>
      <c r="C637" s="175"/>
      <c r="D637" s="173"/>
      <c r="E637" s="173"/>
      <c r="F637" s="170"/>
      <c r="G637" s="184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</row>
    <row r="638" spans="2:24" x14ac:dyDescent="0.25">
      <c r="B638" s="56">
        <v>635</v>
      </c>
      <c r="C638" s="175"/>
      <c r="D638" s="173"/>
      <c r="E638" s="173"/>
      <c r="F638" s="170"/>
      <c r="G638" s="184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</row>
    <row r="639" spans="2:24" x14ac:dyDescent="0.25">
      <c r="B639" s="56">
        <v>636</v>
      </c>
      <c r="C639" s="175"/>
      <c r="D639" s="173"/>
      <c r="E639" s="173"/>
      <c r="F639" s="170"/>
      <c r="G639" s="184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</row>
    <row r="640" spans="2:24" x14ac:dyDescent="0.25">
      <c r="B640" s="56">
        <v>637</v>
      </c>
      <c r="C640" s="175"/>
      <c r="D640" s="173"/>
      <c r="E640" s="173"/>
      <c r="F640" s="170"/>
      <c r="G640" s="184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</row>
    <row r="641" spans="2:24" x14ac:dyDescent="0.25">
      <c r="B641" s="56">
        <v>638</v>
      </c>
      <c r="C641" s="175"/>
      <c r="D641" s="173"/>
      <c r="E641" s="173"/>
      <c r="F641" s="170"/>
      <c r="G641" s="184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</row>
    <row r="642" spans="2:24" x14ac:dyDescent="0.25">
      <c r="B642" s="56">
        <v>639</v>
      </c>
      <c r="C642" s="175"/>
      <c r="D642" s="173"/>
      <c r="E642" s="173"/>
      <c r="F642" s="170"/>
      <c r="G642" s="184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</row>
    <row r="643" spans="2:24" x14ac:dyDescent="0.25">
      <c r="B643" s="56">
        <v>640</v>
      </c>
      <c r="C643" s="175"/>
      <c r="D643" s="173"/>
      <c r="E643" s="173"/>
      <c r="F643" s="170"/>
      <c r="G643" s="184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</row>
    <row r="644" spans="2:24" x14ac:dyDescent="0.25">
      <c r="B644" s="56">
        <v>641</v>
      </c>
      <c r="C644" s="175"/>
      <c r="D644" s="173"/>
      <c r="E644" s="173"/>
      <c r="F644" s="170"/>
      <c r="G644" s="184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</row>
    <row r="645" spans="2:24" x14ac:dyDescent="0.25">
      <c r="B645" s="56">
        <v>642</v>
      </c>
      <c r="C645" s="175"/>
      <c r="D645" s="173"/>
      <c r="E645" s="173"/>
      <c r="F645" s="170"/>
      <c r="G645" s="184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</row>
    <row r="646" spans="2:24" x14ac:dyDescent="0.25">
      <c r="B646" s="56">
        <v>643</v>
      </c>
      <c r="C646" s="175"/>
      <c r="D646" s="173"/>
      <c r="E646" s="173"/>
      <c r="F646" s="170"/>
      <c r="G646" s="184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</row>
    <row r="647" spans="2:24" x14ac:dyDescent="0.25">
      <c r="B647" s="56">
        <v>644</v>
      </c>
      <c r="C647" s="175"/>
      <c r="D647" s="173"/>
      <c r="E647" s="173"/>
      <c r="F647" s="170"/>
      <c r="G647" s="184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</row>
    <row r="648" spans="2:24" x14ac:dyDescent="0.25">
      <c r="B648" s="56">
        <v>645</v>
      </c>
      <c r="C648" s="175"/>
      <c r="D648" s="173"/>
      <c r="E648" s="173"/>
      <c r="F648" s="170"/>
      <c r="G648" s="184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</row>
    <row r="649" spans="2:24" x14ac:dyDescent="0.25">
      <c r="B649" s="56">
        <v>646</v>
      </c>
      <c r="C649" s="175"/>
      <c r="D649" s="173"/>
      <c r="E649" s="173"/>
      <c r="F649" s="170"/>
      <c r="G649" s="184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</row>
    <row r="650" spans="2:24" x14ac:dyDescent="0.25">
      <c r="B650" s="56">
        <v>647</v>
      </c>
      <c r="C650" s="175"/>
      <c r="D650" s="173"/>
      <c r="E650" s="173"/>
      <c r="F650" s="170"/>
      <c r="G650" s="184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</row>
    <row r="651" spans="2:24" x14ac:dyDescent="0.25">
      <c r="B651" s="56">
        <v>648</v>
      </c>
      <c r="C651" s="175"/>
      <c r="D651" s="173"/>
      <c r="E651" s="173"/>
      <c r="F651" s="170"/>
      <c r="G651" s="184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</row>
    <row r="652" spans="2:24" x14ac:dyDescent="0.25">
      <c r="B652" s="56">
        <v>649</v>
      </c>
      <c r="C652" s="175"/>
      <c r="D652" s="173"/>
      <c r="E652" s="173"/>
      <c r="F652" s="170"/>
      <c r="G652" s="184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</row>
    <row r="653" spans="2:24" x14ac:dyDescent="0.25">
      <c r="B653" s="56">
        <v>650</v>
      </c>
      <c r="C653" s="175"/>
      <c r="D653" s="173"/>
      <c r="E653" s="173"/>
      <c r="F653" s="170"/>
      <c r="G653" s="184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</row>
    <row r="654" spans="2:24" x14ac:dyDescent="0.25">
      <c r="B654" s="56">
        <v>651</v>
      </c>
      <c r="C654" s="175"/>
      <c r="D654" s="173"/>
      <c r="E654" s="173"/>
      <c r="F654" s="170"/>
      <c r="G654" s="184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</row>
    <row r="655" spans="2:24" x14ac:dyDescent="0.25">
      <c r="B655" s="56">
        <v>652</v>
      </c>
      <c r="C655" s="175"/>
      <c r="D655" s="173"/>
      <c r="E655" s="173"/>
      <c r="F655" s="170"/>
      <c r="G655" s="184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</row>
    <row r="656" spans="2:24" x14ac:dyDescent="0.25">
      <c r="B656" s="56">
        <v>653</v>
      </c>
      <c r="C656" s="175"/>
      <c r="D656" s="173"/>
      <c r="E656" s="173"/>
      <c r="F656" s="170"/>
      <c r="G656" s="184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</row>
    <row r="657" spans="2:24" x14ac:dyDescent="0.25">
      <c r="B657" s="56">
        <v>654</v>
      </c>
      <c r="C657" s="175"/>
      <c r="D657" s="173"/>
      <c r="E657" s="173"/>
      <c r="F657" s="170"/>
      <c r="G657" s="184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</row>
    <row r="658" spans="2:24" x14ac:dyDescent="0.25">
      <c r="B658" s="56">
        <v>655</v>
      </c>
      <c r="C658" s="175"/>
      <c r="D658" s="173"/>
      <c r="E658" s="173"/>
      <c r="F658" s="170"/>
      <c r="G658" s="184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</row>
    <row r="659" spans="2:24" x14ac:dyDescent="0.25">
      <c r="B659" s="56">
        <v>656</v>
      </c>
      <c r="C659" s="175"/>
      <c r="D659" s="173"/>
      <c r="E659" s="173"/>
      <c r="F659" s="170"/>
      <c r="G659" s="184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</row>
    <row r="660" spans="2:24" x14ac:dyDescent="0.25">
      <c r="B660" s="56">
        <v>657</v>
      </c>
      <c r="C660" s="175"/>
      <c r="D660" s="173"/>
      <c r="E660" s="173"/>
      <c r="F660" s="170"/>
      <c r="G660" s="184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</row>
    <row r="661" spans="2:24" x14ac:dyDescent="0.25">
      <c r="B661" s="56">
        <v>658</v>
      </c>
      <c r="C661" s="175"/>
      <c r="D661" s="173"/>
      <c r="E661" s="173"/>
      <c r="F661" s="170"/>
      <c r="G661" s="184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</row>
    <row r="662" spans="2:24" x14ac:dyDescent="0.25">
      <c r="B662" s="56">
        <v>659</v>
      </c>
      <c r="C662" s="175"/>
      <c r="D662" s="173"/>
      <c r="E662" s="173"/>
      <c r="F662" s="170"/>
      <c r="G662" s="184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</row>
    <row r="663" spans="2:24" x14ac:dyDescent="0.25">
      <c r="B663" s="56">
        <v>660</v>
      </c>
      <c r="C663" s="175"/>
      <c r="D663" s="173"/>
      <c r="E663" s="173"/>
      <c r="F663" s="170"/>
      <c r="G663" s="184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</row>
    <row r="664" spans="2:24" x14ac:dyDescent="0.25">
      <c r="B664" s="56">
        <v>661</v>
      </c>
      <c r="C664" s="175"/>
      <c r="D664" s="173"/>
      <c r="E664" s="173"/>
      <c r="F664" s="170"/>
      <c r="G664" s="184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</row>
    <row r="665" spans="2:24" x14ac:dyDescent="0.25">
      <c r="B665" s="56">
        <v>662</v>
      </c>
      <c r="C665" s="175"/>
      <c r="D665" s="173"/>
      <c r="E665" s="173"/>
      <c r="F665" s="170"/>
      <c r="G665" s="184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</row>
    <row r="666" spans="2:24" x14ac:dyDescent="0.25">
      <c r="B666" s="56">
        <v>663</v>
      </c>
      <c r="C666" s="175"/>
      <c r="D666" s="173"/>
      <c r="E666" s="173"/>
      <c r="F666" s="170"/>
      <c r="G666" s="184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</row>
    <row r="667" spans="2:24" x14ac:dyDescent="0.25">
      <c r="B667" s="56">
        <v>664</v>
      </c>
      <c r="C667" s="175"/>
      <c r="D667" s="173"/>
      <c r="E667" s="173"/>
      <c r="F667" s="170"/>
      <c r="G667" s="184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</row>
    <row r="668" spans="2:24" x14ac:dyDescent="0.25">
      <c r="B668" s="56">
        <v>665</v>
      </c>
      <c r="C668" s="175"/>
      <c r="D668" s="173"/>
      <c r="E668" s="173"/>
      <c r="F668" s="170"/>
      <c r="G668" s="184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</row>
    <row r="669" spans="2:24" x14ac:dyDescent="0.25">
      <c r="B669" s="56">
        <v>666</v>
      </c>
      <c r="C669" s="175"/>
      <c r="D669" s="173"/>
      <c r="E669" s="173"/>
      <c r="F669" s="170"/>
      <c r="G669" s="184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</row>
    <row r="670" spans="2:24" x14ac:dyDescent="0.25">
      <c r="B670" s="56">
        <v>667</v>
      </c>
      <c r="C670" s="175"/>
      <c r="D670" s="173"/>
      <c r="E670" s="173"/>
      <c r="F670" s="170"/>
      <c r="G670" s="184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</row>
    <row r="671" spans="2:24" x14ac:dyDescent="0.25">
      <c r="B671" s="56">
        <v>668</v>
      </c>
      <c r="C671" s="175"/>
      <c r="D671" s="173"/>
      <c r="E671" s="173"/>
      <c r="F671" s="170"/>
      <c r="G671" s="184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</row>
    <row r="672" spans="2:24" x14ac:dyDescent="0.25">
      <c r="B672" s="56">
        <v>669</v>
      </c>
      <c r="C672" s="175"/>
      <c r="D672" s="173"/>
      <c r="E672" s="173"/>
      <c r="F672" s="170"/>
      <c r="G672" s="184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</row>
    <row r="673" spans="2:24" x14ac:dyDescent="0.25">
      <c r="B673" s="56">
        <v>670</v>
      </c>
      <c r="C673" s="175"/>
      <c r="D673" s="173"/>
      <c r="E673" s="173"/>
      <c r="F673" s="170"/>
      <c r="G673" s="184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</row>
    <row r="674" spans="2:24" x14ac:dyDescent="0.25">
      <c r="B674" s="56">
        <v>671</v>
      </c>
      <c r="C674" s="175"/>
      <c r="D674" s="173"/>
      <c r="E674" s="173"/>
      <c r="F674" s="170"/>
      <c r="G674" s="184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</row>
    <row r="675" spans="2:24" x14ac:dyDescent="0.25">
      <c r="B675" s="56">
        <v>672</v>
      </c>
      <c r="C675" s="175"/>
      <c r="D675" s="173"/>
      <c r="E675" s="173"/>
      <c r="F675" s="170"/>
      <c r="G675" s="184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</row>
    <row r="676" spans="2:24" x14ac:dyDescent="0.25">
      <c r="B676" s="56">
        <v>673</v>
      </c>
      <c r="C676" s="175"/>
      <c r="D676" s="173"/>
      <c r="E676" s="173"/>
      <c r="F676" s="170"/>
      <c r="G676" s="184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</row>
    <row r="677" spans="2:24" x14ac:dyDescent="0.25">
      <c r="B677" s="56">
        <v>674</v>
      </c>
      <c r="C677" s="175"/>
      <c r="D677" s="173"/>
      <c r="E677" s="173"/>
      <c r="F677" s="170"/>
      <c r="G677" s="184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</row>
    <row r="678" spans="2:24" x14ac:dyDescent="0.25">
      <c r="B678" s="56">
        <v>675</v>
      </c>
      <c r="C678" s="175"/>
      <c r="D678" s="173"/>
      <c r="E678" s="173"/>
      <c r="F678" s="170"/>
      <c r="G678" s="184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</row>
    <row r="679" spans="2:24" x14ac:dyDescent="0.25">
      <c r="B679" s="56">
        <v>676</v>
      </c>
      <c r="C679" s="175"/>
      <c r="D679" s="173"/>
      <c r="E679" s="173"/>
      <c r="F679" s="170"/>
      <c r="G679" s="184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</row>
    <row r="680" spans="2:24" x14ac:dyDescent="0.25">
      <c r="B680" s="56">
        <v>677</v>
      </c>
      <c r="C680" s="175"/>
      <c r="D680" s="173"/>
      <c r="E680" s="173"/>
      <c r="F680" s="170"/>
      <c r="G680" s="184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</row>
    <row r="681" spans="2:24" x14ac:dyDescent="0.25">
      <c r="B681" s="56">
        <v>678</v>
      </c>
      <c r="C681" s="175"/>
      <c r="D681" s="173"/>
      <c r="E681" s="173"/>
      <c r="F681" s="170"/>
      <c r="G681" s="184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</row>
    <row r="682" spans="2:24" x14ac:dyDescent="0.25">
      <c r="B682" s="56">
        <v>679</v>
      </c>
      <c r="C682" s="175"/>
      <c r="D682" s="173"/>
      <c r="E682" s="173"/>
      <c r="F682" s="170"/>
      <c r="G682" s="184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</row>
    <row r="683" spans="2:24" x14ac:dyDescent="0.25">
      <c r="B683" s="56">
        <v>680</v>
      </c>
      <c r="C683" s="175"/>
      <c r="D683" s="173"/>
      <c r="E683" s="173"/>
      <c r="F683" s="170"/>
      <c r="G683" s="184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</row>
    <row r="684" spans="2:24" x14ac:dyDescent="0.25">
      <c r="B684" s="56">
        <v>681</v>
      </c>
      <c r="C684" s="175"/>
      <c r="D684" s="173"/>
      <c r="E684" s="173"/>
      <c r="F684" s="170"/>
      <c r="G684" s="184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</row>
    <row r="685" spans="2:24" x14ac:dyDescent="0.25">
      <c r="B685" s="56">
        <v>682</v>
      </c>
      <c r="C685" s="175"/>
      <c r="D685" s="173"/>
      <c r="E685" s="173"/>
      <c r="F685" s="170"/>
      <c r="G685" s="184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</row>
    <row r="686" spans="2:24" x14ac:dyDescent="0.25">
      <c r="B686" s="56">
        <v>683</v>
      </c>
      <c r="C686" s="175"/>
      <c r="D686" s="173"/>
      <c r="E686" s="173"/>
      <c r="F686" s="170"/>
      <c r="G686" s="184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</row>
    <row r="687" spans="2:24" x14ac:dyDescent="0.25">
      <c r="B687" s="56">
        <v>684</v>
      </c>
      <c r="C687" s="175"/>
      <c r="D687" s="173"/>
      <c r="E687" s="173"/>
      <c r="F687" s="170"/>
      <c r="G687" s="184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</row>
    <row r="688" spans="2:24" x14ac:dyDescent="0.25">
      <c r="B688" s="56">
        <v>685</v>
      </c>
      <c r="C688" s="175"/>
      <c r="D688" s="173"/>
      <c r="E688" s="173"/>
      <c r="F688" s="170"/>
      <c r="G688" s="184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</row>
    <row r="689" spans="2:24" x14ac:dyDescent="0.25">
      <c r="B689" s="56">
        <v>686</v>
      </c>
      <c r="C689" s="175"/>
      <c r="D689" s="173"/>
      <c r="E689" s="173"/>
      <c r="F689" s="170"/>
      <c r="G689" s="184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</row>
    <row r="690" spans="2:24" x14ac:dyDescent="0.25">
      <c r="B690" s="56">
        <v>687</v>
      </c>
      <c r="C690" s="175"/>
      <c r="D690" s="173"/>
      <c r="E690" s="173"/>
      <c r="F690" s="170"/>
      <c r="G690" s="184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</row>
    <row r="691" spans="2:24" x14ac:dyDescent="0.25">
      <c r="B691" s="56">
        <v>688</v>
      </c>
      <c r="C691" s="175"/>
      <c r="D691" s="173"/>
      <c r="E691" s="173"/>
      <c r="F691" s="170"/>
      <c r="G691" s="184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</row>
    <row r="692" spans="2:24" x14ac:dyDescent="0.25">
      <c r="B692" s="56">
        <v>689</v>
      </c>
      <c r="C692" s="175"/>
      <c r="D692" s="173"/>
      <c r="E692" s="173"/>
      <c r="F692" s="170"/>
      <c r="G692" s="184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</row>
    <row r="693" spans="2:24" x14ac:dyDescent="0.25">
      <c r="B693" s="56">
        <v>690</v>
      </c>
      <c r="C693" s="175"/>
      <c r="D693" s="173"/>
      <c r="E693" s="173"/>
      <c r="F693" s="170"/>
      <c r="G693" s="184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</row>
    <row r="694" spans="2:24" x14ac:dyDescent="0.25">
      <c r="B694" s="56">
        <v>691</v>
      </c>
      <c r="C694" s="175"/>
      <c r="D694" s="173"/>
      <c r="E694" s="173"/>
      <c r="F694" s="170"/>
      <c r="G694" s="184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</row>
    <row r="695" spans="2:24" x14ac:dyDescent="0.25">
      <c r="B695" s="56">
        <v>692</v>
      </c>
      <c r="C695" s="175"/>
      <c r="D695" s="173"/>
      <c r="E695" s="173"/>
      <c r="F695" s="170"/>
      <c r="G695" s="184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</row>
    <row r="696" spans="2:24" x14ac:dyDescent="0.25">
      <c r="B696" s="56">
        <v>693</v>
      </c>
      <c r="C696" s="175"/>
      <c r="D696" s="173"/>
      <c r="E696" s="173"/>
      <c r="F696" s="170"/>
      <c r="G696" s="184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</row>
    <row r="697" spans="2:24" x14ac:dyDescent="0.25">
      <c r="B697" s="56">
        <v>694</v>
      </c>
      <c r="C697" s="175"/>
      <c r="D697" s="173"/>
      <c r="E697" s="173"/>
      <c r="F697" s="170"/>
      <c r="G697" s="184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</row>
    <row r="698" spans="2:24" x14ac:dyDescent="0.25">
      <c r="B698" s="56">
        <v>695</v>
      </c>
      <c r="C698" s="175"/>
      <c r="D698" s="173"/>
      <c r="E698" s="173"/>
      <c r="F698" s="170"/>
      <c r="G698" s="184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</row>
    <row r="699" spans="2:24" x14ac:dyDescent="0.25">
      <c r="B699" s="56">
        <v>696</v>
      </c>
      <c r="C699" s="175"/>
      <c r="D699" s="173"/>
      <c r="E699" s="173"/>
      <c r="F699" s="170"/>
      <c r="G699" s="184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</row>
    <row r="700" spans="2:24" x14ac:dyDescent="0.25">
      <c r="B700" s="56">
        <v>697</v>
      </c>
      <c r="C700" s="175"/>
      <c r="D700" s="173"/>
      <c r="E700" s="173"/>
      <c r="F700" s="170"/>
      <c r="G700" s="184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</row>
    <row r="701" spans="2:24" x14ac:dyDescent="0.25">
      <c r="B701" s="56">
        <v>698</v>
      </c>
      <c r="C701" s="175"/>
      <c r="D701" s="173"/>
      <c r="E701" s="173"/>
      <c r="F701" s="170"/>
      <c r="G701" s="184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</row>
    <row r="702" spans="2:24" x14ac:dyDescent="0.25">
      <c r="B702" s="56">
        <v>699</v>
      </c>
      <c r="C702" s="175"/>
      <c r="D702" s="173"/>
      <c r="E702" s="173"/>
      <c r="F702" s="170"/>
      <c r="G702" s="184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</row>
    <row r="703" spans="2:24" x14ac:dyDescent="0.25">
      <c r="B703" s="56">
        <v>700</v>
      </c>
      <c r="C703" s="175"/>
      <c r="D703" s="173"/>
      <c r="E703" s="173"/>
      <c r="F703" s="170"/>
      <c r="G703" s="184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</row>
    <row r="704" spans="2:24" x14ac:dyDescent="0.25">
      <c r="B704" s="56">
        <v>701</v>
      </c>
      <c r="C704" s="175"/>
      <c r="D704" s="173"/>
      <c r="E704" s="173"/>
      <c r="F704" s="170"/>
      <c r="G704" s="184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</row>
    <row r="705" spans="2:24" x14ac:dyDescent="0.25">
      <c r="B705" s="56">
        <v>702</v>
      </c>
      <c r="C705" s="175"/>
      <c r="D705" s="173"/>
      <c r="E705" s="173"/>
      <c r="F705" s="170"/>
      <c r="G705" s="184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</row>
    <row r="706" spans="2:24" x14ac:dyDescent="0.25">
      <c r="B706" s="56">
        <v>703</v>
      </c>
      <c r="C706" s="175"/>
      <c r="D706" s="173"/>
      <c r="E706" s="173"/>
      <c r="F706" s="170"/>
      <c r="G706" s="184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</row>
    <row r="707" spans="2:24" x14ac:dyDescent="0.25">
      <c r="B707" s="56">
        <v>704</v>
      </c>
      <c r="C707" s="175"/>
      <c r="D707" s="173"/>
      <c r="E707" s="173"/>
      <c r="F707" s="170"/>
      <c r="G707" s="184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</row>
    <row r="708" spans="2:24" x14ac:dyDescent="0.25">
      <c r="B708" s="56">
        <v>705</v>
      </c>
      <c r="C708" s="175"/>
      <c r="D708" s="173"/>
      <c r="E708" s="173"/>
      <c r="F708" s="170"/>
      <c r="G708" s="184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</row>
    <row r="709" spans="2:24" x14ac:dyDescent="0.25">
      <c r="B709" s="56">
        <v>706</v>
      </c>
      <c r="C709" s="175"/>
      <c r="D709" s="173"/>
      <c r="E709" s="173"/>
      <c r="F709" s="170"/>
      <c r="G709" s="184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</row>
    <row r="710" spans="2:24" x14ac:dyDescent="0.25">
      <c r="B710" s="56">
        <v>707</v>
      </c>
      <c r="C710" s="175"/>
      <c r="D710" s="173"/>
      <c r="E710" s="173"/>
      <c r="F710" s="170"/>
      <c r="G710" s="184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</row>
    <row r="711" spans="2:24" x14ac:dyDescent="0.25">
      <c r="B711" s="56">
        <v>708</v>
      </c>
      <c r="C711" s="175"/>
      <c r="D711" s="173"/>
      <c r="E711" s="173"/>
      <c r="F711" s="170"/>
      <c r="G711" s="184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</row>
    <row r="712" spans="2:24" x14ac:dyDescent="0.25">
      <c r="B712" s="56">
        <v>709</v>
      </c>
      <c r="C712" s="175"/>
      <c r="D712" s="173"/>
      <c r="E712" s="173"/>
      <c r="F712" s="170"/>
      <c r="G712" s="184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</row>
    <row r="713" spans="2:24" x14ac:dyDescent="0.25">
      <c r="B713" s="56">
        <v>710</v>
      </c>
      <c r="C713" s="175"/>
      <c r="D713" s="173"/>
      <c r="E713" s="173"/>
      <c r="F713" s="170"/>
      <c r="G713" s="184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</row>
    <row r="714" spans="2:24" x14ac:dyDescent="0.25">
      <c r="B714" s="56">
        <v>711</v>
      </c>
      <c r="C714" s="175"/>
      <c r="D714" s="173"/>
      <c r="E714" s="173"/>
      <c r="F714" s="170"/>
      <c r="G714" s="184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</row>
    <row r="715" spans="2:24" x14ac:dyDescent="0.25">
      <c r="B715" s="56">
        <v>712</v>
      </c>
      <c r="C715" s="175"/>
      <c r="D715" s="173"/>
      <c r="E715" s="173"/>
      <c r="F715" s="170"/>
      <c r="G715" s="184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</row>
    <row r="716" spans="2:24" x14ac:dyDescent="0.25">
      <c r="B716" s="56">
        <v>713</v>
      </c>
      <c r="C716" s="175"/>
      <c r="D716" s="173"/>
      <c r="E716" s="173"/>
      <c r="F716" s="170"/>
      <c r="G716" s="184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</row>
    <row r="717" spans="2:24" x14ac:dyDescent="0.25">
      <c r="B717" s="56">
        <v>714</v>
      </c>
      <c r="C717" s="175"/>
      <c r="D717" s="173"/>
      <c r="E717" s="173"/>
      <c r="F717" s="170"/>
      <c r="G717" s="184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</row>
    <row r="718" spans="2:24" x14ac:dyDescent="0.25">
      <c r="B718" s="56">
        <v>715</v>
      </c>
      <c r="C718" s="175"/>
      <c r="D718" s="173"/>
      <c r="E718" s="173"/>
      <c r="F718" s="170"/>
      <c r="G718" s="184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</row>
    <row r="719" spans="2:24" x14ac:dyDescent="0.25">
      <c r="B719" s="56">
        <v>716</v>
      </c>
      <c r="C719" s="175"/>
      <c r="D719" s="173"/>
      <c r="E719" s="173"/>
      <c r="F719" s="170"/>
      <c r="G719" s="184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</row>
    <row r="720" spans="2:24" x14ac:dyDescent="0.25">
      <c r="B720" s="56">
        <v>717</v>
      </c>
      <c r="C720" s="175"/>
      <c r="D720" s="173"/>
      <c r="E720" s="173"/>
      <c r="F720" s="170"/>
      <c r="G720" s="184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</row>
    <row r="721" spans="2:24" x14ac:dyDescent="0.25">
      <c r="B721" s="56">
        <v>718</v>
      </c>
      <c r="C721" s="175"/>
      <c r="D721" s="173"/>
      <c r="E721" s="173"/>
      <c r="F721" s="170"/>
      <c r="G721" s="184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</row>
    <row r="722" spans="2:24" x14ac:dyDescent="0.25">
      <c r="B722" s="56">
        <v>719</v>
      </c>
      <c r="C722" s="175"/>
      <c r="D722" s="173"/>
      <c r="E722" s="173"/>
      <c r="F722" s="170"/>
      <c r="G722" s="184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</row>
    <row r="723" spans="2:24" x14ac:dyDescent="0.25">
      <c r="B723" s="56">
        <v>720</v>
      </c>
      <c r="C723" s="175"/>
      <c r="D723" s="173"/>
      <c r="E723" s="173"/>
      <c r="F723" s="170"/>
      <c r="G723" s="184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</row>
    <row r="724" spans="2:24" x14ac:dyDescent="0.25">
      <c r="B724" s="56">
        <v>721</v>
      </c>
      <c r="C724" s="175"/>
      <c r="D724" s="173"/>
      <c r="E724" s="173"/>
      <c r="F724" s="170"/>
      <c r="G724" s="184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</row>
    <row r="725" spans="2:24" x14ac:dyDescent="0.25">
      <c r="B725" s="56">
        <v>722</v>
      </c>
      <c r="C725" s="175"/>
      <c r="D725" s="173"/>
      <c r="E725" s="173"/>
      <c r="F725" s="170"/>
      <c r="G725" s="184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</row>
    <row r="726" spans="2:24" x14ac:dyDescent="0.25">
      <c r="B726" s="56">
        <v>723</v>
      </c>
      <c r="C726" s="175"/>
      <c r="D726" s="173"/>
      <c r="E726" s="173"/>
      <c r="F726" s="170"/>
      <c r="G726" s="184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</row>
    <row r="727" spans="2:24" x14ac:dyDescent="0.25">
      <c r="B727" s="56">
        <v>724</v>
      </c>
      <c r="C727" s="175"/>
      <c r="D727" s="173"/>
      <c r="E727" s="173"/>
      <c r="F727" s="170"/>
      <c r="G727" s="184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</row>
    <row r="728" spans="2:24" x14ac:dyDescent="0.25">
      <c r="B728" s="56">
        <v>725</v>
      </c>
      <c r="C728" s="175"/>
      <c r="D728" s="173"/>
      <c r="E728" s="173"/>
      <c r="F728" s="170"/>
      <c r="G728" s="184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</row>
    <row r="729" spans="2:24" x14ac:dyDescent="0.25">
      <c r="B729" s="56">
        <v>726</v>
      </c>
      <c r="C729" s="175"/>
      <c r="D729" s="173"/>
      <c r="E729" s="173"/>
      <c r="F729" s="170"/>
      <c r="G729" s="184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</row>
    <row r="730" spans="2:24" x14ac:dyDescent="0.25">
      <c r="B730" s="56">
        <v>727</v>
      </c>
      <c r="C730" s="175"/>
      <c r="D730" s="173"/>
      <c r="E730" s="173"/>
      <c r="F730" s="170"/>
      <c r="G730" s="184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</row>
    <row r="731" spans="2:24" x14ac:dyDescent="0.25">
      <c r="B731" s="56">
        <v>728</v>
      </c>
      <c r="C731" s="175"/>
      <c r="D731" s="173"/>
      <c r="E731" s="173"/>
      <c r="F731" s="170"/>
      <c r="G731" s="184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</row>
    <row r="732" spans="2:24" x14ac:dyDescent="0.25">
      <c r="B732" s="56">
        <v>729</v>
      </c>
      <c r="C732" s="175"/>
      <c r="D732" s="173"/>
      <c r="E732" s="173"/>
      <c r="F732" s="170"/>
      <c r="G732" s="184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</row>
    <row r="733" spans="2:24" x14ac:dyDescent="0.25">
      <c r="B733" s="56">
        <v>730</v>
      </c>
      <c r="C733" s="175"/>
      <c r="D733" s="173"/>
      <c r="E733" s="173"/>
      <c r="F733" s="170"/>
      <c r="G733" s="184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</row>
    <row r="734" spans="2:24" x14ac:dyDescent="0.25">
      <c r="B734" s="56">
        <v>731</v>
      </c>
      <c r="C734" s="175"/>
      <c r="D734" s="173"/>
      <c r="E734" s="173"/>
      <c r="F734" s="170"/>
      <c r="G734" s="184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</row>
    <row r="735" spans="2:24" x14ac:dyDescent="0.25">
      <c r="B735" s="56">
        <v>732</v>
      </c>
      <c r="C735" s="175"/>
      <c r="D735" s="173"/>
      <c r="E735" s="173"/>
      <c r="F735" s="170"/>
      <c r="G735" s="184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</row>
    <row r="736" spans="2:24" x14ac:dyDescent="0.25">
      <c r="B736" s="56">
        <v>733</v>
      </c>
      <c r="C736" s="175"/>
      <c r="D736" s="173"/>
      <c r="E736" s="173"/>
      <c r="F736" s="170"/>
      <c r="G736" s="184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</row>
    <row r="737" spans="2:24" x14ac:dyDescent="0.25">
      <c r="B737" s="56">
        <v>734</v>
      </c>
      <c r="C737" s="175"/>
      <c r="D737" s="173"/>
      <c r="E737" s="173"/>
      <c r="F737" s="170"/>
      <c r="G737" s="184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</row>
    <row r="738" spans="2:24" x14ac:dyDescent="0.25">
      <c r="B738" s="56">
        <v>735</v>
      </c>
      <c r="C738" s="175"/>
      <c r="D738" s="173"/>
      <c r="E738" s="173"/>
      <c r="F738" s="170"/>
      <c r="G738" s="184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</row>
    <row r="739" spans="2:24" x14ac:dyDescent="0.25">
      <c r="B739" s="56">
        <v>736</v>
      </c>
      <c r="C739" s="175"/>
      <c r="D739" s="173"/>
      <c r="E739" s="173"/>
      <c r="F739" s="170"/>
      <c r="G739" s="184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</row>
    <row r="740" spans="2:24" x14ac:dyDescent="0.25">
      <c r="B740" s="56">
        <v>737</v>
      </c>
      <c r="C740" s="175"/>
      <c r="D740" s="173"/>
      <c r="E740" s="173"/>
      <c r="F740" s="170"/>
      <c r="G740" s="184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</row>
    <row r="741" spans="2:24" x14ac:dyDescent="0.25">
      <c r="B741" s="56">
        <v>738</v>
      </c>
      <c r="C741" s="175"/>
      <c r="D741" s="173"/>
      <c r="E741" s="173"/>
      <c r="F741" s="170"/>
      <c r="G741" s="184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</row>
    <row r="742" spans="2:24" x14ac:dyDescent="0.25">
      <c r="B742" s="56">
        <v>739</v>
      </c>
      <c r="C742" s="175"/>
      <c r="D742" s="173"/>
      <c r="E742" s="173"/>
      <c r="F742" s="170"/>
      <c r="G742" s="184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</row>
    <row r="743" spans="2:24" x14ac:dyDescent="0.25">
      <c r="B743" s="56">
        <v>740</v>
      </c>
      <c r="C743" s="175"/>
      <c r="D743" s="173"/>
      <c r="E743" s="173"/>
      <c r="F743" s="170"/>
      <c r="G743" s="184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</row>
    <row r="744" spans="2:24" x14ac:dyDescent="0.25">
      <c r="B744" s="56">
        <v>741</v>
      </c>
      <c r="C744" s="175"/>
      <c r="D744" s="173"/>
      <c r="E744" s="173"/>
      <c r="F744" s="170"/>
      <c r="G744" s="184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</row>
    <row r="745" spans="2:24" x14ac:dyDescent="0.25">
      <c r="B745" s="56">
        <v>742</v>
      </c>
      <c r="C745" s="175"/>
      <c r="D745" s="173"/>
      <c r="E745" s="173"/>
      <c r="F745" s="170"/>
      <c r="G745" s="184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</row>
    <row r="746" spans="2:24" x14ac:dyDescent="0.25">
      <c r="B746" s="56">
        <v>743</v>
      </c>
      <c r="C746" s="175"/>
      <c r="D746" s="173"/>
      <c r="E746" s="173"/>
      <c r="F746" s="170"/>
      <c r="G746" s="184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</row>
    <row r="747" spans="2:24" x14ac:dyDescent="0.25">
      <c r="B747" s="56">
        <v>744</v>
      </c>
      <c r="C747" s="175"/>
      <c r="D747" s="173"/>
      <c r="E747" s="173"/>
      <c r="F747" s="170"/>
      <c r="G747" s="184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</row>
    <row r="748" spans="2:24" x14ac:dyDescent="0.25">
      <c r="B748" s="56">
        <v>745</v>
      </c>
      <c r="C748" s="175"/>
      <c r="D748" s="173"/>
      <c r="E748" s="173"/>
      <c r="F748" s="170"/>
      <c r="G748" s="184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</row>
    <row r="749" spans="2:24" x14ac:dyDescent="0.25">
      <c r="B749" s="56">
        <v>746</v>
      </c>
      <c r="C749" s="175"/>
      <c r="D749" s="173"/>
      <c r="E749" s="173"/>
      <c r="F749" s="170"/>
      <c r="G749" s="184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</row>
    <row r="750" spans="2:24" x14ac:dyDescent="0.25">
      <c r="B750" s="56">
        <v>747</v>
      </c>
      <c r="C750" s="175"/>
      <c r="D750" s="173"/>
      <c r="E750" s="173"/>
      <c r="F750" s="170"/>
      <c r="G750" s="184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</row>
    <row r="751" spans="2:24" x14ac:dyDescent="0.25">
      <c r="B751" s="56">
        <v>748</v>
      </c>
      <c r="C751" s="175"/>
      <c r="D751" s="173"/>
      <c r="E751" s="173"/>
      <c r="F751" s="170"/>
      <c r="G751" s="184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</row>
    <row r="752" spans="2:24" x14ac:dyDescent="0.25">
      <c r="B752" s="56">
        <v>749</v>
      </c>
      <c r="C752" s="175"/>
      <c r="D752" s="173"/>
      <c r="E752" s="173"/>
      <c r="F752" s="170"/>
      <c r="G752" s="184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</row>
    <row r="753" spans="2:24" x14ac:dyDescent="0.25">
      <c r="B753" s="56">
        <v>750</v>
      </c>
      <c r="C753" s="175"/>
      <c r="D753" s="173"/>
      <c r="E753" s="173"/>
      <c r="F753" s="170"/>
      <c r="G753" s="184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</row>
    <row r="754" spans="2:24" x14ac:dyDescent="0.25">
      <c r="B754" s="56">
        <v>751</v>
      </c>
      <c r="C754" s="175"/>
      <c r="D754" s="173"/>
      <c r="E754" s="173"/>
      <c r="F754" s="170"/>
      <c r="G754" s="184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</row>
    <row r="755" spans="2:24" x14ac:dyDescent="0.25">
      <c r="B755" s="56">
        <v>752</v>
      </c>
      <c r="C755" s="175"/>
      <c r="D755" s="173"/>
      <c r="E755" s="173"/>
      <c r="F755" s="170"/>
      <c r="G755" s="184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</row>
    <row r="756" spans="2:24" x14ac:dyDescent="0.25">
      <c r="B756" s="56">
        <v>753</v>
      </c>
      <c r="C756" s="175"/>
      <c r="D756" s="173"/>
      <c r="E756" s="173"/>
      <c r="F756" s="170"/>
      <c r="G756" s="184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</row>
    <row r="757" spans="2:24" x14ac:dyDescent="0.25">
      <c r="B757" s="56">
        <v>754</v>
      </c>
      <c r="C757" s="175"/>
      <c r="D757" s="173"/>
      <c r="E757" s="173"/>
      <c r="F757" s="170"/>
      <c r="G757" s="184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</row>
    <row r="758" spans="2:24" x14ac:dyDescent="0.25">
      <c r="B758" s="56">
        <v>755</v>
      </c>
      <c r="C758" s="175"/>
      <c r="D758" s="173"/>
      <c r="E758" s="173"/>
      <c r="F758" s="170"/>
      <c r="G758" s="184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</row>
    <row r="759" spans="2:24" x14ac:dyDescent="0.25">
      <c r="B759" s="56">
        <v>756</v>
      </c>
      <c r="C759" s="175"/>
      <c r="D759" s="173"/>
      <c r="E759" s="173"/>
      <c r="F759" s="170"/>
      <c r="G759" s="184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</row>
    <row r="760" spans="2:24" x14ac:dyDescent="0.25">
      <c r="B760" s="56">
        <v>757</v>
      </c>
      <c r="C760" s="175"/>
      <c r="D760" s="173"/>
      <c r="E760" s="173"/>
      <c r="F760" s="170"/>
      <c r="G760" s="184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</row>
    <row r="761" spans="2:24" x14ac:dyDescent="0.25">
      <c r="B761" s="56">
        <v>758</v>
      </c>
      <c r="C761" s="175"/>
      <c r="D761" s="173"/>
      <c r="E761" s="173"/>
      <c r="F761" s="170"/>
      <c r="G761" s="184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</row>
    <row r="762" spans="2:24" x14ac:dyDescent="0.25">
      <c r="B762" s="56">
        <v>759</v>
      </c>
      <c r="C762" s="175"/>
      <c r="D762" s="173"/>
      <c r="E762" s="173"/>
      <c r="F762" s="170"/>
      <c r="G762" s="184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</row>
    <row r="763" spans="2:24" x14ac:dyDescent="0.25">
      <c r="B763" s="56">
        <v>760</v>
      </c>
      <c r="C763" s="175"/>
      <c r="D763" s="173"/>
      <c r="E763" s="173"/>
      <c r="F763" s="170"/>
      <c r="G763" s="184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</row>
    <row r="764" spans="2:24" x14ac:dyDescent="0.25">
      <c r="B764" s="56">
        <v>761</v>
      </c>
      <c r="C764" s="175"/>
      <c r="D764" s="173"/>
      <c r="E764" s="173"/>
      <c r="F764" s="170"/>
      <c r="G764" s="184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</row>
    <row r="765" spans="2:24" x14ac:dyDescent="0.25">
      <c r="B765" s="56">
        <v>762</v>
      </c>
      <c r="C765" s="175"/>
      <c r="D765" s="173"/>
      <c r="E765" s="173"/>
      <c r="F765" s="170"/>
      <c r="G765" s="184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</row>
    <row r="766" spans="2:24" x14ac:dyDescent="0.25">
      <c r="B766" s="56">
        <v>763</v>
      </c>
      <c r="C766" s="175"/>
      <c r="D766" s="173"/>
      <c r="E766" s="173"/>
      <c r="F766" s="170"/>
      <c r="G766" s="184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</row>
    <row r="767" spans="2:24" x14ac:dyDescent="0.25">
      <c r="B767" s="56">
        <v>764</v>
      </c>
      <c r="C767" s="175"/>
      <c r="D767" s="173"/>
      <c r="E767" s="173"/>
      <c r="F767" s="170"/>
      <c r="G767" s="184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</row>
    <row r="768" spans="2:24" x14ac:dyDescent="0.25">
      <c r="B768" s="56">
        <v>765</v>
      </c>
      <c r="C768" s="175"/>
      <c r="D768" s="173"/>
      <c r="E768" s="173"/>
      <c r="F768" s="170"/>
      <c r="G768" s="184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</row>
    <row r="769" spans="2:24" x14ac:dyDescent="0.25">
      <c r="B769" s="56">
        <v>766</v>
      </c>
      <c r="C769" s="175"/>
      <c r="D769" s="173"/>
      <c r="E769" s="173"/>
      <c r="F769" s="170"/>
      <c r="G769" s="184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</row>
    <row r="770" spans="2:24" x14ac:dyDescent="0.25">
      <c r="B770" s="56">
        <v>767</v>
      </c>
      <c r="C770" s="175"/>
      <c r="D770" s="173"/>
      <c r="E770" s="173"/>
      <c r="F770" s="170"/>
      <c r="G770" s="184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</row>
    <row r="771" spans="2:24" x14ac:dyDescent="0.25">
      <c r="B771" s="56">
        <v>768</v>
      </c>
      <c r="C771" s="175"/>
      <c r="D771" s="173"/>
      <c r="E771" s="173"/>
      <c r="F771" s="170"/>
      <c r="G771" s="184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</row>
    <row r="772" spans="2:24" x14ac:dyDescent="0.25">
      <c r="B772" s="56">
        <v>769</v>
      </c>
      <c r="C772" s="175"/>
      <c r="D772" s="173"/>
      <c r="E772" s="173"/>
      <c r="F772" s="170"/>
      <c r="G772" s="184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</row>
    <row r="773" spans="2:24" x14ac:dyDescent="0.25">
      <c r="B773" s="56">
        <v>770</v>
      </c>
      <c r="C773" s="175"/>
      <c r="D773" s="173"/>
      <c r="E773" s="173"/>
      <c r="F773" s="170"/>
      <c r="G773" s="184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</row>
    <row r="774" spans="2:24" x14ac:dyDescent="0.25">
      <c r="B774" s="56">
        <v>771</v>
      </c>
      <c r="C774" s="175"/>
      <c r="D774" s="173"/>
      <c r="E774" s="173"/>
      <c r="F774" s="170"/>
      <c r="G774" s="184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</row>
    <row r="775" spans="2:24" x14ac:dyDescent="0.25">
      <c r="B775" s="56">
        <v>772</v>
      </c>
      <c r="C775" s="175"/>
      <c r="D775" s="173"/>
      <c r="E775" s="173"/>
      <c r="F775" s="170"/>
      <c r="G775" s="184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</row>
    <row r="776" spans="2:24" x14ac:dyDescent="0.25">
      <c r="B776" s="56">
        <v>773</v>
      </c>
      <c r="C776" s="175"/>
      <c r="D776" s="173"/>
      <c r="E776" s="173"/>
      <c r="F776" s="170"/>
      <c r="G776" s="184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</row>
    <row r="777" spans="2:24" x14ac:dyDescent="0.25">
      <c r="B777" s="56">
        <v>774</v>
      </c>
      <c r="C777" s="175"/>
      <c r="D777" s="173"/>
      <c r="E777" s="173"/>
      <c r="F777" s="170"/>
      <c r="G777" s="184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</row>
    <row r="778" spans="2:24" x14ac:dyDescent="0.25">
      <c r="B778" s="56">
        <v>775</v>
      </c>
      <c r="C778" s="175"/>
      <c r="D778" s="173"/>
      <c r="E778" s="173"/>
      <c r="F778" s="170"/>
      <c r="G778" s="184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</row>
    <row r="779" spans="2:24" x14ac:dyDescent="0.25">
      <c r="B779" s="56">
        <v>776</v>
      </c>
      <c r="C779" s="175"/>
      <c r="D779" s="173"/>
      <c r="E779" s="173"/>
      <c r="F779" s="170"/>
      <c r="G779" s="184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</row>
    <row r="780" spans="2:24" x14ac:dyDescent="0.25">
      <c r="B780" s="56">
        <v>777</v>
      </c>
      <c r="C780" s="175"/>
      <c r="D780" s="173"/>
      <c r="E780" s="173"/>
      <c r="F780" s="170"/>
      <c r="G780" s="184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</row>
    <row r="781" spans="2:24" x14ac:dyDescent="0.25">
      <c r="B781" s="56">
        <v>778</v>
      </c>
      <c r="C781" s="175"/>
      <c r="D781" s="173"/>
      <c r="E781" s="173"/>
      <c r="F781" s="170"/>
      <c r="G781" s="184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</row>
    <row r="782" spans="2:24" x14ac:dyDescent="0.25">
      <c r="B782" s="56">
        <v>779</v>
      </c>
      <c r="C782" s="175"/>
      <c r="D782" s="173"/>
      <c r="E782" s="173"/>
      <c r="F782" s="170"/>
      <c r="G782" s="184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</row>
    <row r="783" spans="2:24" x14ac:dyDescent="0.25">
      <c r="B783" s="56">
        <v>780</v>
      </c>
      <c r="C783" s="175"/>
      <c r="D783" s="173"/>
      <c r="E783" s="173"/>
      <c r="F783" s="170"/>
      <c r="G783" s="184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</row>
    <row r="784" spans="2:24" x14ac:dyDescent="0.25">
      <c r="B784" s="56">
        <v>781</v>
      </c>
      <c r="C784" s="175"/>
      <c r="D784" s="173"/>
      <c r="E784" s="173"/>
      <c r="F784" s="170"/>
      <c r="G784" s="184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</row>
    <row r="785" spans="2:24" x14ac:dyDescent="0.25">
      <c r="B785" s="56">
        <v>782</v>
      </c>
      <c r="C785" s="175"/>
      <c r="D785" s="173"/>
      <c r="E785" s="173"/>
      <c r="F785" s="170"/>
      <c r="G785" s="184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</row>
    <row r="786" spans="2:24" x14ac:dyDescent="0.25">
      <c r="B786" s="56">
        <v>783</v>
      </c>
      <c r="C786" s="175"/>
      <c r="D786" s="173"/>
      <c r="E786" s="173"/>
      <c r="F786" s="170"/>
      <c r="G786" s="184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</row>
    <row r="787" spans="2:24" x14ac:dyDescent="0.25">
      <c r="B787" s="56">
        <v>784</v>
      </c>
      <c r="C787" s="175"/>
      <c r="D787" s="173"/>
      <c r="E787" s="173"/>
      <c r="F787" s="170"/>
      <c r="G787" s="184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</row>
    <row r="788" spans="2:24" x14ac:dyDescent="0.25">
      <c r="B788" s="56">
        <v>785</v>
      </c>
      <c r="C788" s="175"/>
      <c r="D788" s="173"/>
      <c r="E788" s="173"/>
      <c r="F788" s="170"/>
      <c r="G788" s="184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</row>
    <row r="789" spans="2:24" x14ac:dyDescent="0.25">
      <c r="B789" s="56">
        <v>786</v>
      </c>
      <c r="C789" s="175"/>
      <c r="D789" s="173"/>
      <c r="E789" s="173"/>
      <c r="F789" s="170"/>
      <c r="G789" s="184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</row>
    <row r="790" spans="2:24" x14ac:dyDescent="0.25">
      <c r="B790" s="56">
        <v>787</v>
      </c>
      <c r="C790" s="175"/>
      <c r="D790" s="173"/>
      <c r="E790" s="173"/>
      <c r="F790" s="170"/>
      <c r="G790" s="184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</row>
    <row r="791" spans="2:24" x14ac:dyDescent="0.25">
      <c r="B791" s="56">
        <v>788</v>
      </c>
      <c r="C791" s="175"/>
      <c r="D791" s="173"/>
      <c r="E791" s="173"/>
      <c r="F791" s="170"/>
      <c r="G791" s="184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</row>
    <row r="792" spans="2:24" x14ac:dyDescent="0.25">
      <c r="B792" s="56">
        <v>789</v>
      </c>
      <c r="C792" s="175"/>
      <c r="D792" s="173"/>
      <c r="E792" s="173"/>
      <c r="F792" s="170"/>
      <c r="G792" s="184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</row>
    <row r="793" spans="2:24" x14ac:dyDescent="0.25">
      <c r="B793" s="56">
        <v>790</v>
      </c>
      <c r="C793" s="175"/>
      <c r="D793" s="173"/>
      <c r="E793" s="173"/>
      <c r="F793" s="170"/>
      <c r="G793" s="184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</row>
    <row r="794" spans="2:24" x14ac:dyDescent="0.25">
      <c r="B794" s="56">
        <v>791</v>
      </c>
      <c r="C794" s="175"/>
      <c r="D794" s="173"/>
      <c r="E794" s="173"/>
      <c r="F794" s="170"/>
      <c r="G794" s="184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</row>
    <row r="795" spans="2:24" x14ac:dyDescent="0.25">
      <c r="B795" s="56">
        <v>792</v>
      </c>
      <c r="C795" s="175"/>
      <c r="D795" s="173"/>
      <c r="E795" s="173"/>
      <c r="F795" s="170"/>
      <c r="G795" s="184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</row>
    <row r="796" spans="2:24" x14ac:dyDescent="0.25">
      <c r="B796" s="56">
        <v>793</v>
      </c>
      <c r="C796" s="175"/>
      <c r="D796" s="173"/>
      <c r="E796" s="173"/>
      <c r="F796" s="170"/>
      <c r="G796" s="184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</row>
    <row r="797" spans="2:24" x14ac:dyDescent="0.25">
      <c r="B797" s="56">
        <v>794</v>
      </c>
      <c r="C797" s="175"/>
      <c r="D797" s="173"/>
      <c r="E797" s="173"/>
      <c r="F797" s="170"/>
      <c r="G797" s="184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</row>
    <row r="798" spans="2:24" x14ac:dyDescent="0.25">
      <c r="B798" s="56">
        <v>795</v>
      </c>
      <c r="C798" s="175"/>
      <c r="D798" s="173"/>
      <c r="E798" s="173"/>
      <c r="F798" s="170"/>
      <c r="G798" s="184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</row>
    <row r="799" spans="2:24" x14ac:dyDescent="0.25">
      <c r="B799" s="56">
        <v>796</v>
      </c>
      <c r="C799" s="175"/>
      <c r="D799" s="173"/>
      <c r="E799" s="173"/>
      <c r="F799" s="170"/>
      <c r="G799" s="184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</row>
    <row r="800" spans="2:24" x14ac:dyDescent="0.25">
      <c r="B800" s="56">
        <v>797</v>
      </c>
      <c r="C800" s="175"/>
      <c r="D800" s="173"/>
      <c r="E800" s="173"/>
      <c r="F800" s="170"/>
      <c r="G800" s="184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</row>
    <row r="801" spans="2:24" x14ac:dyDescent="0.25">
      <c r="B801" s="56">
        <v>798</v>
      </c>
      <c r="C801" s="175"/>
      <c r="D801" s="173"/>
      <c r="E801" s="173"/>
      <c r="F801" s="170"/>
      <c r="G801" s="184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</row>
    <row r="802" spans="2:24" x14ac:dyDescent="0.25">
      <c r="B802" s="56">
        <v>799</v>
      </c>
      <c r="C802" s="175"/>
      <c r="D802" s="173"/>
      <c r="E802" s="173"/>
      <c r="F802" s="170"/>
      <c r="G802" s="184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</row>
    <row r="803" spans="2:24" x14ac:dyDescent="0.25">
      <c r="B803" s="56">
        <v>800</v>
      </c>
      <c r="C803" s="175"/>
      <c r="D803" s="173"/>
      <c r="E803" s="173"/>
      <c r="F803" s="170"/>
      <c r="G803" s="184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</row>
    <row r="804" spans="2:24" x14ac:dyDescent="0.25">
      <c r="B804" s="56">
        <v>801</v>
      </c>
      <c r="C804" s="175"/>
      <c r="D804" s="173"/>
      <c r="E804" s="173"/>
      <c r="F804" s="170"/>
      <c r="G804" s="184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</row>
    <row r="805" spans="2:24" x14ac:dyDescent="0.25">
      <c r="B805" s="56">
        <v>802</v>
      </c>
      <c r="C805" s="175"/>
      <c r="D805" s="173"/>
      <c r="E805" s="173"/>
      <c r="F805" s="170"/>
      <c r="G805" s="184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</row>
    <row r="806" spans="2:24" x14ac:dyDescent="0.25">
      <c r="B806" s="56">
        <v>803</v>
      </c>
      <c r="C806" s="175"/>
      <c r="D806" s="173"/>
      <c r="E806" s="173"/>
      <c r="F806" s="170"/>
      <c r="G806" s="184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</row>
    <row r="807" spans="2:24" x14ac:dyDescent="0.25">
      <c r="B807" s="56">
        <v>804</v>
      </c>
      <c r="C807" s="175"/>
      <c r="D807" s="173"/>
      <c r="E807" s="173"/>
      <c r="F807" s="170"/>
      <c r="G807" s="184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</row>
    <row r="808" spans="2:24" x14ac:dyDescent="0.25">
      <c r="B808" s="56">
        <v>805</v>
      </c>
      <c r="C808" s="175"/>
      <c r="D808" s="173"/>
      <c r="E808" s="173"/>
      <c r="F808" s="170"/>
      <c r="G808" s="184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</row>
    <row r="809" spans="2:24" x14ac:dyDescent="0.25">
      <c r="B809" s="56">
        <v>806</v>
      </c>
      <c r="C809" s="175"/>
      <c r="D809" s="173"/>
      <c r="E809" s="173"/>
      <c r="F809" s="170"/>
      <c r="G809" s="184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</row>
    <row r="810" spans="2:24" x14ac:dyDescent="0.25">
      <c r="B810" s="56">
        <v>807</v>
      </c>
      <c r="C810" s="175"/>
      <c r="D810" s="173"/>
      <c r="E810" s="173"/>
      <c r="F810" s="170"/>
      <c r="G810" s="184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</row>
    <row r="811" spans="2:24" x14ac:dyDescent="0.25">
      <c r="B811" s="56">
        <v>808</v>
      </c>
      <c r="C811" s="175"/>
      <c r="D811" s="173"/>
      <c r="E811" s="173"/>
      <c r="F811" s="170"/>
      <c r="G811" s="184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</row>
    <row r="812" spans="2:24" x14ac:dyDescent="0.25">
      <c r="B812" s="56">
        <v>809</v>
      </c>
      <c r="C812" s="175"/>
      <c r="D812" s="173"/>
      <c r="E812" s="173"/>
      <c r="F812" s="170"/>
      <c r="G812" s="184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</row>
    <row r="813" spans="2:24" x14ac:dyDescent="0.25">
      <c r="B813" s="56">
        <v>810</v>
      </c>
      <c r="C813" s="175"/>
      <c r="D813" s="173"/>
      <c r="E813" s="173"/>
      <c r="F813" s="170"/>
      <c r="G813" s="184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</row>
    <row r="814" spans="2:24" x14ac:dyDescent="0.25">
      <c r="B814" s="56">
        <v>811</v>
      </c>
      <c r="C814" s="175"/>
      <c r="D814" s="173"/>
      <c r="E814" s="173"/>
      <c r="F814" s="170"/>
      <c r="G814" s="184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</row>
    <row r="815" spans="2:24" x14ac:dyDescent="0.25">
      <c r="B815" s="56">
        <v>812</v>
      </c>
      <c r="C815" s="175"/>
      <c r="D815" s="173"/>
      <c r="E815" s="173"/>
      <c r="F815" s="170"/>
      <c r="G815" s="184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</row>
    <row r="816" spans="2:24" x14ac:dyDescent="0.25">
      <c r="B816" s="56">
        <v>813</v>
      </c>
      <c r="C816" s="175"/>
      <c r="D816" s="173"/>
      <c r="E816" s="173"/>
      <c r="F816" s="170"/>
      <c r="G816" s="184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</row>
    <row r="817" spans="2:24" x14ac:dyDescent="0.25">
      <c r="B817" s="56">
        <v>814</v>
      </c>
      <c r="C817" s="175"/>
      <c r="D817" s="173"/>
      <c r="E817" s="173"/>
      <c r="F817" s="170"/>
      <c r="G817" s="184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</row>
    <row r="818" spans="2:24" x14ac:dyDescent="0.25">
      <c r="B818" s="56">
        <v>815</v>
      </c>
      <c r="C818" s="175"/>
      <c r="D818" s="173"/>
      <c r="E818" s="173"/>
      <c r="F818" s="170"/>
      <c r="G818" s="184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</row>
    <row r="819" spans="2:24" x14ac:dyDescent="0.25">
      <c r="B819" s="56">
        <v>816</v>
      </c>
      <c r="C819" s="175"/>
      <c r="D819" s="173"/>
      <c r="E819" s="173"/>
      <c r="F819" s="170"/>
      <c r="G819" s="184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</row>
    <row r="820" spans="2:24" x14ac:dyDescent="0.25">
      <c r="B820" s="56">
        <v>817</v>
      </c>
      <c r="C820" s="175"/>
      <c r="D820" s="173"/>
      <c r="E820" s="173"/>
      <c r="F820" s="170"/>
      <c r="G820" s="184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</row>
    <row r="821" spans="2:24" x14ac:dyDescent="0.25">
      <c r="B821" s="56">
        <v>818</v>
      </c>
      <c r="C821" s="175"/>
      <c r="D821" s="173"/>
      <c r="E821" s="173"/>
      <c r="F821" s="170"/>
      <c r="G821" s="184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</row>
    <row r="822" spans="2:24" x14ac:dyDescent="0.25">
      <c r="B822" s="56">
        <v>819</v>
      </c>
      <c r="C822" s="175"/>
      <c r="D822" s="173"/>
      <c r="E822" s="173"/>
      <c r="F822" s="170"/>
      <c r="G822" s="184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</row>
    <row r="823" spans="2:24" x14ac:dyDescent="0.25">
      <c r="B823" s="56">
        <v>820</v>
      </c>
      <c r="C823" s="175"/>
      <c r="D823" s="173"/>
      <c r="E823" s="173"/>
      <c r="F823" s="170"/>
      <c r="G823" s="184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</row>
    <row r="824" spans="2:24" x14ac:dyDescent="0.25">
      <c r="B824" s="56">
        <v>821</v>
      </c>
      <c r="C824" s="175"/>
      <c r="D824" s="173"/>
      <c r="E824" s="173"/>
      <c r="F824" s="170"/>
      <c r="G824" s="184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</row>
    <row r="825" spans="2:24" x14ac:dyDescent="0.25">
      <c r="B825" s="56">
        <v>822</v>
      </c>
      <c r="C825" s="175"/>
      <c r="D825" s="173"/>
      <c r="E825" s="173"/>
      <c r="F825" s="170"/>
      <c r="G825" s="184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</row>
    <row r="826" spans="2:24" x14ac:dyDescent="0.25">
      <c r="B826" s="56">
        <v>823</v>
      </c>
      <c r="C826" s="175"/>
      <c r="D826" s="173"/>
      <c r="E826" s="173"/>
      <c r="F826" s="170"/>
      <c r="G826" s="184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</row>
    <row r="827" spans="2:24" x14ac:dyDescent="0.25">
      <c r="B827" s="56">
        <v>824</v>
      </c>
      <c r="C827" s="175"/>
      <c r="D827" s="173"/>
      <c r="E827" s="173"/>
      <c r="F827" s="170"/>
      <c r="G827" s="184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</row>
    <row r="828" spans="2:24" x14ac:dyDescent="0.25">
      <c r="B828" s="56">
        <v>825</v>
      </c>
      <c r="C828" s="175"/>
      <c r="D828" s="173"/>
      <c r="E828" s="173"/>
      <c r="F828" s="170"/>
      <c r="G828" s="184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</row>
    <row r="829" spans="2:24" x14ac:dyDescent="0.25">
      <c r="B829" s="56">
        <v>826</v>
      </c>
      <c r="C829" s="175"/>
      <c r="D829" s="173"/>
      <c r="E829" s="173"/>
      <c r="F829" s="170"/>
      <c r="G829" s="184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</row>
    <row r="830" spans="2:24" x14ac:dyDescent="0.25">
      <c r="B830" s="56">
        <v>827</v>
      </c>
      <c r="C830" s="175"/>
      <c r="D830" s="173"/>
      <c r="E830" s="173"/>
      <c r="F830" s="170"/>
      <c r="G830" s="184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</row>
    <row r="831" spans="2:24" x14ac:dyDescent="0.25">
      <c r="B831" s="56">
        <v>828</v>
      </c>
      <c r="C831" s="175"/>
      <c r="D831" s="173"/>
      <c r="E831" s="173"/>
      <c r="F831" s="170"/>
      <c r="G831" s="184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</row>
    <row r="832" spans="2:24" x14ac:dyDescent="0.25">
      <c r="B832" s="56">
        <v>829</v>
      </c>
      <c r="C832" s="175"/>
      <c r="D832" s="173"/>
      <c r="E832" s="173"/>
      <c r="F832" s="170"/>
      <c r="G832" s="184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</row>
    <row r="833" spans="2:24" x14ac:dyDescent="0.25">
      <c r="B833" s="56">
        <v>830</v>
      </c>
      <c r="C833" s="175"/>
      <c r="D833" s="173"/>
      <c r="E833" s="173"/>
      <c r="F833" s="170"/>
      <c r="G833" s="184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</row>
    <row r="834" spans="2:24" x14ac:dyDescent="0.25">
      <c r="B834" s="56">
        <v>831</v>
      </c>
      <c r="C834" s="175"/>
      <c r="D834" s="173"/>
      <c r="E834" s="173"/>
      <c r="F834" s="170"/>
      <c r="G834" s="184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</row>
    <row r="835" spans="2:24" x14ac:dyDescent="0.25">
      <c r="B835" s="56">
        <v>832</v>
      </c>
      <c r="C835" s="175"/>
      <c r="D835" s="173"/>
      <c r="E835" s="173"/>
      <c r="F835" s="170"/>
      <c r="G835" s="184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</row>
    <row r="836" spans="2:24" x14ac:dyDescent="0.25">
      <c r="B836" s="56">
        <v>833</v>
      </c>
      <c r="C836" s="175"/>
      <c r="D836" s="173"/>
      <c r="E836" s="173"/>
      <c r="F836" s="170"/>
      <c r="G836" s="184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</row>
    <row r="837" spans="2:24" x14ac:dyDescent="0.25">
      <c r="B837" s="56">
        <v>834</v>
      </c>
      <c r="C837" s="175"/>
      <c r="D837" s="173"/>
      <c r="E837" s="173"/>
      <c r="F837" s="170"/>
      <c r="G837" s="184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</row>
    <row r="838" spans="2:24" x14ac:dyDescent="0.25">
      <c r="B838" s="56">
        <v>835</v>
      </c>
      <c r="C838" s="175"/>
      <c r="D838" s="173"/>
      <c r="E838" s="173"/>
      <c r="F838" s="170"/>
      <c r="G838" s="184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</row>
    <row r="839" spans="2:24" x14ac:dyDescent="0.25">
      <c r="B839" s="56">
        <v>836</v>
      </c>
      <c r="C839" s="175"/>
      <c r="D839" s="173"/>
      <c r="E839" s="173"/>
      <c r="F839" s="170"/>
      <c r="G839" s="184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</row>
    <row r="840" spans="2:24" x14ac:dyDescent="0.25">
      <c r="B840" s="56">
        <v>837</v>
      </c>
      <c r="C840" s="175"/>
      <c r="D840" s="173"/>
      <c r="E840" s="173"/>
      <c r="F840" s="170"/>
      <c r="G840" s="184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</row>
    <row r="841" spans="2:24" x14ac:dyDescent="0.25">
      <c r="B841" s="56">
        <v>838</v>
      </c>
      <c r="C841" s="175"/>
      <c r="D841" s="173"/>
      <c r="E841" s="173"/>
      <c r="F841" s="170"/>
      <c r="G841" s="184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</row>
    <row r="842" spans="2:24" x14ac:dyDescent="0.25">
      <c r="B842" s="56">
        <v>839</v>
      </c>
      <c r="C842" s="175"/>
      <c r="D842" s="173"/>
      <c r="E842" s="173"/>
      <c r="F842" s="170"/>
      <c r="G842" s="184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</row>
    <row r="843" spans="2:24" x14ac:dyDescent="0.25">
      <c r="B843" s="56">
        <v>840</v>
      </c>
      <c r="C843" s="175"/>
      <c r="D843" s="173"/>
      <c r="E843" s="173"/>
      <c r="F843" s="170"/>
      <c r="G843" s="184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</row>
    <row r="844" spans="2:24" x14ac:dyDescent="0.25">
      <c r="B844" s="56">
        <v>841</v>
      </c>
      <c r="C844" s="175"/>
      <c r="D844" s="173"/>
      <c r="E844" s="173"/>
      <c r="F844" s="170"/>
      <c r="G844" s="184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</row>
    <row r="845" spans="2:24" x14ac:dyDescent="0.25">
      <c r="B845" s="56">
        <v>842</v>
      </c>
      <c r="C845" s="175"/>
      <c r="D845" s="173"/>
      <c r="E845" s="173"/>
      <c r="F845" s="170"/>
      <c r="G845" s="184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</row>
    <row r="846" spans="2:24" x14ac:dyDescent="0.25">
      <c r="B846" s="56">
        <v>843</v>
      </c>
      <c r="C846" s="175"/>
      <c r="D846" s="173"/>
      <c r="E846" s="173"/>
      <c r="F846" s="170"/>
      <c r="G846" s="184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</row>
    <row r="847" spans="2:24" x14ac:dyDescent="0.25">
      <c r="B847" s="56">
        <v>844</v>
      </c>
      <c r="C847" s="175"/>
      <c r="D847" s="173"/>
      <c r="E847" s="173"/>
      <c r="F847" s="170"/>
      <c r="G847" s="184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</row>
    <row r="848" spans="2:24" x14ac:dyDescent="0.25">
      <c r="B848" s="56">
        <v>845</v>
      </c>
      <c r="C848" s="175"/>
      <c r="D848" s="173"/>
      <c r="E848" s="173"/>
      <c r="F848" s="170"/>
      <c r="G848" s="184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</row>
    <row r="849" spans="2:24" x14ac:dyDescent="0.25">
      <c r="B849" s="56">
        <v>846</v>
      </c>
      <c r="C849" s="175"/>
      <c r="D849" s="173"/>
      <c r="E849" s="173"/>
      <c r="F849" s="170"/>
      <c r="G849" s="184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</row>
    <row r="850" spans="2:24" x14ac:dyDescent="0.25">
      <c r="B850" s="56">
        <v>847</v>
      </c>
      <c r="C850" s="175"/>
      <c r="D850" s="173"/>
      <c r="E850" s="173"/>
      <c r="F850" s="170"/>
      <c r="G850" s="184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</row>
    <row r="851" spans="2:24" x14ac:dyDescent="0.25">
      <c r="B851" s="56">
        <v>848</v>
      </c>
      <c r="C851" s="175"/>
      <c r="D851" s="173"/>
      <c r="E851" s="173"/>
      <c r="F851" s="170"/>
      <c r="G851" s="184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</row>
    <row r="852" spans="2:24" x14ac:dyDescent="0.25">
      <c r="B852" s="56">
        <v>849</v>
      </c>
      <c r="C852" s="175"/>
      <c r="D852" s="173"/>
      <c r="E852" s="173"/>
      <c r="F852" s="170"/>
      <c r="G852" s="184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</row>
    <row r="853" spans="2:24" x14ac:dyDescent="0.25">
      <c r="B853" s="56">
        <v>850</v>
      </c>
      <c r="C853" s="175"/>
      <c r="D853" s="173"/>
      <c r="E853" s="173"/>
      <c r="F853" s="170"/>
      <c r="G853" s="184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</row>
    <row r="854" spans="2:24" x14ac:dyDescent="0.25">
      <c r="B854" s="56">
        <v>851</v>
      </c>
      <c r="C854" s="175"/>
      <c r="D854" s="173"/>
      <c r="E854" s="173"/>
      <c r="F854" s="170"/>
      <c r="G854" s="184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</row>
    <row r="855" spans="2:24" x14ac:dyDescent="0.25">
      <c r="B855" s="56">
        <v>852</v>
      </c>
      <c r="C855" s="175"/>
      <c r="D855" s="173"/>
      <c r="E855" s="173"/>
      <c r="F855" s="170"/>
      <c r="G855" s="184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</row>
    <row r="856" spans="2:24" x14ac:dyDescent="0.25">
      <c r="B856" s="56">
        <v>853</v>
      </c>
      <c r="C856" s="175"/>
      <c r="D856" s="173"/>
      <c r="E856" s="173"/>
      <c r="F856" s="170"/>
      <c r="G856" s="184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</row>
    <row r="857" spans="2:24" x14ac:dyDescent="0.25">
      <c r="B857" s="56">
        <v>854</v>
      </c>
      <c r="C857" s="175"/>
      <c r="D857" s="173"/>
      <c r="E857" s="173"/>
      <c r="F857" s="170"/>
      <c r="G857" s="184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</row>
    <row r="858" spans="2:24" x14ac:dyDescent="0.25">
      <c r="B858" s="56">
        <v>855</v>
      </c>
      <c r="C858" s="175"/>
      <c r="D858" s="173"/>
      <c r="E858" s="173"/>
      <c r="F858" s="170"/>
      <c r="G858" s="184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</row>
    <row r="859" spans="2:24" x14ac:dyDescent="0.25">
      <c r="B859" s="56">
        <v>856</v>
      </c>
      <c r="C859" s="175"/>
      <c r="D859" s="173"/>
      <c r="E859" s="173"/>
      <c r="F859" s="170"/>
      <c r="G859" s="184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</row>
    <row r="860" spans="2:24" x14ac:dyDescent="0.25">
      <c r="B860" s="56">
        <v>857</v>
      </c>
      <c r="C860" s="175"/>
      <c r="D860" s="173"/>
      <c r="E860" s="173"/>
      <c r="F860" s="170"/>
      <c r="G860" s="184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</row>
    <row r="861" spans="2:24" x14ac:dyDescent="0.25">
      <c r="B861" s="56">
        <v>858</v>
      </c>
      <c r="C861" s="175"/>
      <c r="D861" s="173"/>
      <c r="E861" s="173"/>
      <c r="F861" s="170"/>
      <c r="G861" s="184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</row>
    <row r="862" spans="2:24" x14ac:dyDescent="0.25">
      <c r="B862" s="56">
        <v>859</v>
      </c>
      <c r="C862" s="175"/>
      <c r="D862" s="173"/>
      <c r="E862" s="173"/>
      <c r="F862" s="170"/>
      <c r="G862" s="184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</row>
    <row r="863" spans="2:24" x14ac:dyDescent="0.25">
      <c r="B863" s="56">
        <v>860</v>
      </c>
      <c r="C863" s="175"/>
      <c r="D863" s="173"/>
      <c r="E863" s="173"/>
      <c r="F863" s="170"/>
      <c r="G863" s="184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</row>
    <row r="864" spans="2:24" x14ac:dyDescent="0.25">
      <c r="B864" s="56">
        <v>861</v>
      </c>
      <c r="C864" s="175"/>
      <c r="D864" s="173"/>
      <c r="E864" s="173"/>
      <c r="F864" s="170"/>
      <c r="G864" s="184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</row>
    <row r="865" spans="2:24" x14ac:dyDescent="0.25">
      <c r="B865" s="56">
        <v>862</v>
      </c>
      <c r="C865" s="175"/>
      <c r="D865" s="173"/>
      <c r="E865" s="173"/>
      <c r="F865" s="170"/>
      <c r="G865" s="184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</row>
    <row r="866" spans="2:24" x14ac:dyDescent="0.25">
      <c r="B866" s="56">
        <v>863</v>
      </c>
      <c r="C866" s="175"/>
      <c r="D866" s="173"/>
      <c r="E866" s="173"/>
      <c r="F866" s="170"/>
      <c r="G866" s="184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</row>
    <row r="867" spans="2:24" x14ac:dyDescent="0.25">
      <c r="B867" s="56">
        <v>864</v>
      </c>
      <c r="C867" s="175"/>
      <c r="D867" s="173"/>
      <c r="E867" s="173"/>
      <c r="F867" s="170"/>
      <c r="G867" s="184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</row>
    <row r="868" spans="2:24" x14ac:dyDescent="0.25">
      <c r="B868" s="56">
        <v>865</v>
      </c>
      <c r="C868" s="175"/>
      <c r="D868" s="173"/>
      <c r="E868" s="173"/>
      <c r="F868" s="170"/>
      <c r="G868" s="184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</row>
    <row r="869" spans="2:24" x14ac:dyDescent="0.25">
      <c r="B869" s="56">
        <v>866</v>
      </c>
      <c r="C869" s="175"/>
      <c r="D869" s="173"/>
      <c r="E869" s="173"/>
      <c r="F869" s="170"/>
      <c r="G869" s="184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</row>
    <row r="870" spans="2:24" x14ac:dyDescent="0.25">
      <c r="B870" s="56">
        <v>867</v>
      </c>
      <c r="C870" s="175"/>
      <c r="D870" s="173"/>
      <c r="E870" s="173"/>
      <c r="F870" s="170"/>
      <c r="G870" s="184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</row>
    <row r="871" spans="2:24" x14ac:dyDescent="0.25">
      <c r="B871" s="56">
        <v>868</v>
      </c>
      <c r="C871" s="175"/>
      <c r="D871" s="173"/>
      <c r="E871" s="173"/>
      <c r="F871" s="170"/>
      <c r="G871" s="184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</row>
    <row r="872" spans="2:24" x14ac:dyDescent="0.25">
      <c r="B872" s="56">
        <v>869</v>
      </c>
      <c r="C872" s="175"/>
      <c r="D872" s="173"/>
      <c r="E872" s="173"/>
      <c r="F872" s="170"/>
      <c r="G872" s="184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</row>
    <row r="873" spans="2:24" x14ac:dyDescent="0.25">
      <c r="B873" s="56">
        <v>870</v>
      </c>
      <c r="C873" s="175"/>
      <c r="D873" s="173"/>
      <c r="E873" s="173"/>
      <c r="F873" s="170"/>
      <c r="G873" s="184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</row>
    <row r="874" spans="2:24" x14ac:dyDescent="0.25">
      <c r="B874" s="56">
        <v>871</v>
      </c>
      <c r="C874" s="175"/>
      <c r="D874" s="173"/>
      <c r="E874" s="173"/>
      <c r="F874" s="170"/>
      <c r="G874" s="184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</row>
    <row r="875" spans="2:24" x14ac:dyDescent="0.25">
      <c r="B875" s="56">
        <v>872</v>
      </c>
      <c r="C875" s="175"/>
      <c r="D875" s="173"/>
      <c r="E875" s="173"/>
      <c r="F875" s="170"/>
      <c r="G875" s="184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</row>
    <row r="876" spans="2:24" x14ac:dyDescent="0.25">
      <c r="B876" s="56">
        <v>873</v>
      </c>
      <c r="C876" s="175"/>
      <c r="D876" s="173"/>
      <c r="E876" s="173"/>
      <c r="F876" s="170"/>
      <c r="G876" s="184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</row>
    <row r="877" spans="2:24" x14ac:dyDescent="0.25">
      <c r="B877" s="56">
        <v>874</v>
      </c>
      <c r="C877" s="175"/>
      <c r="D877" s="173"/>
      <c r="E877" s="173"/>
      <c r="F877" s="170"/>
      <c r="G877" s="184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</row>
    <row r="878" spans="2:24" x14ac:dyDescent="0.25">
      <c r="B878" s="56">
        <v>875</v>
      </c>
      <c r="C878" s="175"/>
      <c r="D878" s="173"/>
      <c r="E878" s="173"/>
      <c r="F878" s="170"/>
      <c r="G878" s="184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</row>
    <row r="879" spans="2:24" x14ac:dyDescent="0.25">
      <c r="B879" s="56">
        <v>876</v>
      </c>
      <c r="C879" s="175"/>
      <c r="D879" s="173"/>
      <c r="E879" s="173"/>
      <c r="F879" s="170"/>
      <c r="G879" s="184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</row>
    <row r="880" spans="2:24" x14ac:dyDescent="0.25">
      <c r="B880" s="56">
        <v>877</v>
      </c>
      <c r="C880" s="175"/>
      <c r="D880" s="173"/>
      <c r="E880" s="173"/>
      <c r="F880" s="170"/>
      <c r="G880" s="184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</row>
    <row r="881" spans="2:24" x14ac:dyDescent="0.25">
      <c r="B881" s="56">
        <v>878</v>
      </c>
      <c r="C881" s="175"/>
      <c r="D881" s="173"/>
      <c r="E881" s="173"/>
      <c r="F881" s="170"/>
      <c r="G881" s="184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</row>
    <row r="882" spans="2:24" x14ac:dyDescent="0.25">
      <c r="B882" s="56">
        <v>879</v>
      </c>
      <c r="C882" s="175"/>
      <c r="D882" s="173"/>
      <c r="E882" s="173"/>
      <c r="F882" s="170"/>
      <c r="G882" s="184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</row>
    <row r="883" spans="2:24" x14ac:dyDescent="0.25">
      <c r="B883" s="56">
        <v>880</v>
      </c>
      <c r="C883" s="175"/>
      <c r="D883" s="173"/>
      <c r="E883" s="173"/>
      <c r="F883" s="170"/>
      <c r="G883" s="184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</row>
    <row r="884" spans="2:24" x14ac:dyDescent="0.25">
      <c r="B884" s="56">
        <v>881</v>
      </c>
      <c r="C884" s="175"/>
      <c r="D884" s="173"/>
      <c r="E884" s="173"/>
      <c r="F884" s="170"/>
      <c r="G884" s="184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</row>
    <row r="885" spans="2:24" x14ac:dyDescent="0.25">
      <c r="B885" s="56">
        <v>882</v>
      </c>
      <c r="C885" s="175"/>
      <c r="D885" s="173"/>
      <c r="E885" s="173"/>
      <c r="F885" s="170"/>
      <c r="G885" s="184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</row>
    <row r="886" spans="2:24" x14ac:dyDescent="0.25">
      <c r="B886" s="56">
        <v>883</v>
      </c>
      <c r="C886" s="175"/>
      <c r="D886" s="173"/>
      <c r="E886" s="173"/>
      <c r="F886" s="170"/>
      <c r="G886" s="184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</row>
    <row r="887" spans="2:24" x14ac:dyDescent="0.25">
      <c r="B887" s="56">
        <v>884</v>
      </c>
      <c r="C887" s="175"/>
      <c r="D887" s="173"/>
      <c r="E887" s="173"/>
      <c r="F887" s="170"/>
      <c r="G887" s="184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</row>
    <row r="888" spans="2:24" x14ac:dyDescent="0.25">
      <c r="B888" s="56">
        <v>885</v>
      </c>
      <c r="C888" s="175"/>
      <c r="D888" s="173"/>
      <c r="E888" s="173"/>
      <c r="F888" s="170"/>
      <c r="G888" s="184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</row>
    <row r="889" spans="2:24" x14ac:dyDescent="0.25">
      <c r="B889" s="56">
        <v>886</v>
      </c>
      <c r="C889" s="175"/>
      <c r="D889" s="173"/>
      <c r="E889" s="173"/>
      <c r="F889" s="170"/>
      <c r="G889" s="184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</row>
    <row r="890" spans="2:24" x14ac:dyDescent="0.25">
      <c r="B890" s="56">
        <v>887</v>
      </c>
      <c r="C890" s="175"/>
      <c r="D890" s="173"/>
      <c r="E890" s="173"/>
      <c r="F890" s="170"/>
      <c r="G890" s="184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</row>
    <row r="891" spans="2:24" x14ac:dyDescent="0.25">
      <c r="B891" s="56">
        <v>888</v>
      </c>
      <c r="C891" s="175"/>
      <c r="D891" s="173"/>
      <c r="E891" s="173"/>
      <c r="F891" s="170"/>
      <c r="G891" s="184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</row>
    <row r="892" spans="2:24" x14ac:dyDescent="0.25">
      <c r="B892" s="56">
        <v>889</v>
      </c>
      <c r="C892" s="175"/>
      <c r="D892" s="173"/>
      <c r="E892" s="173"/>
      <c r="F892" s="170"/>
      <c r="G892" s="184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</row>
    <row r="893" spans="2:24" x14ac:dyDescent="0.25">
      <c r="B893" s="56">
        <v>890</v>
      </c>
      <c r="C893" s="175"/>
      <c r="D893" s="173"/>
      <c r="E893" s="173"/>
      <c r="F893" s="170"/>
      <c r="G893" s="184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</row>
    <row r="894" spans="2:24" x14ac:dyDescent="0.25">
      <c r="B894" s="56">
        <v>891</v>
      </c>
      <c r="C894" s="175"/>
      <c r="D894" s="173"/>
      <c r="E894" s="173"/>
      <c r="F894" s="170"/>
      <c r="G894" s="184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</row>
    <row r="895" spans="2:24" x14ac:dyDescent="0.25">
      <c r="B895" s="56">
        <v>892</v>
      </c>
      <c r="C895" s="175"/>
      <c r="D895" s="173"/>
      <c r="E895" s="173"/>
      <c r="F895" s="170"/>
      <c r="G895" s="184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</row>
    <row r="896" spans="2:24" x14ac:dyDescent="0.25">
      <c r="B896" s="56">
        <v>893</v>
      </c>
      <c r="C896" s="175"/>
      <c r="D896" s="173"/>
      <c r="E896" s="173"/>
      <c r="F896" s="170"/>
      <c r="G896" s="184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</row>
    <row r="897" spans="2:24" x14ac:dyDescent="0.25">
      <c r="B897" s="56">
        <v>894</v>
      </c>
      <c r="C897" s="175"/>
      <c r="D897" s="173"/>
      <c r="E897" s="173"/>
      <c r="F897" s="170"/>
      <c r="G897" s="184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</row>
    <row r="898" spans="2:24" x14ac:dyDescent="0.25">
      <c r="B898" s="56">
        <v>895</v>
      </c>
      <c r="C898" s="175"/>
      <c r="D898" s="173"/>
      <c r="E898" s="173"/>
      <c r="F898" s="170"/>
      <c r="G898" s="184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</row>
    <row r="899" spans="2:24" x14ac:dyDescent="0.25">
      <c r="B899" s="56">
        <v>896</v>
      </c>
      <c r="C899" s="175"/>
      <c r="D899" s="173"/>
      <c r="E899" s="173"/>
      <c r="F899" s="170"/>
      <c r="G899" s="184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</row>
    <row r="900" spans="2:24" x14ac:dyDescent="0.25">
      <c r="B900" s="56">
        <v>897</v>
      </c>
      <c r="C900" s="175"/>
      <c r="D900" s="173"/>
      <c r="E900" s="173"/>
      <c r="F900" s="170"/>
      <c r="G900" s="184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</row>
    <row r="901" spans="2:24" x14ac:dyDescent="0.25">
      <c r="B901" s="56">
        <v>898</v>
      </c>
      <c r="C901" s="175"/>
      <c r="D901" s="173"/>
      <c r="E901" s="173"/>
      <c r="F901" s="170"/>
      <c r="G901" s="184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</row>
    <row r="902" spans="2:24" x14ac:dyDescent="0.25">
      <c r="B902" s="56">
        <v>899</v>
      </c>
      <c r="C902" s="175"/>
      <c r="D902" s="173"/>
      <c r="E902" s="173"/>
      <c r="F902" s="170"/>
      <c r="G902" s="184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</row>
    <row r="903" spans="2:24" x14ac:dyDescent="0.25">
      <c r="B903" s="56">
        <v>900</v>
      </c>
      <c r="C903" s="175"/>
      <c r="D903" s="173"/>
      <c r="E903" s="173"/>
      <c r="F903" s="170"/>
      <c r="G903" s="184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</row>
    <row r="904" spans="2:24" x14ac:dyDescent="0.25">
      <c r="B904" s="56">
        <v>901</v>
      </c>
      <c r="C904" s="175"/>
      <c r="D904" s="173"/>
      <c r="E904" s="173"/>
      <c r="F904" s="170"/>
      <c r="G904" s="184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</row>
    <row r="905" spans="2:24" x14ac:dyDescent="0.25">
      <c r="B905" s="56">
        <v>902</v>
      </c>
      <c r="C905" s="175"/>
      <c r="D905" s="173"/>
      <c r="E905" s="173"/>
      <c r="F905" s="170"/>
      <c r="G905" s="184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</row>
    <row r="906" spans="2:24" x14ac:dyDescent="0.25">
      <c r="B906" s="56">
        <v>903</v>
      </c>
      <c r="C906" s="175"/>
      <c r="D906" s="173"/>
      <c r="E906" s="173"/>
      <c r="F906" s="170"/>
      <c r="G906" s="184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</row>
    <row r="907" spans="2:24" x14ac:dyDescent="0.25">
      <c r="B907" s="56">
        <v>904</v>
      </c>
      <c r="C907" s="175"/>
      <c r="D907" s="173"/>
      <c r="E907" s="173"/>
      <c r="F907" s="170"/>
      <c r="G907" s="184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</row>
    <row r="908" spans="2:24" x14ac:dyDescent="0.25">
      <c r="B908" s="56">
        <v>905</v>
      </c>
      <c r="C908" s="175"/>
      <c r="D908" s="173"/>
      <c r="E908" s="173"/>
      <c r="F908" s="170"/>
      <c r="G908" s="184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</row>
    <row r="909" spans="2:24" x14ac:dyDescent="0.25">
      <c r="B909" s="56">
        <v>906</v>
      </c>
      <c r="C909" s="175"/>
      <c r="D909" s="173"/>
      <c r="E909" s="173"/>
      <c r="F909" s="170"/>
      <c r="G909" s="184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</row>
    <row r="910" spans="2:24" x14ac:dyDescent="0.25">
      <c r="B910" s="56">
        <v>907</v>
      </c>
      <c r="C910" s="175"/>
      <c r="D910" s="173"/>
      <c r="E910" s="173"/>
      <c r="F910" s="170"/>
      <c r="G910" s="184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</row>
    <row r="911" spans="2:24" x14ac:dyDescent="0.25">
      <c r="B911" s="56">
        <v>908</v>
      </c>
      <c r="C911" s="175"/>
      <c r="D911" s="173"/>
      <c r="E911" s="173"/>
      <c r="F911" s="170"/>
      <c r="G911" s="184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</row>
    <row r="912" spans="2:24" x14ac:dyDescent="0.25">
      <c r="B912" s="56">
        <v>909</v>
      </c>
      <c r="C912" s="175"/>
      <c r="D912" s="173"/>
      <c r="E912" s="173"/>
      <c r="F912" s="170"/>
      <c r="G912" s="184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</row>
    <row r="913" spans="2:24" x14ac:dyDescent="0.25">
      <c r="B913" s="56">
        <v>910</v>
      </c>
      <c r="C913" s="175"/>
      <c r="D913" s="173"/>
      <c r="E913" s="173"/>
      <c r="F913" s="170"/>
      <c r="G913" s="184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</row>
    <row r="914" spans="2:24" x14ac:dyDescent="0.25">
      <c r="B914" s="56">
        <v>911</v>
      </c>
      <c r="C914" s="175"/>
      <c r="D914" s="173"/>
      <c r="E914" s="173"/>
      <c r="F914" s="170"/>
      <c r="G914" s="184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</row>
    <row r="915" spans="2:24" x14ac:dyDescent="0.25">
      <c r="B915" s="56">
        <v>912</v>
      </c>
      <c r="C915" s="175"/>
      <c r="D915" s="173"/>
      <c r="E915" s="173"/>
      <c r="F915" s="170"/>
      <c r="G915" s="184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</row>
    <row r="916" spans="2:24" x14ac:dyDescent="0.25">
      <c r="B916" s="56">
        <v>913</v>
      </c>
      <c r="C916" s="175"/>
      <c r="D916" s="173"/>
      <c r="E916" s="173"/>
      <c r="F916" s="170"/>
      <c r="G916" s="184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</row>
    <row r="917" spans="2:24" x14ac:dyDescent="0.25">
      <c r="B917" s="56">
        <v>914</v>
      </c>
      <c r="C917" s="175"/>
      <c r="D917" s="173"/>
      <c r="E917" s="173"/>
      <c r="F917" s="170"/>
      <c r="G917" s="184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</row>
    <row r="918" spans="2:24" x14ac:dyDescent="0.25">
      <c r="B918" s="56">
        <v>915</v>
      </c>
      <c r="C918" s="175"/>
      <c r="D918" s="173"/>
      <c r="E918" s="173"/>
      <c r="F918" s="170"/>
      <c r="G918" s="184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</row>
    <row r="919" spans="2:24" x14ac:dyDescent="0.25">
      <c r="B919" s="56">
        <v>916</v>
      </c>
      <c r="C919" s="175"/>
      <c r="D919" s="173"/>
      <c r="E919" s="173"/>
      <c r="F919" s="170"/>
      <c r="G919" s="184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</row>
    <row r="920" spans="2:24" x14ac:dyDescent="0.25">
      <c r="B920" s="56">
        <v>917</v>
      </c>
      <c r="C920" s="175"/>
      <c r="D920" s="173"/>
      <c r="E920" s="173"/>
      <c r="F920" s="170"/>
      <c r="G920" s="184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</row>
    <row r="921" spans="2:24" x14ac:dyDescent="0.25">
      <c r="B921" s="56">
        <v>918</v>
      </c>
      <c r="C921" s="175"/>
      <c r="D921" s="173"/>
      <c r="E921" s="173"/>
      <c r="F921" s="170"/>
      <c r="G921" s="184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</row>
    <row r="922" spans="2:24" x14ac:dyDescent="0.25">
      <c r="B922" s="56">
        <v>919</v>
      </c>
      <c r="C922" s="175"/>
      <c r="D922" s="173"/>
      <c r="E922" s="173"/>
      <c r="F922" s="170"/>
      <c r="G922" s="184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</row>
    <row r="923" spans="2:24" x14ac:dyDescent="0.25">
      <c r="B923" s="56">
        <v>920</v>
      </c>
      <c r="C923" s="175"/>
      <c r="D923" s="173"/>
      <c r="E923" s="173"/>
      <c r="F923" s="170"/>
      <c r="G923" s="184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</row>
    <row r="924" spans="2:24" x14ac:dyDescent="0.25">
      <c r="B924" s="56">
        <v>921</v>
      </c>
      <c r="C924" s="175"/>
      <c r="D924" s="173"/>
      <c r="E924" s="173"/>
      <c r="F924" s="170"/>
      <c r="G924" s="184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</row>
    <row r="925" spans="2:24" x14ac:dyDescent="0.25">
      <c r="B925" s="56">
        <v>922</v>
      </c>
      <c r="C925" s="175"/>
      <c r="D925" s="173"/>
      <c r="E925" s="173"/>
      <c r="F925" s="170"/>
      <c r="G925" s="184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</row>
    <row r="926" spans="2:24" x14ac:dyDescent="0.25">
      <c r="B926" s="56">
        <v>923</v>
      </c>
      <c r="C926" s="175"/>
      <c r="D926" s="173"/>
      <c r="E926" s="173"/>
      <c r="F926" s="170"/>
      <c r="G926" s="184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</row>
    <row r="927" spans="2:24" x14ac:dyDescent="0.25">
      <c r="B927" s="56">
        <v>924</v>
      </c>
      <c r="C927" s="175"/>
      <c r="D927" s="173"/>
      <c r="E927" s="173"/>
      <c r="F927" s="170"/>
      <c r="G927" s="184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</row>
    <row r="928" spans="2:24" x14ac:dyDescent="0.25">
      <c r="B928" s="56">
        <v>925</v>
      </c>
      <c r="C928" s="175"/>
      <c r="D928" s="173"/>
      <c r="E928" s="173"/>
      <c r="F928" s="170"/>
      <c r="G928" s="184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</row>
    <row r="929" spans="2:24" x14ac:dyDescent="0.25">
      <c r="B929" s="56">
        <v>926</v>
      </c>
      <c r="C929" s="175"/>
      <c r="D929" s="173"/>
      <c r="E929" s="173"/>
      <c r="F929" s="170"/>
      <c r="G929" s="184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</row>
    <row r="930" spans="2:24" x14ac:dyDescent="0.25">
      <c r="B930" s="56">
        <v>927</v>
      </c>
      <c r="C930" s="175"/>
      <c r="D930" s="173"/>
      <c r="E930" s="173"/>
      <c r="F930" s="170"/>
      <c r="G930" s="184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</row>
    <row r="931" spans="2:24" x14ac:dyDescent="0.25">
      <c r="B931" s="56">
        <v>928</v>
      </c>
      <c r="C931" s="175"/>
      <c r="D931" s="173"/>
      <c r="E931" s="173"/>
      <c r="F931" s="170"/>
      <c r="G931" s="184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</row>
    <row r="932" spans="2:24" x14ac:dyDescent="0.25">
      <c r="B932" s="56">
        <v>929</v>
      </c>
      <c r="C932" s="175"/>
      <c r="D932" s="173"/>
      <c r="E932" s="173"/>
      <c r="F932" s="170"/>
      <c r="G932" s="184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</row>
    <row r="933" spans="2:24" x14ac:dyDescent="0.25">
      <c r="B933" s="56">
        <v>930</v>
      </c>
      <c r="C933" s="175"/>
      <c r="D933" s="173"/>
      <c r="E933" s="173"/>
      <c r="F933" s="170"/>
      <c r="G933" s="184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</row>
    <row r="934" spans="2:24" x14ac:dyDescent="0.25">
      <c r="B934" s="56">
        <v>931</v>
      </c>
      <c r="C934" s="175"/>
      <c r="D934" s="173"/>
      <c r="E934" s="173"/>
      <c r="F934" s="170"/>
      <c r="G934" s="184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</row>
    <row r="935" spans="2:24" x14ac:dyDescent="0.25">
      <c r="B935" s="56">
        <v>932</v>
      </c>
      <c r="C935" s="175"/>
      <c r="D935" s="173"/>
      <c r="E935" s="173"/>
      <c r="F935" s="170"/>
      <c r="G935" s="184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</row>
    <row r="936" spans="2:24" x14ac:dyDescent="0.25">
      <c r="B936" s="56">
        <v>933</v>
      </c>
      <c r="C936" s="175"/>
      <c r="D936" s="173"/>
      <c r="E936" s="173"/>
      <c r="F936" s="170"/>
      <c r="G936" s="184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</row>
    <row r="937" spans="2:24" x14ac:dyDescent="0.25">
      <c r="B937" s="56">
        <v>934</v>
      </c>
      <c r="C937" s="175"/>
      <c r="D937" s="173"/>
      <c r="E937" s="173"/>
      <c r="F937" s="170"/>
      <c r="G937" s="184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</row>
    <row r="938" spans="2:24" x14ac:dyDescent="0.25">
      <c r="B938" s="56">
        <v>935</v>
      </c>
      <c r="C938" s="175"/>
      <c r="D938" s="173"/>
      <c r="E938" s="173"/>
      <c r="F938" s="170"/>
      <c r="G938" s="184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</row>
    <row r="939" spans="2:24" x14ac:dyDescent="0.25">
      <c r="B939" s="56">
        <v>936</v>
      </c>
      <c r="C939" s="175"/>
      <c r="D939" s="173"/>
      <c r="E939" s="173"/>
      <c r="F939" s="170"/>
      <c r="G939" s="184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</row>
    <row r="940" spans="2:24" x14ac:dyDescent="0.25">
      <c r="B940" s="56">
        <v>937</v>
      </c>
      <c r="C940" s="175"/>
      <c r="D940" s="173"/>
      <c r="E940" s="173"/>
      <c r="F940" s="170"/>
      <c r="G940" s="184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</row>
    <row r="941" spans="2:24" x14ac:dyDescent="0.25">
      <c r="B941" s="56">
        <v>938</v>
      </c>
      <c r="C941" s="175"/>
      <c r="D941" s="173"/>
      <c r="E941" s="173"/>
      <c r="F941" s="170"/>
      <c r="G941" s="184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</row>
    <row r="942" spans="2:24" x14ac:dyDescent="0.25">
      <c r="B942" s="56">
        <v>939</v>
      </c>
      <c r="C942" s="175"/>
      <c r="D942" s="173"/>
      <c r="E942" s="173"/>
      <c r="F942" s="170"/>
      <c r="G942" s="184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</row>
    <row r="943" spans="2:24" x14ac:dyDescent="0.25">
      <c r="B943" s="56">
        <v>940</v>
      </c>
      <c r="C943" s="175"/>
      <c r="D943" s="173"/>
      <c r="E943" s="173"/>
      <c r="F943" s="170"/>
      <c r="G943" s="184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</row>
    <row r="944" spans="2:24" x14ac:dyDescent="0.25">
      <c r="B944" s="56">
        <v>941</v>
      </c>
      <c r="C944" s="175"/>
      <c r="D944" s="173"/>
      <c r="E944" s="173"/>
      <c r="F944" s="170"/>
      <c r="G944" s="184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</row>
    <row r="945" spans="2:24" x14ac:dyDescent="0.25">
      <c r="B945" s="56">
        <v>942</v>
      </c>
      <c r="C945" s="175"/>
      <c r="D945" s="173"/>
      <c r="E945" s="173"/>
      <c r="F945" s="170"/>
      <c r="G945" s="184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</row>
    <row r="946" spans="2:24" x14ac:dyDescent="0.25">
      <c r="B946" s="56">
        <v>943</v>
      </c>
      <c r="C946" s="175"/>
      <c r="D946" s="173"/>
      <c r="E946" s="173"/>
      <c r="F946" s="170"/>
      <c r="G946" s="184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</row>
    <row r="947" spans="2:24" x14ac:dyDescent="0.25">
      <c r="B947" s="56">
        <v>944</v>
      </c>
      <c r="C947" s="175"/>
      <c r="D947" s="173"/>
      <c r="E947" s="173"/>
      <c r="F947" s="170"/>
      <c r="G947" s="184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</row>
    <row r="948" spans="2:24" x14ac:dyDescent="0.25">
      <c r="B948" s="56">
        <v>945</v>
      </c>
      <c r="C948" s="175"/>
      <c r="D948" s="173"/>
      <c r="E948" s="173"/>
      <c r="F948" s="170"/>
      <c r="G948" s="184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</row>
    <row r="949" spans="2:24" x14ac:dyDescent="0.25">
      <c r="B949" s="56">
        <v>946</v>
      </c>
      <c r="C949" s="175"/>
      <c r="D949" s="173"/>
      <c r="E949" s="173"/>
      <c r="F949" s="170"/>
      <c r="G949" s="184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</row>
    <row r="950" spans="2:24" x14ac:dyDescent="0.25">
      <c r="B950" s="56">
        <v>947</v>
      </c>
      <c r="C950" s="175"/>
      <c r="D950" s="173"/>
      <c r="E950" s="173"/>
      <c r="F950" s="170"/>
      <c r="G950" s="184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</row>
    <row r="951" spans="2:24" x14ac:dyDescent="0.25">
      <c r="B951" s="56">
        <v>948</v>
      </c>
      <c r="C951" s="175"/>
      <c r="D951" s="173"/>
      <c r="E951" s="173"/>
      <c r="F951" s="170"/>
      <c r="G951" s="184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</row>
    <row r="952" spans="2:24" x14ac:dyDescent="0.25">
      <c r="B952" s="56">
        <v>949</v>
      </c>
      <c r="C952" s="175"/>
      <c r="D952" s="173"/>
      <c r="E952" s="173"/>
      <c r="F952" s="170"/>
      <c r="G952" s="184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</row>
    <row r="953" spans="2:24" x14ac:dyDescent="0.25">
      <c r="B953" s="56">
        <v>950</v>
      </c>
      <c r="C953" s="175"/>
      <c r="D953" s="173"/>
      <c r="E953" s="173"/>
      <c r="F953" s="170"/>
      <c r="G953" s="184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</row>
    <row r="954" spans="2:24" x14ac:dyDescent="0.25">
      <c r="B954" s="56">
        <v>951</v>
      </c>
      <c r="C954" s="175"/>
      <c r="D954" s="173"/>
      <c r="E954" s="173"/>
      <c r="F954" s="170"/>
      <c r="G954" s="184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</row>
    <row r="955" spans="2:24" x14ac:dyDescent="0.25">
      <c r="B955" s="56">
        <v>952</v>
      </c>
      <c r="C955" s="175"/>
      <c r="D955" s="173"/>
      <c r="E955" s="173"/>
      <c r="F955" s="170"/>
      <c r="G955" s="184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</row>
    <row r="956" spans="2:24" x14ac:dyDescent="0.25">
      <c r="B956" s="56">
        <v>953</v>
      </c>
      <c r="C956" s="175"/>
      <c r="D956" s="173"/>
      <c r="E956" s="173"/>
      <c r="F956" s="170"/>
      <c r="G956" s="184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</row>
    <row r="957" spans="2:24" x14ac:dyDescent="0.25">
      <c r="B957" s="56">
        <v>954</v>
      </c>
      <c r="C957" s="175"/>
      <c r="D957" s="173"/>
      <c r="E957" s="173"/>
      <c r="F957" s="170"/>
      <c r="G957" s="184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</row>
    <row r="958" spans="2:24" x14ac:dyDescent="0.25">
      <c r="B958" s="56">
        <v>955</v>
      </c>
      <c r="C958" s="175"/>
      <c r="D958" s="173"/>
      <c r="E958" s="173"/>
      <c r="F958" s="170"/>
      <c r="G958" s="184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</row>
    <row r="959" spans="2:24" x14ac:dyDescent="0.25">
      <c r="B959" s="56">
        <v>956</v>
      </c>
      <c r="C959" s="175"/>
      <c r="D959" s="173"/>
      <c r="E959" s="173"/>
      <c r="F959" s="170"/>
      <c r="G959" s="184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</row>
    <row r="960" spans="2:24" x14ac:dyDescent="0.25">
      <c r="B960" s="56">
        <v>957</v>
      </c>
      <c r="C960" s="175"/>
      <c r="D960" s="173"/>
      <c r="E960" s="173"/>
      <c r="F960" s="170"/>
      <c r="G960" s="184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</row>
    <row r="961" spans="2:24" x14ac:dyDescent="0.25">
      <c r="B961" s="56">
        <v>958</v>
      </c>
      <c r="C961" s="175"/>
      <c r="D961" s="173"/>
      <c r="E961" s="173"/>
      <c r="F961" s="170"/>
      <c r="G961" s="184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</row>
    <row r="962" spans="2:24" x14ac:dyDescent="0.25">
      <c r="B962" s="56">
        <v>959</v>
      </c>
      <c r="C962" s="175"/>
      <c r="D962" s="173"/>
      <c r="E962" s="173"/>
      <c r="F962" s="170"/>
      <c r="G962" s="184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</row>
    <row r="963" spans="2:24" x14ac:dyDescent="0.25">
      <c r="B963" s="56">
        <v>960</v>
      </c>
      <c r="C963" s="175"/>
      <c r="D963" s="173"/>
      <c r="E963" s="173"/>
      <c r="F963" s="170"/>
      <c r="G963" s="184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</row>
    <row r="964" spans="2:24" x14ac:dyDescent="0.25">
      <c r="B964" s="56">
        <v>961</v>
      </c>
      <c r="C964" s="175"/>
      <c r="D964" s="173"/>
      <c r="E964" s="173"/>
      <c r="F964" s="170"/>
      <c r="G964" s="184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</row>
    <row r="965" spans="2:24" x14ac:dyDescent="0.25">
      <c r="B965" s="56">
        <v>962</v>
      </c>
      <c r="C965" s="175"/>
      <c r="D965" s="173"/>
      <c r="E965" s="173"/>
      <c r="F965" s="170"/>
      <c r="G965" s="184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</row>
    <row r="966" spans="2:24" x14ac:dyDescent="0.25">
      <c r="B966" s="56">
        <v>963</v>
      </c>
      <c r="C966" s="175"/>
      <c r="D966" s="173"/>
      <c r="E966" s="173"/>
      <c r="F966" s="170"/>
      <c r="G966" s="184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</row>
    <row r="967" spans="2:24" x14ac:dyDescent="0.25">
      <c r="B967" s="56">
        <v>964</v>
      </c>
      <c r="C967" s="175"/>
      <c r="D967" s="173"/>
      <c r="E967" s="173"/>
      <c r="F967" s="170"/>
      <c r="G967" s="184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</row>
    <row r="968" spans="2:24" x14ac:dyDescent="0.25">
      <c r="B968" s="56">
        <v>965</v>
      </c>
      <c r="C968" s="175"/>
      <c r="D968" s="173"/>
      <c r="E968" s="173"/>
      <c r="F968" s="170"/>
      <c r="G968" s="184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</row>
    <row r="969" spans="2:24" x14ac:dyDescent="0.25">
      <c r="B969" s="56">
        <v>966</v>
      </c>
      <c r="C969" s="175"/>
      <c r="D969" s="173"/>
      <c r="E969" s="173"/>
      <c r="F969" s="170"/>
      <c r="G969" s="184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</row>
    <row r="970" spans="2:24" x14ac:dyDescent="0.25">
      <c r="B970" s="56">
        <v>967</v>
      </c>
      <c r="C970" s="175"/>
      <c r="D970" s="173"/>
      <c r="E970" s="173"/>
      <c r="F970" s="170"/>
      <c r="G970" s="184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</row>
    <row r="971" spans="2:24" x14ac:dyDescent="0.25">
      <c r="B971" s="56">
        <v>968</v>
      </c>
      <c r="C971" s="175"/>
      <c r="D971" s="173"/>
      <c r="E971" s="173"/>
      <c r="F971" s="170"/>
      <c r="G971" s="184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</row>
    <row r="972" spans="2:24" x14ac:dyDescent="0.25">
      <c r="B972" s="56">
        <v>969</v>
      </c>
      <c r="C972" s="175"/>
      <c r="D972" s="173"/>
      <c r="E972" s="173"/>
      <c r="F972" s="170"/>
      <c r="G972" s="184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</row>
    <row r="973" spans="2:24" x14ac:dyDescent="0.25">
      <c r="B973" s="56">
        <v>970</v>
      </c>
      <c r="C973" s="175"/>
      <c r="D973" s="173"/>
      <c r="E973" s="173"/>
      <c r="F973" s="170"/>
      <c r="G973" s="184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</row>
    <row r="974" spans="2:24" x14ac:dyDescent="0.25">
      <c r="B974" s="56">
        <v>971</v>
      </c>
      <c r="C974" s="175"/>
      <c r="D974" s="173"/>
      <c r="E974" s="173"/>
      <c r="F974" s="170"/>
      <c r="G974" s="184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</row>
    <row r="975" spans="2:24" x14ac:dyDescent="0.25">
      <c r="B975" s="56">
        <v>972</v>
      </c>
      <c r="C975" s="175"/>
      <c r="D975" s="173"/>
      <c r="E975" s="173"/>
      <c r="F975" s="170"/>
      <c r="G975" s="184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</row>
    <row r="976" spans="2:24" x14ac:dyDescent="0.25">
      <c r="B976" s="56">
        <v>973</v>
      </c>
      <c r="C976" s="175"/>
      <c r="D976" s="173"/>
      <c r="E976" s="173"/>
      <c r="F976" s="170"/>
      <c r="G976" s="184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</row>
    <row r="977" spans="2:24" x14ac:dyDescent="0.25">
      <c r="B977" s="56">
        <v>974</v>
      </c>
      <c r="C977" s="175"/>
      <c r="D977" s="173"/>
      <c r="E977" s="173"/>
      <c r="F977" s="170"/>
      <c r="G977" s="184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</row>
    <row r="978" spans="2:24" x14ac:dyDescent="0.25">
      <c r="B978" s="56">
        <v>975</v>
      </c>
      <c r="C978" s="175"/>
      <c r="D978" s="173"/>
      <c r="E978" s="173"/>
      <c r="F978" s="170"/>
      <c r="G978" s="184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</row>
    <row r="979" spans="2:24" x14ac:dyDescent="0.25">
      <c r="B979" s="56">
        <v>976</v>
      </c>
      <c r="C979" s="175"/>
      <c r="D979" s="173"/>
      <c r="E979" s="173"/>
      <c r="F979" s="170"/>
      <c r="G979" s="184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</row>
    <row r="980" spans="2:24" x14ac:dyDescent="0.25">
      <c r="B980" s="56">
        <v>977</v>
      </c>
      <c r="C980" s="175"/>
      <c r="D980" s="173"/>
      <c r="E980" s="173"/>
      <c r="F980" s="170"/>
      <c r="G980" s="184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</row>
    <row r="981" spans="2:24" x14ac:dyDescent="0.25">
      <c r="B981" s="56">
        <v>978</v>
      </c>
      <c r="C981" s="175"/>
      <c r="D981" s="173"/>
      <c r="E981" s="173"/>
      <c r="F981" s="170"/>
      <c r="G981" s="184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</row>
    <row r="982" spans="2:24" x14ac:dyDescent="0.25">
      <c r="B982" s="56">
        <v>979</v>
      </c>
      <c r="C982" s="175"/>
      <c r="D982" s="173"/>
      <c r="E982" s="173"/>
      <c r="F982" s="170"/>
      <c r="G982" s="184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</row>
    <row r="983" spans="2:24" x14ac:dyDescent="0.25">
      <c r="B983" s="56">
        <v>980</v>
      </c>
      <c r="C983" s="175"/>
      <c r="D983" s="173"/>
      <c r="E983" s="173"/>
      <c r="F983" s="170"/>
      <c r="G983" s="184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</row>
    <row r="984" spans="2:24" x14ac:dyDescent="0.25">
      <c r="B984" s="56">
        <v>981</v>
      </c>
      <c r="C984" s="175"/>
      <c r="D984" s="173"/>
      <c r="E984" s="173"/>
      <c r="F984" s="170"/>
      <c r="G984" s="184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</row>
    <row r="985" spans="2:24" x14ac:dyDescent="0.25">
      <c r="B985" s="56">
        <v>982</v>
      </c>
      <c r="C985" s="175"/>
      <c r="D985" s="173"/>
      <c r="E985" s="173"/>
      <c r="F985" s="170"/>
      <c r="G985" s="184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</row>
    <row r="986" spans="2:24" x14ac:dyDescent="0.25">
      <c r="B986" s="56">
        <v>983</v>
      </c>
      <c r="C986" s="175"/>
      <c r="D986" s="173"/>
      <c r="E986" s="173"/>
      <c r="F986" s="170"/>
      <c r="G986" s="184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</row>
    <row r="987" spans="2:24" x14ac:dyDescent="0.25">
      <c r="B987" s="56">
        <v>984</v>
      </c>
      <c r="C987" s="175"/>
      <c r="D987" s="173"/>
      <c r="E987" s="173"/>
      <c r="F987" s="170"/>
      <c r="G987" s="184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</row>
    <row r="988" spans="2:24" x14ac:dyDescent="0.25">
      <c r="B988" s="56">
        <v>985</v>
      </c>
      <c r="C988" s="175"/>
      <c r="D988" s="173"/>
      <c r="E988" s="173"/>
      <c r="F988" s="170"/>
      <c r="G988" s="184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</row>
    <row r="989" spans="2:24" x14ac:dyDescent="0.25">
      <c r="B989" s="56">
        <v>986</v>
      </c>
      <c r="C989" s="175"/>
      <c r="D989" s="173"/>
      <c r="E989" s="173"/>
      <c r="F989" s="170"/>
      <c r="G989" s="184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</row>
    <row r="990" spans="2:24" x14ac:dyDescent="0.25">
      <c r="B990" s="56">
        <v>987</v>
      </c>
      <c r="C990" s="175"/>
      <c r="D990" s="173"/>
      <c r="E990" s="173"/>
      <c r="F990" s="170"/>
      <c r="G990" s="184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</row>
    <row r="991" spans="2:24" x14ac:dyDescent="0.25">
      <c r="B991" s="56">
        <v>988</v>
      </c>
      <c r="C991" s="175"/>
      <c r="D991" s="173"/>
      <c r="E991" s="173"/>
      <c r="F991" s="170"/>
      <c r="G991" s="184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</row>
    <row r="992" spans="2:24" x14ac:dyDescent="0.25">
      <c r="B992" s="56">
        <v>989</v>
      </c>
      <c r="C992" s="175"/>
      <c r="D992" s="173"/>
      <c r="E992" s="173"/>
      <c r="F992" s="170"/>
      <c r="G992" s="184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</row>
    <row r="993" spans="2:24" x14ac:dyDescent="0.25">
      <c r="B993" s="56">
        <v>990</v>
      </c>
      <c r="C993" s="175"/>
      <c r="D993" s="173"/>
      <c r="E993" s="173"/>
      <c r="F993" s="170"/>
      <c r="G993" s="184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</row>
    <row r="994" spans="2:24" x14ac:dyDescent="0.25">
      <c r="B994" s="56">
        <v>991</v>
      </c>
      <c r="C994" s="175"/>
      <c r="D994" s="173"/>
      <c r="E994" s="173"/>
      <c r="F994" s="170"/>
      <c r="G994" s="184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</row>
    <row r="995" spans="2:24" x14ac:dyDescent="0.25">
      <c r="B995" s="56">
        <v>992</v>
      </c>
      <c r="C995" s="175"/>
      <c r="D995" s="173"/>
      <c r="E995" s="173"/>
      <c r="F995" s="170"/>
      <c r="G995" s="184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</row>
    <row r="996" spans="2:24" x14ac:dyDescent="0.25">
      <c r="B996" s="56">
        <v>993</v>
      </c>
      <c r="C996" s="175"/>
      <c r="D996" s="173"/>
      <c r="E996" s="173"/>
      <c r="F996" s="170"/>
      <c r="G996" s="184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</row>
    <row r="997" spans="2:24" x14ac:dyDescent="0.25">
      <c r="B997" s="56">
        <v>994</v>
      </c>
      <c r="C997" s="175"/>
      <c r="D997" s="173"/>
      <c r="E997" s="173"/>
      <c r="F997" s="170"/>
      <c r="G997" s="184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</row>
    <row r="998" spans="2:24" x14ac:dyDescent="0.25">
      <c r="B998" s="56">
        <v>995</v>
      </c>
      <c r="C998" s="175"/>
      <c r="D998" s="173"/>
      <c r="E998" s="173"/>
      <c r="F998" s="170"/>
      <c r="G998" s="184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</row>
    <row r="999" spans="2:24" x14ac:dyDescent="0.25">
      <c r="B999" s="56">
        <v>996</v>
      </c>
      <c r="C999" s="175"/>
      <c r="D999" s="173"/>
      <c r="E999" s="173"/>
      <c r="F999" s="170"/>
      <c r="G999" s="184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</row>
    <row r="1000" spans="2:24" x14ac:dyDescent="0.25">
      <c r="B1000" s="56">
        <v>997</v>
      </c>
      <c r="C1000" s="175"/>
      <c r="D1000" s="173"/>
      <c r="E1000" s="173"/>
      <c r="F1000" s="170"/>
      <c r="G1000" s="184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</row>
    <row r="1001" spans="2:24" x14ac:dyDescent="0.25">
      <c r="B1001" s="56">
        <v>998</v>
      </c>
      <c r="C1001" s="175"/>
      <c r="D1001" s="173"/>
      <c r="E1001" s="173"/>
      <c r="F1001" s="170"/>
      <c r="G1001" s="184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</row>
    <row r="1002" spans="2:24" x14ac:dyDescent="0.25">
      <c r="B1002" s="56">
        <v>999</v>
      </c>
      <c r="C1002" s="175"/>
      <c r="D1002" s="173"/>
      <c r="E1002" s="173"/>
      <c r="F1002" s="170"/>
      <c r="G1002" s="184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</row>
    <row r="1003" spans="2:24" x14ac:dyDescent="0.25">
      <c r="B1003" s="56">
        <v>1000</v>
      </c>
      <c r="C1003" s="175"/>
      <c r="D1003" s="173"/>
      <c r="E1003" s="173"/>
      <c r="F1003" s="170"/>
      <c r="G1003" s="184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</row>
    <row r="1004" spans="2:24" x14ac:dyDescent="0.25">
      <c r="B1004" s="56">
        <v>1001</v>
      </c>
      <c r="C1004" s="175"/>
      <c r="D1004" s="173"/>
      <c r="E1004" s="173"/>
      <c r="F1004" s="170"/>
      <c r="G1004" s="184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</row>
    <row r="1005" spans="2:24" x14ac:dyDescent="0.25">
      <c r="B1005" s="56">
        <v>1002</v>
      </c>
      <c r="C1005" s="175"/>
      <c r="D1005" s="173"/>
      <c r="E1005" s="173"/>
      <c r="F1005" s="170"/>
      <c r="G1005" s="184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</row>
    <row r="1006" spans="2:24" x14ac:dyDescent="0.25">
      <c r="B1006" s="56">
        <v>1003</v>
      </c>
      <c r="C1006" s="175"/>
      <c r="D1006" s="173"/>
      <c r="E1006" s="173"/>
      <c r="F1006" s="170"/>
      <c r="G1006" s="184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</row>
    <row r="1007" spans="2:24" x14ac:dyDescent="0.25">
      <c r="B1007" s="56">
        <v>1004</v>
      </c>
      <c r="C1007" s="175"/>
      <c r="D1007" s="173"/>
      <c r="E1007" s="173"/>
      <c r="F1007" s="170"/>
      <c r="G1007" s="184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</row>
    <row r="1008" spans="2:24" x14ac:dyDescent="0.25">
      <c r="B1008" s="56">
        <v>1005</v>
      </c>
      <c r="C1008" s="175"/>
      <c r="D1008" s="173"/>
      <c r="E1008" s="173"/>
      <c r="F1008" s="170"/>
      <c r="G1008" s="184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</row>
    <row r="1009" spans="2:24" x14ac:dyDescent="0.25">
      <c r="B1009" s="56">
        <v>1006</v>
      </c>
      <c r="C1009" s="175"/>
      <c r="D1009" s="173"/>
      <c r="E1009" s="173"/>
      <c r="F1009" s="170"/>
      <c r="G1009" s="184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</row>
    <row r="1010" spans="2:24" x14ac:dyDescent="0.25">
      <c r="B1010" s="56">
        <v>1007</v>
      </c>
      <c r="C1010" s="175"/>
      <c r="D1010" s="173"/>
      <c r="E1010" s="173"/>
      <c r="F1010" s="170"/>
      <c r="G1010" s="184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</row>
    <row r="1011" spans="2:24" x14ac:dyDescent="0.25">
      <c r="B1011" s="56">
        <v>1008</v>
      </c>
      <c r="C1011" s="175"/>
      <c r="D1011" s="173"/>
      <c r="E1011" s="173"/>
      <c r="F1011" s="170"/>
      <c r="G1011" s="184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</row>
    <row r="1012" spans="2:24" x14ac:dyDescent="0.25">
      <c r="B1012" s="56">
        <v>1009</v>
      </c>
      <c r="C1012" s="175"/>
      <c r="D1012" s="173"/>
      <c r="E1012" s="173"/>
      <c r="F1012" s="170"/>
      <c r="G1012" s="184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</row>
    <row r="1013" spans="2:24" x14ac:dyDescent="0.25">
      <c r="B1013" s="56">
        <v>1010</v>
      </c>
      <c r="C1013" s="175"/>
      <c r="D1013" s="173"/>
      <c r="E1013" s="173"/>
      <c r="F1013" s="170"/>
      <c r="G1013" s="184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</row>
    <row r="1014" spans="2:24" x14ac:dyDescent="0.25">
      <c r="B1014" s="56">
        <v>1011</v>
      </c>
      <c r="C1014" s="175"/>
      <c r="D1014" s="173"/>
      <c r="E1014" s="173"/>
      <c r="F1014" s="170"/>
      <c r="G1014" s="184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</row>
    <row r="1015" spans="2:24" x14ac:dyDescent="0.25">
      <c r="B1015" s="56">
        <v>1012</v>
      </c>
      <c r="C1015" s="175"/>
      <c r="D1015" s="173"/>
      <c r="E1015" s="173"/>
      <c r="F1015" s="170"/>
      <c r="G1015" s="184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</row>
    <row r="1016" spans="2:24" x14ac:dyDescent="0.25">
      <c r="B1016" s="56">
        <v>1013</v>
      </c>
      <c r="C1016" s="175"/>
      <c r="D1016" s="173"/>
      <c r="E1016" s="173"/>
      <c r="F1016" s="170"/>
      <c r="G1016" s="184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</row>
    <row r="1017" spans="2:24" x14ac:dyDescent="0.25">
      <c r="B1017" s="56">
        <v>1014</v>
      </c>
      <c r="C1017" s="175"/>
      <c r="D1017" s="173"/>
      <c r="E1017" s="173"/>
      <c r="F1017" s="170"/>
      <c r="G1017" s="184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</row>
    <row r="1018" spans="2:24" x14ac:dyDescent="0.25">
      <c r="B1018" s="56">
        <v>1015</v>
      </c>
      <c r="C1018" s="175"/>
      <c r="D1018" s="173"/>
      <c r="E1018" s="173"/>
      <c r="F1018" s="170"/>
      <c r="G1018" s="184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</row>
    <row r="1019" spans="2:24" x14ac:dyDescent="0.25">
      <c r="B1019" s="56">
        <v>1016</v>
      </c>
      <c r="C1019" s="175"/>
      <c r="D1019" s="173"/>
      <c r="E1019" s="173"/>
      <c r="F1019" s="170"/>
      <c r="G1019" s="184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</row>
    <row r="1020" spans="2:24" x14ac:dyDescent="0.25">
      <c r="B1020" s="56">
        <v>1017</v>
      </c>
      <c r="C1020" s="175"/>
      <c r="D1020" s="173"/>
      <c r="E1020" s="173"/>
      <c r="F1020" s="170"/>
      <c r="G1020" s="184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</row>
    <row r="1021" spans="2:24" x14ac:dyDescent="0.25">
      <c r="B1021" s="56">
        <v>1018</v>
      </c>
      <c r="C1021" s="175"/>
      <c r="D1021" s="173"/>
      <c r="E1021" s="173"/>
      <c r="F1021" s="170"/>
      <c r="G1021" s="184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</row>
    <row r="1022" spans="2:24" x14ac:dyDescent="0.25">
      <c r="B1022" s="56">
        <v>1019</v>
      </c>
      <c r="C1022" s="175"/>
      <c r="D1022" s="173"/>
      <c r="E1022" s="173"/>
      <c r="F1022" s="170"/>
      <c r="G1022" s="184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</row>
    <row r="1023" spans="2:24" x14ac:dyDescent="0.25">
      <c r="B1023" s="56">
        <v>1020</v>
      </c>
      <c r="C1023" s="175"/>
      <c r="D1023" s="173"/>
      <c r="E1023" s="173"/>
      <c r="F1023" s="170"/>
      <c r="G1023" s="184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</row>
    <row r="1024" spans="2:24" x14ac:dyDescent="0.25">
      <c r="B1024" s="56">
        <v>1021</v>
      </c>
      <c r="C1024" s="175"/>
      <c r="D1024" s="173"/>
      <c r="E1024" s="173"/>
      <c r="F1024" s="170"/>
      <c r="G1024" s="184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</row>
    <row r="1025" spans="2:24" x14ac:dyDescent="0.25">
      <c r="B1025" s="56">
        <v>1022</v>
      </c>
      <c r="C1025" s="175"/>
      <c r="D1025" s="173"/>
      <c r="E1025" s="173"/>
      <c r="F1025" s="170"/>
      <c r="G1025" s="184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</row>
    <row r="1026" spans="2:24" x14ac:dyDescent="0.25">
      <c r="B1026" s="56">
        <v>1023</v>
      </c>
      <c r="C1026" s="175"/>
      <c r="D1026" s="173"/>
      <c r="E1026" s="173"/>
      <c r="F1026" s="170"/>
      <c r="G1026" s="184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</row>
    <row r="1027" spans="2:24" x14ac:dyDescent="0.25">
      <c r="B1027" s="56">
        <v>1024</v>
      </c>
      <c r="C1027" s="175"/>
      <c r="D1027" s="173"/>
      <c r="E1027" s="173"/>
      <c r="F1027" s="170"/>
      <c r="G1027" s="184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</row>
    <row r="1028" spans="2:24" x14ac:dyDescent="0.25">
      <c r="B1028" s="56">
        <v>1025</v>
      </c>
      <c r="C1028" s="175"/>
      <c r="D1028" s="173"/>
      <c r="E1028" s="173"/>
      <c r="F1028" s="170"/>
      <c r="G1028" s="184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</row>
    <row r="1029" spans="2:24" x14ac:dyDescent="0.25">
      <c r="B1029" s="56">
        <v>1026</v>
      </c>
      <c r="C1029" s="175"/>
      <c r="D1029" s="173"/>
      <c r="E1029" s="173"/>
      <c r="F1029" s="170"/>
      <c r="G1029" s="184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</row>
    <row r="1030" spans="2:24" x14ac:dyDescent="0.25">
      <c r="B1030" s="56">
        <v>1027</v>
      </c>
      <c r="C1030" s="175"/>
      <c r="D1030" s="173"/>
      <c r="E1030" s="173"/>
      <c r="F1030" s="170"/>
      <c r="G1030" s="184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</row>
    <row r="1031" spans="2:24" x14ac:dyDescent="0.25">
      <c r="B1031" s="56">
        <v>1028</v>
      </c>
      <c r="C1031" s="175"/>
      <c r="D1031" s="173"/>
      <c r="E1031" s="173"/>
      <c r="F1031" s="170"/>
      <c r="G1031" s="184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</row>
    <row r="1032" spans="2:24" x14ac:dyDescent="0.25">
      <c r="B1032" s="56">
        <v>1029</v>
      </c>
      <c r="C1032" s="175"/>
      <c r="D1032" s="173"/>
      <c r="E1032" s="173"/>
      <c r="F1032" s="170"/>
      <c r="G1032" s="184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</row>
    <row r="1033" spans="2:24" x14ac:dyDescent="0.25">
      <c r="B1033" s="56">
        <v>1030</v>
      </c>
      <c r="C1033" s="175"/>
      <c r="D1033" s="173"/>
      <c r="E1033" s="173"/>
      <c r="F1033" s="170"/>
      <c r="G1033" s="184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</row>
    <row r="1034" spans="2:24" x14ac:dyDescent="0.25">
      <c r="B1034" s="56">
        <v>1031</v>
      </c>
      <c r="C1034" s="175"/>
      <c r="D1034" s="173"/>
      <c r="E1034" s="173"/>
      <c r="F1034" s="170"/>
      <c r="G1034" s="184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</row>
    <row r="1035" spans="2:24" x14ac:dyDescent="0.25">
      <c r="B1035" s="56">
        <v>1032</v>
      </c>
      <c r="C1035" s="175"/>
      <c r="D1035" s="173"/>
      <c r="E1035" s="173"/>
      <c r="F1035" s="170"/>
      <c r="G1035" s="184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</row>
    <row r="1036" spans="2:24" x14ac:dyDescent="0.25">
      <c r="B1036" s="56">
        <v>1033</v>
      </c>
      <c r="C1036" s="175"/>
      <c r="D1036" s="173"/>
      <c r="E1036" s="173"/>
      <c r="F1036" s="170"/>
      <c r="G1036" s="184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</row>
    <row r="1037" spans="2:24" x14ac:dyDescent="0.25">
      <c r="B1037" s="56">
        <v>1034</v>
      </c>
      <c r="C1037" s="175"/>
      <c r="D1037" s="173"/>
      <c r="E1037" s="173"/>
      <c r="F1037" s="170"/>
      <c r="G1037" s="184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</row>
    <row r="1038" spans="2:24" x14ac:dyDescent="0.25">
      <c r="B1038" s="56">
        <v>1035</v>
      </c>
      <c r="C1038" s="175"/>
      <c r="D1038" s="173"/>
      <c r="E1038" s="173"/>
      <c r="F1038" s="170"/>
      <c r="G1038" s="184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</row>
    <row r="1039" spans="2:24" x14ac:dyDescent="0.25">
      <c r="B1039" s="56">
        <v>1036</v>
      </c>
      <c r="C1039" s="175"/>
      <c r="D1039" s="173"/>
      <c r="E1039" s="173"/>
      <c r="F1039" s="170"/>
      <c r="G1039" s="184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</row>
    <row r="1040" spans="2:24" x14ac:dyDescent="0.25">
      <c r="B1040" s="56">
        <v>1037</v>
      </c>
      <c r="C1040" s="175"/>
      <c r="D1040" s="173"/>
      <c r="E1040" s="173"/>
      <c r="F1040" s="170"/>
      <c r="G1040" s="184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</row>
    <row r="1041" spans="2:24" x14ac:dyDescent="0.25">
      <c r="B1041" s="56">
        <v>1038</v>
      </c>
      <c r="C1041" s="175"/>
      <c r="D1041" s="173"/>
      <c r="E1041" s="173"/>
      <c r="F1041" s="170"/>
      <c r="G1041" s="184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</row>
    <row r="1042" spans="2:24" x14ac:dyDescent="0.25">
      <c r="B1042" s="56">
        <v>1039</v>
      </c>
      <c r="C1042" s="175"/>
      <c r="D1042" s="173"/>
      <c r="E1042" s="173"/>
      <c r="F1042" s="170"/>
      <c r="G1042" s="184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</row>
    <row r="1043" spans="2:24" x14ac:dyDescent="0.25">
      <c r="B1043" s="56">
        <v>1040</v>
      </c>
      <c r="C1043" s="175"/>
      <c r="D1043" s="173"/>
      <c r="E1043" s="173"/>
      <c r="F1043" s="170"/>
      <c r="G1043" s="184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</row>
    <row r="1044" spans="2:24" x14ac:dyDescent="0.25">
      <c r="B1044" s="56">
        <v>1041</v>
      </c>
      <c r="C1044" s="175"/>
      <c r="D1044" s="173"/>
      <c r="E1044" s="173"/>
      <c r="F1044" s="170"/>
      <c r="G1044" s="184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</row>
    <row r="1045" spans="2:24" x14ac:dyDescent="0.25">
      <c r="B1045" s="56">
        <v>1042</v>
      </c>
      <c r="C1045" s="175"/>
      <c r="D1045" s="173"/>
      <c r="E1045" s="173"/>
      <c r="F1045" s="170"/>
      <c r="G1045" s="184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</row>
    <row r="1046" spans="2:24" x14ac:dyDescent="0.25">
      <c r="B1046" s="56">
        <v>1043</v>
      </c>
      <c r="C1046" s="175"/>
      <c r="D1046" s="173"/>
      <c r="E1046" s="173"/>
      <c r="F1046" s="170"/>
      <c r="G1046" s="184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</row>
    <row r="1047" spans="2:24" x14ac:dyDescent="0.25">
      <c r="B1047" s="56">
        <v>1044</v>
      </c>
      <c r="C1047" s="175"/>
      <c r="D1047" s="173"/>
      <c r="E1047" s="173"/>
      <c r="F1047" s="170"/>
      <c r="G1047" s="184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</row>
    <row r="1048" spans="2:24" x14ac:dyDescent="0.25">
      <c r="B1048" s="56">
        <v>1045</v>
      </c>
      <c r="C1048" s="175"/>
      <c r="D1048" s="173"/>
      <c r="E1048" s="173"/>
      <c r="F1048" s="170"/>
      <c r="G1048" s="184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</row>
    <row r="1049" spans="2:24" x14ac:dyDescent="0.25">
      <c r="B1049" s="56">
        <v>1046</v>
      </c>
      <c r="C1049" s="175"/>
      <c r="D1049" s="173"/>
      <c r="E1049" s="173"/>
      <c r="F1049" s="170"/>
      <c r="G1049" s="184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</row>
    <row r="1050" spans="2:24" x14ac:dyDescent="0.25">
      <c r="B1050" s="56">
        <v>1047</v>
      </c>
      <c r="C1050" s="175"/>
      <c r="D1050" s="173"/>
      <c r="E1050" s="173"/>
      <c r="F1050" s="170"/>
      <c r="G1050" s="184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</row>
    <row r="1051" spans="2:24" x14ac:dyDescent="0.25">
      <c r="B1051" s="56">
        <v>1048</v>
      </c>
      <c r="C1051" s="175"/>
      <c r="D1051" s="173"/>
      <c r="E1051" s="173"/>
      <c r="F1051" s="170"/>
      <c r="G1051" s="184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</row>
    <row r="1052" spans="2:24" x14ac:dyDescent="0.25">
      <c r="B1052" s="56">
        <v>1049</v>
      </c>
      <c r="C1052" s="175"/>
      <c r="D1052" s="173"/>
      <c r="E1052" s="173"/>
      <c r="F1052" s="170"/>
      <c r="G1052" s="184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</row>
    <row r="1053" spans="2:24" x14ac:dyDescent="0.25">
      <c r="B1053" s="56">
        <v>1050</v>
      </c>
      <c r="C1053" s="175"/>
      <c r="D1053" s="173"/>
      <c r="E1053" s="173"/>
      <c r="F1053" s="170"/>
      <c r="G1053" s="184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</row>
    <row r="1054" spans="2:24" x14ac:dyDescent="0.25">
      <c r="B1054" s="56">
        <v>1051</v>
      </c>
      <c r="C1054" s="175"/>
      <c r="D1054" s="173"/>
      <c r="E1054" s="173"/>
      <c r="F1054" s="170"/>
      <c r="G1054" s="184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</row>
    <row r="1055" spans="2:24" x14ac:dyDescent="0.25">
      <c r="B1055" s="56">
        <v>1052</v>
      </c>
      <c r="C1055" s="175"/>
      <c r="D1055" s="173"/>
      <c r="E1055" s="173"/>
      <c r="F1055" s="170"/>
      <c r="G1055" s="184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</row>
    <row r="1056" spans="2:24" x14ac:dyDescent="0.25">
      <c r="B1056" s="56">
        <v>1053</v>
      </c>
      <c r="C1056" s="175"/>
      <c r="D1056" s="173"/>
      <c r="E1056" s="173"/>
      <c r="F1056" s="170"/>
      <c r="G1056" s="184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</row>
    <row r="1057" spans="2:24" x14ac:dyDescent="0.25">
      <c r="B1057" s="56">
        <v>1054</v>
      </c>
      <c r="C1057" s="175"/>
      <c r="D1057" s="173"/>
      <c r="E1057" s="173"/>
      <c r="F1057" s="170"/>
      <c r="G1057" s="184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</row>
    <row r="1058" spans="2:24" x14ac:dyDescent="0.25">
      <c r="B1058" s="56">
        <v>1055</v>
      </c>
      <c r="C1058" s="175"/>
      <c r="D1058" s="173"/>
      <c r="E1058" s="173"/>
      <c r="F1058" s="170"/>
      <c r="G1058" s="184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</row>
    <row r="1059" spans="2:24" x14ac:dyDescent="0.25">
      <c r="B1059" s="56">
        <v>1056</v>
      </c>
      <c r="C1059" s="175"/>
      <c r="D1059" s="173"/>
      <c r="E1059" s="173"/>
      <c r="F1059" s="170"/>
      <c r="G1059" s="184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</row>
    <row r="1060" spans="2:24" x14ac:dyDescent="0.25">
      <c r="B1060" s="56">
        <v>1057</v>
      </c>
      <c r="C1060" s="175"/>
      <c r="D1060" s="173"/>
      <c r="E1060" s="173"/>
      <c r="F1060" s="170"/>
      <c r="G1060" s="184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</row>
    <row r="1061" spans="2:24" x14ac:dyDescent="0.25">
      <c r="B1061" s="56">
        <v>1058</v>
      </c>
      <c r="C1061" s="175"/>
      <c r="D1061" s="173"/>
      <c r="E1061" s="173"/>
      <c r="F1061" s="170"/>
      <c r="G1061" s="184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</row>
    <row r="1062" spans="2:24" x14ac:dyDescent="0.25">
      <c r="B1062" s="56">
        <v>1059</v>
      </c>
      <c r="C1062" s="175"/>
      <c r="D1062" s="173"/>
      <c r="E1062" s="173"/>
      <c r="F1062" s="170"/>
      <c r="G1062" s="184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</row>
    <row r="1063" spans="2:24" x14ac:dyDescent="0.25">
      <c r="B1063" s="56">
        <v>1060</v>
      </c>
      <c r="C1063" s="175"/>
      <c r="D1063" s="173"/>
      <c r="E1063" s="173"/>
      <c r="F1063" s="170"/>
      <c r="G1063" s="184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</row>
    <row r="1064" spans="2:24" x14ac:dyDescent="0.25">
      <c r="B1064" s="56">
        <v>1061</v>
      </c>
      <c r="C1064" s="175"/>
      <c r="D1064" s="173"/>
      <c r="E1064" s="173"/>
      <c r="F1064" s="170"/>
      <c r="G1064" s="184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</row>
    <row r="1065" spans="2:24" x14ac:dyDescent="0.25">
      <c r="B1065" s="56">
        <v>1062</v>
      </c>
      <c r="C1065" s="175"/>
      <c r="D1065" s="173"/>
      <c r="E1065" s="173"/>
      <c r="F1065" s="170"/>
      <c r="G1065" s="184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</row>
    <row r="1066" spans="2:24" x14ac:dyDescent="0.25">
      <c r="B1066" s="56">
        <v>1063</v>
      </c>
      <c r="C1066" s="175"/>
      <c r="D1066" s="173"/>
      <c r="E1066" s="173"/>
      <c r="F1066" s="170"/>
      <c r="G1066" s="184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</row>
    <row r="1067" spans="2:24" x14ac:dyDescent="0.25">
      <c r="B1067" s="56">
        <v>1064</v>
      </c>
      <c r="C1067" s="175"/>
      <c r="D1067" s="173"/>
      <c r="E1067" s="173"/>
      <c r="F1067" s="170"/>
      <c r="G1067" s="184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</row>
    <row r="1068" spans="2:24" x14ac:dyDescent="0.25">
      <c r="B1068" s="56">
        <v>1065</v>
      </c>
      <c r="C1068" s="175"/>
      <c r="D1068" s="173"/>
      <c r="E1068" s="173"/>
      <c r="F1068" s="170"/>
      <c r="G1068" s="184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</row>
    <row r="1069" spans="2:24" x14ac:dyDescent="0.25">
      <c r="B1069" s="56">
        <v>1066</v>
      </c>
      <c r="C1069" s="175"/>
      <c r="D1069" s="173"/>
      <c r="E1069" s="173"/>
      <c r="F1069" s="170"/>
      <c r="G1069" s="184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</row>
    <row r="1070" spans="2:24" x14ac:dyDescent="0.25">
      <c r="B1070" s="56">
        <v>1067</v>
      </c>
      <c r="C1070" s="175"/>
      <c r="D1070" s="173"/>
      <c r="E1070" s="173"/>
      <c r="F1070" s="170"/>
      <c r="G1070" s="184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</row>
    <row r="1071" spans="2:24" x14ac:dyDescent="0.25">
      <c r="B1071" s="56">
        <v>1068</v>
      </c>
      <c r="C1071" s="175"/>
      <c r="D1071" s="173"/>
      <c r="E1071" s="173"/>
      <c r="F1071" s="170"/>
      <c r="G1071" s="184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</row>
    <row r="1072" spans="2:24" x14ac:dyDescent="0.25">
      <c r="B1072" s="56">
        <v>1069</v>
      </c>
      <c r="C1072" s="175"/>
      <c r="D1072" s="173"/>
      <c r="E1072" s="173"/>
      <c r="F1072" s="170"/>
      <c r="G1072" s="184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</row>
    <row r="1073" spans="2:24" x14ac:dyDescent="0.25">
      <c r="B1073" s="56">
        <v>1070</v>
      </c>
      <c r="C1073" s="175"/>
      <c r="D1073" s="173"/>
      <c r="E1073" s="173"/>
      <c r="F1073" s="170"/>
      <c r="G1073" s="184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</row>
    <row r="1074" spans="2:24" x14ac:dyDescent="0.25">
      <c r="B1074" s="56">
        <v>1071</v>
      </c>
      <c r="C1074" s="175"/>
      <c r="D1074" s="173"/>
      <c r="E1074" s="173"/>
      <c r="F1074" s="170"/>
      <c r="G1074" s="184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</row>
    <row r="1075" spans="2:24" x14ac:dyDescent="0.25">
      <c r="B1075" s="56">
        <v>1072</v>
      </c>
      <c r="C1075" s="175"/>
      <c r="D1075" s="173"/>
      <c r="E1075" s="173"/>
      <c r="F1075" s="170"/>
      <c r="G1075" s="184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</row>
    <row r="1076" spans="2:24" x14ac:dyDescent="0.25">
      <c r="B1076" s="56">
        <v>1073</v>
      </c>
      <c r="C1076" s="175"/>
      <c r="D1076" s="173"/>
      <c r="E1076" s="173"/>
      <c r="F1076" s="170"/>
      <c r="G1076" s="184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</row>
    <row r="1077" spans="2:24" x14ac:dyDescent="0.25">
      <c r="B1077" s="56">
        <v>1074</v>
      </c>
      <c r="C1077" s="175"/>
      <c r="D1077" s="173"/>
      <c r="E1077" s="173"/>
      <c r="F1077" s="170"/>
      <c r="G1077" s="184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</row>
    <row r="1078" spans="2:24" x14ac:dyDescent="0.25">
      <c r="B1078" s="56">
        <v>1075</v>
      </c>
      <c r="C1078" s="175"/>
      <c r="D1078" s="173"/>
      <c r="E1078" s="173"/>
      <c r="F1078" s="170"/>
      <c r="G1078" s="184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</row>
    <row r="1079" spans="2:24" x14ac:dyDescent="0.25">
      <c r="B1079" s="56">
        <v>1076</v>
      </c>
      <c r="C1079" s="175"/>
      <c r="D1079" s="173"/>
      <c r="E1079" s="173"/>
      <c r="F1079" s="170"/>
      <c r="G1079" s="184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</row>
    <row r="1080" spans="2:24" x14ac:dyDescent="0.25">
      <c r="B1080" s="56">
        <v>1077</v>
      </c>
      <c r="C1080" s="175"/>
      <c r="D1080" s="173"/>
      <c r="E1080" s="173"/>
      <c r="F1080" s="170"/>
      <c r="G1080" s="184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</row>
    <row r="1081" spans="2:24" x14ac:dyDescent="0.25">
      <c r="B1081" s="56">
        <v>1078</v>
      </c>
      <c r="C1081" s="175"/>
      <c r="D1081" s="173"/>
      <c r="E1081" s="173"/>
      <c r="F1081" s="170"/>
      <c r="G1081" s="184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</row>
    <row r="1082" spans="2:24" x14ac:dyDescent="0.25">
      <c r="B1082" s="56">
        <v>1079</v>
      </c>
      <c r="C1082" s="175"/>
      <c r="D1082" s="173"/>
      <c r="E1082" s="173"/>
      <c r="F1082" s="170"/>
      <c r="G1082" s="184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</row>
    <row r="1083" spans="2:24" x14ac:dyDescent="0.25">
      <c r="B1083" s="56">
        <v>1080</v>
      </c>
      <c r="C1083" s="175"/>
      <c r="D1083" s="173"/>
      <c r="E1083" s="173"/>
      <c r="F1083" s="170"/>
      <c r="G1083" s="184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</row>
    <row r="1084" spans="2:24" x14ac:dyDescent="0.25">
      <c r="B1084" s="56">
        <v>1081</v>
      </c>
      <c r="C1084" s="175"/>
      <c r="D1084" s="173"/>
      <c r="E1084" s="173"/>
      <c r="F1084" s="170"/>
      <c r="G1084" s="184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</row>
    <row r="1085" spans="2:24" x14ac:dyDescent="0.25">
      <c r="B1085" s="56">
        <v>1082</v>
      </c>
      <c r="C1085" s="175"/>
      <c r="D1085" s="173"/>
      <c r="E1085" s="173"/>
      <c r="F1085" s="170"/>
      <c r="G1085" s="184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</row>
    <row r="1086" spans="2:24" x14ac:dyDescent="0.25">
      <c r="B1086" s="56">
        <v>1083</v>
      </c>
      <c r="C1086" s="175"/>
      <c r="D1086" s="173"/>
      <c r="E1086" s="173"/>
      <c r="F1086" s="170"/>
      <c r="G1086" s="184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</row>
    <row r="1087" spans="2:24" x14ac:dyDescent="0.25">
      <c r="B1087" s="56">
        <v>1084</v>
      </c>
      <c r="C1087" s="175"/>
      <c r="D1087" s="173"/>
      <c r="E1087" s="173"/>
      <c r="F1087" s="170"/>
      <c r="G1087" s="184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</row>
    <row r="1088" spans="2:24" x14ac:dyDescent="0.25">
      <c r="B1088" s="56">
        <v>1085</v>
      </c>
      <c r="C1088" s="175"/>
      <c r="D1088" s="173"/>
      <c r="E1088" s="173"/>
      <c r="F1088" s="170"/>
      <c r="G1088" s="184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</row>
    <row r="1089" spans="2:24" x14ac:dyDescent="0.25">
      <c r="B1089" s="56">
        <v>1086</v>
      </c>
      <c r="C1089" s="175"/>
      <c r="D1089" s="173"/>
      <c r="E1089" s="173"/>
      <c r="F1089" s="170"/>
      <c r="G1089" s="184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</row>
    <row r="1090" spans="2:24" x14ac:dyDescent="0.25">
      <c r="B1090" s="56">
        <v>1087</v>
      </c>
      <c r="C1090" s="175"/>
      <c r="D1090" s="173"/>
      <c r="E1090" s="173"/>
      <c r="F1090" s="170"/>
      <c r="G1090" s="184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</row>
    <row r="1091" spans="2:24" x14ac:dyDescent="0.25">
      <c r="B1091" s="56">
        <v>1088</v>
      </c>
      <c r="C1091" s="175"/>
      <c r="D1091" s="173"/>
      <c r="E1091" s="173"/>
      <c r="F1091" s="170"/>
      <c r="G1091" s="184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</row>
    <row r="1092" spans="2:24" x14ac:dyDescent="0.25">
      <c r="B1092" s="56">
        <v>1089</v>
      </c>
      <c r="C1092" s="175"/>
      <c r="D1092" s="173"/>
      <c r="E1092" s="173"/>
      <c r="F1092" s="170"/>
      <c r="G1092" s="184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</row>
    <row r="1093" spans="2:24" x14ac:dyDescent="0.25">
      <c r="B1093" s="56">
        <v>1090</v>
      </c>
      <c r="C1093" s="175"/>
      <c r="D1093" s="173"/>
      <c r="E1093" s="173"/>
      <c r="F1093" s="170"/>
      <c r="G1093" s="184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</row>
    <row r="1094" spans="2:24" x14ac:dyDescent="0.25">
      <c r="B1094" s="56">
        <v>1091</v>
      </c>
      <c r="C1094" s="175"/>
      <c r="D1094" s="173"/>
      <c r="E1094" s="173"/>
      <c r="F1094" s="170"/>
      <c r="G1094" s="184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</row>
    <row r="1095" spans="2:24" x14ac:dyDescent="0.25">
      <c r="B1095" s="56">
        <v>1092</v>
      </c>
      <c r="C1095" s="175"/>
      <c r="D1095" s="173"/>
      <c r="E1095" s="173"/>
      <c r="F1095" s="170"/>
      <c r="G1095" s="184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</row>
    <row r="1096" spans="2:24" x14ac:dyDescent="0.25">
      <c r="B1096" s="56">
        <v>1093</v>
      </c>
      <c r="C1096" s="175"/>
      <c r="D1096" s="173"/>
      <c r="E1096" s="173"/>
      <c r="F1096" s="170"/>
      <c r="G1096" s="184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</row>
    <row r="1097" spans="2:24" x14ac:dyDescent="0.25">
      <c r="B1097" s="56">
        <v>1094</v>
      </c>
      <c r="C1097" s="175"/>
      <c r="D1097" s="173"/>
      <c r="E1097" s="173"/>
      <c r="F1097" s="170"/>
      <c r="G1097" s="184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</row>
    <row r="1098" spans="2:24" x14ac:dyDescent="0.25">
      <c r="B1098" s="56">
        <v>1095</v>
      </c>
      <c r="C1098" s="175"/>
      <c r="D1098" s="173"/>
      <c r="E1098" s="173"/>
      <c r="F1098" s="170"/>
      <c r="G1098" s="184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</row>
    <row r="1099" spans="2:24" x14ac:dyDescent="0.25">
      <c r="B1099" s="56">
        <v>1096</v>
      </c>
      <c r="C1099" s="175"/>
      <c r="D1099" s="173"/>
      <c r="E1099" s="173"/>
      <c r="F1099" s="170"/>
      <c r="G1099" s="184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</row>
    <row r="1100" spans="2:24" x14ac:dyDescent="0.25">
      <c r="B1100" s="56">
        <v>1097</v>
      </c>
      <c r="C1100" s="175"/>
      <c r="D1100" s="173"/>
      <c r="E1100" s="173"/>
      <c r="F1100" s="170"/>
      <c r="G1100" s="184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</row>
    <row r="1101" spans="2:24" x14ac:dyDescent="0.25">
      <c r="B1101" s="56">
        <v>1098</v>
      </c>
      <c r="C1101" s="175"/>
      <c r="D1101" s="173"/>
      <c r="E1101" s="173"/>
      <c r="F1101" s="170"/>
      <c r="G1101" s="184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</row>
    <row r="1102" spans="2:24" x14ac:dyDescent="0.25">
      <c r="B1102" s="56">
        <v>1099</v>
      </c>
      <c r="C1102" s="175"/>
      <c r="D1102" s="173"/>
      <c r="E1102" s="173"/>
      <c r="F1102" s="170"/>
      <c r="G1102" s="184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</row>
    <row r="1103" spans="2:24" x14ac:dyDescent="0.25">
      <c r="B1103" s="56">
        <v>1100</v>
      </c>
      <c r="C1103" s="175"/>
      <c r="D1103" s="173"/>
      <c r="E1103" s="173"/>
      <c r="F1103" s="170"/>
      <c r="G1103" s="184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</row>
    <row r="1104" spans="2:24" x14ac:dyDescent="0.25">
      <c r="B1104" s="56">
        <v>1101</v>
      </c>
      <c r="C1104" s="175"/>
      <c r="D1104" s="173"/>
      <c r="E1104" s="173"/>
      <c r="F1104" s="170"/>
      <c r="G1104" s="184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</row>
    <row r="1105" spans="2:24" x14ac:dyDescent="0.25">
      <c r="B1105" s="56">
        <v>1102</v>
      </c>
      <c r="C1105" s="175"/>
      <c r="D1105" s="173"/>
      <c r="E1105" s="173"/>
      <c r="F1105" s="170"/>
      <c r="G1105" s="184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</row>
    <row r="1106" spans="2:24" x14ac:dyDescent="0.25">
      <c r="B1106" s="56">
        <v>1103</v>
      </c>
      <c r="C1106" s="175"/>
      <c r="D1106" s="173"/>
      <c r="E1106" s="173"/>
      <c r="F1106" s="170"/>
      <c r="G1106" s="184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</row>
    <row r="1107" spans="2:24" x14ac:dyDescent="0.25">
      <c r="B1107" s="56">
        <v>1104</v>
      </c>
      <c r="C1107" s="175"/>
      <c r="D1107" s="173"/>
      <c r="E1107" s="173"/>
      <c r="F1107" s="170"/>
      <c r="G1107" s="184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</row>
    <row r="1108" spans="2:24" x14ac:dyDescent="0.25">
      <c r="B1108" s="56">
        <v>1105</v>
      </c>
      <c r="C1108" s="175"/>
      <c r="D1108" s="173"/>
      <c r="E1108" s="173"/>
      <c r="F1108" s="170"/>
      <c r="G1108" s="184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</row>
    <row r="1109" spans="2:24" x14ac:dyDescent="0.25">
      <c r="B1109" s="56">
        <v>1106</v>
      </c>
      <c r="C1109" s="175"/>
      <c r="D1109" s="173"/>
      <c r="E1109" s="173"/>
      <c r="F1109" s="170"/>
      <c r="G1109" s="184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</row>
    <row r="1110" spans="2:24" x14ac:dyDescent="0.25">
      <c r="B1110" s="56">
        <v>1107</v>
      </c>
      <c r="C1110" s="175"/>
      <c r="D1110" s="173"/>
      <c r="E1110" s="173"/>
      <c r="F1110" s="170"/>
      <c r="G1110" s="184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</row>
    <row r="1111" spans="2:24" x14ac:dyDescent="0.25">
      <c r="B1111" s="56">
        <v>1108</v>
      </c>
      <c r="C1111" s="175"/>
      <c r="D1111" s="173"/>
      <c r="E1111" s="173"/>
      <c r="F1111" s="170"/>
      <c r="G1111" s="184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</row>
    <row r="1112" spans="2:24" x14ac:dyDescent="0.25">
      <c r="B1112" s="56">
        <v>1109</v>
      </c>
      <c r="C1112" s="175"/>
      <c r="D1112" s="173"/>
      <c r="E1112" s="173"/>
      <c r="F1112" s="170"/>
      <c r="G1112" s="184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</row>
    <row r="1113" spans="2:24" x14ac:dyDescent="0.25">
      <c r="B1113" s="56">
        <v>1110</v>
      </c>
      <c r="C1113" s="175"/>
      <c r="D1113" s="173"/>
      <c r="E1113" s="173"/>
      <c r="F1113" s="170"/>
      <c r="G1113" s="184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</row>
    <row r="1114" spans="2:24" x14ac:dyDescent="0.25">
      <c r="B1114" s="56">
        <v>1111</v>
      </c>
      <c r="C1114" s="175"/>
      <c r="D1114" s="173"/>
      <c r="E1114" s="173"/>
      <c r="F1114" s="170"/>
      <c r="G1114" s="184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</row>
    <row r="1115" spans="2:24" x14ac:dyDescent="0.25">
      <c r="B1115" s="56">
        <v>1112</v>
      </c>
      <c r="C1115" s="175"/>
      <c r="D1115" s="173"/>
      <c r="E1115" s="173"/>
      <c r="F1115" s="170"/>
      <c r="G1115" s="184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</row>
    <row r="1116" spans="2:24" x14ac:dyDescent="0.25">
      <c r="B1116" s="56">
        <v>1113</v>
      </c>
      <c r="C1116" s="175"/>
      <c r="D1116" s="173"/>
      <c r="E1116" s="173"/>
      <c r="F1116" s="170"/>
      <c r="G1116" s="184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</row>
    <row r="1117" spans="2:24" x14ac:dyDescent="0.25">
      <c r="B1117" s="56">
        <v>1114</v>
      </c>
      <c r="C1117" s="175"/>
      <c r="D1117" s="173"/>
      <c r="E1117" s="173"/>
      <c r="F1117" s="170"/>
      <c r="G1117" s="184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</row>
    <row r="1118" spans="2:24" x14ac:dyDescent="0.25">
      <c r="B1118" s="56">
        <v>1115</v>
      </c>
      <c r="C1118" s="175"/>
      <c r="D1118" s="173"/>
      <c r="E1118" s="173"/>
      <c r="F1118" s="170"/>
      <c r="G1118" s="184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</row>
    <row r="1119" spans="2:24" x14ac:dyDescent="0.25">
      <c r="B1119" s="56">
        <v>1116</v>
      </c>
      <c r="C1119" s="175"/>
      <c r="D1119" s="173"/>
      <c r="E1119" s="173"/>
      <c r="F1119" s="170"/>
      <c r="G1119" s="184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</row>
    <row r="1120" spans="2:24" x14ac:dyDescent="0.25">
      <c r="B1120" s="56">
        <v>1117</v>
      </c>
      <c r="C1120" s="175"/>
      <c r="D1120" s="173"/>
      <c r="E1120" s="173"/>
      <c r="F1120" s="170"/>
      <c r="G1120" s="184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</row>
    <row r="1121" spans="2:24" x14ac:dyDescent="0.25">
      <c r="B1121" s="56">
        <v>1118</v>
      </c>
      <c r="C1121" s="175"/>
      <c r="D1121" s="173"/>
      <c r="E1121" s="173"/>
      <c r="F1121" s="170"/>
      <c r="G1121" s="184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</row>
    <row r="1122" spans="2:24" x14ac:dyDescent="0.25">
      <c r="B1122" s="56">
        <v>1119</v>
      </c>
      <c r="C1122" s="175"/>
      <c r="D1122" s="173"/>
      <c r="E1122" s="173"/>
      <c r="F1122" s="170"/>
      <c r="G1122" s="184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</row>
    <row r="1123" spans="2:24" x14ac:dyDescent="0.25">
      <c r="B1123" s="56">
        <v>1120</v>
      </c>
      <c r="C1123" s="175"/>
      <c r="D1123" s="173"/>
      <c r="E1123" s="173"/>
      <c r="F1123" s="170"/>
      <c r="G1123" s="184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</row>
    <row r="1124" spans="2:24" x14ac:dyDescent="0.25">
      <c r="B1124" s="56">
        <v>1121</v>
      </c>
      <c r="C1124" s="175"/>
      <c r="D1124" s="173"/>
      <c r="E1124" s="173"/>
      <c r="F1124" s="170"/>
      <c r="G1124" s="184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</row>
    <row r="1125" spans="2:24" x14ac:dyDescent="0.25">
      <c r="B1125" s="56">
        <v>1122</v>
      </c>
      <c r="C1125" s="175"/>
      <c r="D1125" s="173"/>
      <c r="E1125" s="173"/>
      <c r="F1125" s="170"/>
      <c r="G1125" s="184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</row>
    <row r="1126" spans="2:24" x14ac:dyDescent="0.25">
      <c r="B1126" s="56">
        <v>1123</v>
      </c>
      <c r="C1126" s="175"/>
      <c r="D1126" s="173"/>
      <c r="E1126" s="173"/>
      <c r="F1126" s="170"/>
      <c r="G1126" s="184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</row>
    <row r="1127" spans="2:24" x14ac:dyDescent="0.25">
      <c r="B1127" s="56">
        <v>1124</v>
      </c>
      <c r="C1127" s="175"/>
      <c r="D1127" s="173"/>
      <c r="E1127" s="173"/>
      <c r="F1127" s="170"/>
      <c r="G1127" s="184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</row>
    <row r="1128" spans="2:24" x14ac:dyDescent="0.25">
      <c r="B1128" s="56">
        <v>1125</v>
      </c>
      <c r="C1128" s="175"/>
      <c r="D1128" s="173"/>
      <c r="E1128" s="173"/>
      <c r="F1128" s="170"/>
      <c r="G1128" s="184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</row>
    <row r="1129" spans="2:24" x14ac:dyDescent="0.25">
      <c r="B1129" s="56">
        <v>1126</v>
      </c>
      <c r="C1129" s="175"/>
      <c r="D1129" s="173"/>
      <c r="E1129" s="173"/>
      <c r="F1129" s="170"/>
      <c r="G1129" s="184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</row>
    <row r="1130" spans="2:24" x14ac:dyDescent="0.25">
      <c r="B1130" s="56">
        <v>1127</v>
      </c>
      <c r="C1130" s="175"/>
      <c r="D1130" s="173"/>
      <c r="E1130" s="173"/>
      <c r="F1130" s="170"/>
      <c r="G1130" s="184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</row>
    <row r="1131" spans="2:24" x14ac:dyDescent="0.25">
      <c r="B1131" s="56">
        <v>1128</v>
      </c>
      <c r="C1131" s="175"/>
      <c r="D1131" s="173"/>
      <c r="E1131" s="173"/>
      <c r="F1131" s="170"/>
      <c r="G1131" s="184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</row>
    <row r="1132" spans="2:24" x14ac:dyDescent="0.25">
      <c r="B1132" s="56">
        <v>1129</v>
      </c>
      <c r="C1132" s="175"/>
      <c r="D1132" s="173"/>
      <c r="E1132" s="173"/>
      <c r="F1132" s="170"/>
      <c r="G1132" s="184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</row>
    <row r="1133" spans="2:24" x14ac:dyDescent="0.25">
      <c r="B1133" s="56">
        <v>1130</v>
      </c>
      <c r="C1133" s="175"/>
      <c r="D1133" s="173"/>
      <c r="E1133" s="173"/>
      <c r="F1133" s="170"/>
      <c r="G1133" s="184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</row>
    <row r="1134" spans="2:24" x14ac:dyDescent="0.25">
      <c r="B1134" s="56">
        <v>1131</v>
      </c>
      <c r="C1134" s="175"/>
      <c r="D1134" s="173"/>
      <c r="E1134" s="173"/>
      <c r="F1134" s="170"/>
      <c r="G1134" s="184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</row>
    <row r="1135" spans="2:24" x14ac:dyDescent="0.25">
      <c r="B1135" s="56">
        <v>1132</v>
      </c>
      <c r="C1135" s="175"/>
      <c r="D1135" s="173"/>
      <c r="E1135" s="173"/>
      <c r="F1135" s="170"/>
      <c r="G1135" s="184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</row>
    <row r="1136" spans="2:24" x14ac:dyDescent="0.25">
      <c r="B1136" s="56">
        <v>1133</v>
      </c>
      <c r="C1136" s="175"/>
      <c r="D1136" s="173"/>
      <c r="E1136" s="173"/>
      <c r="F1136" s="170"/>
      <c r="G1136" s="184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</row>
    <row r="1137" spans="2:24" x14ac:dyDescent="0.25">
      <c r="B1137" s="56">
        <v>1134</v>
      </c>
      <c r="C1137" s="175"/>
      <c r="D1137" s="173"/>
      <c r="E1137" s="173"/>
      <c r="F1137" s="170"/>
      <c r="G1137" s="184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</row>
    <row r="1138" spans="2:24" x14ac:dyDescent="0.25">
      <c r="B1138" s="56">
        <v>1135</v>
      </c>
      <c r="C1138" s="175"/>
      <c r="D1138" s="173"/>
      <c r="E1138" s="173"/>
      <c r="F1138" s="170"/>
      <c r="G1138" s="184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</row>
    <row r="1139" spans="2:24" x14ac:dyDescent="0.25">
      <c r="B1139" s="56">
        <v>1136</v>
      </c>
      <c r="C1139" s="175"/>
      <c r="D1139" s="173"/>
      <c r="E1139" s="173"/>
      <c r="F1139" s="170"/>
      <c r="G1139" s="184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</row>
    <row r="1140" spans="2:24" x14ac:dyDescent="0.25">
      <c r="B1140" s="56">
        <v>1137</v>
      </c>
      <c r="C1140" s="175"/>
      <c r="D1140" s="173"/>
      <c r="E1140" s="173"/>
      <c r="F1140" s="170"/>
      <c r="G1140" s="184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</row>
    <row r="1141" spans="2:24" x14ac:dyDescent="0.25">
      <c r="B1141" s="56">
        <v>1138</v>
      </c>
      <c r="C1141" s="175"/>
      <c r="D1141" s="173"/>
      <c r="E1141" s="173"/>
      <c r="F1141" s="170"/>
      <c r="G1141" s="184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</row>
    <row r="1142" spans="2:24" x14ac:dyDescent="0.25">
      <c r="B1142" s="56">
        <v>1139</v>
      </c>
      <c r="C1142" s="175"/>
      <c r="D1142" s="173"/>
      <c r="E1142" s="173"/>
      <c r="F1142" s="170"/>
      <c r="G1142" s="184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</row>
    <row r="1143" spans="2:24" x14ac:dyDescent="0.25">
      <c r="B1143" s="56">
        <v>1140</v>
      </c>
      <c r="C1143" s="175"/>
      <c r="D1143" s="173"/>
      <c r="E1143" s="173"/>
      <c r="F1143" s="170"/>
      <c r="G1143" s="184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</row>
    <row r="1144" spans="2:24" x14ac:dyDescent="0.25">
      <c r="B1144" s="56">
        <v>1141</v>
      </c>
      <c r="C1144" s="175"/>
      <c r="D1144" s="173"/>
      <c r="E1144" s="173"/>
      <c r="F1144" s="170"/>
      <c r="G1144" s="184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</row>
    <row r="1145" spans="2:24" x14ac:dyDescent="0.25">
      <c r="B1145" s="56">
        <v>1142</v>
      </c>
      <c r="C1145" s="175"/>
      <c r="D1145" s="173"/>
      <c r="E1145" s="173"/>
      <c r="F1145" s="170"/>
      <c r="G1145" s="184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</row>
    <row r="1146" spans="2:24" x14ac:dyDescent="0.25">
      <c r="B1146" s="56">
        <v>1143</v>
      </c>
      <c r="C1146" s="175"/>
      <c r="D1146" s="173"/>
      <c r="E1146" s="173"/>
      <c r="F1146" s="170"/>
      <c r="G1146" s="184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</row>
    <row r="1147" spans="2:24" x14ac:dyDescent="0.25">
      <c r="B1147" s="56">
        <v>1144</v>
      </c>
      <c r="C1147" s="175"/>
      <c r="D1147" s="173"/>
      <c r="E1147" s="173"/>
      <c r="F1147" s="170"/>
      <c r="G1147" s="184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</row>
    <row r="1148" spans="2:24" x14ac:dyDescent="0.25">
      <c r="B1148" s="56">
        <v>1145</v>
      </c>
      <c r="C1148" s="175"/>
      <c r="D1148" s="173"/>
      <c r="E1148" s="173"/>
      <c r="F1148" s="170"/>
      <c r="G1148" s="184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</row>
    <row r="1149" spans="2:24" x14ac:dyDescent="0.25">
      <c r="B1149" s="56">
        <v>1146</v>
      </c>
      <c r="C1149" s="175"/>
      <c r="D1149" s="173"/>
      <c r="E1149" s="173"/>
      <c r="F1149" s="170"/>
      <c r="G1149" s="184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</row>
    <row r="1150" spans="2:24" x14ac:dyDescent="0.25">
      <c r="B1150" s="56">
        <v>1147</v>
      </c>
      <c r="C1150" s="175"/>
      <c r="D1150" s="173"/>
      <c r="E1150" s="173"/>
      <c r="F1150" s="170"/>
      <c r="G1150" s="184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</row>
    <row r="1151" spans="2:24" x14ac:dyDescent="0.25">
      <c r="B1151" s="56">
        <v>1148</v>
      </c>
      <c r="C1151" s="175"/>
      <c r="D1151" s="173"/>
      <c r="E1151" s="173"/>
      <c r="F1151" s="170"/>
      <c r="G1151" s="184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</row>
    <row r="1152" spans="2:24" x14ac:dyDescent="0.25">
      <c r="B1152" s="56">
        <v>1149</v>
      </c>
      <c r="C1152" s="175"/>
      <c r="D1152" s="173"/>
      <c r="E1152" s="173"/>
      <c r="F1152" s="170"/>
      <c r="G1152" s="184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</row>
    <row r="1153" spans="2:24" x14ac:dyDescent="0.25">
      <c r="B1153" s="56">
        <v>1150</v>
      </c>
      <c r="C1153" s="175"/>
      <c r="D1153" s="173"/>
      <c r="E1153" s="173"/>
      <c r="F1153" s="170"/>
      <c r="G1153" s="184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</row>
    <row r="1154" spans="2:24" x14ac:dyDescent="0.25">
      <c r="B1154" s="56">
        <v>1151</v>
      </c>
      <c r="C1154" s="175"/>
      <c r="D1154" s="173"/>
      <c r="E1154" s="173"/>
      <c r="F1154" s="170"/>
      <c r="G1154" s="184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</row>
    <row r="1155" spans="2:24" x14ac:dyDescent="0.25">
      <c r="B1155" s="56">
        <v>1152</v>
      </c>
      <c r="C1155" s="175"/>
      <c r="D1155" s="173"/>
      <c r="E1155" s="173"/>
      <c r="F1155" s="170"/>
      <c r="G1155" s="184"/>
      <c r="H1155" s="56"/>
      <c r="I1155" s="56"/>
      <c r="J1155" s="56"/>
      <c r="K1155" s="56"/>
      <c r="L1155" s="56"/>
      <c r="M1155" s="56"/>
      <c r="N1155" s="56"/>
      <c r="O1155" s="56"/>
      <c r="P1155" s="56"/>
      <c r="Q1155" s="56"/>
      <c r="R1155" s="56"/>
      <c r="S1155" s="56"/>
      <c r="T1155" s="56"/>
      <c r="U1155" s="56"/>
      <c r="V1155" s="56"/>
      <c r="W1155" s="56"/>
      <c r="X1155" s="56"/>
    </row>
    <row r="1156" spans="2:24" x14ac:dyDescent="0.25">
      <c r="B1156" s="56">
        <v>1153</v>
      </c>
      <c r="C1156" s="175"/>
      <c r="D1156" s="173"/>
      <c r="E1156" s="173"/>
      <c r="F1156" s="170"/>
      <c r="G1156" s="184"/>
      <c r="H1156" s="56"/>
      <c r="I1156" s="56"/>
      <c r="J1156" s="56"/>
      <c r="K1156" s="56"/>
      <c r="L1156" s="56"/>
      <c r="M1156" s="56"/>
      <c r="N1156" s="56"/>
      <c r="O1156" s="56"/>
      <c r="P1156" s="56"/>
      <c r="Q1156" s="56"/>
      <c r="R1156" s="56"/>
      <c r="S1156" s="56"/>
      <c r="T1156" s="56"/>
      <c r="U1156" s="56"/>
      <c r="V1156" s="56"/>
      <c r="W1156" s="56"/>
      <c r="X1156" s="56"/>
    </row>
    <row r="1157" spans="2:24" x14ac:dyDescent="0.25">
      <c r="B1157" s="56">
        <v>1154</v>
      </c>
      <c r="C1157" s="175"/>
      <c r="D1157" s="173"/>
      <c r="E1157" s="173"/>
      <c r="F1157" s="170"/>
      <c r="G1157" s="184"/>
      <c r="H1157" s="56"/>
      <c r="I1157" s="56"/>
      <c r="J1157" s="56"/>
      <c r="K1157" s="56"/>
      <c r="L1157" s="56"/>
      <c r="M1157" s="56"/>
      <c r="N1157" s="56"/>
      <c r="O1157" s="56"/>
      <c r="P1157" s="56"/>
      <c r="Q1157" s="56"/>
      <c r="R1157" s="56"/>
      <c r="S1157" s="56"/>
      <c r="T1157" s="56"/>
      <c r="U1157" s="56"/>
      <c r="V1157" s="56"/>
      <c r="W1157" s="56"/>
      <c r="X1157" s="56"/>
    </row>
    <row r="1158" spans="2:24" x14ac:dyDescent="0.25">
      <c r="B1158" s="56">
        <v>1155</v>
      </c>
      <c r="C1158" s="175"/>
      <c r="D1158" s="173"/>
      <c r="E1158" s="173"/>
      <c r="F1158" s="170"/>
      <c r="G1158" s="184"/>
      <c r="H1158" s="56"/>
      <c r="I1158" s="56"/>
      <c r="J1158" s="56"/>
      <c r="K1158" s="56"/>
      <c r="L1158" s="56"/>
      <c r="M1158" s="56"/>
      <c r="N1158" s="56"/>
      <c r="O1158" s="56"/>
      <c r="P1158" s="56"/>
      <c r="Q1158" s="56"/>
      <c r="R1158" s="56"/>
      <c r="S1158" s="56"/>
      <c r="T1158" s="56"/>
      <c r="U1158" s="56"/>
      <c r="V1158" s="56"/>
      <c r="W1158" s="56"/>
      <c r="X1158" s="56"/>
    </row>
    <row r="1159" spans="2:24" x14ac:dyDescent="0.25">
      <c r="B1159" s="56">
        <v>1156</v>
      </c>
      <c r="C1159" s="175"/>
      <c r="D1159" s="173"/>
      <c r="E1159" s="173"/>
      <c r="F1159" s="170"/>
      <c r="G1159" s="184"/>
      <c r="H1159" s="56"/>
      <c r="I1159" s="56"/>
      <c r="J1159" s="56"/>
      <c r="K1159" s="56"/>
      <c r="L1159" s="56"/>
      <c r="M1159" s="56"/>
      <c r="N1159" s="56"/>
      <c r="O1159" s="56"/>
      <c r="P1159" s="56"/>
      <c r="Q1159" s="56"/>
      <c r="R1159" s="56"/>
      <c r="S1159" s="56"/>
      <c r="T1159" s="56"/>
      <c r="U1159" s="56"/>
      <c r="V1159" s="56"/>
      <c r="W1159" s="56"/>
      <c r="X1159" s="56"/>
    </row>
    <row r="1160" spans="2:24" x14ac:dyDescent="0.25">
      <c r="B1160" s="56">
        <v>1157</v>
      </c>
      <c r="C1160" s="175"/>
      <c r="D1160" s="173"/>
      <c r="E1160" s="173"/>
      <c r="F1160" s="170"/>
      <c r="G1160" s="184"/>
      <c r="H1160" s="56"/>
      <c r="I1160" s="56"/>
      <c r="J1160" s="56"/>
      <c r="K1160" s="56"/>
      <c r="L1160" s="56"/>
      <c r="M1160" s="56"/>
      <c r="N1160" s="56"/>
      <c r="O1160" s="56"/>
      <c r="P1160" s="56"/>
      <c r="Q1160" s="56"/>
      <c r="R1160" s="56"/>
      <c r="S1160" s="56"/>
      <c r="T1160" s="56"/>
      <c r="U1160" s="56"/>
      <c r="V1160" s="56"/>
      <c r="W1160" s="56"/>
      <c r="X1160" s="56"/>
    </row>
    <row r="1161" spans="2:24" x14ac:dyDescent="0.25">
      <c r="B1161" s="56">
        <v>1158</v>
      </c>
      <c r="C1161" s="175"/>
      <c r="D1161" s="173"/>
      <c r="E1161" s="173"/>
      <c r="F1161" s="170"/>
      <c r="G1161" s="184"/>
      <c r="H1161" s="56"/>
      <c r="I1161" s="56"/>
      <c r="J1161" s="56"/>
      <c r="K1161" s="56"/>
      <c r="L1161" s="56"/>
      <c r="M1161" s="56"/>
      <c r="N1161" s="56"/>
      <c r="O1161" s="56"/>
      <c r="P1161" s="56"/>
      <c r="Q1161" s="56"/>
      <c r="R1161" s="56"/>
      <c r="S1161" s="56"/>
      <c r="T1161" s="56"/>
      <c r="U1161" s="56"/>
      <c r="V1161" s="56"/>
      <c r="W1161" s="56"/>
      <c r="X1161" s="56"/>
    </row>
    <row r="1162" spans="2:24" x14ac:dyDescent="0.25">
      <c r="B1162" s="56">
        <v>1159</v>
      </c>
      <c r="C1162" s="175"/>
      <c r="D1162" s="173"/>
      <c r="E1162" s="173"/>
      <c r="F1162" s="170"/>
      <c r="G1162" s="184"/>
      <c r="H1162" s="56"/>
      <c r="I1162" s="56"/>
      <c r="J1162" s="56"/>
      <c r="K1162" s="56"/>
      <c r="L1162" s="56"/>
      <c r="M1162" s="56"/>
      <c r="N1162" s="56"/>
      <c r="O1162" s="56"/>
      <c r="P1162" s="56"/>
      <c r="Q1162" s="56"/>
      <c r="R1162" s="56"/>
      <c r="S1162" s="56"/>
      <c r="T1162" s="56"/>
      <c r="U1162" s="56"/>
      <c r="V1162" s="56"/>
      <c r="W1162" s="56"/>
      <c r="X1162" s="56"/>
    </row>
    <row r="1163" spans="2:24" x14ac:dyDescent="0.25">
      <c r="B1163" s="56">
        <v>1160</v>
      </c>
      <c r="C1163" s="175"/>
      <c r="D1163" s="173"/>
      <c r="E1163" s="173"/>
      <c r="F1163" s="170"/>
      <c r="G1163" s="184"/>
      <c r="H1163" s="56"/>
      <c r="I1163" s="56"/>
      <c r="J1163" s="56"/>
      <c r="K1163" s="56"/>
      <c r="L1163" s="56"/>
      <c r="M1163" s="56"/>
      <c r="N1163" s="56"/>
      <c r="O1163" s="56"/>
      <c r="P1163" s="56"/>
      <c r="Q1163" s="56"/>
      <c r="R1163" s="56"/>
      <c r="S1163" s="56"/>
      <c r="T1163" s="56"/>
      <c r="U1163" s="56"/>
      <c r="V1163" s="56"/>
      <c r="W1163" s="56"/>
      <c r="X1163" s="56"/>
    </row>
    <row r="1164" spans="2:24" x14ac:dyDescent="0.25">
      <c r="B1164" s="56">
        <v>1161</v>
      </c>
      <c r="C1164" s="175"/>
      <c r="D1164" s="173"/>
      <c r="E1164" s="173"/>
      <c r="F1164" s="170"/>
      <c r="G1164" s="184"/>
      <c r="H1164" s="56"/>
      <c r="I1164" s="56"/>
      <c r="J1164" s="56"/>
      <c r="K1164" s="56"/>
      <c r="L1164" s="56"/>
      <c r="M1164" s="56"/>
      <c r="N1164" s="56"/>
      <c r="O1164" s="56"/>
      <c r="P1164" s="56"/>
      <c r="Q1164" s="56"/>
      <c r="R1164" s="56"/>
      <c r="S1164" s="56"/>
      <c r="T1164" s="56"/>
      <c r="U1164" s="56"/>
      <c r="V1164" s="56"/>
      <c r="W1164" s="56"/>
      <c r="X1164" s="56"/>
    </row>
    <row r="1165" spans="2:24" x14ac:dyDescent="0.25">
      <c r="B1165" s="56">
        <v>1162</v>
      </c>
      <c r="C1165" s="175"/>
      <c r="D1165" s="173"/>
      <c r="E1165" s="173"/>
      <c r="F1165" s="170"/>
      <c r="G1165" s="184"/>
      <c r="H1165" s="56"/>
      <c r="I1165" s="56"/>
      <c r="J1165" s="56"/>
      <c r="K1165" s="56"/>
      <c r="L1165" s="56"/>
      <c r="M1165" s="56"/>
      <c r="N1165" s="56"/>
      <c r="O1165" s="56"/>
      <c r="P1165" s="56"/>
      <c r="Q1165" s="56"/>
      <c r="R1165" s="56"/>
      <c r="S1165" s="56"/>
      <c r="T1165" s="56"/>
      <c r="U1165" s="56"/>
      <c r="V1165" s="56"/>
      <c r="W1165" s="56"/>
      <c r="X1165" s="56"/>
    </row>
    <row r="1166" spans="2:24" x14ac:dyDescent="0.25">
      <c r="B1166" s="56">
        <v>1163</v>
      </c>
      <c r="C1166" s="175"/>
      <c r="D1166" s="173"/>
      <c r="E1166" s="173"/>
      <c r="F1166" s="170"/>
      <c r="G1166" s="184"/>
      <c r="H1166" s="56"/>
      <c r="I1166" s="56"/>
      <c r="J1166" s="56"/>
      <c r="K1166" s="56"/>
      <c r="L1166" s="56"/>
      <c r="M1166" s="56"/>
      <c r="N1166" s="56"/>
      <c r="O1166" s="56"/>
      <c r="P1166" s="56"/>
      <c r="Q1166" s="56"/>
      <c r="R1166" s="56"/>
      <c r="S1166" s="56"/>
      <c r="T1166" s="56"/>
      <c r="U1166" s="56"/>
      <c r="V1166" s="56"/>
      <c r="W1166" s="56"/>
      <c r="X1166" s="56"/>
    </row>
    <row r="1167" spans="2:24" x14ac:dyDescent="0.25">
      <c r="B1167" s="56">
        <v>1164</v>
      </c>
      <c r="C1167" s="175"/>
      <c r="D1167" s="173"/>
      <c r="E1167" s="173"/>
      <c r="F1167" s="170"/>
      <c r="G1167" s="184"/>
      <c r="H1167" s="56"/>
      <c r="I1167" s="56"/>
      <c r="J1167" s="56"/>
      <c r="K1167" s="56"/>
      <c r="L1167" s="56"/>
      <c r="M1167" s="56"/>
      <c r="N1167" s="56"/>
      <c r="O1167" s="56"/>
      <c r="P1167" s="56"/>
      <c r="Q1167" s="56"/>
      <c r="R1167" s="56"/>
      <c r="S1167" s="56"/>
      <c r="T1167" s="56"/>
      <c r="U1167" s="56"/>
      <c r="V1167" s="56"/>
      <c r="W1167" s="56"/>
      <c r="X1167" s="56"/>
    </row>
    <row r="1168" spans="2:24" x14ac:dyDescent="0.25">
      <c r="B1168" s="56">
        <v>1165</v>
      </c>
      <c r="C1168" s="175"/>
      <c r="D1168" s="173"/>
      <c r="E1168" s="173"/>
      <c r="F1168" s="170"/>
      <c r="G1168" s="184"/>
      <c r="H1168" s="56"/>
      <c r="I1168" s="56"/>
      <c r="J1168" s="56"/>
      <c r="K1168" s="56"/>
      <c r="L1168" s="56"/>
      <c r="M1168" s="56"/>
      <c r="N1168" s="56"/>
      <c r="O1168" s="56"/>
      <c r="P1168" s="56"/>
      <c r="Q1168" s="56"/>
      <c r="R1168" s="56"/>
      <c r="S1168" s="56"/>
      <c r="T1168" s="56"/>
      <c r="U1168" s="56"/>
      <c r="V1168" s="56"/>
      <c r="W1168" s="56"/>
      <c r="X1168" s="56"/>
    </row>
    <row r="1169" spans="2:24" x14ac:dyDescent="0.25">
      <c r="B1169" s="56">
        <v>1166</v>
      </c>
      <c r="C1169" s="175"/>
      <c r="D1169" s="173"/>
      <c r="E1169" s="173"/>
      <c r="F1169" s="170"/>
      <c r="G1169" s="184"/>
      <c r="H1169" s="56"/>
      <c r="I1169" s="56"/>
      <c r="J1169" s="56"/>
      <c r="K1169" s="56"/>
      <c r="L1169" s="56"/>
      <c r="M1169" s="56"/>
      <c r="N1169" s="56"/>
      <c r="O1169" s="56"/>
      <c r="P1169" s="56"/>
      <c r="Q1169" s="56"/>
      <c r="R1169" s="56"/>
      <c r="S1169" s="56"/>
      <c r="T1169" s="56"/>
      <c r="U1169" s="56"/>
      <c r="V1169" s="56"/>
      <c r="W1169" s="56"/>
      <c r="X1169" s="56"/>
    </row>
    <row r="1170" spans="2:24" x14ac:dyDescent="0.25">
      <c r="B1170" s="56">
        <v>1167</v>
      </c>
      <c r="C1170" s="175"/>
      <c r="D1170" s="173"/>
      <c r="E1170" s="173"/>
      <c r="F1170" s="170"/>
      <c r="G1170" s="184"/>
      <c r="H1170" s="56"/>
      <c r="I1170" s="56"/>
      <c r="J1170" s="56"/>
      <c r="K1170" s="56"/>
      <c r="L1170" s="56"/>
      <c r="M1170" s="56"/>
      <c r="N1170" s="56"/>
      <c r="O1170" s="56"/>
      <c r="P1170" s="56"/>
      <c r="Q1170" s="56"/>
      <c r="R1170" s="56"/>
      <c r="S1170" s="56"/>
      <c r="T1170" s="56"/>
      <c r="U1170" s="56"/>
      <c r="V1170" s="56"/>
      <c r="W1170" s="56"/>
      <c r="X1170" s="56"/>
    </row>
    <row r="1171" spans="2:24" x14ac:dyDescent="0.25">
      <c r="B1171" s="56">
        <v>1168</v>
      </c>
      <c r="C1171" s="175"/>
      <c r="D1171" s="173"/>
      <c r="E1171" s="173"/>
      <c r="F1171" s="170"/>
      <c r="G1171" s="184"/>
      <c r="H1171" s="56"/>
      <c r="I1171" s="56"/>
      <c r="J1171" s="56"/>
      <c r="K1171" s="56"/>
      <c r="L1171" s="56"/>
      <c r="M1171" s="56"/>
      <c r="N1171" s="56"/>
      <c r="O1171" s="56"/>
      <c r="P1171" s="56"/>
      <c r="Q1171" s="56"/>
      <c r="R1171" s="56"/>
      <c r="S1171" s="56"/>
      <c r="T1171" s="56"/>
      <c r="U1171" s="56"/>
      <c r="V1171" s="56"/>
      <c r="W1171" s="56"/>
      <c r="X1171" s="56"/>
    </row>
    <row r="1172" spans="2:24" x14ac:dyDescent="0.25">
      <c r="B1172" s="56">
        <v>1169</v>
      </c>
      <c r="C1172" s="175"/>
      <c r="D1172" s="173"/>
      <c r="E1172" s="173"/>
      <c r="F1172" s="170"/>
      <c r="G1172" s="184"/>
      <c r="H1172" s="56"/>
      <c r="I1172" s="56"/>
      <c r="J1172" s="56"/>
      <c r="K1172" s="56"/>
      <c r="L1172" s="56"/>
      <c r="M1172" s="56"/>
      <c r="N1172" s="56"/>
      <c r="O1172" s="56"/>
      <c r="P1172" s="56"/>
      <c r="Q1172" s="56"/>
      <c r="R1172" s="56"/>
      <c r="S1172" s="56"/>
      <c r="T1172" s="56"/>
      <c r="U1172" s="56"/>
      <c r="V1172" s="56"/>
      <c r="W1172" s="56"/>
      <c r="X1172" s="56"/>
    </row>
    <row r="1173" spans="2:24" x14ac:dyDescent="0.25">
      <c r="B1173" s="56">
        <v>1170</v>
      </c>
      <c r="C1173" s="175"/>
      <c r="D1173" s="173"/>
      <c r="E1173" s="173"/>
      <c r="F1173" s="170"/>
      <c r="G1173" s="184"/>
      <c r="H1173" s="56"/>
      <c r="I1173" s="56"/>
      <c r="J1173" s="56"/>
      <c r="K1173" s="56"/>
      <c r="L1173" s="56"/>
      <c r="M1173" s="56"/>
      <c r="N1173" s="56"/>
      <c r="O1173" s="56"/>
      <c r="P1173" s="56"/>
      <c r="Q1173" s="56"/>
      <c r="R1173" s="56"/>
      <c r="S1173" s="56"/>
      <c r="T1173" s="56"/>
      <c r="U1173" s="56"/>
      <c r="V1173" s="56"/>
      <c r="W1173" s="56"/>
      <c r="X1173" s="56"/>
    </row>
    <row r="1174" spans="2:24" x14ac:dyDescent="0.25">
      <c r="B1174" s="56">
        <v>1171</v>
      </c>
      <c r="C1174" s="175"/>
      <c r="D1174" s="173"/>
      <c r="E1174" s="173"/>
      <c r="F1174" s="170"/>
      <c r="G1174" s="184"/>
      <c r="H1174" s="56"/>
      <c r="I1174" s="56"/>
      <c r="J1174" s="56"/>
      <c r="K1174" s="56"/>
      <c r="L1174" s="56"/>
      <c r="M1174" s="56"/>
      <c r="N1174" s="56"/>
      <c r="O1174" s="56"/>
      <c r="P1174" s="56"/>
      <c r="Q1174" s="56"/>
      <c r="R1174" s="56"/>
      <c r="S1174" s="56"/>
      <c r="T1174" s="56"/>
      <c r="U1174" s="56"/>
      <c r="V1174" s="56"/>
      <c r="W1174" s="56"/>
      <c r="X1174" s="56"/>
    </row>
    <row r="1175" spans="2:24" x14ac:dyDescent="0.25">
      <c r="B1175" s="56">
        <v>1172</v>
      </c>
      <c r="C1175" s="175"/>
      <c r="D1175" s="173"/>
      <c r="E1175" s="173"/>
      <c r="F1175" s="170"/>
      <c r="G1175" s="184"/>
      <c r="H1175" s="56"/>
      <c r="I1175" s="56"/>
      <c r="J1175" s="56"/>
      <c r="K1175" s="56"/>
      <c r="L1175" s="56"/>
      <c r="M1175" s="56"/>
      <c r="N1175" s="56"/>
      <c r="O1175" s="56"/>
      <c r="P1175" s="56"/>
      <c r="Q1175" s="56"/>
      <c r="R1175" s="56"/>
      <c r="S1175" s="56"/>
      <c r="T1175" s="56"/>
      <c r="U1175" s="56"/>
      <c r="V1175" s="56"/>
      <c r="W1175" s="56"/>
      <c r="X1175" s="56"/>
    </row>
    <row r="1176" spans="2:24" x14ac:dyDescent="0.25">
      <c r="B1176" s="56">
        <v>1173</v>
      </c>
      <c r="C1176" s="175"/>
      <c r="D1176" s="173"/>
      <c r="E1176" s="173"/>
      <c r="F1176" s="170"/>
      <c r="G1176" s="184"/>
      <c r="H1176" s="56"/>
      <c r="I1176" s="56"/>
      <c r="J1176" s="56"/>
      <c r="K1176" s="56"/>
      <c r="L1176" s="56"/>
      <c r="M1176" s="56"/>
      <c r="N1176" s="56"/>
      <c r="O1176" s="56"/>
      <c r="P1176" s="56"/>
      <c r="Q1176" s="56"/>
      <c r="R1176" s="56"/>
      <c r="S1176" s="56"/>
      <c r="T1176" s="56"/>
      <c r="U1176" s="56"/>
      <c r="V1176" s="56"/>
      <c r="W1176" s="56"/>
      <c r="X1176" s="56"/>
    </row>
    <row r="1177" spans="2:24" x14ac:dyDescent="0.25">
      <c r="B1177" s="56">
        <v>1174</v>
      </c>
      <c r="C1177" s="175"/>
      <c r="D1177" s="173"/>
      <c r="E1177" s="173"/>
      <c r="F1177" s="170"/>
      <c r="G1177" s="184"/>
      <c r="H1177" s="56"/>
      <c r="I1177" s="56"/>
      <c r="J1177" s="56"/>
      <c r="K1177" s="56"/>
      <c r="L1177" s="56"/>
      <c r="M1177" s="56"/>
      <c r="N1177" s="56"/>
      <c r="O1177" s="56"/>
      <c r="P1177" s="56"/>
      <c r="Q1177" s="56"/>
      <c r="R1177" s="56"/>
      <c r="S1177" s="56"/>
      <c r="T1177" s="56"/>
      <c r="U1177" s="56"/>
      <c r="V1177" s="56"/>
      <c r="W1177" s="56"/>
      <c r="X1177" s="56"/>
    </row>
    <row r="1178" spans="2:24" x14ac:dyDescent="0.25">
      <c r="B1178" s="56">
        <v>1175</v>
      </c>
      <c r="C1178" s="175"/>
      <c r="D1178" s="173"/>
      <c r="E1178" s="173"/>
      <c r="F1178" s="170"/>
      <c r="G1178" s="184"/>
      <c r="H1178" s="56"/>
      <c r="I1178" s="56"/>
      <c r="J1178" s="56"/>
      <c r="K1178" s="56"/>
      <c r="L1178" s="56"/>
      <c r="M1178" s="56"/>
      <c r="N1178" s="56"/>
      <c r="O1178" s="56"/>
      <c r="P1178" s="56"/>
      <c r="Q1178" s="56"/>
      <c r="R1178" s="56"/>
      <c r="S1178" s="56"/>
      <c r="T1178" s="56"/>
      <c r="U1178" s="56"/>
      <c r="V1178" s="56"/>
      <c r="W1178" s="56"/>
      <c r="X1178" s="56"/>
    </row>
    <row r="1179" spans="2:24" x14ac:dyDescent="0.25">
      <c r="B1179" s="56">
        <v>1176</v>
      </c>
      <c r="C1179" s="175"/>
      <c r="D1179" s="173"/>
      <c r="E1179" s="173"/>
      <c r="F1179" s="170"/>
      <c r="G1179" s="184"/>
      <c r="H1179" s="56"/>
      <c r="I1179" s="56"/>
      <c r="J1179" s="56"/>
      <c r="K1179" s="56"/>
      <c r="L1179" s="56"/>
      <c r="M1179" s="56"/>
      <c r="N1179" s="56"/>
      <c r="O1179" s="56"/>
      <c r="P1179" s="56"/>
      <c r="Q1179" s="56"/>
      <c r="R1179" s="56"/>
      <c r="S1179" s="56"/>
      <c r="T1179" s="56"/>
      <c r="U1179" s="56"/>
      <c r="V1179" s="56"/>
      <c r="W1179" s="56"/>
      <c r="X1179" s="56"/>
    </row>
    <row r="1180" spans="2:24" x14ac:dyDescent="0.25">
      <c r="B1180" s="56">
        <v>1177</v>
      </c>
      <c r="C1180" s="175"/>
      <c r="D1180" s="173"/>
      <c r="E1180" s="173"/>
      <c r="F1180" s="170"/>
      <c r="G1180" s="184"/>
      <c r="H1180" s="56"/>
      <c r="I1180" s="56"/>
      <c r="J1180" s="56"/>
      <c r="K1180" s="56"/>
      <c r="L1180" s="56"/>
      <c r="M1180" s="56"/>
      <c r="N1180" s="56"/>
      <c r="O1180" s="56"/>
      <c r="P1180" s="56"/>
      <c r="Q1180" s="56"/>
      <c r="R1180" s="56"/>
      <c r="S1180" s="56"/>
      <c r="T1180" s="56"/>
      <c r="U1180" s="56"/>
      <c r="V1180" s="56"/>
      <c r="W1180" s="56"/>
      <c r="X1180" s="56"/>
    </row>
    <row r="1181" spans="2:24" x14ac:dyDescent="0.25">
      <c r="B1181" s="56">
        <v>1178</v>
      </c>
      <c r="C1181" s="175"/>
      <c r="D1181" s="173"/>
      <c r="E1181" s="173"/>
      <c r="F1181" s="170"/>
      <c r="G1181" s="184"/>
      <c r="H1181" s="56"/>
      <c r="I1181" s="56"/>
      <c r="J1181" s="56"/>
      <c r="K1181" s="56"/>
      <c r="L1181" s="56"/>
      <c r="M1181" s="56"/>
      <c r="N1181" s="56"/>
      <c r="O1181" s="56"/>
      <c r="P1181" s="56"/>
      <c r="Q1181" s="56"/>
      <c r="R1181" s="56"/>
      <c r="S1181" s="56"/>
      <c r="T1181" s="56"/>
      <c r="U1181" s="56"/>
      <c r="V1181" s="56"/>
      <c r="W1181" s="56"/>
      <c r="X1181" s="56"/>
    </row>
    <row r="1182" spans="2:24" x14ac:dyDescent="0.25">
      <c r="B1182" s="56">
        <v>1179</v>
      </c>
      <c r="C1182" s="175"/>
      <c r="D1182" s="173"/>
      <c r="E1182" s="173"/>
      <c r="F1182" s="170"/>
      <c r="G1182" s="184"/>
      <c r="H1182" s="56"/>
      <c r="I1182" s="56"/>
      <c r="J1182" s="56"/>
      <c r="K1182" s="56"/>
      <c r="L1182" s="56"/>
      <c r="M1182" s="56"/>
      <c r="N1182" s="56"/>
      <c r="O1182" s="56"/>
      <c r="P1182" s="56"/>
      <c r="Q1182" s="56"/>
      <c r="R1182" s="56"/>
      <c r="S1182" s="56"/>
      <c r="T1182" s="56"/>
      <c r="U1182" s="56"/>
      <c r="V1182" s="56"/>
      <c r="W1182" s="56"/>
      <c r="X1182" s="56"/>
    </row>
    <row r="1183" spans="2:24" x14ac:dyDescent="0.25">
      <c r="B1183" s="56">
        <v>1180</v>
      </c>
      <c r="C1183" s="175"/>
      <c r="D1183" s="173"/>
      <c r="E1183" s="173"/>
      <c r="F1183" s="170"/>
      <c r="G1183" s="184"/>
      <c r="H1183" s="56"/>
      <c r="I1183" s="56"/>
      <c r="J1183" s="56"/>
      <c r="K1183" s="56"/>
      <c r="L1183" s="56"/>
      <c r="M1183" s="56"/>
      <c r="N1183" s="56"/>
      <c r="O1183" s="56"/>
      <c r="P1183" s="56"/>
      <c r="Q1183" s="56"/>
      <c r="R1183" s="56"/>
      <c r="S1183" s="56"/>
      <c r="T1183" s="56"/>
      <c r="U1183" s="56"/>
      <c r="V1183" s="56"/>
      <c r="W1183" s="56"/>
      <c r="X1183" s="56"/>
    </row>
    <row r="1184" spans="2:24" x14ac:dyDescent="0.25">
      <c r="B1184" s="56">
        <v>1181</v>
      </c>
      <c r="C1184" s="175"/>
      <c r="D1184" s="173"/>
      <c r="E1184" s="173"/>
      <c r="F1184" s="170"/>
      <c r="G1184" s="184"/>
      <c r="H1184" s="56"/>
      <c r="I1184" s="56"/>
      <c r="J1184" s="56"/>
      <c r="K1184" s="56"/>
      <c r="L1184" s="56"/>
      <c r="M1184" s="56"/>
      <c r="N1184" s="56"/>
      <c r="O1184" s="56"/>
      <c r="P1184" s="56"/>
      <c r="Q1184" s="56"/>
      <c r="R1184" s="56"/>
      <c r="S1184" s="56"/>
      <c r="T1184" s="56"/>
      <c r="U1184" s="56"/>
      <c r="V1184" s="56"/>
      <c r="W1184" s="56"/>
      <c r="X1184" s="56"/>
    </row>
    <row r="1185" spans="2:24" x14ac:dyDescent="0.25">
      <c r="B1185" s="56">
        <v>1182</v>
      </c>
      <c r="C1185" s="175"/>
      <c r="D1185" s="173"/>
      <c r="E1185" s="173"/>
      <c r="F1185" s="170"/>
      <c r="G1185" s="184"/>
      <c r="H1185" s="56"/>
      <c r="I1185" s="56"/>
      <c r="J1185" s="56"/>
      <c r="K1185" s="56"/>
      <c r="L1185" s="56"/>
      <c r="M1185" s="56"/>
      <c r="N1185" s="56"/>
      <c r="O1185" s="56"/>
      <c r="P1185" s="56"/>
      <c r="Q1185" s="56"/>
      <c r="R1185" s="56"/>
      <c r="S1185" s="56"/>
      <c r="T1185" s="56"/>
      <c r="U1185" s="56"/>
      <c r="V1185" s="56"/>
      <c r="W1185" s="56"/>
      <c r="X1185" s="56"/>
    </row>
    <row r="1186" spans="2:24" x14ac:dyDescent="0.25">
      <c r="B1186" s="56">
        <v>1183</v>
      </c>
      <c r="C1186" s="175"/>
      <c r="D1186" s="173"/>
      <c r="E1186" s="173"/>
      <c r="F1186" s="170"/>
      <c r="G1186" s="184"/>
      <c r="H1186" s="56"/>
      <c r="I1186" s="56"/>
      <c r="J1186" s="56"/>
      <c r="K1186" s="56"/>
      <c r="L1186" s="56"/>
      <c r="M1186" s="56"/>
      <c r="N1186" s="56"/>
      <c r="O1186" s="56"/>
      <c r="P1186" s="56"/>
      <c r="Q1186" s="56"/>
      <c r="R1186" s="56"/>
      <c r="S1186" s="56"/>
      <c r="T1186" s="56"/>
      <c r="U1186" s="56"/>
      <c r="V1186" s="56"/>
      <c r="W1186" s="56"/>
      <c r="X1186" s="56"/>
    </row>
    <row r="1187" spans="2:24" x14ac:dyDescent="0.25">
      <c r="B1187" s="56">
        <v>1184</v>
      </c>
      <c r="C1187" s="175"/>
      <c r="D1187" s="173"/>
      <c r="E1187" s="173"/>
      <c r="F1187" s="170"/>
      <c r="G1187" s="184"/>
      <c r="H1187" s="56"/>
      <c r="I1187" s="56"/>
      <c r="J1187" s="56"/>
      <c r="K1187" s="56"/>
      <c r="L1187" s="56"/>
      <c r="M1187" s="56"/>
      <c r="N1187" s="56"/>
      <c r="O1187" s="56"/>
      <c r="P1187" s="56"/>
      <c r="Q1187" s="56"/>
      <c r="R1187" s="56"/>
      <c r="S1187" s="56"/>
      <c r="T1187" s="56"/>
      <c r="U1187" s="56"/>
      <c r="V1187" s="56"/>
      <c r="W1187" s="56"/>
      <c r="X1187" s="56"/>
    </row>
    <row r="1188" spans="2:24" x14ac:dyDescent="0.25">
      <c r="B1188" s="56">
        <v>1185</v>
      </c>
      <c r="C1188" s="175"/>
      <c r="D1188" s="173"/>
      <c r="E1188" s="173"/>
      <c r="F1188" s="170"/>
      <c r="G1188" s="184"/>
      <c r="H1188" s="56"/>
      <c r="I1188" s="56"/>
      <c r="J1188" s="56"/>
      <c r="K1188" s="56"/>
      <c r="L1188" s="56"/>
      <c r="M1188" s="56"/>
      <c r="N1188" s="56"/>
      <c r="O1188" s="56"/>
      <c r="P1188" s="56"/>
      <c r="Q1188" s="56"/>
      <c r="R1188" s="56"/>
      <c r="S1188" s="56"/>
      <c r="T1188" s="56"/>
      <c r="U1188" s="56"/>
      <c r="V1188" s="56"/>
      <c r="W1188" s="56"/>
      <c r="X1188" s="56"/>
    </row>
    <row r="1189" spans="2:24" x14ac:dyDescent="0.25">
      <c r="B1189" s="56">
        <v>1186</v>
      </c>
      <c r="C1189" s="175"/>
      <c r="D1189" s="173"/>
      <c r="E1189" s="173"/>
      <c r="F1189" s="170"/>
      <c r="G1189" s="184"/>
      <c r="H1189" s="56"/>
      <c r="I1189" s="56"/>
      <c r="J1189" s="56"/>
      <c r="K1189" s="56"/>
      <c r="L1189" s="56"/>
      <c r="M1189" s="56"/>
      <c r="N1189" s="56"/>
      <c r="O1189" s="56"/>
      <c r="P1189" s="56"/>
      <c r="Q1189" s="56"/>
      <c r="R1189" s="56"/>
      <c r="S1189" s="56"/>
      <c r="T1189" s="56"/>
      <c r="U1189" s="56"/>
      <c r="V1189" s="56"/>
      <c r="W1189" s="56"/>
      <c r="X1189" s="56"/>
    </row>
    <row r="1190" spans="2:24" x14ac:dyDescent="0.25">
      <c r="B1190" s="56">
        <v>1187</v>
      </c>
      <c r="C1190" s="175"/>
      <c r="D1190" s="173"/>
      <c r="E1190" s="173"/>
      <c r="F1190" s="170"/>
      <c r="G1190" s="184"/>
      <c r="H1190" s="56"/>
      <c r="I1190" s="56"/>
      <c r="J1190" s="56"/>
      <c r="K1190" s="56"/>
      <c r="L1190" s="56"/>
      <c r="M1190" s="56"/>
      <c r="N1190" s="56"/>
      <c r="O1190" s="56"/>
      <c r="P1190" s="56"/>
      <c r="Q1190" s="56"/>
      <c r="R1190" s="56"/>
      <c r="S1190" s="56"/>
      <c r="T1190" s="56"/>
      <c r="U1190" s="56"/>
      <c r="V1190" s="56"/>
      <c r="W1190" s="56"/>
      <c r="X1190" s="56"/>
    </row>
    <row r="1191" spans="2:24" x14ac:dyDescent="0.25">
      <c r="B1191" s="56">
        <v>1188</v>
      </c>
      <c r="C1191" s="175"/>
      <c r="D1191" s="173"/>
      <c r="E1191" s="173"/>
      <c r="F1191" s="170"/>
      <c r="G1191" s="184"/>
      <c r="H1191" s="56"/>
      <c r="I1191" s="56"/>
      <c r="J1191" s="56"/>
      <c r="K1191" s="56"/>
      <c r="L1191" s="56"/>
      <c r="M1191" s="56"/>
      <c r="N1191" s="56"/>
      <c r="O1191" s="56"/>
      <c r="P1191" s="56"/>
      <c r="Q1191" s="56"/>
      <c r="R1191" s="56"/>
      <c r="S1191" s="56"/>
      <c r="T1191" s="56"/>
      <c r="U1191" s="56"/>
      <c r="V1191" s="56"/>
      <c r="W1191" s="56"/>
      <c r="X1191" s="56"/>
    </row>
    <row r="1192" spans="2:24" x14ac:dyDescent="0.25">
      <c r="B1192" s="56">
        <v>1189</v>
      </c>
      <c r="C1192" s="175"/>
      <c r="D1192" s="173"/>
      <c r="E1192" s="173"/>
      <c r="F1192" s="170"/>
      <c r="G1192" s="184"/>
      <c r="H1192" s="56"/>
      <c r="I1192" s="56"/>
      <c r="J1192" s="56"/>
      <c r="K1192" s="56"/>
      <c r="L1192" s="56"/>
      <c r="M1192" s="56"/>
      <c r="N1192" s="56"/>
      <c r="O1192" s="56"/>
      <c r="P1192" s="56"/>
      <c r="Q1192" s="56"/>
      <c r="R1192" s="56"/>
      <c r="S1192" s="56"/>
      <c r="T1192" s="56"/>
      <c r="U1192" s="56"/>
      <c r="V1192" s="56"/>
      <c r="W1192" s="56"/>
      <c r="X1192" s="56"/>
    </row>
    <row r="1193" spans="2:24" x14ac:dyDescent="0.25">
      <c r="B1193" s="56">
        <v>1190</v>
      </c>
      <c r="C1193" s="175"/>
      <c r="D1193" s="173"/>
      <c r="E1193" s="173"/>
      <c r="F1193" s="170"/>
      <c r="G1193" s="184"/>
      <c r="H1193" s="56"/>
      <c r="I1193" s="56"/>
      <c r="J1193" s="56"/>
      <c r="K1193" s="56"/>
      <c r="L1193" s="56"/>
      <c r="M1193" s="56"/>
      <c r="N1193" s="56"/>
      <c r="O1193" s="56"/>
      <c r="P1193" s="56"/>
      <c r="Q1193" s="56"/>
      <c r="R1193" s="56"/>
      <c r="S1193" s="56"/>
      <c r="T1193" s="56"/>
      <c r="U1193" s="56"/>
      <c r="V1193" s="56"/>
      <c r="W1193" s="56"/>
      <c r="X1193" s="56"/>
    </row>
    <row r="1194" spans="2:24" x14ac:dyDescent="0.25">
      <c r="B1194" s="56">
        <v>1191</v>
      </c>
      <c r="C1194" s="175"/>
      <c r="D1194" s="173"/>
      <c r="E1194" s="173"/>
      <c r="F1194" s="170"/>
      <c r="G1194" s="184"/>
      <c r="H1194" s="56"/>
      <c r="I1194" s="56"/>
      <c r="J1194" s="56"/>
      <c r="K1194" s="56"/>
      <c r="L1194" s="56"/>
      <c r="M1194" s="56"/>
      <c r="N1194" s="56"/>
      <c r="O1194" s="56"/>
      <c r="P1194" s="56"/>
      <c r="Q1194" s="56"/>
      <c r="R1194" s="56"/>
      <c r="S1194" s="56"/>
      <c r="T1194" s="56"/>
      <c r="U1194" s="56"/>
      <c r="V1194" s="56"/>
      <c r="W1194" s="56"/>
      <c r="X1194" s="56"/>
    </row>
    <row r="1195" spans="2:24" x14ac:dyDescent="0.25">
      <c r="B1195" s="56">
        <v>1192</v>
      </c>
      <c r="C1195" s="175"/>
      <c r="D1195" s="173"/>
      <c r="E1195" s="173"/>
      <c r="F1195" s="170"/>
      <c r="G1195" s="184"/>
      <c r="H1195" s="56"/>
      <c r="I1195" s="56"/>
      <c r="J1195" s="56"/>
      <c r="K1195" s="56"/>
      <c r="L1195" s="56"/>
      <c r="M1195" s="56"/>
      <c r="N1195" s="56"/>
      <c r="O1195" s="56"/>
      <c r="P1195" s="56"/>
      <c r="Q1195" s="56"/>
      <c r="R1195" s="56"/>
      <c r="S1195" s="56"/>
      <c r="T1195" s="56"/>
      <c r="U1195" s="56"/>
      <c r="V1195" s="56"/>
      <c r="W1195" s="56"/>
      <c r="X1195" s="56"/>
    </row>
    <row r="1196" spans="2:24" x14ac:dyDescent="0.25">
      <c r="B1196" s="56">
        <v>1193</v>
      </c>
      <c r="C1196" s="175"/>
      <c r="D1196" s="173"/>
      <c r="E1196" s="173"/>
      <c r="F1196" s="170"/>
      <c r="G1196" s="184"/>
      <c r="H1196" s="56"/>
      <c r="I1196" s="56"/>
      <c r="J1196" s="56"/>
      <c r="K1196" s="56"/>
      <c r="L1196" s="56"/>
      <c r="M1196" s="56"/>
      <c r="N1196" s="56"/>
      <c r="O1196" s="56"/>
      <c r="P1196" s="56"/>
      <c r="Q1196" s="56"/>
      <c r="R1196" s="56"/>
      <c r="S1196" s="56"/>
      <c r="T1196" s="56"/>
      <c r="U1196" s="56"/>
      <c r="V1196" s="56"/>
      <c r="W1196" s="56"/>
      <c r="X1196" s="56"/>
    </row>
    <row r="1197" spans="2:24" x14ac:dyDescent="0.25">
      <c r="B1197" s="56">
        <v>1194</v>
      </c>
      <c r="C1197" s="175"/>
      <c r="D1197" s="173"/>
      <c r="E1197" s="173"/>
      <c r="F1197" s="170"/>
      <c r="G1197" s="184"/>
      <c r="H1197" s="56"/>
      <c r="I1197" s="56"/>
      <c r="J1197" s="56"/>
      <c r="K1197" s="56"/>
      <c r="L1197" s="56"/>
      <c r="M1197" s="56"/>
      <c r="N1197" s="56"/>
      <c r="O1197" s="56"/>
      <c r="P1197" s="56"/>
      <c r="Q1197" s="56"/>
      <c r="R1197" s="56"/>
      <c r="S1197" s="56"/>
      <c r="T1197" s="56"/>
      <c r="U1197" s="56"/>
      <c r="V1197" s="56"/>
      <c r="W1197" s="56"/>
      <c r="X1197" s="56"/>
    </row>
    <row r="1198" spans="2:24" x14ac:dyDescent="0.25">
      <c r="B1198" s="56">
        <v>1195</v>
      </c>
      <c r="C1198" s="175"/>
      <c r="D1198" s="173"/>
      <c r="E1198" s="173"/>
      <c r="F1198" s="170"/>
      <c r="G1198" s="184"/>
      <c r="H1198" s="56"/>
      <c r="I1198" s="56"/>
      <c r="J1198" s="56"/>
      <c r="K1198" s="56"/>
      <c r="L1198" s="56"/>
      <c r="M1198" s="56"/>
      <c r="N1198" s="56"/>
      <c r="O1198" s="56"/>
      <c r="P1198" s="56"/>
      <c r="Q1198" s="56"/>
      <c r="R1198" s="56"/>
      <c r="S1198" s="56"/>
      <c r="T1198" s="56"/>
      <c r="U1198" s="56"/>
      <c r="V1198" s="56"/>
      <c r="W1198" s="56"/>
      <c r="X1198" s="56"/>
    </row>
    <row r="1199" spans="2:24" x14ac:dyDescent="0.25">
      <c r="B1199" s="56">
        <v>1196</v>
      </c>
      <c r="C1199" s="175"/>
      <c r="D1199" s="173"/>
      <c r="E1199" s="173"/>
      <c r="F1199" s="170"/>
      <c r="G1199" s="184"/>
      <c r="H1199" s="56"/>
      <c r="I1199" s="56"/>
      <c r="J1199" s="56"/>
      <c r="K1199" s="56"/>
      <c r="L1199" s="56"/>
      <c r="M1199" s="56"/>
      <c r="N1199" s="56"/>
      <c r="O1199" s="56"/>
      <c r="P1199" s="56"/>
      <c r="Q1199" s="56"/>
      <c r="R1199" s="56"/>
      <c r="S1199" s="56"/>
      <c r="T1199" s="56"/>
      <c r="U1199" s="56"/>
      <c r="V1199" s="56"/>
      <c r="W1199" s="56"/>
      <c r="X1199" s="56"/>
    </row>
    <row r="1200" spans="2:24" x14ac:dyDescent="0.25">
      <c r="B1200" s="56">
        <v>1197</v>
      </c>
      <c r="C1200" s="175"/>
      <c r="D1200" s="173"/>
      <c r="E1200" s="173"/>
      <c r="F1200" s="170"/>
      <c r="G1200" s="184"/>
      <c r="H1200" s="56"/>
      <c r="I1200" s="56"/>
      <c r="J1200" s="56"/>
      <c r="K1200" s="56"/>
      <c r="L1200" s="56"/>
      <c r="M1200" s="56"/>
      <c r="N1200" s="56"/>
      <c r="O1200" s="56"/>
      <c r="P1200" s="56"/>
      <c r="Q1200" s="56"/>
      <c r="R1200" s="56"/>
      <c r="S1200" s="56"/>
      <c r="T1200" s="56"/>
      <c r="U1200" s="56"/>
      <c r="V1200" s="56"/>
      <c r="W1200" s="56"/>
      <c r="X1200" s="56"/>
    </row>
    <row r="1201" spans="2:24" x14ac:dyDescent="0.25">
      <c r="B1201" s="56">
        <v>1198</v>
      </c>
      <c r="C1201" s="175"/>
      <c r="D1201" s="173"/>
      <c r="E1201" s="173"/>
      <c r="F1201" s="170"/>
      <c r="G1201" s="184"/>
      <c r="H1201" s="56"/>
      <c r="I1201" s="56"/>
      <c r="J1201" s="56"/>
      <c r="K1201" s="56"/>
      <c r="L1201" s="56"/>
      <c r="M1201" s="56"/>
      <c r="N1201" s="56"/>
      <c r="O1201" s="56"/>
      <c r="P1201" s="56"/>
      <c r="Q1201" s="56"/>
      <c r="R1201" s="56"/>
      <c r="S1201" s="56"/>
      <c r="T1201" s="56"/>
      <c r="U1201" s="56"/>
      <c r="V1201" s="56"/>
      <c r="W1201" s="56"/>
      <c r="X1201" s="56"/>
    </row>
    <row r="1202" spans="2:24" x14ac:dyDescent="0.25">
      <c r="B1202" s="56">
        <v>1199</v>
      </c>
      <c r="C1202" s="175"/>
      <c r="D1202" s="173"/>
      <c r="E1202" s="173"/>
      <c r="F1202" s="170"/>
      <c r="G1202" s="184"/>
      <c r="H1202" s="56"/>
      <c r="I1202" s="56"/>
      <c r="J1202" s="56"/>
      <c r="K1202" s="56"/>
      <c r="L1202" s="56"/>
      <c r="M1202" s="56"/>
      <c r="N1202" s="56"/>
      <c r="O1202" s="56"/>
      <c r="P1202" s="56"/>
      <c r="Q1202" s="56"/>
      <c r="R1202" s="56"/>
      <c r="S1202" s="56"/>
      <c r="T1202" s="56"/>
      <c r="U1202" s="56"/>
      <c r="V1202" s="56"/>
      <c r="W1202" s="56"/>
      <c r="X1202" s="56"/>
    </row>
    <row r="1203" spans="2:24" x14ac:dyDescent="0.25">
      <c r="B1203" s="56">
        <v>1200</v>
      </c>
      <c r="C1203" s="175"/>
      <c r="D1203" s="173"/>
      <c r="E1203" s="173"/>
      <c r="F1203" s="170"/>
      <c r="G1203" s="184"/>
      <c r="H1203" s="56"/>
      <c r="I1203" s="56"/>
      <c r="J1203" s="56"/>
      <c r="K1203" s="56"/>
      <c r="L1203" s="56"/>
      <c r="M1203" s="56"/>
      <c r="N1203" s="56"/>
      <c r="O1203" s="56"/>
      <c r="P1203" s="56"/>
      <c r="Q1203" s="56"/>
      <c r="R1203" s="56"/>
      <c r="S1203" s="56"/>
      <c r="T1203" s="56"/>
      <c r="U1203" s="56"/>
      <c r="V1203" s="56"/>
      <c r="W1203" s="56"/>
      <c r="X1203" s="56"/>
    </row>
  </sheetData>
  <mergeCells count="4">
    <mergeCell ref="R1:W1"/>
    <mergeCell ref="R2:T2"/>
    <mergeCell ref="U2:W2"/>
    <mergeCell ref="F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Principal</vt:lpstr>
      <vt:lpstr>Tabelas</vt:lpstr>
      <vt:lpstr>Gravados</vt:lpstr>
      <vt:lpstr>Principal!Area_de_impressao</vt:lpstr>
      <vt:lpstr>Tol_centro</vt:lpstr>
      <vt:lpstr>Tol_centro1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Perracini</dc:creator>
  <cp:lastModifiedBy>Roberto Perracini</cp:lastModifiedBy>
  <cp:lastPrinted>2021-09-15T11:55:23Z</cp:lastPrinted>
  <dcterms:created xsi:type="dcterms:W3CDTF">2021-08-27T20:54:43Z</dcterms:created>
  <dcterms:modified xsi:type="dcterms:W3CDTF">2021-09-18T13:56:57Z</dcterms:modified>
</cp:coreProperties>
</file>