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C:\Users\sangbeom\Documents\Investment\"/>
    </mc:Choice>
  </mc:AlternateContent>
  <xr:revisionPtr revIDLastSave="0" documentId="13_ncr:1_{9E63B4FD-6BD7-4B3B-91E0-C030493F99B5}" xr6:coauthVersionLast="47" xr6:coauthVersionMax="47" xr10:uidLastSave="{00000000-0000-0000-0000-000000000000}"/>
  <bookViews>
    <workbookView xWindow="-108" yWindow="-108" windowWidth="23256" windowHeight="13176" xr2:uid="{1C587367-3A51-48E3-8FD5-9E60EF93E66E}"/>
  </bookViews>
  <sheets>
    <sheet name="2025년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8" i="1" l="1"/>
  <c r="C7" i="1"/>
  <c r="D7" i="1"/>
  <c r="E7" i="1"/>
  <c r="F7" i="1"/>
  <c r="J7" i="1"/>
  <c r="O7" i="1"/>
  <c r="O5" i="1"/>
  <c r="O4" i="1"/>
  <c r="E8" i="1"/>
  <c r="O10" i="1"/>
  <c r="J8" i="1"/>
  <c r="D8" i="1"/>
  <c r="J10" i="1"/>
  <c r="C10" i="1"/>
  <c r="C8" i="1"/>
  <c r="C17" i="1" l="1"/>
  <c r="C22" i="1" s="1"/>
  <c r="O9" i="1"/>
  <c r="O8" i="1"/>
  <c r="J9" i="1"/>
  <c r="J12" i="1" s="1"/>
  <c r="C9" i="1"/>
  <c r="C11" i="1" l="1"/>
  <c r="C16" i="1"/>
  <c r="C19" i="1" s="1"/>
  <c r="O12" i="1"/>
  <c r="O11" i="1"/>
  <c r="C20" i="1"/>
  <c r="C21" i="1"/>
  <c r="J11" i="1"/>
  <c r="C12" i="1"/>
  <c r="C18" i="1" l="1"/>
  <c r="D24" i="1"/>
  <c r="D24" i="1" a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<sst xmlns="http://schemas.openxmlformats.org/spreadsheetml/2006/main" count="50" uniqueCount="36">
  <si>
    <t>SCHD</t>
    <phoneticPr fontId="1" type="noConversion"/>
  </si>
  <si>
    <t>수익률</t>
    <phoneticPr fontId="1" type="noConversion"/>
  </si>
  <si>
    <t>KODEX 미국나스닥100</t>
    <phoneticPr fontId="1" type="noConversion"/>
  </si>
  <si>
    <t>총 수익률</t>
    <phoneticPr fontId="1" type="noConversion"/>
  </si>
  <si>
    <t>총 매수 금액</t>
    <phoneticPr fontId="1" type="noConversion"/>
  </si>
  <si>
    <t>총 평가 금액</t>
    <phoneticPr fontId="1" type="noConversion"/>
  </si>
  <si>
    <t>매수금액</t>
    <phoneticPr fontId="1" type="noConversion"/>
  </si>
  <si>
    <t>평가금액</t>
    <phoneticPr fontId="1" type="noConversion"/>
  </si>
  <si>
    <t>총 평가 손익</t>
    <phoneticPr fontId="1" type="noConversion"/>
  </si>
  <si>
    <t>레버리지</t>
    <phoneticPr fontId="1" type="noConversion"/>
  </si>
  <si>
    <t>SOXL</t>
    <phoneticPr fontId="1" type="noConversion"/>
  </si>
  <si>
    <t>레버리지 매수금액</t>
    <phoneticPr fontId="1" type="noConversion"/>
  </si>
  <si>
    <t>레버리지 평가금액</t>
    <phoneticPr fontId="1" type="noConversion"/>
  </si>
  <si>
    <t>레버리지 평가손익</t>
    <phoneticPr fontId="1" type="noConversion"/>
  </si>
  <si>
    <t>레버리지 수익률</t>
    <phoneticPr fontId="1" type="noConversion"/>
  </si>
  <si>
    <t>고위험</t>
    <phoneticPr fontId="1" type="noConversion"/>
  </si>
  <si>
    <t>KODEX 미국배당다우존스</t>
    <phoneticPr fontId="1" type="noConversion"/>
  </si>
  <si>
    <t>TIGER 미국배당다우존스</t>
    <phoneticPr fontId="1" type="noConversion"/>
  </si>
  <si>
    <t>목표 비율</t>
    <phoneticPr fontId="1" type="noConversion"/>
  </si>
  <si>
    <t>코인</t>
    <phoneticPr fontId="1" type="noConversion"/>
  </si>
  <si>
    <t>ACE 미국 WideMoat</t>
    <phoneticPr fontId="1" type="noConversion"/>
  </si>
  <si>
    <t>배당</t>
    <phoneticPr fontId="1" type="noConversion"/>
  </si>
  <si>
    <t>TIGER 미국S&amp;P500배당귀족</t>
    <phoneticPr fontId="1" type="noConversion"/>
  </si>
  <si>
    <t>ACE 미국배당퀄리티</t>
    <phoneticPr fontId="1" type="noConversion"/>
  </si>
  <si>
    <t>보유수량</t>
    <phoneticPr fontId="1" type="noConversion"/>
  </si>
  <si>
    <t>평균 매수 단가</t>
    <phoneticPr fontId="1" type="noConversion"/>
  </si>
  <si>
    <t>배당 매수금액</t>
    <phoneticPr fontId="1" type="noConversion"/>
  </si>
  <si>
    <t>배당 평가금액</t>
    <phoneticPr fontId="1" type="noConversion"/>
  </si>
  <si>
    <t>배당 평가 손익</t>
    <phoneticPr fontId="1" type="noConversion"/>
  </si>
  <si>
    <t>배당 수익률</t>
    <phoneticPr fontId="1" type="noConversion"/>
  </si>
  <si>
    <t>기술주 매수금액</t>
    <phoneticPr fontId="1" type="noConversion"/>
  </si>
  <si>
    <t>기술주 평가금액</t>
    <phoneticPr fontId="1" type="noConversion"/>
  </si>
  <si>
    <t>기술주 평가손익</t>
    <phoneticPr fontId="1" type="noConversion"/>
  </si>
  <si>
    <t>기술주 수익률</t>
    <phoneticPr fontId="1" type="noConversion"/>
  </si>
  <si>
    <t>기술주 ETF</t>
    <phoneticPr fontId="1" type="noConversion"/>
  </si>
  <si>
    <t>기술주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</si>
</sst>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2" formatCode="_-&quot;₩&quot;* #,##0_-;\-&quot;₩&quot;* #,##0_-;_-&quot;₩&quot;* &quot;-&quot;_-;_-@_-"/>
    <numFmt numFmtId="176" formatCode="[$-F800]dddd\,\ mmmm\ dd\,\ yyyy"/>
    <numFmt numFmtId="177" formatCode="&quot;₩&quot;#,##0_);[Red]\(&quot;₩&quot;#,##0\)"/>
    <numFmt numFmtId="180" formatCode="0_);[Red]\(0\)"/>
  </numFmts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6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45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42" fontId="0" fillId="0" borderId="1" xfId="0" applyNumberFormat="1" applyBorder="1">
      <alignment vertical="center"/>
    </xf>
    <xf numFmtId="10" fontId="0" fillId="0" borderId="6" xfId="0" applyNumberFormat="1" applyBorder="1">
      <alignment vertical="center"/>
    </xf>
    <xf numFmtId="0" fontId="0" fillId="0" borderId="5" xfId="0" applyBorder="1">
      <alignment vertical="center"/>
    </xf>
    <xf numFmtId="0" fontId="0" fillId="0" borderId="6" xfId="0" applyBorder="1" applyAlignment="1">
      <alignment horizontal="center" vertical="center"/>
    </xf>
    <xf numFmtId="176" fontId="0" fillId="0" borderId="5" xfId="0" applyNumberFormat="1" applyBorder="1" applyAlignment="1">
      <alignment horizontal="right" vertical="center"/>
    </xf>
    <xf numFmtId="176" fontId="0" fillId="0" borderId="7" xfId="0" applyNumberFormat="1" applyBorder="1" applyAlignment="1">
      <alignment horizontal="right" vertical="center"/>
    </xf>
    <xf numFmtId="42" fontId="0" fillId="0" borderId="6" xfId="0" applyNumberFormat="1" applyBorder="1">
      <alignment vertical="center"/>
    </xf>
    <xf numFmtId="9" fontId="0" fillId="0" borderId="8" xfId="0" applyNumberFormat="1" applyBorder="1">
      <alignment vertical="center"/>
    </xf>
    <xf numFmtId="9" fontId="0" fillId="0" borderId="9" xfId="0" applyNumberFormat="1" applyBorder="1">
      <alignment vertical="center"/>
    </xf>
    <xf numFmtId="10" fontId="0" fillId="0" borderId="8" xfId="0" applyNumberFormat="1" applyBorder="1">
      <alignment vertical="center"/>
    </xf>
    <xf numFmtId="176" fontId="0" fillId="0" borderId="10" xfId="0" applyNumberFormat="1" applyBorder="1" applyAlignment="1">
      <alignment horizontal="right" vertical="center"/>
    </xf>
    <xf numFmtId="176" fontId="0" fillId="0" borderId="2" xfId="0" applyNumberFormat="1" applyBorder="1" applyAlignment="1">
      <alignment horizontal="right" vertical="center"/>
    </xf>
    <xf numFmtId="42" fontId="0" fillId="0" borderId="4" xfId="0" applyNumberFormat="1" applyBorder="1">
      <alignment vertical="center"/>
    </xf>
    <xf numFmtId="0" fontId="0" fillId="0" borderId="2" xfId="0" applyBorder="1" applyAlignment="1">
      <alignment horizontal="right" vertical="center"/>
    </xf>
    <xf numFmtId="0" fontId="0" fillId="0" borderId="5" xfId="0" applyBorder="1" applyAlignment="1">
      <alignment horizontal="right" vertical="center"/>
    </xf>
    <xf numFmtId="10" fontId="0" fillId="0" borderId="9" xfId="0" applyNumberFormat="1" applyBorder="1">
      <alignment vertical="center"/>
    </xf>
    <xf numFmtId="0" fontId="0" fillId="0" borderId="7" xfId="0" applyBorder="1" applyAlignment="1">
      <alignment horizontal="right" vertical="center"/>
    </xf>
    <xf numFmtId="177" fontId="0" fillId="0" borderId="12" xfId="0" applyNumberFormat="1" applyBorder="1">
      <alignment vertical="center"/>
    </xf>
    <xf numFmtId="177" fontId="0" fillId="0" borderId="13" xfId="0" applyNumberFormat="1" applyBorder="1">
      <alignment vertical="center"/>
    </xf>
    <xf numFmtId="177" fontId="0" fillId="0" borderId="14" xfId="0" applyNumberFormat="1" applyBorder="1">
      <alignment vertical="center"/>
    </xf>
    <xf numFmtId="10" fontId="0" fillId="0" borderId="8" xfId="0" applyNumberFormat="1" applyBorder="1">
      <alignment vertical="center"/>
    </xf>
    <xf numFmtId="10" fontId="0" fillId="0" borderId="9" xfId="0" applyNumberFormat="1" applyBorder="1">
      <alignment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15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177" fontId="0" fillId="0" borderId="15" xfId="0" applyNumberFormat="1" applyBorder="1" applyAlignment="1">
      <alignment horizontal="right" vertical="center"/>
    </xf>
    <xf numFmtId="177" fontId="0" fillId="0" borderId="16" xfId="0" applyNumberFormat="1" applyBorder="1" applyAlignment="1">
      <alignment horizontal="right" vertical="center"/>
    </xf>
    <xf numFmtId="177" fontId="0" fillId="0" borderId="17" xfId="0" applyNumberFormat="1" applyBorder="1" applyAlignment="1">
      <alignment horizontal="right" vertical="center"/>
    </xf>
    <xf numFmtId="177" fontId="0" fillId="0" borderId="12" xfId="0" applyNumberFormat="1" applyBorder="1" applyAlignment="1">
      <alignment horizontal="right" vertical="center"/>
    </xf>
    <xf numFmtId="177" fontId="0" fillId="0" borderId="13" xfId="0" applyNumberFormat="1" applyBorder="1" applyAlignment="1">
      <alignment horizontal="right" vertical="center"/>
    </xf>
    <xf numFmtId="177" fontId="0" fillId="0" borderId="14" xfId="0" applyNumberFormat="1" applyBorder="1" applyAlignment="1">
      <alignment horizontal="right" vertical="center"/>
    </xf>
    <xf numFmtId="177" fontId="0" fillId="0" borderId="3" xfId="0" applyNumberFormat="1" applyBorder="1">
      <alignment vertical="center"/>
    </xf>
    <xf numFmtId="177" fontId="0" fillId="0" borderId="4" xfId="0" applyNumberFormat="1" applyBorder="1">
      <alignment vertical="center"/>
    </xf>
    <xf numFmtId="177" fontId="0" fillId="0" borderId="1" xfId="0" applyNumberFormat="1" applyBorder="1">
      <alignment vertical="center"/>
    </xf>
    <xf numFmtId="177" fontId="0" fillId="0" borderId="6" xfId="0" applyNumberFormat="1" applyBorder="1">
      <alignment vertical="center"/>
    </xf>
    <xf numFmtId="10" fontId="0" fillId="0" borderId="8" xfId="0" applyNumberFormat="1" applyBorder="1" applyAlignment="1">
      <alignment horizontal="right" vertical="center"/>
    </xf>
    <xf numFmtId="10" fontId="0" fillId="0" borderId="18" xfId="0" applyNumberFormat="1" applyBorder="1" applyAlignment="1">
      <alignment horizontal="right" vertical="center"/>
    </xf>
    <xf numFmtId="10" fontId="0" fillId="0" borderId="9" xfId="0" applyNumberFormat="1" applyBorder="1" applyAlignment="1">
      <alignment horizontal="right" vertical="center"/>
    </xf>
    <xf numFmtId="42" fontId="0" fillId="0" borderId="11" xfId="0" applyNumberFormat="1" applyBorder="1">
      <alignment vertical="center"/>
    </xf>
    <xf numFmtId="42" fontId="0" fillId="0" borderId="19" xfId="0" applyNumberFormat="1" applyBorder="1">
      <alignment vertical="center"/>
    </xf>
    <xf numFmtId="180" fontId="0" fillId="0" borderId="11" xfId="0" applyNumberFormat="1" applyBorder="1">
      <alignment vertical="center"/>
    </xf>
    <xf numFmtId="180" fontId="0" fillId="0" borderId="19" xfId="0" applyNumberFormat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ko-KR" altLang="en-US"/>
              <a:t>포트폴리오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E162-4B5D-9C76-D258110F9869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E162-4B5D-9C76-D258110F9869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1488-4AD7-809C-795AEFCA8E77}"/>
              </c:ext>
            </c:extLst>
          </c:dPt>
          <c:dLbls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15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</c:ext>
            </c:extLst>
          </c:dLbls>
          <c:cat>
            <c:strRef>
              <c:extLst>
                <c:ext xmlns:c15="http://schemas.microsoft.com/office/drawing/2012/chart" uri="{02D57815-91ED-43cb-92C2-25804820EDAC}">
                  <c15:fullRef>
                    <c15:sqref>'2025년'!$B$16:$B$22</c15:sqref>
                  </c15:fullRef>
                </c:ext>
              </c:extLst>
              <c:f>'2025년'!$B$20:$B$22</c:f>
              <c:strCache>
                <c:ptCount val="3"/>
                <c:pt idx="0">
                  <c:v>배당</c:v>
                </c:pt>
                <c:pt idx="1">
                  <c:v>기술주</c:v>
                </c:pt>
                <c:pt idx="2">
                  <c:v>레버리지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'2025년'!$C$16:$C$22</c15:sqref>
                  </c15:fullRef>
                </c:ext>
              </c:extLst>
              <c:f>'2025년'!$C$20:$C$22</c:f>
              <c:numCache>
                <c:formatCode>_("₩"* #,##0_);_("₩"* \(#,##0\);_("₩"* "-"_);_(@_)</c:formatCode>
                <c:ptCount val="3"/>
                <c:pt idx="0" formatCode="0.00%">
                  <c:v>0.34481819363753941</c:v>
                </c:pt>
                <c:pt idx="1" formatCode="0.00%">
                  <c:v>0.54237638925575749</c:v>
                </c:pt>
                <c:pt idx="2" formatCode="0.00%">
                  <c:v>0.11280541710670305</c:v>
                </c:pt>
              </c:numCache>
            </c:numRef>
          </c:val>
          <c:extLst>
            <c:ext xmlns:c15="http://schemas.microsoft.com/office/drawing/2012/chart" uri="{02D57815-91ED-43cb-92C2-25804820EDAC}">
              <c15:categoryFilterExceptions/>
            </c:ext>
            <c:ext xmlns:c16="http://schemas.microsoft.com/office/drawing/2014/chart" uri="{C3380CC4-5D6E-409C-BE32-E72D297353CC}">
              <c16:uniqueId val="{00000000-A834-4577-8DFE-C604BA577746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  <c:showLeaderLines val="0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rtl="0">
            <a:defRPr sz="14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209550</xdr:colOff>
      <xdr:row>13</xdr:row>
      <xdr:rowOff>195261</xdr:rowOff>
    </xdr:from>
    <xdr:to>
      <xdr:col>9</xdr:col>
      <xdr:colOff>171450</xdr:colOff>
      <xdr:row>31</xdr:row>
      <xdr:rowOff>174624</xdr:rowOff>
    </xdr:to>
    <xdr:graphicFrame macro="">
      <xdr:nvGraphicFramePr>
        <xdr:cNvPr id="3" name="차트 2">
          <a:extLst>
            <a:ext uri="{FF2B5EF4-FFF2-40B4-BE49-F238E27FC236}">
              <a16:creationId xmlns:a16="http://schemas.microsoft.com/office/drawing/2014/main" id="{272C3C5E-1A34-FD13-4B9B-9D11E214948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E3560C-3343-4AE5-82F6-2A10F2175E95}">
  <dimension ref="B1:Q30"/>
  <sheetViews>
    <sheetView tabSelected="1" zoomScale="78" zoomScaleNormal="100" workbookViewId="0">
      <selection activeCell="O5" sqref="O5"/>
    </sheetView>
  </sheetViews>
  <sheetFormatPr defaultRowHeight="17.399999999999999" x14ac:dyDescent="0.4"/>
  <cols>
    <col min="1" max="1" width="9" customWidth="1"/>
    <col min="2" max="2" width="16.19921875" customWidth="1"/>
    <col min="3" max="7" width="24.59765625" customWidth="1"/>
    <col min="9" max="9" width="16.19921875" customWidth="1"/>
    <col min="10" max="12" width="24.59765625" customWidth="1"/>
    <col min="14" max="14" width="16.19921875" customWidth="1"/>
    <col min="15" max="17" width="24.59765625" customWidth="1"/>
  </cols>
  <sheetData>
    <row r="1" spans="2:17" ht="18" thickBot="1" x14ac:dyDescent="0.45"/>
    <row r="2" spans="2:17" ht="25.2" x14ac:dyDescent="0.4">
      <c r="B2" s="24" t="s">
        <v>21</v>
      </c>
      <c r="C2" s="25"/>
      <c r="D2" s="25"/>
      <c r="E2" s="26"/>
      <c r="F2" s="26"/>
      <c r="G2" s="27"/>
      <c r="I2" s="24" t="s">
        <v>34</v>
      </c>
      <c r="J2" s="25"/>
      <c r="K2" s="25"/>
      <c r="L2" s="27"/>
      <c r="N2" s="24" t="s">
        <v>9</v>
      </c>
      <c r="O2" s="25"/>
      <c r="P2" s="25"/>
      <c r="Q2" s="27"/>
    </row>
    <row r="3" spans="2:17" x14ac:dyDescent="0.4">
      <c r="B3" s="4"/>
      <c r="C3" s="1" t="s">
        <v>17</v>
      </c>
      <c r="D3" s="1" t="s">
        <v>0</v>
      </c>
      <c r="E3" s="1" t="s">
        <v>16</v>
      </c>
      <c r="F3" s="1" t="s">
        <v>23</v>
      </c>
      <c r="G3" s="5" t="s">
        <v>22</v>
      </c>
      <c r="I3" s="4"/>
      <c r="J3" s="1" t="s">
        <v>2</v>
      </c>
      <c r="K3" s="1" t="s">
        <v>20</v>
      </c>
      <c r="L3" s="5"/>
      <c r="N3" s="4"/>
      <c r="O3" s="1" t="s">
        <v>10</v>
      </c>
      <c r="P3" s="1"/>
      <c r="Q3" s="5"/>
    </row>
    <row r="4" spans="2:17" x14ac:dyDescent="0.4">
      <c r="B4" s="6" t="s">
        <v>6</v>
      </c>
      <c r="C4" s="2">
        <v>499230</v>
      </c>
      <c r="D4" s="2">
        <v>955389</v>
      </c>
      <c r="E4" s="2">
        <v>142100</v>
      </c>
      <c r="F4" s="2">
        <v>478800</v>
      </c>
      <c r="G4" s="8"/>
      <c r="I4" s="6" t="s">
        <v>6</v>
      </c>
      <c r="J4" s="2">
        <v>3124755</v>
      </c>
      <c r="K4" s="2"/>
      <c r="L4" s="8"/>
      <c r="N4" s="6" t="s">
        <v>6</v>
      </c>
      <c r="O4" s="2">
        <f>69979+565596</f>
        <v>635575</v>
      </c>
      <c r="P4" s="2"/>
      <c r="Q4" s="8"/>
    </row>
    <row r="5" spans="2:17" x14ac:dyDescent="0.4">
      <c r="B5" s="6" t="s">
        <v>7</v>
      </c>
      <c r="C5" s="2">
        <v>503745</v>
      </c>
      <c r="D5" s="2">
        <v>955438</v>
      </c>
      <c r="E5" s="2">
        <v>140910</v>
      </c>
      <c r="F5" s="2">
        <v>492480</v>
      </c>
      <c r="G5" s="8"/>
      <c r="I5" s="6" t="s">
        <v>7</v>
      </c>
      <c r="J5" s="2">
        <v>3291480</v>
      </c>
      <c r="K5" s="2"/>
      <c r="L5" s="8"/>
      <c r="N5" s="6" t="s">
        <v>7</v>
      </c>
      <c r="O5" s="2">
        <f>119236+565338</f>
        <v>684574</v>
      </c>
      <c r="P5" s="2"/>
      <c r="Q5" s="8"/>
    </row>
    <row r="6" spans="2:17" x14ac:dyDescent="0.4">
      <c r="B6" s="12" t="s">
        <v>24</v>
      </c>
      <c r="C6" s="43">
        <v>43</v>
      </c>
      <c r="D6" s="43">
        <v>26</v>
      </c>
      <c r="E6" s="43">
        <v>14</v>
      </c>
      <c r="F6" s="43">
        <v>48</v>
      </c>
      <c r="G6" s="44"/>
      <c r="I6" s="12" t="s">
        <v>24</v>
      </c>
      <c r="J6" s="43">
        <v>164</v>
      </c>
      <c r="K6" s="43"/>
      <c r="L6" s="44"/>
      <c r="N6" s="12" t="s">
        <v>24</v>
      </c>
      <c r="O6" s="43">
        <v>23</v>
      </c>
      <c r="P6" s="43"/>
      <c r="Q6" s="44"/>
    </row>
    <row r="7" spans="2:17" x14ac:dyDescent="0.4">
      <c r="B7" s="12" t="s">
        <v>25</v>
      </c>
      <c r="C7" s="41">
        <f>C4/C6</f>
        <v>11610</v>
      </c>
      <c r="D7" s="41">
        <f>D4/D6</f>
        <v>36745.730769230766</v>
      </c>
      <c r="E7" s="41">
        <f>E4/E6</f>
        <v>10150</v>
      </c>
      <c r="F7" s="41">
        <f>F4/F6</f>
        <v>9975</v>
      </c>
      <c r="G7" s="42"/>
      <c r="I7" s="12" t="s">
        <v>25</v>
      </c>
      <c r="J7" s="41">
        <f>J4/J6</f>
        <v>19053.384146341465</v>
      </c>
      <c r="K7" s="41"/>
      <c r="L7" s="42"/>
      <c r="N7" s="12" t="s">
        <v>25</v>
      </c>
      <c r="O7" s="41">
        <f>O4/O6</f>
        <v>27633.695652173912</v>
      </c>
      <c r="P7" s="41"/>
      <c r="Q7" s="42"/>
    </row>
    <row r="8" spans="2:17" ht="18" thickBot="1" x14ac:dyDescent="0.45">
      <c r="B8" s="7" t="s">
        <v>1</v>
      </c>
      <c r="C8" s="11">
        <f>(C5/C4)-1</f>
        <v>9.0439276485787534E-3</v>
      </c>
      <c r="D8" s="11">
        <f>(D5/D4)-1</f>
        <v>5.1288009386807332E-5</v>
      </c>
      <c r="E8" s="11">
        <f>(E5/E4)-1</f>
        <v>-8.3743842364532028E-3</v>
      </c>
      <c r="F8" s="11">
        <f>(F5/F4)-1</f>
        <v>2.857142857142847E-2</v>
      </c>
      <c r="G8" s="17"/>
      <c r="I8" s="7" t="s">
        <v>1</v>
      </c>
      <c r="J8" s="11">
        <f>(J5/J4)-1</f>
        <v>5.3356183124756873E-2</v>
      </c>
      <c r="K8" s="9"/>
      <c r="L8" s="10"/>
      <c r="N8" s="7" t="s">
        <v>1</v>
      </c>
      <c r="O8" s="11">
        <f>(O5/O4)-1</f>
        <v>7.709397002714069E-2</v>
      </c>
      <c r="P8" s="9"/>
      <c r="Q8" s="10"/>
    </row>
    <row r="9" spans="2:17" x14ac:dyDescent="0.4">
      <c r="B9" s="13" t="s">
        <v>26</v>
      </c>
      <c r="C9" s="28">
        <f>SUM(C4:G4)</f>
        <v>2075519</v>
      </c>
      <c r="D9" s="29"/>
      <c r="E9" s="29"/>
      <c r="F9" s="29"/>
      <c r="G9" s="30"/>
      <c r="I9" s="13" t="s">
        <v>30</v>
      </c>
      <c r="J9" s="34">
        <f>SUM(J4:L4)</f>
        <v>3124755</v>
      </c>
      <c r="K9" s="34"/>
      <c r="L9" s="35"/>
      <c r="N9" s="13" t="s">
        <v>11</v>
      </c>
      <c r="O9" s="34">
        <f>SUM(O4:Q4)</f>
        <v>635575</v>
      </c>
      <c r="P9" s="34"/>
      <c r="Q9" s="35"/>
    </row>
    <row r="10" spans="2:17" x14ac:dyDescent="0.4">
      <c r="B10" s="6" t="s">
        <v>27</v>
      </c>
      <c r="C10" s="31">
        <f>SUM(C5:G5)</f>
        <v>2092573</v>
      </c>
      <c r="D10" s="32"/>
      <c r="E10" s="32"/>
      <c r="F10" s="32"/>
      <c r="G10" s="33"/>
      <c r="I10" s="6" t="s">
        <v>31</v>
      </c>
      <c r="J10" s="36">
        <f>SUM(J5:L5)</f>
        <v>3291480</v>
      </c>
      <c r="K10" s="36"/>
      <c r="L10" s="37"/>
      <c r="N10" s="6" t="s">
        <v>12</v>
      </c>
      <c r="O10" s="36">
        <f>SUM(O5:Q5)</f>
        <v>684574</v>
      </c>
      <c r="P10" s="36"/>
      <c r="Q10" s="37"/>
    </row>
    <row r="11" spans="2:17" x14ac:dyDescent="0.4">
      <c r="B11" s="12" t="s">
        <v>28</v>
      </c>
      <c r="C11" s="31">
        <f>C10-C9</f>
        <v>17054</v>
      </c>
      <c r="D11" s="32"/>
      <c r="E11" s="32"/>
      <c r="F11" s="32"/>
      <c r="G11" s="33"/>
      <c r="I11" s="12" t="s">
        <v>32</v>
      </c>
      <c r="J11" s="19">
        <f>J10-J9</f>
        <v>166725</v>
      </c>
      <c r="K11" s="20"/>
      <c r="L11" s="21"/>
      <c r="N11" s="12" t="s">
        <v>13</v>
      </c>
      <c r="O11" s="19">
        <f>O10-O9</f>
        <v>48999</v>
      </c>
      <c r="P11" s="20"/>
      <c r="Q11" s="21"/>
    </row>
    <row r="12" spans="2:17" ht="18" thickBot="1" x14ac:dyDescent="0.45">
      <c r="B12" s="7" t="s">
        <v>29</v>
      </c>
      <c r="C12" s="38">
        <f>(C10/C9)-1</f>
        <v>8.2167400057526763E-3</v>
      </c>
      <c r="D12" s="38"/>
      <c r="E12" s="39"/>
      <c r="F12" s="39"/>
      <c r="G12" s="40"/>
      <c r="I12" s="7" t="s">
        <v>33</v>
      </c>
      <c r="J12" s="22">
        <f>(J10/J9)-1</f>
        <v>5.3356183124756873E-2</v>
      </c>
      <c r="K12" s="22"/>
      <c r="L12" s="23"/>
      <c r="N12" s="7" t="s">
        <v>14</v>
      </c>
      <c r="O12" s="22">
        <f>(O10/O9)-1</f>
        <v>7.709397002714069E-2</v>
      </c>
      <c r="P12" s="22"/>
      <c r="Q12" s="23"/>
    </row>
    <row r="15" spans="2:17" ht="18" thickBot="1" x14ac:dyDescent="0.45"/>
    <row r="16" spans="2:17" x14ac:dyDescent="0.4">
      <c r="B16" s="15" t="s">
        <v>4</v>
      </c>
      <c r="C16" s="14">
        <f>SUM(C9,J9,O9)</f>
        <v>5835849</v>
      </c>
    </row>
    <row r="17" spans="2:4" x14ac:dyDescent="0.4">
      <c r="B17" s="16" t="s">
        <v>5</v>
      </c>
      <c r="C17" s="8">
        <f>SUM(C10,J10,O10)</f>
        <v>6068627</v>
      </c>
    </row>
    <row r="18" spans="2:4" x14ac:dyDescent="0.4">
      <c r="B18" s="16" t="s">
        <v>8</v>
      </c>
      <c r="C18" s="8">
        <f>C17-C16</f>
        <v>232778</v>
      </c>
    </row>
    <row r="19" spans="2:4" x14ac:dyDescent="0.4">
      <c r="B19" s="16" t="s">
        <v>3</v>
      </c>
      <c r="C19" s="3">
        <f>(C17/C16)-1</f>
        <v>3.9887598188369955E-2</v>
      </c>
    </row>
    <row r="20" spans="2:4" x14ac:dyDescent="0.4">
      <c r="B20" s="16" t="s">
        <v>21</v>
      </c>
      <c r="C20" s="3">
        <f>(C10/C17)</f>
        <v>0.34481819363753941</v>
      </c>
    </row>
    <row r="21" spans="2:4" x14ac:dyDescent="0.4">
      <c r="B21" s="16" t="s">
        <v>35</v>
      </c>
      <c r="C21" s="3">
        <f>(J10/C17)</f>
        <v>0.54237638925575749</v>
      </c>
    </row>
    <row r="22" spans="2:4" ht="18" thickBot="1" x14ac:dyDescent="0.45">
      <c r="B22" s="18" t="s">
        <v>9</v>
      </c>
      <c r="C22" s="17">
        <f>(O10/C17)</f>
        <v>0.11280541710670305</v>
      </c>
    </row>
    <row r="24" spans="2:4" x14ac:dyDescent="0.4">
      <c r="D24" cm="1">
        <f t="array" aca="1" ref="D24" ca="1">+B:G</f>
        <v>0</v>
      </c>
    </row>
    <row r="26" spans="2:4" x14ac:dyDescent="0.4">
      <c r="B26" t="s">
        <v>18</v>
      </c>
    </row>
    <row r="27" spans="2:4" x14ac:dyDescent="0.4">
      <c r="B27" t="s">
        <v>21</v>
      </c>
      <c r="C27">
        <v>30</v>
      </c>
    </row>
    <row r="28" spans="2:4" x14ac:dyDescent="0.4">
      <c r="B28" t="s">
        <v>35</v>
      </c>
      <c r="C28">
        <v>40</v>
      </c>
    </row>
    <row r="29" spans="2:4" x14ac:dyDescent="0.4">
      <c r="B29" t="s">
        <v>19</v>
      </c>
      <c r="C29">
        <v>15</v>
      </c>
    </row>
    <row r="30" spans="2:4" x14ac:dyDescent="0.4">
      <c r="B30" t="s">
        <v>15</v>
      </c>
      <c r="C30">
        <v>15</v>
      </c>
    </row>
  </sheetData>
  <mergeCells count="15">
    <mergeCell ref="O11:Q11"/>
    <mergeCell ref="O12:Q12"/>
    <mergeCell ref="B2:G2"/>
    <mergeCell ref="I2:L2"/>
    <mergeCell ref="C9:G9"/>
    <mergeCell ref="C10:G10"/>
    <mergeCell ref="N2:Q2"/>
    <mergeCell ref="O9:Q9"/>
    <mergeCell ref="O10:Q10"/>
    <mergeCell ref="C12:G12"/>
    <mergeCell ref="J9:L9"/>
    <mergeCell ref="J10:L10"/>
    <mergeCell ref="J12:L12"/>
    <mergeCell ref="C11:G11"/>
    <mergeCell ref="J11:L11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2025년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심상범</dc:creator>
  <cp:lastModifiedBy>simsang bum</cp:lastModifiedBy>
  <dcterms:created xsi:type="dcterms:W3CDTF">2025-04-26T03:24:58Z</dcterms:created>
  <dcterms:modified xsi:type="dcterms:W3CDTF">2025-06-11T12:39:46Z</dcterms:modified>
</cp:coreProperties>
</file>