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angbeom\Documents\Investment\"/>
    </mc:Choice>
  </mc:AlternateContent>
  <xr:revisionPtr revIDLastSave="0" documentId="13_ncr:1_{BBABDF99-835F-4668-B6FD-86C225E7B16D}" xr6:coauthVersionLast="47" xr6:coauthVersionMax="47" xr10:uidLastSave="{00000000-0000-0000-0000-000000000000}"/>
  <bookViews>
    <workbookView xWindow="-108" yWindow="-108" windowWidth="23256" windowHeight="13176" xr2:uid="{1C587367-3A51-48E3-8FD5-9E60EF93E66E}"/>
  </bookViews>
  <sheets>
    <sheet name="2025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K32" i="1"/>
  <c r="K31" i="1"/>
  <c r="S3" i="1"/>
  <c r="S5" i="1" s="1"/>
  <c r="C8" i="1"/>
  <c r="C7" i="1"/>
  <c r="C58" i="1"/>
  <c r="C57" i="1"/>
  <c r="D56" i="1"/>
  <c r="C56" i="1"/>
  <c r="D55" i="1"/>
  <c r="C55" i="1"/>
  <c r="C46" i="1"/>
  <c r="C45" i="1"/>
  <c r="C44" i="1"/>
  <c r="C43" i="1"/>
  <c r="I31" i="1"/>
  <c r="J31" i="1"/>
  <c r="I32" i="1"/>
  <c r="J32" i="1"/>
  <c r="G31" i="1"/>
  <c r="H31" i="1"/>
  <c r="G32" i="1"/>
  <c r="H32" i="1"/>
  <c r="C29" i="1"/>
  <c r="F32" i="1"/>
  <c r="E32" i="1"/>
  <c r="D32" i="1"/>
  <c r="C32" i="1"/>
  <c r="F31" i="1"/>
  <c r="E31" i="1"/>
  <c r="D31" i="1"/>
  <c r="C31" i="1"/>
  <c r="C22" i="1"/>
  <c r="C21" i="1"/>
  <c r="F20" i="1"/>
  <c r="F19" i="1"/>
  <c r="E20" i="1"/>
  <c r="D20" i="1"/>
  <c r="E19" i="1"/>
  <c r="D19" i="1"/>
  <c r="C20" i="1"/>
  <c r="C19" i="1"/>
  <c r="F8" i="1"/>
  <c r="D7" i="1"/>
  <c r="F7" i="1"/>
  <c r="D8" i="1"/>
  <c r="C10" i="1"/>
  <c r="C60" i="1" l="1"/>
  <c r="C48" i="1"/>
  <c r="C59" i="1"/>
  <c r="C47" i="1"/>
  <c r="M3" i="1"/>
  <c r="C36" i="1"/>
  <c r="C24" i="1"/>
  <c r="C23" i="1"/>
  <c r="C9" i="1"/>
  <c r="M2" i="1" s="1"/>
  <c r="M7" i="1" l="1"/>
  <c r="M10" i="1"/>
  <c r="M9" i="1"/>
  <c r="V2" i="1"/>
  <c r="M8" i="1"/>
  <c r="C11" i="1"/>
  <c r="M5" i="1"/>
  <c r="M6" i="1"/>
  <c r="C12" i="1"/>
  <c r="M4" i="1" l="1"/>
</calcChain>
</file>

<file path=xl/sharedStrings.xml><?xml version="1.0" encoding="utf-8"?>
<sst xmlns="http://schemas.openxmlformats.org/spreadsheetml/2006/main" count="91" uniqueCount="50">
  <si>
    <t>SCHD</t>
    <phoneticPr fontId="1" type="noConversion"/>
  </si>
  <si>
    <t>수익률</t>
    <phoneticPr fontId="1" type="noConversion"/>
  </si>
  <si>
    <t>KODEX 미국나스닥100</t>
    <phoneticPr fontId="1" type="noConversion"/>
  </si>
  <si>
    <t>총 수익률</t>
    <phoneticPr fontId="1" type="noConversion"/>
  </si>
  <si>
    <t>총 매수 금액</t>
    <phoneticPr fontId="1" type="noConversion"/>
  </si>
  <si>
    <t>총 평가 금액</t>
    <phoneticPr fontId="1" type="noConversion"/>
  </si>
  <si>
    <t>매수금액</t>
    <phoneticPr fontId="1" type="noConversion"/>
  </si>
  <si>
    <t>평가금액</t>
    <phoneticPr fontId="1" type="noConversion"/>
  </si>
  <si>
    <t>총 평가 손익</t>
    <phoneticPr fontId="1" type="noConversion"/>
  </si>
  <si>
    <t>목표 비율</t>
    <phoneticPr fontId="1" type="noConversion"/>
  </si>
  <si>
    <t>코인</t>
    <phoneticPr fontId="1" type="noConversion"/>
  </si>
  <si>
    <t>배당</t>
    <phoneticPr fontId="1" type="noConversion"/>
  </si>
  <si>
    <t>ACE 미국배당퀄리티</t>
    <phoneticPr fontId="1" type="noConversion"/>
  </si>
  <si>
    <t>보유수량</t>
    <phoneticPr fontId="1" type="noConversion"/>
  </si>
  <si>
    <t>평균 매수 단가</t>
    <phoneticPr fontId="1" type="noConversion"/>
  </si>
  <si>
    <t>배당 매수금액</t>
    <phoneticPr fontId="1" type="noConversion"/>
  </si>
  <si>
    <t>배당 평가금액</t>
    <phoneticPr fontId="1" type="noConversion"/>
  </si>
  <si>
    <t>배당 평가 손익</t>
    <phoneticPr fontId="1" type="noConversion"/>
  </si>
  <si>
    <t>배당 수익률</t>
    <phoneticPr fontId="1" type="noConversion"/>
  </si>
  <si>
    <t>기술주 매수금액</t>
    <phoneticPr fontId="1" type="noConversion"/>
  </si>
  <si>
    <t>기술주 평가금액</t>
    <phoneticPr fontId="1" type="noConversion"/>
  </si>
  <si>
    <t>기술주 평가손익</t>
    <phoneticPr fontId="1" type="noConversion"/>
  </si>
  <si>
    <t>기술주 수익률</t>
    <phoneticPr fontId="1" type="noConversion"/>
  </si>
  <si>
    <t>기술주 ETF</t>
    <phoneticPr fontId="1" type="noConversion"/>
  </si>
  <si>
    <t>기술주</t>
    <phoneticPr fontId="1" type="noConversion"/>
  </si>
  <si>
    <t>KODEX 미국배당다우존스타켓커버드콜</t>
    <phoneticPr fontId="1" type="noConversion"/>
  </si>
  <si>
    <t>ACE 미국빅테크TOP7 PLUS</t>
    <phoneticPr fontId="1" type="noConversion"/>
  </si>
  <si>
    <t>단일주</t>
    <phoneticPr fontId="1" type="noConversion"/>
  </si>
  <si>
    <t>엔비디아</t>
    <phoneticPr fontId="1" type="noConversion"/>
  </si>
  <si>
    <t>SPY</t>
    <phoneticPr fontId="1" type="noConversion"/>
  </si>
  <si>
    <t>테슬라</t>
    <phoneticPr fontId="1" type="noConversion"/>
  </si>
  <si>
    <t>아마존</t>
    <phoneticPr fontId="1" type="noConversion"/>
  </si>
  <si>
    <t>오디오코드</t>
    <phoneticPr fontId="1" type="noConversion"/>
  </si>
  <si>
    <t>에흐르 테스트 시스템즈</t>
    <phoneticPr fontId="1" type="noConversion"/>
  </si>
  <si>
    <t>현금</t>
    <phoneticPr fontId="1" type="noConversion"/>
  </si>
  <si>
    <t>달러 환율:</t>
    <phoneticPr fontId="1" type="noConversion"/>
  </si>
  <si>
    <t>채권</t>
    <phoneticPr fontId="1" type="noConversion"/>
  </si>
  <si>
    <t>달러</t>
    <phoneticPr fontId="1" type="noConversion"/>
  </si>
  <si>
    <t>한화</t>
    <phoneticPr fontId="1" type="noConversion"/>
  </si>
  <si>
    <t>총 현금</t>
    <phoneticPr fontId="1" type="noConversion"/>
  </si>
  <si>
    <t>총 투자 금액:</t>
    <phoneticPr fontId="1" type="noConversion"/>
  </si>
  <si>
    <t>나노 뉴클리어 에너지</t>
    <phoneticPr fontId="1" type="noConversion"/>
  </si>
  <si>
    <t>템퍼스AI</t>
    <phoneticPr fontId="1" type="noConversion"/>
  </si>
  <si>
    <t>SOXL</t>
    <phoneticPr fontId="1" type="noConversion"/>
  </si>
  <si>
    <t>이더리움</t>
    <phoneticPr fontId="1" type="noConversion"/>
  </si>
  <si>
    <t>리플</t>
    <phoneticPr fontId="1" type="noConversion"/>
  </si>
  <si>
    <t>KODEX 미국배당커버그콜액티브</t>
    <phoneticPr fontId="1" type="noConversion"/>
  </si>
  <si>
    <t>금</t>
    <phoneticPr fontId="1" type="noConversion"/>
  </si>
  <si>
    <t>ACE KRX금현물</t>
    <phoneticPr fontId="1" type="noConversion"/>
  </si>
  <si>
    <t>마이크론 테크놀로지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</si>
</sst>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26" formatCode="\$#,##0.00_);[Red]\(\$#,##0.00\)"/>
    <numFmt numFmtId="176" formatCode="[$-F800]dddd\,\ mmmm\ dd\,\ yyyy"/>
    <numFmt numFmtId="177" formatCode="&quot;₩&quot;#,##0_);[Red]\(&quot;₩&quot;#,##0\)"/>
    <numFmt numFmtId="178" formatCode="0_);[Red]\(0\)"/>
    <numFmt numFmtId="183" formatCode="0.00000_);[Red]\(0.00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>
      <alignment vertical="center"/>
    </xf>
    <xf numFmtId="10" fontId="0" fillId="0" borderId="6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176" fontId="0" fillId="0" borderId="5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42" fontId="0" fillId="0" borderId="6" xfId="0" applyNumberFormat="1" applyBorder="1">
      <alignment vertical="center"/>
    </xf>
    <xf numFmtId="10" fontId="0" fillId="0" borderId="8" xfId="0" applyNumberFormat="1" applyBorder="1">
      <alignment vertical="center"/>
    </xf>
    <xf numFmtId="176" fontId="0" fillId="0" borderId="1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0" fontId="0" fillId="0" borderId="9" xfId="0" applyNumberFormat="1" applyBorder="1">
      <alignment vertical="center"/>
    </xf>
    <xf numFmtId="0" fontId="0" fillId="0" borderId="7" xfId="0" applyBorder="1" applyAlignment="1">
      <alignment horizontal="right" vertical="center"/>
    </xf>
    <xf numFmtId="177" fontId="0" fillId="0" borderId="4" xfId="0" applyNumberFormat="1" applyBorder="1">
      <alignment vertical="center"/>
    </xf>
    <xf numFmtId="177" fontId="0" fillId="0" borderId="6" xfId="0" applyNumberFormat="1" applyBorder="1">
      <alignment vertical="center"/>
    </xf>
    <xf numFmtId="42" fontId="0" fillId="0" borderId="11" xfId="0" applyNumberFormat="1" applyBorder="1">
      <alignment vertical="center"/>
    </xf>
    <xf numFmtId="42" fontId="0" fillId="0" borderId="19" xfId="0" applyNumberFormat="1" applyBorder="1">
      <alignment vertical="center"/>
    </xf>
    <xf numFmtId="178" fontId="0" fillId="0" borderId="11" xfId="0" applyNumberFormat="1" applyBorder="1">
      <alignment vertical="center"/>
    </xf>
    <xf numFmtId="178" fontId="0" fillId="0" borderId="19" xfId="0" applyNumberFormat="1" applyBorder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right" vertical="center"/>
    </xf>
    <xf numFmtId="4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0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0" fontId="0" fillId="0" borderId="23" xfId="0" applyBorder="1" applyAlignment="1">
      <alignment horizontal="center" vertical="center"/>
    </xf>
    <xf numFmtId="42" fontId="0" fillId="0" borderId="23" xfId="0" applyNumberFormat="1" applyBorder="1">
      <alignment vertical="center"/>
    </xf>
    <xf numFmtId="178" fontId="0" fillId="0" borderId="24" xfId="0" applyNumberFormat="1" applyBorder="1">
      <alignment vertical="center"/>
    </xf>
    <xf numFmtId="42" fontId="0" fillId="0" borderId="24" xfId="0" applyNumberFormat="1" applyBorder="1">
      <alignment vertical="center"/>
    </xf>
    <xf numFmtId="10" fontId="0" fillId="0" borderId="25" xfId="0" applyNumberFormat="1" applyBorder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26" fontId="0" fillId="0" borderId="6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0" fontId="0" fillId="0" borderId="18" xfId="0" applyNumberFormat="1" applyBorder="1">
      <alignment vertical="center"/>
    </xf>
    <xf numFmtId="10" fontId="0" fillId="0" borderId="26" xfId="0" applyNumberFormat="1" applyBorder="1">
      <alignment vertical="center"/>
    </xf>
    <xf numFmtId="10" fontId="0" fillId="0" borderId="27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7" fontId="0" fillId="0" borderId="15" xfId="0" applyNumberFormat="1" applyBorder="1" applyAlignment="1">
      <alignment horizontal="right" vertical="center"/>
    </xf>
    <xf numFmtId="177" fontId="0" fillId="0" borderId="16" xfId="0" applyNumberFormat="1" applyBorder="1" applyAlignment="1">
      <alignment horizontal="right" vertical="center"/>
    </xf>
    <xf numFmtId="177" fontId="0" fillId="0" borderId="17" xfId="0" applyNumberFormat="1" applyBorder="1" applyAlignment="1">
      <alignment horizontal="right" vertical="center"/>
    </xf>
    <xf numFmtId="177" fontId="0" fillId="0" borderId="12" xfId="0" applyNumberFormat="1" applyBorder="1" applyAlignment="1">
      <alignment horizontal="right" vertical="center"/>
    </xf>
    <xf numFmtId="177" fontId="0" fillId="0" borderId="13" xfId="0" applyNumberFormat="1" applyBorder="1" applyAlignment="1">
      <alignment horizontal="right" vertical="center"/>
    </xf>
    <xf numFmtId="177" fontId="0" fillId="0" borderId="14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0" fontId="0" fillId="0" borderId="18" xfId="0" applyNumberFormat="1" applyBorder="1" applyAlignment="1">
      <alignment horizontal="right" vertical="center"/>
    </xf>
    <xf numFmtId="10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5" xfId="0" applyNumberFormat="1" applyBorder="1" applyAlignment="1">
      <alignment vertical="center"/>
    </xf>
    <xf numFmtId="177" fontId="0" fillId="0" borderId="12" xfId="0" applyNumberFormat="1" applyBorder="1" applyAlignment="1">
      <alignment vertical="center"/>
    </xf>
    <xf numFmtId="10" fontId="0" fillId="0" borderId="18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2" fontId="0" fillId="0" borderId="1" xfId="0" applyNumberFormat="1" applyFill="1" applyBorder="1">
      <alignment vertical="center"/>
    </xf>
    <xf numFmtId="42" fontId="0" fillId="0" borderId="6" xfId="0" applyNumberFormat="1" applyFill="1" applyBorder="1">
      <alignment vertical="center"/>
    </xf>
    <xf numFmtId="178" fontId="0" fillId="0" borderId="1" xfId="0" applyNumberFormat="1" applyFill="1" applyBorder="1">
      <alignment vertical="center"/>
    </xf>
    <xf numFmtId="178" fontId="0" fillId="0" borderId="6" xfId="0" applyNumberFormat="1" applyFill="1" applyBorder="1">
      <alignment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77" fontId="0" fillId="0" borderId="16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3" xfId="0" applyNumberFormat="1" applyBorder="1" applyAlignment="1">
      <alignment vertical="center"/>
    </xf>
    <xf numFmtId="177" fontId="0" fillId="0" borderId="14" xfId="0" applyNumberFormat="1" applyBorder="1" applyAlignment="1">
      <alignment vertical="center"/>
    </xf>
    <xf numFmtId="10" fontId="0" fillId="0" borderId="26" xfId="0" applyNumberFormat="1" applyBorder="1" applyAlignment="1">
      <alignment vertical="center"/>
    </xf>
    <xf numFmtId="10" fontId="0" fillId="0" borderId="27" xfId="0" applyNumberFormat="1" applyBorder="1" applyAlignment="1">
      <alignment vertical="center"/>
    </xf>
    <xf numFmtId="183" fontId="0" fillId="0" borderId="11" xfId="0" applyNumberFormat="1" applyBorder="1">
      <alignment vertical="center"/>
    </xf>
    <xf numFmtId="177" fontId="0" fillId="3" borderId="5" xfId="0" applyNumberFormat="1" applyFill="1" applyBorder="1" applyAlignment="1">
      <alignment horizontal="right" vertical="center"/>
    </xf>
    <xf numFmtId="177" fontId="0" fillId="3" borderId="7" xfId="0" applyNumberFormat="1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9" fontId="0" fillId="0" borderId="6" xfId="0" applyNumberFormat="1" applyBorder="1" applyAlignment="1">
      <alignment horizontal="center" vertical="center"/>
    </xf>
    <xf numFmtId="9" fontId="0" fillId="3" borderId="9" xfId="0" applyNumberFormat="1" applyFill="1" applyBorder="1" applyAlignment="1">
      <alignment horizontal="center" vertical="center"/>
    </xf>
    <xf numFmtId="178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62-4B5D-9C76-D258110F9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62-4B5D-9C76-D258110F9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8-4AD7-809C-795AEFCA8E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'2025년'!$L$2:$L$10</c15:sqref>
                  </c15:fullRef>
                </c:ext>
              </c:extLst>
              <c:f>'2025년'!$L$6:$L$10</c:f>
              <c:strCache>
                <c:ptCount val="5"/>
                <c:pt idx="0">
                  <c:v>배당</c:v>
                </c:pt>
                <c:pt idx="1">
                  <c:v>기술주</c:v>
                </c:pt>
                <c:pt idx="2">
                  <c:v>단일주</c:v>
                </c:pt>
                <c:pt idx="3">
                  <c:v>금</c:v>
                </c:pt>
                <c:pt idx="4">
                  <c:v>코인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'2025년'!$M$2:$M$10</c15:sqref>
                  </c15:fullRef>
                </c:ext>
              </c:extLst>
              <c:f>'2025년'!$M$6:$M$10</c:f>
              <c:numCache>
                <c:formatCode>"₩"#,##0_);[Red]\("₩"#,##0\)</c:formatCode>
                <c:ptCount val="5"/>
                <c:pt idx="0" formatCode="0.00%">
                  <c:v>0.13283655156067598</c:v>
                </c:pt>
                <c:pt idx="1" formatCode="0.00%">
                  <c:v>0.50436812060987202</c:v>
                </c:pt>
                <c:pt idx="2" formatCode="0.00%">
                  <c:v>0.36279532782945206</c:v>
                </c:pt>
                <c:pt idx="3" formatCode="0.00%">
                  <c:v>2.0955212110606306E-2</c:v>
                </c:pt>
                <c:pt idx="4" formatCode="0.00%">
                  <c:v>6.0839227448226674E-3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834-4577-8DFE-C604BA577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1872664</xdr:colOff>
      <xdr:row>10</xdr:row>
      <xdr:rowOff>150321</xdr:rowOff>
    </xdr:from>
    <xdr:to>
      <xdr:col>20</xdr:col>
      <xdr:colOff>629920</xdr:colOff>
      <xdr:row>37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2C3C5E-1A34-FD13-4B9B-9D11E2149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60C-3343-4AE5-82F6-2A10F2175E95}">
  <dimension ref="B1:V60"/>
  <sheetViews>
    <sheetView showGridLines="0" tabSelected="1" zoomScale="75" zoomScaleNormal="100" workbookViewId="0">
      <selection activeCell="H41" sqref="H41"/>
    </sheetView>
  </sheetViews>
  <sheetFormatPr defaultRowHeight="17.399999999999999" x14ac:dyDescent="0.4"/>
  <cols>
    <col min="1" max="1" width="9" customWidth="1"/>
    <col min="2" max="2" width="16.19921875" customWidth="1"/>
    <col min="3" max="3" width="30.296875" bestFit="1" customWidth="1"/>
    <col min="4" max="5" width="24.59765625" customWidth="1"/>
    <col min="6" max="6" width="35.3984375" bestFit="1" customWidth="1"/>
    <col min="7" max="7" width="24.59765625" customWidth="1"/>
    <col min="8" max="8" width="20.3984375" bestFit="1" customWidth="1"/>
    <col min="9" max="9" width="16.19921875" customWidth="1"/>
    <col min="10" max="12" width="24.59765625" customWidth="1"/>
    <col min="13" max="13" width="15.796875" bestFit="1" customWidth="1"/>
    <col min="14" max="14" width="15.8984375" customWidth="1"/>
    <col min="15" max="15" width="9.09765625" customWidth="1"/>
    <col min="16" max="16" width="11.8984375" customWidth="1"/>
    <col min="17" max="17" width="6.3984375" customWidth="1"/>
    <col min="18" max="18" width="9" customWidth="1"/>
    <col min="19" max="19" width="13.09765625" bestFit="1" customWidth="1"/>
    <col min="21" max="21" width="12.69921875" bestFit="1" customWidth="1"/>
    <col min="22" max="22" width="12.19921875" bestFit="1" customWidth="1"/>
  </cols>
  <sheetData>
    <row r="1" spans="2:22" ht="18" thickBot="1" x14ac:dyDescent="0.45"/>
    <row r="2" spans="2:22" ht="25.2" x14ac:dyDescent="0.4">
      <c r="B2" s="56" t="s">
        <v>11</v>
      </c>
      <c r="C2" s="57"/>
      <c r="D2" s="57"/>
      <c r="E2" s="58"/>
      <c r="F2" s="58"/>
      <c r="G2" s="59"/>
      <c r="I2" s="22"/>
      <c r="J2" s="22"/>
      <c r="K2" s="22"/>
      <c r="L2" s="12" t="s">
        <v>4</v>
      </c>
      <c r="M2" s="16">
        <f>SUM(C9,C21,C33)</f>
        <v>10619846</v>
      </c>
      <c r="O2" s="69" t="s">
        <v>9</v>
      </c>
      <c r="P2" s="70"/>
      <c r="R2" s="42" t="s">
        <v>34</v>
      </c>
      <c r="S2" s="43"/>
      <c r="U2" t="s">
        <v>40</v>
      </c>
      <c r="V2" s="36">
        <f>SUM(M3+S5)</f>
        <v>12003506.859999999</v>
      </c>
    </row>
    <row r="3" spans="2:22" x14ac:dyDescent="0.4">
      <c r="B3" s="4"/>
      <c r="C3" s="1" t="s">
        <v>46</v>
      </c>
      <c r="D3" s="1" t="s">
        <v>0</v>
      </c>
      <c r="E3" s="1"/>
      <c r="F3" s="1" t="s">
        <v>25</v>
      </c>
      <c r="G3" s="5"/>
      <c r="I3" s="23"/>
      <c r="J3" s="24"/>
      <c r="K3" s="24"/>
      <c r="L3" s="13" t="s">
        <v>5</v>
      </c>
      <c r="M3" s="17">
        <f>SUM(C10,C22,C34)</f>
        <v>11285975</v>
      </c>
      <c r="O3" s="13" t="s">
        <v>11</v>
      </c>
      <c r="P3" s="93">
        <v>0.3</v>
      </c>
      <c r="R3" s="38" t="s">
        <v>37</v>
      </c>
      <c r="S3" s="39">
        <f>163.17+40.29</f>
        <v>203.45999999999998</v>
      </c>
    </row>
    <row r="4" spans="2:22" x14ac:dyDescent="0.4">
      <c r="B4" s="6" t="s">
        <v>6</v>
      </c>
      <c r="C4" s="2">
        <v>350250</v>
      </c>
      <c r="D4" s="2">
        <v>955389</v>
      </c>
      <c r="E4" s="2"/>
      <c r="F4" s="2">
        <v>181200</v>
      </c>
      <c r="G4" s="8"/>
      <c r="I4" s="25"/>
      <c r="J4" s="26"/>
      <c r="K4" s="26"/>
      <c r="L4" s="13" t="s">
        <v>8</v>
      </c>
      <c r="M4" s="8">
        <f>M3-M2</f>
        <v>666129</v>
      </c>
      <c r="O4" s="13" t="s">
        <v>24</v>
      </c>
      <c r="P4" s="93">
        <v>0.3</v>
      </c>
      <c r="Q4" s="26"/>
      <c r="R4" s="13" t="s">
        <v>38</v>
      </c>
      <c r="S4" s="17">
        <v>434519</v>
      </c>
    </row>
    <row r="5" spans="2:22" ht="18" thickBot="1" x14ac:dyDescent="0.45">
      <c r="B5" s="6" t="s">
        <v>7</v>
      </c>
      <c r="C5" s="2">
        <v>353400</v>
      </c>
      <c r="D5" s="2">
        <v>964690</v>
      </c>
      <c r="E5" s="2"/>
      <c r="F5" s="2">
        <v>181100</v>
      </c>
      <c r="G5" s="8"/>
      <c r="I5" s="25"/>
      <c r="J5" s="26"/>
      <c r="K5" s="26"/>
      <c r="L5" s="13" t="s">
        <v>3</v>
      </c>
      <c r="M5" s="3">
        <f>(M3/M2)-1</f>
        <v>6.2724920869850598E-2</v>
      </c>
      <c r="O5" s="13" t="s">
        <v>27</v>
      </c>
      <c r="P5" s="93">
        <v>0.1</v>
      </c>
      <c r="Q5" s="26"/>
      <c r="R5" s="15" t="s">
        <v>39</v>
      </c>
      <c r="S5" s="40">
        <f>SUM(S3*S8+S4)</f>
        <v>717531.86</v>
      </c>
    </row>
    <row r="6" spans="2:22" x14ac:dyDescent="0.4">
      <c r="B6" s="10" t="s">
        <v>13</v>
      </c>
      <c r="C6" s="20">
        <v>30</v>
      </c>
      <c r="D6" s="20">
        <v>26</v>
      </c>
      <c r="E6" s="20"/>
      <c r="F6" s="20">
        <v>20</v>
      </c>
      <c r="G6" s="21"/>
      <c r="I6" s="25"/>
      <c r="J6" s="27"/>
      <c r="K6" s="27"/>
      <c r="L6" s="13" t="s">
        <v>11</v>
      </c>
      <c r="M6" s="3">
        <f>(C10/M3)</f>
        <v>0.13283655156067598</v>
      </c>
      <c r="O6" s="13" t="s">
        <v>36</v>
      </c>
      <c r="P6" s="93">
        <v>0.1</v>
      </c>
      <c r="Q6" s="27"/>
    </row>
    <row r="7" spans="2:22" x14ac:dyDescent="0.4">
      <c r="B7" s="10" t="s">
        <v>14</v>
      </c>
      <c r="C7" s="18">
        <f>C4/C6</f>
        <v>11675</v>
      </c>
      <c r="D7" s="18">
        <f>D4/D6</f>
        <v>36745.730769230766</v>
      </c>
      <c r="E7" s="18"/>
      <c r="F7" s="18">
        <f>F4/F6</f>
        <v>9060</v>
      </c>
      <c r="G7" s="19"/>
      <c r="I7" s="25"/>
      <c r="J7" s="26"/>
      <c r="K7" s="26"/>
      <c r="L7" s="13" t="s">
        <v>24</v>
      </c>
      <c r="M7" s="3">
        <f>(C22/M3)</f>
        <v>0.50436812060987202</v>
      </c>
      <c r="O7" s="13" t="s">
        <v>10</v>
      </c>
      <c r="P7" s="93">
        <v>0.1</v>
      </c>
      <c r="Q7" s="26"/>
    </row>
    <row r="8" spans="2:22" ht="18" thickBot="1" x14ac:dyDescent="0.45">
      <c r="B8" s="7" t="s">
        <v>1</v>
      </c>
      <c r="C8" s="9">
        <f>(C5/C4)-1</f>
        <v>8.9935760171306889E-3</v>
      </c>
      <c r="D8" s="9">
        <f>(D5/D4)-1</f>
        <v>9.7353015368608631E-3</v>
      </c>
      <c r="E8" s="9"/>
      <c r="F8" s="9">
        <f>(F5/F4)-1</f>
        <v>-5.5187637969089653E-4</v>
      </c>
      <c r="G8" s="14"/>
      <c r="I8" s="25"/>
      <c r="J8" s="28"/>
      <c r="K8" s="29"/>
      <c r="L8" s="13" t="s">
        <v>27</v>
      </c>
      <c r="M8" s="3">
        <f>(C34/M3)</f>
        <v>0.36279532782945206</v>
      </c>
      <c r="O8" s="92" t="s">
        <v>47</v>
      </c>
      <c r="P8" s="94">
        <v>0.1</v>
      </c>
      <c r="Q8" s="29"/>
      <c r="R8" s="37" t="s">
        <v>35</v>
      </c>
      <c r="S8" s="41">
        <v>1391</v>
      </c>
    </row>
    <row r="9" spans="2:22" x14ac:dyDescent="0.4">
      <c r="B9" s="11" t="s">
        <v>15</v>
      </c>
      <c r="C9" s="60">
        <f>SUM(C4:G4)</f>
        <v>1486839</v>
      </c>
      <c r="D9" s="61"/>
      <c r="E9" s="61"/>
      <c r="F9" s="61"/>
      <c r="G9" s="62"/>
      <c r="I9" s="25"/>
      <c r="J9" s="30"/>
      <c r="K9" s="30"/>
      <c r="L9" s="90" t="s">
        <v>47</v>
      </c>
      <c r="M9" s="3">
        <f>(C46/M3)</f>
        <v>2.0955212110606306E-2</v>
      </c>
      <c r="N9" s="25"/>
      <c r="O9" s="30"/>
      <c r="P9" s="30"/>
      <c r="Q9" s="30"/>
    </row>
    <row r="10" spans="2:22" ht="18" thickBot="1" x14ac:dyDescent="0.45">
      <c r="B10" s="6" t="s">
        <v>16</v>
      </c>
      <c r="C10" s="63">
        <f>SUM(C5:G5)</f>
        <v>1499190</v>
      </c>
      <c r="D10" s="64"/>
      <c r="E10" s="64"/>
      <c r="F10" s="64"/>
      <c r="G10" s="65"/>
      <c r="I10" s="25"/>
      <c r="J10" s="30"/>
      <c r="K10" s="30"/>
      <c r="L10" s="91" t="s">
        <v>10</v>
      </c>
      <c r="M10" s="14">
        <f>(C58/M3)</f>
        <v>6.0839227448226674E-3</v>
      </c>
      <c r="N10" s="25"/>
      <c r="O10" s="30"/>
      <c r="P10" s="30"/>
      <c r="Q10" s="30"/>
    </row>
    <row r="11" spans="2:22" x14ac:dyDescent="0.4">
      <c r="B11" s="10" t="s">
        <v>17</v>
      </c>
      <c r="C11" s="63">
        <f>C10-C9</f>
        <v>12351</v>
      </c>
      <c r="D11" s="64"/>
      <c r="E11" s="64"/>
      <c r="F11" s="64"/>
      <c r="G11" s="65"/>
      <c r="I11" s="25"/>
      <c r="J11" s="30"/>
      <c r="K11" s="30"/>
      <c r="L11" s="30"/>
      <c r="M11" s="23"/>
      <c r="N11" s="25"/>
      <c r="O11" s="30"/>
      <c r="P11" s="30"/>
      <c r="Q11" s="30"/>
    </row>
    <row r="12" spans="2:22" ht="18" thickBot="1" x14ac:dyDescent="0.45">
      <c r="B12" s="7" t="s">
        <v>18</v>
      </c>
      <c r="C12" s="66">
        <f>(C10/C9)-1</f>
        <v>8.3068846055289747E-3</v>
      </c>
      <c r="D12" s="66"/>
      <c r="E12" s="67"/>
      <c r="F12" s="67"/>
      <c r="G12" s="68"/>
      <c r="I12" s="25"/>
      <c r="J12" s="28"/>
      <c r="K12" s="28"/>
      <c r="L12" s="28"/>
      <c r="M12" s="23"/>
      <c r="N12" s="25"/>
      <c r="O12" s="28"/>
      <c r="P12" s="28"/>
      <c r="Q12" s="28"/>
    </row>
    <row r="13" spans="2:22" ht="18" thickBot="1" x14ac:dyDescent="0.45"/>
    <row r="14" spans="2:22" ht="25.2" x14ac:dyDescent="0.4">
      <c r="B14" s="44" t="s">
        <v>23</v>
      </c>
      <c r="C14" s="45"/>
      <c r="D14" s="45"/>
      <c r="E14" s="45"/>
      <c r="F14" s="45"/>
      <c r="G14" s="46"/>
    </row>
    <row r="15" spans="2:22" x14ac:dyDescent="0.4">
      <c r="B15" s="4"/>
      <c r="C15" s="1" t="s">
        <v>2</v>
      </c>
      <c r="D15" s="1" t="s">
        <v>12</v>
      </c>
      <c r="E15" s="1" t="s">
        <v>26</v>
      </c>
      <c r="F15" s="31" t="s">
        <v>29</v>
      </c>
      <c r="G15" s="5"/>
    </row>
    <row r="16" spans="2:22" x14ac:dyDescent="0.4">
      <c r="B16" s="6" t="s">
        <v>6</v>
      </c>
      <c r="C16" s="2">
        <v>3467510</v>
      </c>
      <c r="D16" s="2">
        <v>478800</v>
      </c>
      <c r="E16" s="2">
        <v>377675</v>
      </c>
      <c r="F16" s="32">
        <v>821272</v>
      </c>
      <c r="G16" s="8"/>
    </row>
    <row r="17" spans="2:11" x14ac:dyDescent="0.4">
      <c r="B17" s="6" t="s">
        <v>7</v>
      </c>
      <c r="C17" s="2">
        <v>3903300</v>
      </c>
      <c r="D17" s="2">
        <v>516960</v>
      </c>
      <c r="E17" s="2">
        <v>389600</v>
      </c>
      <c r="F17" s="32">
        <v>882426</v>
      </c>
      <c r="G17" s="8"/>
    </row>
    <row r="18" spans="2:11" x14ac:dyDescent="0.4">
      <c r="B18" s="10" t="s">
        <v>13</v>
      </c>
      <c r="C18" s="20">
        <v>180</v>
      </c>
      <c r="D18" s="20">
        <v>48</v>
      </c>
      <c r="E18" s="20">
        <v>5</v>
      </c>
      <c r="F18" s="33">
        <v>1</v>
      </c>
      <c r="G18" s="21"/>
    </row>
    <row r="19" spans="2:11" x14ac:dyDescent="0.4">
      <c r="B19" s="10" t="s">
        <v>14</v>
      </c>
      <c r="C19" s="18">
        <f>C16/C18</f>
        <v>19263.944444444445</v>
      </c>
      <c r="D19" s="18">
        <f>D16/D18</f>
        <v>9975</v>
      </c>
      <c r="E19" s="18">
        <f>E16/E18</f>
        <v>75535</v>
      </c>
      <c r="F19" s="34">
        <f>F16/F18</f>
        <v>821272</v>
      </c>
      <c r="G19" s="19"/>
    </row>
    <row r="20" spans="2:11" ht="18" thickBot="1" x14ac:dyDescent="0.45">
      <c r="B20" s="7" t="s">
        <v>1</v>
      </c>
      <c r="C20" s="9">
        <f>(C17/C16)-1</f>
        <v>0.12567808023625027</v>
      </c>
      <c r="D20" s="9">
        <f>(D17/D16)-1</f>
        <v>7.9699248120300714E-2</v>
      </c>
      <c r="E20" s="9">
        <f>(E17/E16)-1</f>
        <v>3.157476666446013E-2</v>
      </c>
      <c r="F20" s="35">
        <f>(F17/F16)-1</f>
        <v>7.4462541033908369E-2</v>
      </c>
      <c r="G20" s="14"/>
    </row>
    <row r="21" spans="2:11" x14ac:dyDescent="0.4">
      <c r="B21" s="11" t="s">
        <v>19</v>
      </c>
      <c r="C21" s="47">
        <f>SUM(C16:G16)</f>
        <v>5145257</v>
      </c>
      <c r="D21" s="48"/>
      <c r="E21" s="48"/>
      <c r="F21" s="48"/>
      <c r="G21" s="49"/>
    </row>
    <row r="22" spans="2:11" x14ac:dyDescent="0.4">
      <c r="B22" s="6" t="s">
        <v>20</v>
      </c>
      <c r="C22" s="50">
        <f>SUM(C17:G17)</f>
        <v>5692286</v>
      </c>
      <c r="D22" s="51"/>
      <c r="E22" s="51"/>
      <c r="F22" s="51"/>
      <c r="G22" s="52"/>
    </row>
    <row r="23" spans="2:11" x14ac:dyDescent="0.4">
      <c r="B23" s="10" t="s">
        <v>21</v>
      </c>
      <c r="C23" s="50">
        <f>C22-C21</f>
        <v>547029</v>
      </c>
      <c r="D23" s="51"/>
      <c r="E23" s="51"/>
      <c r="F23" s="51"/>
      <c r="G23" s="52"/>
    </row>
    <row r="24" spans="2:11" ht="18" thickBot="1" x14ac:dyDescent="0.45">
      <c r="B24" s="7" t="s">
        <v>22</v>
      </c>
      <c r="C24" s="53">
        <f>(C22/C21)-1</f>
        <v>0.10631713828871914</v>
      </c>
      <c r="D24" s="54"/>
      <c r="E24" s="54"/>
      <c r="F24" s="54"/>
      <c r="G24" s="55"/>
    </row>
    <row r="25" spans="2:11" ht="18" thickBot="1" x14ac:dyDescent="0.45"/>
    <row r="26" spans="2:11" ht="25.2" x14ac:dyDescent="0.4">
      <c r="B26" s="80" t="s">
        <v>27</v>
      </c>
      <c r="C26" s="81"/>
      <c r="D26" s="81"/>
      <c r="E26" s="81"/>
      <c r="F26" s="81"/>
      <c r="G26" s="81"/>
      <c r="H26" s="81"/>
      <c r="I26" s="81"/>
      <c r="J26" s="81"/>
      <c r="K26" s="82"/>
    </row>
    <row r="27" spans="2:11" x14ac:dyDescent="0.4">
      <c r="B27" s="4"/>
      <c r="C27" s="1" t="s">
        <v>28</v>
      </c>
      <c r="D27" s="1" t="s">
        <v>30</v>
      </c>
      <c r="E27" s="1" t="s">
        <v>31</v>
      </c>
      <c r="F27" s="1" t="s">
        <v>32</v>
      </c>
      <c r="G27" s="1" t="s">
        <v>33</v>
      </c>
      <c r="H27" s="74" t="s">
        <v>41</v>
      </c>
      <c r="I27" s="74" t="s">
        <v>42</v>
      </c>
      <c r="J27" s="74" t="s">
        <v>43</v>
      </c>
      <c r="K27" s="75" t="s">
        <v>49</v>
      </c>
    </row>
    <row r="28" spans="2:11" x14ac:dyDescent="0.4">
      <c r="B28" s="6" t="s">
        <v>6</v>
      </c>
      <c r="C28" s="2">
        <v>2162644</v>
      </c>
      <c r="D28" s="2">
        <v>473346</v>
      </c>
      <c r="E28" s="2">
        <v>324151</v>
      </c>
      <c r="F28" s="2">
        <v>168514</v>
      </c>
      <c r="G28" s="2">
        <v>125417</v>
      </c>
      <c r="H28" s="76">
        <v>206245</v>
      </c>
      <c r="I28" s="76">
        <v>84016</v>
      </c>
      <c r="J28" s="76">
        <v>132617</v>
      </c>
      <c r="K28" s="77">
        <v>310800</v>
      </c>
    </row>
    <row r="29" spans="2:11" x14ac:dyDescent="0.4">
      <c r="B29" s="6" t="s">
        <v>7</v>
      </c>
      <c r="C29" s="2">
        <f>1005759+1270526</f>
        <v>2276285</v>
      </c>
      <c r="D29" s="2">
        <v>444826</v>
      </c>
      <c r="E29" s="2">
        <v>309313</v>
      </c>
      <c r="F29" s="2">
        <v>160622</v>
      </c>
      <c r="G29" s="2">
        <v>159210</v>
      </c>
      <c r="H29" s="76">
        <v>206080</v>
      </c>
      <c r="I29" s="76">
        <v>88049</v>
      </c>
      <c r="J29" s="76">
        <v>139638</v>
      </c>
      <c r="K29" s="77">
        <v>310476</v>
      </c>
    </row>
    <row r="30" spans="2:11" x14ac:dyDescent="0.4">
      <c r="B30" s="6" t="s">
        <v>13</v>
      </c>
      <c r="C30" s="95">
        <v>9</v>
      </c>
      <c r="D30" s="95">
        <v>1</v>
      </c>
      <c r="E30" s="95">
        <v>1</v>
      </c>
      <c r="F30" s="95">
        <v>12</v>
      </c>
      <c r="G30" s="95">
        <v>6</v>
      </c>
      <c r="H30" s="78">
        <v>4</v>
      </c>
      <c r="I30" s="78">
        <v>1</v>
      </c>
      <c r="J30" s="78">
        <v>4</v>
      </c>
      <c r="K30" s="79">
        <v>2</v>
      </c>
    </row>
    <row r="31" spans="2:11" x14ac:dyDescent="0.4">
      <c r="B31" s="6" t="s">
        <v>14</v>
      </c>
      <c r="C31" s="2">
        <f>C28/C30</f>
        <v>240293.77777777778</v>
      </c>
      <c r="D31" s="2">
        <f>D28/D30</f>
        <v>473346</v>
      </c>
      <c r="E31" s="2">
        <f>E28/E30</f>
        <v>324151</v>
      </c>
      <c r="F31" s="2">
        <f>F28/F30</f>
        <v>14042.833333333334</v>
      </c>
      <c r="G31" s="2">
        <f t="shared" ref="G31:H31" si="0">G28/G30</f>
        <v>20902.833333333332</v>
      </c>
      <c r="H31" s="2">
        <f t="shared" si="0"/>
        <v>51561.25</v>
      </c>
      <c r="I31" s="2">
        <f t="shared" ref="I31" si="1">I28/I30</f>
        <v>84016</v>
      </c>
      <c r="J31" s="2">
        <f t="shared" ref="J31:K31" si="2">J28/J30</f>
        <v>33154.25</v>
      </c>
      <c r="K31" s="8">
        <f t="shared" si="2"/>
        <v>155400</v>
      </c>
    </row>
    <row r="32" spans="2:11" ht="18" thickBot="1" x14ac:dyDescent="0.45">
      <c r="B32" s="7" t="s">
        <v>1</v>
      </c>
      <c r="C32" s="9">
        <f>(C29/C28)-1</f>
        <v>5.2547252344814943E-2</v>
      </c>
      <c r="D32" s="9">
        <f>(D29/D28)-1</f>
        <v>-6.0251908751737582E-2</v>
      </c>
      <c r="E32" s="9">
        <f>(E29/E28)-1</f>
        <v>-4.5774962903091465E-2</v>
      </c>
      <c r="F32" s="9">
        <f>(F29/F28)-1</f>
        <v>-4.6832904091054783E-2</v>
      </c>
      <c r="G32" s="9">
        <f t="shared" ref="G32:H32" si="3">(G29/G28)-1</f>
        <v>0.26944513104284118</v>
      </c>
      <c r="H32" s="9">
        <f t="shared" si="3"/>
        <v>-8.0001939440954573E-4</v>
      </c>
      <c r="I32" s="9">
        <f t="shared" ref="I32:J32" si="4">(I29/I28)-1</f>
        <v>4.8002761378785008E-2</v>
      </c>
      <c r="J32" s="9">
        <f t="shared" si="4"/>
        <v>5.294193052172802E-2</v>
      </c>
      <c r="K32" s="14">
        <f t="shared" ref="K32" si="5">(K29/K28)-1</f>
        <v>-1.042471042471016E-3</v>
      </c>
    </row>
    <row r="33" spans="2:11" x14ac:dyDescent="0.4">
      <c r="B33" s="11" t="s">
        <v>19</v>
      </c>
      <c r="C33" s="71">
        <f>SUM(C28:K28)</f>
        <v>3987750</v>
      </c>
      <c r="D33" s="83"/>
      <c r="E33" s="83"/>
      <c r="F33" s="83"/>
      <c r="G33" s="83"/>
      <c r="H33" s="83"/>
      <c r="I33" s="83"/>
      <c r="J33" s="83"/>
      <c r="K33" s="84"/>
    </row>
    <row r="34" spans="2:11" x14ac:dyDescent="0.4">
      <c r="B34" s="6" t="s">
        <v>20</v>
      </c>
      <c r="C34" s="72">
        <f>SUM(C29:K29)</f>
        <v>4094499</v>
      </c>
      <c r="D34" s="85"/>
      <c r="E34" s="85"/>
      <c r="F34" s="85"/>
      <c r="G34" s="85"/>
      <c r="H34" s="85"/>
      <c r="I34" s="85"/>
      <c r="J34" s="85"/>
      <c r="K34" s="86"/>
    </row>
    <row r="35" spans="2:11" x14ac:dyDescent="0.4">
      <c r="B35" s="10" t="s">
        <v>21</v>
      </c>
      <c r="C35" s="72">
        <f>C34-C33</f>
        <v>106749</v>
      </c>
      <c r="D35" s="85"/>
      <c r="E35" s="85"/>
      <c r="F35" s="85"/>
      <c r="G35" s="85"/>
      <c r="H35" s="85"/>
      <c r="I35" s="85"/>
      <c r="J35" s="85"/>
      <c r="K35" s="86"/>
    </row>
    <row r="36" spans="2:11" ht="18" thickBot="1" x14ac:dyDescent="0.45">
      <c r="B36" s="7" t="s">
        <v>22</v>
      </c>
      <c r="C36" s="73">
        <f>(C34/C33)-1</f>
        <v>2.6769230769230878E-2</v>
      </c>
      <c r="D36" s="87"/>
      <c r="E36" s="87"/>
      <c r="F36" s="87"/>
      <c r="G36" s="87"/>
      <c r="H36" s="87"/>
      <c r="I36" s="87"/>
      <c r="J36" s="87"/>
      <c r="K36" s="88"/>
    </row>
    <row r="37" spans="2:11" ht="18" thickBot="1" x14ac:dyDescent="0.45"/>
    <row r="38" spans="2:11" ht="25.2" x14ac:dyDescent="0.4">
      <c r="B38" s="44" t="s">
        <v>47</v>
      </c>
      <c r="C38" s="45"/>
      <c r="D38" s="45"/>
      <c r="E38" s="45"/>
      <c r="F38" s="45"/>
      <c r="G38" s="46"/>
    </row>
    <row r="39" spans="2:11" x14ac:dyDescent="0.4">
      <c r="B39" s="4"/>
      <c r="C39" s="1" t="s">
        <v>48</v>
      </c>
      <c r="D39" s="1"/>
      <c r="E39" s="1"/>
      <c r="F39" s="31"/>
      <c r="G39" s="5"/>
    </row>
    <row r="40" spans="2:11" x14ac:dyDescent="0.4">
      <c r="B40" s="6" t="s">
        <v>6</v>
      </c>
      <c r="C40" s="2">
        <v>235739</v>
      </c>
      <c r="D40" s="2"/>
      <c r="E40" s="2"/>
      <c r="F40" s="32"/>
      <c r="G40" s="8"/>
    </row>
    <row r="41" spans="2:11" x14ac:dyDescent="0.4">
      <c r="B41" s="6" t="s">
        <v>7</v>
      </c>
      <c r="C41" s="2">
        <v>236500</v>
      </c>
      <c r="D41" s="2"/>
      <c r="E41" s="2"/>
      <c r="F41" s="32"/>
      <c r="G41" s="8"/>
    </row>
    <row r="42" spans="2:11" x14ac:dyDescent="0.4">
      <c r="B42" s="10" t="s">
        <v>13</v>
      </c>
      <c r="C42" s="20">
        <v>174</v>
      </c>
      <c r="D42" s="20"/>
      <c r="E42" s="20"/>
      <c r="F42" s="33"/>
      <c r="G42" s="21"/>
    </row>
    <row r="43" spans="2:11" x14ac:dyDescent="0.4">
      <c r="B43" s="10" t="s">
        <v>14</v>
      </c>
      <c r="C43" s="18">
        <f>C40/C42</f>
        <v>1354.8218390804598</v>
      </c>
      <c r="D43" s="18"/>
      <c r="E43" s="18"/>
      <c r="F43" s="34"/>
      <c r="G43" s="19"/>
    </row>
    <row r="44" spans="2:11" ht="18" thickBot="1" x14ac:dyDescent="0.45">
      <c r="B44" s="7" t="s">
        <v>1</v>
      </c>
      <c r="C44" s="9">
        <f>(C41/C40)-1</f>
        <v>3.2281463822279033E-3</v>
      </c>
      <c r="D44" s="9"/>
      <c r="E44" s="9"/>
      <c r="F44" s="35"/>
      <c r="G44" s="14"/>
    </row>
    <row r="45" spans="2:11" x14ac:dyDescent="0.4">
      <c r="B45" s="11" t="s">
        <v>19</v>
      </c>
      <c r="C45" s="47">
        <f>SUM(C40:G40)</f>
        <v>235739</v>
      </c>
      <c r="D45" s="48"/>
      <c r="E45" s="48"/>
      <c r="F45" s="48"/>
      <c r="G45" s="49"/>
    </row>
    <row r="46" spans="2:11" x14ac:dyDescent="0.4">
      <c r="B46" s="6" t="s">
        <v>20</v>
      </c>
      <c r="C46" s="50">
        <f>SUM(C41:G41)</f>
        <v>236500</v>
      </c>
      <c r="D46" s="51"/>
      <c r="E46" s="51"/>
      <c r="F46" s="51"/>
      <c r="G46" s="52"/>
    </row>
    <row r="47" spans="2:11" x14ac:dyDescent="0.4">
      <c r="B47" s="10" t="s">
        <v>21</v>
      </c>
      <c r="C47" s="50">
        <f>C46-C45</f>
        <v>761</v>
      </c>
      <c r="D47" s="51"/>
      <c r="E47" s="51"/>
      <c r="F47" s="51"/>
      <c r="G47" s="52"/>
    </row>
    <row r="48" spans="2:11" ht="18" thickBot="1" x14ac:dyDescent="0.45">
      <c r="B48" s="7" t="s">
        <v>22</v>
      </c>
      <c r="C48" s="53">
        <f>(C46/C45)-1</f>
        <v>3.2281463822279033E-3</v>
      </c>
      <c r="D48" s="54"/>
      <c r="E48" s="54"/>
      <c r="F48" s="54"/>
      <c r="G48" s="55"/>
    </row>
    <row r="49" spans="2:7" ht="18" thickBot="1" x14ac:dyDescent="0.45"/>
    <row r="50" spans="2:7" ht="25.2" x14ac:dyDescent="0.4">
      <c r="B50" s="44" t="s">
        <v>10</v>
      </c>
      <c r="C50" s="45"/>
      <c r="D50" s="45"/>
      <c r="E50" s="45"/>
      <c r="F50" s="45"/>
      <c r="G50" s="46"/>
    </row>
    <row r="51" spans="2:7" x14ac:dyDescent="0.4">
      <c r="B51" s="4"/>
      <c r="C51" s="1" t="s">
        <v>44</v>
      </c>
      <c r="D51" s="1" t="s">
        <v>45</v>
      </c>
      <c r="E51" s="1"/>
      <c r="F51" s="31"/>
      <c r="G51" s="5"/>
    </row>
    <row r="52" spans="2:7" x14ac:dyDescent="0.4">
      <c r="B52" s="6" t="s">
        <v>6</v>
      </c>
      <c r="C52" s="2">
        <v>39135</v>
      </c>
      <c r="D52" s="2">
        <v>20835</v>
      </c>
      <c r="E52" s="2"/>
      <c r="F52" s="32"/>
      <c r="G52" s="8"/>
    </row>
    <row r="53" spans="2:7" x14ac:dyDescent="0.4">
      <c r="B53" s="6" t="s">
        <v>7</v>
      </c>
      <c r="C53" s="2">
        <v>45738</v>
      </c>
      <c r="D53" s="2">
        <v>22925</v>
      </c>
      <c r="E53" s="2"/>
      <c r="F53" s="32"/>
      <c r="G53" s="8"/>
    </row>
    <row r="54" spans="2:7" x14ac:dyDescent="0.4">
      <c r="B54" s="10" t="s">
        <v>13</v>
      </c>
      <c r="C54" s="89">
        <v>8.5000000000000006E-3</v>
      </c>
      <c r="D54" s="20">
        <v>5</v>
      </c>
      <c r="E54" s="20"/>
      <c r="F54" s="33"/>
      <c r="G54" s="21"/>
    </row>
    <row r="55" spans="2:7" x14ac:dyDescent="0.4">
      <c r="B55" s="10" t="s">
        <v>14</v>
      </c>
      <c r="C55" s="18">
        <f>C52/C54</f>
        <v>4604117.6470588231</v>
      </c>
      <c r="D55" s="18">
        <f>D52/D54</f>
        <v>4167</v>
      </c>
      <c r="E55" s="18"/>
      <c r="F55" s="34"/>
      <c r="G55" s="19"/>
    </row>
    <row r="56" spans="2:7" ht="18" thickBot="1" x14ac:dyDescent="0.45">
      <c r="B56" s="7" t="s">
        <v>1</v>
      </c>
      <c r="C56" s="9">
        <f>(C53/C52)-1</f>
        <v>0.16872364890762737</v>
      </c>
      <c r="D56" s="9">
        <f>(D53/D52)-1</f>
        <v>0.10031197504199674</v>
      </c>
      <c r="E56" s="9"/>
      <c r="F56" s="35"/>
      <c r="G56" s="14"/>
    </row>
    <row r="57" spans="2:7" x14ac:dyDescent="0.4">
      <c r="B57" s="11" t="s">
        <v>19</v>
      </c>
      <c r="C57" s="47">
        <f>SUM(C52:G52)</f>
        <v>59970</v>
      </c>
      <c r="D57" s="48"/>
      <c r="E57" s="48"/>
      <c r="F57" s="48"/>
      <c r="G57" s="49"/>
    </row>
    <row r="58" spans="2:7" x14ac:dyDescent="0.4">
      <c r="B58" s="6" t="s">
        <v>20</v>
      </c>
      <c r="C58" s="50">
        <f>SUM(C53:G53)</f>
        <v>68663</v>
      </c>
      <c r="D58" s="51"/>
      <c r="E58" s="51"/>
      <c r="F58" s="51"/>
      <c r="G58" s="52"/>
    </row>
    <row r="59" spans="2:7" x14ac:dyDescent="0.4">
      <c r="B59" s="10" t="s">
        <v>21</v>
      </c>
      <c r="C59" s="50">
        <f>C58-C57</f>
        <v>8693</v>
      </c>
      <c r="D59" s="51"/>
      <c r="E59" s="51"/>
      <c r="F59" s="51"/>
      <c r="G59" s="52"/>
    </row>
    <row r="60" spans="2:7" ht="18" thickBot="1" x14ac:dyDescent="0.45">
      <c r="B60" s="7" t="s">
        <v>22</v>
      </c>
      <c r="C60" s="53">
        <f>(C58/C57)-1</f>
        <v>0.14495581123895285</v>
      </c>
      <c r="D60" s="54"/>
      <c r="E60" s="54"/>
      <c r="F60" s="54"/>
      <c r="G60" s="55"/>
    </row>
  </sheetData>
  <mergeCells count="27">
    <mergeCell ref="C33:K33"/>
    <mergeCell ref="C34:K34"/>
    <mergeCell ref="C35:K35"/>
    <mergeCell ref="C36:K36"/>
    <mergeCell ref="B26:K26"/>
    <mergeCell ref="B50:G50"/>
    <mergeCell ref="C57:G57"/>
    <mergeCell ref="C58:G58"/>
    <mergeCell ref="C59:G59"/>
    <mergeCell ref="C60:G60"/>
    <mergeCell ref="B38:G38"/>
    <mergeCell ref="C45:G45"/>
    <mergeCell ref="C46:G46"/>
    <mergeCell ref="C47:G47"/>
    <mergeCell ref="C48:G48"/>
    <mergeCell ref="C21:G21"/>
    <mergeCell ref="C22:G22"/>
    <mergeCell ref="C23:G23"/>
    <mergeCell ref="C24:G24"/>
    <mergeCell ref="R2:S2"/>
    <mergeCell ref="B14:G14"/>
    <mergeCell ref="B2:G2"/>
    <mergeCell ref="C9:G9"/>
    <mergeCell ref="C10:G10"/>
    <mergeCell ref="C12:G12"/>
    <mergeCell ref="C11:G11"/>
    <mergeCell ref="O2:P2"/>
  </mergeCells>
  <phoneticPr fontId="1" type="noConversion"/>
  <pageMargins left="0.7" right="0.7" top="0.75" bottom="0.75" header="0.3" footer="0.3"/>
  <pageSetup paperSize="9" orientation="portrait" r:id="rId1"/>
  <ignoredErrors>
    <ignoredError sqref="C23:G25 D21:G21 D22:G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심상범</dc:creator>
  <cp:lastModifiedBy>simsang bum</cp:lastModifiedBy>
  <dcterms:created xsi:type="dcterms:W3CDTF">2025-04-26T03:24:58Z</dcterms:created>
  <dcterms:modified xsi:type="dcterms:W3CDTF">2025-08-08T13:01:06Z</dcterms:modified>
</cp:coreProperties>
</file>