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angbeom\Documents\Investment\"/>
    </mc:Choice>
  </mc:AlternateContent>
  <xr:revisionPtr revIDLastSave="0" documentId="13_ncr:1_{D859697A-48B9-46E4-9999-B38EFA52DFD2}" xr6:coauthVersionLast="47" xr6:coauthVersionMax="47" xr10:uidLastSave="{00000000-0000-0000-0000-000000000000}"/>
  <bookViews>
    <workbookView xWindow="-108" yWindow="-108" windowWidth="23256" windowHeight="13176" xr2:uid="{1C587367-3A51-48E3-8FD5-9E60EF93E66E}"/>
  </bookViews>
  <sheets>
    <sheet name="2025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V2" i="1" s="1"/>
  <c r="M8" i="1"/>
  <c r="M7" i="1"/>
  <c r="M3" i="1"/>
  <c r="M2" i="1"/>
  <c r="C34" i="1"/>
  <c r="C33" i="1"/>
  <c r="F32" i="1"/>
  <c r="E32" i="1"/>
  <c r="D32" i="1"/>
  <c r="C32" i="1"/>
  <c r="F31" i="1"/>
  <c r="E31" i="1"/>
  <c r="D31" i="1"/>
  <c r="C31" i="1"/>
  <c r="C22" i="1"/>
  <c r="C21" i="1"/>
  <c r="F20" i="1"/>
  <c r="F19" i="1"/>
  <c r="E20" i="1"/>
  <c r="D20" i="1"/>
  <c r="E19" i="1"/>
  <c r="D19" i="1"/>
  <c r="C20" i="1"/>
  <c r="C19" i="1"/>
  <c r="F8" i="1"/>
  <c r="C7" i="1"/>
  <c r="D7" i="1"/>
  <c r="E7" i="1"/>
  <c r="F7" i="1"/>
  <c r="E8" i="1"/>
  <c r="D8" i="1"/>
  <c r="C10" i="1"/>
  <c r="C8" i="1"/>
  <c r="C36" i="1" l="1"/>
  <c r="C35" i="1"/>
  <c r="C24" i="1"/>
  <c r="C23" i="1"/>
  <c r="C9" i="1"/>
  <c r="C11" i="1" l="1"/>
  <c r="M5" i="1"/>
  <c r="M6" i="1"/>
  <c r="C12" i="1"/>
  <c r="M4" i="1" l="1"/>
</calcChain>
</file>

<file path=xl/sharedStrings.xml><?xml version="1.0" encoding="utf-8"?>
<sst xmlns="http://schemas.openxmlformats.org/spreadsheetml/2006/main" count="62" uniqueCount="43">
  <si>
    <t>SCHD</t>
    <phoneticPr fontId="1" type="noConversion"/>
  </si>
  <si>
    <t>수익률</t>
    <phoneticPr fontId="1" type="noConversion"/>
  </si>
  <si>
    <t>KODEX 미국나스닥100</t>
    <phoneticPr fontId="1" type="noConversion"/>
  </si>
  <si>
    <t>총 수익률</t>
    <phoneticPr fontId="1" type="noConversion"/>
  </si>
  <si>
    <t>총 매수 금액</t>
    <phoneticPr fontId="1" type="noConversion"/>
  </si>
  <si>
    <t>총 평가 금액</t>
    <phoneticPr fontId="1" type="noConversion"/>
  </si>
  <si>
    <t>매수금액</t>
    <phoneticPr fontId="1" type="noConversion"/>
  </si>
  <si>
    <t>평가금액</t>
    <phoneticPr fontId="1" type="noConversion"/>
  </si>
  <si>
    <t>총 평가 손익</t>
    <phoneticPr fontId="1" type="noConversion"/>
  </si>
  <si>
    <t>KODEX 미국배당다우존스</t>
    <phoneticPr fontId="1" type="noConversion"/>
  </si>
  <si>
    <t>TIGER 미국배당다우존스</t>
    <phoneticPr fontId="1" type="noConversion"/>
  </si>
  <si>
    <t>목표 비율</t>
    <phoneticPr fontId="1" type="noConversion"/>
  </si>
  <si>
    <t>코인</t>
    <phoneticPr fontId="1" type="noConversion"/>
  </si>
  <si>
    <t>배당</t>
    <phoneticPr fontId="1" type="noConversion"/>
  </si>
  <si>
    <t>ACE 미국배당퀄리티</t>
    <phoneticPr fontId="1" type="noConversion"/>
  </si>
  <si>
    <t>보유수량</t>
    <phoneticPr fontId="1" type="noConversion"/>
  </si>
  <si>
    <t>평균 매수 단가</t>
    <phoneticPr fontId="1" type="noConversion"/>
  </si>
  <si>
    <t>배당 매수금액</t>
    <phoneticPr fontId="1" type="noConversion"/>
  </si>
  <si>
    <t>배당 평가금액</t>
    <phoneticPr fontId="1" type="noConversion"/>
  </si>
  <si>
    <t>배당 평가 손익</t>
    <phoneticPr fontId="1" type="noConversion"/>
  </si>
  <si>
    <t>배당 수익률</t>
    <phoneticPr fontId="1" type="noConversion"/>
  </si>
  <si>
    <t>기술주 매수금액</t>
    <phoneticPr fontId="1" type="noConversion"/>
  </si>
  <si>
    <t>기술주 평가금액</t>
    <phoneticPr fontId="1" type="noConversion"/>
  </si>
  <si>
    <t>기술주 평가손익</t>
    <phoneticPr fontId="1" type="noConversion"/>
  </si>
  <si>
    <t>기술주 수익률</t>
    <phoneticPr fontId="1" type="noConversion"/>
  </si>
  <si>
    <t>기술주 ETF</t>
    <phoneticPr fontId="1" type="noConversion"/>
  </si>
  <si>
    <t>기술주</t>
    <phoneticPr fontId="1" type="noConversion"/>
  </si>
  <si>
    <t>KODEX 미국배당다우존스타켓커버드콜</t>
    <phoneticPr fontId="1" type="noConversion"/>
  </si>
  <si>
    <t>ACE 미국빅테크TOP7 PLUS</t>
    <phoneticPr fontId="1" type="noConversion"/>
  </si>
  <si>
    <t>단일주</t>
    <phoneticPr fontId="1" type="noConversion"/>
  </si>
  <si>
    <t>엔비디아</t>
    <phoneticPr fontId="1" type="noConversion"/>
  </si>
  <si>
    <t>SPY</t>
    <phoneticPr fontId="1" type="noConversion"/>
  </si>
  <si>
    <t>테슬라</t>
    <phoneticPr fontId="1" type="noConversion"/>
  </si>
  <si>
    <t>아마존</t>
    <phoneticPr fontId="1" type="noConversion"/>
  </si>
  <si>
    <t>오디오코드</t>
    <phoneticPr fontId="1" type="noConversion"/>
  </si>
  <si>
    <t>에흐르 테스트 시스템즈</t>
    <phoneticPr fontId="1" type="noConversion"/>
  </si>
  <si>
    <t>현금</t>
    <phoneticPr fontId="1" type="noConversion"/>
  </si>
  <si>
    <t>달러 환율:</t>
    <phoneticPr fontId="1" type="noConversion"/>
  </si>
  <si>
    <t>채권</t>
    <phoneticPr fontId="1" type="noConversion"/>
  </si>
  <si>
    <t>달러</t>
    <phoneticPr fontId="1" type="noConversion"/>
  </si>
  <si>
    <t>한화</t>
    <phoneticPr fontId="1" type="noConversion"/>
  </si>
  <si>
    <t>총 현금</t>
    <phoneticPr fontId="1" type="noConversion"/>
  </si>
  <si>
    <t>총 투자 금액: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</si>
</sst>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26" formatCode="\$#,##0.00_);[Red]\(\$#,##0.00\)"/>
    <numFmt numFmtId="176" formatCode="[$-F800]dddd\,\ mmmm\ dd\,\ yyyy"/>
    <numFmt numFmtId="177" formatCode="&quot;₩&quot;#,##0_);[Red]\(&quot;₩&quot;#,##0\)"/>
    <numFmt numFmtId="178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>
      <alignment vertical="center"/>
    </xf>
    <xf numFmtId="10" fontId="0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42" fontId="0" fillId="0" borderId="6" xfId="0" applyNumberFormat="1" applyBorder="1">
      <alignment vertical="center"/>
    </xf>
    <xf numFmtId="10" fontId="0" fillId="0" borderId="8" xfId="0" applyNumberFormat="1" applyBorder="1">
      <alignment vertical="center"/>
    </xf>
    <xf numFmtId="176" fontId="0" fillId="0" borderId="1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0" fontId="0" fillId="0" borderId="9" xfId="0" applyNumberFormat="1" applyBorder="1">
      <alignment vertical="center"/>
    </xf>
    <xf numFmtId="0" fontId="0" fillId="0" borderId="7" xfId="0" applyBorder="1" applyAlignment="1">
      <alignment horizontal="right" vertical="center"/>
    </xf>
    <xf numFmtId="177" fontId="0" fillId="0" borderId="4" xfId="0" applyNumberFormat="1" applyBorder="1">
      <alignment vertical="center"/>
    </xf>
    <xf numFmtId="177" fontId="0" fillId="0" borderId="6" xfId="0" applyNumberFormat="1" applyBorder="1">
      <alignment vertical="center"/>
    </xf>
    <xf numFmtId="42" fontId="0" fillId="0" borderId="11" xfId="0" applyNumberFormat="1" applyBorder="1">
      <alignment vertical="center"/>
    </xf>
    <xf numFmtId="42" fontId="0" fillId="0" borderId="19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19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0" fillId="0" borderId="15" xfId="0" applyNumberFormat="1" applyBorder="1" applyAlignment="1">
      <alignment horizontal="right" vertical="center"/>
    </xf>
    <xf numFmtId="177" fontId="0" fillId="0" borderId="16" xfId="0" applyNumberFormat="1" applyBorder="1" applyAlignment="1">
      <alignment horizontal="right" vertical="center"/>
    </xf>
    <xf numFmtId="177" fontId="0" fillId="0" borderId="17" xfId="0" applyNumberFormat="1" applyBorder="1" applyAlignment="1">
      <alignment horizontal="right" vertical="center"/>
    </xf>
    <xf numFmtId="177" fontId="0" fillId="0" borderId="12" xfId="0" applyNumberFormat="1" applyBorder="1" applyAlignment="1">
      <alignment horizontal="right" vertical="center"/>
    </xf>
    <xf numFmtId="177" fontId="0" fillId="0" borderId="1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0" fontId="0" fillId="0" borderId="18" xfId="0" applyNumberFormat="1" applyBorder="1" applyAlignment="1">
      <alignment horizontal="right" vertical="center"/>
    </xf>
    <xf numFmtId="10" fontId="0" fillId="0" borderId="9" xfId="0" applyNumberForma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right" vertical="center"/>
    </xf>
    <xf numFmtId="42" fontId="0" fillId="3" borderId="0" xfId="0" applyNumberFormat="1" applyFill="1" applyBorder="1">
      <alignment vertical="center"/>
    </xf>
    <xf numFmtId="178" fontId="0" fillId="3" borderId="0" xfId="0" applyNumberFormat="1" applyFill="1" applyBorder="1">
      <alignment vertical="center"/>
    </xf>
    <xf numFmtId="10" fontId="0" fillId="3" borderId="0" xfId="0" applyNumberFormat="1" applyFill="1" applyBorder="1">
      <alignment vertical="center"/>
    </xf>
    <xf numFmtId="9" fontId="0" fillId="3" borderId="0" xfId="0" applyNumberFormat="1" applyFill="1" applyBorder="1">
      <alignment vertical="center"/>
    </xf>
    <xf numFmtId="177" fontId="0" fillId="3" borderId="0" xfId="0" applyNumberFormat="1" applyFill="1" applyBorder="1" applyAlignment="1">
      <alignment vertical="center"/>
    </xf>
    <xf numFmtId="10" fontId="0" fillId="3" borderId="0" xfId="0" applyNumberForma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2" fontId="0" fillId="0" borderId="23" xfId="0" applyNumberFormat="1" applyBorder="1">
      <alignment vertical="center"/>
    </xf>
    <xf numFmtId="178" fontId="0" fillId="0" borderId="24" xfId="0" applyNumberFormat="1" applyBorder="1">
      <alignment vertical="center"/>
    </xf>
    <xf numFmtId="42" fontId="0" fillId="0" borderId="24" xfId="0" applyNumberFormat="1" applyBorder="1">
      <alignment vertical="center"/>
    </xf>
    <xf numFmtId="10" fontId="0" fillId="0" borderId="25" xfId="0" applyNumberFormat="1" applyBorder="1">
      <alignment vertical="center"/>
    </xf>
    <xf numFmtId="177" fontId="0" fillId="0" borderId="15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177" fontId="0" fillId="0" borderId="13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0" fontId="0" fillId="0" borderId="18" xfId="0" applyNumberFormat="1" applyBorder="1" applyAlignment="1">
      <alignment vertical="center"/>
    </xf>
    <xf numFmtId="10" fontId="0" fillId="0" borderId="26" xfId="0" applyNumberFormat="1" applyBorder="1" applyAlignment="1">
      <alignment vertical="center"/>
    </xf>
    <xf numFmtId="10" fontId="0" fillId="0" borderId="27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26" fontId="0" fillId="0" borderId="6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2-4B5D-9C76-D258110F9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2-4B5D-9C76-D258110F9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8-4AD7-809C-795AEFCA8E7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'2025년'!$L$2:$L$8</c15:sqref>
                  </c15:fullRef>
                </c:ext>
              </c:extLst>
              <c:f>'2025년'!$L$6:$L$8</c:f>
              <c:strCache>
                <c:ptCount val="3"/>
                <c:pt idx="0">
                  <c:v>배당</c:v>
                </c:pt>
                <c:pt idx="1">
                  <c:v>기술주</c:v>
                </c:pt>
                <c:pt idx="2">
                  <c:v>단일주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'2025년'!$M$2:$M$8</c15:sqref>
                  </c15:fullRef>
                </c:ext>
              </c:extLst>
              <c:f>'2025년'!$M$6:$M$8</c:f>
              <c:numCache>
                <c:formatCode>"₩"#,##0_);[Red]\("₩"#,##0\)</c:formatCode>
                <c:ptCount val="3"/>
                <c:pt idx="0" formatCode="0.00%">
                  <c:v>0.20914902028566784</c:v>
                </c:pt>
                <c:pt idx="1" formatCode="0.00%">
                  <c:v>0.61437089228927277</c:v>
                </c:pt>
                <c:pt idx="2" formatCode="0.00%">
                  <c:v>0.17648008742505938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834-4577-8DFE-C604BA577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33704</xdr:colOff>
      <xdr:row>9</xdr:row>
      <xdr:rowOff>48721</xdr:rowOff>
    </xdr:from>
    <xdr:to>
      <xdr:col>18</xdr:col>
      <xdr:colOff>142142</xdr:colOff>
      <xdr:row>30</xdr:row>
      <xdr:rowOff>155084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2C3C5E-1A34-FD13-4B9B-9D11E2149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60C-3343-4AE5-82F6-2A10F2175E95}">
  <dimension ref="B1:V36"/>
  <sheetViews>
    <sheetView showGridLines="0" tabSelected="1" topLeftCell="E1" zoomScale="66" zoomScaleNormal="100" workbookViewId="0">
      <selection activeCell="T11" sqref="T11"/>
    </sheetView>
  </sheetViews>
  <sheetFormatPr defaultRowHeight="17.399999999999999" x14ac:dyDescent="0.4"/>
  <cols>
    <col min="1" max="1" width="9" customWidth="1"/>
    <col min="2" max="2" width="16.19921875" customWidth="1"/>
    <col min="3" max="5" width="24.59765625" customWidth="1"/>
    <col min="6" max="6" width="35.3984375" bestFit="1" customWidth="1"/>
    <col min="7" max="7" width="24.59765625" customWidth="1"/>
    <col min="9" max="9" width="16.19921875" customWidth="1"/>
    <col min="10" max="12" width="24.59765625" customWidth="1"/>
    <col min="13" max="13" width="12.19921875" bestFit="1" customWidth="1"/>
    <col min="14" max="14" width="15.8984375" customWidth="1"/>
    <col min="15" max="15" width="9.09765625" customWidth="1"/>
    <col min="16" max="16" width="11.8984375" customWidth="1"/>
    <col min="17" max="17" width="6.3984375" customWidth="1"/>
    <col min="18" max="18" width="9" customWidth="1"/>
    <col min="19" max="19" width="13.09765625" bestFit="1" customWidth="1"/>
    <col min="21" max="21" width="12.69921875" bestFit="1" customWidth="1"/>
    <col min="22" max="22" width="12.19921875" bestFit="1" customWidth="1"/>
  </cols>
  <sheetData>
    <row r="1" spans="2:22" ht="18" thickBot="1" x14ac:dyDescent="0.45"/>
    <row r="2" spans="2:22" ht="25.2" x14ac:dyDescent="0.4">
      <c r="B2" s="22" t="s">
        <v>13</v>
      </c>
      <c r="C2" s="23"/>
      <c r="D2" s="23"/>
      <c r="E2" s="24"/>
      <c r="F2" s="24"/>
      <c r="G2" s="25"/>
      <c r="I2" s="37"/>
      <c r="J2" s="37"/>
      <c r="K2" s="37"/>
      <c r="L2" s="12" t="s">
        <v>4</v>
      </c>
      <c r="M2" s="16">
        <f>SUM(C9,C21,C33)</f>
        <v>8031322</v>
      </c>
      <c r="O2" s="64" t="s">
        <v>11</v>
      </c>
      <c r="P2" s="65"/>
      <c r="R2" s="35" t="s">
        <v>36</v>
      </c>
      <c r="S2" s="36"/>
      <c r="U2" t="s">
        <v>42</v>
      </c>
      <c r="V2" s="67">
        <f>SUM(M3+S5)</f>
        <v>10122218</v>
      </c>
    </row>
    <row r="3" spans="2:22" x14ac:dyDescent="0.4">
      <c r="B3" s="4"/>
      <c r="C3" s="1" t="s">
        <v>10</v>
      </c>
      <c r="D3" s="1" t="s">
        <v>0</v>
      </c>
      <c r="E3" s="1" t="s">
        <v>9</v>
      </c>
      <c r="F3" s="1" t="s">
        <v>27</v>
      </c>
      <c r="G3" s="5"/>
      <c r="I3" s="38"/>
      <c r="J3" s="39"/>
      <c r="K3" s="39"/>
      <c r="L3" s="13" t="s">
        <v>5</v>
      </c>
      <c r="M3" s="17">
        <f>SUM(C10,C22,C34)</f>
        <v>8539428</v>
      </c>
      <c r="O3" s="13" t="s">
        <v>13</v>
      </c>
      <c r="P3" s="5">
        <v>30</v>
      </c>
      <c r="R3" s="69" t="s">
        <v>39</v>
      </c>
      <c r="S3" s="70">
        <v>871.5</v>
      </c>
    </row>
    <row r="4" spans="2:22" x14ac:dyDescent="0.4">
      <c r="B4" s="6" t="s">
        <v>6</v>
      </c>
      <c r="C4" s="2">
        <v>499230</v>
      </c>
      <c r="D4" s="2">
        <v>955389</v>
      </c>
      <c r="E4" s="2">
        <v>142100</v>
      </c>
      <c r="F4" s="2">
        <v>181200</v>
      </c>
      <c r="G4" s="8"/>
      <c r="I4" s="40"/>
      <c r="J4" s="41"/>
      <c r="K4" s="41"/>
      <c r="L4" s="13" t="s">
        <v>8</v>
      </c>
      <c r="M4" s="8">
        <f>M3-M2</f>
        <v>508106</v>
      </c>
      <c r="O4" s="13" t="s">
        <v>26</v>
      </c>
      <c r="P4" s="5">
        <v>50</v>
      </c>
      <c r="Q4" s="41"/>
      <c r="R4" s="13" t="s">
        <v>40</v>
      </c>
      <c r="S4" s="17">
        <v>373148</v>
      </c>
    </row>
    <row r="5" spans="2:22" ht="18" thickBot="1" x14ac:dyDescent="0.45">
      <c r="B5" s="6" t="s">
        <v>7</v>
      </c>
      <c r="C5" s="2">
        <v>507615</v>
      </c>
      <c r="D5" s="2">
        <v>955438</v>
      </c>
      <c r="E5" s="2">
        <v>141960</v>
      </c>
      <c r="F5" s="2">
        <v>181000</v>
      </c>
      <c r="G5" s="8"/>
      <c r="I5" s="40"/>
      <c r="J5" s="41"/>
      <c r="K5" s="41"/>
      <c r="L5" s="13" t="s">
        <v>3</v>
      </c>
      <c r="M5" s="3">
        <f>(M3/M2)-1</f>
        <v>6.3265549557096623E-2</v>
      </c>
      <c r="O5" s="13" t="s">
        <v>29</v>
      </c>
      <c r="P5" s="5">
        <v>10</v>
      </c>
      <c r="Q5" s="41"/>
      <c r="R5" s="15" t="s">
        <v>41</v>
      </c>
      <c r="S5" s="71">
        <f>SUM(S3*M34+S4)</f>
        <v>1582790</v>
      </c>
    </row>
    <row r="6" spans="2:22" x14ac:dyDescent="0.4">
      <c r="B6" s="10" t="s">
        <v>15</v>
      </c>
      <c r="C6" s="20">
        <v>43</v>
      </c>
      <c r="D6" s="20">
        <v>26</v>
      </c>
      <c r="E6" s="20">
        <v>14</v>
      </c>
      <c r="F6" s="20">
        <v>20</v>
      </c>
      <c r="G6" s="21"/>
      <c r="I6" s="40"/>
      <c r="J6" s="42"/>
      <c r="K6" s="42"/>
      <c r="L6" s="13" t="s">
        <v>13</v>
      </c>
      <c r="M6" s="3">
        <f>(C10/M3)</f>
        <v>0.20914902028566784</v>
      </c>
      <c r="O6" s="13" t="s">
        <v>38</v>
      </c>
      <c r="P6" s="5">
        <v>5</v>
      </c>
      <c r="Q6" s="42"/>
    </row>
    <row r="7" spans="2:22" ht="18" thickBot="1" x14ac:dyDescent="0.45">
      <c r="B7" s="10" t="s">
        <v>16</v>
      </c>
      <c r="C7" s="18">
        <f>C4/C6</f>
        <v>11610</v>
      </c>
      <c r="D7" s="18">
        <f>D4/D6</f>
        <v>36745.730769230766</v>
      </c>
      <c r="E7" s="18">
        <f>E4/E6</f>
        <v>10150</v>
      </c>
      <c r="F7" s="18">
        <f>F4/F6</f>
        <v>9060</v>
      </c>
      <c r="G7" s="19"/>
      <c r="I7" s="40"/>
      <c r="J7" s="41"/>
      <c r="K7" s="41"/>
      <c r="L7" s="13" t="s">
        <v>26</v>
      </c>
      <c r="M7" s="3">
        <f>(C22/M3)</f>
        <v>0.61437089228927277</v>
      </c>
      <c r="O7" s="15" t="s">
        <v>12</v>
      </c>
      <c r="P7" s="66">
        <v>5</v>
      </c>
      <c r="Q7" s="41"/>
    </row>
    <row r="8" spans="2:22" ht="18" thickBot="1" x14ac:dyDescent="0.45">
      <c r="B8" s="7" t="s">
        <v>1</v>
      </c>
      <c r="C8" s="9">
        <f>(C5/C4)-1</f>
        <v>1.6795865633074891E-2</v>
      </c>
      <c r="D8" s="9">
        <f>(D5/D4)-1</f>
        <v>5.1288009386807332E-5</v>
      </c>
      <c r="E8" s="9">
        <f>(E5/E4)-1</f>
        <v>-9.8522167487680168E-4</v>
      </c>
      <c r="F8" s="9">
        <f>(F5/F4)-1</f>
        <v>-1.1037527593819041E-3</v>
      </c>
      <c r="G8" s="14"/>
      <c r="I8" s="40"/>
      <c r="J8" s="43"/>
      <c r="K8" s="44"/>
      <c r="L8" s="15" t="s">
        <v>29</v>
      </c>
      <c r="M8" s="14">
        <f>(C34/M3)</f>
        <v>0.17648008742505938</v>
      </c>
      <c r="P8" s="44"/>
      <c r="Q8" s="44"/>
    </row>
    <row r="9" spans="2:22" x14ac:dyDescent="0.4">
      <c r="B9" s="11" t="s">
        <v>17</v>
      </c>
      <c r="C9" s="26">
        <f>SUM(C4:G4)</f>
        <v>1777919</v>
      </c>
      <c r="D9" s="27"/>
      <c r="E9" s="27"/>
      <c r="F9" s="27"/>
      <c r="G9" s="28"/>
      <c r="I9" s="40"/>
      <c r="J9" s="45"/>
      <c r="K9" s="45"/>
      <c r="L9" s="45"/>
      <c r="M9" s="38"/>
      <c r="N9" s="40"/>
      <c r="O9" s="45"/>
      <c r="P9" s="45"/>
      <c r="Q9" s="45"/>
    </row>
    <row r="10" spans="2:22" x14ac:dyDescent="0.4">
      <c r="B10" s="6" t="s">
        <v>18</v>
      </c>
      <c r="C10" s="29">
        <f>SUM(C5:G5)</f>
        <v>1786013</v>
      </c>
      <c r="D10" s="30"/>
      <c r="E10" s="30"/>
      <c r="F10" s="30"/>
      <c r="G10" s="31"/>
      <c r="I10" s="40"/>
      <c r="J10" s="45"/>
      <c r="K10" s="45"/>
      <c r="L10" s="45"/>
      <c r="M10" s="38"/>
      <c r="N10" s="40"/>
      <c r="O10" s="45"/>
      <c r="P10" s="45"/>
      <c r="Q10" s="45"/>
    </row>
    <row r="11" spans="2:22" x14ac:dyDescent="0.4">
      <c r="B11" s="10" t="s">
        <v>19</v>
      </c>
      <c r="C11" s="29">
        <f>C10-C9</f>
        <v>8094</v>
      </c>
      <c r="D11" s="30"/>
      <c r="E11" s="30"/>
      <c r="F11" s="30"/>
      <c r="G11" s="31"/>
      <c r="I11" s="40"/>
      <c r="J11" s="45"/>
      <c r="K11" s="45"/>
      <c r="L11" s="45"/>
      <c r="M11" s="38"/>
      <c r="N11" s="40"/>
      <c r="O11" s="45"/>
      <c r="P11" s="45"/>
      <c r="Q11" s="45"/>
    </row>
    <row r="12" spans="2:22" ht="18" thickBot="1" x14ac:dyDescent="0.45">
      <c r="B12" s="7" t="s">
        <v>20</v>
      </c>
      <c r="C12" s="32">
        <f>(C10/C9)-1</f>
        <v>4.5525133597199563E-3</v>
      </c>
      <c r="D12" s="32"/>
      <c r="E12" s="33"/>
      <c r="F12" s="33"/>
      <c r="G12" s="34"/>
      <c r="I12" s="40"/>
      <c r="J12" s="46"/>
      <c r="K12" s="46"/>
      <c r="L12" s="46"/>
      <c r="M12" s="38"/>
      <c r="N12" s="40"/>
      <c r="O12" s="46"/>
      <c r="P12" s="46"/>
      <c r="Q12" s="46"/>
    </row>
    <row r="13" spans="2:22" ht="18" thickBot="1" x14ac:dyDescent="0.45"/>
    <row r="14" spans="2:22" ht="25.2" x14ac:dyDescent="0.4">
      <c r="B14" s="47" t="s">
        <v>25</v>
      </c>
      <c r="C14" s="48"/>
      <c r="D14" s="48"/>
      <c r="E14" s="48"/>
      <c r="F14" s="48"/>
      <c r="G14" s="49"/>
    </row>
    <row r="15" spans="2:22" x14ac:dyDescent="0.4">
      <c r="B15" s="4"/>
      <c r="C15" s="1" t="s">
        <v>2</v>
      </c>
      <c r="D15" s="1" t="s">
        <v>14</v>
      </c>
      <c r="E15" s="1" t="s">
        <v>28</v>
      </c>
      <c r="F15" s="50" t="s">
        <v>31</v>
      </c>
      <c r="G15" s="5"/>
    </row>
    <row r="16" spans="2:22" x14ac:dyDescent="0.4">
      <c r="B16" s="6" t="s">
        <v>6</v>
      </c>
      <c r="C16" s="2">
        <v>3341000</v>
      </c>
      <c r="D16" s="2">
        <v>478800</v>
      </c>
      <c r="E16" s="2">
        <v>96575</v>
      </c>
      <c r="F16" s="51">
        <v>821272</v>
      </c>
      <c r="G16" s="8"/>
    </row>
    <row r="17" spans="2:7" x14ac:dyDescent="0.4">
      <c r="B17" s="6" t="s">
        <v>7</v>
      </c>
      <c r="C17" s="2">
        <v>3756660</v>
      </c>
      <c r="D17" s="2">
        <v>518640</v>
      </c>
      <c r="E17" s="2">
        <v>96400</v>
      </c>
      <c r="F17" s="51">
        <v>874676</v>
      </c>
      <c r="G17" s="8"/>
    </row>
    <row r="18" spans="2:7" x14ac:dyDescent="0.4">
      <c r="B18" s="10" t="s">
        <v>15</v>
      </c>
      <c r="C18" s="20">
        <v>174</v>
      </c>
      <c r="D18" s="20">
        <v>48</v>
      </c>
      <c r="E18" s="20">
        <v>5</v>
      </c>
      <c r="F18" s="52">
        <v>1</v>
      </c>
      <c r="G18" s="21"/>
    </row>
    <row r="19" spans="2:7" x14ac:dyDescent="0.4">
      <c r="B19" s="10" t="s">
        <v>16</v>
      </c>
      <c r="C19" s="18">
        <f>C16/C18</f>
        <v>19201.149425287356</v>
      </c>
      <c r="D19" s="18">
        <f>D16/D18</f>
        <v>9975</v>
      </c>
      <c r="E19" s="18">
        <f>E16/E18</f>
        <v>19315</v>
      </c>
      <c r="F19" s="53">
        <f>F16/F18</f>
        <v>821272</v>
      </c>
      <c r="G19" s="19"/>
    </row>
    <row r="20" spans="2:7" ht="18" thickBot="1" x14ac:dyDescent="0.45">
      <c r="B20" s="7" t="s">
        <v>1</v>
      </c>
      <c r="C20" s="9">
        <f>(C17/C16)-1</f>
        <v>0.12441185273870103</v>
      </c>
      <c r="D20" s="9">
        <f>(D17/D16)-1</f>
        <v>8.3208020050125286E-2</v>
      </c>
      <c r="E20" s="9">
        <f>(E17/E16)-1</f>
        <v>-1.8120631633445905E-3</v>
      </c>
      <c r="F20" s="54">
        <f>(F17/F16)-1</f>
        <v>6.5025959730759197E-2</v>
      </c>
      <c r="G20" s="14"/>
    </row>
    <row r="21" spans="2:7" x14ac:dyDescent="0.4">
      <c r="B21" s="11" t="s">
        <v>21</v>
      </c>
      <c r="C21" s="55">
        <f>SUM(C16:G16)</f>
        <v>4737647</v>
      </c>
      <c r="D21" s="56"/>
      <c r="E21" s="56"/>
      <c r="F21" s="56"/>
      <c r="G21" s="57"/>
    </row>
    <row r="22" spans="2:7" x14ac:dyDescent="0.4">
      <c r="B22" s="6" t="s">
        <v>22</v>
      </c>
      <c r="C22" s="58">
        <f>SUM(C17:G17)</f>
        <v>5246376</v>
      </c>
      <c r="D22" s="59"/>
      <c r="E22" s="59"/>
      <c r="F22" s="59"/>
      <c r="G22" s="60"/>
    </row>
    <row r="23" spans="2:7" x14ac:dyDescent="0.4">
      <c r="B23" s="10" t="s">
        <v>23</v>
      </c>
      <c r="C23" s="58">
        <f>C22-C21</f>
        <v>508729</v>
      </c>
      <c r="D23" s="59"/>
      <c r="E23" s="59"/>
      <c r="F23" s="59"/>
      <c r="G23" s="60"/>
    </row>
    <row r="24" spans="2:7" ht="18" thickBot="1" x14ac:dyDescent="0.45">
      <c r="B24" s="7" t="s">
        <v>24</v>
      </c>
      <c r="C24" s="61">
        <f>(C22/C21)-1</f>
        <v>0.10738009817953942</v>
      </c>
      <c r="D24" s="62"/>
      <c r="E24" s="62"/>
      <c r="F24" s="62"/>
      <c r="G24" s="63"/>
    </row>
    <row r="25" spans="2:7" ht="18" thickBot="1" x14ac:dyDescent="0.45"/>
    <row r="26" spans="2:7" ht="25.2" x14ac:dyDescent="0.4">
      <c r="B26" s="47" t="s">
        <v>29</v>
      </c>
      <c r="C26" s="48"/>
      <c r="D26" s="48"/>
      <c r="E26" s="48"/>
      <c r="F26" s="48"/>
      <c r="G26" s="49"/>
    </row>
    <row r="27" spans="2:7" x14ac:dyDescent="0.4">
      <c r="B27" s="4"/>
      <c r="C27" s="1" t="s">
        <v>30</v>
      </c>
      <c r="D27" s="1" t="s">
        <v>32</v>
      </c>
      <c r="E27" s="1" t="s">
        <v>33</v>
      </c>
      <c r="F27" s="50" t="s">
        <v>34</v>
      </c>
      <c r="G27" s="5" t="s">
        <v>35</v>
      </c>
    </row>
    <row r="28" spans="2:7" x14ac:dyDescent="0.4">
      <c r="B28" s="6" t="s">
        <v>6</v>
      </c>
      <c r="C28" s="2">
        <v>424328</v>
      </c>
      <c r="D28" s="2">
        <v>473346</v>
      </c>
      <c r="E28" s="2">
        <v>324151</v>
      </c>
      <c r="F28" s="51">
        <v>168514</v>
      </c>
      <c r="G28" s="8">
        <v>125417</v>
      </c>
    </row>
    <row r="29" spans="2:7" x14ac:dyDescent="0.4">
      <c r="B29" s="6" t="s">
        <v>7</v>
      </c>
      <c r="C29" s="2">
        <v>483303</v>
      </c>
      <c r="D29" s="2">
        <v>425642</v>
      </c>
      <c r="E29" s="2">
        <v>302857</v>
      </c>
      <c r="F29" s="51">
        <v>157838</v>
      </c>
      <c r="G29" s="8">
        <v>137399</v>
      </c>
    </row>
    <row r="30" spans="2:7" x14ac:dyDescent="0.4">
      <c r="B30" s="10" t="s">
        <v>15</v>
      </c>
      <c r="C30" s="20">
        <v>2</v>
      </c>
      <c r="D30" s="20">
        <v>1</v>
      </c>
      <c r="E30" s="20">
        <v>1</v>
      </c>
      <c r="F30" s="52">
        <v>12</v>
      </c>
      <c r="G30" s="21">
        <v>6</v>
      </c>
    </row>
    <row r="31" spans="2:7" x14ac:dyDescent="0.4">
      <c r="B31" s="10" t="s">
        <v>16</v>
      </c>
      <c r="C31" s="18">
        <f>C28/C30</f>
        <v>212164</v>
      </c>
      <c r="D31" s="18">
        <f>D28/D30</f>
        <v>473346</v>
      </c>
      <c r="E31" s="18">
        <f>E28/E30</f>
        <v>324151</v>
      </c>
      <c r="F31" s="53">
        <f>F28/F30</f>
        <v>14042.833333333334</v>
      </c>
      <c r="G31" s="19"/>
    </row>
    <row r="32" spans="2:7" ht="18" thickBot="1" x14ac:dyDescent="0.45">
      <c r="B32" s="7" t="s">
        <v>1</v>
      </c>
      <c r="C32" s="9">
        <f>(C29/C28)-1</f>
        <v>0.13898446484794791</v>
      </c>
      <c r="D32" s="9">
        <f>(D29/D28)-1</f>
        <v>-0.10078040165122337</v>
      </c>
      <c r="E32" s="9">
        <f>(E29/E28)-1</f>
        <v>-6.5691606689474935E-2</v>
      </c>
      <c r="F32" s="54">
        <f>(F29/F28)-1</f>
        <v>-6.335378662900415E-2</v>
      </c>
      <c r="G32" s="14"/>
    </row>
    <row r="33" spans="2:13" x14ac:dyDescent="0.4">
      <c r="B33" s="11" t="s">
        <v>21</v>
      </c>
      <c r="C33" s="55">
        <f>SUM(C28:G28)</f>
        <v>1515756</v>
      </c>
      <c r="D33" s="56"/>
      <c r="E33" s="56"/>
      <c r="F33" s="56"/>
      <c r="G33" s="57"/>
    </row>
    <row r="34" spans="2:13" x14ac:dyDescent="0.4">
      <c r="B34" s="6" t="s">
        <v>22</v>
      </c>
      <c r="C34" s="58">
        <f>SUM(C29:G29)</f>
        <v>1507039</v>
      </c>
      <c r="D34" s="59"/>
      <c r="E34" s="59"/>
      <c r="F34" s="59"/>
      <c r="G34" s="60"/>
      <c r="L34" s="68" t="s">
        <v>37</v>
      </c>
      <c r="M34" s="72">
        <v>1388</v>
      </c>
    </row>
    <row r="35" spans="2:13" x14ac:dyDescent="0.4">
      <c r="B35" s="10" t="s">
        <v>23</v>
      </c>
      <c r="C35" s="58">
        <f>C34-C33</f>
        <v>-8717</v>
      </c>
      <c r="D35" s="59"/>
      <c r="E35" s="59"/>
      <c r="F35" s="59"/>
      <c r="G35" s="60"/>
    </row>
    <row r="36" spans="2:13" ht="18" thickBot="1" x14ac:dyDescent="0.45">
      <c r="B36" s="7" t="s">
        <v>24</v>
      </c>
      <c r="C36" s="61">
        <f>(C34/C33)-1</f>
        <v>-5.7509256107183271E-3</v>
      </c>
      <c r="D36" s="62"/>
      <c r="E36" s="62"/>
      <c r="F36" s="62"/>
      <c r="G36" s="63"/>
    </row>
  </sheetData>
  <mergeCells count="17">
    <mergeCell ref="R2:S2"/>
    <mergeCell ref="B26:G26"/>
    <mergeCell ref="C33:G33"/>
    <mergeCell ref="C34:G34"/>
    <mergeCell ref="C35:G35"/>
    <mergeCell ref="C36:G36"/>
    <mergeCell ref="C21:G21"/>
    <mergeCell ref="C22:G22"/>
    <mergeCell ref="C23:G23"/>
    <mergeCell ref="C24:G24"/>
    <mergeCell ref="B14:G14"/>
    <mergeCell ref="B2:G2"/>
    <mergeCell ref="C9:G9"/>
    <mergeCell ref="C10:G10"/>
    <mergeCell ref="C12:G12"/>
    <mergeCell ref="C11:G11"/>
    <mergeCell ref="O2:P2"/>
  </mergeCells>
  <phoneticPr fontId="1" type="noConversion"/>
  <pageMargins left="0.7" right="0.7" top="0.75" bottom="0.75" header="0.3" footer="0.3"/>
  <pageSetup paperSize="9" orientation="portrait" r:id="rId1"/>
  <ignoredErrors>
    <ignoredError sqref="C23:G25 D21:G21 D22:G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심상범</dc:creator>
  <cp:lastModifiedBy>simsang bum</cp:lastModifiedBy>
  <dcterms:created xsi:type="dcterms:W3CDTF">2025-04-26T03:24:58Z</dcterms:created>
  <dcterms:modified xsi:type="dcterms:W3CDTF">2025-08-01T13:56:47Z</dcterms:modified>
</cp:coreProperties>
</file>