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815" windowHeight="7650" activeTab="8"/>
  </bookViews>
  <sheets>
    <sheet name="Sheet1" sheetId="1" r:id="rId1"/>
    <sheet name="Abril" sheetId="2" r:id="rId2"/>
    <sheet name="Mayo" sheetId="3" r:id="rId3"/>
    <sheet name="junio" sheetId="4" r:id="rId4"/>
    <sheet name="julio" sheetId="5" r:id="rId5"/>
    <sheet name="agosto" sheetId="6" r:id="rId6"/>
    <sheet name="septiembre" sheetId="7" r:id="rId7"/>
    <sheet name="octubre" sheetId="9" r:id="rId8"/>
    <sheet name="Noviembre" sheetId="10" r:id="rId9"/>
    <sheet name="Hoja1" sheetId="8" r:id="rId10"/>
  </sheets>
  <definedNames>
    <definedName name="_xlnm.Print_Area" localSheetId="4">julio!$B$2:$J$45</definedName>
    <definedName name="_xlnm.Print_Area" localSheetId="3">junio!$B$2:$J$45</definedName>
    <definedName name="_xlnm.Print_Area" localSheetId="2">Mayo!$A$3:$J$44</definedName>
  </definedNames>
  <calcPr calcId="124519"/>
</workbook>
</file>

<file path=xl/calcChain.xml><?xml version="1.0" encoding="utf-8"?>
<calcChain xmlns="http://schemas.openxmlformats.org/spreadsheetml/2006/main">
  <c r="F33" i="9"/>
  <c r="F34" s="1"/>
  <c r="F20" i="10"/>
  <c r="F21"/>
  <c r="F22"/>
  <c r="F23"/>
  <c r="F24"/>
  <c r="F25"/>
  <c r="F19"/>
  <c r="F30" s="1"/>
  <c r="F32" s="1"/>
  <c r="D29"/>
  <c r="L32"/>
  <c r="J32"/>
  <c r="F14"/>
  <c r="F16" s="1"/>
  <c r="E14"/>
  <c r="E16" s="1"/>
  <c r="D14"/>
  <c r="D16" s="1"/>
  <c r="C14"/>
  <c r="C16" s="1"/>
  <c r="L33" i="9"/>
  <c r="M30"/>
  <c r="M33" s="1"/>
  <c r="P7"/>
  <c r="P11"/>
  <c r="P8"/>
  <c r="P6"/>
  <c r="S27"/>
  <c r="T27" s="1"/>
  <c r="R28"/>
  <c r="S28" s="1"/>
  <c r="T28" s="1"/>
  <c r="R29"/>
  <c r="S29" s="1"/>
  <c r="T29" s="1"/>
  <c r="R27"/>
  <c r="F29"/>
  <c r="F28"/>
  <c r="F20"/>
  <c r="F21"/>
  <c r="F22"/>
  <c r="F23"/>
  <c r="F24"/>
  <c r="F25"/>
  <c r="F26"/>
  <c r="F27"/>
  <c r="F24" i="7"/>
  <c r="F23"/>
  <c r="G14" i="9"/>
  <c r="G16" s="1"/>
  <c r="F19"/>
  <c r="F14"/>
  <c r="F16" s="1"/>
  <c r="E14"/>
  <c r="E16" s="1"/>
  <c r="D14"/>
  <c r="D16" s="1"/>
  <c r="C14"/>
  <c r="C16" s="1"/>
  <c r="F22" i="7"/>
  <c r="F20"/>
  <c r="L29"/>
  <c r="J29"/>
  <c r="M29" s="1"/>
  <c r="F14"/>
  <c r="F16" s="1"/>
  <c r="D25" s="1"/>
  <c r="F25" s="1"/>
  <c r="E14"/>
  <c r="E16" s="1"/>
  <c r="D23" s="1"/>
  <c r="D14"/>
  <c r="D16" s="1"/>
  <c r="C14"/>
  <c r="C16" s="1"/>
  <c r="M26" i="6"/>
  <c r="L26"/>
  <c r="J26"/>
  <c r="C14"/>
  <c r="C16" s="1"/>
  <c r="D19" s="1"/>
  <c r="F19" s="1"/>
  <c r="D14"/>
  <c r="D16" s="1"/>
  <c r="D20" s="1"/>
  <c r="F20" s="1"/>
  <c r="E14"/>
  <c r="E16" s="1"/>
  <c r="D21" s="1"/>
  <c r="F21" s="1"/>
  <c r="F14"/>
  <c r="F16" s="1"/>
  <c r="D22" s="1"/>
  <c r="F22" s="1"/>
  <c r="H44" i="5"/>
  <c r="F49"/>
  <c r="F44"/>
  <c r="F38"/>
  <c r="F39"/>
  <c r="F40"/>
  <c r="F41"/>
  <c r="F42"/>
  <c r="F37"/>
  <c r="D33"/>
  <c r="E33"/>
  <c r="F33"/>
  <c r="C33"/>
  <c r="I39"/>
  <c r="C32"/>
  <c r="D32"/>
  <c r="E32"/>
  <c r="F32"/>
  <c r="I39" i="4"/>
  <c r="G42" s="1"/>
  <c r="G45" s="1"/>
  <c r="I20" i="5"/>
  <c r="G18" s="1"/>
  <c r="E17"/>
  <c r="E16"/>
  <c r="E15"/>
  <c r="E14"/>
  <c r="E13"/>
  <c r="G8"/>
  <c r="G9" s="1"/>
  <c r="F8"/>
  <c r="F9" s="1"/>
  <c r="E8"/>
  <c r="E9" s="1"/>
  <c r="D8"/>
  <c r="D9" s="1"/>
  <c r="C8"/>
  <c r="C9" s="1"/>
  <c r="C33" i="4"/>
  <c r="C34" s="1"/>
  <c r="C37" s="1"/>
  <c r="E37" s="1"/>
  <c r="D33"/>
  <c r="D34" s="1"/>
  <c r="C38" s="1"/>
  <c r="E38" s="1"/>
  <c r="E33"/>
  <c r="E34" s="1"/>
  <c r="C39" s="1"/>
  <c r="E39" s="1"/>
  <c r="F33"/>
  <c r="F34" s="1"/>
  <c r="C40" s="1"/>
  <c r="E40" s="1"/>
  <c r="G33"/>
  <c r="G34" s="1"/>
  <c r="C41" s="1"/>
  <c r="E41" s="1"/>
  <c r="I20"/>
  <c r="E17"/>
  <c r="E16"/>
  <c r="E15"/>
  <c r="E14"/>
  <c r="E13"/>
  <c r="G8"/>
  <c r="G9" s="1"/>
  <c r="F8"/>
  <c r="F9" s="1"/>
  <c r="E8"/>
  <c r="E9" s="1"/>
  <c r="D8"/>
  <c r="D9" s="1"/>
  <c r="C8"/>
  <c r="C9" s="1"/>
  <c r="F33" i="10" l="1"/>
  <c r="M32"/>
  <c r="K33" i="9"/>
  <c r="N33" s="1"/>
  <c r="D30"/>
  <c r="F31"/>
  <c r="F21" i="7"/>
  <c r="F19"/>
  <c r="D23" i="6"/>
  <c r="F24"/>
  <c r="F26" s="1"/>
  <c r="F27" s="1"/>
  <c r="F43" i="5"/>
  <c r="F45" s="1"/>
  <c r="H43" s="1"/>
  <c r="E18"/>
  <c r="E20" s="1"/>
  <c r="G20" s="1"/>
  <c r="G22" s="1"/>
  <c r="E42" i="4"/>
  <c r="E44" s="1"/>
  <c r="E18"/>
  <c r="E20" s="1"/>
  <c r="G20" s="1"/>
  <c r="G22" s="1"/>
  <c r="I21" i="3"/>
  <c r="H32"/>
  <c r="I44"/>
  <c r="G44" s="1"/>
  <c r="E33" i="10" l="1"/>
  <c r="E34" i="9"/>
  <c r="D26" i="7"/>
  <c r="F27"/>
  <c r="F29" s="1"/>
  <c r="F30" s="1"/>
  <c r="C8" i="3"/>
  <c r="D8"/>
  <c r="E8"/>
  <c r="F8"/>
  <c r="G8"/>
  <c r="C10"/>
  <c r="F33"/>
  <c r="G33"/>
  <c r="G32"/>
  <c r="F32"/>
  <c r="E32"/>
  <c r="E33" s="1"/>
  <c r="D32"/>
  <c r="D33" s="1"/>
  <c r="C32"/>
  <c r="C33" s="1"/>
  <c r="E30" i="7" l="1"/>
  <c r="E38" i="3"/>
  <c r="E39"/>
  <c r="E41"/>
  <c r="E37"/>
  <c r="E40"/>
  <c r="E42" l="1"/>
  <c r="E44" s="1"/>
  <c r="D20"/>
  <c r="E20" s="1"/>
  <c r="D13" l="1"/>
  <c r="D14"/>
  <c r="D15"/>
  <c r="D16"/>
  <c r="D12"/>
  <c r="D17" l="1"/>
  <c r="C20" s="1"/>
  <c r="G10"/>
  <c r="D10" l="1"/>
  <c r="E10"/>
  <c r="F10"/>
  <c r="H28" i="2" l="1"/>
  <c r="H26"/>
  <c r="H27"/>
  <c r="H25"/>
  <c r="L20"/>
  <c r="E28" l="1"/>
  <c r="N25"/>
  <c r="E23"/>
  <c r="E24"/>
  <c r="E25"/>
  <c r="E22"/>
  <c r="E26" l="1"/>
  <c r="E14"/>
  <c r="F14"/>
  <c r="G14"/>
  <c r="D14"/>
  <c r="E16" l="1"/>
  <c r="E19"/>
  <c r="E18"/>
  <c r="E17"/>
  <c r="F10"/>
  <c r="F12" s="1"/>
  <c r="G10"/>
  <c r="G12" s="1"/>
  <c r="E10"/>
  <c r="D10"/>
  <c r="J32" i="1"/>
  <c r="E20" i="2" l="1"/>
  <c r="D12"/>
  <c r="E12"/>
  <c r="H22" i="1"/>
  <c r="J20"/>
  <c r="J19"/>
  <c r="H19"/>
  <c r="J15" s="1"/>
  <c r="J18"/>
  <c r="E18"/>
  <c r="J17"/>
  <c r="E17"/>
  <c r="J16"/>
  <c r="E16"/>
  <c r="E15"/>
  <c r="H10"/>
  <c r="F10"/>
  <c r="E10"/>
  <c r="E12" s="1"/>
  <c r="D10"/>
  <c r="D12" s="1"/>
  <c r="C10"/>
  <c r="C12" s="1"/>
  <c r="E19" l="1"/>
  <c r="J33" s="1"/>
</calcChain>
</file>

<file path=xl/sharedStrings.xml><?xml version="1.0" encoding="utf-8"?>
<sst xmlns="http://schemas.openxmlformats.org/spreadsheetml/2006/main" count="493" uniqueCount="183">
  <si>
    <t xml:space="preserve">FECHA </t>
  </si>
  <si>
    <t>PEDIDO</t>
  </si>
  <si>
    <t xml:space="preserve">LIGTH </t>
  </si>
  <si>
    <t>NEGRA</t>
  </si>
  <si>
    <t>COSTEÑA</t>
  </si>
  <si>
    <t xml:space="preserve">LATA </t>
  </si>
  <si>
    <t>TOTAL</t>
  </si>
  <si>
    <t xml:space="preserve">Existencia anterior </t>
  </si>
  <si>
    <t>PEDIDOS</t>
  </si>
  <si>
    <t xml:space="preserve">Existencia </t>
  </si>
  <si>
    <t>Ventas</t>
  </si>
  <si>
    <t>REFERENCIA</t>
  </si>
  <si>
    <t>CANTIDAD</t>
  </si>
  <si>
    <t xml:space="preserve">VARLOR </t>
  </si>
  <si>
    <t xml:space="preserve">TOTAL </t>
  </si>
  <si>
    <t xml:space="preserve">VALOR CONSIGNACION </t>
  </si>
  <si>
    <t>TOTAL RECAUDO</t>
  </si>
  <si>
    <t xml:space="preserve">VENTAS </t>
  </si>
  <si>
    <t>NEQUI CESAR</t>
  </si>
  <si>
    <t>NEQUI RONALD</t>
  </si>
  <si>
    <t xml:space="preserve">TECNICO </t>
  </si>
  <si>
    <t>ENTREGA EFECTIVO 1</t>
  </si>
  <si>
    <t>ENTREGA EFECTIVO 2</t>
  </si>
  <si>
    <t>ENTREGA EFECTIVO 3</t>
  </si>
  <si>
    <t>ENTREGA EFECTIVO 4</t>
  </si>
  <si>
    <t>ENTREGA EFECTIVO 5</t>
  </si>
  <si>
    <t>ENTREGA EFECTIVO 6</t>
  </si>
  <si>
    <t xml:space="preserve">PAGO DE NOMINA </t>
  </si>
  <si>
    <t xml:space="preserve">TOTAL RECAUDO </t>
  </si>
  <si>
    <t xml:space="preserve">KIRA </t>
  </si>
  <si>
    <t>Existencia Actual</t>
  </si>
  <si>
    <t xml:space="preserve">MINELA </t>
  </si>
  <si>
    <t>caja de lata</t>
  </si>
  <si>
    <t>pago</t>
  </si>
  <si>
    <t>deuda</t>
  </si>
  <si>
    <t>consi</t>
  </si>
  <si>
    <t>deuda ant</t>
  </si>
  <si>
    <t>VENTAS</t>
  </si>
  <si>
    <t>PEDIDO 1</t>
  </si>
  <si>
    <t>Recaudo</t>
  </si>
  <si>
    <t>nequi kira</t>
  </si>
  <si>
    <t>nequi</t>
  </si>
  <si>
    <t>venta de lata</t>
  </si>
  <si>
    <t>pago de deuda</t>
  </si>
  <si>
    <t>venta del 07/05/2024</t>
  </si>
  <si>
    <t>PEDIDO 2</t>
  </si>
  <si>
    <t>CONSTÑITA</t>
  </si>
  <si>
    <t>COSTEÑA BACANA</t>
  </si>
  <si>
    <t>LIGTH</t>
  </si>
  <si>
    <t>COSTEÑITA</t>
  </si>
  <si>
    <t xml:space="preserve">COSTEÑA BACANA </t>
  </si>
  <si>
    <t>NEQUI</t>
  </si>
  <si>
    <t>DAMARIS/NEQUI</t>
  </si>
  <si>
    <t>PEDIDO 3</t>
  </si>
  <si>
    <t>Pago del pedido</t>
  </si>
  <si>
    <t>Ventas total</t>
  </si>
  <si>
    <t>Ventas Total</t>
  </si>
  <si>
    <t>Ventas Total - Recaudo</t>
  </si>
  <si>
    <t>Esta es la deuda</t>
  </si>
  <si>
    <t>corte hasta el pedido 2</t>
  </si>
  <si>
    <t xml:space="preserve">Consignacion </t>
  </si>
  <si>
    <t>Deuda anterior</t>
  </si>
  <si>
    <t>PEDIDO 4</t>
  </si>
  <si>
    <t>PEDIDO 5</t>
  </si>
  <si>
    <t>Consignacion</t>
  </si>
  <si>
    <t>envio 22/05</t>
  </si>
  <si>
    <t>DAMARIS 18/05</t>
  </si>
  <si>
    <t>nequi 24/05</t>
  </si>
  <si>
    <t>DEUDA ANTERIOR</t>
  </si>
  <si>
    <t>EXISTENCIA</t>
  </si>
  <si>
    <t>PEDIDO6</t>
  </si>
  <si>
    <t>TOTAL PEDIDOS</t>
  </si>
  <si>
    <t>TOTAL PEDIDO</t>
  </si>
  <si>
    <t>TOTAL A PAGAR</t>
  </si>
  <si>
    <t xml:space="preserve">TOTAL CONSIGNADO </t>
  </si>
  <si>
    <t>3/06/2024 NEQUI</t>
  </si>
  <si>
    <t>PEDIDO ANTERIOR</t>
  </si>
  <si>
    <t>nomina</t>
  </si>
  <si>
    <t>antonia pago de pedido</t>
  </si>
  <si>
    <t xml:space="preserve">deuda - nomina </t>
  </si>
  <si>
    <t>nuevo pedido</t>
  </si>
  <si>
    <t>EXISTENCIAS</t>
  </si>
  <si>
    <t xml:space="preserve">TOTAL VENTAS </t>
  </si>
  <si>
    <t xml:space="preserve">TOTAL PAGAR </t>
  </si>
  <si>
    <t xml:space="preserve">      </t>
  </si>
  <si>
    <t>PEDIDO 6</t>
  </si>
  <si>
    <t>PEDIDO 7</t>
  </si>
  <si>
    <t>PEDIDO 8</t>
  </si>
  <si>
    <t>PEDIDO 1707</t>
  </si>
  <si>
    <t xml:space="preserve">ronald </t>
  </si>
  <si>
    <t xml:space="preserve">mantenimiento </t>
  </si>
  <si>
    <t>17 jul nequi</t>
  </si>
  <si>
    <t>PEDIDO 2707</t>
  </si>
  <si>
    <t>PEDIDO 2407</t>
  </si>
  <si>
    <t xml:space="preserve">ventas </t>
  </si>
  <si>
    <t xml:space="preserve">existencias </t>
  </si>
  <si>
    <t xml:space="preserve">VALOR </t>
  </si>
  <si>
    <t xml:space="preserve">TOTAL A PAGAR </t>
  </si>
  <si>
    <t>mantenimiento</t>
  </si>
  <si>
    <t>ronald</t>
  </si>
  <si>
    <t xml:space="preserve">sin gastos </t>
  </si>
  <si>
    <t xml:space="preserve">con gastos </t>
  </si>
  <si>
    <t>PEDIDO  0708</t>
  </si>
  <si>
    <t>PEDIDO 1408</t>
  </si>
  <si>
    <t xml:space="preserve">TOTAL PEDIDO </t>
  </si>
  <si>
    <t xml:space="preserve">EXISTENCIA </t>
  </si>
  <si>
    <t>VALOR UNIT</t>
  </si>
  <si>
    <t xml:space="preserve">TOTAL VENTA </t>
  </si>
  <si>
    <t xml:space="preserve">CONSIGNACION </t>
  </si>
  <si>
    <t>ORIGEN</t>
  </si>
  <si>
    <t xml:space="preserve">PAGO DE PEDIDO ANTONIA  </t>
  </si>
  <si>
    <t xml:space="preserve">TOTALPEDIDO - EXISTENCIA </t>
  </si>
  <si>
    <t xml:space="preserve">SALDO PENDIENTE </t>
  </si>
  <si>
    <t xml:space="preserve">GASTOS </t>
  </si>
  <si>
    <t xml:space="preserve">OTROS </t>
  </si>
  <si>
    <t>CONSIGNADO - SUBTOTAL</t>
  </si>
  <si>
    <t>TOTAL VENTA + DEUDA ANTERIOR - GASTOS</t>
  </si>
  <si>
    <t>CONSIGNACION</t>
  </si>
  <si>
    <t>NEQUI K</t>
  </si>
  <si>
    <t>pago pedido</t>
  </si>
  <si>
    <t xml:space="preserve">nequi </t>
  </si>
  <si>
    <t xml:space="preserve">TOTAL GENERAL </t>
  </si>
  <si>
    <t>PEDIDO  2108</t>
  </si>
  <si>
    <t>PEDIDO 2808</t>
  </si>
  <si>
    <t>PEDIDO3108</t>
  </si>
  <si>
    <t>01092024</t>
  </si>
  <si>
    <t>02092024</t>
  </si>
  <si>
    <t>carretilla</t>
  </si>
  <si>
    <t>andrea c.</t>
  </si>
  <si>
    <t>PEDIDO0709</t>
  </si>
  <si>
    <t>08092024</t>
  </si>
  <si>
    <t xml:space="preserve">NEQUI </t>
  </si>
  <si>
    <t>PEDIDO1509</t>
  </si>
  <si>
    <t>PEDIDO1509_CART</t>
  </si>
  <si>
    <t>LATA</t>
  </si>
  <si>
    <t>150/50 LIGTH</t>
  </si>
  <si>
    <t xml:space="preserve">FLETE </t>
  </si>
  <si>
    <t>NOMINA</t>
  </si>
  <si>
    <t>flete 23092024</t>
  </si>
  <si>
    <t>NEQUI ANDREA</t>
  </si>
  <si>
    <t>PEDIDO ANTONIA</t>
  </si>
  <si>
    <t>LATA 269</t>
  </si>
  <si>
    <t xml:space="preserve">ayudante </t>
  </si>
  <si>
    <t>LATA NEGRA 269</t>
  </si>
  <si>
    <t xml:space="preserve">30 CAJA  + 1 SIX </t>
  </si>
  <si>
    <t xml:space="preserve">LATA COSTEÑA </t>
  </si>
  <si>
    <t>30 CAJA + 2SIX</t>
  </si>
  <si>
    <t xml:space="preserve">6 CAJA </t>
  </si>
  <si>
    <t xml:space="preserve">CORONA </t>
  </si>
  <si>
    <t xml:space="preserve">2 SIX </t>
  </si>
  <si>
    <t xml:space="preserve">STELLA </t>
  </si>
  <si>
    <t>08102024</t>
  </si>
  <si>
    <t xml:space="preserve">CUMPLEAÑO ANTONIA </t>
  </si>
  <si>
    <t>2SIX</t>
  </si>
  <si>
    <t xml:space="preserve">MICHELON </t>
  </si>
  <si>
    <t xml:space="preserve">1SIX </t>
  </si>
  <si>
    <t>CORONA 0</t>
  </si>
  <si>
    <t>13102024</t>
  </si>
  <si>
    <t>ENTREGA ANTONIA</t>
  </si>
  <si>
    <t xml:space="preserve">DAMARIS </t>
  </si>
  <si>
    <t>ELIO</t>
  </si>
  <si>
    <t xml:space="preserve">ELIO </t>
  </si>
  <si>
    <t>15102024</t>
  </si>
  <si>
    <t>14102024</t>
  </si>
  <si>
    <t xml:space="preserve">PACAS 5 RONALD </t>
  </si>
  <si>
    <t xml:space="preserve">CANTINA MINELA </t>
  </si>
  <si>
    <t>OTROS GASTOS</t>
  </si>
  <si>
    <t>pedido</t>
  </si>
  <si>
    <t xml:space="preserve">CAMION </t>
  </si>
  <si>
    <t>LAVADO / DESCARGUE</t>
  </si>
  <si>
    <t>PAGO ANTONIA</t>
  </si>
  <si>
    <t>PEDIDO 15102024</t>
  </si>
  <si>
    <t>1IX</t>
  </si>
  <si>
    <t>29102024</t>
  </si>
  <si>
    <t>QR MILFA</t>
  </si>
  <si>
    <t>QR PELLI</t>
  </si>
  <si>
    <t>03112024</t>
  </si>
  <si>
    <t>PEDIDO 05112024</t>
  </si>
  <si>
    <t>PEDIDO 29102024</t>
  </si>
  <si>
    <t>PEDIDO 20112024</t>
  </si>
  <si>
    <t>ELI CUETO</t>
  </si>
  <si>
    <t>05112024</t>
  </si>
  <si>
    <t>ENTREGA ANTONIA ENVIO</t>
  </si>
</sst>
</file>

<file path=xl/styles.xml><?xml version="1.0" encoding="utf-8"?>
<styleSheet xmlns="http://schemas.openxmlformats.org/spreadsheetml/2006/main">
  <numFmts count="3">
    <numFmt numFmtId="164" formatCode="#,000_);[Red]\(#,000\)"/>
    <numFmt numFmtId="165" formatCode="&quot;$&quot;\ #,##0"/>
    <numFmt numFmtId="166" formatCode="&quot;$&quot;\ #,##0.00"/>
  </numFmts>
  <fonts count="3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charset val="134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6" tint="0.79998168889431442"/>
      <name val="Calibri"/>
      <family val="2"/>
      <scheme val="minor"/>
    </font>
    <font>
      <u/>
      <sz val="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22" fillId="2" borderId="0" xfId="0" applyFont="1" applyFill="1">
      <alignment vertical="center"/>
    </xf>
    <xf numFmtId="16" fontId="0" fillId="0" borderId="0" xfId="0" applyNumberFormat="1">
      <alignment vertical="center"/>
    </xf>
    <xf numFmtId="0" fontId="0" fillId="0" borderId="0" xfId="0" applyFill="1">
      <alignment vertical="center"/>
    </xf>
    <xf numFmtId="164" fontId="0" fillId="0" borderId="0" xfId="0" applyNumberFormat="1">
      <alignment vertical="center"/>
    </xf>
    <xf numFmtId="0" fontId="0" fillId="2" borderId="0" xfId="0" applyFill="1">
      <alignment vertical="center"/>
    </xf>
    <xf numFmtId="164" fontId="0" fillId="3" borderId="0" xfId="0" applyNumberFormat="1" applyFill="1">
      <alignment vertical="center"/>
    </xf>
    <xf numFmtId="0" fontId="0" fillId="4" borderId="0" xfId="0" applyFill="1">
      <alignment vertical="center"/>
    </xf>
    <xf numFmtId="0" fontId="0" fillId="3" borderId="0" xfId="0" applyFont="1" applyFill="1">
      <alignment vertical="center"/>
    </xf>
    <xf numFmtId="164" fontId="0" fillId="4" borderId="0" xfId="0" applyNumberFormat="1" applyFill="1">
      <alignment vertical="center"/>
    </xf>
    <xf numFmtId="164" fontId="0" fillId="0" borderId="0" xfId="0" applyNumberFormat="1" applyFill="1">
      <alignment vertical="center"/>
    </xf>
    <xf numFmtId="164" fontId="23" fillId="0" borderId="0" xfId="0" applyNumberFormat="1" applyFont="1">
      <alignment vertical="center"/>
    </xf>
    <xf numFmtId="0" fontId="21" fillId="0" borderId="0" xfId="0" applyFont="1">
      <alignment vertical="center"/>
    </xf>
    <xf numFmtId="0" fontId="0" fillId="5" borderId="0" xfId="0" applyFill="1">
      <alignment vertical="center"/>
    </xf>
    <xf numFmtId="0" fontId="20" fillId="0" borderId="0" xfId="0" applyFont="1">
      <alignment vertical="center"/>
    </xf>
    <xf numFmtId="14" fontId="0" fillId="0" borderId="0" xfId="0" applyNumberFormat="1">
      <alignment vertical="center"/>
    </xf>
    <xf numFmtId="165" fontId="0" fillId="0" borderId="0" xfId="0" applyNumberFormat="1">
      <alignment vertical="center"/>
    </xf>
    <xf numFmtId="0" fontId="23" fillId="0" borderId="0" xfId="0" applyFont="1">
      <alignment vertical="center"/>
    </xf>
    <xf numFmtId="164" fontId="0" fillId="5" borderId="0" xfId="0" applyNumberFormat="1" applyFill="1">
      <alignment vertical="center"/>
    </xf>
    <xf numFmtId="0" fontId="19" fillId="0" borderId="0" xfId="0" applyFont="1">
      <alignment vertical="center"/>
    </xf>
    <xf numFmtId="164" fontId="23" fillId="5" borderId="0" xfId="0" applyNumberFormat="1" applyFont="1" applyFill="1">
      <alignment vertical="center"/>
    </xf>
    <xf numFmtId="0" fontId="0" fillId="6" borderId="0" xfId="0" applyFill="1">
      <alignment vertical="center"/>
    </xf>
    <xf numFmtId="165" fontId="0" fillId="5" borderId="0" xfId="0" applyNumberFormat="1" applyFill="1">
      <alignment vertical="center"/>
    </xf>
    <xf numFmtId="0" fontId="18" fillId="0" borderId="0" xfId="0" applyFont="1">
      <alignment vertical="center"/>
    </xf>
    <xf numFmtId="165" fontId="23" fillId="0" borderId="0" xfId="0" applyNumberFormat="1" applyFont="1">
      <alignment vertical="center"/>
    </xf>
    <xf numFmtId="165" fontId="18" fillId="0" borderId="0" xfId="0" applyNumberFormat="1" applyFont="1">
      <alignment vertical="center"/>
    </xf>
    <xf numFmtId="165" fontId="18" fillId="0" borderId="0" xfId="0" applyNumberFormat="1" applyFont="1" applyFill="1">
      <alignment vertical="center"/>
    </xf>
    <xf numFmtId="165" fontId="23" fillId="5" borderId="0" xfId="0" applyNumberFormat="1" applyFont="1" applyFill="1">
      <alignment vertical="center"/>
    </xf>
    <xf numFmtId="0" fontId="24" fillId="0" borderId="0" xfId="0" applyFont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25" fillId="0" borderId="0" xfId="0" applyFont="1">
      <alignment vertical="center"/>
    </xf>
    <xf numFmtId="0" fontId="0" fillId="9" borderId="0" xfId="0" applyFill="1">
      <alignment vertical="center"/>
    </xf>
    <xf numFmtId="165" fontId="0" fillId="9" borderId="0" xfId="0" applyNumberFormat="1" applyFill="1">
      <alignment vertical="center"/>
    </xf>
    <xf numFmtId="165" fontId="0" fillId="10" borderId="0" xfId="0" applyNumberFormat="1" applyFill="1">
      <alignment vertical="center"/>
    </xf>
    <xf numFmtId="165" fontId="23" fillId="10" borderId="0" xfId="0" applyNumberFormat="1" applyFont="1" applyFill="1">
      <alignment vertical="center"/>
    </xf>
    <xf numFmtId="166" fontId="0" fillId="0" borderId="0" xfId="0" applyNumberFormat="1">
      <alignment vertical="center"/>
    </xf>
    <xf numFmtId="166" fontId="23" fillId="0" borderId="0" xfId="0" applyNumberFormat="1" applyFont="1">
      <alignment vertical="center"/>
    </xf>
    <xf numFmtId="0" fontId="17" fillId="0" borderId="0" xfId="0" applyFont="1">
      <alignment vertical="center"/>
    </xf>
    <xf numFmtId="0" fontId="16" fillId="0" borderId="0" xfId="0" applyFont="1">
      <alignment vertical="center"/>
    </xf>
    <xf numFmtId="0" fontId="26" fillId="0" borderId="0" xfId="0" applyFont="1">
      <alignment vertical="center"/>
    </xf>
    <xf numFmtId="165" fontId="27" fillId="0" borderId="0" xfId="0" applyNumberFormat="1" applyFont="1">
      <alignment vertical="center"/>
    </xf>
    <xf numFmtId="0" fontId="15" fillId="0" borderId="0" xfId="0" applyFont="1">
      <alignment vertical="center"/>
    </xf>
    <xf numFmtId="0" fontId="28" fillId="11" borderId="0" xfId="0" applyFont="1" applyFill="1">
      <alignment vertical="center"/>
    </xf>
    <xf numFmtId="0" fontId="14" fillId="0" borderId="0" xfId="0" applyFont="1">
      <alignment vertical="center"/>
    </xf>
    <xf numFmtId="0" fontId="13" fillId="0" borderId="0" xfId="0" applyFont="1">
      <alignment vertical="center"/>
    </xf>
    <xf numFmtId="0" fontId="0" fillId="0" borderId="0" xfId="0" quotePrefix="1" applyAlignment="1">
      <alignment horizontal="right" vertical="center"/>
    </xf>
    <xf numFmtId="0" fontId="12" fillId="0" borderId="0" xfId="0" applyFont="1">
      <alignment vertical="center"/>
    </xf>
    <xf numFmtId="0" fontId="11" fillId="0" borderId="0" xfId="0" applyFont="1">
      <alignment vertical="center"/>
    </xf>
    <xf numFmtId="0" fontId="0" fillId="12" borderId="0" xfId="0" applyFill="1">
      <alignment vertical="center"/>
    </xf>
    <xf numFmtId="165" fontId="0" fillId="12" borderId="0" xfId="0" applyNumberFormat="1" applyFill="1">
      <alignment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quotePrefix="1">
      <alignment vertical="center"/>
    </xf>
    <xf numFmtId="0" fontId="6" fillId="0" borderId="0" xfId="0" applyFont="1">
      <alignment vertical="center"/>
    </xf>
    <xf numFmtId="0" fontId="0" fillId="0" borderId="0" xfId="0" quotePrefix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quotePrefix="1" applyFont="1">
      <alignment vertical="center"/>
    </xf>
    <xf numFmtId="165" fontId="27" fillId="5" borderId="0" xfId="0" applyNumberFormat="1" applyFont="1" applyFill="1">
      <alignment vertical="center"/>
    </xf>
    <xf numFmtId="0" fontId="0" fillId="0" borderId="0" xfId="0" applyAlignment="1">
      <alignment horizontal="left"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6" fillId="0" borderId="0" xfId="0" applyFont="1" applyFill="1">
      <alignment vertical="center"/>
    </xf>
    <xf numFmtId="165" fontId="0" fillId="0" borderId="0" xfId="0" applyNumberFormat="1" applyFill="1">
      <alignment vertical="center"/>
    </xf>
    <xf numFmtId="0" fontId="2" fillId="0" borderId="0" xfId="0" applyFont="1">
      <alignment vertical="center"/>
    </xf>
    <xf numFmtId="0" fontId="29" fillId="0" borderId="0" xfId="0" applyFont="1">
      <alignment vertical="center"/>
    </xf>
    <xf numFmtId="0" fontId="2" fillId="0" borderId="0" xfId="0" quotePrefix="1" applyFont="1" applyAlignment="1">
      <alignment horizontal="left"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K34"/>
  <sheetViews>
    <sheetView workbookViewId="0">
      <selection activeCell="E48" sqref="E48"/>
    </sheetView>
  </sheetViews>
  <sheetFormatPr baseColWidth="10" defaultColWidth="8.7109375" defaultRowHeight="15"/>
  <cols>
    <col min="1" max="1" width="18.42578125" customWidth="1"/>
    <col min="2" max="2" width="10.85546875" customWidth="1"/>
    <col min="3" max="3" width="10.42578125" customWidth="1"/>
    <col min="4" max="4" width="8.5703125" customWidth="1"/>
    <col min="5" max="5" width="11.28515625" customWidth="1"/>
    <col min="7" max="7" width="10.28515625" customWidth="1"/>
    <col min="8" max="8" width="22.5703125" customWidth="1"/>
    <col min="10" max="10" width="16.42578125" customWidth="1"/>
    <col min="11" max="11" width="20.42578125" customWidth="1"/>
  </cols>
  <sheetData>
    <row r="5" spans="1:11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s="1"/>
      <c r="H5" t="s">
        <v>6</v>
      </c>
    </row>
    <row r="6" spans="1:11">
      <c r="A6" t="s">
        <v>7</v>
      </c>
      <c r="B6">
        <v>0</v>
      </c>
      <c r="C6">
        <v>0</v>
      </c>
      <c r="D6">
        <v>43</v>
      </c>
      <c r="E6">
        <v>13</v>
      </c>
      <c r="F6">
        <v>154</v>
      </c>
      <c r="G6" s="1"/>
    </row>
    <row r="7" spans="1:11">
      <c r="A7" s="2">
        <v>45343</v>
      </c>
      <c r="B7">
        <v>1</v>
      </c>
      <c r="C7">
        <v>100</v>
      </c>
      <c r="D7">
        <v>50</v>
      </c>
      <c r="E7" s="3">
        <v>10</v>
      </c>
      <c r="F7" s="3"/>
      <c r="G7" s="1"/>
      <c r="H7" s="4">
        <v>9465998</v>
      </c>
    </row>
    <row r="8" spans="1:11">
      <c r="A8" s="2">
        <v>45367</v>
      </c>
      <c r="B8">
        <v>2</v>
      </c>
      <c r="C8">
        <v>25</v>
      </c>
      <c r="D8">
        <v>25</v>
      </c>
      <c r="G8" s="1"/>
      <c r="H8" s="4">
        <v>2972499</v>
      </c>
    </row>
    <row r="9" spans="1:11">
      <c r="A9" s="2">
        <v>45378</v>
      </c>
      <c r="B9">
        <v>3</v>
      </c>
      <c r="C9">
        <v>20</v>
      </c>
      <c r="D9">
        <v>20</v>
      </c>
      <c r="G9" s="1"/>
      <c r="H9" s="4">
        <v>2385999</v>
      </c>
    </row>
    <row r="10" spans="1:11">
      <c r="C10" s="5">
        <f>SUM(C6:C9)</f>
        <v>145</v>
      </c>
      <c r="D10" s="5">
        <f>SUM(D6:D9)</f>
        <v>138</v>
      </c>
      <c r="E10" s="5">
        <f>SUM(E6:E9)</f>
        <v>23</v>
      </c>
      <c r="F10" s="5">
        <f>SUM(F6:F9)</f>
        <v>154</v>
      </c>
      <c r="G10" s="1"/>
      <c r="H10" s="6">
        <f>SUM(H7:H9)</f>
        <v>14824496</v>
      </c>
      <c r="I10" t="s">
        <v>8</v>
      </c>
    </row>
    <row r="11" spans="1:11">
      <c r="B11" t="s">
        <v>9</v>
      </c>
      <c r="C11" s="7">
        <v>11</v>
      </c>
      <c r="D11" s="7">
        <v>37</v>
      </c>
      <c r="E11" s="7">
        <v>15</v>
      </c>
      <c r="F11" s="7">
        <v>0</v>
      </c>
      <c r="J11" s="4"/>
    </row>
    <row r="12" spans="1:11">
      <c r="B12" t="s">
        <v>10</v>
      </c>
      <c r="C12" s="8">
        <f>C10-C11</f>
        <v>134</v>
      </c>
      <c r="D12" s="8">
        <f>D10-D11</f>
        <v>101</v>
      </c>
      <c r="E12" s="8">
        <f>E10-E11</f>
        <v>8</v>
      </c>
      <c r="F12" s="8">
        <v>26</v>
      </c>
    </row>
    <row r="14" spans="1:11">
      <c r="B14" t="s">
        <v>11</v>
      </c>
      <c r="C14" t="s">
        <v>12</v>
      </c>
      <c r="D14" t="s">
        <v>13</v>
      </c>
      <c r="E14" t="s">
        <v>14</v>
      </c>
      <c r="G14" t="s">
        <v>0</v>
      </c>
      <c r="H14" t="s">
        <v>15</v>
      </c>
      <c r="J14" t="s">
        <v>16</v>
      </c>
    </row>
    <row r="15" spans="1:11">
      <c r="B15" t="s">
        <v>2</v>
      </c>
      <c r="C15">
        <v>134</v>
      </c>
      <c r="D15" s="4">
        <v>65000</v>
      </c>
      <c r="E15" s="4">
        <f>+C15*D15</f>
        <v>8710000</v>
      </c>
      <c r="G15" s="2">
        <v>45383</v>
      </c>
      <c r="H15" s="4">
        <v>2000000</v>
      </c>
      <c r="J15" s="10">
        <f>+H19</f>
        <v>7700000</v>
      </c>
      <c r="K15" s="2">
        <v>45383</v>
      </c>
    </row>
    <row r="16" spans="1:11">
      <c r="B16" t="s">
        <v>3</v>
      </c>
      <c r="C16">
        <v>101</v>
      </c>
      <c r="D16" s="4">
        <v>65000</v>
      </c>
      <c r="E16" s="4">
        <f>+C16*D16</f>
        <v>6565000</v>
      </c>
      <c r="G16" s="2">
        <v>45383</v>
      </c>
      <c r="H16" s="4">
        <v>2200000</v>
      </c>
      <c r="J16" s="4">
        <f>+H22</f>
        <v>5000000</v>
      </c>
      <c r="K16" s="2">
        <v>45382</v>
      </c>
    </row>
    <row r="17" spans="2:11">
      <c r="B17" t="s">
        <v>4</v>
      </c>
      <c r="C17">
        <v>8</v>
      </c>
      <c r="D17" s="4">
        <v>68000</v>
      </c>
      <c r="E17" s="4">
        <f>+C17*D17</f>
        <v>544000</v>
      </c>
      <c r="G17" s="2">
        <v>45383</v>
      </c>
      <c r="H17" s="4">
        <v>1700000</v>
      </c>
      <c r="J17" s="4">
        <f>+H24</f>
        <v>1000000</v>
      </c>
      <c r="K17" s="2">
        <v>45376</v>
      </c>
    </row>
    <row r="18" spans="2:11">
      <c r="B18" t="s">
        <v>5</v>
      </c>
      <c r="C18">
        <v>128</v>
      </c>
      <c r="D18" s="4">
        <v>36000</v>
      </c>
      <c r="E18" s="4">
        <f>+C18*D18</f>
        <v>4608000</v>
      </c>
      <c r="G18" s="2">
        <v>45383</v>
      </c>
      <c r="H18" s="4">
        <v>1800000</v>
      </c>
      <c r="J18" s="4">
        <f>+H26</f>
        <v>1420000</v>
      </c>
      <c r="K18" s="2">
        <v>45374</v>
      </c>
    </row>
    <row r="19" spans="2:11">
      <c r="D19" s="4"/>
      <c r="E19" s="6">
        <f>SUM(E15:E18)</f>
        <v>20427000</v>
      </c>
      <c r="F19" t="s">
        <v>17</v>
      </c>
      <c r="G19" s="7" t="s">
        <v>6</v>
      </c>
      <c r="H19" s="9">
        <f>SUM(H15:H18)</f>
        <v>7700000</v>
      </c>
      <c r="J19" s="4">
        <f>+H28</f>
        <v>850000</v>
      </c>
      <c r="K19" s="2">
        <v>45364</v>
      </c>
    </row>
    <row r="20" spans="2:11">
      <c r="G20" s="2">
        <v>45382</v>
      </c>
      <c r="H20" s="4">
        <v>2500000</v>
      </c>
      <c r="J20" s="4">
        <f>+H30</f>
        <v>1235000</v>
      </c>
      <c r="K20" s="2">
        <v>45354</v>
      </c>
    </row>
    <row r="21" spans="2:11">
      <c r="G21" s="2">
        <v>45382</v>
      </c>
      <c r="H21" s="4">
        <v>2500000</v>
      </c>
      <c r="J21" s="4">
        <v>480000</v>
      </c>
      <c r="K21" t="s">
        <v>18</v>
      </c>
    </row>
    <row r="22" spans="2:11">
      <c r="G22" s="7" t="s">
        <v>6</v>
      </c>
      <c r="H22" s="9">
        <f>SUM(H20:H21)</f>
        <v>5000000</v>
      </c>
      <c r="J22" s="4">
        <v>74000</v>
      </c>
      <c r="K22" t="s">
        <v>19</v>
      </c>
    </row>
    <row r="23" spans="2:11">
      <c r="G23" s="2">
        <v>45376</v>
      </c>
      <c r="H23" s="4">
        <v>1000000</v>
      </c>
      <c r="J23" s="4">
        <v>36000</v>
      </c>
      <c r="K23" t="s">
        <v>19</v>
      </c>
    </row>
    <row r="24" spans="2:11">
      <c r="G24" s="7" t="s">
        <v>6</v>
      </c>
      <c r="H24" s="9">
        <v>1000000</v>
      </c>
      <c r="J24" s="4">
        <v>70000</v>
      </c>
      <c r="K24" t="s">
        <v>20</v>
      </c>
    </row>
    <row r="25" spans="2:11">
      <c r="G25" s="2">
        <v>45374</v>
      </c>
      <c r="H25" s="4">
        <v>1420000</v>
      </c>
      <c r="J25" s="4">
        <v>120000</v>
      </c>
      <c r="K25" t="s">
        <v>21</v>
      </c>
    </row>
    <row r="26" spans="2:11">
      <c r="G26" s="7" t="s">
        <v>14</v>
      </c>
      <c r="H26" s="9">
        <v>1420000</v>
      </c>
      <c r="J26" s="4">
        <v>95000</v>
      </c>
      <c r="K26" t="s">
        <v>22</v>
      </c>
    </row>
    <row r="27" spans="2:11">
      <c r="G27" s="2">
        <v>45364</v>
      </c>
      <c r="H27" s="4">
        <v>850000</v>
      </c>
      <c r="J27" s="4">
        <v>75000</v>
      </c>
      <c r="K27" t="s">
        <v>23</v>
      </c>
    </row>
    <row r="28" spans="2:11">
      <c r="G28" s="7" t="s">
        <v>6</v>
      </c>
      <c r="H28" s="9">
        <v>850000</v>
      </c>
      <c r="J28" s="4"/>
      <c r="K28" t="s">
        <v>24</v>
      </c>
    </row>
    <row r="29" spans="2:11">
      <c r="G29" s="2">
        <v>45354</v>
      </c>
      <c r="H29" s="4">
        <v>1235000</v>
      </c>
      <c r="K29" t="s">
        <v>25</v>
      </c>
    </row>
    <row r="30" spans="2:11">
      <c r="G30" s="7" t="s">
        <v>6</v>
      </c>
      <c r="H30" s="9">
        <v>1235000</v>
      </c>
      <c r="K30" t="s">
        <v>26</v>
      </c>
    </row>
    <row r="31" spans="2:11">
      <c r="J31" s="4">
        <v>1100000</v>
      </c>
      <c r="K31" t="s">
        <v>27</v>
      </c>
    </row>
    <row r="32" spans="2:11">
      <c r="J32" s="4">
        <f>SUM(J15:J31)</f>
        <v>19255000</v>
      </c>
    </row>
    <row r="33" spans="10:10">
      <c r="J33" s="11">
        <f>E19-J32</f>
        <v>1172000</v>
      </c>
    </row>
    <row r="34" spans="10:10">
      <c r="J34" s="4"/>
    </row>
  </sheetData>
  <pageMargins left="0.75" right="0.75" top="1" bottom="1" header="0.5" footer="0.5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N34"/>
  <sheetViews>
    <sheetView topLeftCell="A15" workbookViewId="0">
      <selection activeCell="F39" sqref="F39"/>
    </sheetView>
  </sheetViews>
  <sheetFormatPr baseColWidth="10" defaultRowHeight="15"/>
  <cols>
    <col min="2" max="2" width="18" bestFit="1" customWidth="1"/>
    <col min="7" max="7" width="16.140625" bestFit="1" customWidth="1"/>
    <col min="8" max="8" width="13.140625" bestFit="1" customWidth="1"/>
  </cols>
  <sheetData>
    <row r="3" spans="2:1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s="1"/>
      <c r="I3" t="s">
        <v>6</v>
      </c>
    </row>
    <row r="4" spans="2:13">
      <c r="B4" t="s">
        <v>7</v>
      </c>
      <c r="C4">
        <v>0</v>
      </c>
      <c r="D4">
        <v>11</v>
      </c>
      <c r="E4">
        <v>37</v>
      </c>
      <c r="F4">
        <v>15</v>
      </c>
      <c r="G4">
        <v>26</v>
      </c>
      <c r="H4" s="1"/>
    </row>
    <row r="5" spans="2:13">
      <c r="B5" s="2"/>
      <c r="D5">
        <v>100</v>
      </c>
      <c r="E5">
        <v>40</v>
      </c>
      <c r="F5" s="3">
        <v>0</v>
      </c>
      <c r="G5" s="3">
        <v>0</v>
      </c>
      <c r="H5" s="1"/>
      <c r="I5" s="4"/>
    </row>
    <row r="6" spans="2:13">
      <c r="D6">
        <v>0</v>
      </c>
      <c r="E6">
        <v>0</v>
      </c>
      <c r="F6">
        <v>15</v>
      </c>
    </row>
    <row r="10" spans="2:13">
      <c r="B10" t="s">
        <v>9</v>
      </c>
      <c r="D10">
        <f>SUM(D4:D9)</f>
        <v>111</v>
      </c>
      <c r="E10">
        <f>SUM(E4:E9)</f>
        <v>77</v>
      </c>
      <c r="F10">
        <f>SUM(F4:F9)</f>
        <v>30</v>
      </c>
      <c r="G10">
        <f>SUM(G4:G9)</f>
        <v>26</v>
      </c>
    </row>
    <row r="11" spans="2:13">
      <c r="B11" t="s">
        <v>10</v>
      </c>
      <c r="D11">
        <v>5</v>
      </c>
      <c r="E11">
        <v>1</v>
      </c>
      <c r="F11">
        <v>14</v>
      </c>
      <c r="G11">
        <v>0</v>
      </c>
    </row>
    <row r="12" spans="2:13">
      <c r="B12" s="14" t="s">
        <v>30</v>
      </c>
      <c r="D12">
        <f>D10-D11</f>
        <v>106</v>
      </c>
      <c r="E12">
        <f>E10-E11</f>
        <v>76</v>
      </c>
      <c r="F12">
        <f>F10-F11</f>
        <v>16</v>
      </c>
      <c r="G12">
        <f>G10-G11</f>
        <v>26</v>
      </c>
    </row>
    <row r="13" spans="2:13">
      <c r="B13" t="s">
        <v>10</v>
      </c>
      <c r="D13">
        <v>26</v>
      </c>
      <c r="E13">
        <v>26</v>
      </c>
      <c r="F13">
        <v>8</v>
      </c>
      <c r="G13">
        <v>10</v>
      </c>
    </row>
    <row r="14" spans="2:13">
      <c r="B14" s="14" t="s">
        <v>30</v>
      </c>
      <c r="D14">
        <f>+D12-D13</f>
        <v>80</v>
      </c>
      <c r="E14">
        <f>+E12-E13</f>
        <v>50</v>
      </c>
      <c r="F14">
        <f>+F12-F13</f>
        <v>8</v>
      </c>
      <c r="G14">
        <f>+G12-G13</f>
        <v>16</v>
      </c>
    </row>
    <row r="15" spans="2:13">
      <c r="B15" t="s">
        <v>11</v>
      </c>
      <c r="C15" t="s">
        <v>12</v>
      </c>
      <c r="D15" t="s">
        <v>13</v>
      </c>
      <c r="E15" t="s">
        <v>14</v>
      </c>
    </row>
    <row r="16" spans="2:13">
      <c r="B16" t="s">
        <v>2</v>
      </c>
      <c r="C16">
        <v>5</v>
      </c>
      <c r="D16" s="4">
        <v>65000</v>
      </c>
      <c r="E16" s="4">
        <f>+C16*D16</f>
        <v>325000</v>
      </c>
      <c r="G16" s="12" t="s">
        <v>28</v>
      </c>
      <c r="H16" s="16">
        <v>1350000</v>
      </c>
      <c r="I16" s="2">
        <v>45389</v>
      </c>
      <c r="J16" s="17">
        <v>400</v>
      </c>
      <c r="L16" s="4">
        <v>1200000</v>
      </c>
      <c r="M16" t="s">
        <v>36</v>
      </c>
    </row>
    <row r="17" spans="2:14">
      <c r="B17" t="s">
        <v>3</v>
      </c>
      <c r="C17">
        <v>1</v>
      </c>
      <c r="D17" s="4">
        <v>65000</v>
      </c>
      <c r="E17" s="4">
        <f>+C17*D17</f>
        <v>65000</v>
      </c>
      <c r="G17" t="s">
        <v>29</v>
      </c>
      <c r="H17">
        <v>100000</v>
      </c>
      <c r="I17" s="2">
        <v>45389</v>
      </c>
      <c r="L17" s="4">
        <v>700000</v>
      </c>
    </row>
    <row r="18" spans="2:14">
      <c r="B18" t="s">
        <v>4</v>
      </c>
      <c r="C18">
        <v>14</v>
      </c>
      <c r="D18" s="4">
        <v>68000</v>
      </c>
      <c r="E18" s="4">
        <f>+C18*D18</f>
        <v>952000</v>
      </c>
      <c r="G18" s="15">
        <v>45396</v>
      </c>
      <c r="H18" s="16">
        <v>1220000</v>
      </c>
      <c r="L18" s="4">
        <v>100000</v>
      </c>
    </row>
    <row r="19" spans="2:14">
      <c r="B19" t="s">
        <v>5</v>
      </c>
      <c r="C19">
        <v>0</v>
      </c>
      <c r="D19" s="4">
        <v>36000</v>
      </c>
      <c r="E19" s="4">
        <f>+C19*D19</f>
        <v>0</v>
      </c>
      <c r="G19" s="15">
        <v>45392</v>
      </c>
      <c r="H19" s="16">
        <v>700000</v>
      </c>
      <c r="L19" s="4">
        <v>67000</v>
      </c>
    </row>
    <row r="20" spans="2:14">
      <c r="E20" s="4">
        <f>SUM(E16:E19)</f>
        <v>1342000</v>
      </c>
      <c r="G20" t="s">
        <v>31</v>
      </c>
      <c r="H20" s="16">
        <v>67000</v>
      </c>
      <c r="L20" s="18">
        <f>L16-L17-L18-L19</f>
        <v>333000</v>
      </c>
      <c r="M20" s="19" t="s">
        <v>33</v>
      </c>
    </row>
    <row r="21" spans="2:14">
      <c r="B21" s="13"/>
      <c r="C21" s="13"/>
      <c r="D21" s="13"/>
      <c r="E21" s="13"/>
      <c r="F21" s="13"/>
      <c r="G21" s="13" t="s">
        <v>32</v>
      </c>
      <c r="H21" s="16">
        <v>120000</v>
      </c>
      <c r="M21">
        <v>91</v>
      </c>
    </row>
    <row r="22" spans="2:14">
      <c r="B22" t="s">
        <v>2</v>
      </c>
      <c r="C22">
        <v>26</v>
      </c>
      <c r="D22" s="4">
        <v>65000</v>
      </c>
      <c r="E22">
        <f>C22*D22</f>
        <v>1690000</v>
      </c>
    </row>
    <row r="23" spans="2:14">
      <c r="B23" t="s">
        <v>3</v>
      </c>
      <c r="C23">
        <v>26</v>
      </c>
      <c r="D23" s="4">
        <v>65000</v>
      </c>
      <c r="E23">
        <f>C23*D23</f>
        <v>1690000</v>
      </c>
      <c r="H23" s="16">
        <v>1220000</v>
      </c>
      <c r="I23" s="19" t="s">
        <v>35</v>
      </c>
    </row>
    <row r="24" spans="2:14">
      <c r="B24" t="s">
        <v>4</v>
      </c>
      <c r="C24">
        <v>8</v>
      </c>
      <c r="D24" s="4">
        <v>68000</v>
      </c>
      <c r="E24">
        <f>C24*D24</f>
        <v>544000</v>
      </c>
      <c r="H24" s="16">
        <v>120000</v>
      </c>
      <c r="I24" s="19" t="s">
        <v>35</v>
      </c>
    </row>
    <row r="25" spans="2:14">
      <c r="B25" t="s">
        <v>5</v>
      </c>
      <c r="C25">
        <v>10</v>
      </c>
      <c r="D25" s="4">
        <v>36000</v>
      </c>
      <c r="E25">
        <f>C25*D25</f>
        <v>360000</v>
      </c>
      <c r="H25" s="16">
        <f>SUM(H23:H24)</f>
        <v>1340000</v>
      </c>
      <c r="L25">
        <v>65000</v>
      </c>
      <c r="M25">
        <v>7</v>
      </c>
      <c r="N25">
        <f>+L25*M25</f>
        <v>455000</v>
      </c>
    </row>
    <row r="26" spans="2:14">
      <c r="E26" s="4">
        <f>SUM(E22:E25)</f>
        <v>4284000</v>
      </c>
      <c r="H26" s="4">
        <f>+E26-H25</f>
        <v>2944000</v>
      </c>
    </row>
    <row r="27" spans="2:14">
      <c r="E27" s="4">
        <v>650000</v>
      </c>
      <c r="H27" s="18">
        <f>+H26+L20</f>
        <v>3277000</v>
      </c>
    </row>
    <row r="28" spans="2:14">
      <c r="E28" s="20">
        <f>E26-E27</f>
        <v>3634000</v>
      </c>
      <c r="H28" s="20">
        <f>E26-H27</f>
        <v>1007000</v>
      </c>
      <c r="I28" s="19" t="s">
        <v>34</v>
      </c>
    </row>
    <row r="29" spans="2:14">
      <c r="B29" s="13"/>
      <c r="C29" s="13"/>
      <c r="D29" s="13"/>
      <c r="E29" s="13"/>
      <c r="F29" s="13"/>
      <c r="G29" s="13"/>
      <c r="H29" s="20"/>
      <c r="L29" s="18"/>
    </row>
    <row r="30" spans="2:14">
      <c r="G30" s="12" t="s">
        <v>28</v>
      </c>
      <c r="H30" s="16">
        <v>1400000</v>
      </c>
      <c r="L30" s="18"/>
    </row>
    <row r="31" spans="2:14">
      <c r="B31" s="13"/>
      <c r="C31" s="13"/>
      <c r="D31" s="13"/>
      <c r="E31" s="13"/>
      <c r="F31" s="13"/>
      <c r="G31" s="13"/>
      <c r="H31" s="13"/>
      <c r="L31" s="18"/>
    </row>
    <row r="32" spans="2:14">
      <c r="L32" s="18"/>
    </row>
    <row r="33" spans="12:12">
      <c r="L33" s="18"/>
    </row>
    <row r="34" spans="12:12">
      <c r="L34" s="1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3:L47"/>
  <sheetViews>
    <sheetView topLeftCell="A23" workbookViewId="0">
      <selection activeCell="H47" sqref="H47"/>
    </sheetView>
  </sheetViews>
  <sheetFormatPr baseColWidth="10" defaultRowHeight="15"/>
  <cols>
    <col min="1" max="1" width="18" bestFit="1" customWidth="1"/>
    <col min="2" max="2" width="17.85546875" bestFit="1" customWidth="1"/>
    <col min="3" max="3" width="12" bestFit="1" customWidth="1"/>
    <col min="4" max="4" width="16.7109375" bestFit="1" customWidth="1"/>
    <col min="5" max="5" width="21.42578125" bestFit="1" customWidth="1"/>
    <col min="6" max="6" width="21.28515625" bestFit="1" customWidth="1"/>
    <col min="7" max="7" width="17.42578125" bestFit="1" customWidth="1"/>
    <col min="8" max="8" width="28.140625" customWidth="1"/>
    <col min="9" max="9" width="19.85546875" bestFit="1" customWidth="1"/>
    <col min="10" max="10" width="22.140625" bestFit="1" customWidth="1"/>
    <col min="11" max="11" width="12.42578125" bestFit="1" customWidth="1"/>
  </cols>
  <sheetData>
    <row r="3" spans="1:12">
      <c r="A3" t="s">
        <v>0</v>
      </c>
      <c r="B3" t="s">
        <v>1</v>
      </c>
      <c r="C3" t="s">
        <v>2</v>
      </c>
      <c r="D3" t="s">
        <v>3</v>
      </c>
      <c r="E3" t="s">
        <v>46</v>
      </c>
      <c r="F3" t="s">
        <v>5</v>
      </c>
      <c r="G3" t="s">
        <v>47</v>
      </c>
    </row>
    <row r="4" spans="1:12">
      <c r="A4" t="s">
        <v>7</v>
      </c>
      <c r="C4">
        <v>80</v>
      </c>
      <c r="D4">
        <v>50</v>
      </c>
      <c r="E4">
        <v>8</v>
      </c>
      <c r="F4">
        <v>16</v>
      </c>
    </row>
    <row r="5" spans="1:12">
      <c r="A5" t="s">
        <v>38</v>
      </c>
      <c r="C5">
        <v>30</v>
      </c>
      <c r="D5">
        <v>20</v>
      </c>
      <c r="E5">
        <v>0</v>
      </c>
      <c r="F5">
        <v>0</v>
      </c>
    </row>
    <row r="6" spans="1:12">
      <c r="A6" t="s">
        <v>45</v>
      </c>
      <c r="C6">
        <v>25</v>
      </c>
      <c r="D6">
        <v>10</v>
      </c>
      <c r="E6">
        <v>10</v>
      </c>
      <c r="F6">
        <v>0</v>
      </c>
      <c r="G6">
        <v>5</v>
      </c>
      <c r="I6" s="23" t="s">
        <v>60</v>
      </c>
    </row>
    <row r="7" spans="1:12">
      <c r="A7" s="29"/>
      <c r="B7" s="29"/>
      <c r="C7" s="29"/>
      <c r="D7" s="29"/>
      <c r="E7" s="29"/>
      <c r="F7" s="29"/>
      <c r="G7" s="29"/>
      <c r="I7" s="23" t="s">
        <v>39</v>
      </c>
    </row>
    <row r="8" spans="1:12">
      <c r="A8" t="s">
        <v>71</v>
      </c>
      <c r="C8" s="17">
        <f>SUM(C4:C7)</f>
        <v>135</v>
      </c>
      <c r="D8" s="17">
        <f>SUM(D4:D7)</f>
        <v>80</v>
      </c>
      <c r="E8" s="17">
        <f>SUM(E4:E7)</f>
        <v>18</v>
      </c>
      <c r="F8" s="17">
        <f>SUM(F4:F7)</f>
        <v>16</v>
      </c>
      <c r="G8" s="28">
        <f>SUM(G4:G7)</f>
        <v>5</v>
      </c>
      <c r="I8" s="24">
        <v>300000</v>
      </c>
      <c r="J8" t="s">
        <v>40</v>
      </c>
      <c r="K8" t="s">
        <v>42</v>
      </c>
      <c r="L8" s="15">
        <v>45413</v>
      </c>
    </row>
    <row r="9" spans="1:12">
      <c r="A9" t="s">
        <v>37</v>
      </c>
      <c r="C9">
        <v>135</v>
      </c>
      <c r="D9">
        <v>80</v>
      </c>
      <c r="E9">
        <v>18</v>
      </c>
      <c r="F9">
        <v>16</v>
      </c>
      <c r="G9">
        <v>5</v>
      </c>
      <c r="I9" s="24">
        <v>500000</v>
      </c>
      <c r="J9" t="s">
        <v>41</v>
      </c>
    </row>
    <row r="10" spans="1:12">
      <c r="A10" s="23" t="s">
        <v>30</v>
      </c>
      <c r="C10" s="21">
        <f>+C8-C9</f>
        <v>0</v>
      </c>
      <c r="D10" s="21">
        <f>+D8-D9</f>
        <v>0</v>
      </c>
      <c r="E10" s="21">
        <f>+E8-E9</f>
        <v>0</v>
      </c>
      <c r="F10" s="21">
        <f>+F8-F9</f>
        <v>0</v>
      </c>
      <c r="G10" s="21">
        <f>+G8-G9</f>
        <v>0</v>
      </c>
      <c r="I10" s="17">
        <v>0</v>
      </c>
      <c r="J10" t="s">
        <v>43</v>
      </c>
    </row>
    <row r="11" spans="1:12">
      <c r="I11" s="24">
        <v>2140000</v>
      </c>
      <c r="J11" t="s">
        <v>44</v>
      </c>
    </row>
    <row r="12" spans="1:12">
      <c r="A12" t="s">
        <v>48</v>
      </c>
      <c r="B12">
        <v>135</v>
      </c>
      <c r="C12" s="16">
        <v>65000</v>
      </c>
      <c r="D12" s="16">
        <f>B12*C12</f>
        <v>8775000</v>
      </c>
      <c r="I12" s="24">
        <v>17000</v>
      </c>
      <c r="J12" t="s">
        <v>51</v>
      </c>
    </row>
    <row r="13" spans="1:12">
      <c r="A13" t="s">
        <v>3</v>
      </c>
      <c r="B13">
        <v>80</v>
      </c>
      <c r="C13" s="16">
        <v>65000</v>
      </c>
      <c r="D13" s="16">
        <f>B13*C13</f>
        <v>5200000</v>
      </c>
      <c r="I13" s="24">
        <v>130000</v>
      </c>
      <c r="J13" t="s">
        <v>52</v>
      </c>
    </row>
    <row r="14" spans="1:12">
      <c r="A14" t="s">
        <v>49</v>
      </c>
      <c r="B14">
        <v>18</v>
      </c>
      <c r="C14" s="16">
        <v>68000</v>
      </c>
      <c r="D14" s="16">
        <f>B14*C14</f>
        <v>1224000</v>
      </c>
      <c r="I14" s="24">
        <v>2000000</v>
      </c>
      <c r="J14" s="15">
        <v>45424</v>
      </c>
    </row>
    <row r="15" spans="1:12">
      <c r="A15" t="s">
        <v>5</v>
      </c>
      <c r="B15">
        <v>16</v>
      </c>
      <c r="C15" s="16">
        <v>36000</v>
      </c>
      <c r="D15" s="16">
        <f>B15*C15</f>
        <v>576000</v>
      </c>
      <c r="I15" s="24">
        <v>1150000</v>
      </c>
      <c r="J15" s="15">
        <v>45424</v>
      </c>
    </row>
    <row r="16" spans="1:12">
      <c r="A16" t="s">
        <v>50</v>
      </c>
      <c r="B16">
        <v>5</v>
      </c>
      <c r="C16" s="16">
        <v>55000</v>
      </c>
      <c r="D16" s="16">
        <f>B16*C16</f>
        <v>275000</v>
      </c>
      <c r="I16" s="24">
        <v>1000000</v>
      </c>
      <c r="J16" s="15">
        <v>45426</v>
      </c>
    </row>
    <row r="17" spans="1:12">
      <c r="D17" s="16">
        <f>SUM(D12:D16)</f>
        <v>16050000</v>
      </c>
      <c r="E17" s="23" t="s">
        <v>55</v>
      </c>
      <c r="I17" s="24">
        <v>1200000</v>
      </c>
      <c r="J17" s="15">
        <v>45426</v>
      </c>
    </row>
    <row r="18" spans="1:12">
      <c r="D18" s="16"/>
      <c r="I18" s="24">
        <v>1050000</v>
      </c>
      <c r="J18" s="15">
        <v>45426</v>
      </c>
    </row>
    <row r="19" spans="1:12">
      <c r="C19" s="26" t="s">
        <v>56</v>
      </c>
      <c r="D19" s="23" t="s">
        <v>39</v>
      </c>
      <c r="E19" s="26" t="s">
        <v>57</v>
      </c>
      <c r="F19" s="23"/>
      <c r="G19" s="25"/>
      <c r="I19" s="24">
        <v>1000000</v>
      </c>
      <c r="J19" s="15">
        <v>45426</v>
      </c>
    </row>
    <row r="20" spans="1:12">
      <c r="C20" s="16">
        <f>+D17</f>
        <v>16050000</v>
      </c>
      <c r="D20" s="16">
        <f>+I21</f>
        <v>14487000</v>
      </c>
      <c r="E20" s="27">
        <f>+C20-D20</f>
        <v>1563000</v>
      </c>
      <c r="F20" s="23" t="s">
        <v>58</v>
      </c>
      <c r="I20" s="24">
        <v>4000000</v>
      </c>
      <c r="J20" t="s">
        <v>54</v>
      </c>
    </row>
    <row r="21" spans="1:12">
      <c r="F21" s="23" t="s">
        <v>59</v>
      </c>
      <c r="I21" s="22">
        <f>SUM(I8:I20)</f>
        <v>14487000</v>
      </c>
    </row>
    <row r="22" spans="1:12">
      <c r="G22" s="23"/>
    </row>
    <row r="23" spans="1:12">
      <c r="C23" s="20">
        <v>1007000</v>
      </c>
      <c r="D23" s="23" t="s">
        <v>61</v>
      </c>
      <c r="I23" s="16"/>
    </row>
    <row r="24" spans="1:12">
      <c r="C24" s="22">
        <v>1000000</v>
      </c>
      <c r="D24" t="s">
        <v>43</v>
      </c>
    </row>
    <row r="26" spans="1:1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>
      <c r="A27" t="s">
        <v>0</v>
      </c>
      <c r="B27" t="s">
        <v>1</v>
      </c>
      <c r="C27" t="s">
        <v>2</v>
      </c>
      <c r="D27" t="s">
        <v>3</v>
      </c>
      <c r="E27" t="s">
        <v>49</v>
      </c>
      <c r="F27" t="s">
        <v>5</v>
      </c>
      <c r="G27" t="s">
        <v>47</v>
      </c>
      <c r="I27" t="s">
        <v>64</v>
      </c>
    </row>
    <row r="28" spans="1:12">
      <c r="A28" s="15">
        <v>45427</v>
      </c>
      <c r="B28" t="s">
        <v>53</v>
      </c>
      <c r="C28">
        <v>100</v>
      </c>
      <c r="D28">
        <v>40</v>
      </c>
      <c r="E28">
        <v>10</v>
      </c>
      <c r="F28">
        <v>0</v>
      </c>
      <c r="G28">
        <v>10</v>
      </c>
      <c r="H28" s="24">
        <v>9361998</v>
      </c>
      <c r="I28" s="24">
        <v>100000</v>
      </c>
      <c r="J28" t="s">
        <v>66</v>
      </c>
    </row>
    <row r="29" spans="1:12">
      <c r="A29" s="15">
        <v>45434</v>
      </c>
      <c r="B29" t="s">
        <v>62</v>
      </c>
      <c r="C29">
        <v>0</v>
      </c>
      <c r="D29">
        <v>20</v>
      </c>
      <c r="E29">
        <v>0</v>
      </c>
      <c r="F29">
        <v>0</v>
      </c>
      <c r="G29">
        <v>15</v>
      </c>
      <c r="H29" s="24">
        <v>1975499</v>
      </c>
      <c r="I29" s="24">
        <v>2700000</v>
      </c>
      <c r="J29" t="s">
        <v>65</v>
      </c>
    </row>
    <row r="30" spans="1:12">
      <c r="A30" s="15">
        <v>45437</v>
      </c>
      <c r="B30" t="s">
        <v>63</v>
      </c>
      <c r="C30">
        <v>25</v>
      </c>
      <c r="D30">
        <v>20</v>
      </c>
      <c r="E30">
        <v>0</v>
      </c>
      <c r="F30">
        <v>0</v>
      </c>
      <c r="G30">
        <v>0</v>
      </c>
      <c r="H30" s="24">
        <v>2667999</v>
      </c>
      <c r="I30" s="24">
        <v>67000</v>
      </c>
      <c r="J30" t="s">
        <v>67</v>
      </c>
    </row>
    <row r="31" spans="1:12">
      <c r="A31" s="15">
        <v>45441</v>
      </c>
      <c r="B31" t="s">
        <v>70</v>
      </c>
      <c r="C31">
        <v>35</v>
      </c>
      <c r="D31">
        <v>12</v>
      </c>
      <c r="E31">
        <v>4</v>
      </c>
      <c r="F31">
        <v>0</v>
      </c>
      <c r="G31">
        <v>0</v>
      </c>
      <c r="H31" s="24">
        <v>3009199</v>
      </c>
      <c r="I31" s="24">
        <v>180000</v>
      </c>
      <c r="J31" t="s">
        <v>41</v>
      </c>
    </row>
    <row r="32" spans="1:12">
      <c r="A32" s="31"/>
      <c r="B32" s="13" t="s">
        <v>72</v>
      </c>
      <c r="C32" s="13">
        <f t="shared" ref="C32:H32" si="0">SUM(C28:C31)</f>
        <v>160</v>
      </c>
      <c r="D32" s="13">
        <f t="shared" si="0"/>
        <v>92</v>
      </c>
      <c r="E32" s="13">
        <f t="shared" si="0"/>
        <v>14</v>
      </c>
      <c r="F32" s="13">
        <f t="shared" si="0"/>
        <v>0</v>
      </c>
      <c r="G32" s="13">
        <f t="shared" si="0"/>
        <v>25</v>
      </c>
      <c r="H32" s="24">
        <f t="shared" si="0"/>
        <v>17014695</v>
      </c>
      <c r="I32" s="24">
        <v>3000000</v>
      </c>
      <c r="J32" s="15">
        <v>45439</v>
      </c>
    </row>
    <row r="33" spans="2:10">
      <c r="B33" t="s">
        <v>17</v>
      </c>
      <c r="C33" s="30">
        <f>+C32-C34</f>
        <v>160</v>
      </c>
      <c r="D33" s="30">
        <f>+D32-D34</f>
        <v>92</v>
      </c>
      <c r="E33" s="30">
        <f>+E32-E34</f>
        <v>4</v>
      </c>
      <c r="F33" s="30">
        <f>+F32-F34</f>
        <v>0</v>
      </c>
      <c r="G33" s="30">
        <f>+G32-G34</f>
        <v>25</v>
      </c>
      <c r="H33" s="24"/>
      <c r="I33" s="24">
        <v>1690000</v>
      </c>
      <c r="J33" s="15">
        <v>45440</v>
      </c>
    </row>
    <row r="34" spans="2:10">
      <c r="B34" t="s">
        <v>69</v>
      </c>
      <c r="C34">
        <v>0</v>
      </c>
      <c r="D34">
        <v>0</v>
      </c>
      <c r="E34" s="31">
        <v>10</v>
      </c>
      <c r="F34">
        <v>0</v>
      </c>
      <c r="G34">
        <v>0</v>
      </c>
      <c r="H34" s="24"/>
      <c r="I34" s="24">
        <v>1700000</v>
      </c>
      <c r="J34" s="15" t="s">
        <v>75</v>
      </c>
    </row>
    <row r="35" spans="2:10">
      <c r="I35" s="24">
        <v>6635000</v>
      </c>
      <c r="J35" s="15" t="s">
        <v>78</v>
      </c>
    </row>
    <row r="36" spans="2:10">
      <c r="I36" s="24"/>
    </row>
    <row r="37" spans="2:10">
      <c r="B37" t="s">
        <v>48</v>
      </c>
      <c r="C37">
        <v>160</v>
      </c>
      <c r="D37" s="16">
        <v>65000</v>
      </c>
      <c r="E37" s="16">
        <f>C37*D37</f>
        <v>10400000</v>
      </c>
      <c r="I37" s="24"/>
    </row>
    <row r="38" spans="2:10">
      <c r="B38" t="s">
        <v>3</v>
      </c>
      <c r="C38">
        <v>92</v>
      </c>
      <c r="D38" s="16">
        <v>65000</v>
      </c>
      <c r="E38" s="16">
        <f>C38*D38</f>
        <v>5980000</v>
      </c>
      <c r="I38" s="24"/>
    </row>
    <row r="39" spans="2:10">
      <c r="B39" t="s">
        <v>49</v>
      </c>
      <c r="C39">
        <v>4</v>
      </c>
      <c r="D39" s="16">
        <v>68000</v>
      </c>
      <c r="E39" s="16">
        <f>C39*D39</f>
        <v>272000</v>
      </c>
      <c r="I39" s="24"/>
    </row>
    <row r="40" spans="2:10">
      <c r="B40" t="s">
        <v>5</v>
      </c>
      <c r="C40">
        <v>0</v>
      </c>
      <c r="D40" s="16">
        <v>36000</v>
      </c>
      <c r="E40" s="16">
        <f>C40*D40</f>
        <v>0</v>
      </c>
      <c r="I40" s="24"/>
    </row>
    <row r="41" spans="2:10">
      <c r="B41" t="s">
        <v>50</v>
      </c>
      <c r="C41">
        <v>25</v>
      </c>
      <c r="D41" s="16">
        <v>55000</v>
      </c>
      <c r="E41" s="16">
        <f>C41*D41</f>
        <v>1375000</v>
      </c>
      <c r="I41" s="24"/>
    </row>
    <row r="42" spans="2:10">
      <c r="E42" s="16">
        <f>SUM(E37:E41)</f>
        <v>18027000</v>
      </c>
      <c r="I42" s="24"/>
    </row>
    <row r="43" spans="2:10">
      <c r="D43" t="s">
        <v>68</v>
      </c>
      <c r="E43" s="27">
        <v>1563000</v>
      </c>
      <c r="G43" s="32" t="s">
        <v>73</v>
      </c>
      <c r="I43" s="24" t="s">
        <v>74</v>
      </c>
    </row>
    <row r="44" spans="2:10">
      <c r="E44" s="16">
        <f>+E42+E43</f>
        <v>19590000</v>
      </c>
      <c r="G44" s="33">
        <f>+E44-I44</f>
        <v>3518000</v>
      </c>
      <c r="H44" s="16"/>
      <c r="I44" s="16">
        <f>SUM(I28:I43)</f>
        <v>16072000</v>
      </c>
    </row>
    <row r="45" spans="2:10">
      <c r="I45" s="24"/>
    </row>
    <row r="46" spans="2:10">
      <c r="I46" s="24"/>
    </row>
    <row r="47" spans="2:10">
      <c r="H47" s="16"/>
    </row>
  </sheetData>
  <printOptions gridLines="1"/>
  <pageMargins left="0.7" right="0.7" top="0.75" bottom="0.75" header="0.3" footer="0.3"/>
  <pageSetup paperSize="5" scale="6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52"/>
  <sheetViews>
    <sheetView topLeftCell="B31" workbookViewId="0">
      <selection activeCell="F51" sqref="F51:F52"/>
    </sheetView>
  </sheetViews>
  <sheetFormatPr baseColWidth="10" defaultRowHeight="15"/>
  <cols>
    <col min="1" max="1" width="18" bestFit="1" customWidth="1"/>
    <col min="2" max="2" width="17.85546875" bestFit="1" customWidth="1"/>
    <col min="3" max="3" width="12" bestFit="1" customWidth="1"/>
    <col min="4" max="4" width="16.7109375" bestFit="1" customWidth="1"/>
    <col min="5" max="5" width="21.42578125" bestFit="1" customWidth="1"/>
    <col min="6" max="6" width="21.28515625" bestFit="1" customWidth="1"/>
    <col min="7" max="7" width="17.42578125" bestFit="1" customWidth="1"/>
    <col min="8" max="8" width="28.140625" customWidth="1"/>
    <col min="9" max="9" width="19.85546875" bestFit="1" customWidth="1"/>
    <col min="10" max="10" width="19.5703125" bestFit="1" customWidth="1"/>
    <col min="11" max="11" width="12.42578125" bestFit="1" customWidth="1"/>
  </cols>
  <sheetData>
    <row r="2" spans="1:1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>
      <c r="A3" t="s">
        <v>0</v>
      </c>
      <c r="B3" t="s">
        <v>1</v>
      </c>
      <c r="C3" t="s">
        <v>2</v>
      </c>
      <c r="D3" t="s">
        <v>3</v>
      </c>
      <c r="E3" t="s">
        <v>49</v>
      </c>
      <c r="F3" t="s">
        <v>5</v>
      </c>
      <c r="G3" t="s">
        <v>47</v>
      </c>
      <c r="I3" t="s">
        <v>64</v>
      </c>
    </row>
    <row r="4" spans="1:12">
      <c r="A4" s="15"/>
      <c r="B4" t="s">
        <v>76</v>
      </c>
      <c r="C4">
        <v>35</v>
      </c>
      <c r="D4">
        <v>0</v>
      </c>
      <c r="E4">
        <v>10</v>
      </c>
      <c r="F4">
        <v>0</v>
      </c>
      <c r="G4">
        <v>0</v>
      </c>
      <c r="H4" s="24"/>
      <c r="I4" s="24">
        <v>360000</v>
      </c>
      <c r="J4" s="2">
        <v>45450</v>
      </c>
    </row>
    <row r="5" spans="1:12">
      <c r="A5" s="15"/>
      <c r="B5" t="s">
        <v>45</v>
      </c>
      <c r="C5">
        <v>90</v>
      </c>
      <c r="D5">
        <v>30</v>
      </c>
      <c r="G5">
        <v>20</v>
      </c>
      <c r="H5" s="24"/>
      <c r="I5" s="24">
        <v>66000</v>
      </c>
      <c r="J5" s="2">
        <v>45451</v>
      </c>
    </row>
    <row r="6" spans="1:12">
      <c r="A6" s="15"/>
      <c r="B6" t="s">
        <v>53</v>
      </c>
      <c r="H6" s="24"/>
      <c r="I6" s="24">
        <v>1500000</v>
      </c>
      <c r="J6" s="2">
        <v>45449</v>
      </c>
    </row>
    <row r="7" spans="1:12">
      <c r="A7" s="15"/>
      <c r="B7" t="s">
        <v>62</v>
      </c>
      <c r="H7" s="24"/>
      <c r="I7" s="24">
        <v>1000000</v>
      </c>
      <c r="J7" s="2">
        <v>45449</v>
      </c>
    </row>
    <row r="8" spans="1:12">
      <c r="A8" s="31"/>
      <c r="B8" s="13" t="s">
        <v>72</v>
      </c>
      <c r="C8" s="13">
        <f>SUM(C4:C7)</f>
        <v>125</v>
      </c>
      <c r="D8" s="13">
        <f>SUM(D4:D7)</f>
        <v>30</v>
      </c>
      <c r="E8" s="13">
        <f>SUM(E4:E7)</f>
        <v>10</v>
      </c>
      <c r="F8" s="13">
        <f>SUM(F4:F7)</f>
        <v>0</v>
      </c>
      <c r="G8" s="13">
        <f>SUM(G4:G7)</f>
        <v>20</v>
      </c>
      <c r="H8" s="24"/>
      <c r="I8" s="24">
        <v>2500000</v>
      </c>
      <c r="J8" s="15">
        <v>45452</v>
      </c>
    </row>
    <row r="9" spans="1:12">
      <c r="B9" t="s">
        <v>17</v>
      </c>
      <c r="C9" s="30">
        <f>+C8-C10</f>
        <v>121</v>
      </c>
      <c r="D9" s="30">
        <f>+D8-D10</f>
        <v>30</v>
      </c>
      <c r="E9" s="30">
        <f>+E8-E10</f>
        <v>10</v>
      </c>
      <c r="F9" s="30">
        <f>+F8-F10</f>
        <v>0</v>
      </c>
      <c r="G9" s="30">
        <f>+G8-G10</f>
        <v>12</v>
      </c>
      <c r="H9" s="24"/>
      <c r="I9" s="24">
        <v>1200000</v>
      </c>
      <c r="J9" s="15">
        <v>45452</v>
      </c>
    </row>
    <row r="10" spans="1:12">
      <c r="B10" t="s">
        <v>69</v>
      </c>
      <c r="C10">
        <v>4</v>
      </c>
      <c r="D10">
        <v>0</v>
      </c>
      <c r="E10" s="31">
        <v>0</v>
      </c>
      <c r="F10">
        <v>0</v>
      </c>
      <c r="G10">
        <v>8</v>
      </c>
      <c r="H10" s="24"/>
      <c r="I10" s="24">
        <v>2400000</v>
      </c>
      <c r="J10" s="15">
        <v>45452</v>
      </c>
    </row>
    <row r="11" spans="1:12">
      <c r="I11" s="24"/>
      <c r="J11" s="15"/>
    </row>
    <row r="12" spans="1:12">
      <c r="I12" s="24"/>
    </row>
    <row r="13" spans="1:12">
      <c r="B13" t="s">
        <v>48</v>
      </c>
      <c r="C13">
        <v>121</v>
      </c>
      <c r="D13" s="16">
        <v>65000</v>
      </c>
      <c r="E13" s="16">
        <f>C13*D13</f>
        <v>7865000</v>
      </c>
      <c r="I13" s="24"/>
    </row>
    <row r="14" spans="1:12">
      <c r="B14" t="s">
        <v>3</v>
      </c>
      <c r="C14">
        <v>30</v>
      </c>
      <c r="D14" s="16">
        <v>65000</v>
      </c>
      <c r="E14" s="16">
        <f>C14*D14</f>
        <v>1950000</v>
      </c>
      <c r="I14" s="24"/>
    </row>
    <row r="15" spans="1:12">
      <c r="B15" t="s">
        <v>49</v>
      </c>
      <c r="C15">
        <v>10</v>
      </c>
      <c r="D15" s="16">
        <v>68000</v>
      </c>
      <c r="E15" s="16">
        <f>C15*D15</f>
        <v>680000</v>
      </c>
      <c r="I15" s="24"/>
    </row>
    <row r="16" spans="1:12">
      <c r="B16" t="s">
        <v>5</v>
      </c>
      <c r="C16">
        <v>0</v>
      </c>
      <c r="D16" s="16">
        <v>36000</v>
      </c>
      <c r="E16" s="16">
        <f>C16*D16</f>
        <v>0</v>
      </c>
      <c r="I16" s="24"/>
    </row>
    <row r="17" spans="1:10">
      <c r="B17" t="s">
        <v>50</v>
      </c>
      <c r="C17">
        <v>12</v>
      </c>
      <c r="D17" s="16">
        <v>55000</v>
      </c>
      <c r="E17" s="16">
        <f>C17*D17</f>
        <v>660000</v>
      </c>
      <c r="I17" s="24"/>
    </row>
    <row r="18" spans="1:10">
      <c r="E18" s="16">
        <f>SUM(E13:E17)</f>
        <v>11155000</v>
      </c>
      <c r="I18" s="24"/>
    </row>
    <row r="19" spans="1:10">
      <c r="D19" t="s">
        <v>68</v>
      </c>
      <c r="E19" s="27">
        <v>3518000</v>
      </c>
      <c r="G19" s="32" t="s">
        <v>73</v>
      </c>
      <c r="I19" s="24" t="s">
        <v>74</v>
      </c>
    </row>
    <row r="20" spans="1:10">
      <c r="E20" s="16">
        <f>+E18+E19</f>
        <v>14673000</v>
      </c>
      <c r="G20" s="33">
        <f>+E20-I20</f>
        <v>5647000</v>
      </c>
      <c r="H20" s="16" t="s">
        <v>34</v>
      </c>
      <c r="I20" s="16">
        <f>SUM(I4:I19)</f>
        <v>9026000</v>
      </c>
    </row>
    <row r="21" spans="1:10">
      <c r="G21" s="24">
        <v>700000</v>
      </c>
      <c r="H21" t="s">
        <v>77</v>
      </c>
      <c r="I21" s="24"/>
    </row>
    <row r="22" spans="1:10">
      <c r="G22" s="22">
        <f>G20-G21</f>
        <v>4947000</v>
      </c>
      <c r="H22" t="s">
        <v>79</v>
      </c>
      <c r="I22" s="24"/>
    </row>
    <row r="23" spans="1:10">
      <c r="H23" s="16"/>
    </row>
    <row r="24" spans="1:10"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A25" t="s">
        <v>0</v>
      </c>
      <c r="B25" t="s">
        <v>1</v>
      </c>
      <c r="C25" t="s">
        <v>2</v>
      </c>
      <c r="D25" t="s">
        <v>3</v>
      </c>
      <c r="E25" t="s">
        <v>49</v>
      </c>
      <c r="F25" t="s">
        <v>5</v>
      </c>
      <c r="G25" t="s">
        <v>47</v>
      </c>
      <c r="I25" t="s">
        <v>64</v>
      </c>
    </row>
    <row r="26" spans="1:10">
      <c r="B26" t="s">
        <v>53</v>
      </c>
      <c r="C26">
        <v>94</v>
      </c>
      <c r="D26">
        <v>40</v>
      </c>
      <c r="E26">
        <v>10</v>
      </c>
      <c r="F26">
        <v>0</v>
      </c>
      <c r="G26">
        <v>18</v>
      </c>
      <c r="H26" t="s">
        <v>80</v>
      </c>
      <c r="I26" s="24">
        <v>260000</v>
      </c>
      <c r="J26" s="2">
        <v>45459</v>
      </c>
    </row>
    <row r="27" spans="1:10">
      <c r="B27" t="s">
        <v>62</v>
      </c>
      <c r="C27">
        <v>70</v>
      </c>
      <c r="D27">
        <v>50</v>
      </c>
      <c r="E27">
        <v>0</v>
      </c>
      <c r="F27">
        <v>0</v>
      </c>
      <c r="G27">
        <v>0</v>
      </c>
      <c r="I27" s="24">
        <v>2500000</v>
      </c>
      <c r="J27" s="2">
        <v>45460</v>
      </c>
    </row>
    <row r="28" spans="1:10">
      <c r="B28" t="s">
        <v>63</v>
      </c>
      <c r="C28">
        <v>50</v>
      </c>
      <c r="D28">
        <v>0</v>
      </c>
      <c r="E28">
        <v>0</v>
      </c>
      <c r="F28">
        <v>0</v>
      </c>
      <c r="G28">
        <v>0</v>
      </c>
      <c r="I28" s="24">
        <v>2200000</v>
      </c>
      <c r="J28" s="2">
        <v>45460</v>
      </c>
    </row>
    <row r="29" spans="1:10">
      <c r="B29" t="s">
        <v>85</v>
      </c>
      <c r="C29">
        <v>50</v>
      </c>
      <c r="D29">
        <v>0</v>
      </c>
      <c r="E29">
        <v>0</v>
      </c>
      <c r="F29">
        <v>0</v>
      </c>
      <c r="G29">
        <v>0</v>
      </c>
      <c r="I29" s="24">
        <v>2300000</v>
      </c>
      <c r="J29" s="2">
        <v>45461</v>
      </c>
    </row>
    <row r="30" spans="1:10">
      <c r="B30" t="s">
        <v>86</v>
      </c>
      <c r="C30">
        <v>50</v>
      </c>
      <c r="D30">
        <v>40</v>
      </c>
      <c r="G30">
        <v>10</v>
      </c>
      <c r="I30" s="24">
        <v>1130000</v>
      </c>
      <c r="J30" s="2">
        <v>45464</v>
      </c>
    </row>
    <row r="31" spans="1:10">
      <c r="B31" t="s">
        <v>87</v>
      </c>
      <c r="C31">
        <v>25</v>
      </c>
      <c r="G31">
        <v>10</v>
      </c>
      <c r="I31" s="24">
        <v>1465000</v>
      </c>
      <c r="J31" s="2">
        <v>45468</v>
      </c>
    </row>
    <row r="32" spans="1:10">
      <c r="C32" s="13"/>
      <c r="D32" s="13"/>
      <c r="E32" s="13"/>
      <c r="F32" s="13"/>
      <c r="G32" s="13"/>
      <c r="H32" s="13"/>
      <c r="I32" s="24">
        <v>2900000</v>
      </c>
      <c r="J32" s="2">
        <v>45473</v>
      </c>
    </row>
    <row r="33" spans="2:11">
      <c r="B33" t="s">
        <v>72</v>
      </c>
      <c r="C33">
        <f>SUM(C26:C32)</f>
        <v>339</v>
      </c>
      <c r="D33">
        <f>SUM(D26:D32)</f>
        <v>130</v>
      </c>
      <c r="E33">
        <f>SUM(E26:E32)</f>
        <v>10</v>
      </c>
      <c r="F33">
        <f>SUM(F26:F32)</f>
        <v>0</v>
      </c>
      <c r="G33">
        <f>SUM(G26:G32)</f>
        <v>38</v>
      </c>
      <c r="H33" t="s">
        <v>84</v>
      </c>
      <c r="I33" s="24">
        <v>1000000</v>
      </c>
      <c r="J33" s="2">
        <v>45474</v>
      </c>
    </row>
    <row r="34" spans="2:11">
      <c r="B34" t="s">
        <v>37</v>
      </c>
      <c r="C34">
        <f>C33-C35</f>
        <v>271</v>
      </c>
      <c r="D34">
        <f>D33-D35</f>
        <v>90</v>
      </c>
      <c r="E34">
        <f>E33-E35</f>
        <v>1</v>
      </c>
      <c r="F34">
        <f>F33-F35</f>
        <v>0</v>
      </c>
      <c r="G34">
        <f>G33-G35</f>
        <v>20</v>
      </c>
      <c r="I34" s="24">
        <v>2200000</v>
      </c>
      <c r="J34" s="2">
        <v>45474</v>
      </c>
    </row>
    <row r="35" spans="2:11">
      <c r="B35" t="s">
        <v>81</v>
      </c>
      <c r="C35">
        <v>68</v>
      </c>
      <c r="D35">
        <v>40</v>
      </c>
      <c r="E35">
        <v>9</v>
      </c>
      <c r="F35">
        <v>0</v>
      </c>
      <c r="G35">
        <v>18</v>
      </c>
      <c r="I35" s="24">
        <v>2000000</v>
      </c>
      <c r="J35" s="2">
        <v>45481</v>
      </c>
    </row>
    <row r="36" spans="2:11">
      <c r="I36" s="24">
        <v>1670000</v>
      </c>
      <c r="J36" s="2">
        <v>45481</v>
      </c>
    </row>
    <row r="37" spans="2:11">
      <c r="B37" t="s">
        <v>48</v>
      </c>
      <c r="C37">
        <f>+C34</f>
        <v>271</v>
      </c>
      <c r="D37" s="16">
        <v>65000</v>
      </c>
      <c r="E37" s="16">
        <f>D37*C37</f>
        <v>17615000</v>
      </c>
      <c r="I37" s="24">
        <v>1150000</v>
      </c>
      <c r="J37" s="2">
        <v>45485</v>
      </c>
    </row>
    <row r="38" spans="2:11">
      <c r="B38" t="s">
        <v>3</v>
      </c>
      <c r="C38">
        <f>+D34</f>
        <v>90</v>
      </c>
      <c r="D38" s="16">
        <v>65000</v>
      </c>
      <c r="E38" s="16">
        <f>D38*C38</f>
        <v>5850000</v>
      </c>
    </row>
    <row r="39" spans="2:11">
      <c r="B39" t="s">
        <v>49</v>
      </c>
      <c r="C39">
        <f>+E34</f>
        <v>1</v>
      </c>
      <c r="D39" s="16">
        <v>68000</v>
      </c>
      <c r="E39" s="16">
        <f>D39*C39</f>
        <v>68000</v>
      </c>
      <c r="I39" s="16">
        <f>SUM(I26:I38)</f>
        <v>20775000</v>
      </c>
    </row>
    <row r="40" spans="2:11">
      <c r="B40" t="s">
        <v>5</v>
      </c>
      <c r="C40">
        <f>+F34</f>
        <v>0</v>
      </c>
      <c r="D40" s="16">
        <v>36000</v>
      </c>
      <c r="E40" s="16">
        <f>D40*C40</f>
        <v>0</v>
      </c>
    </row>
    <row r="41" spans="2:11">
      <c r="B41" t="s">
        <v>50</v>
      </c>
      <c r="C41">
        <f>+G34</f>
        <v>20</v>
      </c>
      <c r="D41" s="16">
        <v>55000</v>
      </c>
      <c r="E41" s="16">
        <f>D41*C41</f>
        <v>1100000</v>
      </c>
      <c r="G41" t="s">
        <v>83</v>
      </c>
    </row>
    <row r="42" spans="2:11">
      <c r="D42" t="s">
        <v>82</v>
      </c>
      <c r="E42" s="16">
        <f>SUM(E37:E41)</f>
        <v>24633000</v>
      </c>
      <c r="G42" s="16">
        <f>+E44-I39</f>
        <v>8805000</v>
      </c>
      <c r="K42" s="16"/>
    </row>
    <row r="43" spans="2:11">
      <c r="E43" s="22">
        <v>4947000</v>
      </c>
      <c r="F43" t="s">
        <v>68</v>
      </c>
      <c r="G43" s="16">
        <v>700000</v>
      </c>
      <c r="H43" t="s">
        <v>77</v>
      </c>
    </row>
    <row r="44" spans="2:11">
      <c r="E44" s="16">
        <f>+E42+E43</f>
        <v>29580000</v>
      </c>
      <c r="G44" s="16">
        <v>250000</v>
      </c>
    </row>
    <row r="45" spans="2:11">
      <c r="G45" s="22">
        <f>+G42-G43-G44</f>
        <v>7855000</v>
      </c>
    </row>
    <row r="51" spans="6:6">
      <c r="F51">
        <v>8662000</v>
      </c>
    </row>
    <row r="52" spans="6:6">
      <c r="F52">
        <v>5200000</v>
      </c>
    </row>
  </sheetData>
  <pageMargins left="0.7" right="0.7" top="0.75" bottom="0.75" header="0.3" footer="0.3"/>
  <pageSetup paperSize="5"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9"/>
  <sheetViews>
    <sheetView topLeftCell="B27" workbookViewId="0">
      <selection activeCell="H51" sqref="H51"/>
    </sheetView>
  </sheetViews>
  <sheetFormatPr baseColWidth="10" defaultRowHeight="15"/>
  <cols>
    <col min="1" max="1" width="18" bestFit="1" customWidth="1"/>
    <col min="2" max="3" width="17.85546875" bestFit="1" customWidth="1"/>
    <col min="4" max="4" width="16.7109375" bestFit="1" customWidth="1"/>
    <col min="5" max="5" width="21.42578125" bestFit="1" customWidth="1"/>
    <col min="6" max="6" width="21.28515625" bestFit="1" customWidth="1"/>
    <col min="7" max="7" width="17.42578125" bestFit="1" customWidth="1"/>
    <col min="8" max="8" width="28.140625" customWidth="1"/>
    <col min="9" max="9" width="19.85546875" bestFit="1" customWidth="1"/>
    <col min="10" max="10" width="19.5703125" bestFit="1" customWidth="1"/>
    <col min="11" max="11" width="12.42578125" bestFit="1" customWidth="1"/>
  </cols>
  <sheetData>
    <row r="2" spans="1:1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>
      <c r="A3" t="s">
        <v>0</v>
      </c>
      <c r="B3" t="s">
        <v>1</v>
      </c>
      <c r="C3" t="s">
        <v>2</v>
      </c>
      <c r="D3" t="s">
        <v>3</v>
      </c>
      <c r="E3" t="s">
        <v>49</v>
      </c>
      <c r="F3" t="s">
        <v>5</v>
      </c>
      <c r="G3" t="s">
        <v>47</v>
      </c>
      <c r="I3" t="s">
        <v>64</v>
      </c>
    </row>
    <row r="4" spans="1:12">
      <c r="A4" s="15"/>
      <c r="B4" t="s">
        <v>76</v>
      </c>
      <c r="C4">
        <v>68</v>
      </c>
      <c r="D4">
        <v>40</v>
      </c>
      <c r="E4">
        <v>9</v>
      </c>
      <c r="F4">
        <v>0</v>
      </c>
      <c r="G4">
        <v>18</v>
      </c>
      <c r="H4" s="24"/>
      <c r="I4" s="24">
        <v>1950000</v>
      </c>
      <c r="J4" s="2">
        <v>45487</v>
      </c>
    </row>
    <row r="5" spans="1:12">
      <c r="A5" s="15"/>
      <c r="B5" t="s">
        <v>45</v>
      </c>
      <c r="C5">
        <v>60</v>
      </c>
      <c r="D5">
        <v>20</v>
      </c>
      <c r="E5">
        <v>0</v>
      </c>
      <c r="F5">
        <v>0</v>
      </c>
      <c r="G5">
        <v>0</v>
      </c>
      <c r="H5" s="24"/>
      <c r="I5" s="24">
        <v>600000</v>
      </c>
      <c r="J5" s="2">
        <v>45488</v>
      </c>
    </row>
    <row r="6" spans="1:12">
      <c r="A6" s="15"/>
      <c r="B6" t="s">
        <v>53</v>
      </c>
      <c r="H6" s="24"/>
      <c r="I6" s="24">
        <v>2300000</v>
      </c>
      <c r="J6" s="2">
        <v>45488</v>
      </c>
    </row>
    <row r="7" spans="1:12">
      <c r="A7" s="15"/>
      <c r="B7" t="s">
        <v>62</v>
      </c>
      <c r="H7" s="24"/>
      <c r="I7" s="24">
        <v>420000</v>
      </c>
      <c r="J7" s="2">
        <v>45489</v>
      </c>
    </row>
    <row r="8" spans="1:12">
      <c r="A8" s="31"/>
      <c r="B8" s="13" t="s">
        <v>72</v>
      </c>
      <c r="C8" s="13">
        <f>SUM(C4:C7)</f>
        <v>128</v>
      </c>
      <c r="D8" s="13">
        <f>SUM(D4:D7)</f>
        <v>60</v>
      </c>
      <c r="E8" s="13">
        <f>SUM(E4:E7)</f>
        <v>9</v>
      </c>
      <c r="F8" s="13">
        <f>SUM(F4:F7)</f>
        <v>0</v>
      </c>
      <c r="G8" s="13">
        <f>SUM(G4:G7)</f>
        <v>18</v>
      </c>
      <c r="H8" s="24"/>
      <c r="I8" s="24">
        <v>2000000</v>
      </c>
      <c r="J8" s="15">
        <v>45489</v>
      </c>
    </row>
    <row r="9" spans="1:12">
      <c r="B9" t="s">
        <v>17</v>
      </c>
      <c r="C9" s="30">
        <f>+C8-C10</f>
        <v>128</v>
      </c>
      <c r="D9" s="30">
        <f>+D8-D10</f>
        <v>60</v>
      </c>
      <c r="E9" s="30">
        <f>+E8-E10</f>
        <v>9</v>
      </c>
      <c r="F9" s="30">
        <f>+F8-F10</f>
        <v>0</v>
      </c>
      <c r="G9" s="30">
        <f>+G8-G10</f>
        <v>18</v>
      </c>
      <c r="H9" s="24"/>
      <c r="I9" s="24">
        <v>200000</v>
      </c>
      <c r="J9" s="15" t="s">
        <v>91</v>
      </c>
    </row>
    <row r="10" spans="1:12">
      <c r="B10" t="s">
        <v>69</v>
      </c>
      <c r="C10">
        <v>0</v>
      </c>
      <c r="D10">
        <v>0</v>
      </c>
      <c r="E10" s="31">
        <v>0</v>
      </c>
      <c r="F10">
        <v>0</v>
      </c>
      <c r="G10">
        <v>0</v>
      </c>
      <c r="H10" s="24"/>
      <c r="I10" s="24"/>
      <c r="J10" s="15"/>
    </row>
    <row r="11" spans="1:12">
      <c r="I11" s="24"/>
      <c r="J11" s="15"/>
    </row>
    <row r="12" spans="1:12">
      <c r="I12" s="24"/>
    </row>
    <row r="13" spans="1:12">
      <c r="B13" t="s">
        <v>48</v>
      </c>
      <c r="C13">
        <v>128</v>
      </c>
      <c r="D13" s="16">
        <v>65000</v>
      </c>
      <c r="E13" s="16">
        <f>C13*D13</f>
        <v>8320000</v>
      </c>
      <c r="I13" s="24"/>
    </row>
    <row r="14" spans="1:12">
      <c r="B14" t="s">
        <v>3</v>
      </c>
      <c r="C14">
        <v>60</v>
      </c>
      <c r="D14" s="16">
        <v>65000</v>
      </c>
      <c r="E14" s="16">
        <f>C14*D14</f>
        <v>3900000</v>
      </c>
      <c r="I14" s="24"/>
    </row>
    <row r="15" spans="1:12">
      <c r="B15" t="s">
        <v>49</v>
      </c>
      <c r="C15">
        <v>9</v>
      </c>
      <c r="D15" s="16">
        <v>68000</v>
      </c>
      <c r="E15" s="16">
        <f>C15*D15</f>
        <v>612000</v>
      </c>
      <c r="I15" s="24"/>
    </row>
    <row r="16" spans="1:12">
      <c r="B16" t="s">
        <v>5</v>
      </c>
      <c r="C16">
        <v>0</v>
      </c>
      <c r="D16" s="16">
        <v>36000</v>
      </c>
      <c r="E16" s="16">
        <f>C16*D16</f>
        <v>0</v>
      </c>
      <c r="I16" s="24"/>
    </row>
    <row r="17" spans="2:10">
      <c r="B17" t="s">
        <v>50</v>
      </c>
      <c r="C17">
        <v>18</v>
      </c>
      <c r="D17" s="16">
        <v>55000</v>
      </c>
      <c r="E17" s="16">
        <f>C17*D17</f>
        <v>990000</v>
      </c>
      <c r="I17" s="24"/>
    </row>
    <row r="18" spans="2:10">
      <c r="E18" s="16">
        <f>SUM(E13:E17)</f>
        <v>13822000</v>
      </c>
      <c r="G18" s="34">
        <f>E18-I20</f>
        <v>6352000</v>
      </c>
      <c r="I18" s="24"/>
    </row>
    <row r="19" spans="2:10">
      <c r="D19" t="s">
        <v>68</v>
      </c>
      <c r="E19" s="22">
        <v>7855000</v>
      </c>
      <c r="G19" s="32" t="s">
        <v>73</v>
      </c>
      <c r="I19" s="24" t="s">
        <v>74</v>
      </c>
    </row>
    <row r="20" spans="2:10">
      <c r="E20" s="16">
        <f>+E18+E19</f>
        <v>21677000</v>
      </c>
      <c r="G20" s="33">
        <f>+E20-I20</f>
        <v>14207000</v>
      </c>
      <c r="H20" s="16" t="s">
        <v>34</v>
      </c>
      <c r="I20" s="16">
        <f>SUM(I4:I19)</f>
        <v>7470000</v>
      </c>
    </row>
    <row r="21" spans="2:10">
      <c r="G21" s="24"/>
      <c r="H21" t="s">
        <v>77</v>
      </c>
      <c r="I21" s="24"/>
    </row>
    <row r="22" spans="2:10">
      <c r="G22" s="22">
        <f>G20-G21</f>
        <v>14207000</v>
      </c>
      <c r="H22" t="s">
        <v>79</v>
      </c>
      <c r="I22" s="24"/>
    </row>
    <row r="23" spans="2:10">
      <c r="H23" s="16"/>
    </row>
    <row r="24" spans="2:10">
      <c r="B24" s="13"/>
      <c r="C24" s="13"/>
      <c r="D24" s="13"/>
      <c r="E24" s="13"/>
      <c r="F24" s="13"/>
      <c r="G24" s="13"/>
      <c r="H24" s="13"/>
      <c r="I24" s="13"/>
      <c r="J24" s="13"/>
    </row>
    <row r="25" spans="2:10">
      <c r="B25" t="s">
        <v>1</v>
      </c>
      <c r="C25" t="s">
        <v>2</v>
      </c>
      <c r="D25" t="s">
        <v>3</v>
      </c>
      <c r="E25" t="s">
        <v>49</v>
      </c>
      <c r="F25" t="s">
        <v>47</v>
      </c>
    </row>
    <row r="26" spans="2:10">
      <c r="B26" t="s">
        <v>88</v>
      </c>
      <c r="C26">
        <v>60</v>
      </c>
      <c r="D26">
        <v>20</v>
      </c>
      <c r="E26">
        <v>10</v>
      </c>
      <c r="F26">
        <v>0</v>
      </c>
      <c r="I26" s="24">
        <v>50000</v>
      </c>
      <c r="J26" s="2" t="s">
        <v>89</v>
      </c>
    </row>
    <row r="27" spans="2:10">
      <c r="B27" t="s">
        <v>88</v>
      </c>
      <c r="C27">
        <v>0</v>
      </c>
      <c r="D27">
        <v>20</v>
      </c>
      <c r="E27">
        <v>0</v>
      </c>
      <c r="F27">
        <v>20</v>
      </c>
      <c r="I27" s="24">
        <v>70000</v>
      </c>
      <c r="J27" s="2" t="s">
        <v>90</v>
      </c>
    </row>
    <row r="28" spans="2:10">
      <c r="B28" t="s">
        <v>93</v>
      </c>
      <c r="C28">
        <v>50</v>
      </c>
      <c r="D28">
        <v>30</v>
      </c>
      <c r="E28">
        <v>0</v>
      </c>
      <c r="F28">
        <v>5</v>
      </c>
      <c r="I28" s="24">
        <v>2000000</v>
      </c>
      <c r="J28" s="2">
        <v>45498</v>
      </c>
    </row>
    <row r="29" spans="2:10">
      <c r="B29" t="s">
        <v>92</v>
      </c>
      <c r="C29">
        <v>30</v>
      </c>
      <c r="D29">
        <v>10</v>
      </c>
      <c r="E29">
        <v>0</v>
      </c>
      <c r="F29">
        <v>0</v>
      </c>
      <c r="I29" s="24">
        <v>4979499</v>
      </c>
      <c r="J29" s="2">
        <v>45497</v>
      </c>
    </row>
    <row r="30" spans="2:10">
      <c r="I30" s="24">
        <v>2348999</v>
      </c>
      <c r="J30" s="2">
        <v>45500</v>
      </c>
    </row>
    <row r="31" spans="2:10">
      <c r="I31" s="24">
        <v>134000</v>
      </c>
      <c r="J31" s="2"/>
    </row>
    <row r="32" spans="2:10">
      <c r="C32" s="13">
        <f>SUM(C26:C31)</f>
        <v>140</v>
      </c>
      <c r="D32" s="13">
        <f>SUM(D26:D31)</f>
        <v>80</v>
      </c>
      <c r="E32" s="13">
        <f>SUM(E26:E31)</f>
        <v>10</v>
      </c>
      <c r="F32" s="13">
        <f>SUM(F26:F31)</f>
        <v>25</v>
      </c>
      <c r="G32" s="13"/>
      <c r="H32" s="13"/>
      <c r="I32" s="24">
        <v>1600000</v>
      </c>
      <c r="J32" s="2">
        <v>45506</v>
      </c>
    </row>
    <row r="33" spans="2:11">
      <c r="B33" t="s">
        <v>94</v>
      </c>
      <c r="C33">
        <f>C32-C34</f>
        <v>126</v>
      </c>
      <c r="D33">
        <f>D32-D34</f>
        <v>70</v>
      </c>
      <c r="E33">
        <f>E32-E34</f>
        <v>5</v>
      </c>
      <c r="F33">
        <f>F32-F34</f>
        <v>24</v>
      </c>
      <c r="I33" s="24">
        <v>67000</v>
      </c>
      <c r="J33" s="2" t="s">
        <v>41</v>
      </c>
    </row>
    <row r="34" spans="2:11">
      <c r="B34" t="s">
        <v>95</v>
      </c>
      <c r="C34">
        <v>14</v>
      </c>
      <c r="D34">
        <v>10</v>
      </c>
      <c r="E34">
        <v>5</v>
      </c>
      <c r="F34">
        <v>1</v>
      </c>
      <c r="I34" s="24">
        <v>65000</v>
      </c>
      <c r="J34" s="2" t="s">
        <v>41</v>
      </c>
    </row>
    <row r="35" spans="2:11">
      <c r="I35" s="24">
        <v>67000</v>
      </c>
      <c r="J35" s="2" t="s">
        <v>41</v>
      </c>
    </row>
    <row r="36" spans="2:11">
      <c r="B36" t="s">
        <v>94</v>
      </c>
      <c r="D36" t="s">
        <v>12</v>
      </c>
      <c r="E36" t="s">
        <v>96</v>
      </c>
      <c r="F36" t="s">
        <v>14</v>
      </c>
      <c r="I36" s="24">
        <v>15000</v>
      </c>
      <c r="J36" s="2" t="s">
        <v>41</v>
      </c>
    </row>
    <row r="37" spans="2:11">
      <c r="C37" t="s">
        <v>48</v>
      </c>
      <c r="D37" s="16">
        <v>126</v>
      </c>
      <c r="E37" s="16">
        <v>65000</v>
      </c>
      <c r="F37" s="37">
        <f t="shared" ref="F37:F42" si="0">D37*E37</f>
        <v>8190000</v>
      </c>
      <c r="I37" s="24">
        <v>1160000</v>
      </c>
      <c r="J37" s="2" t="s">
        <v>41</v>
      </c>
    </row>
    <row r="38" spans="2:11">
      <c r="C38" t="s">
        <v>3</v>
      </c>
      <c r="D38" s="16">
        <v>70</v>
      </c>
      <c r="E38" s="16">
        <v>65000</v>
      </c>
      <c r="F38" s="37">
        <f t="shared" si="0"/>
        <v>4550000</v>
      </c>
      <c r="I38" s="24">
        <v>2450000</v>
      </c>
    </row>
    <row r="39" spans="2:11">
      <c r="C39" t="s">
        <v>49</v>
      </c>
      <c r="D39" s="16">
        <v>5</v>
      </c>
      <c r="E39" s="16">
        <v>68000</v>
      </c>
      <c r="F39" s="37">
        <f t="shared" si="0"/>
        <v>340000</v>
      </c>
      <c r="I39" s="35">
        <f>SUM(I26:I38)</f>
        <v>15006498</v>
      </c>
    </row>
    <row r="40" spans="2:11">
      <c r="C40" t="s">
        <v>50</v>
      </c>
      <c r="D40" s="16">
        <v>24</v>
      </c>
      <c r="E40" s="16">
        <v>55000</v>
      </c>
      <c r="F40" s="37">
        <f t="shared" si="0"/>
        <v>1320000</v>
      </c>
    </row>
    <row r="41" spans="2:11">
      <c r="D41" s="16"/>
      <c r="E41" s="16"/>
      <c r="F41" s="37">
        <f t="shared" si="0"/>
        <v>0</v>
      </c>
    </row>
    <row r="42" spans="2:11">
      <c r="E42" s="16"/>
      <c r="F42" s="37">
        <f t="shared" si="0"/>
        <v>0</v>
      </c>
      <c r="G42" s="16"/>
      <c r="H42" s="38" t="s">
        <v>97</v>
      </c>
      <c r="K42" s="16"/>
    </row>
    <row r="43" spans="2:11">
      <c r="E43" s="22"/>
      <c r="F43" s="36">
        <f>SUM(F37:F42)</f>
        <v>14400000</v>
      </c>
      <c r="G43" s="16"/>
      <c r="H43" s="37">
        <f>I39-F45</f>
        <v>-5745502</v>
      </c>
      <c r="I43" t="s">
        <v>100</v>
      </c>
    </row>
    <row r="44" spans="2:11">
      <c r="E44" s="16"/>
      <c r="F44" s="34">
        <f>+G18</f>
        <v>6352000</v>
      </c>
      <c r="G44" s="16"/>
      <c r="H44" s="36">
        <f>+I39-F49</f>
        <v>-4905502</v>
      </c>
      <c r="I44" t="s">
        <v>101</v>
      </c>
    </row>
    <row r="45" spans="2:11">
      <c r="F45" s="36">
        <f>SUM(F43:F44)</f>
        <v>20752000</v>
      </c>
      <c r="G45" s="22"/>
    </row>
    <row r="46" spans="2:11">
      <c r="F46">
        <v>700000</v>
      </c>
      <c r="G46" t="s">
        <v>77</v>
      </c>
    </row>
    <row r="47" spans="2:11">
      <c r="F47">
        <v>90000</v>
      </c>
      <c r="G47" t="s">
        <v>98</v>
      </c>
    </row>
    <row r="48" spans="2:11">
      <c r="F48">
        <v>50000</v>
      </c>
      <c r="G48" t="s">
        <v>99</v>
      </c>
    </row>
    <row r="49" spans="6:6">
      <c r="F49" s="36">
        <f>+F45-F46-F47-F48</f>
        <v>19912000</v>
      </c>
    </row>
  </sheetData>
  <pageMargins left="0.7" right="0.7" top="0.75" bottom="0.75" header="0.3" footer="0.3"/>
  <pageSetup paperSize="5" scale="7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3:M31"/>
  <sheetViews>
    <sheetView topLeftCell="C7" workbookViewId="0">
      <selection activeCell="I22" sqref="I22"/>
    </sheetView>
  </sheetViews>
  <sheetFormatPr baseColWidth="10" defaultRowHeight="15"/>
  <cols>
    <col min="2" max="2" width="17.28515625" bestFit="1" customWidth="1"/>
    <col min="3" max="3" width="17.42578125" bestFit="1" customWidth="1"/>
    <col min="4" max="4" width="15.28515625" customWidth="1"/>
    <col min="5" max="5" width="18.7109375" customWidth="1"/>
    <col min="6" max="6" width="17.5703125" customWidth="1"/>
    <col min="7" max="7" width="28.42578125" style="40" bestFit="1" customWidth="1"/>
    <col min="8" max="8" width="15.5703125" bestFit="1" customWidth="1"/>
    <col min="9" max="9" width="26" bestFit="1" customWidth="1"/>
    <col min="11" max="11" width="12" bestFit="1" customWidth="1"/>
  </cols>
  <sheetData>
    <row r="3" spans="2:12">
      <c r="B3" s="13" t="s">
        <v>1</v>
      </c>
      <c r="C3" s="13" t="s">
        <v>2</v>
      </c>
      <c r="D3" s="13" t="s">
        <v>3</v>
      </c>
      <c r="E3" s="13" t="s">
        <v>49</v>
      </c>
      <c r="F3" s="13" t="s">
        <v>47</v>
      </c>
    </row>
    <row r="4" spans="2:12">
      <c r="B4" t="s">
        <v>76</v>
      </c>
      <c r="C4">
        <v>14</v>
      </c>
      <c r="D4">
        <v>10</v>
      </c>
      <c r="E4">
        <v>5</v>
      </c>
      <c r="F4">
        <v>1</v>
      </c>
      <c r="H4" s="39" t="s">
        <v>108</v>
      </c>
    </row>
    <row r="5" spans="2:12">
      <c r="B5" t="s">
        <v>102</v>
      </c>
      <c r="C5">
        <v>80</v>
      </c>
      <c r="D5">
        <v>20</v>
      </c>
      <c r="H5" s="39" t="s">
        <v>0</v>
      </c>
      <c r="I5" s="39" t="s">
        <v>109</v>
      </c>
      <c r="J5" s="39" t="s">
        <v>96</v>
      </c>
    </row>
    <row r="6" spans="2:12">
      <c r="B6" t="s">
        <v>103</v>
      </c>
      <c r="C6">
        <v>20</v>
      </c>
      <c r="D6">
        <v>25</v>
      </c>
      <c r="E6">
        <v>10</v>
      </c>
      <c r="F6">
        <v>30</v>
      </c>
      <c r="H6">
        <v>14082024</v>
      </c>
      <c r="I6" s="39" t="s">
        <v>110</v>
      </c>
      <c r="J6" s="41">
        <v>2675000</v>
      </c>
      <c r="K6" t="s">
        <v>119</v>
      </c>
      <c r="L6" s="41">
        <v>2675000</v>
      </c>
    </row>
    <row r="7" spans="2:12">
      <c r="H7">
        <v>18082024</v>
      </c>
      <c r="I7" t="s">
        <v>117</v>
      </c>
      <c r="J7" s="41">
        <v>3000000</v>
      </c>
    </row>
    <row r="8" spans="2:12">
      <c r="H8">
        <v>18082024</v>
      </c>
      <c r="I8" t="s">
        <v>118</v>
      </c>
      <c r="J8" s="41">
        <v>67000</v>
      </c>
    </row>
    <row r="9" spans="2:12">
      <c r="H9">
        <v>19082024</v>
      </c>
      <c r="I9" t="s">
        <v>117</v>
      </c>
      <c r="J9" s="41">
        <v>3000000</v>
      </c>
      <c r="K9" t="s">
        <v>119</v>
      </c>
      <c r="L9" s="24">
        <v>5774999</v>
      </c>
    </row>
    <row r="10" spans="2:12">
      <c r="H10">
        <v>20082024</v>
      </c>
      <c r="I10" s="42" t="s">
        <v>120</v>
      </c>
      <c r="J10" s="41">
        <v>300000</v>
      </c>
    </row>
    <row r="11" spans="2:12">
      <c r="H11">
        <v>20082024</v>
      </c>
      <c r="I11" s="42" t="s">
        <v>120</v>
      </c>
      <c r="J11" s="41">
        <v>134000</v>
      </c>
    </row>
    <row r="12" spans="2:12">
      <c r="H12">
        <v>20082024</v>
      </c>
      <c r="I12" s="42" t="s">
        <v>41</v>
      </c>
      <c r="J12" s="41">
        <v>630000</v>
      </c>
      <c r="K12" t="s">
        <v>119</v>
      </c>
      <c r="L12" s="24">
        <v>1605303</v>
      </c>
    </row>
    <row r="13" spans="2:12">
      <c r="B13" s="13"/>
      <c r="C13" s="13"/>
      <c r="D13" s="13"/>
      <c r="E13" s="13"/>
      <c r="F13" s="13"/>
      <c r="H13">
        <v>20082024</v>
      </c>
      <c r="I13" s="42" t="s">
        <v>41</v>
      </c>
      <c r="J13" s="41">
        <v>300000</v>
      </c>
    </row>
    <row r="14" spans="2:12">
      <c r="B14" t="s">
        <v>104</v>
      </c>
      <c r="C14">
        <f>SUM(C4:C13)</f>
        <v>114</v>
      </c>
      <c r="D14">
        <f>SUM(D4:D13)</f>
        <v>55</v>
      </c>
      <c r="E14">
        <f>SUM(E4:E13)</f>
        <v>15</v>
      </c>
      <c r="F14">
        <f>SUM(F4:F13)</f>
        <v>31</v>
      </c>
      <c r="H14">
        <v>20082024</v>
      </c>
      <c r="I14" s="42" t="s">
        <v>117</v>
      </c>
      <c r="J14" s="41">
        <v>730000</v>
      </c>
    </row>
    <row r="15" spans="2:12">
      <c r="B15" t="s">
        <v>105</v>
      </c>
      <c r="C15">
        <v>0</v>
      </c>
      <c r="D15">
        <v>0</v>
      </c>
      <c r="E15">
        <v>12</v>
      </c>
      <c r="F15">
        <v>11</v>
      </c>
      <c r="H15">
        <v>20082024</v>
      </c>
      <c r="I15" s="42" t="s">
        <v>117</v>
      </c>
      <c r="J15" s="41">
        <v>3000000</v>
      </c>
    </row>
    <row r="16" spans="2:12">
      <c r="B16" t="s">
        <v>17</v>
      </c>
      <c r="C16">
        <f>C14-C15</f>
        <v>114</v>
      </c>
      <c r="D16">
        <f>D14-D15</f>
        <v>55</v>
      </c>
      <c r="E16">
        <f>E14-E15</f>
        <v>3</v>
      </c>
      <c r="F16">
        <f>F14-F15</f>
        <v>20</v>
      </c>
      <c r="G16" s="40" t="s">
        <v>111</v>
      </c>
      <c r="H16">
        <v>27082024</v>
      </c>
      <c r="I16" s="44" t="s">
        <v>117</v>
      </c>
      <c r="J16" s="41">
        <v>1600000</v>
      </c>
      <c r="K16" t="s">
        <v>119</v>
      </c>
      <c r="L16" s="24">
        <v>5055000</v>
      </c>
    </row>
    <row r="17" spans="3:13">
      <c r="J17" s="41"/>
    </row>
    <row r="18" spans="3:13">
      <c r="C18" s="13"/>
      <c r="D18" s="13" t="s">
        <v>12</v>
      </c>
      <c r="E18" s="13" t="s">
        <v>106</v>
      </c>
      <c r="F18" s="13" t="s">
        <v>14</v>
      </c>
      <c r="J18" s="41"/>
    </row>
    <row r="19" spans="3:13">
      <c r="C19" t="s">
        <v>2</v>
      </c>
      <c r="D19">
        <f>+C16</f>
        <v>114</v>
      </c>
      <c r="E19" s="16">
        <v>65000</v>
      </c>
      <c r="F19" s="16">
        <f>+E19*D19</f>
        <v>7410000</v>
      </c>
      <c r="J19" s="41"/>
    </row>
    <row r="20" spans="3:13">
      <c r="C20" t="s">
        <v>3</v>
      </c>
      <c r="D20">
        <f>+D16</f>
        <v>55</v>
      </c>
      <c r="E20" s="16">
        <v>65000</v>
      </c>
      <c r="F20" s="16">
        <f>+E20*D20</f>
        <v>3575000</v>
      </c>
      <c r="J20" s="41"/>
    </row>
    <row r="21" spans="3:13">
      <c r="C21" t="s">
        <v>49</v>
      </c>
      <c r="D21">
        <f>+E16</f>
        <v>3</v>
      </c>
      <c r="E21" s="16">
        <v>68000</v>
      </c>
      <c r="F21" s="16">
        <f>+E21*D21</f>
        <v>204000</v>
      </c>
      <c r="J21" s="41"/>
    </row>
    <row r="22" spans="3:13">
      <c r="C22" t="s">
        <v>47</v>
      </c>
      <c r="D22">
        <f>+F16</f>
        <v>20</v>
      </c>
      <c r="E22" s="16">
        <v>55000</v>
      </c>
      <c r="F22" s="16">
        <f>+E22*D22</f>
        <v>1100000</v>
      </c>
      <c r="J22" s="41"/>
    </row>
    <row r="23" spans="3:13">
      <c r="D23" s="43">
        <f>SUM(D19:D22)</f>
        <v>192</v>
      </c>
      <c r="F23" s="16"/>
      <c r="J23" s="41"/>
    </row>
    <row r="24" spans="3:13">
      <c r="E24" t="s">
        <v>107</v>
      </c>
      <c r="F24" s="16">
        <f>SUM(F19:F23)</f>
        <v>12289000</v>
      </c>
      <c r="J24" s="41"/>
    </row>
    <row r="25" spans="3:13">
      <c r="E25" t="s">
        <v>68</v>
      </c>
      <c r="F25" s="24">
        <v>4905502</v>
      </c>
      <c r="J25" s="41"/>
    </row>
    <row r="26" spans="3:13">
      <c r="E26" t="s">
        <v>121</v>
      </c>
      <c r="F26" s="16">
        <f>SUM(F24:F25)-F28</f>
        <v>16244502</v>
      </c>
      <c r="G26" s="40" t="s">
        <v>116</v>
      </c>
      <c r="J26" s="41">
        <f>SUM(J6:J25)</f>
        <v>15436000</v>
      </c>
      <c r="L26" s="16">
        <f>SUM(L6:L25)</f>
        <v>15110302</v>
      </c>
      <c r="M26" s="16">
        <f>+J26-L26</f>
        <v>325698</v>
      </c>
    </row>
    <row r="27" spans="3:13">
      <c r="E27" s="39" t="s">
        <v>112</v>
      </c>
      <c r="F27" s="16">
        <f>+J26-F26</f>
        <v>-808502</v>
      </c>
      <c r="G27" s="40" t="s">
        <v>115</v>
      </c>
    </row>
    <row r="28" spans="3:13">
      <c r="E28" s="39" t="s">
        <v>113</v>
      </c>
      <c r="F28" s="24">
        <v>950000</v>
      </c>
    </row>
    <row r="29" spans="3:13">
      <c r="E29" s="39"/>
      <c r="G29" s="24">
        <v>200000</v>
      </c>
      <c r="H29" t="s">
        <v>127</v>
      </c>
    </row>
    <row r="30" spans="3:13">
      <c r="E30" s="39" t="s">
        <v>114</v>
      </c>
      <c r="G30" s="24">
        <v>50000</v>
      </c>
      <c r="H30" t="s">
        <v>128</v>
      </c>
    </row>
    <row r="31" spans="3:13">
      <c r="G31" s="24">
        <v>700000</v>
      </c>
      <c r="H31" t="s">
        <v>77</v>
      </c>
    </row>
  </sheetData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3:M37"/>
  <sheetViews>
    <sheetView topLeftCell="C16" workbookViewId="0">
      <selection activeCell="J40" sqref="J40"/>
    </sheetView>
  </sheetViews>
  <sheetFormatPr baseColWidth="10" defaultRowHeight="15"/>
  <cols>
    <col min="2" max="2" width="17.28515625" bestFit="1" customWidth="1"/>
    <col min="3" max="3" width="17.42578125" bestFit="1" customWidth="1"/>
    <col min="4" max="4" width="15.28515625" customWidth="1"/>
    <col min="5" max="5" width="18.7109375" customWidth="1"/>
    <col min="6" max="6" width="17.5703125" customWidth="1"/>
    <col min="7" max="7" width="28.42578125" style="40" bestFit="1" customWidth="1"/>
    <col min="8" max="8" width="15.5703125" bestFit="1" customWidth="1"/>
    <col min="9" max="9" width="26" bestFit="1" customWidth="1"/>
    <col min="10" max="10" width="11.5703125" bestFit="1" customWidth="1"/>
    <col min="11" max="11" width="12" bestFit="1" customWidth="1"/>
  </cols>
  <sheetData>
    <row r="3" spans="2:12">
      <c r="B3" s="13" t="s">
        <v>1</v>
      </c>
      <c r="C3" s="13" t="s">
        <v>2</v>
      </c>
      <c r="D3" s="13" t="s">
        <v>3</v>
      </c>
      <c r="E3" s="13" t="s">
        <v>49</v>
      </c>
      <c r="F3" s="13" t="s">
        <v>47</v>
      </c>
      <c r="G3" s="40" t="s">
        <v>134</v>
      </c>
    </row>
    <row r="4" spans="2:12">
      <c r="B4" t="s">
        <v>76</v>
      </c>
      <c r="C4">
        <v>0</v>
      </c>
      <c r="D4">
        <v>0</v>
      </c>
      <c r="E4">
        <v>12</v>
      </c>
      <c r="F4">
        <v>11</v>
      </c>
      <c r="H4" s="39" t="s">
        <v>108</v>
      </c>
    </row>
    <row r="5" spans="2:12">
      <c r="B5" s="13" t="s">
        <v>122</v>
      </c>
      <c r="C5" s="13">
        <v>50</v>
      </c>
      <c r="D5" s="13">
        <v>50</v>
      </c>
      <c r="E5" s="13">
        <v>0</v>
      </c>
      <c r="F5" s="13">
        <v>0</v>
      </c>
      <c r="H5" s="39" t="s">
        <v>0</v>
      </c>
      <c r="I5" s="39" t="s">
        <v>109</v>
      </c>
      <c r="J5" s="39" t="s">
        <v>96</v>
      </c>
    </row>
    <row r="6" spans="2:12">
      <c r="B6" t="s">
        <v>123</v>
      </c>
      <c r="C6">
        <v>0</v>
      </c>
      <c r="D6">
        <v>0</v>
      </c>
      <c r="E6">
        <v>15</v>
      </c>
      <c r="F6">
        <v>15</v>
      </c>
      <c r="H6">
        <v>31082024</v>
      </c>
      <c r="I6" s="45" t="s">
        <v>51</v>
      </c>
      <c r="J6" s="41">
        <v>70000</v>
      </c>
      <c r="L6" s="41"/>
    </row>
    <row r="7" spans="2:12">
      <c r="B7" t="s">
        <v>124</v>
      </c>
      <c r="C7">
        <v>50</v>
      </c>
      <c r="D7">
        <v>35</v>
      </c>
      <c r="E7">
        <v>0</v>
      </c>
      <c r="F7">
        <v>0</v>
      </c>
      <c r="H7">
        <v>31082024</v>
      </c>
      <c r="I7" t="s">
        <v>51</v>
      </c>
      <c r="J7" s="41">
        <v>260000</v>
      </c>
    </row>
    <row r="8" spans="2:12">
      <c r="B8" t="s">
        <v>129</v>
      </c>
      <c r="C8">
        <v>40</v>
      </c>
      <c r="D8">
        <v>0</v>
      </c>
      <c r="E8">
        <v>0</v>
      </c>
      <c r="F8">
        <v>0</v>
      </c>
      <c r="H8" s="46" t="s">
        <v>125</v>
      </c>
      <c r="I8" t="s">
        <v>51</v>
      </c>
      <c r="J8" s="41">
        <v>500000</v>
      </c>
    </row>
    <row r="9" spans="2:12">
      <c r="B9" t="s">
        <v>132</v>
      </c>
      <c r="C9">
        <v>0</v>
      </c>
      <c r="D9">
        <v>30</v>
      </c>
      <c r="E9">
        <v>0</v>
      </c>
      <c r="F9">
        <v>0</v>
      </c>
      <c r="H9" s="46" t="s">
        <v>126</v>
      </c>
      <c r="I9" t="s">
        <v>51</v>
      </c>
      <c r="J9" s="41">
        <v>700000</v>
      </c>
      <c r="L9" s="24"/>
    </row>
    <row r="10" spans="2:12">
      <c r="B10" t="s">
        <v>133</v>
      </c>
      <c r="C10">
        <v>39.5</v>
      </c>
      <c r="D10">
        <v>0</v>
      </c>
      <c r="E10">
        <v>0</v>
      </c>
      <c r="F10">
        <v>0</v>
      </c>
      <c r="G10" s="40" t="s">
        <v>135</v>
      </c>
      <c r="H10" s="46" t="s">
        <v>126</v>
      </c>
      <c r="I10" s="45" t="s">
        <v>117</v>
      </c>
      <c r="J10" s="41">
        <v>2200000</v>
      </c>
    </row>
    <row r="11" spans="2:12">
      <c r="H11" s="46" t="s">
        <v>130</v>
      </c>
      <c r="I11" s="47" t="s">
        <v>131</v>
      </c>
      <c r="J11" s="41">
        <v>400000</v>
      </c>
    </row>
    <row r="12" spans="2:12">
      <c r="H12" s="46" t="s">
        <v>130</v>
      </c>
      <c r="I12" s="47" t="s">
        <v>117</v>
      </c>
      <c r="J12" s="41">
        <v>2090000</v>
      </c>
      <c r="L12" s="24"/>
    </row>
    <row r="13" spans="2:12">
      <c r="B13" s="13"/>
      <c r="C13" s="13"/>
      <c r="D13" s="13"/>
      <c r="E13" s="13"/>
      <c r="F13" s="13"/>
      <c r="H13">
        <v>8092024</v>
      </c>
      <c r="I13" s="48" t="s">
        <v>51</v>
      </c>
      <c r="J13" s="41">
        <v>100000</v>
      </c>
    </row>
    <row r="14" spans="2:12">
      <c r="B14" t="s">
        <v>104</v>
      </c>
      <c r="C14">
        <f>SUM(C4:C13)</f>
        <v>179.5</v>
      </c>
      <c r="D14">
        <f>SUM(D4:D13)</f>
        <v>115</v>
      </c>
      <c r="E14">
        <f>SUM(E4:E13)</f>
        <v>27</v>
      </c>
      <c r="F14">
        <f>SUM(F4:F13)</f>
        <v>26</v>
      </c>
      <c r="H14">
        <v>15092024</v>
      </c>
      <c r="I14" s="51" t="s">
        <v>117</v>
      </c>
      <c r="J14" s="41">
        <v>3380000</v>
      </c>
    </row>
    <row r="15" spans="2:12">
      <c r="B15" t="s">
        <v>105</v>
      </c>
      <c r="C15">
        <v>0</v>
      </c>
      <c r="D15">
        <v>0</v>
      </c>
      <c r="E15">
        <v>19</v>
      </c>
      <c r="F15">
        <v>10</v>
      </c>
      <c r="H15">
        <v>17092024</v>
      </c>
      <c r="I15" s="52" t="s">
        <v>117</v>
      </c>
      <c r="J15" s="41">
        <v>2550000</v>
      </c>
    </row>
    <row r="16" spans="2:12">
      <c r="B16" t="s">
        <v>17</v>
      </c>
      <c r="C16">
        <f>C14-C15</f>
        <v>179.5</v>
      </c>
      <c r="D16">
        <f>D14-D15</f>
        <v>115</v>
      </c>
      <c r="E16">
        <f>E14-E15</f>
        <v>8</v>
      </c>
      <c r="F16">
        <f>F14-F15</f>
        <v>16</v>
      </c>
      <c r="G16" s="40" t="s">
        <v>111</v>
      </c>
      <c r="H16">
        <v>23092024</v>
      </c>
      <c r="I16" s="53" t="s">
        <v>139</v>
      </c>
      <c r="J16" s="41">
        <v>315000</v>
      </c>
      <c r="L16" s="24"/>
    </row>
    <row r="17" spans="3:13">
      <c r="H17">
        <v>24092024</v>
      </c>
      <c r="I17" s="54" t="s">
        <v>140</v>
      </c>
      <c r="J17" s="41"/>
      <c r="K17" s="41">
        <v>6543850</v>
      </c>
    </row>
    <row r="18" spans="3:13">
      <c r="C18" s="13"/>
      <c r="D18" s="13" t="s">
        <v>12</v>
      </c>
      <c r="E18" s="13" t="s">
        <v>106</v>
      </c>
      <c r="F18" s="13" t="s">
        <v>14</v>
      </c>
      <c r="J18" s="41"/>
    </row>
    <row r="19" spans="3:13">
      <c r="C19" s="49" t="s">
        <v>2</v>
      </c>
      <c r="D19" s="49">
        <v>50</v>
      </c>
      <c r="E19" s="50">
        <v>65000</v>
      </c>
      <c r="F19" s="50">
        <f>+E19*D19</f>
        <v>3250000</v>
      </c>
      <c r="J19" s="41"/>
    </row>
    <row r="20" spans="3:13">
      <c r="C20" t="s">
        <v>2</v>
      </c>
      <c r="D20">
        <v>129.5</v>
      </c>
      <c r="E20" s="16">
        <v>68000</v>
      </c>
      <c r="F20" s="16">
        <f>E20*D20</f>
        <v>8806000</v>
      </c>
      <c r="J20" s="41"/>
    </row>
    <row r="21" spans="3:13">
      <c r="C21" s="49" t="s">
        <v>3</v>
      </c>
      <c r="D21" s="49">
        <v>50</v>
      </c>
      <c r="E21" s="50">
        <v>65000</v>
      </c>
      <c r="F21" s="50">
        <f>+E21*D21</f>
        <v>3250000</v>
      </c>
      <c r="J21" s="41"/>
    </row>
    <row r="22" spans="3:13">
      <c r="C22" t="s">
        <v>3</v>
      </c>
      <c r="D22">
        <v>65</v>
      </c>
      <c r="E22" s="16">
        <v>68000</v>
      </c>
      <c r="F22" s="16">
        <f>E22*D22</f>
        <v>4420000</v>
      </c>
      <c r="J22" s="41"/>
    </row>
    <row r="23" spans="3:13">
      <c r="C23" t="s">
        <v>49</v>
      </c>
      <c r="D23">
        <f>+E16</f>
        <v>8</v>
      </c>
      <c r="E23" s="16">
        <v>68000</v>
      </c>
      <c r="F23" s="16">
        <f>+E23*D23</f>
        <v>544000</v>
      </c>
      <c r="J23" s="41"/>
    </row>
    <row r="24" spans="3:13">
      <c r="C24" t="s">
        <v>134</v>
      </c>
      <c r="D24">
        <v>8</v>
      </c>
      <c r="E24" s="16">
        <v>41000</v>
      </c>
      <c r="F24" s="16">
        <f>+E24*D24</f>
        <v>328000</v>
      </c>
      <c r="J24" s="41"/>
    </row>
    <row r="25" spans="3:13">
      <c r="C25" t="s">
        <v>47</v>
      </c>
      <c r="D25">
        <f>+F16</f>
        <v>16</v>
      </c>
      <c r="E25" s="16">
        <v>55000</v>
      </c>
      <c r="F25" s="16">
        <f>+E25*D25</f>
        <v>880000</v>
      </c>
      <c r="J25" s="41"/>
    </row>
    <row r="26" spans="3:13">
      <c r="D26" s="43">
        <f>SUM(D19:D25)</f>
        <v>326.5</v>
      </c>
      <c r="F26" s="16"/>
      <c r="J26" s="41"/>
    </row>
    <row r="27" spans="3:13">
      <c r="E27" t="s">
        <v>107</v>
      </c>
      <c r="F27" s="16">
        <f>SUM(F19:F26)</f>
        <v>21478000</v>
      </c>
      <c r="J27" s="41"/>
    </row>
    <row r="28" spans="3:13">
      <c r="E28" t="s">
        <v>68</v>
      </c>
      <c r="F28" s="24">
        <v>808502</v>
      </c>
      <c r="J28" s="41"/>
    </row>
    <row r="29" spans="3:13">
      <c r="E29" t="s">
        <v>121</v>
      </c>
      <c r="F29" s="16">
        <f>SUM(F27:F28)-F31</f>
        <v>13992652</v>
      </c>
      <c r="G29" s="40" t="s">
        <v>116</v>
      </c>
      <c r="J29" s="41">
        <f>SUM(J6:J28)</f>
        <v>12565000</v>
      </c>
      <c r="L29" s="16">
        <f>SUM(L6:L28)</f>
        <v>0</v>
      </c>
      <c r="M29" s="16">
        <f>+J29-L29</f>
        <v>12565000</v>
      </c>
    </row>
    <row r="30" spans="3:13">
      <c r="E30" s="39" t="str">
        <f>IF(F29 &lt; J29,"SALDO A FAVOR",IF(F29&gt;J29,"SALDO PENDIENTE","IGUAL"))</f>
        <v>SALDO PENDIENTE</v>
      </c>
      <c r="F30" s="16">
        <f>+J29-F29</f>
        <v>-1427652</v>
      </c>
      <c r="G30" s="40" t="s">
        <v>115</v>
      </c>
    </row>
    <row r="31" spans="3:13">
      <c r="E31" s="39" t="s">
        <v>113</v>
      </c>
      <c r="F31" s="16">
        <v>8293850</v>
      </c>
    </row>
    <row r="32" spans="3:13">
      <c r="E32" s="39"/>
    </row>
    <row r="33" spans="5:8">
      <c r="E33" s="39" t="s">
        <v>114</v>
      </c>
      <c r="G33" s="40" t="s">
        <v>136</v>
      </c>
      <c r="H33" s="41">
        <v>500000</v>
      </c>
    </row>
    <row r="34" spans="5:8">
      <c r="G34" s="40" t="s">
        <v>137</v>
      </c>
      <c r="H34" s="41">
        <v>700000</v>
      </c>
    </row>
    <row r="35" spans="5:8">
      <c r="G35" s="40" t="s">
        <v>138</v>
      </c>
      <c r="H35" s="41">
        <v>500000</v>
      </c>
    </row>
    <row r="36" spans="5:8">
      <c r="G36" s="40" t="s">
        <v>142</v>
      </c>
      <c r="H36" s="41">
        <v>50000</v>
      </c>
    </row>
    <row r="37" spans="5:8">
      <c r="G37" s="40" t="s">
        <v>167</v>
      </c>
      <c r="H37" s="41">
        <v>6543850</v>
      </c>
    </row>
  </sheetData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3:T43"/>
  <sheetViews>
    <sheetView topLeftCell="B21" workbookViewId="0">
      <selection activeCell="F43" sqref="F43"/>
    </sheetView>
  </sheetViews>
  <sheetFormatPr baseColWidth="10" defaultRowHeight="15"/>
  <cols>
    <col min="2" max="2" width="17.28515625" bestFit="1" customWidth="1"/>
    <col min="3" max="3" width="17.42578125" bestFit="1" customWidth="1"/>
    <col min="4" max="4" width="15.28515625" customWidth="1"/>
    <col min="5" max="5" width="18.7109375" customWidth="1"/>
    <col min="6" max="6" width="21.85546875" bestFit="1" customWidth="1"/>
    <col min="7" max="7" width="9" bestFit="1" customWidth="1"/>
    <col min="8" max="8" width="19.28515625" style="40" customWidth="1"/>
    <col min="9" max="9" width="15.5703125" bestFit="1" customWidth="1"/>
    <col min="10" max="10" width="18.140625" bestFit="1" customWidth="1"/>
    <col min="11" max="11" width="11.5703125" bestFit="1" customWidth="1"/>
    <col min="12" max="12" width="12" bestFit="1" customWidth="1"/>
    <col min="13" max="13" width="11.5703125" bestFit="1" customWidth="1"/>
  </cols>
  <sheetData>
    <row r="3" spans="2:16">
      <c r="B3" s="13" t="s">
        <v>1</v>
      </c>
      <c r="C3" s="13" t="s">
        <v>2</v>
      </c>
      <c r="D3" s="13" t="s">
        <v>3</v>
      </c>
      <c r="E3" s="13" t="s">
        <v>49</v>
      </c>
      <c r="F3" s="13" t="s">
        <v>47</v>
      </c>
      <c r="G3" s="55" t="s">
        <v>141</v>
      </c>
    </row>
    <row r="4" spans="2:16">
      <c r="B4" t="s">
        <v>76</v>
      </c>
      <c r="C4">
        <v>100</v>
      </c>
      <c r="D4">
        <v>70</v>
      </c>
      <c r="E4">
        <v>19</v>
      </c>
      <c r="F4">
        <v>30</v>
      </c>
      <c r="G4">
        <v>392</v>
      </c>
      <c r="I4" s="39" t="s">
        <v>108</v>
      </c>
    </row>
    <row r="5" spans="2:16">
      <c r="B5" s="13"/>
      <c r="C5" s="13"/>
      <c r="D5" s="13"/>
      <c r="E5" s="13"/>
      <c r="F5" s="13"/>
      <c r="G5" s="13"/>
      <c r="I5" s="39" t="s">
        <v>0</v>
      </c>
      <c r="J5" s="39" t="s">
        <v>109</v>
      </c>
      <c r="K5" s="39" t="s">
        <v>96</v>
      </c>
    </row>
    <row r="6" spans="2:16">
      <c r="C6">
        <v>0</v>
      </c>
      <c r="D6">
        <v>0</v>
      </c>
      <c r="E6">
        <v>0</v>
      </c>
      <c r="F6">
        <v>25</v>
      </c>
      <c r="G6">
        <v>0</v>
      </c>
      <c r="I6" s="56" t="s">
        <v>151</v>
      </c>
      <c r="J6" s="57" t="s">
        <v>140</v>
      </c>
      <c r="K6" s="41">
        <v>1136203</v>
      </c>
      <c r="M6" s="41"/>
      <c r="N6" s="41">
        <v>100000</v>
      </c>
      <c r="O6">
        <v>12</v>
      </c>
      <c r="P6" s="16">
        <f>N6*O6</f>
        <v>1200000</v>
      </c>
    </row>
    <row r="7" spans="2:16">
      <c r="I7" s="56" t="s">
        <v>151</v>
      </c>
      <c r="J7" t="s">
        <v>140</v>
      </c>
      <c r="K7" s="41">
        <v>3095000</v>
      </c>
      <c r="N7" s="41">
        <v>50000</v>
      </c>
      <c r="O7">
        <v>56</v>
      </c>
      <c r="P7" s="16">
        <f>N7*O7</f>
        <v>2800000</v>
      </c>
    </row>
    <row r="8" spans="2:16">
      <c r="I8" s="58" t="s">
        <v>157</v>
      </c>
      <c r="J8" t="s">
        <v>158</v>
      </c>
      <c r="K8" s="61">
        <v>4380000</v>
      </c>
      <c r="N8" s="41">
        <v>20000</v>
      </c>
      <c r="O8">
        <v>19</v>
      </c>
      <c r="P8" s="16">
        <f t="shared" ref="P8" si="0">N8*O8</f>
        <v>380000</v>
      </c>
    </row>
    <row r="9" spans="2:16">
      <c r="I9" s="46"/>
      <c r="J9" t="s">
        <v>158</v>
      </c>
      <c r="K9" s="61">
        <v>1740000</v>
      </c>
      <c r="M9" s="24"/>
    </row>
    <row r="10" spans="2:16">
      <c r="I10" s="46"/>
      <c r="J10" t="s">
        <v>158</v>
      </c>
      <c r="K10" s="61">
        <v>3200000</v>
      </c>
    </row>
    <row r="11" spans="2:16">
      <c r="I11" s="46"/>
      <c r="J11" t="s">
        <v>158</v>
      </c>
      <c r="K11" s="61">
        <v>1100000</v>
      </c>
      <c r="M11" s="41"/>
      <c r="P11" s="16">
        <f>SUM(P6:P10)</f>
        <v>4380000</v>
      </c>
    </row>
    <row r="12" spans="2:16">
      <c r="I12" s="46"/>
      <c r="J12" t="s">
        <v>158</v>
      </c>
      <c r="K12" s="61">
        <v>1100000</v>
      </c>
      <c r="M12" s="41">
        <v>2000000</v>
      </c>
    </row>
    <row r="13" spans="2:16">
      <c r="B13" s="13"/>
      <c r="C13" s="13"/>
      <c r="D13" s="13"/>
      <c r="E13" s="13"/>
      <c r="F13" s="13"/>
      <c r="G13" s="13"/>
      <c r="J13" s="59" t="s">
        <v>159</v>
      </c>
      <c r="K13" s="61">
        <v>292000</v>
      </c>
      <c r="M13" s="41">
        <v>1000000</v>
      </c>
    </row>
    <row r="14" spans="2:16">
      <c r="B14" t="s">
        <v>104</v>
      </c>
      <c r="C14">
        <f>SUM(C4:C13)</f>
        <v>100</v>
      </c>
      <c r="D14">
        <f>SUM(D4:D13)</f>
        <v>70</v>
      </c>
      <c r="E14">
        <f>SUM(E4:E13)</f>
        <v>19</v>
      </c>
      <c r="F14">
        <f>SUM(F4:F13)</f>
        <v>55</v>
      </c>
      <c r="G14">
        <f>SUM(G4:G13)</f>
        <v>392</v>
      </c>
      <c r="I14" s="60" t="s">
        <v>162</v>
      </c>
      <c r="J14" s="59" t="s">
        <v>160</v>
      </c>
      <c r="K14" s="61">
        <v>1022000</v>
      </c>
      <c r="M14" s="41">
        <v>1380000</v>
      </c>
    </row>
    <row r="15" spans="2:16">
      <c r="B15" t="s">
        <v>105</v>
      </c>
      <c r="C15">
        <v>22</v>
      </c>
      <c r="D15">
        <v>3</v>
      </c>
      <c r="E15">
        <v>11</v>
      </c>
      <c r="F15">
        <v>21</v>
      </c>
      <c r="G15">
        <v>52</v>
      </c>
      <c r="I15" s="60" t="s">
        <v>163</v>
      </c>
      <c r="J15" s="59" t="s">
        <v>161</v>
      </c>
      <c r="K15" s="61">
        <v>290000</v>
      </c>
      <c r="M15" s="41">
        <v>1640000</v>
      </c>
    </row>
    <row r="16" spans="2:16">
      <c r="B16" t="s">
        <v>17</v>
      </c>
      <c r="C16">
        <f>C14-C15</f>
        <v>78</v>
      </c>
      <c r="D16">
        <f>D14-D15</f>
        <v>67</v>
      </c>
      <c r="E16">
        <f>E14-E15</f>
        <v>8</v>
      </c>
      <c r="F16">
        <f>F14-F15</f>
        <v>34</v>
      </c>
      <c r="G16">
        <f>G14-G15</f>
        <v>340</v>
      </c>
      <c r="H16" s="40" t="s">
        <v>111</v>
      </c>
      <c r="J16" s="59" t="s">
        <v>140</v>
      </c>
      <c r="K16" s="41">
        <v>4263000</v>
      </c>
      <c r="M16" s="41">
        <v>3000000</v>
      </c>
    </row>
    <row r="17" spans="2:20">
      <c r="J17" s="64" t="s">
        <v>158</v>
      </c>
      <c r="K17" s="41">
        <v>5000000</v>
      </c>
      <c r="M17" s="41">
        <v>1000000</v>
      </c>
    </row>
    <row r="18" spans="2:20">
      <c r="C18" s="13"/>
      <c r="D18" s="13" t="s">
        <v>12</v>
      </c>
      <c r="E18" s="13" t="s">
        <v>106</v>
      </c>
      <c r="F18" s="13" t="s">
        <v>14</v>
      </c>
      <c r="G18" s="13"/>
      <c r="K18" s="41"/>
      <c r="M18" s="41">
        <v>1350000</v>
      </c>
    </row>
    <row r="19" spans="2:20">
      <c r="C19" t="s">
        <v>2</v>
      </c>
      <c r="D19">
        <v>78</v>
      </c>
      <c r="E19" s="16">
        <v>68000</v>
      </c>
      <c r="F19" s="16">
        <f>E19*D19</f>
        <v>5304000</v>
      </c>
      <c r="G19" s="16"/>
      <c r="K19" s="41"/>
      <c r="M19" s="24">
        <v>150000</v>
      </c>
    </row>
    <row r="20" spans="2:20">
      <c r="C20" t="s">
        <v>3</v>
      </c>
      <c r="D20">
        <v>67</v>
      </c>
      <c r="E20" s="16">
        <v>68000</v>
      </c>
      <c r="F20" s="16">
        <f t="shared" ref="F20:F29" si="1">E20*D20</f>
        <v>4556000</v>
      </c>
      <c r="G20" s="16"/>
      <c r="K20" s="41"/>
      <c r="M20" s="41"/>
    </row>
    <row r="21" spans="2:20">
      <c r="C21" t="s">
        <v>49</v>
      </c>
      <c r="D21">
        <v>8</v>
      </c>
      <c r="E21" s="16">
        <v>68000</v>
      </c>
      <c r="F21" s="16">
        <f t="shared" si="1"/>
        <v>544000</v>
      </c>
      <c r="G21" s="16"/>
      <c r="K21" s="41"/>
      <c r="M21" s="41"/>
    </row>
    <row r="22" spans="2:20">
      <c r="B22" s="62">
        <v>392</v>
      </c>
      <c r="C22" t="s">
        <v>134</v>
      </c>
      <c r="D22">
        <v>340</v>
      </c>
      <c r="E22" s="16">
        <v>42000</v>
      </c>
      <c r="F22" s="16">
        <f t="shared" si="1"/>
        <v>14280000</v>
      </c>
      <c r="G22" s="16"/>
      <c r="K22" s="41"/>
      <c r="M22" s="41"/>
    </row>
    <row r="23" spans="2:20">
      <c r="C23" t="s">
        <v>47</v>
      </c>
      <c r="D23">
        <v>34</v>
      </c>
      <c r="E23" s="16">
        <v>55000</v>
      </c>
      <c r="F23" s="16">
        <f t="shared" si="1"/>
        <v>1870000</v>
      </c>
      <c r="G23" s="16"/>
      <c r="K23" s="41"/>
      <c r="M23" s="41"/>
    </row>
    <row r="24" spans="2:20">
      <c r="B24" t="s">
        <v>144</v>
      </c>
      <c r="C24" t="s">
        <v>143</v>
      </c>
      <c r="D24">
        <v>30</v>
      </c>
      <c r="E24" s="16">
        <v>55000</v>
      </c>
      <c r="F24" s="16">
        <f t="shared" si="1"/>
        <v>1650000</v>
      </c>
      <c r="G24" s="16"/>
      <c r="K24" s="41"/>
    </row>
    <row r="25" spans="2:20">
      <c r="B25" t="s">
        <v>146</v>
      </c>
      <c r="C25" t="s">
        <v>145</v>
      </c>
      <c r="D25">
        <v>30</v>
      </c>
      <c r="E25" s="16">
        <v>55000</v>
      </c>
      <c r="F25" s="16">
        <f t="shared" si="1"/>
        <v>1650000</v>
      </c>
      <c r="G25" s="16"/>
      <c r="K25" s="41"/>
    </row>
    <row r="26" spans="2:20">
      <c r="B26" t="s">
        <v>147</v>
      </c>
      <c r="C26" t="s">
        <v>148</v>
      </c>
      <c r="D26">
        <v>6</v>
      </c>
      <c r="E26" s="16">
        <v>70000</v>
      </c>
      <c r="F26" s="16">
        <f t="shared" si="1"/>
        <v>420000</v>
      </c>
      <c r="G26" s="16"/>
      <c r="K26" s="41"/>
    </row>
    <row r="27" spans="2:20">
      <c r="B27" t="s">
        <v>149</v>
      </c>
      <c r="C27" t="s">
        <v>150</v>
      </c>
      <c r="D27">
        <v>1</v>
      </c>
      <c r="E27" s="16">
        <v>22000</v>
      </c>
      <c r="F27" s="16">
        <f t="shared" si="1"/>
        <v>22000</v>
      </c>
      <c r="G27" s="16"/>
      <c r="P27" s="40">
        <v>17100</v>
      </c>
      <c r="Q27">
        <v>5000</v>
      </c>
      <c r="R27">
        <f>P27+Q27</f>
        <v>22100</v>
      </c>
      <c r="S27" s="41">
        <f>R27*2</f>
        <v>44200</v>
      </c>
      <c r="T27" s="22">
        <f>S27/6</f>
        <v>7366.666666666667</v>
      </c>
    </row>
    <row r="28" spans="2:20">
      <c r="B28" t="s">
        <v>153</v>
      </c>
      <c r="C28" t="s">
        <v>154</v>
      </c>
      <c r="D28">
        <v>1</v>
      </c>
      <c r="E28" s="16">
        <v>18000</v>
      </c>
      <c r="F28" s="16">
        <f t="shared" si="1"/>
        <v>18000</v>
      </c>
      <c r="G28" s="16"/>
      <c r="P28" s="40">
        <v>13350</v>
      </c>
      <c r="Q28">
        <v>5000</v>
      </c>
      <c r="R28">
        <f t="shared" ref="R28:R29" si="2">P28+Q28</f>
        <v>18350</v>
      </c>
      <c r="S28" s="41">
        <f t="shared" ref="S28" si="3">R28*2</f>
        <v>36700</v>
      </c>
      <c r="T28" s="22">
        <f t="shared" ref="T28:T29" si="4">S28/6</f>
        <v>6116.666666666667</v>
      </c>
    </row>
    <row r="29" spans="2:20">
      <c r="B29" t="s">
        <v>155</v>
      </c>
      <c r="C29" t="s">
        <v>156</v>
      </c>
      <c r="D29">
        <v>0</v>
      </c>
      <c r="E29" s="16">
        <v>26000</v>
      </c>
      <c r="F29" s="16">
        <f t="shared" si="1"/>
        <v>0</v>
      </c>
      <c r="G29" s="16"/>
      <c r="P29" s="40">
        <v>21250</v>
      </c>
      <c r="Q29">
        <v>5000</v>
      </c>
      <c r="R29">
        <f t="shared" si="2"/>
        <v>26250</v>
      </c>
      <c r="S29" s="41">
        <f>R29*1</f>
        <v>26250</v>
      </c>
      <c r="T29" s="22">
        <f t="shared" si="4"/>
        <v>4375</v>
      </c>
    </row>
    <row r="30" spans="2:20">
      <c r="D30" s="43">
        <f>SUM(D19:D23)</f>
        <v>527</v>
      </c>
      <c r="F30" s="16"/>
      <c r="G30" s="16"/>
      <c r="K30" s="41"/>
      <c r="M30" s="16">
        <f>SUM(M12:M29)</f>
        <v>11520000</v>
      </c>
    </row>
    <row r="31" spans="2:20">
      <c r="E31" t="s">
        <v>107</v>
      </c>
      <c r="F31" s="16">
        <f>SUM(F19:F30)</f>
        <v>30314000</v>
      </c>
      <c r="G31" s="16"/>
      <c r="K31" s="41"/>
    </row>
    <row r="32" spans="2:20">
      <c r="E32" t="s">
        <v>68</v>
      </c>
      <c r="F32" s="24">
        <v>1427692</v>
      </c>
      <c r="G32" s="24"/>
      <c r="K32" s="41"/>
    </row>
    <row r="33" spans="5:14">
      <c r="E33" t="s">
        <v>121</v>
      </c>
      <c r="F33" s="16">
        <f>SUM(F31:F32)-F35</f>
        <v>29941692</v>
      </c>
      <c r="G33" s="16"/>
      <c r="H33" s="40" t="s">
        <v>116</v>
      </c>
      <c r="K33" s="41">
        <f>SUM(K6:K32)</f>
        <v>26618203</v>
      </c>
      <c r="L33" s="16">
        <f>SUM(L6:L32)</f>
        <v>0</v>
      </c>
      <c r="M33" s="16">
        <f>SUM(M6:M32)</f>
        <v>23040000</v>
      </c>
      <c r="N33" s="16">
        <f>+K33-M33</f>
        <v>3578203</v>
      </c>
    </row>
    <row r="34" spans="5:14">
      <c r="E34" s="39" t="str">
        <f>IF(F33 &lt; K33,"SALDO A FAVOR",IF(F33&gt;K33,"SALDO PENDIENTE","SIN VALOR"))</f>
        <v>SALDO PENDIENTE</v>
      </c>
      <c r="F34" s="16">
        <f>+K33-F33</f>
        <v>-3323489</v>
      </c>
      <c r="G34" s="16"/>
      <c r="H34" s="40" t="s">
        <v>115</v>
      </c>
    </row>
    <row r="35" spans="5:14">
      <c r="E35" s="39" t="s">
        <v>113</v>
      </c>
      <c r="F35" s="16">
        <v>1800000</v>
      </c>
      <c r="G35" s="16"/>
    </row>
    <row r="36" spans="5:14">
      <c r="E36" s="39"/>
    </row>
    <row r="37" spans="5:14">
      <c r="E37" s="39"/>
      <c r="F37" t="s">
        <v>152</v>
      </c>
      <c r="G37" s="61">
        <v>100000</v>
      </c>
    </row>
    <row r="38" spans="5:14">
      <c r="F38" s="59" t="s">
        <v>164</v>
      </c>
      <c r="G38" s="61">
        <v>200000</v>
      </c>
    </row>
    <row r="39" spans="5:14">
      <c r="F39" s="59" t="s">
        <v>165</v>
      </c>
      <c r="G39" s="61">
        <v>60000</v>
      </c>
    </row>
    <row r="40" spans="5:14">
      <c r="F40" s="59" t="s">
        <v>166</v>
      </c>
      <c r="G40" s="61">
        <v>150000</v>
      </c>
    </row>
    <row r="41" spans="5:14">
      <c r="F41" s="63" t="s">
        <v>168</v>
      </c>
      <c r="G41" s="61">
        <v>500000</v>
      </c>
    </row>
    <row r="42" spans="5:14">
      <c r="F42" s="63" t="s">
        <v>169</v>
      </c>
      <c r="G42" s="61">
        <v>100000</v>
      </c>
    </row>
    <row r="43" spans="5:14">
      <c r="F43" s="63" t="s">
        <v>170</v>
      </c>
      <c r="G43" s="61">
        <v>700000</v>
      </c>
    </row>
  </sheetData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3:M40"/>
  <sheetViews>
    <sheetView tabSelected="1" topLeftCell="A11" workbookViewId="0">
      <selection activeCell="D20" sqref="D20"/>
    </sheetView>
  </sheetViews>
  <sheetFormatPr baseColWidth="10" defaultRowHeight="15"/>
  <cols>
    <col min="2" max="2" width="17.28515625" bestFit="1" customWidth="1"/>
    <col min="3" max="3" width="17.42578125" bestFit="1" customWidth="1"/>
    <col min="4" max="4" width="15.28515625" customWidth="1"/>
    <col min="5" max="5" width="18.7109375" customWidth="1"/>
    <col min="6" max="6" width="17.5703125" customWidth="1"/>
    <col min="7" max="7" width="28.42578125" style="40" bestFit="1" customWidth="1"/>
    <col min="8" max="8" width="15.5703125" bestFit="1" customWidth="1"/>
    <col min="9" max="9" width="26" bestFit="1" customWidth="1"/>
    <col min="10" max="10" width="11.5703125" bestFit="1" customWidth="1"/>
    <col min="11" max="11" width="12" bestFit="1" customWidth="1"/>
  </cols>
  <sheetData>
    <row r="3" spans="2:12">
      <c r="B3" s="13" t="s">
        <v>1</v>
      </c>
      <c r="C3" s="13" t="s">
        <v>2</v>
      </c>
      <c r="D3" s="13" t="s">
        <v>3</v>
      </c>
      <c r="E3" s="13" t="s">
        <v>49</v>
      </c>
      <c r="F3" s="13" t="s">
        <v>47</v>
      </c>
      <c r="G3" s="13" t="s">
        <v>134</v>
      </c>
    </row>
    <row r="4" spans="2:12">
      <c r="B4" t="s">
        <v>76</v>
      </c>
      <c r="C4">
        <v>22</v>
      </c>
      <c r="D4">
        <v>3</v>
      </c>
      <c r="E4">
        <v>11</v>
      </c>
      <c r="F4">
        <v>21</v>
      </c>
      <c r="G4">
        <v>52</v>
      </c>
      <c r="H4" s="39" t="s">
        <v>108</v>
      </c>
    </row>
    <row r="5" spans="2:12">
      <c r="B5" s="3" t="s">
        <v>171</v>
      </c>
      <c r="C5" s="3">
        <v>160</v>
      </c>
      <c r="D5" s="3">
        <v>70</v>
      </c>
      <c r="E5" s="3">
        <v>0</v>
      </c>
      <c r="F5" s="3">
        <v>0</v>
      </c>
      <c r="G5" s="65">
        <v>0</v>
      </c>
      <c r="H5" s="39" t="s">
        <v>0</v>
      </c>
      <c r="I5" s="39" t="s">
        <v>109</v>
      </c>
      <c r="J5" s="39" t="s">
        <v>96</v>
      </c>
    </row>
    <row r="6" spans="2:12">
      <c r="B6" s="3" t="s">
        <v>178</v>
      </c>
      <c r="C6">
        <v>0</v>
      </c>
      <c r="D6">
        <v>30</v>
      </c>
      <c r="E6">
        <v>0</v>
      </c>
      <c r="F6">
        <v>0</v>
      </c>
      <c r="G6" s="40">
        <v>0</v>
      </c>
      <c r="H6" s="56" t="s">
        <v>173</v>
      </c>
      <c r="I6" s="67" t="s">
        <v>117</v>
      </c>
      <c r="J6" s="41">
        <v>3000000</v>
      </c>
      <c r="L6" s="41"/>
    </row>
    <row r="7" spans="2:12">
      <c r="B7" s="3" t="s">
        <v>177</v>
      </c>
      <c r="C7">
        <v>0</v>
      </c>
      <c r="D7">
        <v>30</v>
      </c>
      <c r="F7">
        <v>20</v>
      </c>
      <c r="G7" s="40">
        <v>0</v>
      </c>
      <c r="H7" s="56" t="s">
        <v>173</v>
      </c>
      <c r="I7" t="s">
        <v>117</v>
      </c>
      <c r="J7" s="41">
        <v>2100000</v>
      </c>
    </row>
    <row r="8" spans="2:12">
      <c r="B8" s="3" t="s">
        <v>179</v>
      </c>
      <c r="C8">
        <v>0</v>
      </c>
      <c r="D8">
        <v>100</v>
      </c>
      <c r="E8">
        <v>0</v>
      </c>
      <c r="F8">
        <v>0</v>
      </c>
      <c r="G8" s="40">
        <v>0</v>
      </c>
      <c r="H8" s="69" t="s">
        <v>176</v>
      </c>
      <c r="I8" t="s">
        <v>174</v>
      </c>
      <c r="J8" s="41">
        <v>78000</v>
      </c>
    </row>
    <row r="9" spans="2:12">
      <c r="H9" s="69" t="s">
        <v>176</v>
      </c>
      <c r="I9" t="s">
        <v>175</v>
      </c>
      <c r="J9" s="41">
        <v>3000000</v>
      </c>
      <c r="L9" s="24"/>
    </row>
    <row r="10" spans="2:12">
      <c r="H10" s="58" t="s">
        <v>176</v>
      </c>
      <c r="I10" s="67" t="s">
        <v>51</v>
      </c>
      <c r="J10" s="41">
        <v>23000</v>
      </c>
    </row>
    <row r="11" spans="2:12">
      <c r="H11" s="69" t="s">
        <v>176</v>
      </c>
      <c r="I11" s="67" t="s">
        <v>51</v>
      </c>
      <c r="J11" s="41">
        <v>294000</v>
      </c>
    </row>
    <row r="12" spans="2:12">
      <c r="H12" s="58" t="s">
        <v>181</v>
      </c>
      <c r="I12" s="70" t="s">
        <v>180</v>
      </c>
      <c r="J12" s="41">
        <v>330000</v>
      </c>
      <c r="L12" s="24"/>
    </row>
    <row r="13" spans="2:12">
      <c r="B13" s="13"/>
      <c r="C13" s="13"/>
      <c r="D13" s="13"/>
      <c r="E13" s="13"/>
      <c r="F13" s="13"/>
      <c r="H13" s="62">
        <v>10112024</v>
      </c>
      <c r="I13" s="70" t="s">
        <v>180</v>
      </c>
      <c r="J13" s="41">
        <v>640000</v>
      </c>
    </row>
    <row r="14" spans="2:12">
      <c r="B14" t="s">
        <v>104</v>
      </c>
      <c r="C14">
        <f>SUM(C4:C13)</f>
        <v>182</v>
      </c>
      <c r="D14">
        <f>SUM(D4:D13)</f>
        <v>233</v>
      </c>
      <c r="E14">
        <f>SUM(E4:E13)</f>
        <v>11</v>
      </c>
      <c r="F14">
        <f>SUM(F4:F13)</f>
        <v>41</v>
      </c>
      <c r="H14">
        <v>11112024</v>
      </c>
      <c r="I14" s="70" t="s">
        <v>180</v>
      </c>
      <c r="J14" s="41">
        <v>680000</v>
      </c>
    </row>
    <row r="15" spans="2:12">
      <c r="B15" t="s">
        <v>105</v>
      </c>
      <c r="C15">
        <v>0</v>
      </c>
      <c r="D15">
        <v>0</v>
      </c>
      <c r="E15">
        <v>0</v>
      </c>
      <c r="F15">
        <v>0</v>
      </c>
      <c r="H15">
        <v>12112024</v>
      </c>
      <c r="I15" s="70" t="s">
        <v>180</v>
      </c>
      <c r="J15" s="41">
        <v>900000</v>
      </c>
    </row>
    <row r="16" spans="2:12">
      <c r="B16" t="s">
        <v>17</v>
      </c>
      <c r="C16">
        <f>C14-C15</f>
        <v>182</v>
      </c>
      <c r="D16">
        <f>D14-D15</f>
        <v>233</v>
      </c>
      <c r="E16">
        <f>E14-E15</f>
        <v>11</v>
      </c>
      <c r="F16">
        <f>F14-F15</f>
        <v>41</v>
      </c>
      <c r="G16" s="40" t="s">
        <v>111</v>
      </c>
      <c r="H16">
        <v>19112024</v>
      </c>
      <c r="I16" s="70" t="s">
        <v>180</v>
      </c>
      <c r="J16" s="41">
        <v>1160000</v>
      </c>
      <c r="L16" s="24"/>
    </row>
    <row r="17" spans="2:13">
      <c r="H17">
        <v>20112024</v>
      </c>
      <c r="I17" s="70" t="s">
        <v>117</v>
      </c>
      <c r="J17" s="41">
        <v>1500000</v>
      </c>
      <c r="K17" s="41"/>
    </row>
    <row r="18" spans="2:13">
      <c r="C18" s="13"/>
      <c r="D18" s="13" t="s">
        <v>12</v>
      </c>
      <c r="E18" s="13" t="s">
        <v>106</v>
      </c>
      <c r="F18" s="13" t="s">
        <v>14</v>
      </c>
      <c r="I18" s="70" t="s">
        <v>182</v>
      </c>
      <c r="J18" s="41">
        <v>5400000</v>
      </c>
    </row>
    <row r="19" spans="2:13">
      <c r="C19" t="s">
        <v>2</v>
      </c>
      <c r="D19">
        <v>182</v>
      </c>
      <c r="E19" s="16">
        <v>68000</v>
      </c>
      <c r="F19" s="66">
        <f>D19*E19</f>
        <v>12376000</v>
      </c>
      <c r="G19" s="65"/>
      <c r="J19" s="41"/>
    </row>
    <row r="20" spans="2:13">
      <c r="C20" t="s">
        <v>3</v>
      </c>
      <c r="D20">
        <v>0</v>
      </c>
      <c r="E20" s="16">
        <v>68000</v>
      </c>
      <c r="F20" s="66">
        <f t="shared" ref="F20:F25" si="0">D20*E20</f>
        <v>0</v>
      </c>
      <c r="G20" s="65"/>
      <c r="J20" s="41"/>
    </row>
    <row r="21" spans="2:13">
      <c r="C21" t="s">
        <v>49</v>
      </c>
      <c r="D21">
        <v>0</v>
      </c>
      <c r="E21" s="16">
        <v>68000</v>
      </c>
      <c r="F21" s="66">
        <f t="shared" si="0"/>
        <v>0</v>
      </c>
      <c r="G21" s="65"/>
      <c r="J21" s="41"/>
    </row>
    <row r="22" spans="2:13">
      <c r="B22" s="62">
        <v>52</v>
      </c>
      <c r="C22" t="s">
        <v>134</v>
      </c>
      <c r="D22">
        <v>0</v>
      </c>
      <c r="E22" s="16">
        <v>42000</v>
      </c>
      <c r="F22" s="66">
        <f t="shared" si="0"/>
        <v>0</v>
      </c>
      <c r="G22" s="65"/>
      <c r="J22" s="41"/>
    </row>
    <row r="23" spans="2:13">
      <c r="C23" t="s">
        <v>47</v>
      </c>
      <c r="D23">
        <v>0</v>
      </c>
      <c r="E23" s="16">
        <v>55000</v>
      </c>
      <c r="F23" s="66">
        <f t="shared" si="0"/>
        <v>0</v>
      </c>
      <c r="G23" s="65"/>
      <c r="J23" s="41"/>
    </row>
    <row r="24" spans="2:13">
      <c r="B24" t="s">
        <v>155</v>
      </c>
      <c r="C24" t="s">
        <v>150</v>
      </c>
      <c r="D24">
        <v>0</v>
      </c>
      <c r="E24" s="16">
        <v>22000</v>
      </c>
      <c r="F24" s="66">
        <f t="shared" si="0"/>
        <v>0</v>
      </c>
      <c r="G24" s="65"/>
      <c r="J24" s="41"/>
    </row>
    <row r="25" spans="2:13">
      <c r="B25" t="s">
        <v>172</v>
      </c>
      <c r="C25" t="s">
        <v>154</v>
      </c>
      <c r="D25">
        <v>0</v>
      </c>
      <c r="E25" s="16">
        <v>18000</v>
      </c>
      <c r="F25" s="66">
        <f t="shared" si="0"/>
        <v>0</v>
      </c>
      <c r="G25" s="65"/>
      <c r="J25" s="41"/>
    </row>
    <row r="26" spans="2:13">
      <c r="B26" t="s">
        <v>155</v>
      </c>
      <c r="C26" t="s">
        <v>156</v>
      </c>
      <c r="D26">
        <v>0</v>
      </c>
      <c r="E26" s="16">
        <v>26000</v>
      </c>
      <c r="F26" s="16"/>
      <c r="J26" s="41"/>
    </row>
    <row r="27" spans="2:13">
      <c r="E27" s="16"/>
      <c r="F27" s="16"/>
      <c r="J27" s="41"/>
    </row>
    <row r="28" spans="2:13">
      <c r="E28" s="16"/>
      <c r="F28" s="16"/>
      <c r="J28" s="41"/>
    </row>
    <row r="29" spans="2:13">
      <c r="D29" s="43">
        <f>SUM(D19:D28)</f>
        <v>182</v>
      </c>
      <c r="F29" s="16"/>
      <c r="J29" s="41"/>
    </row>
    <row r="30" spans="2:13">
      <c r="E30" t="s">
        <v>107</v>
      </c>
      <c r="F30" s="16">
        <f>SUM(F19:F29)</f>
        <v>12376000</v>
      </c>
      <c r="J30" s="41"/>
    </row>
    <row r="31" spans="2:13">
      <c r="E31" t="s">
        <v>68</v>
      </c>
      <c r="F31" s="24">
        <v>3323489</v>
      </c>
      <c r="J31" s="41"/>
    </row>
    <row r="32" spans="2:13">
      <c r="E32" t="s">
        <v>121</v>
      </c>
      <c r="F32" s="16">
        <f>SUM(F30:F31)-F34</f>
        <v>15699489</v>
      </c>
      <c r="G32" s="40" t="s">
        <v>116</v>
      </c>
      <c r="J32" s="41">
        <f>SUM(J6:J31)</f>
        <v>19105000</v>
      </c>
      <c r="L32" s="16">
        <f>SUM(L6:L31)</f>
        <v>0</v>
      </c>
      <c r="M32" s="16">
        <f>+J32-L32</f>
        <v>19105000</v>
      </c>
    </row>
    <row r="33" spans="5:8">
      <c r="E33" s="39" t="str">
        <f>IF(F32 &lt; J32,"SALDO A FAVOR",IF(F32&gt;J32,"SALDO PENDIENTE","IGUAL"))</f>
        <v>SALDO A FAVOR</v>
      </c>
      <c r="F33" s="16">
        <f>+J32-F32</f>
        <v>3405511</v>
      </c>
      <c r="G33" s="40" t="s">
        <v>115</v>
      </c>
    </row>
    <row r="34" spans="5:8">
      <c r="E34" s="39" t="s">
        <v>113</v>
      </c>
      <c r="F34" s="16">
        <v>0</v>
      </c>
      <c r="G34" s="68"/>
    </row>
    <row r="35" spans="5:8">
      <c r="E35" s="39"/>
    </row>
    <row r="36" spans="5:8">
      <c r="E36" s="39" t="s">
        <v>114</v>
      </c>
      <c r="G36" s="40" t="s">
        <v>136</v>
      </c>
      <c r="H36" s="41"/>
    </row>
    <row r="37" spans="5:8">
      <c r="G37" s="40" t="s">
        <v>137</v>
      </c>
      <c r="H37" s="41"/>
    </row>
    <row r="38" spans="5:8">
      <c r="G38" s="40" t="s">
        <v>138</v>
      </c>
      <c r="H38" s="41"/>
    </row>
    <row r="39" spans="5:8">
      <c r="G39" s="40" t="s">
        <v>142</v>
      </c>
      <c r="H39" s="41"/>
    </row>
    <row r="40" spans="5:8">
      <c r="G40" s="40" t="s">
        <v>167</v>
      </c>
      <c r="H40" s="41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3</vt:i4>
      </vt:variant>
    </vt:vector>
  </HeadingPairs>
  <TitlesOfParts>
    <vt:vector size="13" baseType="lpstr">
      <vt:lpstr>Sheet1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Hoja1</vt:lpstr>
      <vt:lpstr>julio!Área_de_impresión</vt:lpstr>
      <vt:lpstr>junio!Área_de_impresión</vt:lpstr>
      <vt:lpstr>Mayo!Área_de_impresión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rrobledo</dc:creator>
  <cp:lastModifiedBy>Ronald Robledo</cp:lastModifiedBy>
  <cp:lastPrinted>2024-07-13T02:48:54Z</cp:lastPrinted>
  <dcterms:created xsi:type="dcterms:W3CDTF">2024-04-02T13:09:00Z</dcterms:created>
  <dcterms:modified xsi:type="dcterms:W3CDTF">2024-11-21T16:28:05Z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6B5C7B280B264918A04CB660B1691F2F_11</vt:lpwstr>
  </property>
  <property fmtid="{D5CDD505-2E9C-101B-9397-08002B2CF9AE}" pid="3" name="KSOProductBuildVer">
    <vt:lpwstr>1033-12.2.0.13489</vt:lpwstr>
  </property>
</Properties>
</file>