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alanvale/Downloads/"/>
    </mc:Choice>
  </mc:AlternateContent>
  <xr:revisionPtr revIDLastSave="0" documentId="13_ncr:1_{8934D5B0-FD5E-6C4D-9765-73CB411B4E52}" xr6:coauthVersionLast="45" xr6:coauthVersionMax="45" xr10:uidLastSave="{00000000-0000-0000-0000-000000000000}"/>
  <bookViews>
    <workbookView xWindow="0" yWindow="460" windowWidth="28800" windowHeight="17540" activeTab="5" xr2:uid="{00000000-000D-0000-FFFF-FFFF00000000}"/>
  </bookViews>
  <sheets>
    <sheet name="Apresentação" sheetId="1" r:id="rId1"/>
    <sheet name="UC1" sheetId="2" r:id="rId2"/>
    <sheet name="UC2" sheetId="3" r:id="rId3"/>
    <sheet name="UC3" sheetId="4" r:id="rId4"/>
    <sheet name="UC4" sheetId="5" r:id="rId5"/>
    <sheet name="UC5" sheetId="6" r:id="rId6"/>
    <sheet name="Dados Consolidados" sheetId="7" r:id="rId7"/>
    <sheet name="Geral" sheetId="8" r:id="rId8"/>
  </sheets>
  <definedNames>
    <definedName name="_xlnm._FilterDatabase" localSheetId="6" hidden="1">'Dados Consolidados'!$A$1:$Z$43</definedName>
    <definedName name="_xlnm._FilterDatabase" localSheetId="1" hidden="1">'UC1'!$A$1:$FH$37</definedName>
    <definedName name="_xlnm._FilterDatabase" localSheetId="2" hidden="1">'UC2'!$A$1:$AE$37</definedName>
    <definedName name="_xlnm._FilterDatabase" localSheetId="3" hidden="1">'UC3'!$A$1:$FJ$37</definedName>
    <definedName name="_xlnm._FilterDatabase" localSheetId="4" hidden="1">'UC4'!$A$1:$FJ$37</definedName>
    <definedName name="_xlnm._FilterDatabase" localSheetId="5" hidden="1">'UC5'!$A$1:$FJ$37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0" i="8" l="1"/>
  <c r="E70" i="8" s="1"/>
  <c r="B69" i="8"/>
  <c r="E69" i="8" s="1"/>
  <c r="E65" i="8"/>
  <c r="E64" i="8"/>
  <c r="E63" i="8"/>
  <c r="E62" i="8"/>
  <c r="E66" i="8" s="1"/>
  <c r="E73" i="8" s="1"/>
  <c r="H6" i="8" s="1"/>
  <c r="E49" i="8"/>
  <c r="B49" i="8"/>
  <c r="E48" i="8"/>
  <c r="E50" i="8" s="1"/>
  <c r="B48" i="8"/>
  <c r="E44" i="8"/>
  <c r="E43" i="8"/>
  <c r="E42" i="8"/>
  <c r="E41" i="8"/>
  <c r="E45" i="8" s="1"/>
  <c r="E52" i="8" s="1"/>
  <c r="H5" i="8" s="1"/>
  <c r="B28" i="8"/>
  <c r="B27" i="8"/>
  <c r="E23" i="8"/>
  <c r="E22" i="8"/>
  <c r="E24" i="8" s="1"/>
  <c r="E31" i="8" s="1"/>
  <c r="H4" i="8" s="1"/>
  <c r="E21" i="8"/>
  <c r="H3" i="8"/>
  <c r="I3" i="8" s="1"/>
  <c r="J3" i="8" s="1"/>
  <c r="K3" i="8" s="1"/>
  <c r="I43" i="7"/>
  <c r="H43" i="7"/>
  <c r="G43" i="7"/>
  <c r="F43" i="7"/>
  <c r="E43" i="7"/>
  <c r="D43" i="7"/>
  <c r="I42" i="7"/>
  <c r="H42" i="7"/>
  <c r="G42" i="7"/>
  <c r="F42" i="7"/>
  <c r="E42" i="7"/>
  <c r="D42" i="7"/>
  <c r="I41" i="7"/>
  <c r="H41" i="7"/>
  <c r="G41" i="7"/>
  <c r="F41" i="7"/>
  <c r="E41" i="7"/>
  <c r="D41" i="7"/>
  <c r="I40" i="7"/>
  <c r="H40" i="7"/>
  <c r="G40" i="7"/>
  <c r="F40" i="7"/>
  <c r="E40" i="7"/>
  <c r="D40" i="7"/>
  <c r="I39" i="7"/>
  <c r="H39" i="7"/>
  <c r="G39" i="7"/>
  <c r="F39" i="7"/>
  <c r="E39" i="7"/>
  <c r="D39" i="7"/>
  <c r="I38" i="7"/>
  <c r="H38" i="7"/>
  <c r="G38" i="7"/>
  <c r="F38" i="7"/>
  <c r="E38" i="7"/>
  <c r="D38" i="7"/>
  <c r="I37" i="7"/>
  <c r="H37" i="7"/>
  <c r="G37" i="7"/>
  <c r="F37" i="7"/>
  <c r="E37" i="7"/>
  <c r="D37" i="7"/>
  <c r="I36" i="7"/>
  <c r="H36" i="7"/>
  <c r="G36" i="7"/>
  <c r="F36" i="7"/>
  <c r="E36" i="7"/>
  <c r="D36" i="7"/>
  <c r="I35" i="7"/>
  <c r="H35" i="7"/>
  <c r="G35" i="7"/>
  <c r="F35" i="7"/>
  <c r="E35" i="7"/>
  <c r="D35" i="7"/>
  <c r="I34" i="7"/>
  <c r="H34" i="7"/>
  <c r="G34" i="7"/>
  <c r="F34" i="7"/>
  <c r="E34" i="7"/>
  <c r="D34" i="7"/>
  <c r="I33" i="7"/>
  <c r="H33" i="7"/>
  <c r="G33" i="7"/>
  <c r="F33" i="7"/>
  <c r="E33" i="7"/>
  <c r="D33" i="7"/>
  <c r="I32" i="7"/>
  <c r="H32" i="7"/>
  <c r="G32" i="7"/>
  <c r="F32" i="7"/>
  <c r="E32" i="7"/>
  <c r="D32" i="7"/>
  <c r="I31" i="7"/>
  <c r="H31" i="7"/>
  <c r="G31" i="7"/>
  <c r="F31" i="7"/>
  <c r="E31" i="7"/>
  <c r="D31" i="7"/>
  <c r="I30" i="7"/>
  <c r="H30" i="7"/>
  <c r="G30" i="7"/>
  <c r="F30" i="7"/>
  <c r="E30" i="7"/>
  <c r="D30" i="7"/>
  <c r="I29" i="7"/>
  <c r="H29" i="7"/>
  <c r="G29" i="7"/>
  <c r="F29" i="7"/>
  <c r="E29" i="7"/>
  <c r="D29" i="7"/>
  <c r="I28" i="7"/>
  <c r="H28" i="7"/>
  <c r="G28" i="7"/>
  <c r="F28" i="7"/>
  <c r="E28" i="7"/>
  <c r="D28" i="7"/>
  <c r="I27" i="7"/>
  <c r="H27" i="7"/>
  <c r="G27" i="7"/>
  <c r="F27" i="7"/>
  <c r="E27" i="7"/>
  <c r="D27" i="7"/>
  <c r="I26" i="7"/>
  <c r="H26" i="7"/>
  <c r="G26" i="7"/>
  <c r="F26" i="7"/>
  <c r="E26" i="7"/>
  <c r="D26" i="7"/>
  <c r="I25" i="7"/>
  <c r="H25" i="7"/>
  <c r="G25" i="7"/>
  <c r="F25" i="7"/>
  <c r="E25" i="7"/>
  <c r="D25" i="7"/>
  <c r="I24" i="7"/>
  <c r="H24" i="7"/>
  <c r="G24" i="7"/>
  <c r="F24" i="7"/>
  <c r="E24" i="7"/>
  <c r="D24" i="7"/>
  <c r="I23" i="7"/>
  <c r="H23" i="7"/>
  <c r="G23" i="7"/>
  <c r="F23" i="7"/>
  <c r="E23" i="7"/>
  <c r="D23" i="7"/>
  <c r="I22" i="7"/>
  <c r="H22" i="7"/>
  <c r="G22" i="7"/>
  <c r="F22" i="7"/>
  <c r="E22" i="7"/>
  <c r="D22" i="7"/>
  <c r="I21" i="7"/>
  <c r="H21" i="7"/>
  <c r="G21" i="7"/>
  <c r="F21" i="7"/>
  <c r="E21" i="7"/>
  <c r="D21" i="7"/>
  <c r="I20" i="7"/>
  <c r="H20" i="7"/>
  <c r="G20" i="7"/>
  <c r="F20" i="7"/>
  <c r="E20" i="7"/>
  <c r="D20" i="7"/>
  <c r="I19" i="7"/>
  <c r="H19" i="7"/>
  <c r="G19" i="7"/>
  <c r="F19" i="7"/>
  <c r="E19" i="7"/>
  <c r="D19" i="7"/>
  <c r="I18" i="7"/>
  <c r="H18" i="7"/>
  <c r="G18" i="7"/>
  <c r="F18" i="7"/>
  <c r="E18" i="7"/>
  <c r="D18" i="7"/>
  <c r="I17" i="7"/>
  <c r="H17" i="7"/>
  <c r="G17" i="7"/>
  <c r="F17" i="7"/>
  <c r="E17" i="7"/>
  <c r="D17" i="7"/>
  <c r="I16" i="7"/>
  <c r="H16" i="7"/>
  <c r="G16" i="7"/>
  <c r="F16" i="7"/>
  <c r="E16" i="7"/>
  <c r="D16" i="7"/>
  <c r="I15" i="7"/>
  <c r="H15" i="7"/>
  <c r="G15" i="7"/>
  <c r="F15" i="7"/>
  <c r="E15" i="7"/>
  <c r="D15" i="7"/>
  <c r="I14" i="7"/>
  <c r="H14" i="7"/>
  <c r="G14" i="7"/>
  <c r="F14" i="7"/>
  <c r="E14" i="7"/>
  <c r="D14" i="7"/>
  <c r="I13" i="7"/>
  <c r="H13" i="7"/>
  <c r="G13" i="7"/>
  <c r="F13" i="7"/>
  <c r="E13" i="7"/>
  <c r="D13" i="7"/>
  <c r="I12" i="7"/>
  <c r="H12" i="7"/>
  <c r="G12" i="7"/>
  <c r="F12" i="7"/>
  <c r="E12" i="7"/>
  <c r="D12" i="7"/>
  <c r="I11" i="7"/>
  <c r="H11" i="7"/>
  <c r="G11" i="7"/>
  <c r="F11" i="7"/>
  <c r="E11" i="7"/>
  <c r="D11" i="7"/>
  <c r="I10" i="7"/>
  <c r="H10" i="7"/>
  <c r="G10" i="7"/>
  <c r="F10" i="7"/>
  <c r="E10" i="7"/>
  <c r="D10" i="7"/>
  <c r="I9" i="7"/>
  <c r="H9" i="7"/>
  <c r="G9" i="7"/>
  <c r="F9" i="7"/>
  <c r="E9" i="7"/>
  <c r="D9" i="7"/>
  <c r="I8" i="7"/>
  <c r="H8" i="7"/>
  <c r="G8" i="7"/>
  <c r="F8" i="7"/>
  <c r="E8" i="7"/>
  <c r="D8" i="7"/>
  <c r="I7" i="7"/>
  <c r="H7" i="7"/>
  <c r="G7" i="7"/>
  <c r="F7" i="7"/>
  <c r="E7" i="7"/>
  <c r="D7" i="7"/>
  <c r="I6" i="7"/>
  <c r="H6" i="7"/>
  <c r="G6" i="7"/>
  <c r="F6" i="7"/>
  <c r="E6" i="7"/>
  <c r="D6" i="7"/>
  <c r="I5" i="7"/>
  <c r="H5" i="7"/>
  <c r="G5" i="7"/>
  <c r="F5" i="7"/>
  <c r="E5" i="7"/>
  <c r="D5" i="7"/>
  <c r="I4" i="7"/>
  <c r="H4" i="7"/>
  <c r="G4" i="7"/>
  <c r="F4" i="7"/>
  <c r="E4" i="7"/>
  <c r="D4" i="7"/>
  <c r="I3" i="7"/>
  <c r="H3" i="7"/>
  <c r="G3" i="7"/>
  <c r="F3" i="7"/>
  <c r="E3" i="7"/>
  <c r="D3" i="7"/>
  <c r="I2" i="7"/>
  <c r="H2" i="7"/>
  <c r="G2" i="7"/>
  <c r="F2" i="7"/>
  <c r="E2" i="7"/>
  <c r="D2" i="7"/>
  <c r="AA2" i="6"/>
  <c r="M2" i="6"/>
  <c r="AA3" i="6"/>
  <c r="M3" i="6"/>
  <c r="AA4" i="6"/>
  <c r="M4" i="6"/>
  <c r="AA5" i="6"/>
  <c r="M5" i="6"/>
  <c r="AA6" i="6"/>
  <c r="M6" i="6"/>
  <c r="AA7" i="6"/>
  <c r="M7" i="6"/>
  <c r="AA8" i="6"/>
  <c r="M8" i="6"/>
  <c r="AA9" i="6"/>
  <c r="M9" i="6"/>
  <c r="AA10" i="6"/>
  <c r="M10" i="6"/>
  <c r="AA11" i="6"/>
  <c r="M11" i="6"/>
  <c r="AA12" i="6"/>
  <c r="M12" i="6"/>
  <c r="AA13" i="6"/>
  <c r="M13" i="6"/>
  <c r="AA14" i="6"/>
  <c r="M14" i="6"/>
  <c r="AA15" i="6"/>
  <c r="M15" i="6"/>
  <c r="AA16" i="6"/>
  <c r="M16" i="6"/>
  <c r="AA17" i="6"/>
  <c r="M17" i="6"/>
  <c r="AA18" i="6"/>
  <c r="M18" i="6"/>
  <c r="AA19" i="6"/>
  <c r="M19" i="6"/>
  <c r="AA20" i="6"/>
  <c r="M20" i="6"/>
  <c r="AA21" i="6"/>
  <c r="M21" i="6"/>
  <c r="AA22" i="6"/>
  <c r="M22" i="6"/>
  <c r="AA23" i="6"/>
  <c r="M23" i="6"/>
  <c r="AA24" i="6"/>
  <c r="M24" i="6"/>
  <c r="AA25" i="6"/>
  <c r="M25" i="6"/>
  <c r="AA26" i="6"/>
  <c r="M26" i="6"/>
  <c r="AA27" i="6"/>
  <c r="M27" i="6"/>
  <c r="AA28" i="6"/>
  <c r="M28" i="6"/>
  <c r="AA29" i="6"/>
  <c r="M29" i="6"/>
  <c r="AA30" i="6"/>
  <c r="M30" i="6"/>
  <c r="AA31" i="6"/>
  <c r="M31" i="6"/>
  <c r="AA32" i="6"/>
  <c r="M32" i="6"/>
  <c r="AA33" i="6"/>
  <c r="M33" i="6"/>
  <c r="AA34" i="6"/>
  <c r="M34" i="6"/>
  <c r="AA35" i="6"/>
  <c r="M35" i="6"/>
  <c r="AA36" i="6"/>
  <c r="M36" i="6"/>
  <c r="AA37" i="6"/>
  <c r="M37" i="6"/>
  <c r="AA2" i="5"/>
  <c r="M2" i="5"/>
  <c r="AA3" i="5"/>
  <c r="M3" i="5"/>
  <c r="AA4" i="5"/>
  <c r="M4" i="5"/>
  <c r="AA5" i="5"/>
  <c r="M5" i="5"/>
  <c r="AA6" i="5"/>
  <c r="M6" i="5"/>
  <c r="AA7" i="5"/>
  <c r="M7" i="5"/>
  <c r="AA8" i="5"/>
  <c r="M8" i="5"/>
  <c r="AA9" i="5"/>
  <c r="M9" i="5"/>
  <c r="AA10" i="5"/>
  <c r="M10" i="5"/>
  <c r="AA11" i="5"/>
  <c r="M11" i="5"/>
  <c r="AA12" i="5"/>
  <c r="M12" i="5"/>
  <c r="AA13" i="5"/>
  <c r="M13" i="5"/>
  <c r="AA14" i="5"/>
  <c r="M14" i="5"/>
  <c r="AA15" i="5"/>
  <c r="M15" i="5"/>
  <c r="AA16" i="5"/>
  <c r="M16" i="5"/>
  <c r="AA17" i="5"/>
  <c r="M17" i="5"/>
  <c r="AA18" i="5"/>
  <c r="M18" i="5"/>
  <c r="AA19" i="5"/>
  <c r="M19" i="5"/>
  <c r="AA20" i="5"/>
  <c r="M20" i="5"/>
  <c r="AA21" i="5"/>
  <c r="M21" i="5"/>
  <c r="AA22" i="5"/>
  <c r="M22" i="5"/>
  <c r="AA23" i="5"/>
  <c r="M23" i="5"/>
  <c r="AA24" i="5"/>
  <c r="M24" i="5"/>
  <c r="AA25" i="5"/>
  <c r="M25" i="5"/>
  <c r="AA26" i="5"/>
  <c r="M26" i="5"/>
  <c r="AA27" i="5"/>
  <c r="M27" i="5"/>
  <c r="AA28" i="5"/>
  <c r="M28" i="5"/>
  <c r="AA29" i="5"/>
  <c r="M29" i="5"/>
  <c r="AA30" i="5"/>
  <c r="M30" i="5"/>
  <c r="AA31" i="5"/>
  <c r="M31" i="5"/>
  <c r="AA32" i="5"/>
  <c r="M32" i="5"/>
  <c r="AA33" i="5"/>
  <c r="M33" i="5"/>
  <c r="AA34" i="5"/>
  <c r="M34" i="5"/>
  <c r="AA35" i="5"/>
  <c r="M35" i="5"/>
  <c r="AA36" i="5"/>
  <c r="M36" i="5"/>
  <c r="AA37" i="5"/>
  <c r="M37" i="5"/>
  <c r="AA2" i="4"/>
  <c r="M2" i="4"/>
  <c r="AA3" i="4"/>
  <c r="M3" i="4"/>
  <c r="AA4" i="4"/>
  <c r="M4" i="4"/>
  <c r="AA5" i="4"/>
  <c r="M5" i="4"/>
  <c r="AA6" i="4"/>
  <c r="M6" i="4"/>
  <c r="AA7" i="4"/>
  <c r="M7" i="4"/>
  <c r="AA8" i="4"/>
  <c r="M8" i="4"/>
  <c r="AA9" i="4"/>
  <c r="M9" i="4"/>
  <c r="AA10" i="4"/>
  <c r="M10" i="4"/>
  <c r="AA11" i="4"/>
  <c r="M11" i="4"/>
  <c r="AA12" i="4"/>
  <c r="M12" i="4"/>
  <c r="AA13" i="4"/>
  <c r="M13" i="4"/>
  <c r="AA14" i="4"/>
  <c r="M14" i="4"/>
  <c r="AA15" i="4"/>
  <c r="M15" i="4"/>
  <c r="AA16" i="4"/>
  <c r="M16" i="4"/>
  <c r="AA17" i="4"/>
  <c r="M17" i="4"/>
  <c r="AA18" i="4"/>
  <c r="M18" i="4"/>
  <c r="AA19" i="4"/>
  <c r="M19" i="4"/>
  <c r="AA20" i="4"/>
  <c r="M20" i="4"/>
  <c r="AA21" i="4"/>
  <c r="M21" i="4"/>
  <c r="AA22" i="4"/>
  <c r="M22" i="4"/>
  <c r="AA23" i="4"/>
  <c r="M23" i="4"/>
  <c r="AA24" i="4"/>
  <c r="M24" i="4"/>
  <c r="AA25" i="4"/>
  <c r="M25" i="4"/>
  <c r="AA26" i="4"/>
  <c r="M26" i="4"/>
  <c r="AA27" i="4"/>
  <c r="M27" i="4"/>
  <c r="AA28" i="4"/>
  <c r="M28" i="4"/>
  <c r="AA29" i="4"/>
  <c r="M29" i="4"/>
  <c r="AA30" i="4"/>
  <c r="M30" i="4"/>
  <c r="AA31" i="4"/>
  <c r="M31" i="4"/>
  <c r="AA32" i="4"/>
  <c r="M32" i="4"/>
  <c r="AA33" i="4"/>
  <c r="M33" i="4"/>
  <c r="AA34" i="4"/>
  <c r="M34" i="4"/>
  <c r="AA35" i="4"/>
  <c r="M35" i="4"/>
  <c r="AA36" i="4"/>
  <c r="M36" i="4"/>
  <c r="AA37" i="4"/>
  <c r="M37" i="4"/>
  <c r="K79" i="3"/>
  <c r="K78" i="3"/>
  <c r="K77" i="3"/>
  <c r="K76" i="3"/>
  <c r="AA2" i="3"/>
  <c r="M2" i="3"/>
  <c r="L2" i="3"/>
  <c r="AA3" i="3"/>
  <c r="M3" i="3"/>
  <c r="L3" i="3"/>
  <c r="AA4" i="3"/>
  <c r="M4" i="3"/>
  <c r="L4" i="3"/>
  <c r="AA5" i="3"/>
  <c r="M5" i="3"/>
  <c r="L5" i="3"/>
  <c r="AA6" i="3"/>
  <c r="M6" i="3"/>
  <c r="L6" i="3"/>
  <c r="AA7" i="3"/>
  <c r="M7" i="3"/>
  <c r="L7" i="3"/>
  <c r="AA8" i="3"/>
  <c r="M8" i="3"/>
  <c r="L8" i="3"/>
  <c r="AA9" i="3"/>
  <c r="M9" i="3"/>
  <c r="L9" i="3"/>
  <c r="AA10" i="3"/>
  <c r="M10" i="3"/>
  <c r="L10" i="3"/>
  <c r="AA11" i="3"/>
  <c r="M11" i="3"/>
  <c r="L11" i="3"/>
  <c r="AA12" i="3"/>
  <c r="M12" i="3"/>
  <c r="L12" i="3"/>
  <c r="AA13" i="3"/>
  <c r="M13" i="3"/>
  <c r="L13" i="3"/>
  <c r="AA14" i="3"/>
  <c r="M14" i="3"/>
  <c r="L14" i="3"/>
  <c r="AA15" i="3"/>
  <c r="M15" i="3"/>
  <c r="L15" i="3"/>
  <c r="AA16" i="3"/>
  <c r="M16" i="3"/>
  <c r="L16" i="3"/>
  <c r="AA17" i="3"/>
  <c r="M17" i="3"/>
  <c r="L17" i="3"/>
  <c r="AA18" i="3"/>
  <c r="M18" i="3"/>
  <c r="L18" i="3"/>
  <c r="AA19" i="3"/>
  <c r="M19" i="3"/>
  <c r="L19" i="3"/>
  <c r="AA20" i="3"/>
  <c r="M20" i="3"/>
  <c r="L20" i="3"/>
  <c r="AA21" i="3"/>
  <c r="M21" i="3"/>
  <c r="L21" i="3"/>
  <c r="AA22" i="3"/>
  <c r="M22" i="3"/>
  <c r="L22" i="3"/>
  <c r="AA23" i="3"/>
  <c r="M23" i="3"/>
  <c r="L23" i="3"/>
  <c r="AA24" i="3"/>
  <c r="M24" i="3"/>
  <c r="L24" i="3"/>
  <c r="D24" i="3"/>
  <c r="AA25" i="3"/>
  <c r="M25" i="3"/>
  <c r="L25" i="3"/>
  <c r="AA26" i="3"/>
  <c r="M26" i="3"/>
  <c r="L26" i="3"/>
  <c r="AA27" i="3"/>
  <c r="M27" i="3"/>
  <c r="L27" i="3"/>
  <c r="AA28" i="3"/>
  <c r="M28" i="3"/>
  <c r="L28" i="3"/>
  <c r="AA29" i="3"/>
  <c r="M29" i="3"/>
  <c r="L29" i="3"/>
  <c r="AA30" i="3"/>
  <c r="M30" i="3"/>
  <c r="L30" i="3"/>
  <c r="AA31" i="3"/>
  <c r="M31" i="3"/>
  <c r="L31" i="3"/>
  <c r="AA32" i="3"/>
  <c r="M32" i="3"/>
  <c r="L32" i="3"/>
  <c r="AA33" i="3"/>
  <c r="M33" i="3"/>
  <c r="L33" i="3"/>
  <c r="AA34" i="3"/>
  <c r="M34" i="3"/>
  <c r="L34" i="3"/>
  <c r="AA35" i="3"/>
  <c r="M35" i="3"/>
  <c r="L35" i="3"/>
  <c r="AA36" i="3"/>
  <c r="M36" i="3"/>
  <c r="L36" i="3"/>
  <c r="AA37" i="3"/>
  <c r="M37" i="3"/>
  <c r="L37" i="3"/>
  <c r="AA2" i="2"/>
  <c r="AA3" i="2"/>
  <c r="J3" i="7" s="1"/>
  <c r="AA4" i="2"/>
  <c r="AA5" i="2"/>
  <c r="AA6" i="2"/>
  <c r="AA7" i="2"/>
  <c r="J7" i="7" s="1"/>
  <c r="AA8" i="2"/>
  <c r="AA9" i="2"/>
  <c r="AA10" i="2"/>
  <c r="AA11" i="2"/>
  <c r="J11" i="7" s="1"/>
  <c r="AA12" i="2"/>
  <c r="AA13" i="2"/>
  <c r="AA14" i="2"/>
  <c r="AA15" i="2"/>
  <c r="J15" i="7" s="1"/>
  <c r="AA16" i="2"/>
  <c r="AA17" i="2"/>
  <c r="AA18" i="2"/>
  <c r="AA19" i="2"/>
  <c r="J19" i="7" s="1"/>
  <c r="AA20" i="2"/>
  <c r="AA21" i="2"/>
  <c r="AA22" i="2"/>
  <c r="AA23" i="2"/>
  <c r="J23" i="7" s="1"/>
  <c r="AA24" i="2"/>
  <c r="J24" i="7" s="1"/>
  <c r="AA25" i="2"/>
  <c r="AA26" i="2"/>
  <c r="AA27" i="2"/>
  <c r="J27" i="7" s="1"/>
  <c r="AA28" i="2"/>
  <c r="J28" i="7" s="1"/>
  <c r="AA29" i="2"/>
  <c r="AA30" i="2"/>
  <c r="AA31" i="2"/>
  <c r="J31" i="7" s="1"/>
  <c r="AA32" i="2"/>
  <c r="J32" i="7" s="1"/>
  <c r="AA33" i="2"/>
  <c r="AA34" i="2"/>
  <c r="AA35" i="2"/>
  <c r="J35" i="7" s="1"/>
  <c r="AA36" i="2"/>
  <c r="J36" i="7" s="1"/>
  <c r="AA37" i="2"/>
  <c r="J39" i="7"/>
  <c r="J40" i="7"/>
  <c r="J41" i="7" l="1"/>
  <c r="J37" i="7"/>
  <c r="J33" i="7"/>
  <c r="J29" i="7"/>
  <c r="J25" i="7"/>
  <c r="J38" i="7"/>
  <c r="J30" i="7"/>
  <c r="J22" i="7"/>
  <c r="J14" i="7"/>
  <c r="J6" i="7"/>
  <c r="J21" i="7"/>
  <c r="J17" i="7"/>
  <c r="J13" i="7"/>
  <c r="J9" i="7"/>
  <c r="J5" i="7"/>
  <c r="J42" i="7"/>
  <c r="J34" i="7"/>
  <c r="J26" i="7"/>
  <c r="J18" i="7"/>
  <c r="J10" i="7"/>
  <c r="J2" i="7"/>
  <c r="J20" i="7"/>
  <c r="J16" i="7"/>
  <c r="J12" i="7"/>
  <c r="J8" i="7"/>
  <c r="J4" i="7"/>
  <c r="J43" i="7"/>
</calcChain>
</file>

<file path=xl/sharedStrings.xml><?xml version="1.0" encoding="utf-8"?>
<sst xmlns="http://schemas.openxmlformats.org/spreadsheetml/2006/main" count="532" uniqueCount="116">
  <si>
    <t>Universidade:</t>
  </si>
  <si>
    <t>UFPR</t>
  </si>
  <si>
    <t>Número de Ucs:</t>
  </si>
  <si>
    <t>UC</t>
  </si>
  <si>
    <t>Nome do Campus</t>
  </si>
  <si>
    <t>Distribuidora</t>
  </si>
  <si>
    <t>Subgrupo</t>
  </si>
  <si>
    <t>Endereço</t>
  </si>
  <si>
    <t>CENTRO POLITÉCNICO - UFPR</t>
  </si>
  <si>
    <t>COPEL</t>
  </si>
  <si>
    <t>A4</t>
  </si>
  <si>
    <t>RODOVIA BR 116 - JARDIM DAS AMÉRICAS - CURITIBA - PR</t>
  </si>
  <si>
    <t>SUBSEDE DA SAÚDE - UFPR</t>
  </si>
  <si>
    <t>AV. PREF LOTHARIO MEISSNER, 632 - J. BOTANICO - CURITIBA - PR - CEP 80210-170</t>
  </si>
  <si>
    <t>SETOR DE CIENCIAS AGRARIAS - UFPR</t>
  </si>
  <si>
    <t>R JAIME BALAO, 675 - HUGO LANGE - CURITIBA - PR - CEP: 80040-340</t>
  </si>
  <si>
    <t>PALOTINA - UFPR</t>
  </si>
  <si>
    <t>R PIONEIRO, 2153 - DALLAS - PALOTINA - PR - CEP: 85950-000</t>
  </si>
  <si>
    <t>SETOR DE CIENCIAS DA SAUDE - UFPR</t>
  </si>
  <si>
    <t>R PE CAMARGO, 280 - ALTO DA GLORIA - CURITIBA - PR - CEP: 80060-240</t>
  </si>
  <si>
    <t>Observações:</t>
  </si>
  <si>
    <t>DATA</t>
  </si>
  <si>
    <t>ANO</t>
  </si>
  <si>
    <t>MÊS</t>
  </si>
  <si>
    <t>PERIODO</t>
  </si>
  <si>
    <t>PIS/PASEP</t>
  </si>
  <si>
    <t>COFINS</t>
  </si>
  <si>
    <t>ICMS</t>
  </si>
  <si>
    <t>DEMANDA_CONTRATADA_P</t>
  </si>
  <si>
    <t>DEMANDA_CONTRATADA_FP</t>
  </si>
  <si>
    <t>DEMANDA_REGISTRADA_P</t>
  </si>
  <si>
    <t>DEMANDA_REGISTRADA_FP</t>
  </si>
  <si>
    <t>DEMANDA_ISENTA_P</t>
  </si>
  <si>
    <t>DEMANDA_ISENTA_FP</t>
  </si>
  <si>
    <t>TAR_TUSD_KW_P</t>
  </si>
  <si>
    <t>TAR_TUSD_KW_FP</t>
  </si>
  <si>
    <t>ENERGIA_PONTA</t>
  </si>
  <si>
    <t>ENERGIA_FPONTA</t>
  </si>
  <si>
    <t>TAR_TUSD_KWH_P</t>
  </si>
  <si>
    <t>TAR_TUSD_KWH_FP</t>
  </si>
  <si>
    <t>TAR_TE_KWH_P</t>
  </si>
  <si>
    <t>TAR_TE_KWH_FP</t>
  </si>
  <si>
    <t>REAT_KVAR_PONTA</t>
  </si>
  <si>
    <t>REAT_KVAR_FPONTA</t>
  </si>
  <si>
    <t>TAR_REAT_PONTA</t>
  </si>
  <si>
    <t>TAR_REAT_FPONTA</t>
  </si>
  <si>
    <t>Acrescimo_Bamar</t>
  </si>
  <si>
    <t>Acrescimo_Bverm1</t>
  </si>
  <si>
    <t>Acrescimo_Bverm2</t>
  </si>
  <si>
    <t>VERDE</t>
  </si>
  <si>
    <t>EXEMPLO DEZ/2015</t>
  </si>
  <si>
    <t>INCIDE ICMS?</t>
  </si>
  <si>
    <t>ENERG. ELET. PONTA</t>
  </si>
  <si>
    <t>SIM</t>
  </si>
  <si>
    <t>ENERG. ELET. F. PONTA</t>
  </si>
  <si>
    <t>ENERGIA REAT. PONTA</t>
  </si>
  <si>
    <t>ENERGIA REAT. F. PONTA</t>
  </si>
  <si>
    <t>DEMANDA F. PONTA</t>
  </si>
  <si>
    <t>DEM ISENTA ICMS</t>
  </si>
  <si>
    <t>NAO</t>
  </si>
  <si>
    <t>DEMANDA REAT. EXCED.</t>
  </si>
  <si>
    <t>ENERGIA B. VERMELHA</t>
  </si>
  <si>
    <t>ACRESCIMO MORAT.</t>
  </si>
  <si>
    <t xml:space="preserve">JUROS </t>
  </si>
  <si>
    <t>MULTA ATRASO</t>
  </si>
  <si>
    <t>MULTA S/ ILUMINACAO</t>
  </si>
  <si>
    <t>CONT. ILUMIN PUBLICA</t>
  </si>
  <si>
    <t>TRIBUTO IRPJ</t>
  </si>
  <si>
    <t>TRIBUTO PIS</t>
  </si>
  <si>
    <t>TRIBUTO COFINS</t>
  </si>
  <si>
    <t>TRIBUTO CSLL</t>
  </si>
  <si>
    <t>29/02/2018</t>
  </si>
  <si>
    <t>Fatura Distribuidora - ACR</t>
  </si>
  <si>
    <t>ACL X ACR - Consolidado Bandeira Verde</t>
  </si>
  <si>
    <t>Quantidade</t>
  </si>
  <si>
    <t>Preço (R$)</t>
  </si>
  <si>
    <t>Total</t>
  </si>
  <si>
    <t>Despesa (R$/ano)</t>
  </si>
  <si>
    <t>Demanda Ponta</t>
  </si>
  <si>
    <t>kW</t>
  </si>
  <si>
    <t>-</t>
  </si>
  <si>
    <t>ACR</t>
  </si>
  <si>
    <t>Demanda F. Ponta</t>
  </si>
  <si>
    <t>ACL CONV.</t>
  </si>
  <si>
    <t>TUSD Ponta</t>
  </si>
  <si>
    <t>MWh</t>
  </si>
  <si>
    <t>ACL I5</t>
  </si>
  <si>
    <t>TUSD F. Ponta</t>
  </si>
  <si>
    <t>ACL I1</t>
  </si>
  <si>
    <t>TE Ponta</t>
  </si>
  <si>
    <t>TE F. Ponta</t>
  </si>
  <si>
    <t>PIS/COFINS</t>
  </si>
  <si>
    <t>Total ACR</t>
  </si>
  <si>
    <t>Fatura Distribuidora - ACL CONVENCIONAL</t>
  </si>
  <si>
    <t>ICMS Distribuidora</t>
  </si>
  <si>
    <t>ICMS Livre</t>
  </si>
  <si>
    <t>Total Dist.</t>
  </si>
  <si>
    <t>Fatura Energia - ACL</t>
  </si>
  <si>
    <t>Total (R$)</t>
  </si>
  <si>
    <t>Energia</t>
  </si>
  <si>
    <t>Resultado do Leilao para Regiao Sul no 4T/2019</t>
  </si>
  <si>
    <t>Encargos</t>
  </si>
  <si>
    <t>Total Livre - Conv.</t>
  </si>
  <si>
    <t>Fatura Distribuidora - ACL (Incentivada 50% - I5)</t>
  </si>
  <si>
    <t>Desconto Livre</t>
  </si>
  <si>
    <t>29% ???</t>
  </si>
  <si>
    <t>Energia I50%</t>
  </si>
  <si>
    <t>296,27 --&gt; Pesquisa PLD Medio de 14/01</t>
  </si>
  <si>
    <t>Total Livre - I50%</t>
  </si>
  <si>
    <t>Fatura Distribuidora - ACL (Incentivada 100% - I1)</t>
  </si>
  <si>
    <t>Energia I100%</t>
  </si>
  <si>
    <t>Valor 31% acima do valor da I5. Verificar valor real</t>
  </si>
  <si>
    <t>Total Livre - I100%</t>
  </si>
  <si>
    <t>VALOR_DA_FATURA</t>
  </si>
  <si>
    <t>CONSUMO_TOTAL</t>
  </si>
  <si>
    <t>Categoria_Tarifa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</si>
</sst>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dd/mm/yyyy"/>
    <numFmt numFmtId="165" formatCode="[$R$ -416]#,##0.00"/>
    <numFmt numFmtId="166" formatCode="0.000000"/>
    <numFmt numFmtId="167" formatCode="mm/yyyy"/>
    <numFmt numFmtId="168" formatCode="m/yyyy"/>
    <numFmt numFmtId="169" formatCode="yyyy\.mm"/>
    <numFmt numFmtId="170" formatCode="d/m/yyyy"/>
    <numFmt numFmtId="171" formatCode="yyyy\.m"/>
  </numFmts>
  <fonts count="10" x14ac:knownFonts="1">
    <font>
      <sz val="10"/>
      <color rgb="FF000000"/>
      <name val="Arial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b/>
      <sz val="10"/>
      <color theme="1"/>
      <name val="Arial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9900"/>
        <bgColor rgb="FFFF9900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1" fillId="0" borderId="1" xfId="0" applyFont="1" applyBorder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/>
    <xf numFmtId="0" fontId="2" fillId="0" borderId="1" xfId="0" applyFont="1" applyBorder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164" fontId="3" fillId="0" borderId="0" xfId="0" applyNumberFormat="1" applyFont="1" applyAlignment="1"/>
    <xf numFmtId="0" fontId="3" fillId="0" borderId="0" xfId="0" applyFont="1" applyAlignment="1"/>
    <xf numFmtId="0" fontId="3" fillId="0" borderId="0" xfId="0" applyFont="1"/>
    <xf numFmtId="0" fontId="3" fillId="2" borderId="0" xfId="0" applyFont="1" applyFill="1" applyAlignment="1"/>
    <xf numFmtId="165" fontId="3" fillId="0" borderId="0" xfId="0" applyNumberFormat="1" applyFont="1" applyAlignment="1"/>
    <xf numFmtId="166" fontId="3" fillId="2" borderId="0" xfId="0" applyNumberFormat="1" applyFont="1" applyFill="1" applyAlignment="1"/>
    <xf numFmtId="0" fontId="3" fillId="0" borderId="0" xfId="0" applyFont="1" applyAlignment="1"/>
    <xf numFmtId="2" fontId="3" fillId="0" borderId="0" xfId="0" applyNumberFormat="1" applyFont="1" applyAlignment="1"/>
    <xf numFmtId="0" fontId="3" fillId="0" borderId="0" xfId="0" applyFont="1"/>
    <xf numFmtId="2" fontId="4" fillId="3" borderId="0" xfId="0" applyNumberFormat="1" applyFont="1" applyFill="1" applyAlignment="1"/>
    <xf numFmtId="0" fontId="4" fillId="3" borderId="0" xfId="0" applyFont="1" applyFill="1" applyAlignment="1"/>
    <xf numFmtId="164" fontId="3" fillId="0" borderId="0" xfId="0" applyNumberFormat="1" applyFont="1" applyAlignment="1"/>
    <xf numFmtId="0" fontId="3" fillId="4" borderId="0" xfId="0" applyFont="1" applyFill="1" applyAlignment="1"/>
    <xf numFmtId="0" fontId="3" fillId="3" borderId="0" xfId="0" applyFont="1" applyFill="1"/>
    <xf numFmtId="0" fontId="5" fillId="0" borderId="0" xfId="0" applyFont="1" applyAlignment="1"/>
    <xf numFmtId="0" fontId="5" fillId="0" borderId="0" xfId="0" applyFont="1" applyAlignment="1">
      <alignment horizontal="right"/>
    </xf>
    <xf numFmtId="167" fontId="3" fillId="0" borderId="0" xfId="0" applyNumberFormat="1" applyFont="1" applyAlignment="1"/>
    <xf numFmtId="4" fontId="3" fillId="0" borderId="0" xfId="0" applyNumberFormat="1" applyFont="1" applyAlignment="1"/>
    <xf numFmtId="168" fontId="3" fillId="0" borderId="0" xfId="0" applyNumberFormat="1" applyFont="1" applyAlignment="1"/>
    <xf numFmtId="169" fontId="3" fillId="0" borderId="0" xfId="0" applyNumberFormat="1" applyFont="1" applyAlignment="1"/>
    <xf numFmtId="170" fontId="3" fillId="0" borderId="0" xfId="0" applyNumberFormat="1" applyFont="1" applyAlignment="1"/>
    <xf numFmtId="171" fontId="3" fillId="0" borderId="0" xfId="0" applyNumberFormat="1" applyFont="1" applyAlignment="1"/>
    <xf numFmtId="0" fontId="6" fillId="0" borderId="0" xfId="0" applyFont="1" applyAlignment="1"/>
    <xf numFmtId="0" fontId="6" fillId="0" borderId="0" xfId="0" applyFont="1"/>
    <xf numFmtId="10" fontId="3" fillId="0" borderId="0" xfId="0" applyNumberFormat="1" applyFont="1"/>
    <xf numFmtId="165" fontId="5" fillId="0" borderId="0" xfId="0" applyNumberFormat="1" applyFont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64" fontId="8" fillId="0" borderId="0" xfId="0" applyNumberFormat="1" applyFont="1" applyAlignment="1">
      <alignment horizontal="right"/>
    </xf>
    <xf numFmtId="0" fontId="8" fillId="0" borderId="0" xfId="0" applyFont="1" applyAlignment="1">
      <alignment horizontal="right"/>
    </xf>
    <xf numFmtId="4" fontId="3" fillId="0" borderId="0" xfId="0" applyNumberFormat="1" applyFont="1"/>
    <xf numFmtId="165" fontId="3" fillId="0" borderId="0" xfId="0" applyNumberFormat="1" applyFont="1"/>
    <xf numFmtId="170" fontId="8" fillId="0" borderId="0" xfId="0" applyNumberFormat="1" applyFont="1" applyAlignment="1">
      <alignment horizontal="right"/>
    </xf>
    <xf numFmtId="0" fontId="8" fillId="0" borderId="0" xfId="0" applyFont="1" applyAlignment="1"/>
    <xf numFmtId="0" fontId="8" fillId="0" borderId="1" xfId="0" applyFont="1" applyBorder="1" applyAlignment="1"/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right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4" fontId="8" fillId="0" borderId="1" xfId="0" applyNumberFormat="1" applyFont="1" applyBorder="1" applyAlignment="1">
      <alignment horizontal="left"/>
    </xf>
    <xf numFmtId="0" fontId="8" fillId="4" borderId="1" xfId="0" applyFont="1" applyFill="1" applyBorder="1" applyAlignment="1">
      <alignment horizontal="right"/>
    </xf>
    <xf numFmtId="2" fontId="8" fillId="4" borderId="1" xfId="0" applyNumberFormat="1" applyFont="1" applyFill="1" applyBorder="1" applyAlignment="1">
      <alignment horizontal="right"/>
    </xf>
    <xf numFmtId="10" fontId="8" fillId="0" borderId="1" xfId="0" applyNumberFormat="1" applyFont="1" applyBorder="1" applyAlignment="1">
      <alignment horizontal="right"/>
    </xf>
    <xf numFmtId="9" fontId="8" fillId="0" borderId="1" xfId="0" applyNumberFormat="1" applyFont="1" applyBorder="1" applyAlignment="1">
      <alignment horizontal="right"/>
    </xf>
    <xf numFmtId="4" fontId="8" fillId="6" borderId="1" xfId="0" applyNumberFormat="1" applyFont="1" applyFill="1" applyBorder="1" applyAlignment="1">
      <alignment horizontal="left"/>
    </xf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left"/>
    </xf>
    <xf numFmtId="4" fontId="8" fillId="7" borderId="1" xfId="0" applyNumberFormat="1" applyFont="1" applyFill="1" applyBorder="1" applyAlignment="1">
      <alignment horizontal="left"/>
    </xf>
    <xf numFmtId="0" fontId="8" fillId="0" borderId="0" xfId="0" applyFont="1" applyAlignment="1"/>
    <xf numFmtId="2" fontId="8" fillId="0" borderId="1" xfId="0" applyNumberFormat="1" applyFont="1" applyBorder="1" applyAlignment="1">
      <alignment horizontal="right"/>
    </xf>
    <xf numFmtId="0" fontId="8" fillId="7" borderId="1" xfId="0" applyFont="1" applyFill="1" applyBorder="1" applyAlignment="1">
      <alignment horizontal="left"/>
    </xf>
    <xf numFmtId="0" fontId="8" fillId="7" borderId="1" xfId="0" applyFont="1" applyFill="1" applyBorder="1" applyAlignment="1"/>
    <xf numFmtId="0" fontId="8" fillId="7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left"/>
    </xf>
    <xf numFmtId="0" fontId="8" fillId="6" borderId="1" xfId="0" applyFont="1" applyFill="1" applyBorder="1" applyAlignment="1"/>
    <xf numFmtId="0" fontId="8" fillId="6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9" fontId="8" fillId="0" borderId="1" xfId="0" applyNumberFormat="1" applyFont="1" applyBorder="1" applyAlignment="1"/>
    <xf numFmtId="0" fontId="8" fillId="0" borderId="0" xfId="0" applyFont="1" applyAlignment="1">
      <alignment horizontal="left"/>
    </xf>
    <xf numFmtId="0" fontId="9" fillId="5" borderId="2" xfId="0" applyFont="1" applyFill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9" fillId="0" borderId="2" xfId="0" applyFont="1" applyBorder="1" applyAlignment="1">
      <alignment horizontal="center"/>
    </xf>
    <xf numFmtId="0" fontId="8" fillId="6" borderId="2" xfId="0" applyFont="1" applyFill="1" applyBorder="1" applyAlignment="1">
      <alignment horizontal="left"/>
    </xf>
    <xf numFmtId="0" fontId="8" fillId="7" borderId="2" xfId="0" applyFont="1" applyFill="1" applyBorder="1" applyAlignment="1">
      <alignment horizontal="left"/>
    </xf>
    <xf numFmtId="0" fontId="8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Valor da Fatura (R$)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Consolidados'!$I$1</c:f>
              <c:strCache>
                <c:ptCount val="1"/>
                <c:pt idx="0">
                  <c:v>VALOR_DA_FATURA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'Dados Consolidados'!$A$2:$A$43</c:f>
              <c:numCache>
                <c:formatCode>dd/mm/yyyy</c:formatCode>
                <c:ptCount val="42"/>
                <c:pt idx="0">
                  <c:v>42755</c:v>
                </c:pt>
                <c:pt idx="1">
                  <c:v>42786</c:v>
                </c:pt>
                <c:pt idx="2">
                  <c:v>42814</c:v>
                </c:pt>
                <c:pt idx="3">
                  <c:v>42845</c:v>
                </c:pt>
                <c:pt idx="4">
                  <c:v>42875</c:v>
                </c:pt>
                <c:pt idx="5">
                  <c:v>42906</c:v>
                </c:pt>
                <c:pt idx="6">
                  <c:v>42936</c:v>
                </c:pt>
                <c:pt idx="7">
                  <c:v>42967</c:v>
                </c:pt>
                <c:pt idx="8">
                  <c:v>42998</c:v>
                </c:pt>
                <c:pt idx="9" formatCode="d/m/yyyy">
                  <c:v>43028</c:v>
                </c:pt>
                <c:pt idx="10" formatCode="d/m/yyyy">
                  <c:v>43059</c:v>
                </c:pt>
                <c:pt idx="11" formatCode="d/m/yyyy">
                  <c:v>43089</c:v>
                </c:pt>
                <c:pt idx="12">
                  <c:v>43120</c:v>
                </c:pt>
                <c:pt idx="13">
                  <c:v>43151</c:v>
                </c:pt>
                <c:pt idx="14">
                  <c:v>43179</c:v>
                </c:pt>
                <c:pt idx="15">
                  <c:v>43210</c:v>
                </c:pt>
                <c:pt idx="16">
                  <c:v>43240</c:v>
                </c:pt>
                <c:pt idx="17">
                  <c:v>43271</c:v>
                </c:pt>
                <c:pt idx="18">
                  <c:v>43303</c:v>
                </c:pt>
                <c:pt idx="19">
                  <c:v>43334</c:v>
                </c:pt>
                <c:pt idx="20">
                  <c:v>43365</c:v>
                </c:pt>
                <c:pt idx="21" formatCode="d/m/yyyy">
                  <c:v>43395</c:v>
                </c:pt>
                <c:pt idx="22" formatCode="d/m/yyyy">
                  <c:v>43424</c:v>
                </c:pt>
                <c:pt idx="23" formatCode="d/m/yyyy">
                  <c:v>43454</c:v>
                </c:pt>
                <c:pt idx="24">
                  <c:v>43485</c:v>
                </c:pt>
                <c:pt idx="25">
                  <c:v>43516</c:v>
                </c:pt>
                <c:pt idx="26">
                  <c:v>43544</c:v>
                </c:pt>
                <c:pt idx="27">
                  <c:v>43575</c:v>
                </c:pt>
                <c:pt idx="28">
                  <c:v>43605</c:v>
                </c:pt>
                <c:pt idx="29">
                  <c:v>43636</c:v>
                </c:pt>
                <c:pt idx="30">
                  <c:v>43666</c:v>
                </c:pt>
                <c:pt idx="31">
                  <c:v>43697</c:v>
                </c:pt>
                <c:pt idx="32">
                  <c:v>43728</c:v>
                </c:pt>
                <c:pt idx="33" formatCode="d/m/yyyy">
                  <c:v>43758</c:v>
                </c:pt>
                <c:pt idx="34" formatCode="d/m/yyyy">
                  <c:v>43789</c:v>
                </c:pt>
                <c:pt idx="35" formatCode="d/m/yyyy">
                  <c:v>43819</c:v>
                </c:pt>
                <c:pt idx="36">
                  <c:v>43850</c:v>
                </c:pt>
                <c:pt idx="37">
                  <c:v>43881</c:v>
                </c:pt>
                <c:pt idx="38">
                  <c:v>43910</c:v>
                </c:pt>
                <c:pt idx="39">
                  <c:v>43941</c:v>
                </c:pt>
                <c:pt idx="40">
                  <c:v>43971</c:v>
                </c:pt>
                <c:pt idx="41">
                  <c:v>44002</c:v>
                </c:pt>
              </c:numCache>
            </c:numRef>
          </c:cat>
          <c:val>
            <c:numRef>
              <c:f>'Dados Consolidados'!$I$2:$I$43</c:f>
              <c:numCache>
                <c:formatCode>[$R$ -416]#,##0.00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883550.08</c:v>
                </c:pt>
                <c:pt idx="8">
                  <c:v>841776.07000000007</c:v>
                </c:pt>
                <c:pt idx="9">
                  <c:v>874413.34999999986</c:v>
                </c:pt>
                <c:pt idx="10">
                  <c:v>756063.97000000009</c:v>
                </c:pt>
                <c:pt idx="11">
                  <c:v>693698.25</c:v>
                </c:pt>
                <c:pt idx="12">
                  <c:v>778579.24000000011</c:v>
                </c:pt>
                <c:pt idx="13">
                  <c:v>761925.9</c:v>
                </c:pt>
                <c:pt idx="14">
                  <c:v>856807.80999999982</c:v>
                </c:pt>
                <c:pt idx="15">
                  <c:v>759419.41</c:v>
                </c:pt>
                <c:pt idx="16">
                  <c:v>711696.49999999988</c:v>
                </c:pt>
                <c:pt idx="17">
                  <c:v>674075.79</c:v>
                </c:pt>
                <c:pt idx="18">
                  <c:v>836845.22999999986</c:v>
                </c:pt>
                <c:pt idx="19">
                  <c:v>831274.75</c:v>
                </c:pt>
                <c:pt idx="20">
                  <c:v>874503.5</c:v>
                </c:pt>
                <c:pt idx="21">
                  <c:v>862623.74</c:v>
                </c:pt>
                <c:pt idx="22">
                  <c:v>842916.52999999991</c:v>
                </c:pt>
                <c:pt idx="23">
                  <c:v>803478.19</c:v>
                </c:pt>
                <c:pt idx="24">
                  <c:v>785354.52</c:v>
                </c:pt>
                <c:pt idx="25">
                  <c:v>731419.96</c:v>
                </c:pt>
                <c:pt idx="26">
                  <c:v>762670.09</c:v>
                </c:pt>
                <c:pt idx="27">
                  <c:v>769980.14</c:v>
                </c:pt>
                <c:pt idx="28">
                  <c:v>644681.80999999994</c:v>
                </c:pt>
                <c:pt idx="29">
                  <c:v>599432.17000000004</c:v>
                </c:pt>
                <c:pt idx="30">
                  <c:v>848020.01</c:v>
                </c:pt>
                <c:pt idx="31">
                  <c:v>813412.20000000007</c:v>
                </c:pt>
                <c:pt idx="32">
                  <c:v>802343.66</c:v>
                </c:pt>
                <c:pt idx="33">
                  <c:v>813653.58</c:v>
                </c:pt>
                <c:pt idx="34">
                  <c:v>709653.82</c:v>
                </c:pt>
                <c:pt idx="35">
                  <c:v>657702.64</c:v>
                </c:pt>
                <c:pt idx="36">
                  <c:v>702530.05999999994</c:v>
                </c:pt>
                <c:pt idx="37">
                  <c:v>634961.6100000001</c:v>
                </c:pt>
                <c:pt idx="38">
                  <c:v>720330.89</c:v>
                </c:pt>
                <c:pt idx="39">
                  <c:v>692742.74</c:v>
                </c:pt>
                <c:pt idx="40">
                  <c:v>616591.1100000001</c:v>
                </c:pt>
                <c:pt idx="41">
                  <c:v>530768.14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09-8746-BA6D-A4515401A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828122"/>
        <c:axId val="305356748"/>
      </c:lineChart>
      <c:dateAx>
        <c:axId val="7368281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dd/mm/yyyy" sourceLinked="1"/>
        <c:majorTickMark val="none"/>
        <c:minorTickMark val="none"/>
        <c:tickLblPos val="nextTo"/>
        <c:txPr>
          <a:bodyPr rot="0"/>
          <a:lstStyle/>
          <a:p>
            <a:pPr lvl="0">
              <a:defRPr sz="1200" b="0">
                <a:solidFill>
                  <a:srgbClr val="000000"/>
                </a:solidFill>
                <a:latin typeface="+mn-lt"/>
              </a:defRPr>
            </a:pPr>
            <a:endParaRPr lang="en-BR"/>
          </a:p>
        </c:txPr>
        <c:crossAx val="305356748"/>
        <c:crosses val="autoZero"/>
        <c:auto val="1"/>
        <c:lblOffset val="100"/>
        <c:baseTimeUnit val="months"/>
      </c:dateAx>
      <c:valAx>
        <c:axId val="3053567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Valor da Fatura</a:t>
                </a:r>
              </a:p>
            </c:rich>
          </c:tx>
          <c:overlay val="0"/>
        </c:title>
        <c:numFmt formatCode="[$R$ -416]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BR"/>
          </a:p>
        </c:txPr>
        <c:crossAx val="73682812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B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Consumo Total (kWh)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Consolidados'!$J$1</c:f>
              <c:strCache>
                <c:ptCount val="1"/>
                <c:pt idx="0">
                  <c:v>CONSUMO_TOTAL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spPr>
              <a:ln w="19050">
                <a:solidFill>
                  <a:srgbClr val="DD7E6B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numRef>
              <c:f>'Dados Consolidados'!$A$2:$A$40</c:f>
              <c:numCache>
                <c:formatCode>dd/mm/yyyy</c:formatCode>
                <c:ptCount val="39"/>
                <c:pt idx="0">
                  <c:v>42755</c:v>
                </c:pt>
                <c:pt idx="1">
                  <c:v>42786</c:v>
                </c:pt>
                <c:pt idx="2">
                  <c:v>42814</c:v>
                </c:pt>
                <c:pt idx="3">
                  <c:v>42845</c:v>
                </c:pt>
                <c:pt idx="4">
                  <c:v>42875</c:v>
                </c:pt>
                <c:pt idx="5">
                  <c:v>42906</c:v>
                </c:pt>
                <c:pt idx="6">
                  <c:v>42936</c:v>
                </c:pt>
                <c:pt idx="7">
                  <c:v>42967</c:v>
                </c:pt>
                <c:pt idx="8">
                  <c:v>42998</c:v>
                </c:pt>
                <c:pt idx="9" formatCode="d/m/yyyy">
                  <c:v>43028</c:v>
                </c:pt>
                <c:pt idx="10" formatCode="d/m/yyyy">
                  <c:v>43059</c:v>
                </c:pt>
                <c:pt idx="11" formatCode="d/m/yyyy">
                  <c:v>43089</c:v>
                </c:pt>
                <c:pt idx="12">
                  <c:v>43120</c:v>
                </c:pt>
                <c:pt idx="13">
                  <c:v>43151</c:v>
                </c:pt>
                <c:pt idx="14">
                  <c:v>43179</c:v>
                </c:pt>
                <c:pt idx="15">
                  <c:v>43210</c:v>
                </c:pt>
                <c:pt idx="16">
                  <c:v>43240</c:v>
                </c:pt>
                <c:pt idx="17">
                  <c:v>43271</c:v>
                </c:pt>
                <c:pt idx="18">
                  <c:v>43303</c:v>
                </c:pt>
                <c:pt idx="19">
                  <c:v>43334</c:v>
                </c:pt>
                <c:pt idx="20">
                  <c:v>43365</c:v>
                </c:pt>
                <c:pt idx="21" formatCode="d/m/yyyy">
                  <c:v>43395</c:v>
                </c:pt>
                <c:pt idx="22" formatCode="d/m/yyyy">
                  <c:v>43424</c:v>
                </c:pt>
                <c:pt idx="23" formatCode="d/m/yyyy">
                  <c:v>43454</c:v>
                </c:pt>
                <c:pt idx="24">
                  <c:v>43485</c:v>
                </c:pt>
                <c:pt idx="25">
                  <c:v>43516</c:v>
                </c:pt>
                <c:pt idx="26">
                  <c:v>43544</c:v>
                </c:pt>
                <c:pt idx="27">
                  <c:v>43575</c:v>
                </c:pt>
                <c:pt idx="28">
                  <c:v>43605</c:v>
                </c:pt>
                <c:pt idx="29">
                  <c:v>43636</c:v>
                </c:pt>
                <c:pt idx="30">
                  <c:v>43666</c:v>
                </c:pt>
                <c:pt idx="31">
                  <c:v>43697</c:v>
                </c:pt>
                <c:pt idx="32">
                  <c:v>43728</c:v>
                </c:pt>
                <c:pt idx="33" formatCode="d/m/yyyy">
                  <c:v>43758</c:v>
                </c:pt>
                <c:pt idx="34" formatCode="d/m/yyyy">
                  <c:v>43789</c:v>
                </c:pt>
                <c:pt idx="35" formatCode="d/m/yyyy">
                  <c:v>43819</c:v>
                </c:pt>
                <c:pt idx="36">
                  <c:v>43850</c:v>
                </c:pt>
                <c:pt idx="37">
                  <c:v>43881</c:v>
                </c:pt>
                <c:pt idx="38">
                  <c:v>43910</c:v>
                </c:pt>
              </c:numCache>
            </c:numRef>
          </c:cat>
          <c:val>
            <c:numRef>
              <c:f>'Dados Consolidados'!$J$2:$J$40</c:f>
              <c:numCache>
                <c:formatCode>#,##0.00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1101048</c:v>
                </c:pt>
                <c:pt idx="8">
                  <c:v>1050388</c:v>
                </c:pt>
                <c:pt idx="9">
                  <c:v>1072257</c:v>
                </c:pt>
                <c:pt idx="10">
                  <c:v>935923</c:v>
                </c:pt>
                <c:pt idx="11">
                  <c:v>914221</c:v>
                </c:pt>
                <c:pt idx="12">
                  <c:v>1027296</c:v>
                </c:pt>
                <c:pt idx="13">
                  <c:v>1001035</c:v>
                </c:pt>
                <c:pt idx="14">
                  <c:v>1089511</c:v>
                </c:pt>
                <c:pt idx="15">
                  <c:v>955554</c:v>
                </c:pt>
                <c:pt idx="16">
                  <c:v>1001722</c:v>
                </c:pt>
                <c:pt idx="17">
                  <c:v>873727</c:v>
                </c:pt>
                <c:pt idx="18">
                  <c:v>1078432</c:v>
                </c:pt>
                <c:pt idx="19">
                  <c:v>1008094</c:v>
                </c:pt>
                <c:pt idx="20">
                  <c:v>1011477</c:v>
                </c:pt>
                <c:pt idx="21">
                  <c:v>1050903</c:v>
                </c:pt>
                <c:pt idx="22">
                  <c:v>1021626</c:v>
                </c:pt>
                <c:pt idx="23">
                  <c:v>981418</c:v>
                </c:pt>
                <c:pt idx="24">
                  <c:v>1092091</c:v>
                </c:pt>
                <c:pt idx="25">
                  <c:v>1131654</c:v>
                </c:pt>
                <c:pt idx="26">
                  <c:v>1199106</c:v>
                </c:pt>
                <c:pt idx="27">
                  <c:v>1140305</c:v>
                </c:pt>
                <c:pt idx="28">
                  <c:v>1018254</c:v>
                </c:pt>
                <c:pt idx="29">
                  <c:v>901380</c:v>
                </c:pt>
                <c:pt idx="30">
                  <c:v>1138585</c:v>
                </c:pt>
                <c:pt idx="31">
                  <c:v>1164381</c:v>
                </c:pt>
                <c:pt idx="32">
                  <c:v>1115748</c:v>
                </c:pt>
                <c:pt idx="33">
                  <c:v>1164700</c:v>
                </c:pt>
                <c:pt idx="34">
                  <c:v>1023630</c:v>
                </c:pt>
                <c:pt idx="35">
                  <c:v>994683</c:v>
                </c:pt>
                <c:pt idx="36">
                  <c:v>1145767</c:v>
                </c:pt>
                <c:pt idx="37">
                  <c:v>1057330</c:v>
                </c:pt>
                <c:pt idx="38">
                  <c:v>1220619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63-364B-915D-266670278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5970651"/>
        <c:axId val="2043567137"/>
      </c:lineChart>
      <c:dateAx>
        <c:axId val="12759706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dd/mm/yyyy" sourceLinked="1"/>
        <c:majorTickMark val="none"/>
        <c:minorTickMark val="none"/>
        <c:tickLblPos val="nextTo"/>
        <c:txPr>
          <a:bodyPr rot="-54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BR"/>
          </a:p>
        </c:txPr>
        <c:crossAx val="2043567137"/>
        <c:crosses val="autoZero"/>
        <c:auto val="1"/>
        <c:lblOffset val="100"/>
        <c:baseTimeUnit val="months"/>
      </c:dateAx>
      <c:valAx>
        <c:axId val="20435671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Consumo Total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BR"/>
          </a:p>
        </c:txPr>
        <c:crossAx val="127597065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B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Demanda Registrada FP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'Dados Consolidados'!$F$1</c:f>
              <c:strCache>
                <c:ptCount val="1"/>
                <c:pt idx="0">
                  <c:v>DEMANDA_REGISTRADA_FP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'Dados Consolidados'!$A$2:$A$43</c:f>
              <c:numCache>
                <c:formatCode>dd/mm/yyyy</c:formatCode>
                <c:ptCount val="42"/>
                <c:pt idx="0">
                  <c:v>42755</c:v>
                </c:pt>
                <c:pt idx="1">
                  <c:v>42786</c:v>
                </c:pt>
                <c:pt idx="2">
                  <c:v>42814</c:v>
                </c:pt>
                <c:pt idx="3">
                  <c:v>42845</c:v>
                </c:pt>
                <c:pt idx="4">
                  <c:v>42875</c:v>
                </c:pt>
                <c:pt idx="5">
                  <c:v>42906</c:v>
                </c:pt>
                <c:pt idx="6">
                  <c:v>42936</c:v>
                </c:pt>
                <c:pt idx="7">
                  <c:v>42967</c:v>
                </c:pt>
                <c:pt idx="8">
                  <c:v>42998</c:v>
                </c:pt>
                <c:pt idx="9" formatCode="d/m/yyyy">
                  <c:v>43028</c:v>
                </c:pt>
                <c:pt idx="10" formatCode="d/m/yyyy">
                  <c:v>43059</c:v>
                </c:pt>
                <c:pt idx="11" formatCode="d/m/yyyy">
                  <c:v>43089</c:v>
                </c:pt>
                <c:pt idx="12">
                  <c:v>43120</c:v>
                </c:pt>
                <c:pt idx="13">
                  <c:v>43151</c:v>
                </c:pt>
                <c:pt idx="14">
                  <c:v>43179</c:v>
                </c:pt>
                <c:pt idx="15">
                  <c:v>43210</c:v>
                </c:pt>
                <c:pt idx="16">
                  <c:v>43240</c:v>
                </c:pt>
                <c:pt idx="17">
                  <c:v>43271</c:v>
                </c:pt>
                <c:pt idx="18">
                  <c:v>43303</c:v>
                </c:pt>
                <c:pt idx="19">
                  <c:v>43334</c:v>
                </c:pt>
                <c:pt idx="20">
                  <c:v>43365</c:v>
                </c:pt>
                <c:pt idx="21" formatCode="d/m/yyyy">
                  <c:v>43395</c:v>
                </c:pt>
                <c:pt idx="22" formatCode="d/m/yyyy">
                  <c:v>43424</c:v>
                </c:pt>
                <c:pt idx="23" formatCode="d/m/yyyy">
                  <c:v>43454</c:v>
                </c:pt>
                <c:pt idx="24">
                  <c:v>43485</c:v>
                </c:pt>
                <c:pt idx="25">
                  <c:v>43516</c:v>
                </c:pt>
                <c:pt idx="26">
                  <c:v>43544</c:v>
                </c:pt>
                <c:pt idx="27">
                  <c:v>43575</c:v>
                </c:pt>
                <c:pt idx="28">
                  <c:v>43605</c:v>
                </c:pt>
                <c:pt idx="29">
                  <c:v>43636</c:v>
                </c:pt>
                <c:pt idx="30">
                  <c:v>43666</c:v>
                </c:pt>
                <c:pt idx="31">
                  <c:v>43697</c:v>
                </c:pt>
                <c:pt idx="32">
                  <c:v>43728</c:v>
                </c:pt>
                <c:pt idx="33" formatCode="d/m/yyyy">
                  <c:v>43758</c:v>
                </c:pt>
                <c:pt idx="34" formatCode="d/m/yyyy">
                  <c:v>43789</c:v>
                </c:pt>
                <c:pt idx="35" formatCode="d/m/yyyy">
                  <c:v>43819</c:v>
                </c:pt>
                <c:pt idx="36">
                  <c:v>43850</c:v>
                </c:pt>
                <c:pt idx="37">
                  <c:v>43881</c:v>
                </c:pt>
                <c:pt idx="38">
                  <c:v>43910</c:v>
                </c:pt>
                <c:pt idx="39">
                  <c:v>43941</c:v>
                </c:pt>
                <c:pt idx="40">
                  <c:v>43971</c:v>
                </c:pt>
                <c:pt idx="41">
                  <c:v>44002</c:v>
                </c:pt>
              </c:numCache>
            </c:numRef>
          </c:cat>
          <c:val>
            <c:numRef>
              <c:f>'Dados Consolidados'!$F$2:$F$43</c:f>
              <c:numCache>
                <c:formatCode>#,##0.00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3546.91</c:v>
                </c:pt>
                <c:pt idx="8">
                  <c:v>3575.2999999999997</c:v>
                </c:pt>
                <c:pt idx="9">
                  <c:v>3287.7599999999998</c:v>
                </c:pt>
                <c:pt idx="10">
                  <c:v>2929.74</c:v>
                </c:pt>
                <c:pt idx="11">
                  <c:v>2672.14</c:v>
                </c:pt>
                <c:pt idx="12">
                  <c:v>2941.1000000000004</c:v>
                </c:pt>
                <c:pt idx="13">
                  <c:v>3295.54</c:v>
                </c:pt>
                <c:pt idx="14">
                  <c:v>3410.67</c:v>
                </c:pt>
                <c:pt idx="15">
                  <c:v>3572.4399999999996</c:v>
                </c:pt>
                <c:pt idx="16">
                  <c:v>3088.94</c:v>
                </c:pt>
                <c:pt idx="17">
                  <c:v>3029.8799999999997</c:v>
                </c:pt>
                <c:pt idx="18">
                  <c:v>3595.2300000000005</c:v>
                </c:pt>
                <c:pt idx="19">
                  <c:v>3484.2700000000004</c:v>
                </c:pt>
                <c:pt idx="20">
                  <c:v>3251.15</c:v>
                </c:pt>
                <c:pt idx="21">
                  <c:v>2949.9900000000002</c:v>
                </c:pt>
                <c:pt idx="22">
                  <c:v>2939.7799999999997</c:v>
                </c:pt>
                <c:pt idx="23">
                  <c:v>2884.0400000000004</c:v>
                </c:pt>
                <c:pt idx="24">
                  <c:v>3284.6</c:v>
                </c:pt>
                <c:pt idx="25">
                  <c:v>3570.02</c:v>
                </c:pt>
                <c:pt idx="26">
                  <c:v>3679.1400000000003</c:v>
                </c:pt>
                <c:pt idx="27">
                  <c:v>4062.0000000000005</c:v>
                </c:pt>
                <c:pt idx="28">
                  <c:v>2830.0299999999997</c:v>
                </c:pt>
                <c:pt idx="29">
                  <c:v>2862.13</c:v>
                </c:pt>
                <c:pt idx="30">
                  <c:v>3500.45</c:v>
                </c:pt>
                <c:pt idx="31">
                  <c:v>3644.07</c:v>
                </c:pt>
                <c:pt idx="32">
                  <c:v>3554.8600000000006</c:v>
                </c:pt>
                <c:pt idx="33">
                  <c:v>3581.7099999999996</c:v>
                </c:pt>
                <c:pt idx="34">
                  <c:v>2994.9700000000003</c:v>
                </c:pt>
                <c:pt idx="35">
                  <c:v>2931.4799999999996</c:v>
                </c:pt>
                <c:pt idx="36">
                  <c:v>3348.14</c:v>
                </c:pt>
                <c:pt idx="37">
                  <c:v>3239.7299999999996</c:v>
                </c:pt>
                <c:pt idx="38">
                  <c:v>3813.06</c:v>
                </c:pt>
                <c:pt idx="39">
                  <c:v>3890.94</c:v>
                </c:pt>
                <c:pt idx="40">
                  <c:v>3317.2599999999998</c:v>
                </c:pt>
                <c:pt idx="41">
                  <c:v>2885.6299999999997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A-7C48-862E-9D934003C358}"/>
            </c:ext>
          </c:extLst>
        </c:ser>
        <c:ser>
          <c:idx val="1"/>
          <c:order val="1"/>
          <c:tx>
            <c:strRef>
              <c:f>'Dados Consolidados'!$D$1</c:f>
              <c:strCache>
                <c:ptCount val="1"/>
                <c:pt idx="0">
                  <c:v>DEMANDA_CONTRATADA_FP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'Dados Consolidados'!$A$2:$A$43</c:f>
              <c:numCache>
                <c:formatCode>dd/mm/yyyy</c:formatCode>
                <c:ptCount val="42"/>
                <c:pt idx="0">
                  <c:v>42755</c:v>
                </c:pt>
                <c:pt idx="1">
                  <c:v>42786</c:v>
                </c:pt>
                <c:pt idx="2">
                  <c:v>42814</c:v>
                </c:pt>
                <c:pt idx="3">
                  <c:v>42845</c:v>
                </c:pt>
                <c:pt idx="4">
                  <c:v>42875</c:v>
                </c:pt>
                <c:pt idx="5">
                  <c:v>42906</c:v>
                </c:pt>
                <c:pt idx="6">
                  <c:v>42936</c:v>
                </c:pt>
                <c:pt idx="7">
                  <c:v>42967</c:v>
                </c:pt>
                <c:pt idx="8">
                  <c:v>42998</c:v>
                </c:pt>
                <c:pt idx="9" formatCode="d/m/yyyy">
                  <c:v>43028</c:v>
                </c:pt>
                <c:pt idx="10" formatCode="d/m/yyyy">
                  <c:v>43059</c:v>
                </c:pt>
                <c:pt idx="11" formatCode="d/m/yyyy">
                  <c:v>43089</c:v>
                </c:pt>
                <c:pt idx="12">
                  <c:v>43120</c:v>
                </c:pt>
                <c:pt idx="13">
                  <c:v>43151</c:v>
                </c:pt>
                <c:pt idx="14">
                  <c:v>43179</c:v>
                </c:pt>
                <c:pt idx="15">
                  <c:v>43210</c:v>
                </c:pt>
                <c:pt idx="16">
                  <c:v>43240</c:v>
                </c:pt>
                <c:pt idx="17">
                  <c:v>43271</c:v>
                </c:pt>
                <c:pt idx="18">
                  <c:v>43303</c:v>
                </c:pt>
                <c:pt idx="19">
                  <c:v>43334</c:v>
                </c:pt>
                <c:pt idx="20">
                  <c:v>43365</c:v>
                </c:pt>
                <c:pt idx="21" formatCode="d/m/yyyy">
                  <c:v>43395</c:v>
                </c:pt>
                <c:pt idx="22" formatCode="d/m/yyyy">
                  <c:v>43424</c:v>
                </c:pt>
                <c:pt idx="23" formatCode="d/m/yyyy">
                  <c:v>43454</c:v>
                </c:pt>
                <c:pt idx="24">
                  <c:v>43485</c:v>
                </c:pt>
                <c:pt idx="25">
                  <c:v>43516</c:v>
                </c:pt>
                <c:pt idx="26">
                  <c:v>43544</c:v>
                </c:pt>
                <c:pt idx="27">
                  <c:v>43575</c:v>
                </c:pt>
                <c:pt idx="28">
                  <c:v>43605</c:v>
                </c:pt>
                <c:pt idx="29">
                  <c:v>43636</c:v>
                </c:pt>
                <c:pt idx="30">
                  <c:v>43666</c:v>
                </c:pt>
                <c:pt idx="31">
                  <c:v>43697</c:v>
                </c:pt>
                <c:pt idx="32">
                  <c:v>43728</c:v>
                </c:pt>
                <c:pt idx="33" formatCode="d/m/yyyy">
                  <c:v>43758</c:v>
                </c:pt>
                <c:pt idx="34" formatCode="d/m/yyyy">
                  <c:v>43789</c:v>
                </c:pt>
                <c:pt idx="35" formatCode="d/m/yyyy">
                  <c:v>43819</c:v>
                </c:pt>
                <c:pt idx="36">
                  <c:v>43850</c:v>
                </c:pt>
                <c:pt idx="37">
                  <c:v>43881</c:v>
                </c:pt>
                <c:pt idx="38">
                  <c:v>43910</c:v>
                </c:pt>
                <c:pt idx="39">
                  <c:v>43941</c:v>
                </c:pt>
                <c:pt idx="40">
                  <c:v>43971</c:v>
                </c:pt>
                <c:pt idx="41">
                  <c:v>44002</c:v>
                </c:pt>
              </c:numCache>
            </c:numRef>
          </c:cat>
          <c:val>
            <c:numRef>
              <c:f>'Dados Consolidados'!$D$2:$D$43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3299</c:v>
                </c:pt>
                <c:pt idx="8">
                  <c:v>3299</c:v>
                </c:pt>
                <c:pt idx="9">
                  <c:v>3299</c:v>
                </c:pt>
                <c:pt idx="10">
                  <c:v>3299</c:v>
                </c:pt>
                <c:pt idx="11">
                  <c:v>3299</c:v>
                </c:pt>
                <c:pt idx="12">
                  <c:v>3299</c:v>
                </c:pt>
                <c:pt idx="13">
                  <c:v>3299</c:v>
                </c:pt>
                <c:pt idx="14">
                  <c:v>3299</c:v>
                </c:pt>
                <c:pt idx="15">
                  <c:v>3299</c:v>
                </c:pt>
                <c:pt idx="16">
                  <c:v>3299</c:v>
                </c:pt>
                <c:pt idx="17">
                  <c:v>3299</c:v>
                </c:pt>
                <c:pt idx="18">
                  <c:v>3299</c:v>
                </c:pt>
                <c:pt idx="19">
                  <c:v>3299</c:v>
                </c:pt>
                <c:pt idx="20">
                  <c:v>3299</c:v>
                </c:pt>
                <c:pt idx="21">
                  <c:v>3299</c:v>
                </c:pt>
                <c:pt idx="22">
                  <c:v>3299</c:v>
                </c:pt>
                <c:pt idx="23">
                  <c:v>3299</c:v>
                </c:pt>
                <c:pt idx="24">
                  <c:v>3299</c:v>
                </c:pt>
                <c:pt idx="25">
                  <c:v>3299</c:v>
                </c:pt>
                <c:pt idx="26">
                  <c:v>3299</c:v>
                </c:pt>
                <c:pt idx="27">
                  <c:v>3299</c:v>
                </c:pt>
                <c:pt idx="28">
                  <c:v>3299</c:v>
                </c:pt>
                <c:pt idx="29">
                  <c:v>3299</c:v>
                </c:pt>
                <c:pt idx="30">
                  <c:v>3299</c:v>
                </c:pt>
                <c:pt idx="31">
                  <c:v>3299</c:v>
                </c:pt>
                <c:pt idx="32">
                  <c:v>3299</c:v>
                </c:pt>
                <c:pt idx="33">
                  <c:v>3299</c:v>
                </c:pt>
                <c:pt idx="34">
                  <c:v>3299</c:v>
                </c:pt>
                <c:pt idx="35">
                  <c:v>3299</c:v>
                </c:pt>
                <c:pt idx="36">
                  <c:v>3299</c:v>
                </c:pt>
                <c:pt idx="37">
                  <c:v>3299</c:v>
                </c:pt>
                <c:pt idx="38">
                  <c:v>3299</c:v>
                </c:pt>
                <c:pt idx="39">
                  <c:v>3299</c:v>
                </c:pt>
                <c:pt idx="40">
                  <c:v>3299</c:v>
                </c:pt>
                <c:pt idx="41">
                  <c:v>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FA-7C48-862E-9D934003C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984673"/>
        <c:axId val="1253145387"/>
      </c:lineChart>
      <c:dateAx>
        <c:axId val="5749846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dd/mm/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BR"/>
          </a:p>
        </c:txPr>
        <c:crossAx val="1253145387"/>
        <c:crosses val="autoZero"/>
        <c:auto val="1"/>
        <c:lblOffset val="100"/>
        <c:baseTimeUnit val="months"/>
      </c:dateAx>
      <c:valAx>
        <c:axId val="12531453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DEMANDA_REGISTRADA_FP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BR"/>
          </a:p>
        </c:txPr>
        <c:crossAx val="57498467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B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44</xdr:row>
      <xdr:rowOff>9525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0</xdr:colOff>
      <xdr:row>62</xdr:row>
      <xdr:rowOff>38100</xdr:rowOff>
    </xdr:from>
    <xdr:ext cx="5715000" cy="3533775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247650</xdr:colOff>
      <xdr:row>44</xdr:row>
      <xdr:rowOff>9525</xdr:rowOff>
    </xdr:from>
    <xdr:ext cx="5715000" cy="3533775"/>
    <xdr:graphicFrame macro="">
      <xdr:nvGraphicFramePr>
        <xdr:cNvPr id="4" name="Chart 3" title="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selection activeCell="H24" sqref="H24"/>
    </sheetView>
  </sheetViews>
  <sheetFormatPr baseColWidth="10" defaultColWidth="14.5" defaultRowHeight="15.75" customHeight="1" x14ac:dyDescent="0.15"/>
  <cols>
    <col min="1" max="1" width="15" customWidth="1"/>
    <col min="2" max="2" width="5.6640625" customWidth="1"/>
    <col min="3" max="3" width="3.5" customWidth="1"/>
    <col min="4" max="4" width="13.5" customWidth="1"/>
    <col min="5" max="5" width="33.6640625" customWidth="1"/>
    <col min="6" max="6" width="12.5" customWidth="1"/>
    <col min="7" max="7" width="9.5" customWidth="1"/>
    <col min="8" max="8" width="76.5" customWidth="1"/>
  </cols>
  <sheetData>
    <row r="1" spans="1:26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2"/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3" t="s">
        <v>0</v>
      </c>
      <c r="B5" s="4" t="s">
        <v>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3" t="s">
        <v>2</v>
      </c>
      <c r="B6" s="4">
        <v>64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1"/>
      <c r="B7" s="1"/>
      <c r="C7" s="5"/>
      <c r="D7" s="5"/>
      <c r="E7" s="5"/>
      <c r="F7" s="5"/>
      <c r="G7" s="5"/>
      <c r="H7" s="5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1"/>
      <c r="B8" s="1"/>
      <c r="C8" s="5"/>
      <c r="D8" s="6" t="s">
        <v>3</v>
      </c>
      <c r="E8" s="6" t="s">
        <v>4</v>
      </c>
      <c r="F8" s="6" t="s">
        <v>5</v>
      </c>
      <c r="G8" s="6" t="s">
        <v>6</v>
      </c>
      <c r="H8" s="6" t="s">
        <v>7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1"/>
      <c r="B9" s="1"/>
      <c r="C9" s="5"/>
      <c r="D9" s="7">
        <v>19450729</v>
      </c>
      <c r="E9" s="8" t="s">
        <v>8</v>
      </c>
      <c r="F9" s="4" t="s">
        <v>9</v>
      </c>
      <c r="G9" s="4" t="s">
        <v>10</v>
      </c>
      <c r="H9" s="4" t="s">
        <v>11</v>
      </c>
      <c r="I9" s="9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1"/>
      <c r="B10" s="1"/>
      <c r="C10" s="5"/>
      <c r="D10" s="7">
        <v>44895780</v>
      </c>
      <c r="E10" s="8" t="s">
        <v>12</v>
      </c>
      <c r="F10" s="4" t="s">
        <v>9</v>
      </c>
      <c r="G10" s="4" t="s">
        <v>10</v>
      </c>
      <c r="H10" s="4" t="s">
        <v>13</v>
      </c>
      <c r="I10" s="10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1"/>
      <c r="B11" s="1"/>
      <c r="C11" s="5"/>
      <c r="D11" s="7">
        <v>1936905</v>
      </c>
      <c r="E11" s="8" t="s">
        <v>14</v>
      </c>
      <c r="F11" s="4" t="s">
        <v>9</v>
      </c>
      <c r="G11" s="4" t="s">
        <v>10</v>
      </c>
      <c r="H11" s="4" t="s">
        <v>15</v>
      </c>
      <c r="I11" s="10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1"/>
      <c r="B12" s="1"/>
      <c r="C12" s="5"/>
      <c r="D12" s="7">
        <v>79888534</v>
      </c>
      <c r="E12" s="8" t="s">
        <v>16</v>
      </c>
      <c r="F12" s="4" t="s">
        <v>9</v>
      </c>
      <c r="G12" s="4" t="s">
        <v>10</v>
      </c>
      <c r="H12" s="4" t="s">
        <v>17</v>
      </c>
      <c r="I12" s="10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1"/>
      <c r="B13" s="1"/>
      <c r="C13" s="5"/>
      <c r="D13" s="11">
        <v>44860480</v>
      </c>
      <c r="E13" s="8" t="s">
        <v>18</v>
      </c>
      <c r="F13" s="4" t="s">
        <v>9</v>
      </c>
      <c r="G13" s="4" t="s">
        <v>10</v>
      </c>
      <c r="H13" s="4" t="s">
        <v>19</v>
      </c>
      <c r="I13" s="10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">
      <c r="A23" s="12" t="s">
        <v>20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H37"/>
  <sheetViews>
    <sheetView workbookViewId="0">
      <pane xSplit="3" ySplit="1" topLeftCell="D20" activePane="bottomRight" state="frozen"/>
      <selection pane="topRight" activeCell="D1" sqref="D1"/>
      <selection pane="bottomLeft" activeCell="A2" sqref="A2"/>
      <selection pane="bottomRight" activeCell="A38" sqref="A38:XFD43"/>
    </sheetView>
  </sheetViews>
  <sheetFormatPr baseColWidth="10" defaultColWidth="14.5" defaultRowHeight="15.75" customHeight="1" x14ac:dyDescent="0.15"/>
  <cols>
    <col min="1" max="1" width="10.6640625" customWidth="1"/>
    <col min="2" max="2" width="8" customWidth="1"/>
    <col min="3" max="3" width="7.83203125" customWidth="1"/>
    <col min="4" max="4" width="12" customWidth="1"/>
    <col min="5" max="5" width="12.83203125" customWidth="1"/>
    <col min="6" max="6" width="10.5" customWidth="1"/>
    <col min="7" max="7" width="8.5" customWidth="1"/>
    <col min="8" max="8" width="28.5" customWidth="1"/>
    <col min="9" max="9" width="29.5" customWidth="1"/>
    <col min="10" max="10" width="27.5" customWidth="1"/>
    <col min="11" max="11" width="28.5" customWidth="1"/>
    <col min="12" max="12" width="22.6640625" customWidth="1"/>
    <col min="13" max="13" width="23.5" customWidth="1"/>
    <col min="14" max="14" width="19.33203125" customWidth="1"/>
    <col min="15" max="15" width="20.33203125" customWidth="1"/>
    <col min="16" max="16" width="18.83203125" customWidth="1"/>
    <col min="17" max="17" width="19.83203125" customWidth="1"/>
    <col min="18" max="18" width="20.5" customWidth="1"/>
    <col min="19" max="19" width="21.5" customWidth="1"/>
    <col min="20" max="20" width="18" customWidth="1"/>
    <col min="21" max="21" width="18.83203125" customWidth="1"/>
    <col min="22" max="22" width="21.1640625" customWidth="1"/>
    <col min="23" max="23" width="22.1640625" customWidth="1"/>
    <col min="24" max="24" width="19.6640625" customWidth="1"/>
    <col min="25" max="25" width="20.6640625" customWidth="1"/>
    <col min="26" max="26" width="17.1640625" customWidth="1"/>
    <col min="27" max="27" width="16.83203125" customWidth="1"/>
    <col min="28" max="28" width="19.6640625" customWidth="1"/>
    <col min="29" max="30" width="20.6640625" customWidth="1"/>
    <col min="31" max="31" width="17.5" customWidth="1"/>
  </cols>
  <sheetData>
    <row r="1" spans="1:164" ht="15" x14ac:dyDescent="0.2">
      <c r="A1" s="13" t="s">
        <v>21</v>
      </c>
      <c r="B1" s="14" t="s">
        <v>22</v>
      </c>
      <c r="C1" s="15" t="s">
        <v>23</v>
      </c>
      <c r="D1" s="14" t="s">
        <v>24</v>
      </c>
      <c r="E1" s="16" t="s">
        <v>25</v>
      </c>
      <c r="F1" s="16" t="s">
        <v>26</v>
      </c>
      <c r="G1" s="14" t="s">
        <v>27</v>
      </c>
      <c r="H1" s="14" t="s">
        <v>28</v>
      </c>
      <c r="I1" s="14" t="s">
        <v>29</v>
      </c>
      <c r="J1" s="16" t="s">
        <v>30</v>
      </c>
      <c r="K1" s="16" t="s">
        <v>31</v>
      </c>
      <c r="L1" s="16" t="s">
        <v>32</v>
      </c>
      <c r="M1" s="14" t="s">
        <v>33</v>
      </c>
      <c r="N1" s="16" t="s">
        <v>34</v>
      </c>
      <c r="O1" s="16" t="s">
        <v>35</v>
      </c>
      <c r="P1" s="16" t="s">
        <v>36</v>
      </c>
      <c r="Q1" s="16" t="s">
        <v>37</v>
      </c>
      <c r="R1" s="16" t="s">
        <v>38</v>
      </c>
      <c r="S1" s="16" t="s">
        <v>39</v>
      </c>
      <c r="T1" s="16" t="s">
        <v>40</v>
      </c>
      <c r="U1" s="16" t="s">
        <v>41</v>
      </c>
      <c r="V1" s="16" t="s">
        <v>42</v>
      </c>
      <c r="W1" s="16" t="s">
        <v>43</v>
      </c>
      <c r="X1" s="16" t="s">
        <v>44</v>
      </c>
      <c r="Y1" s="16" t="s">
        <v>45</v>
      </c>
      <c r="Z1" s="16" t="s">
        <v>113</v>
      </c>
      <c r="AA1" s="16" t="s">
        <v>114</v>
      </c>
      <c r="AB1" s="14" t="s">
        <v>46</v>
      </c>
      <c r="AC1" s="14" t="s">
        <v>47</v>
      </c>
      <c r="AD1" s="14" t="s">
        <v>48</v>
      </c>
      <c r="AE1" s="14" t="s">
        <v>115</v>
      </c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</row>
    <row r="2" spans="1:164" ht="15.75" customHeight="1" x14ac:dyDescent="0.15">
      <c r="A2" s="17">
        <v>42755</v>
      </c>
      <c r="B2" s="18">
        <v>2017</v>
      </c>
      <c r="C2" s="18">
        <v>1</v>
      </c>
      <c r="D2" s="19">
        <v>31</v>
      </c>
      <c r="E2" s="18">
        <v>0.73</v>
      </c>
      <c r="F2" s="18">
        <v>3.37</v>
      </c>
      <c r="G2" s="18">
        <v>0.28999999999999998</v>
      </c>
      <c r="H2" s="18">
        <v>0</v>
      </c>
      <c r="I2" s="18">
        <v>2100</v>
      </c>
      <c r="J2" s="18">
        <v>938.88</v>
      </c>
      <c r="K2" s="18">
        <v>1679.04</v>
      </c>
      <c r="L2" s="18">
        <v>0</v>
      </c>
      <c r="M2" s="18">
        <v>420.86</v>
      </c>
      <c r="N2" s="26">
        <v>14.6</v>
      </c>
      <c r="O2" s="26">
        <v>14.6</v>
      </c>
      <c r="P2" s="18">
        <v>50094</v>
      </c>
      <c r="Q2" s="18">
        <v>554587</v>
      </c>
      <c r="R2" s="27">
        <v>0.84218000000000004</v>
      </c>
      <c r="S2" s="27">
        <v>6.0389999999999999E-2</v>
      </c>
      <c r="T2" s="27">
        <v>0.43634000000000001</v>
      </c>
      <c r="U2" s="27">
        <v>0.27472000000000002</v>
      </c>
      <c r="V2" s="18">
        <v>97</v>
      </c>
      <c r="W2" s="18">
        <v>995</v>
      </c>
      <c r="X2" s="27">
        <v>0.46039200000000002</v>
      </c>
      <c r="Y2" s="27">
        <v>0.460675</v>
      </c>
      <c r="Z2" s="21">
        <v>348995.54</v>
      </c>
      <c r="AA2" s="19">
        <f t="shared" ref="AA2:AA37" si="0">SUM(P2:Q2)</f>
        <v>604681</v>
      </c>
      <c r="AB2" s="18">
        <v>0</v>
      </c>
      <c r="AC2" s="18">
        <v>0</v>
      </c>
      <c r="AD2" s="18">
        <v>0</v>
      </c>
      <c r="AE2" s="18" t="s">
        <v>49</v>
      </c>
    </row>
    <row r="3" spans="1:164" ht="15.75" customHeight="1" x14ac:dyDescent="0.15">
      <c r="A3" s="17">
        <v>42786</v>
      </c>
      <c r="B3" s="18">
        <v>2017</v>
      </c>
      <c r="C3" s="18">
        <v>2</v>
      </c>
      <c r="D3" s="19">
        <v>31</v>
      </c>
      <c r="E3" s="18">
        <v>0.8</v>
      </c>
      <c r="F3" s="18">
        <v>3.7</v>
      </c>
      <c r="G3" s="18">
        <v>0.28999999999999998</v>
      </c>
      <c r="H3" s="18">
        <v>0</v>
      </c>
      <c r="I3" s="18">
        <v>2100</v>
      </c>
      <c r="J3" s="18">
        <v>1039.68</v>
      </c>
      <c r="K3" s="18">
        <v>2183.04</v>
      </c>
      <c r="L3" s="18">
        <v>0</v>
      </c>
      <c r="M3" s="18">
        <v>0</v>
      </c>
      <c r="N3" s="26">
        <v>14.6</v>
      </c>
      <c r="O3" s="26">
        <v>14.6</v>
      </c>
      <c r="P3" s="18">
        <v>52906</v>
      </c>
      <c r="Q3" s="18">
        <v>670533</v>
      </c>
      <c r="R3" s="27">
        <v>0.84218000000000004</v>
      </c>
      <c r="S3" s="27">
        <v>6.0389999999999999E-2</v>
      </c>
      <c r="T3" s="27">
        <v>0.43634000000000001</v>
      </c>
      <c r="U3" s="27">
        <v>0.27472000000000002</v>
      </c>
      <c r="V3" s="18">
        <v>65</v>
      </c>
      <c r="W3" s="18">
        <v>1114</v>
      </c>
      <c r="X3" s="27">
        <v>0.46039200000000002</v>
      </c>
      <c r="Y3" s="27">
        <v>0.460675</v>
      </c>
      <c r="Z3" s="21">
        <v>418896.94</v>
      </c>
      <c r="AA3" s="19">
        <f t="shared" si="0"/>
        <v>723439</v>
      </c>
      <c r="AB3" s="18">
        <v>0</v>
      </c>
      <c r="AC3" s="18">
        <v>0</v>
      </c>
      <c r="AD3" s="18">
        <v>0</v>
      </c>
      <c r="AE3" s="18" t="s">
        <v>49</v>
      </c>
    </row>
    <row r="4" spans="1:164" ht="15.75" customHeight="1" x14ac:dyDescent="0.15">
      <c r="A4" s="17">
        <v>42814</v>
      </c>
      <c r="B4" s="18">
        <v>2017</v>
      </c>
      <c r="C4" s="18">
        <v>3</v>
      </c>
      <c r="D4" s="19">
        <v>28</v>
      </c>
      <c r="E4" s="18">
        <v>0.89</v>
      </c>
      <c r="F4" s="18">
        <v>4.0599999999999996</v>
      </c>
      <c r="G4" s="18">
        <v>0.28999999999999998</v>
      </c>
      <c r="H4" s="18">
        <v>0</v>
      </c>
      <c r="I4" s="18">
        <v>2100</v>
      </c>
      <c r="J4" s="18">
        <v>1411</v>
      </c>
      <c r="K4" s="18">
        <v>2278.08</v>
      </c>
      <c r="L4" s="18">
        <v>0</v>
      </c>
      <c r="M4" s="18">
        <v>0</v>
      </c>
      <c r="N4" s="26">
        <v>14.6</v>
      </c>
      <c r="O4" s="26">
        <v>14.6</v>
      </c>
      <c r="P4" s="18">
        <v>65969</v>
      </c>
      <c r="Q4" s="18">
        <v>659486</v>
      </c>
      <c r="R4" s="27">
        <v>0.84218000000000004</v>
      </c>
      <c r="S4" s="27">
        <v>6.0389999999999999E-2</v>
      </c>
      <c r="T4" s="27">
        <v>0.43634000000000001</v>
      </c>
      <c r="U4" s="27">
        <v>0.27472000000000002</v>
      </c>
      <c r="V4" s="18">
        <v>125</v>
      </c>
      <c r="W4" s="18">
        <v>945</v>
      </c>
      <c r="X4" s="27">
        <v>0.46039200000000002</v>
      </c>
      <c r="Y4" s="27">
        <v>0.460675</v>
      </c>
      <c r="Z4" s="21">
        <v>454546.88</v>
      </c>
      <c r="AA4" s="19">
        <f t="shared" si="0"/>
        <v>725455</v>
      </c>
      <c r="AB4" s="18">
        <v>17219.86</v>
      </c>
      <c r="AC4" s="18">
        <v>0</v>
      </c>
      <c r="AD4" s="18">
        <v>0</v>
      </c>
      <c r="AE4" s="18" t="s">
        <v>49</v>
      </c>
    </row>
    <row r="5" spans="1:164" ht="15.75" customHeight="1" x14ac:dyDescent="0.15">
      <c r="A5" s="17">
        <v>42845</v>
      </c>
      <c r="B5" s="18">
        <v>2017</v>
      </c>
      <c r="C5" s="18">
        <v>4</v>
      </c>
      <c r="D5" s="19">
        <v>31</v>
      </c>
      <c r="E5" s="18">
        <v>0.97</v>
      </c>
      <c r="F5" s="18">
        <v>4.4800000000000004</v>
      </c>
      <c r="G5" s="18">
        <v>0.28999999999999998</v>
      </c>
      <c r="H5" s="18">
        <v>0</v>
      </c>
      <c r="I5" s="18">
        <v>2100</v>
      </c>
      <c r="J5" s="18">
        <v>1468.8</v>
      </c>
      <c r="K5" s="18">
        <v>2226.2399999999998</v>
      </c>
      <c r="L5" s="18">
        <v>0</v>
      </c>
      <c r="M5" s="18">
        <v>0</v>
      </c>
      <c r="N5" s="26">
        <v>14.6</v>
      </c>
      <c r="O5" s="26">
        <v>14.6</v>
      </c>
      <c r="P5" s="18">
        <v>68729</v>
      </c>
      <c r="Q5" s="18">
        <v>699426</v>
      </c>
      <c r="R5" s="27">
        <v>0.84218000000000004</v>
      </c>
      <c r="S5" s="27">
        <v>6.0389999999999999E-2</v>
      </c>
      <c r="T5" s="27">
        <v>0.43634000000000001</v>
      </c>
      <c r="U5" s="27">
        <v>0.27472000000000002</v>
      </c>
      <c r="V5" s="18">
        <v>0</v>
      </c>
      <c r="W5" s="18">
        <v>727</v>
      </c>
      <c r="X5" s="27">
        <v>0.46039200000000002</v>
      </c>
      <c r="Y5" s="27">
        <v>0.460675</v>
      </c>
      <c r="Z5" s="21">
        <v>445295.39</v>
      </c>
      <c r="AA5" s="19">
        <f t="shared" si="0"/>
        <v>768155</v>
      </c>
      <c r="AB5" s="18">
        <v>6789.3</v>
      </c>
      <c r="AC5" s="18">
        <v>24894.2</v>
      </c>
      <c r="AD5" s="18">
        <v>0</v>
      </c>
      <c r="AE5" s="18" t="s">
        <v>49</v>
      </c>
    </row>
    <row r="6" spans="1:164" ht="15.75" customHeight="1" x14ac:dyDescent="0.15">
      <c r="A6" s="17">
        <v>42875</v>
      </c>
      <c r="B6" s="18">
        <v>2017</v>
      </c>
      <c r="C6" s="18">
        <v>5</v>
      </c>
      <c r="D6" s="19">
        <v>30</v>
      </c>
      <c r="E6" s="18">
        <v>1.07</v>
      </c>
      <c r="F6" s="18">
        <v>4.93</v>
      </c>
      <c r="G6" s="18">
        <v>0.28999999999999998</v>
      </c>
      <c r="H6" s="18">
        <v>0</v>
      </c>
      <c r="I6" s="18">
        <v>2100</v>
      </c>
      <c r="J6" s="18">
        <v>1540.8</v>
      </c>
      <c r="K6" s="18">
        <v>1952.64</v>
      </c>
      <c r="L6" s="18">
        <v>0</v>
      </c>
      <c r="M6" s="18">
        <v>147.36000000000001</v>
      </c>
      <c r="N6" s="26">
        <v>14.6</v>
      </c>
      <c r="O6" s="26">
        <v>14.6</v>
      </c>
      <c r="P6" s="18">
        <v>60056</v>
      </c>
      <c r="Q6" s="18">
        <v>621031</v>
      </c>
      <c r="R6" s="27">
        <v>0.84218000000000004</v>
      </c>
      <c r="S6" s="27">
        <v>6.0389999999999999E-2</v>
      </c>
      <c r="T6" s="27">
        <v>0.43634000000000001</v>
      </c>
      <c r="U6" s="27">
        <v>0.27472000000000002</v>
      </c>
      <c r="V6" s="18">
        <v>0</v>
      </c>
      <c r="W6" s="18">
        <v>360</v>
      </c>
      <c r="X6" s="27">
        <v>0.46039200000000002</v>
      </c>
      <c r="Y6" s="27">
        <v>0.460675</v>
      </c>
      <c r="Z6" s="21">
        <v>418867.77</v>
      </c>
      <c r="AA6" s="19">
        <f t="shared" si="0"/>
        <v>681087</v>
      </c>
      <c r="AB6" s="18">
        <v>0</v>
      </c>
      <c r="AC6" s="18">
        <v>31364</v>
      </c>
      <c r="AD6" s="18">
        <v>0</v>
      </c>
      <c r="AE6" s="18" t="s">
        <v>49</v>
      </c>
    </row>
    <row r="7" spans="1:164" ht="15.75" customHeight="1" x14ac:dyDescent="0.15">
      <c r="A7" s="17">
        <v>42906</v>
      </c>
      <c r="B7" s="18">
        <v>2017</v>
      </c>
      <c r="C7" s="18">
        <v>6</v>
      </c>
      <c r="D7" s="19">
        <v>31</v>
      </c>
      <c r="E7" s="18">
        <v>1.18</v>
      </c>
      <c r="F7" s="18">
        <v>5.42</v>
      </c>
      <c r="G7" s="18">
        <v>0.28999999999999998</v>
      </c>
      <c r="H7" s="18">
        <v>0</v>
      </c>
      <c r="I7" s="18">
        <v>2100</v>
      </c>
      <c r="J7" s="18">
        <v>1287.3599999999999</v>
      </c>
      <c r="K7" s="18">
        <v>2076.48</v>
      </c>
      <c r="L7" s="18">
        <v>0</v>
      </c>
      <c r="M7" s="18">
        <v>23.52</v>
      </c>
      <c r="N7" s="26">
        <v>14.6</v>
      </c>
      <c r="O7" s="26">
        <v>14.6</v>
      </c>
      <c r="P7" s="18">
        <v>68787</v>
      </c>
      <c r="Q7" s="18">
        <v>661984</v>
      </c>
      <c r="R7" s="27">
        <v>0.84218000000000004</v>
      </c>
      <c r="S7" s="27">
        <v>6.0389999999999999E-2</v>
      </c>
      <c r="T7" s="27">
        <v>0.43634000000000001</v>
      </c>
      <c r="U7" s="27">
        <v>0.27472000000000002</v>
      </c>
      <c r="V7" s="18">
        <v>2</v>
      </c>
      <c r="W7" s="18">
        <v>349</v>
      </c>
      <c r="X7" s="27">
        <v>0.46039200000000002</v>
      </c>
      <c r="Y7" s="27">
        <v>0.460675</v>
      </c>
      <c r="Z7" s="21">
        <v>445235.20000000001</v>
      </c>
      <c r="AA7" s="19">
        <f t="shared" si="0"/>
        <v>730771</v>
      </c>
      <c r="AB7" s="18">
        <v>0</v>
      </c>
      <c r="AC7" s="18">
        <v>9856.4699999999993</v>
      </c>
      <c r="AD7" s="18">
        <v>0</v>
      </c>
      <c r="AE7" s="18" t="s">
        <v>49</v>
      </c>
    </row>
    <row r="8" spans="1:164" ht="15.75" customHeight="1" x14ac:dyDescent="0.15">
      <c r="A8" s="17">
        <v>42936</v>
      </c>
      <c r="B8" s="18">
        <v>2017</v>
      </c>
      <c r="C8" s="18">
        <v>7</v>
      </c>
      <c r="D8" s="19">
        <v>30</v>
      </c>
      <c r="E8" s="18">
        <v>1.3</v>
      </c>
      <c r="F8" s="18">
        <v>5.96</v>
      </c>
      <c r="G8" s="18">
        <v>0.28999999999999998</v>
      </c>
      <c r="H8" s="18">
        <v>0</v>
      </c>
      <c r="I8" s="18">
        <v>2100</v>
      </c>
      <c r="J8" s="18">
        <v>1215.3599999999999</v>
      </c>
      <c r="K8" s="18">
        <v>1774.08</v>
      </c>
      <c r="L8" s="18">
        <v>0</v>
      </c>
      <c r="M8" s="18">
        <v>325.92</v>
      </c>
      <c r="N8" s="26">
        <v>14.6</v>
      </c>
      <c r="O8" s="26">
        <v>14.6</v>
      </c>
      <c r="P8" s="18">
        <v>60754</v>
      </c>
      <c r="Q8" s="18">
        <v>570840</v>
      </c>
      <c r="R8" s="27">
        <v>0.84218000000000004</v>
      </c>
      <c r="S8" s="27">
        <v>6.0389999999999999E-2</v>
      </c>
      <c r="T8" s="27">
        <v>0.43634000000000001</v>
      </c>
      <c r="U8" s="27">
        <v>0.27472000000000002</v>
      </c>
      <c r="V8" s="18">
        <v>0</v>
      </c>
      <c r="W8" s="18">
        <v>77</v>
      </c>
      <c r="X8" s="27">
        <v>0.46039200000000002</v>
      </c>
      <c r="Y8" s="27">
        <v>0.460675</v>
      </c>
      <c r="Z8" s="21">
        <v>429421.17</v>
      </c>
      <c r="AA8" s="19">
        <f t="shared" si="0"/>
        <v>631594</v>
      </c>
      <c r="AB8" s="18">
        <v>14493.04</v>
      </c>
      <c r="AC8" s="18">
        <v>0</v>
      </c>
      <c r="AD8" s="18">
        <v>0</v>
      </c>
      <c r="AE8" s="18" t="s">
        <v>49</v>
      </c>
    </row>
    <row r="9" spans="1:164" ht="15.75" customHeight="1" x14ac:dyDescent="0.15">
      <c r="A9" s="17">
        <v>42967</v>
      </c>
      <c r="B9" s="18">
        <v>2017</v>
      </c>
      <c r="C9" s="18">
        <v>8</v>
      </c>
      <c r="D9" s="19">
        <v>31</v>
      </c>
      <c r="E9" s="18">
        <v>1.43</v>
      </c>
      <c r="F9" s="18">
        <v>6.55</v>
      </c>
      <c r="G9" s="18">
        <v>0.28999999999999998</v>
      </c>
      <c r="H9" s="18">
        <v>0</v>
      </c>
      <c r="I9" s="18">
        <v>2100</v>
      </c>
      <c r="J9" s="18">
        <v>1319.04</v>
      </c>
      <c r="K9" s="18">
        <v>1704.96</v>
      </c>
      <c r="L9" s="18">
        <v>0</v>
      </c>
      <c r="M9" s="18">
        <v>395.04</v>
      </c>
      <c r="N9" s="26">
        <v>14.6</v>
      </c>
      <c r="O9" s="26">
        <v>14.6</v>
      </c>
      <c r="P9" s="18">
        <v>62347</v>
      </c>
      <c r="Q9" s="18">
        <v>601189</v>
      </c>
      <c r="R9" s="27">
        <v>0.84218000000000004</v>
      </c>
      <c r="S9" s="27">
        <v>6.0389999999999999E-2</v>
      </c>
      <c r="T9" s="27">
        <v>0.43634000000000001</v>
      </c>
      <c r="U9" s="27">
        <v>0.27472000000000002</v>
      </c>
      <c r="V9" s="18">
        <v>0</v>
      </c>
      <c r="W9" s="18">
        <v>45</v>
      </c>
      <c r="X9" s="27">
        <v>0.46039200000000002</v>
      </c>
      <c r="Y9" s="27">
        <v>0.460675</v>
      </c>
      <c r="Z9" s="21">
        <v>462628.07</v>
      </c>
      <c r="AA9" s="19">
        <f t="shared" si="0"/>
        <v>663536</v>
      </c>
      <c r="AB9" s="18">
        <v>6093.33</v>
      </c>
      <c r="AC9" s="18">
        <v>22342.46</v>
      </c>
      <c r="AD9" s="18">
        <v>0</v>
      </c>
      <c r="AE9" s="18" t="s">
        <v>49</v>
      </c>
    </row>
    <row r="10" spans="1:164" ht="15.75" customHeight="1" x14ac:dyDescent="0.15">
      <c r="A10" s="17">
        <v>42998</v>
      </c>
      <c r="B10" s="18">
        <v>2017</v>
      </c>
      <c r="C10" s="18">
        <v>9</v>
      </c>
      <c r="D10" s="19">
        <v>31</v>
      </c>
      <c r="E10" s="18">
        <v>1.52</v>
      </c>
      <c r="F10" s="18">
        <v>6.98</v>
      </c>
      <c r="G10" s="18">
        <v>0.28999999999999998</v>
      </c>
      <c r="H10" s="18">
        <v>0</v>
      </c>
      <c r="I10" s="18">
        <v>2100</v>
      </c>
      <c r="J10" s="18">
        <v>1379.52</v>
      </c>
      <c r="K10" s="18">
        <v>2122.56</v>
      </c>
      <c r="L10" s="18">
        <v>0</v>
      </c>
      <c r="M10" s="18">
        <v>0</v>
      </c>
      <c r="N10" s="26">
        <v>14.6</v>
      </c>
      <c r="O10" s="26">
        <v>14.6</v>
      </c>
      <c r="P10" s="18">
        <v>71800</v>
      </c>
      <c r="Q10" s="18">
        <v>662292</v>
      </c>
      <c r="R10" s="27">
        <v>0.84218000000000004</v>
      </c>
      <c r="S10" s="27">
        <v>6.0389999999999999E-2</v>
      </c>
      <c r="T10" s="27">
        <v>0.43634000000000001</v>
      </c>
      <c r="U10" s="27">
        <v>0.27472000000000002</v>
      </c>
      <c r="V10" s="18">
        <v>4</v>
      </c>
      <c r="W10" s="18">
        <v>231</v>
      </c>
      <c r="X10" s="27">
        <v>0.46039200000000002</v>
      </c>
      <c r="Y10" s="27">
        <v>0.460675</v>
      </c>
      <c r="Z10" s="21">
        <v>510378.31</v>
      </c>
      <c r="AA10" s="19">
        <f t="shared" si="0"/>
        <v>734092</v>
      </c>
      <c r="AB10" s="18">
        <v>16630.830000000002</v>
      </c>
      <c r="AC10" s="18">
        <v>10205.24</v>
      </c>
      <c r="AD10" s="18">
        <v>0</v>
      </c>
      <c r="AE10" s="18" t="s">
        <v>49</v>
      </c>
    </row>
    <row r="11" spans="1:164" ht="15.75" customHeight="1" x14ac:dyDescent="0.15">
      <c r="A11" s="17">
        <v>43028</v>
      </c>
      <c r="B11" s="18">
        <v>2017</v>
      </c>
      <c r="C11" s="18">
        <v>10</v>
      </c>
      <c r="D11" s="19">
        <v>30</v>
      </c>
      <c r="E11" s="18">
        <v>1.65</v>
      </c>
      <c r="F11" s="18">
        <v>7.6</v>
      </c>
      <c r="G11" s="18">
        <v>0.28999999999999998</v>
      </c>
      <c r="H11" s="18">
        <v>0</v>
      </c>
      <c r="I11" s="18">
        <v>2100</v>
      </c>
      <c r="J11" s="18">
        <v>1342.08</v>
      </c>
      <c r="K11" s="18">
        <v>2093.7600000000002</v>
      </c>
      <c r="L11" s="18">
        <v>0</v>
      </c>
      <c r="M11" s="18">
        <v>6.24</v>
      </c>
      <c r="N11" s="26">
        <v>14.6</v>
      </c>
      <c r="O11" s="26">
        <v>14.6</v>
      </c>
      <c r="P11" s="18">
        <v>62469</v>
      </c>
      <c r="Q11" s="18">
        <v>635842</v>
      </c>
      <c r="R11" s="27">
        <v>0.84218000000000004</v>
      </c>
      <c r="S11" s="27">
        <v>6.0389999999999999E-2</v>
      </c>
      <c r="T11" s="27">
        <v>0.43634000000000001</v>
      </c>
      <c r="U11" s="27">
        <v>0.27472000000000002</v>
      </c>
      <c r="V11" s="18">
        <v>2</v>
      </c>
      <c r="W11" s="18">
        <v>624</v>
      </c>
      <c r="X11" s="27">
        <v>0.46039200000000002</v>
      </c>
      <c r="Y11" s="27">
        <v>0.460675</v>
      </c>
      <c r="Z11" s="21">
        <v>505058.18</v>
      </c>
      <c r="AA11" s="19">
        <f t="shared" si="0"/>
        <v>698311</v>
      </c>
      <c r="AB11" s="18">
        <v>7043.81</v>
      </c>
      <c r="AC11" s="18">
        <v>27125.81</v>
      </c>
      <c r="AD11" s="18">
        <v>0</v>
      </c>
      <c r="AE11" s="18" t="s">
        <v>49</v>
      </c>
    </row>
    <row r="12" spans="1:164" ht="15.75" customHeight="1" x14ac:dyDescent="0.15">
      <c r="A12" s="17">
        <v>43059</v>
      </c>
      <c r="B12" s="18">
        <v>2017</v>
      </c>
      <c r="C12" s="18">
        <v>11</v>
      </c>
      <c r="D12" s="19">
        <v>31</v>
      </c>
      <c r="E12" s="18">
        <v>1.65</v>
      </c>
      <c r="F12" s="18">
        <v>7.6</v>
      </c>
      <c r="G12" s="18">
        <v>0.28999999999999998</v>
      </c>
      <c r="H12" s="18">
        <v>0</v>
      </c>
      <c r="I12" s="18">
        <v>2100</v>
      </c>
      <c r="J12" s="18">
        <v>1321.92</v>
      </c>
      <c r="K12" s="18">
        <v>2194.56</v>
      </c>
      <c r="L12" s="18">
        <v>0</v>
      </c>
      <c r="M12" s="18">
        <v>0</v>
      </c>
      <c r="N12" s="26">
        <v>14.6</v>
      </c>
      <c r="O12" s="26">
        <v>14.6</v>
      </c>
      <c r="P12" s="18">
        <v>58127</v>
      </c>
      <c r="Q12" s="18">
        <v>662359</v>
      </c>
      <c r="R12" s="27">
        <v>0.84218000000000004</v>
      </c>
      <c r="S12" s="27">
        <v>6.0389999999999999E-2</v>
      </c>
      <c r="T12" s="27">
        <v>0.43634000000000001</v>
      </c>
      <c r="U12" s="27">
        <v>0.27472000000000002</v>
      </c>
      <c r="V12" s="18">
        <v>0</v>
      </c>
      <c r="W12" s="18">
        <v>635</v>
      </c>
      <c r="X12" s="27">
        <v>0.46039200000000002</v>
      </c>
      <c r="Y12" s="27">
        <v>0.460675</v>
      </c>
      <c r="Z12" s="21">
        <v>519074.2</v>
      </c>
      <c r="AA12" s="19">
        <f t="shared" si="0"/>
        <v>720486</v>
      </c>
      <c r="AB12" s="18">
        <v>0</v>
      </c>
      <c r="AC12" s="18">
        <v>53257.72</v>
      </c>
      <c r="AD12" s="18">
        <v>0</v>
      </c>
      <c r="AE12" s="18" t="s">
        <v>49</v>
      </c>
    </row>
    <row r="13" spans="1:164" ht="15.75" customHeight="1" x14ac:dyDescent="0.15">
      <c r="A13" s="17">
        <v>43089</v>
      </c>
      <c r="B13" s="18">
        <v>2017</v>
      </c>
      <c r="C13" s="18">
        <v>12</v>
      </c>
      <c r="D13" s="19">
        <v>30</v>
      </c>
      <c r="E13" s="18">
        <v>1.65</v>
      </c>
      <c r="F13" s="18">
        <v>7.6</v>
      </c>
      <c r="G13" s="18">
        <v>0.28999999999999998</v>
      </c>
      <c r="H13" s="18">
        <v>0</v>
      </c>
      <c r="I13" s="18">
        <v>2100</v>
      </c>
      <c r="J13" s="18">
        <v>1100.1600000000001</v>
      </c>
      <c r="K13" s="18">
        <v>2036.16</v>
      </c>
      <c r="L13" s="18">
        <v>0</v>
      </c>
      <c r="M13" s="18">
        <v>63.84</v>
      </c>
      <c r="N13" s="26">
        <v>14.6</v>
      </c>
      <c r="O13" s="26">
        <v>14.6</v>
      </c>
      <c r="P13" s="18">
        <v>59327</v>
      </c>
      <c r="Q13" s="18">
        <v>664457</v>
      </c>
      <c r="R13" s="27">
        <v>0.84218000000000004</v>
      </c>
      <c r="S13" s="27">
        <v>6.0389999999999999E-2</v>
      </c>
      <c r="T13" s="27">
        <v>0.43634000000000001</v>
      </c>
      <c r="U13" s="27">
        <v>0.27472000000000002</v>
      </c>
      <c r="V13" s="18">
        <v>20</v>
      </c>
      <c r="W13" s="18">
        <v>474</v>
      </c>
      <c r="X13" s="27">
        <v>0.46039200000000002</v>
      </c>
      <c r="Y13" s="27">
        <v>0.460675</v>
      </c>
      <c r="Z13" s="21">
        <v>535564.27</v>
      </c>
      <c r="AA13" s="19">
        <f t="shared" si="0"/>
        <v>723784</v>
      </c>
      <c r="AB13" s="18">
        <v>0</v>
      </c>
      <c r="AC13" s="18">
        <v>41414.83</v>
      </c>
      <c r="AD13" s="18">
        <v>0</v>
      </c>
      <c r="AE13" s="18" t="s">
        <v>49</v>
      </c>
    </row>
    <row r="14" spans="1:164" ht="15.75" customHeight="1" x14ac:dyDescent="0.15">
      <c r="A14" s="17">
        <v>43120</v>
      </c>
      <c r="B14" s="18">
        <v>2018</v>
      </c>
      <c r="C14" s="18">
        <v>1</v>
      </c>
      <c r="D14" s="19">
        <v>31</v>
      </c>
      <c r="E14" s="18">
        <v>1.49</v>
      </c>
      <c r="F14" s="18">
        <v>6.84</v>
      </c>
      <c r="G14" s="18">
        <v>0.28999999999999998</v>
      </c>
      <c r="H14" s="18">
        <v>0</v>
      </c>
      <c r="I14" s="18">
        <v>2100</v>
      </c>
      <c r="J14" s="23">
        <v>869.76</v>
      </c>
      <c r="K14" s="23">
        <v>1635.84</v>
      </c>
      <c r="L14" s="18">
        <v>0</v>
      </c>
      <c r="M14" s="18">
        <v>464.16</v>
      </c>
      <c r="N14" s="26">
        <v>14.6</v>
      </c>
      <c r="O14" s="26">
        <v>14.6</v>
      </c>
      <c r="P14" s="23">
        <v>40531</v>
      </c>
      <c r="Q14" s="23">
        <v>513165</v>
      </c>
      <c r="R14" s="27">
        <v>0.84218000000000004</v>
      </c>
      <c r="S14" s="27">
        <v>6.0389999999999999E-2</v>
      </c>
      <c r="T14" s="27">
        <v>0.43634000000000001</v>
      </c>
      <c r="U14" s="27">
        <v>0.27472000000000002</v>
      </c>
      <c r="V14" s="18">
        <v>52</v>
      </c>
      <c r="W14" s="18">
        <v>1124</v>
      </c>
      <c r="X14" s="27">
        <v>0.46039200000000002</v>
      </c>
      <c r="Y14" s="27">
        <v>0.460675</v>
      </c>
      <c r="Z14" s="21">
        <v>380476.65</v>
      </c>
      <c r="AA14" s="19">
        <f t="shared" si="0"/>
        <v>553696</v>
      </c>
      <c r="AB14" s="18">
        <v>0</v>
      </c>
      <c r="AC14" s="18">
        <v>7642.56</v>
      </c>
      <c r="AD14" s="18">
        <v>0</v>
      </c>
      <c r="AE14" s="18" t="s">
        <v>49</v>
      </c>
    </row>
    <row r="15" spans="1:164" ht="15.75" customHeight="1" x14ac:dyDescent="0.15">
      <c r="A15" s="17">
        <v>43151</v>
      </c>
      <c r="B15" s="18">
        <v>2018</v>
      </c>
      <c r="C15" s="18">
        <v>2</v>
      </c>
      <c r="D15" s="19">
        <v>31</v>
      </c>
      <c r="E15" s="18">
        <v>1.1599999999999999</v>
      </c>
      <c r="F15" s="18">
        <v>5.34</v>
      </c>
      <c r="G15" s="18">
        <v>0.28999999999999998</v>
      </c>
      <c r="H15" s="18">
        <v>0</v>
      </c>
      <c r="I15" s="18">
        <v>2100</v>
      </c>
      <c r="J15" s="23">
        <v>1140.48</v>
      </c>
      <c r="K15" s="23">
        <v>1851.84</v>
      </c>
      <c r="L15" s="18">
        <v>0</v>
      </c>
      <c r="M15" s="18">
        <v>248.16</v>
      </c>
      <c r="N15" s="26">
        <v>14.6</v>
      </c>
      <c r="O15" s="26">
        <v>14.6</v>
      </c>
      <c r="P15" s="23">
        <v>52953</v>
      </c>
      <c r="Q15" s="23">
        <v>605976</v>
      </c>
      <c r="R15" s="27">
        <v>0.84218000000000004</v>
      </c>
      <c r="S15" s="27">
        <v>6.0389999999999999E-2</v>
      </c>
      <c r="T15" s="27">
        <v>0.43634000000000001</v>
      </c>
      <c r="U15" s="27">
        <v>0.27472000000000002</v>
      </c>
      <c r="V15" s="18">
        <v>74</v>
      </c>
      <c r="W15" s="18">
        <v>727</v>
      </c>
      <c r="X15" s="27">
        <v>0.46039200000000002</v>
      </c>
      <c r="Y15" s="27">
        <v>0.460675</v>
      </c>
      <c r="Z15" s="21">
        <v>440714.41</v>
      </c>
      <c r="AA15" s="19">
        <f t="shared" si="0"/>
        <v>658929</v>
      </c>
      <c r="AB15" s="18">
        <v>0</v>
      </c>
      <c r="AC15" s="18">
        <v>0</v>
      </c>
      <c r="AD15" s="18">
        <v>0</v>
      </c>
      <c r="AE15" s="18" t="s">
        <v>49</v>
      </c>
    </row>
    <row r="16" spans="1:164" ht="15.75" customHeight="1" x14ac:dyDescent="0.15">
      <c r="A16" s="17">
        <v>43179</v>
      </c>
      <c r="B16" s="18">
        <v>2018</v>
      </c>
      <c r="C16" s="18">
        <v>3</v>
      </c>
      <c r="D16" s="19">
        <v>29</v>
      </c>
      <c r="E16" s="18">
        <v>0.89</v>
      </c>
      <c r="F16" s="18">
        <v>4.1100000000000003</v>
      </c>
      <c r="G16" s="18">
        <v>0.28999999999999998</v>
      </c>
      <c r="H16" s="18">
        <v>0</v>
      </c>
      <c r="I16" s="18">
        <v>2100</v>
      </c>
      <c r="J16" s="23">
        <v>1451.52</v>
      </c>
      <c r="K16" s="23">
        <v>2439.36</v>
      </c>
      <c r="L16" s="18">
        <v>0</v>
      </c>
      <c r="M16" s="18">
        <v>0</v>
      </c>
      <c r="N16" s="26">
        <v>14.6</v>
      </c>
      <c r="O16" s="26">
        <v>14.6</v>
      </c>
      <c r="P16" s="23">
        <v>68075</v>
      </c>
      <c r="Q16" s="23">
        <v>653831</v>
      </c>
      <c r="R16" s="27">
        <v>0.84218000000000004</v>
      </c>
      <c r="S16" s="27">
        <v>6.0389999999999999E-2</v>
      </c>
      <c r="T16" s="27">
        <v>0.43634000000000001</v>
      </c>
      <c r="U16" s="27">
        <v>0.27472000000000002</v>
      </c>
      <c r="V16" s="18">
        <v>0</v>
      </c>
      <c r="W16" s="18">
        <v>763</v>
      </c>
      <c r="X16" s="27">
        <v>0.46039200000000002</v>
      </c>
      <c r="Y16" s="27">
        <v>0.460675</v>
      </c>
      <c r="Z16" s="21">
        <v>493707.77</v>
      </c>
      <c r="AA16" s="19">
        <f t="shared" si="0"/>
        <v>721906</v>
      </c>
      <c r="AB16" s="18">
        <v>0</v>
      </c>
      <c r="AC16" s="18">
        <v>0</v>
      </c>
      <c r="AD16" s="18">
        <v>0</v>
      </c>
      <c r="AE16" s="18" t="s">
        <v>49</v>
      </c>
    </row>
    <row r="17" spans="1:31" ht="15.75" customHeight="1" x14ac:dyDescent="0.15">
      <c r="A17" s="17">
        <v>43210</v>
      </c>
      <c r="B17" s="18">
        <v>2018</v>
      </c>
      <c r="C17" s="18">
        <v>4</v>
      </c>
      <c r="D17" s="19">
        <v>31</v>
      </c>
      <c r="E17" s="18">
        <v>0.89</v>
      </c>
      <c r="F17" s="18">
        <v>4.1100000000000003</v>
      </c>
      <c r="G17" s="18">
        <v>0.28999999999999998</v>
      </c>
      <c r="H17" s="18">
        <v>0</v>
      </c>
      <c r="I17" s="18">
        <v>2100</v>
      </c>
      <c r="J17" s="23">
        <v>1460.16</v>
      </c>
      <c r="K17" s="23">
        <v>2116.8000000000002</v>
      </c>
      <c r="L17" s="18">
        <v>0</v>
      </c>
      <c r="M17" s="18">
        <v>0</v>
      </c>
      <c r="N17" s="26">
        <v>14.6</v>
      </c>
      <c r="O17" s="26">
        <v>14.6</v>
      </c>
      <c r="P17" s="23">
        <v>68598</v>
      </c>
      <c r="Q17" s="23">
        <v>670045</v>
      </c>
      <c r="R17" s="27">
        <v>0.84218000000000004</v>
      </c>
      <c r="S17" s="27">
        <v>6.0389999999999999E-2</v>
      </c>
      <c r="T17" s="27">
        <v>0.43634000000000001</v>
      </c>
      <c r="U17" s="27">
        <v>0.27472000000000002</v>
      </c>
      <c r="V17" s="18">
        <v>0</v>
      </c>
      <c r="W17" s="18">
        <v>836</v>
      </c>
      <c r="X17" s="27">
        <v>0.46039200000000002</v>
      </c>
      <c r="Y17" s="27">
        <v>0.460675</v>
      </c>
      <c r="Z17" s="21">
        <v>470563.44</v>
      </c>
      <c r="AA17" s="19">
        <f t="shared" si="0"/>
        <v>738643</v>
      </c>
      <c r="AB17" s="18">
        <v>0</v>
      </c>
      <c r="AC17" s="18">
        <v>0</v>
      </c>
      <c r="AD17" s="18">
        <v>0</v>
      </c>
      <c r="AE17" s="18" t="s">
        <v>49</v>
      </c>
    </row>
    <row r="18" spans="1:31" ht="15.75" customHeight="1" x14ac:dyDescent="0.15">
      <c r="A18" s="17">
        <v>43240</v>
      </c>
      <c r="B18" s="18">
        <v>2018</v>
      </c>
      <c r="C18" s="18">
        <v>5</v>
      </c>
      <c r="D18" s="19">
        <v>30</v>
      </c>
      <c r="E18" s="18">
        <v>0.89</v>
      </c>
      <c r="F18" s="18">
        <v>4.1100000000000003</v>
      </c>
      <c r="G18" s="18">
        <v>0.28999999999999998</v>
      </c>
      <c r="H18" s="18">
        <v>0</v>
      </c>
      <c r="I18" s="18">
        <v>2100</v>
      </c>
      <c r="J18" s="23">
        <v>1339.2</v>
      </c>
      <c r="K18" s="23">
        <v>2099.52</v>
      </c>
      <c r="L18" s="18">
        <v>0</v>
      </c>
      <c r="M18" s="18">
        <v>0.48</v>
      </c>
      <c r="N18" s="26">
        <v>14.6</v>
      </c>
      <c r="O18" s="26">
        <v>14.6</v>
      </c>
      <c r="P18" s="23">
        <v>63824</v>
      </c>
      <c r="Q18" s="23">
        <v>627995</v>
      </c>
      <c r="R18" s="27">
        <v>0.84218000000000004</v>
      </c>
      <c r="S18" s="27">
        <v>6.0389999999999999E-2</v>
      </c>
      <c r="T18" s="27">
        <v>0.43634000000000001</v>
      </c>
      <c r="U18" s="27">
        <v>0.27472000000000002</v>
      </c>
      <c r="V18" s="18">
        <v>0</v>
      </c>
      <c r="W18" s="18">
        <v>561</v>
      </c>
      <c r="X18" s="27">
        <v>0.46039200000000002</v>
      </c>
      <c r="Y18" s="27">
        <v>0.460675</v>
      </c>
      <c r="Z18" s="21">
        <v>448558.81</v>
      </c>
      <c r="AA18" s="19">
        <f t="shared" si="0"/>
        <v>691819</v>
      </c>
      <c r="AB18" s="18">
        <v>7341</v>
      </c>
      <c r="AC18" s="18">
        <v>0</v>
      </c>
      <c r="AD18" s="18">
        <v>0</v>
      </c>
      <c r="AE18" s="18" t="s">
        <v>49</v>
      </c>
    </row>
    <row r="19" spans="1:31" ht="15.75" customHeight="1" x14ac:dyDescent="0.15">
      <c r="A19" s="17">
        <v>43271</v>
      </c>
      <c r="B19" s="18">
        <v>2018</v>
      </c>
      <c r="C19" s="18">
        <v>6</v>
      </c>
      <c r="D19" s="19">
        <v>31</v>
      </c>
      <c r="E19" s="18">
        <v>0.89</v>
      </c>
      <c r="F19" s="18">
        <v>4.1100000000000003</v>
      </c>
      <c r="G19" s="18">
        <v>0.28999999999999998</v>
      </c>
      <c r="H19" s="18">
        <v>0</v>
      </c>
      <c r="I19" s="18">
        <v>2100</v>
      </c>
      <c r="J19" s="23">
        <v>1244.1600000000001</v>
      </c>
      <c r="K19" s="23">
        <v>1932.48</v>
      </c>
      <c r="L19" s="18">
        <v>0</v>
      </c>
      <c r="M19" s="18">
        <v>167.52</v>
      </c>
      <c r="N19" s="26">
        <v>14.6</v>
      </c>
      <c r="O19" s="26">
        <v>14.6</v>
      </c>
      <c r="P19" s="23">
        <v>63840</v>
      </c>
      <c r="Q19" s="23">
        <v>608664</v>
      </c>
      <c r="R19" s="27">
        <v>0.84218000000000004</v>
      </c>
      <c r="S19" s="27">
        <v>6.0389999999999999E-2</v>
      </c>
      <c r="T19" s="27">
        <v>0.43634000000000001</v>
      </c>
      <c r="U19" s="27">
        <v>0.27472000000000002</v>
      </c>
      <c r="V19" s="18">
        <v>0</v>
      </c>
      <c r="W19" s="18">
        <v>191</v>
      </c>
      <c r="X19" s="27">
        <v>0.46039200000000002</v>
      </c>
      <c r="Y19" s="27">
        <v>0.460675</v>
      </c>
      <c r="Z19" s="21">
        <v>485441.28000000003</v>
      </c>
      <c r="AA19" s="19">
        <f t="shared" si="0"/>
        <v>672504</v>
      </c>
      <c r="AB19" s="18">
        <v>3099.59</v>
      </c>
      <c r="AC19" s="18">
        <v>0</v>
      </c>
      <c r="AD19" s="18">
        <v>36449.25</v>
      </c>
      <c r="AE19" s="18" t="s">
        <v>49</v>
      </c>
    </row>
    <row r="20" spans="1:31" ht="15.75" customHeight="1" x14ac:dyDescent="0.15">
      <c r="A20" s="17">
        <v>43303</v>
      </c>
      <c r="B20" s="18">
        <v>2018</v>
      </c>
      <c r="C20" s="18">
        <v>7</v>
      </c>
      <c r="D20" s="19">
        <v>30</v>
      </c>
      <c r="E20" s="18">
        <v>0.89</v>
      </c>
      <c r="F20" s="18">
        <v>4.1100000000000003</v>
      </c>
      <c r="G20" s="18">
        <v>0.28999999999999998</v>
      </c>
      <c r="H20" s="18">
        <v>0</v>
      </c>
      <c r="I20" s="18">
        <v>2100</v>
      </c>
      <c r="J20" s="23">
        <v>1342.1</v>
      </c>
      <c r="K20" s="23">
        <v>1681.92</v>
      </c>
      <c r="L20" s="18">
        <v>0</v>
      </c>
      <c r="M20" s="18">
        <v>418.08</v>
      </c>
      <c r="N20" s="24">
        <v>14.6</v>
      </c>
      <c r="O20" s="24">
        <v>14.6</v>
      </c>
      <c r="P20" s="23">
        <v>54649</v>
      </c>
      <c r="Q20" s="23">
        <v>545398</v>
      </c>
      <c r="R20" s="18">
        <v>0.84218000000000004</v>
      </c>
      <c r="S20" s="18">
        <v>6.0389999999999999E-2</v>
      </c>
      <c r="T20" s="18">
        <v>0.43634000000000001</v>
      </c>
      <c r="U20" s="18">
        <v>0.27472000000000002</v>
      </c>
      <c r="V20" s="18">
        <v>0</v>
      </c>
      <c r="W20" s="18">
        <v>251</v>
      </c>
      <c r="X20" s="20">
        <v>0</v>
      </c>
      <c r="Y20" s="20">
        <v>0.43466100000000002</v>
      </c>
      <c r="Z20" s="21">
        <v>501668.88</v>
      </c>
      <c r="AA20" s="19">
        <f t="shared" si="0"/>
        <v>600047</v>
      </c>
      <c r="AB20" s="18">
        <v>0</v>
      </c>
      <c r="AC20" s="18">
        <v>0</v>
      </c>
      <c r="AD20" s="18">
        <v>45458.04</v>
      </c>
      <c r="AE20" s="18" t="s">
        <v>49</v>
      </c>
    </row>
    <row r="21" spans="1:31" ht="15.75" customHeight="1" x14ac:dyDescent="0.15">
      <c r="A21" s="17">
        <v>43334</v>
      </c>
      <c r="B21" s="18">
        <v>2018</v>
      </c>
      <c r="C21" s="18">
        <v>8</v>
      </c>
      <c r="D21" s="19">
        <v>31</v>
      </c>
      <c r="E21" s="18">
        <v>0.98</v>
      </c>
      <c r="F21" s="18">
        <v>4.5199999999999996</v>
      </c>
      <c r="G21" s="18">
        <v>0.28999999999999998</v>
      </c>
      <c r="H21" s="18">
        <v>0</v>
      </c>
      <c r="I21" s="18">
        <v>2100</v>
      </c>
      <c r="J21" s="23">
        <v>1278.7</v>
      </c>
      <c r="K21" s="23">
        <v>1791.36</v>
      </c>
      <c r="L21" s="18">
        <v>0</v>
      </c>
      <c r="M21" s="18">
        <v>308.64</v>
      </c>
      <c r="N21" s="24">
        <v>14.6</v>
      </c>
      <c r="O21" s="24">
        <v>14.6</v>
      </c>
      <c r="P21" s="23">
        <v>62845</v>
      </c>
      <c r="Q21" s="23">
        <v>593440</v>
      </c>
      <c r="R21" s="18">
        <v>0.84218000000000004</v>
      </c>
      <c r="S21" s="18">
        <v>6.0389999999999999E-2</v>
      </c>
      <c r="T21" s="18">
        <v>0.43634000000000001</v>
      </c>
      <c r="U21" s="18">
        <v>0.27472000000000002</v>
      </c>
      <c r="V21" s="18">
        <v>0</v>
      </c>
      <c r="W21" s="18">
        <v>172</v>
      </c>
      <c r="X21" s="20">
        <v>0</v>
      </c>
      <c r="Y21" s="20">
        <v>0.43889499999999998</v>
      </c>
      <c r="Z21" s="21">
        <v>544770.72</v>
      </c>
      <c r="AA21" s="19">
        <f t="shared" si="0"/>
        <v>656285</v>
      </c>
      <c r="AB21" s="18">
        <v>0</v>
      </c>
      <c r="AC21" s="18">
        <v>0</v>
      </c>
      <c r="AD21" s="18">
        <v>49987.24</v>
      </c>
      <c r="AE21" s="18" t="s">
        <v>49</v>
      </c>
    </row>
    <row r="22" spans="1:31" ht="15.75" customHeight="1" x14ac:dyDescent="0.15">
      <c r="A22" s="17">
        <v>43365</v>
      </c>
      <c r="B22" s="18">
        <v>2018</v>
      </c>
      <c r="C22" s="18">
        <v>9</v>
      </c>
      <c r="D22" s="19">
        <v>31</v>
      </c>
      <c r="E22" s="18">
        <v>1.1499999999999999</v>
      </c>
      <c r="F22" s="18">
        <v>5.31</v>
      </c>
      <c r="G22" s="18">
        <v>0.28999999999999998</v>
      </c>
      <c r="H22" s="18">
        <v>0</v>
      </c>
      <c r="I22" s="18">
        <v>2100</v>
      </c>
      <c r="J22" s="23">
        <v>1215.4000000000001</v>
      </c>
      <c r="K22" s="23">
        <v>1664.64</v>
      </c>
      <c r="L22" s="18">
        <v>0</v>
      </c>
      <c r="M22" s="18">
        <v>435.36</v>
      </c>
      <c r="N22" s="24">
        <v>14.6</v>
      </c>
      <c r="O22" s="24">
        <v>14.6</v>
      </c>
      <c r="P22" s="23">
        <v>65115</v>
      </c>
      <c r="Q22" s="23">
        <v>594429</v>
      </c>
      <c r="R22" s="18">
        <v>0.84218000000000004</v>
      </c>
      <c r="S22" s="18">
        <v>6.0389999999999999E-2</v>
      </c>
      <c r="T22" s="18">
        <v>0.43634000000000001</v>
      </c>
      <c r="U22" s="18">
        <v>0.27472000000000002</v>
      </c>
      <c r="V22" s="18">
        <v>0</v>
      </c>
      <c r="W22" s="18">
        <v>110</v>
      </c>
      <c r="X22" s="20">
        <v>0</v>
      </c>
      <c r="Y22" s="20">
        <v>0.44454500000000002</v>
      </c>
      <c r="Z22" s="21">
        <v>543837.86</v>
      </c>
      <c r="AA22" s="19">
        <f t="shared" si="0"/>
        <v>659544</v>
      </c>
      <c r="AB22" s="18">
        <v>0</v>
      </c>
      <c r="AC22" s="18">
        <v>0</v>
      </c>
      <c r="AD22" s="18">
        <v>50875.88</v>
      </c>
      <c r="AE22" s="18" t="s">
        <v>49</v>
      </c>
    </row>
    <row r="23" spans="1:31" ht="15.75" customHeight="1" x14ac:dyDescent="0.15">
      <c r="A23" s="17">
        <v>43395</v>
      </c>
      <c r="B23" s="18">
        <v>2018</v>
      </c>
      <c r="C23" s="18">
        <v>10</v>
      </c>
      <c r="D23" s="19">
        <v>30</v>
      </c>
      <c r="E23" s="18">
        <v>1.65</v>
      </c>
      <c r="F23" s="18">
        <v>7.6</v>
      </c>
      <c r="G23" s="18">
        <v>0.28999999999999998</v>
      </c>
      <c r="H23" s="18">
        <v>0</v>
      </c>
      <c r="I23" s="18">
        <v>2100</v>
      </c>
      <c r="J23" s="23">
        <v>1221.0999999999999</v>
      </c>
      <c r="K23" s="23">
        <v>1872</v>
      </c>
      <c r="L23" s="18">
        <v>0</v>
      </c>
      <c r="M23" s="18">
        <v>0</v>
      </c>
      <c r="N23" s="24">
        <v>14.6</v>
      </c>
      <c r="O23" s="24">
        <v>14.6</v>
      </c>
      <c r="P23" s="23">
        <v>55411</v>
      </c>
      <c r="Q23" s="23">
        <v>568321</v>
      </c>
      <c r="R23" s="18">
        <v>0.84218000000000004</v>
      </c>
      <c r="S23" s="18">
        <v>6.0389999999999999E-2</v>
      </c>
      <c r="T23" s="18">
        <v>0.43634000000000001</v>
      </c>
      <c r="U23" s="18">
        <v>0.27472000000000002</v>
      </c>
      <c r="V23" s="18">
        <v>0</v>
      </c>
      <c r="W23" s="18">
        <v>234</v>
      </c>
      <c r="X23" s="20">
        <v>0</v>
      </c>
      <c r="Y23" s="20">
        <v>0.4611111</v>
      </c>
      <c r="Z23" s="21">
        <v>543879.1</v>
      </c>
      <c r="AA23" s="19">
        <f t="shared" si="0"/>
        <v>623732</v>
      </c>
      <c r="AB23" s="18">
        <v>0</v>
      </c>
      <c r="AC23" s="18">
        <v>0</v>
      </c>
      <c r="AD23" s="18">
        <v>49903.35</v>
      </c>
      <c r="AE23" s="18" t="s">
        <v>49</v>
      </c>
    </row>
    <row r="24" spans="1:31" ht="15.75" customHeight="1" x14ac:dyDescent="0.15">
      <c r="A24" s="17">
        <v>43424</v>
      </c>
      <c r="B24" s="18">
        <v>2018</v>
      </c>
      <c r="C24" s="18">
        <v>11</v>
      </c>
      <c r="D24" s="19">
        <v>29</v>
      </c>
      <c r="E24" s="18">
        <v>1.65</v>
      </c>
      <c r="F24" s="18">
        <v>7.6</v>
      </c>
      <c r="G24" s="18">
        <v>0.28999999999999998</v>
      </c>
      <c r="H24" s="18">
        <v>0</v>
      </c>
      <c r="I24" s="18">
        <v>2100</v>
      </c>
      <c r="J24" s="23">
        <v>1209.5999999999999</v>
      </c>
      <c r="K24" s="23">
        <v>2139.84</v>
      </c>
      <c r="L24" s="18">
        <v>0</v>
      </c>
      <c r="M24" s="18">
        <v>0</v>
      </c>
      <c r="N24" s="24">
        <v>14.6</v>
      </c>
      <c r="O24" s="24">
        <v>14.6</v>
      </c>
      <c r="P24" s="23">
        <v>52893</v>
      </c>
      <c r="Q24" s="23">
        <v>563113</v>
      </c>
      <c r="R24" s="18">
        <v>0.84218000000000004</v>
      </c>
      <c r="S24" s="18">
        <v>6.0389999999999999E-2</v>
      </c>
      <c r="T24" s="18">
        <v>0.43634000000000001</v>
      </c>
      <c r="U24" s="18">
        <v>0.27472000000000002</v>
      </c>
      <c r="V24" s="18">
        <v>0</v>
      </c>
      <c r="W24" s="18">
        <v>221</v>
      </c>
      <c r="X24" s="20">
        <v>0</v>
      </c>
      <c r="Y24" s="20">
        <v>0.46660600000000002</v>
      </c>
      <c r="Z24" s="21">
        <v>505368.33</v>
      </c>
      <c r="AA24" s="19">
        <f t="shared" si="0"/>
        <v>616006</v>
      </c>
      <c r="AB24" s="18">
        <v>6317.29</v>
      </c>
      <c r="AC24" s="18">
        <v>0</v>
      </c>
      <c r="AD24" s="18">
        <v>18292.54</v>
      </c>
      <c r="AE24" s="18" t="s">
        <v>49</v>
      </c>
    </row>
    <row r="25" spans="1:31" ht="15.75" customHeight="1" x14ac:dyDescent="0.15">
      <c r="A25" s="17">
        <v>43454</v>
      </c>
      <c r="B25" s="18">
        <v>2018</v>
      </c>
      <c r="C25" s="18">
        <v>12</v>
      </c>
      <c r="D25" s="25">
        <v>30</v>
      </c>
      <c r="E25" s="18">
        <v>1.65</v>
      </c>
      <c r="F25" s="18">
        <v>7.6</v>
      </c>
      <c r="G25" s="18">
        <v>0.28999999999999998</v>
      </c>
      <c r="H25" s="18">
        <v>0</v>
      </c>
      <c r="I25" s="18">
        <v>2100</v>
      </c>
      <c r="J25" s="23">
        <v>1120.3</v>
      </c>
      <c r="K25" s="23">
        <v>2177.2800000000002</v>
      </c>
      <c r="L25" s="18">
        <v>0</v>
      </c>
      <c r="M25" s="18">
        <v>0</v>
      </c>
      <c r="N25" s="24">
        <v>14.6</v>
      </c>
      <c r="O25" s="24">
        <v>14.6</v>
      </c>
      <c r="P25" s="23">
        <v>58644</v>
      </c>
      <c r="Q25" s="23">
        <v>637676</v>
      </c>
      <c r="R25" s="18">
        <v>0.84218000000000004</v>
      </c>
      <c r="S25" s="18">
        <v>6.0389999999999999E-2</v>
      </c>
      <c r="T25" s="18">
        <v>0.43634000000000001</v>
      </c>
      <c r="U25" s="18">
        <v>0.27472000000000002</v>
      </c>
      <c r="V25" s="18">
        <v>0</v>
      </c>
      <c r="W25" s="18">
        <v>368</v>
      </c>
      <c r="X25" s="20">
        <v>0</v>
      </c>
      <c r="Y25" s="20">
        <v>0.46665800000000002</v>
      </c>
      <c r="Z25" s="21">
        <v>538873.35</v>
      </c>
      <c r="AA25" s="19">
        <f t="shared" si="0"/>
        <v>696320</v>
      </c>
      <c r="AB25" s="18">
        <v>4205.04</v>
      </c>
      <c r="AC25" s="18">
        <v>0</v>
      </c>
      <c r="AD25" s="18">
        <v>0</v>
      </c>
      <c r="AE25" s="18" t="s">
        <v>49</v>
      </c>
    </row>
    <row r="26" spans="1:31" ht="15.75" customHeight="1" x14ac:dyDescent="0.15">
      <c r="A26" s="17">
        <v>43485</v>
      </c>
      <c r="B26" s="18">
        <v>2019</v>
      </c>
      <c r="C26" s="18">
        <v>1</v>
      </c>
      <c r="D26" s="19">
        <v>31</v>
      </c>
      <c r="E26" s="18">
        <v>1.43</v>
      </c>
      <c r="F26" s="18">
        <v>6.57</v>
      </c>
      <c r="G26" s="18">
        <v>0.28999999999999998</v>
      </c>
      <c r="H26" s="18">
        <v>0</v>
      </c>
      <c r="I26" s="18">
        <v>2100</v>
      </c>
      <c r="J26" s="18">
        <v>950.4</v>
      </c>
      <c r="K26" s="18">
        <v>1782.72</v>
      </c>
      <c r="L26" s="18">
        <v>0</v>
      </c>
      <c r="M26" s="18">
        <v>317.27999999999997</v>
      </c>
      <c r="N26" s="24">
        <v>14.6</v>
      </c>
      <c r="O26" s="24">
        <v>14.6</v>
      </c>
      <c r="P26" s="18">
        <v>41474</v>
      </c>
      <c r="Q26" s="18">
        <v>523040</v>
      </c>
      <c r="R26" s="23">
        <v>0.84218000000000004</v>
      </c>
      <c r="S26" s="23">
        <v>6.0389999999999999E-2</v>
      </c>
      <c r="T26" s="23">
        <v>0.43634000000000001</v>
      </c>
      <c r="U26" s="23">
        <v>0.27472000000000002</v>
      </c>
      <c r="V26" s="18">
        <v>51</v>
      </c>
      <c r="W26" s="18">
        <v>815</v>
      </c>
      <c r="X26" s="20">
        <v>0.46039200000000002</v>
      </c>
      <c r="Y26" s="20">
        <v>0.460675</v>
      </c>
      <c r="Z26" s="21">
        <v>433636.31</v>
      </c>
      <c r="AA26" s="19">
        <f t="shared" si="0"/>
        <v>564514</v>
      </c>
      <c r="AB26" s="18">
        <v>0</v>
      </c>
      <c r="AC26" s="18">
        <v>0</v>
      </c>
      <c r="AD26" s="18">
        <v>0</v>
      </c>
      <c r="AE26" s="18" t="s">
        <v>49</v>
      </c>
    </row>
    <row r="27" spans="1:31" ht="15.75" customHeight="1" x14ac:dyDescent="0.15">
      <c r="A27" s="17">
        <v>43516</v>
      </c>
      <c r="B27" s="18">
        <v>2019</v>
      </c>
      <c r="C27" s="18">
        <v>2</v>
      </c>
      <c r="D27" s="19">
        <v>31</v>
      </c>
      <c r="E27" s="18">
        <v>1.25</v>
      </c>
      <c r="F27" s="18">
        <v>5.75</v>
      </c>
      <c r="G27" s="18">
        <v>0.28999999999999998</v>
      </c>
      <c r="H27" s="18">
        <v>0</v>
      </c>
      <c r="I27" s="18">
        <v>2100</v>
      </c>
      <c r="J27" s="18">
        <v>1137.5999999999999</v>
      </c>
      <c r="K27" s="18">
        <v>1981.44</v>
      </c>
      <c r="L27" s="18">
        <v>0</v>
      </c>
      <c r="M27" s="18">
        <v>118.56</v>
      </c>
      <c r="N27" s="24">
        <v>14.6</v>
      </c>
      <c r="O27" s="24">
        <v>14.6</v>
      </c>
      <c r="P27" s="18">
        <v>51582</v>
      </c>
      <c r="Q27" s="18">
        <v>620900</v>
      </c>
      <c r="R27" s="23">
        <v>0.84218000000000004</v>
      </c>
      <c r="S27" s="23">
        <v>6.0389999999999999E-2</v>
      </c>
      <c r="T27" s="23">
        <v>0.43634000000000001</v>
      </c>
      <c r="U27" s="23">
        <v>0.27472000000000002</v>
      </c>
      <c r="V27" s="18">
        <v>3</v>
      </c>
      <c r="W27" s="18">
        <v>347</v>
      </c>
      <c r="X27" s="22">
        <v>0.45</v>
      </c>
      <c r="Y27" s="20">
        <v>0.45276699999999998</v>
      </c>
      <c r="Z27" s="21">
        <v>474411.57</v>
      </c>
      <c r="AA27" s="19">
        <f t="shared" si="0"/>
        <v>672482</v>
      </c>
      <c r="AB27" s="18">
        <v>0</v>
      </c>
      <c r="AC27" s="18">
        <v>0</v>
      </c>
      <c r="AD27" s="18">
        <v>0</v>
      </c>
      <c r="AE27" s="18" t="s">
        <v>49</v>
      </c>
    </row>
    <row r="28" spans="1:31" ht="15.75" customHeight="1" x14ac:dyDescent="0.15">
      <c r="A28" s="17">
        <v>43544</v>
      </c>
      <c r="B28" s="18">
        <v>2019</v>
      </c>
      <c r="C28" s="18">
        <v>3</v>
      </c>
      <c r="D28" s="19">
        <v>28</v>
      </c>
      <c r="E28" s="18">
        <v>1.1599999999999999</v>
      </c>
      <c r="F28" s="18">
        <v>5.34</v>
      </c>
      <c r="G28" s="18">
        <v>0.28999999999999998</v>
      </c>
      <c r="H28" s="18">
        <v>0</v>
      </c>
      <c r="I28" s="18">
        <v>2100</v>
      </c>
      <c r="J28" s="18">
        <v>1278.7</v>
      </c>
      <c r="K28" s="18">
        <v>2136.96</v>
      </c>
      <c r="L28" s="18">
        <v>0</v>
      </c>
      <c r="M28" s="18">
        <v>0</v>
      </c>
      <c r="N28" s="24">
        <v>14.6</v>
      </c>
      <c r="O28" s="24">
        <v>14.6</v>
      </c>
      <c r="P28" s="18">
        <v>52979</v>
      </c>
      <c r="Q28" s="18">
        <v>540543</v>
      </c>
      <c r="R28" s="23">
        <v>0.84218000000000004</v>
      </c>
      <c r="S28" s="23">
        <v>6.0389999999999999E-2</v>
      </c>
      <c r="T28" s="23">
        <v>0.43634000000000001</v>
      </c>
      <c r="U28" s="23">
        <v>0.27472000000000002</v>
      </c>
      <c r="V28" s="18">
        <v>0</v>
      </c>
      <c r="W28" s="18">
        <v>151</v>
      </c>
      <c r="X28" s="20">
        <v>0</v>
      </c>
      <c r="Y28" s="20">
        <v>0.44768200000000002</v>
      </c>
      <c r="Z28" s="21">
        <v>481229.69</v>
      </c>
      <c r="AA28" s="19">
        <f t="shared" si="0"/>
        <v>593522</v>
      </c>
      <c r="AB28" s="18">
        <v>0</v>
      </c>
      <c r="AC28" s="18">
        <v>0</v>
      </c>
      <c r="AD28" s="18">
        <v>0</v>
      </c>
      <c r="AE28" s="18" t="s">
        <v>49</v>
      </c>
    </row>
    <row r="29" spans="1:31" ht="15.75" customHeight="1" x14ac:dyDescent="0.15">
      <c r="A29" s="17">
        <v>43575</v>
      </c>
      <c r="B29" s="18">
        <v>2019</v>
      </c>
      <c r="C29" s="18">
        <v>4</v>
      </c>
      <c r="D29" s="19">
        <v>31</v>
      </c>
      <c r="E29" s="18">
        <v>1.1599999999999999</v>
      </c>
      <c r="F29" s="18">
        <v>5.34</v>
      </c>
      <c r="G29" s="18">
        <v>0.28999999999999998</v>
      </c>
      <c r="H29" s="18">
        <v>0</v>
      </c>
      <c r="I29" s="18">
        <v>2100</v>
      </c>
      <c r="J29" s="18">
        <v>1244.2</v>
      </c>
      <c r="K29" s="18">
        <v>1969.92</v>
      </c>
      <c r="L29" s="18">
        <v>0</v>
      </c>
      <c r="M29" s="18">
        <v>130.08000000000001</v>
      </c>
      <c r="N29" s="24">
        <v>14.6</v>
      </c>
      <c r="O29" s="24">
        <v>14.6</v>
      </c>
      <c r="P29" s="18">
        <v>64179</v>
      </c>
      <c r="Q29" s="18">
        <v>611951</v>
      </c>
      <c r="R29" s="23">
        <v>0.84218000000000004</v>
      </c>
      <c r="S29" s="23">
        <v>6.0389999999999999E-2</v>
      </c>
      <c r="T29" s="23">
        <v>0.43634000000000001</v>
      </c>
      <c r="U29" s="23">
        <v>0.27472000000000002</v>
      </c>
      <c r="V29" s="18">
        <v>0</v>
      </c>
      <c r="W29" s="18">
        <v>107</v>
      </c>
      <c r="X29" s="20">
        <v>0</v>
      </c>
      <c r="Y29" s="20">
        <v>0.44663599999999998</v>
      </c>
      <c r="Z29" s="21">
        <v>536336.06999999995</v>
      </c>
      <c r="AA29" s="19">
        <f t="shared" si="0"/>
        <v>676130</v>
      </c>
      <c r="AB29" s="18">
        <v>0</v>
      </c>
      <c r="AC29" s="18">
        <v>0</v>
      </c>
      <c r="AD29" s="18">
        <v>0</v>
      </c>
      <c r="AE29" s="18" t="s">
        <v>49</v>
      </c>
    </row>
    <row r="30" spans="1:31" ht="15.75" customHeight="1" x14ac:dyDescent="0.15">
      <c r="A30" s="17">
        <v>43605</v>
      </c>
      <c r="B30" s="18">
        <v>2019</v>
      </c>
      <c r="C30" s="18">
        <v>5</v>
      </c>
      <c r="D30" s="19">
        <v>30</v>
      </c>
      <c r="E30" s="18">
        <v>1.1599999999999999</v>
      </c>
      <c r="F30" s="18">
        <v>5.34</v>
      </c>
      <c r="G30" s="18">
        <v>0.28999999999999998</v>
      </c>
      <c r="H30" s="18">
        <v>0</v>
      </c>
      <c r="I30" s="18">
        <v>2100</v>
      </c>
      <c r="J30" s="18">
        <v>1195.2</v>
      </c>
      <c r="K30" s="18">
        <v>1955.52</v>
      </c>
      <c r="L30" s="18">
        <v>0</v>
      </c>
      <c r="M30" s="18">
        <v>144.47999999999999</v>
      </c>
      <c r="N30" s="24">
        <v>14.6</v>
      </c>
      <c r="O30" s="24">
        <v>14.6</v>
      </c>
      <c r="P30" s="18">
        <v>53885</v>
      </c>
      <c r="Q30" s="18">
        <v>569801</v>
      </c>
      <c r="R30" s="23">
        <v>0.84218000000000004</v>
      </c>
      <c r="S30" s="23">
        <v>6.0389999999999999E-2</v>
      </c>
      <c r="T30" s="23">
        <v>0.43634000000000001</v>
      </c>
      <c r="U30" s="23">
        <v>0.27472000000000002</v>
      </c>
      <c r="V30" s="18">
        <v>0</v>
      </c>
      <c r="W30" s="18">
        <v>162</v>
      </c>
      <c r="X30" s="20">
        <v>0</v>
      </c>
      <c r="Y30" s="20">
        <v>0.44672800000000001</v>
      </c>
      <c r="Z30" s="21">
        <v>474040.25</v>
      </c>
      <c r="AA30" s="19">
        <f t="shared" si="0"/>
        <v>623686</v>
      </c>
      <c r="AB30" s="18">
        <v>6010.28</v>
      </c>
      <c r="AC30" s="18">
        <v>0</v>
      </c>
      <c r="AD30" s="18">
        <v>0</v>
      </c>
      <c r="AE30" s="18" t="s">
        <v>49</v>
      </c>
    </row>
    <row r="31" spans="1:31" ht="15.75" customHeight="1" x14ac:dyDescent="0.15">
      <c r="A31" s="17">
        <v>43636</v>
      </c>
      <c r="B31" s="18">
        <v>2019</v>
      </c>
      <c r="C31" s="18">
        <v>6</v>
      </c>
      <c r="D31" s="19">
        <v>31</v>
      </c>
      <c r="E31" s="18">
        <v>1.1100000000000001</v>
      </c>
      <c r="F31" s="18">
        <v>5.09</v>
      </c>
      <c r="G31" s="18">
        <v>0.28999999999999998</v>
      </c>
      <c r="H31" s="18">
        <v>0</v>
      </c>
      <c r="I31" s="18">
        <v>2100</v>
      </c>
      <c r="J31" s="18">
        <v>1157.8</v>
      </c>
      <c r="K31" s="18">
        <v>1736.64</v>
      </c>
      <c r="L31" s="18">
        <v>0</v>
      </c>
      <c r="M31" s="18">
        <v>363.36</v>
      </c>
      <c r="N31" s="24">
        <v>14.6</v>
      </c>
      <c r="O31" s="24">
        <v>14.6</v>
      </c>
      <c r="P31" s="18">
        <v>64353</v>
      </c>
      <c r="Q31" s="18">
        <v>601745</v>
      </c>
      <c r="R31" s="23">
        <v>0.84218000000000004</v>
      </c>
      <c r="S31" s="23">
        <v>6.0389999999999999E-2</v>
      </c>
      <c r="T31" s="23">
        <v>0.43634000000000001</v>
      </c>
      <c r="U31" s="23">
        <v>0.27472000000000002</v>
      </c>
      <c r="V31" s="18">
        <v>0</v>
      </c>
      <c r="W31" s="18">
        <v>97</v>
      </c>
      <c r="X31" s="20">
        <v>0</v>
      </c>
      <c r="Y31" s="20">
        <v>0.44546400000000003</v>
      </c>
      <c r="Z31" s="21">
        <v>504544.27</v>
      </c>
      <c r="AA31" s="19">
        <f t="shared" si="0"/>
        <v>666098</v>
      </c>
      <c r="AB31" s="18">
        <v>4143.38</v>
      </c>
      <c r="AC31" s="18">
        <v>0</v>
      </c>
      <c r="AD31" s="18">
        <v>0</v>
      </c>
      <c r="AE31" s="18" t="s">
        <v>49</v>
      </c>
    </row>
    <row r="32" spans="1:31" ht="15.75" customHeight="1" x14ac:dyDescent="0.15">
      <c r="A32" s="17">
        <v>43666</v>
      </c>
      <c r="B32" s="18">
        <v>2019</v>
      </c>
      <c r="C32" s="18">
        <v>7</v>
      </c>
      <c r="D32" s="19">
        <v>30</v>
      </c>
      <c r="E32" s="18">
        <v>1.03</v>
      </c>
      <c r="F32" s="18">
        <v>4.72</v>
      </c>
      <c r="G32" s="18">
        <v>0.28999999999999998</v>
      </c>
      <c r="H32" s="18">
        <v>0</v>
      </c>
      <c r="I32" s="18">
        <v>2100</v>
      </c>
      <c r="J32" s="18">
        <v>1097.28</v>
      </c>
      <c r="K32" s="18">
        <v>1598.4</v>
      </c>
      <c r="L32" s="18">
        <v>0</v>
      </c>
      <c r="M32" s="18">
        <v>501.6</v>
      </c>
      <c r="N32" s="23">
        <v>13.75</v>
      </c>
      <c r="O32" s="23">
        <v>13.75</v>
      </c>
      <c r="P32" s="18">
        <v>51693</v>
      </c>
      <c r="Q32" s="18">
        <v>535498</v>
      </c>
      <c r="R32" s="23">
        <v>0.85455999999999999</v>
      </c>
      <c r="S32" s="23">
        <v>7.979E-2</v>
      </c>
      <c r="T32" s="23">
        <v>0.43245</v>
      </c>
      <c r="U32" s="23">
        <v>0.25950000000000001</v>
      </c>
      <c r="V32" s="18">
        <v>0</v>
      </c>
      <c r="W32" s="18">
        <v>78</v>
      </c>
      <c r="X32" s="20">
        <v>0</v>
      </c>
      <c r="Y32" s="20">
        <v>0.422821</v>
      </c>
      <c r="Z32" s="21">
        <v>449356.28</v>
      </c>
      <c r="AA32" s="19">
        <f t="shared" si="0"/>
        <v>587191</v>
      </c>
      <c r="AB32" s="18">
        <v>8899.4699999999993</v>
      </c>
      <c r="AC32" s="18">
        <v>0</v>
      </c>
      <c r="AD32" s="18">
        <v>0</v>
      </c>
      <c r="AE32" s="18" t="s">
        <v>49</v>
      </c>
    </row>
    <row r="33" spans="1:31" ht="15.75" customHeight="1" x14ac:dyDescent="0.15">
      <c r="A33" s="17">
        <v>43697</v>
      </c>
      <c r="B33" s="18">
        <v>2019</v>
      </c>
      <c r="C33" s="18">
        <v>8</v>
      </c>
      <c r="D33" s="19">
        <v>31</v>
      </c>
      <c r="E33" s="18">
        <v>1.04</v>
      </c>
      <c r="F33" s="18">
        <v>4.76</v>
      </c>
      <c r="G33" s="18">
        <v>0.28999999999999998</v>
      </c>
      <c r="H33" s="18">
        <v>0</v>
      </c>
      <c r="I33" s="18">
        <v>2100</v>
      </c>
      <c r="J33" s="18">
        <v>1154.8800000000001</v>
      </c>
      <c r="K33" s="18">
        <v>1779.84</v>
      </c>
      <c r="L33" s="18">
        <v>0</v>
      </c>
      <c r="M33" s="18">
        <v>320.16000000000003</v>
      </c>
      <c r="N33" s="23">
        <v>13.75</v>
      </c>
      <c r="O33" s="23">
        <v>13.75</v>
      </c>
      <c r="P33" s="18">
        <v>54756</v>
      </c>
      <c r="Q33" s="18">
        <v>572229</v>
      </c>
      <c r="R33" s="23">
        <v>0.85455999999999999</v>
      </c>
      <c r="S33" s="23">
        <v>7.979E-2</v>
      </c>
      <c r="T33" s="23">
        <v>0.43245</v>
      </c>
      <c r="U33" s="23">
        <v>0.25950000000000001</v>
      </c>
      <c r="V33" s="18">
        <v>0</v>
      </c>
      <c r="W33" s="18">
        <v>84</v>
      </c>
      <c r="X33" s="20">
        <v>0</v>
      </c>
      <c r="Y33" s="20">
        <v>0.419881</v>
      </c>
      <c r="Z33" s="21">
        <v>504303.04</v>
      </c>
      <c r="AA33" s="19">
        <f t="shared" si="0"/>
        <v>626985</v>
      </c>
      <c r="AB33" s="18">
        <v>5181.62</v>
      </c>
      <c r="AC33" s="18">
        <v>24637.02</v>
      </c>
      <c r="AD33" s="18">
        <v>0</v>
      </c>
      <c r="AE33" s="18" t="s">
        <v>49</v>
      </c>
    </row>
    <row r="34" spans="1:31" ht="15.75" customHeight="1" x14ac:dyDescent="0.15">
      <c r="A34" s="17">
        <v>43728</v>
      </c>
      <c r="B34" s="18">
        <v>2019</v>
      </c>
      <c r="C34" s="18">
        <v>9</v>
      </c>
      <c r="D34" s="19">
        <v>31</v>
      </c>
      <c r="E34" s="18">
        <v>1.06</v>
      </c>
      <c r="F34" s="18">
        <v>4.8600000000000003</v>
      </c>
      <c r="G34" s="18">
        <v>0.28999999999999998</v>
      </c>
      <c r="H34" s="18">
        <v>0</v>
      </c>
      <c r="I34" s="18">
        <v>2100</v>
      </c>
      <c r="J34" s="18">
        <v>1353.6</v>
      </c>
      <c r="K34" s="18">
        <v>1955.52</v>
      </c>
      <c r="L34" s="18">
        <v>0</v>
      </c>
      <c r="M34" s="18">
        <v>144.47999999999999</v>
      </c>
      <c r="N34" s="23">
        <v>13.75</v>
      </c>
      <c r="O34" s="23">
        <v>13.75</v>
      </c>
      <c r="P34" s="18">
        <v>69804</v>
      </c>
      <c r="Q34" s="18">
        <v>639102</v>
      </c>
      <c r="R34" s="23">
        <v>0.85455999999999999</v>
      </c>
      <c r="S34" s="23">
        <v>7.979E-2</v>
      </c>
      <c r="T34" s="23">
        <v>0.43245</v>
      </c>
      <c r="U34" s="23">
        <v>0.25950000000000001</v>
      </c>
      <c r="V34" s="18">
        <v>0</v>
      </c>
      <c r="W34" s="18">
        <v>108</v>
      </c>
      <c r="X34" s="20">
        <v>0</v>
      </c>
      <c r="Y34" s="20">
        <v>0.42055599999999999</v>
      </c>
      <c r="Z34" s="21">
        <v>577127.62</v>
      </c>
      <c r="AA34" s="19">
        <f t="shared" si="0"/>
        <v>708906</v>
      </c>
      <c r="AB34" s="18">
        <v>0</v>
      </c>
      <c r="AC34" s="18">
        <v>43542.81</v>
      </c>
      <c r="AD34" s="18">
        <v>0</v>
      </c>
      <c r="AE34" s="18" t="s">
        <v>49</v>
      </c>
    </row>
    <row r="35" spans="1:31" ht="15.75" customHeight="1" x14ac:dyDescent="0.15">
      <c r="A35" s="17">
        <v>43758</v>
      </c>
      <c r="B35" s="18">
        <v>2019</v>
      </c>
      <c r="C35" s="18">
        <v>10</v>
      </c>
      <c r="D35" s="19">
        <v>30</v>
      </c>
      <c r="E35" s="18">
        <v>1.06</v>
      </c>
      <c r="F35" s="18">
        <v>4.8600000000000003</v>
      </c>
      <c r="G35" s="18">
        <v>0.28999999999999998</v>
      </c>
      <c r="H35" s="18">
        <v>0</v>
      </c>
      <c r="I35" s="18">
        <v>2100</v>
      </c>
      <c r="J35" s="18">
        <v>1264.32</v>
      </c>
      <c r="K35" s="18">
        <v>2050.56</v>
      </c>
      <c r="L35" s="18">
        <v>0</v>
      </c>
      <c r="M35" s="18">
        <v>49.44</v>
      </c>
      <c r="N35" s="23">
        <v>13.75</v>
      </c>
      <c r="O35" s="23">
        <v>13.75</v>
      </c>
      <c r="P35" s="18">
        <v>62151</v>
      </c>
      <c r="Q35" s="18">
        <v>593082</v>
      </c>
      <c r="R35" s="23">
        <v>0.85455999999999999</v>
      </c>
      <c r="S35" s="23">
        <v>7.979E-2</v>
      </c>
      <c r="T35" s="23">
        <v>0.43245</v>
      </c>
      <c r="U35" s="23">
        <v>0.25950000000000001</v>
      </c>
      <c r="V35" s="18">
        <v>0</v>
      </c>
      <c r="W35" s="18">
        <v>145</v>
      </c>
      <c r="X35" s="20">
        <v>0</v>
      </c>
      <c r="Y35" s="20">
        <v>0.42082799999999998</v>
      </c>
      <c r="Z35" s="21">
        <v>524163.55</v>
      </c>
      <c r="AA35" s="19">
        <f t="shared" si="0"/>
        <v>655233</v>
      </c>
      <c r="AB35" s="18">
        <v>10074.23</v>
      </c>
      <c r="AC35" s="18">
        <v>13407.73</v>
      </c>
      <c r="AD35" s="18">
        <v>0</v>
      </c>
      <c r="AE35" s="18" t="s">
        <v>49</v>
      </c>
    </row>
    <row r="36" spans="1:31" ht="15.75" customHeight="1" x14ac:dyDescent="0.15">
      <c r="A36" s="17">
        <v>43789</v>
      </c>
      <c r="B36" s="18">
        <v>2019</v>
      </c>
      <c r="C36" s="18">
        <v>11</v>
      </c>
      <c r="D36" s="19">
        <v>31</v>
      </c>
      <c r="E36" s="18">
        <v>0.97</v>
      </c>
      <c r="F36" s="18">
        <v>4.43</v>
      </c>
      <c r="G36" s="18">
        <v>0.28999999999999998</v>
      </c>
      <c r="H36" s="18">
        <v>0</v>
      </c>
      <c r="I36" s="18">
        <v>2100</v>
      </c>
      <c r="J36" s="18">
        <v>1275.8399999999999</v>
      </c>
      <c r="K36" s="18">
        <v>2067.84</v>
      </c>
      <c r="L36" s="18">
        <v>0</v>
      </c>
      <c r="M36" s="18">
        <v>32.159999999999997</v>
      </c>
      <c r="N36" s="23">
        <v>13.75</v>
      </c>
      <c r="O36" s="23">
        <v>13.75</v>
      </c>
      <c r="P36" s="18">
        <v>64406</v>
      </c>
      <c r="Q36" s="18">
        <v>617022</v>
      </c>
      <c r="R36" s="23">
        <v>0.85455999999999999</v>
      </c>
      <c r="S36" s="23">
        <v>7.979E-2</v>
      </c>
      <c r="T36" s="23">
        <v>0.43245</v>
      </c>
      <c r="U36" s="23">
        <v>0.25950000000000001</v>
      </c>
      <c r="V36" s="18">
        <v>0</v>
      </c>
      <c r="W36" s="18">
        <v>28</v>
      </c>
      <c r="X36" s="20">
        <v>0</v>
      </c>
      <c r="Y36" s="20">
        <v>0.41821399999999997</v>
      </c>
      <c r="Z36" s="21">
        <v>552170.14</v>
      </c>
      <c r="AA36" s="19">
        <f t="shared" si="0"/>
        <v>681428</v>
      </c>
      <c r="AB36" s="18">
        <v>6272.63</v>
      </c>
      <c r="AC36" s="18">
        <v>25994.3</v>
      </c>
      <c r="AD36" s="18">
        <v>0</v>
      </c>
      <c r="AE36" s="18" t="s">
        <v>49</v>
      </c>
    </row>
    <row r="37" spans="1:31" ht="15.75" customHeight="1" x14ac:dyDescent="0.15">
      <c r="A37" s="17">
        <v>43819</v>
      </c>
      <c r="B37" s="18">
        <v>2019</v>
      </c>
      <c r="C37" s="18">
        <v>12</v>
      </c>
      <c r="D37" s="19">
        <v>30</v>
      </c>
      <c r="E37" s="18">
        <v>1.02</v>
      </c>
      <c r="F37" s="18">
        <v>4.66</v>
      </c>
      <c r="G37" s="18">
        <v>0.28999999999999998</v>
      </c>
      <c r="H37" s="18">
        <v>0</v>
      </c>
      <c r="I37" s="18">
        <v>2100</v>
      </c>
      <c r="J37" s="18">
        <v>1241.28</v>
      </c>
      <c r="K37" s="18">
        <v>1895.04</v>
      </c>
      <c r="L37" s="18">
        <v>0</v>
      </c>
      <c r="M37" s="18">
        <v>204.96</v>
      </c>
      <c r="N37" s="23">
        <v>13.75</v>
      </c>
      <c r="O37" s="23">
        <v>13.75</v>
      </c>
      <c r="P37" s="18">
        <v>62469</v>
      </c>
      <c r="Q37" s="18">
        <v>581031</v>
      </c>
      <c r="R37" s="23">
        <v>0.85455999999999999</v>
      </c>
      <c r="S37" s="23">
        <v>7.979E-2</v>
      </c>
      <c r="T37" s="23">
        <v>0.43245</v>
      </c>
      <c r="U37" s="23">
        <v>0.25950000000000001</v>
      </c>
      <c r="V37" s="18">
        <v>13</v>
      </c>
      <c r="W37" s="18">
        <v>403</v>
      </c>
      <c r="X37" s="20">
        <v>0.418462</v>
      </c>
      <c r="Y37" s="20">
        <v>0.41868499999999997</v>
      </c>
      <c r="Z37" s="21">
        <v>517606.25</v>
      </c>
      <c r="AA37" s="19">
        <f t="shared" si="0"/>
        <v>643500</v>
      </c>
      <c r="AB37" s="18">
        <v>8184.2</v>
      </c>
      <c r="AC37" s="18">
        <v>15606.45</v>
      </c>
      <c r="AD37" s="18">
        <v>0</v>
      </c>
      <c r="AE37" s="18" t="s">
        <v>49</v>
      </c>
    </row>
  </sheetData>
  <autoFilter ref="A1:FH37" xr:uid="{00000000-0009-0000-0000-000001000000}">
    <sortState xmlns:xlrd2="http://schemas.microsoft.com/office/spreadsheetml/2017/richdata2" ref="A2:FH37">
      <sortCondition ref="A1:A3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J79"/>
  <sheetViews>
    <sheetView workbookViewId="0">
      <pane xSplit="3" ySplit="1" topLeftCell="T8" activePane="bottomRight" state="frozen"/>
      <selection pane="topRight" activeCell="D1" sqref="D1"/>
      <selection pane="bottomLeft" activeCell="A2" sqref="A2"/>
      <selection pane="bottomRight" activeCell="A38" sqref="A38:XFD43"/>
    </sheetView>
  </sheetViews>
  <sheetFormatPr baseColWidth="10" defaultColWidth="14.5" defaultRowHeight="15.75" customHeight="1" x14ac:dyDescent="0.15"/>
  <cols>
    <col min="1" max="1" width="10.6640625" customWidth="1"/>
    <col min="2" max="2" width="8" customWidth="1"/>
    <col min="3" max="3" width="7.83203125" customWidth="1"/>
    <col min="4" max="4" width="12" customWidth="1"/>
    <col min="5" max="5" width="12.83203125" customWidth="1"/>
    <col min="6" max="6" width="10.5" customWidth="1"/>
    <col min="7" max="7" width="8.5" customWidth="1"/>
    <col min="8" max="8" width="28.5" customWidth="1"/>
    <col min="9" max="9" width="29.5" customWidth="1"/>
    <col min="10" max="10" width="27.5" customWidth="1"/>
    <col min="11" max="11" width="28.5" customWidth="1"/>
    <col min="12" max="12" width="22.6640625" customWidth="1"/>
    <col min="13" max="13" width="23.5" customWidth="1"/>
    <col min="14" max="14" width="19.33203125" customWidth="1"/>
    <col min="15" max="15" width="20.33203125" customWidth="1"/>
    <col min="16" max="16" width="18.83203125" customWidth="1"/>
    <col min="17" max="17" width="19.83203125" customWidth="1"/>
    <col min="18" max="18" width="20.5" customWidth="1"/>
    <col min="19" max="19" width="21.5" customWidth="1"/>
    <col min="20" max="20" width="18" customWidth="1"/>
    <col min="21" max="21" width="18.83203125" customWidth="1"/>
    <col min="22" max="22" width="21.1640625" customWidth="1"/>
    <col min="23" max="23" width="22.1640625" customWidth="1"/>
    <col min="24" max="24" width="19.6640625" customWidth="1"/>
    <col min="25" max="25" width="20.6640625" customWidth="1"/>
    <col min="26" max="26" width="17.1640625" customWidth="1"/>
    <col min="27" max="27" width="16.83203125" customWidth="1"/>
    <col min="28" max="28" width="19.6640625" customWidth="1"/>
    <col min="29" max="30" width="20.6640625" customWidth="1"/>
    <col min="31" max="166" width="17.5" customWidth="1"/>
  </cols>
  <sheetData>
    <row r="1" spans="1:166" ht="15" x14ac:dyDescent="0.2">
      <c r="A1" s="13" t="s">
        <v>21</v>
      </c>
      <c r="B1" s="14" t="s">
        <v>22</v>
      </c>
      <c r="C1" s="15" t="s">
        <v>23</v>
      </c>
      <c r="D1" s="14" t="s">
        <v>24</v>
      </c>
      <c r="E1" s="16" t="s">
        <v>25</v>
      </c>
      <c r="F1" s="16" t="s">
        <v>26</v>
      </c>
      <c r="G1" s="14" t="s">
        <v>27</v>
      </c>
      <c r="H1" s="14" t="s">
        <v>28</v>
      </c>
      <c r="I1" s="14" t="s">
        <v>29</v>
      </c>
      <c r="J1" s="16" t="s">
        <v>30</v>
      </c>
      <c r="K1" s="16" t="s">
        <v>31</v>
      </c>
      <c r="L1" s="16" t="s">
        <v>32</v>
      </c>
      <c r="M1" s="14" t="s">
        <v>33</v>
      </c>
      <c r="N1" s="16" t="s">
        <v>34</v>
      </c>
      <c r="O1" s="16" t="s">
        <v>35</v>
      </c>
      <c r="P1" s="16" t="s">
        <v>36</v>
      </c>
      <c r="Q1" s="16" t="s">
        <v>37</v>
      </c>
      <c r="R1" s="16" t="s">
        <v>38</v>
      </c>
      <c r="S1" s="16" t="s">
        <v>39</v>
      </c>
      <c r="T1" s="16" t="s">
        <v>40</v>
      </c>
      <c r="U1" s="16" t="s">
        <v>41</v>
      </c>
      <c r="V1" s="16" t="s">
        <v>42</v>
      </c>
      <c r="W1" s="16" t="s">
        <v>43</v>
      </c>
      <c r="X1" s="16" t="s">
        <v>44</v>
      </c>
      <c r="Y1" s="16" t="s">
        <v>45</v>
      </c>
      <c r="Z1" s="16" t="s">
        <v>113</v>
      </c>
      <c r="AA1" s="16" t="s">
        <v>114</v>
      </c>
      <c r="AB1" s="14" t="s">
        <v>46</v>
      </c>
      <c r="AC1" s="14" t="s">
        <v>47</v>
      </c>
      <c r="AD1" s="14" t="s">
        <v>48</v>
      </c>
      <c r="AE1" s="14" t="s">
        <v>115</v>
      </c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</row>
    <row r="2" spans="1:166" ht="15.75" customHeight="1" x14ac:dyDescent="0.15">
      <c r="A2" s="28">
        <v>42744</v>
      </c>
      <c r="B2" s="18">
        <v>2017</v>
      </c>
      <c r="C2" s="18">
        <v>1</v>
      </c>
      <c r="D2" s="19">
        <v>31</v>
      </c>
      <c r="E2" s="18">
        <v>0.73</v>
      </c>
      <c r="F2" s="18">
        <v>3.37</v>
      </c>
      <c r="G2" s="18">
        <v>0.28999999999999998</v>
      </c>
      <c r="H2" s="18">
        <v>0</v>
      </c>
      <c r="I2" s="18">
        <v>220</v>
      </c>
      <c r="J2" s="18">
        <v>263.52</v>
      </c>
      <c r="K2" s="18">
        <v>371.52</v>
      </c>
      <c r="L2" s="23">
        <f t="shared" ref="L2:L37" si="0">IF(K2&lt;I2,I2-K2,0)</f>
        <v>0</v>
      </c>
      <c r="M2" s="18">
        <f t="shared" ref="M2:M37" si="1">IF(K2&lt;I2,I2-K2,0)</f>
        <v>0</v>
      </c>
      <c r="N2" s="26">
        <v>14.6</v>
      </c>
      <c r="O2" s="26">
        <v>14.6</v>
      </c>
      <c r="P2" s="18">
        <v>7684</v>
      </c>
      <c r="Q2" s="18">
        <v>78173</v>
      </c>
      <c r="R2" s="27">
        <v>0.84218000000000004</v>
      </c>
      <c r="S2" s="27">
        <v>6.0389999999999999E-2</v>
      </c>
      <c r="T2" s="27">
        <v>0.43634000000000001</v>
      </c>
      <c r="U2" s="27">
        <v>0.27472000000000002</v>
      </c>
      <c r="V2" s="27">
        <v>63</v>
      </c>
      <c r="W2" s="27">
        <v>4301</v>
      </c>
      <c r="X2" s="27">
        <v>0.40916400000000003</v>
      </c>
      <c r="Y2" s="27">
        <v>0.40916400000000003</v>
      </c>
      <c r="Z2" s="23">
        <v>55989.09</v>
      </c>
      <c r="AA2" s="19">
        <f t="shared" ref="AA2:AA37" si="2">SUM(P2:Q2)</f>
        <v>85857</v>
      </c>
      <c r="AB2" s="30"/>
      <c r="AC2" s="30"/>
      <c r="AD2" s="30"/>
      <c r="AE2" s="18" t="s">
        <v>49</v>
      </c>
    </row>
    <row r="3" spans="1:166" ht="15.75" customHeight="1" x14ac:dyDescent="0.15">
      <c r="A3" s="28">
        <v>42775</v>
      </c>
      <c r="B3" s="18">
        <v>2017</v>
      </c>
      <c r="C3" s="18">
        <v>2</v>
      </c>
      <c r="D3" s="19">
        <v>31</v>
      </c>
      <c r="E3" s="18">
        <v>0.8</v>
      </c>
      <c r="F3" s="18">
        <v>3.7</v>
      </c>
      <c r="G3" s="18">
        <v>0.28999999999999998</v>
      </c>
      <c r="H3" s="18">
        <v>0</v>
      </c>
      <c r="I3" s="18">
        <v>220</v>
      </c>
      <c r="J3" s="18">
        <v>187.92</v>
      </c>
      <c r="K3" s="18">
        <v>321.83999999999997</v>
      </c>
      <c r="L3" s="23">
        <f t="shared" si="0"/>
        <v>0</v>
      </c>
      <c r="M3" s="18">
        <f t="shared" si="1"/>
        <v>0</v>
      </c>
      <c r="N3" s="26">
        <v>14.6</v>
      </c>
      <c r="O3" s="26">
        <v>14.6</v>
      </c>
      <c r="P3" s="18">
        <v>8461</v>
      </c>
      <c r="Q3" s="18">
        <v>85672</v>
      </c>
      <c r="R3" s="27">
        <v>0.84218000000000004</v>
      </c>
      <c r="S3" s="27">
        <v>6.0389999999999999E-2</v>
      </c>
      <c r="T3" s="27">
        <v>0.43634000000000001</v>
      </c>
      <c r="U3" s="27">
        <v>0.27472000000000002</v>
      </c>
      <c r="V3" s="27">
        <v>63</v>
      </c>
      <c r="W3" s="27">
        <v>4301</v>
      </c>
      <c r="X3" s="27">
        <v>0.40916400000000003</v>
      </c>
      <c r="Y3" s="27">
        <v>0.40916400000000003</v>
      </c>
      <c r="Z3" s="23">
        <v>59904.51</v>
      </c>
      <c r="AA3" s="19">
        <f t="shared" si="2"/>
        <v>94133</v>
      </c>
      <c r="AB3" s="30"/>
      <c r="AC3" s="30"/>
      <c r="AD3" s="30"/>
      <c r="AE3" s="18" t="s">
        <v>49</v>
      </c>
    </row>
    <row r="4" spans="1:166" ht="15.75" customHeight="1" x14ac:dyDescent="0.15">
      <c r="A4" s="28">
        <v>42803</v>
      </c>
      <c r="B4" s="18">
        <v>2017</v>
      </c>
      <c r="C4" s="18">
        <v>3</v>
      </c>
      <c r="D4" s="19">
        <v>28</v>
      </c>
      <c r="E4" s="18">
        <v>0.89</v>
      </c>
      <c r="F4" s="18">
        <v>4.0599999999999996</v>
      </c>
      <c r="G4" s="18">
        <v>0.28999999999999998</v>
      </c>
      <c r="H4" s="18">
        <v>0</v>
      </c>
      <c r="I4" s="18">
        <v>220</v>
      </c>
      <c r="J4" s="18">
        <v>403.92</v>
      </c>
      <c r="K4" s="18">
        <v>509.76</v>
      </c>
      <c r="L4" s="18">
        <f t="shared" si="0"/>
        <v>0</v>
      </c>
      <c r="M4" s="18">
        <f t="shared" si="1"/>
        <v>0</v>
      </c>
      <c r="N4" s="26">
        <v>14.6</v>
      </c>
      <c r="O4" s="26">
        <v>14.6</v>
      </c>
      <c r="P4" s="18">
        <v>11457</v>
      </c>
      <c r="Q4" s="18">
        <v>102506</v>
      </c>
      <c r="R4" s="27">
        <v>0.84218000000000004</v>
      </c>
      <c r="S4" s="27">
        <v>6.0389999999999999E-2</v>
      </c>
      <c r="T4" s="27">
        <v>0.43634000000000001</v>
      </c>
      <c r="U4" s="27">
        <v>0.27472000000000002</v>
      </c>
      <c r="V4" s="27">
        <v>63</v>
      </c>
      <c r="W4" s="27">
        <v>4301</v>
      </c>
      <c r="X4" s="27">
        <v>0.40916400000000003</v>
      </c>
      <c r="Y4" s="27">
        <v>0.40916400000000003</v>
      </c>
      <c r="Z4" s="23">
        <v>77991.53</v>
      </c>
      <c r="AA4" s="19">
        <f t="shared" si="2"/>
        <v>113963</v>
      </c>
      <c r="AB4" s="30"/>
      <c r="AC4" s="30"/>
      <c r="AD4" s="30"/>
      <c r="AE4" s="18" t="s">
        <v>49</v>
      </c>
    </row>
    <row r="5" spans="1:166" ht="15.75" customHeight="1" x14ac:dyDescent="0.2">
      <c r="A5" s="28">
        <v>42834</v>
      </c>
      <c r="B5" s="18">
        <v>2017</v>
      </c>
      <c r="C5" s="18">
        <v>4</v>
      </c>
      <c r="D5" s="19">
        <v>31</v>
      </c>
      <c r="E5" s="18">
        <v>0.97</v>
      </c>
      <c r="F5" s="18">
        <v>4.4800000000000004</v>
      </c>
      <c r="G5" s="18">
        <v>0.28999999999999998</v>
      </c>
      <c r="H5" s="18">
        <v>0</v>
      </c>
      <c r="I5" s="18">
        <v>220</v>
      </c>
      <c r="J5" s="32">
        <v>369.36</v>
      </c>
      <c r="K5" s="18">
        <v>511.92</v>
      </c>
      <c r="L5" s="18">
        <f t="shared" si="0"/>
        <v>0</v>
      </c>
      <c r="M5" s="18">
        <f t="shared" si="1"/>
        <v>0</v>
      </c>
      <c r="N5" s="26">
        <v>14.6</v>
      </c>
      <c r="O5" s="26">
        <v>14.6</v>
      </c>
      <c r="P5" s="18">
        <v>16879</v>
      </c>
      <c r="Q5" s="18">
        <v>128970</v>
      </c>
      <c r="R5" s="27">
        <v>0.84218000000000004</v>
      </c>
      <c r="S5" s="27">
        <v>6.0389999999999999E-2</v>
      </c>
      <c r="T5" s="27">
        <v>0.43634000000000001</v>
      </c>
      <c r="U5" s="27">
        <v>0.27472000000000002</v>
      </c>
      <c r="V5" s="27">
        <v>63</v>
      </c>
      <c r="W5" s="27">
        <v>4301</v>
      </c>
      <c r="X5" s="27">
        <v>0.40916400000000003</v>
      </c>
      <c r="Y5" s="27">
        <v>0.40916400000000003</v>
      </c>
      <c r="Z5" s="23">
        <v>96873.24</v>
      </c>
      <c r="AA5" s="19">
        <f t="shared" si="2"/>
        <v>145849</v>
      </c>
      <c r="AB5" s="30"/>
      <c r="AC5" s="30"/>
      <c r="AD5" s="30"/>
      <c r="AE5" s="18" t="s">
        <v>49</v>
      </c>
    </row>
    <row r="6" spans="1:166" ht="15.75" customHeight="1" x14ac:dyDescent="0.2">
      <c r="A6" s="28">
        <v>42864</v>
      </c>
      <c r="B6" s="18">
        <v>2017</v>
      </c>
      <c r="C6" s="18">
        <v>5</v>
      </c>
      <c r="D6" s="19">
        <v>30</v>
      </c>
      <c r="E6" s="18">
        <v>1.07</v>
      </c>
      <c r="F6" s="18">
        <v>4.93</v>
      </c>
      <c r="G6" s="18">
        <v>0.28999999999999998</v>
      </c>
      <c r="H6" s="18">
        <v>0</v>
      </c>
      <c r="I6" s="18">
        <v>220</v>
      </c>
      <c r="J6" s="32">
        <v>375.84</v>
      </c>
      <c r="K6" s="18">
        <v>479.52</v>
      </c>
      <c r="L6" s="18">
        <f t="shared" si="0"/>
        <v>0</v>
      </c>
      <c r="M6" s="18">
        <f t="shared" si="1"/>
        <v>0</v>
      </c>
      <c r="N6" s="26">
        <v>14.6</v>
      </c>
      <c r="O6" s="26">
        <v>14.6</v>
      </c>
      <c r="P6" s="18">
        <v>13441</v>
      </c>
      <c r="Q6" s="18">
        <v>106694</v>
      </c>
      <c r="R6" s="27">
        <v>0.84218000000000004</v>
      </c>
      <c r="S6" s="27">
        <v>6.0389999999999999E-2</v>
      </c>
      <c r="T6" s="27">
        <v>0.43634000000000001</v>
      </c>
      <c r="U6" s="27">
        <v>0.27472000000000002</v>
      </c>
      <c r="V6" s="27">
        <v>63</v>
      </c>
      <c r="W6" s="27">
        <v>4301</v>
      </c>
      <c r="X6" s="27">
        <v>0.40916400000000003</v>
      </c>
      <c r="Y6" s="27">
        <v>0.40916400000000003</v>
      </c>
      <c r="Z6" s="23">
        <v>79125.5</v>
      </c>
      <c r="AA6" s="19">
        <f t="shared" si="2"/>
        <v>120135</v>
      </c>
      <c r="AB6" s="30"/>
      <c r="AC6" s="30"/>
      <c r="AD6" s="30"/>
      <c r="AE6" s="18" t="s">
        <v>49</v>
      </c>
    </row>
    <row r="7" spans="1:166" ht="15.75" customHeight="1" x14ac:dyDescent="0.2">
      <c r="A7" s="28">
        <v>42895</v>
      </c>
      <c r="B7" s="18">
        <v>2017</v>
      </c>
      <c r="C7" s="18">
        <v>6</v>
      </c>
      <c r="D7" s="19">
        <v>31</v>
      </c>
      <c r="E7" s="18">
        <v>1.18</v>
      </c>
      <c r="F7" s="18">
        <v>5.42</v>
      </c>
      <c r="G7" s="18">
        <v>0.28999999999999998</v>
      </c>
      <c r="H7" s="18">
        <v>0</v>
      </c>
      <c r="I7" s="18">
        <v>220</v>
      </c>
      <c r="J7" s="32">
        <v>373.68</v>
      </c>
      <c r="K7" s="18">
        <v>432</v>
      </c>
      <c r="L7" s="18">
        <f t="shared" si="0"/>
        <v>0</v>
      </c>
      <c r="M7" s="18">
        <f t="shared" si="1"/>
        <v>0</v>
      </c>
      <c r="N7" s="26">
        <v>14.6</v>
      </c>
      <c r="O7" s="26">
        <v>14.6</v>
      </c>
      <c r="P7" s="18">
        <v>17400</v>
      </c>
      <c r="Q7" s="18">
        <v>126401</v>
      </c>
      <c r="R7" s="27">
        <v>0.84218000000000004</v>
      </c>
      <c r="S7" s="27">
        <v>6.0389999999999999E-2</v>
      </c>
      <c r="T7" s="27">
        <v>0.43634000000000001</v>
      </c>
      <c r="U7" s="27">
        <v>0.27472000000000002</v>
      </c>
      <c r="V7" s="27">
        <v>63</v>
      </c>
      <c r="W7" s="27">
        <v>4301</v>
      </c>
      <c r="X7" s="27">
        <v>0.40916400000000003</v>
      </c>
      <c r="Y7" s="27">
        <v>0.40916400000000003</v>
      </c>
      <c r="Z7" s="23">
        <v>96134.14</v>
      </c>
      <c r="AA7" s="19">
        <f t="shared" si="2"/>
        <v>143801</v>
      </c>
      <c r="AB7" s="30"/>
      <c r="AC7" s="30"/>
      <c r="AD7" s="30"/>
      <c r="AE7" s="18" t="s">
        <v>49</v>
      </c>
    </row>
    <row r="8" spans="1:166" ht="15.75" customHeight="1" x14ac:dyDescent="0.2">
      <c r="A8" s="28">
        <v>42925</v>
      </c>
      <c r="B8" s="18">
        <v>2017</v>
      </c>
      <c r="C8" s="18">
        <v>7</v>
      </c>
      <c r="D8" s="19">
        <v>30</v>
      </c>
      <c r="E8" s="18">
        <v>1.3</v>
      </c>
      <c r="F8" s="18">
        <v>5.96</v>
      </c>
      <c r="G8" s="18">
        <v>0.28999999999999998</v>
      </c>
      <c r="H8" s="18">
        <v>0</v>
      </c>
      <c r="I8" s="18">
        <v>220</v>
      </c>
      <c r="J8" s="32">
        <v>343.44</v>
      </c>
      <c r="K8" s="18">
        <v>438.48</v>
      </c>
      <c r="L8" s="18">
        <f t="shared" si="0"/>
        <v>0</v>
      </c>
      <c r="M8" s="18">
        <f t="shared" si="1"/>
        <v>0</v>
      </c>
      <c r="N8" s="26">
        <v>14.6</v>
      </c>
      <c r="O8" s="26">
        <v>14.6</v>
      </c>
      <c r="P8" s="18">
        <v>12651</v>
      </c>
      <c r="Q8" s="18">
        <v>106355</v>
      </c>
      <c r="R8" s="27">
        <v>0.84218000000000004</v>
      </c>
      <c r="S8" s="27">
        <v>6.0389999999999999E-2</v>
      </c>
      <c r="T8" s="27">
        <v>0.43634000000000001</v>
      </c>
      <c r="U8" s="27">
        <v>0.27472000000000002</v>
      </c>
      <c r="V8" s="27">
        <v>63</v>
      </c>
      <c r="W8" s="27">
        <v>4301</v>
      </c>
      <c r="X8" s="27">
        <v>0.40916400000000003</v>
      </c>
      <c r="Y8" s="27">
        <v>0.40916400000000003</v>
      </c>
      <c r="Z8" s="23">
        <v>83286.990000000005</v>
      </c>
      <c r="AA8" s="19">
        <f t="shared" si="2"/>
        <v>119006</v>
      </c>
      <c r="AB8" s="30"/>
      <c r="AC8" s="30"/>
      <c r="AD8" s="30"/>
      <c r="AE8" s="18" t="s">
        <v>49</v>
      </c>
    </row>
    <row r="9" spans="1:166" ht="15.75" customHeight="1" x14ac:dyDescent="0.2">
      <c r="A9" s="28">
        <v>42956</v>
      </c>
      <c r="B9" s="18">
        <v>2017</v>
      </c>
      <c r="C9" s="18">
        <v>8</v>
      </c>
      <c r="D9" s="19">
        <v>31</v>
      </c>
      <c r="E9" s="18">
        <v>1.43</v>
      </c>
      <c r="F9" s="18">
        <v>6.55</v>
      </c>
      <c r="G9" s="18">
        <v>0.28999999999999998</v>
      </c>
      <c r="H9" s="18">
        <v>0</v>
      </c>
      <c r="I9" s="18">
        <v>220</v>
      </c>
      <c r="J9" s="32">
        <v>362.88</v>
      </c>
      <c r="K9" s="18">
        <v>429.84</v>
      </c>
      <c r="L9" s="18">
        <f t="shared" si="0"/>
        <v>0</v>
      </c>
      <c r="M9" s="18">
        <f t="shared" si="1"/>
        <v>0</v>
      </c>
      <c r="N9" s="26">
        <v>14.6</v>
      </c>
      <c r="O9" s="26">
        <v>14.6</v>
      </c>
      <c r="P9" s="18">
        <v>11989</v>
      </c>
      <c r="Q9" s="18">
        <v>99562</v>
      </c>
      <c r="R9" s="27">
        <v>0.84218000000000004</v>
      </c>
      <c r="S9" s="27">
        <v>6.0389999999999999E-2</v>
      </c>
      <c r="T9" s="27">
        <v>0.43634000000000001</v>
      </c>
      <c r="U9" s="27">
        <v>0.27472000000000002</v>
      </c>
      <c r="V9" s="27">
        <v>63</v>
      </c>
      <c r="W9" s="27">
        <v>4301</v>
      </c>
      <c r="X9" s="27">
        <v>0.40916400000000003</v>
      </c>
      <c r="Y9" s="27">
        <v>0.40916400000000003</v>
      </c>
      <c r="Z9" s="23">
        <v>86232.06</v>
      </c>
      <c r="AA9" s="19">
        <f t="shared" si="2"/>
        <v>111551</v>
      </c>
      <c r="AB9" s="30"/>
      <c r="AC9" s="30"/>
      <c r="AD9" s="30"/>
      <c r="AE9" s="18" t="s">
        <v>49</v>
      </c>
    </row>
    <row r="10" spans="1:166" ht="15.75" customHeight="1" x14ac:dyDescent="0.2">
      <c r="A10" s="28">
        <v>42987</v>
      </c>
      <c r="B10" s="18">
        <v>2017</v>
      </c>
      <c r="C10" s="18">
        <v>9</v>
      </c>
      <c r="D10" s="19">
        <v>31</v>
      </c>
      <c r="E10" s="18">
        <v>1.52</v>
      </c>
      <c r="F10" s="18">
        <v>6.98</v>
      </c>
      <c r="G10" s="18">
        <v>0.28999999999999998</v>
      </c>
      <c r="H10" s="18">
        <v>0</v>
      </c>
      <c r="I10" s="18">
        <v>220</v>
      </c>
      <c r="J10" s="32">
        <v>378</v>
      </c>
      <c r="K10" s="18">
        <v>509.76</v>
      </c>
      <c r="L10" s="18">
        <f t="shared" si="0"/>
        <v>0</v>
      </c>
      <c r="M10" s="18">
        <f t="shared" si="1"/>
        <v>0</v>
      </c>
      <c r="N10" s="26">
        <v>14.6</v>
      </c>
      <c r="O10" s="26">
        <v>14.6</v>
      </c>
      <c r="P10" s="18">
        <v>16261</v>
      </c>
      <c r="Q10" s="18">
        <v>121689</v>
      </c>
      <c r="R10" s="27">
        <v>0.84218000000000004</v>
      </c>
      <c r="S10" s="27">
        <v>6.0389999999999999E-2</v>
      </c>
      <c r="T10" s="27">
        <v>0.43634000000000001</v>
      </c>
      <c r="U10" s="27">
        <v>0.27472000000000002</v>
      </c>
      <c r="V10" s="27">
        <v>63</v>
      </c>
      <c r="W10" s="27">
        <v>4301</v>
      </c>
      <c r="X10" s="27">
        <v>0.40916400000000003</v>
      </c>
      <c r="Y10" s="27">
        <v>0.40916400000000003</v>
      </c>
      <c r="Z10" s="23">
        <v>110714.76</v>
      </c>
      <c r="AA10" s="19">
        <f t="shared" si="2"/>
        <v>137950</v>
      </c>
      <c r="AB10" s="30"/>
      <c r="AC10" s="30"/>
      <c r="AD10" s="30"/>
      <c r="AE10" s="18" t="s">
        <v>49</v>
      </c>
    </row>
    <row r="11" spans="1:166" ht="15.75" customHeight="1" x14ac:dyDescent="0.2">
      <c r="A11" s="28">
        <v>43017</v>
      </c>
      <c r="B11" s="18">
        <v>2017</v>
      </c>
      <c r="C11" s="18">
        <v>10</v>
      </c>
      <c r="D11" s="19">
        <v>30</v>
      </c>
      <c r="E11" s="18">
        <v>1.65</v>
      </c>
      <c r="F11" s="18">
        <v>7.6</v>
      </c>
      <c r="G11" s="18">
        <v>0.28999999999999998</v>
      </c>
      <c r="H11" s="18">
        <v>0</v>
      </c>
      <c r="I11" s="18">
        <v>220</v>
      </c>
      <c r="J11" s="32">
        <v>395.28</v>
      </c>
      <c r="K11" s="18">
        <v>492.48</v>
      </c>
      <c r="L11" s="18">
        <f t="shared" si="0"/>
        <v>0</v>
      </c>
      <c r="M11" s="18">
        <f t="shared" si="1"/>
        <v>0</v>
      </c>
      <c r="N11" s="26">
        <v>14.6</v>
      </c>
      <c r="O11" s="26">
        <v>14.6</v>
      </c>
      <c r="P11" s="18">
        <v>15438</v>
      </c>
      <c r="Q11" s="18">
        <v>122381</v>
      </c>
      <c r="R11" s="27">
        <v>0.84218000000000004</v>
      </c>
      <c r="S11" s="27">
        <v>6.0389999999999999E-2</v>
      </c>
      <c r="T11" s="27">
        <v>0.43634000000000001</v>
      </c>
      <c r="U11" s="27">
        <v>0.27472000000000002</v>
      </c>
      <c r="V11" s="27">
        <v>63</v>
      </c>
      <c r="W11" s="27">
        <v>4301</v>
      </c>
      <c r="X11" s="27">
        <v>0.40916400000000003</v>
      </c>
      <c r="Y11" s="27">
        <v>0.40916400000000003</v>
      </c>
      <c r="Z11" s="23">
        <v>110793.09</v>
      </c>
      <c r="AA11" s="19">
        <f t="shared" si="2"/>
        <v>137819</v>
      </c>
      <c r="AB11" s="30"/>
      <c r="AC11" s="30"/>
      <c r="AD11" s="30"/>
      <c r="AE11" s="18" t="s">
        <v>49</v>
      </c>
    </row>
    <row r="12" spans="1:166" ht="15.75" customHeight="1" x14ac:dyDescent="0.2">
      <c r="A12" s="28">
        <v>43048</v>
      </c>
      <c r="B12" s="18">
        <v>2017</v>
      </c>
      <c r="C12" s="18">
        <v>11</v>
      </c>
      <c r="D12" s="19">
        <v>31</v>
      </c>
      <c r="E12" s="18">
        <v>1.65</v>
      </c>
      <c r="F12" s="18">
        <v>7.6</v>
      </c>
      <c r="G12" s="18">
        <v>0.28999999999999998</v>
      </c>
      <c r="H12" s="18">
        <v>0</v>
      </c>
      <c r="I12" s="18">
        <v>220</v>
      </c>
      <c r="J12" s="32">
        <v>362.88</v>
      </c>
      <c r="K12" s="18">
        <v>481.68</v>
      </c>
      <c r="L12" s="18">
        <f t="shared" si="0"/>
        <v>0</v>
      </c>
      <c r="M12" s="18">
        <f t="shared" si="1"/>
        <v>0</v>
      </c>
      <c r="N12" s="26">
        <v>14.6</v>
      </c>
      <c r="O12" s="26">
        <v>14.6</v>
      </c>
      <c r="P12" s="18">
        <v>12152</v>
      </c>
      <c r="Q12" s="18">
        <v>114489</v>
      </c>
      <c r="R12" s="27">
        <v>0.84218000000000004</v>
      </c>
      <c r="S12" s="27">
        <v>6.0389999999999999E-2</v>
      </c>
      <c r="T12" s="27">
        <v>0.43634000000000001</v>
      </c>
      <c r="U12" s="27">
        <v>0.27472000000000002</v>
      </c>
      <c r="V12" s="27">
        <v>63</v>
      </c>
      <c r="W12" s="27">
        <v>4301</v>
      </c>
      <c r="X12" s="27">
        <v>0.40916400000000003</v>
      </c>
      <c r="Y12" s="27">
        <v>0.40916400000000003</v>
      </c>
      <c r="Z12" s="23">
        <v>102532.13</v>
      </c>
      <c r="AA12" s="19">
        <f t="shared" si="2"/>
        <v>126641</v>
      </c>
      <c r="AB12" s="30"/>
      <c r="AC12" s="30"/>
      <c r="AD12" s="30"/>
      <c r="AE12" s="18" t="s">
        <v>49</v>
      </c>
    </row>
    <row r="13" spans="1:166" ht="15.75" customHeight="1" x14ac:dyDescent="0.2">
      <c r="A13" s="28">
        <v>43078</v>
      </c>
      <c r="B13" s="18">
        <v>2017</v>
      </c>
      <c r="C13" s="18">
        <v>12</v>
      </c>
      <c r="D13" s="19">
        <v>30</v>
      </c>
      <c r="E13" s="18">
        <v>1.65</v>
      </c>
      <c r="F13" s="18">
        <v>7.6</v>
      </c>
      <c r="G13" s="18">
        <v>0.28999999999999998</v>
      </c>
      <c r="H13" s="18">
        <v>0</v>
      </c>
      <c r="I13" s="18">
        <v>220</v>
      </c>
      <c r="J13" s="32">
        <v>302.39999999999998</v>
      </c>
      <c r="K13" s="18">
        <v>494.64</v>
      </c>
      <c r="L13" s="18">
        <f t="shared" si="0"/>
        <v>0</v>
      </c>
      <c r="M13" s="18">
        <f t="shared" si="1"/>
        <v>0</v>
      </c>
      <c r="N13" s="26">
        <v>14.6</v>
      </c>
      <c r="O13" s="26">
        <v>14.6</v>
      </c>
      <c r="P13" s="18">
        <v>12015</v>
      </c>
      <c r="Q13" s="18">
        <v>119301</v>
      </c>
      <c r="R13" s="27">
        <v>0.84218000000000004</v>
      </c>
      <c r="S13" s="27">
        <v>6.0389999999999999E-2</v>
      </c>
      <c r="T13" s="27">
        <v>0.43634000000000001</v>
      </c>
      <c r="U13" s="27">
        <v>0.27472000000000002</v>
      </c>
      <c r="V13" s="27">
        <v>63</v>
      </c>
      <c r="W13" s="27">
        <v>4301</v>
      </c>
      <c r="X13" s="27">
        <v>0.40916400000000003</v>
      </c>
      <c r="Y13" s="27">
        <v>0.40916400000000003</v>
      </c>
      <c r="Z13" s="23">
        <v>109770.37</v>
      </c>
      <c r="AA13" s="19">
        <f t="shared" si="2"/>
        <v>131316</v>
      </c>
      <c r="AB13" s="30"/>
      <c r="AC13" s="30"/>
      <c r="AD13" s="30"/>
      <c r="AE13" s="18" t="s">
        <v>49</v>
      </c>
    </row>
    <row r="14" spans="1:166" ht="15.75" customHeight="1" x14ac:dyDescent="0.2">
      <c r="A14" s="28">
        <v>43109</v>
      </c>
      <c r="B14" s="18">
        <v>2018</v>
      </c>
      <c r="C14" s="18">
        <v>1</v>
      </c>
      <c r="D14" s="19">
        <v>31</v>
      </c>
      <c r="E14" s="18">
        <v>1.49</v>
      </c>
      <c r="F14" s="18">
        <v>6.84</v>
      </c>
      <c r="G14" s="18">
        <v>0.28999999999999998</v>
      </c>
      <c r="H14" s="18">
        <v>0</v>
      </c>
      <c r="I14" s="18">
        <v>220</v>
      </c>
      <c r="J14" s="32">
        <v>220.32</v>
      </c>
      <c r="K14" s="23">
        <v>345.6</v>
      </c>
      <c r="L14" s="18">
        <f t="shared" si="0"/>
        <v>0</v>
      </c>
      <c r="M14" s="18">
        <f t="shared" si="1"/>
        <v>0</v>
      </c>
      <c r="N14" s="26">
        <v>14.6</v>
      </c>
      <c r="O14" s="26">
        <v>14.6</v>
      </c>
      <c r="P14" s="23">
        <v>6606</v>
      </c>
      <c r="Q14" s="23">
        <v>78049</v>
      </c>
      <c r="R14" s="27">
        <v>0.84218000000000004</v>
      </c>
      <c r="S14" s="27">
        <v>6.0389999999999999E-2</v>
      </c>
      <c r="T14" s="27">
        <v>0.43634000000000001</v>
      </c>
      <c r="U14" s="27">
        <v>0.27472000000000002</v>
      </c>
      <c r="V14" s="27">
        <v>63</v>
      </c>
      <c r="W14" s="27">
        <v>4301</v>
      </c>
      <c r="X14" s="27">
        <v>0.40916400000000003</v>
      </c>
      <c r="Y14" s="27">
        <v>0.40916400000000003</v>
      </c>
      <c r="Z14" s="23">
        <v>67396.800000000003</v>
      </c>
      <c r="AA14" s="19">
        <f t="shared" si="2"/>
        <v>84655</v>
      </c>
      <c r="AB14" s="30"/>
      <c r="AC14" s="30"/>
      <c r="AD14" s="30"/>
      <c r="AE14" s="18" t="s">
        <v>49</v>
      </c>
    </row>
    <row r="15" spans="1:166" ht="15.75" customHeight="1" x14ac:dyDescent="0.2">
      <c r="A15" s="28">
        <v>43140</v>
      </c>
      <c r="B15" s="18">
        <v>2018</v>
      </c>
      <c r="C15" s="18">
        <v>2</v>
      </c>
      <c r="D15" s="19">
        <v>31</v>
      </c>
      <c r="E15" s="18">
        <v>1.1599999999999999</v>
      </c>
      <c r="F15" s="18">
        <v>5.34</v>
      </c>
      <c r="G15" s="18">
        <v>0.28999999999999998</v>
      </c>
      <c r="H15" s="18">
        <v>0</v>
      </c>
      <c r="I15" s="18">
        <v>220</v>
      </c>
      <c r="J15" s="32">
        <v>146.88</v>
      </c>
      <c r="K15" s="23">
        <v>246.24</v>
      </c>
      <c r="L15" s="18">
        <f t="shared" si="0"/>
        <v>0</v>
      </c>
      <c r="M15" s="18">
        <f t="shared" si="1"/>
        <v>0</v>
      </c>
      <c r="N15" s="26">
        <v>14.6</v>
      </c>
      <c r="O15" s="26">
        <v>14.6</v>
      </c>
      <c r="P15" s="23">
        <v>7280</v>
      </c>
      <c r="Q15" s="23">
        <v>76953</v>
      </c>
      <c r="R15" s="27">
        <v>0.84218000000000004</v>
      </c>
      <c r="S15" s="27">
        <v>6.0389999999999999E-2</v>
      </c>
      <c r="T15" s="27">
        <v>0.43634000000000001</v>
      </c>
      <c r="U15" s="27">
        <v>0.27472000000000002</v>
      </c>
      <c r="V15" s="27">
        <v>63</v>
      </c>
      <c r="W15" s="27">
        <v>4301</v>
      </c>
      <c r="X15" s="27">
        <v>0.40916400000000003</v>
      </c>
      <c r="Y15" s="27">
        <v>0.40916400000000003</v>
      </c>
      <c r="Z15" s="23">
        <v>56758.71</v>
      </c>
      <c r="AA15" s="19">
        <f t="shared" si="2"/>
        <v>84233</v>
      </c>
      <c r="AB15" s="30"/>
      <c r="AC15" s="30"/>
      <c r="AD15" s="30"/>
      <c r="AE15" s="18" t="s">
        <v>49</v>
      </c>
    </row>
    <row r="16" spans="1:166" ht="15.75" customHeight="1" x14ac:dyDescent="0.2">
      <c r="A16" s="28">
        <v>43168</v>
      </c>
      <c r="B16" s="18">
        <v>2018</v>
      </c>
      <c r="C16" s="18">
        <v>3</v>
      </c>
      <c r="D16" s="19">
        <v>29</v>
      </c>
      <c r="E16" s="18">
        <v>0.89</v>
      </c>
      <c r="F16" s="18">
        <v>4.1100000000000003</v>
      </c>
      <c r="G16" s="18">
        <v>0.28999999999999998</v>
      </c>
      <c r="H16" s="18">
        <v>0</v>
      </c>
      <c r="I16" s="18">
        <v>220</v>
      </c>
      <c r="J16" s="32">
        <v>408.24</v>
      </c>
      <c r="K16" s="23">
        <v>544.32000000000005</v>
      </c>
      <c r="L16" s="18">
        <f t="shared" si="0"/>
        <v>0</v>
      </c>
      <c r="M16" s="18">
        <f t="shared" si="1"/>
        <v>0</v>
      </c>
      <c r="N16" s="26">
        <v>14.6</v>
      </c>
      <c r="O16" s="26">
        <v>14.6</v>
      </c>
      <c r="P16" s="23">
        <v>12201</v>
      </c>
      <c r="Q16" s="23">
        <v>107372</v>
      </c>
      <c r="R16" s="27">
        <v>0.84218000000000004</v>
      </c>
      <c r="S16" s="27">
        <v>6.0389999999999999E-2</v>
      </c>
      <c r="T16" s="27">
        <v>0.43634000000000001</v>
      </c>
      <c r="U16" s="27">
        <v>0.27472000000000002</v>
      </c>
      <c r="V16" s="27">
        <v>63</v>
      </c>
      <c r="W16" s="27">
        <v>4301</v>
      </c>
      <c r="X16" s="27">
        <v>0.40916400000000003</v>
      </c>
      <c r="Y16" s="27">
        <v>0.40916400000000003</v>
      </c>
      <c r="Z16" s="23">
        <v>92829.16</v>
      </c>
      <c r="AA16" s="19">
        <f t="shared" si="2"/>
        <v>119573</v>
      </c>
      <c r="AB16" s="30"/>
      <c r="AC16" s="30"/>
      <c r="AD16" s="30"/>
      <c r="AE16" s="18" t="s">
        <v>49</v>
      </c>
    </row>
    <row r="17" spans="1:31" ht="15.75" customHeight="1" x14ac:dyDescent="0.2">
      <c r="A17" s="28">
        <v>43199</v>
      </c>
      <c r="B17" s="18">
        <v>2018</v>
      </c>
      <c r="C17" s="18">
        <v>4</v>
      </c>
      <c r="D17" s="19">
        <v>31</v>
      </c>
      <c r="E17" s="18">
        <v>0.89</v>
      </c>
      <c r="F17" s="18">
        <v>4.1100000000000003</v>
      </c>
      <c r="G17" s="18">
        <v>0.28999999999999998</v>
      </c>
      <c r="H17" s="18">
        <v>0</v>
      </c>
      <c r="I17" s="18">
        <v>220</v>
      </c>
      <c r="J17" s="31">
        <v>419.04</v>
      </c>
      <c r="K17" s="31">
        <v>596.16</v>
      </c>
      <c r="L17" s="18">
        <f t="shared" si="0"/>
        <v>0</v>
      </c>
      <c r="M17" s="18">
        <f t="shared" si="1"/>
        <v>0</v>
      </c>
      <c r="N17" s="26">
        <v>14.6</v>
      </c>
      <c r="O17" s="26">
        <v>14.6</v>
      </c>
      <c r="P17" s="31">
        <v>17060</v>
      </c>
      <c r="Q17" s="31">
        <v>139825</v>
      </c>
      <c r="R17" s="27">
        <v>0.84218000000000004</v>
      </c>
      <c r="S17" s="27">
        <v>6.0389999999999999E-2</v>
      </c>
      <c r="T17" s="27">
        <v>0.43634000000000001</v>
      </c>
      <c r="U17" s="27">
        <v>0.27472000000000002</v>
      </c>
      <c r="V17" s="27">
        <v>63</v>
      </c>
      <c r="W17" s="27">
        <v>4301</v>
      </c>
      <c r="X17" s="27">
        <v>0.40916400000000003</v>
      </c>
      <c r="Y17" s="27">
        <v>0.40916400000000003</v>
      </c>
      <c r="Z17" s="23">
        <v>114223.94</v>
      </c>
      <c r="AA17" s="19">
        <f t="shared" si="2"/>
        <v>156885</v>
      </c>
      <c r="AB17" s="30"/>
      <c r="AC17" s="30"/>
      <c r="AD17" s="30"/>
      <c r="AE17" s="18" t="s">
        <v>49</v>
      </c>
    </row>
    <row r="18" spans="1:31" ht="15.75" customHeight="1" x14ac:dyDescent="0.15">
      <c r="A18" s="28">
        <v>43229</v>
      </c>
      <c r="B18" s="18">
        <v>2018</v>
      </c>
      <c r="C18" s="18">
        <v>5</v>
      </c>
      <c r="D18" s="19">
        <v>30</v>
      </c>
      <c r="E18" s="18">
        <v>0.89</v>
      </c>
      <c r="F18" s="18">
        <v>4.1100000000000003</v>
      </c>
      <c r="G18" s="18">
        <v>0.28999999999999998</v>
      </c>
      <c r="H18" s="18">
        <v>0</v>
      </c>
      <c r="I18" s="18">
        <v>220</v>
      </c>
      <c r="J18" s="23">
        <v>440.64</v>
      </c>
      <c r="K18" s="23">
        <v>542.16</v>
      </c>
      <c r="L18" s="18">
        <f t="shared" si="0"/>
        <v>0</v>
      </c>
      <c r="M18" s="18">
        <f t="shared" si="1"/>
        <v>0</v>
      </c>
      <c r="N18" s="26">
        <v>14.6</v>
      </c>
      <c r="O18" s="26">
        <v>14.6</v>
      </c>
      <c r="P18" s="23">
        <v>16963</v>
      </c>
      <c r="Q18" s="23">
        <v>128558</v>
      </c>
      <c r="R18" s="27">
        <v>0.84218000000000004</v>
      </c>
      <c r="S18" s="27">
        <v>6.0389999999999999E-2</v>
      </c>
      <c r="T18" s="27">
        <v>0.43634000000000001</v>
      </c>
      <c r="U18" s="27">
        <v>0.27472000000000002</v>
      </c>
      <c r="V18" s="27">
        <v>63</v>
      </c>
      <c r="W18" s="27">
        <v>4301</v>
      </c>
      <c r="X18" s="27">
        <v>0.40916400000000003</v>
      </c>
      <c r="Y18" s="27">
        <v>0.40916400000000003</v>
      </c>
      <c r="Z18" s="23">
        <v>106624.57</v>
      </c>
      <c r="AA18" s="19">
        <f t="shared" si="2"/>
        <v>145521</v>
      </c>
      <c r="AB18" s="30"/>
      <c r="AC18" s="30"/>
      <c r="AD18" s="30"/>
      <c r="AE18" s="18" t="s">
        <v>49</v>
      </c>
    </row>
    <row r="19" spans="1:31" ht="15.75" customHeight="1" x14ac:dyDescent="0.15">
      <c r="A19" s="28">
        <v>43260</v>
      </c>
      <c r="B19" s="18">
        <v>2018</v>
      </c>
      <c r="C19" s="18">
        <v>6</v>
      </c>
      <c r="D19" s="19">
        <v>31</v>
      </c>
      <c r="E19" s="18">
        <v>0.89</v>
      </c>
      <c r="F19" s="18">
        <v>4.1100000000000003</v>
      </c>
      <c r="G19" s="18">
        <v>0.28999999999999998</v>
      </c>
      <c r="H19" s="18">
        <v>0</v>
      </c>
      <c r="I19" s="18">
        <v>220</v>
      </c>
      <c r="J19" s="23">
        <v>384.48</v>
      </c>
      <c r="K19" s="23">
        <v>516.24</v>
      </c>
      <c r="L19" s="18">
        <f t="shared" si="0"/>
        <v>0</v>
      </c>
      <c r="M19" s="18">
        <f t="shared" si="1"/>
        <v>0</v>
      </c>
      <c r="N19" s="26">
        <v>14.6</v>
      </c>
      <c r="O19" s="26">
        <v>14.6</v>
      </c>
      <c r="P19" s="23">
        <v>15748</v>
      </c>
      <c r="Q19" s="23">
        <v>121522</v>
      </c>
      <c r="R19" s="27">
        <v>0.84218000000000004</v>
      </c>
      <c r="S19" s="27">
        <v>6.0389999999999999E-2</v>
      </c>
      <c r="T19" s="27">
        <v>0.43634000000000001</v>
      </c>
      <c r="U19" s="27">
        <v>0.27472000000000002</v>
      </c>
      <c r="V19" s="27">
        <v>63</v>
      </c>
      <c r="W19" s="27">
        <v>4301</v>
      </c>
      <c r="X19" s="27">
        <v>0.40916400000000003</v>
      </c>
      <c r="Y19" s="27">
        <v>0.40916400000000003</v>
      </c>
      <c r="Z19" s="23">
        <v>109232.96000000001</v>
      </c>
      <c r="AA19" s="19">
        <f t="shared" si="2"/>
        <v>137270</v>
      </c>
      <c r="AB19" s="30"/>
      <c r="AC19" s="30"/>
      <c r="AD19" s="30"/>
      <c r="AE19" s="18" t="s">
        <v>49</v>
      </c>
    </row>
    <row r="20" spans="1:31" ht="15.75" customHeight="1" x14ac:dyDescent="0.15">
      <c r="A20" s="28">
        <v>43290</v>
      </c>
      <c r="B20" s="18">
        <v>2018</v>
      </c>
      <c r="C20" s="18">
        <v>7</v>
      </c>
      <c r="D20" s="23">
        <v>30</v>
      </c>
      <c r="E20" s="18">
        <v>0.89</v>
      </c>
      <c r="F20" s="18">
        <v>4.1100000000000003</v>
      </c>
      <c r="G20" s="18">
        <v>0.28999999999999998</v>
      </c>
      <c r="H20" s="18">
        <v>0</v>
      </c>
      <c r="I20" s="18">
        <v>220</v>
      </c>
      <c r="J20" s="23">
        <v>384.48</v>
      </c>
      <c r="K20" s="23">
        <v>490.32</v>
      </c>
      <c r="L20" s="18">
        <f t="shared" si="0"/>
        <v>0</v>
      </c>
      <c r="M20" s="18">
        <f t="shared" si="1"/>
        <v>0</v>
      </c>
      <c r="N20" s="24">
        <v>14.6</v>
      </c>
      <c r="O20" s="24">
        <v>14.6</v>
      </c>
      <c r="P20" s="23">
        <v>13839</v>
      </c>
      <c r="Q20" s="23">
        <v>110551</v>
      </c>
      <c r="R20" s="18">
        <v>0.84218000000000004</v>
      </c>
      <c r="S20" s="18">
        <v>6.0389999999999999E-2</v>
      </c>
      <c r="T20" s="18">
        <v>0.43634000000000001</v>
      </c>
      <c r="U20" s="18">
        <v>0.27472000000000002</v>
      </c>
      <c r="V20" s="18">
        <v>74</v>
      </c>
      <c r="W20" s="18">
        <v>4342</v>
      </c>
      <c r="X20" s="29">
        <v>0.40916400000000003</v>
      </c>
      <c r="Y20" s="29">
        <v>0.40916400000000003</v>
      </c>
      <c r="Z20" s="21">
        <v>108866.92</v>
      </c>
      <c r="AA20" s="19">
        <f t="shared" si="2"/>
        <v>124390</v>
      </c>
      <c r="AB20" s="18">
        <v>0</v>
      </c>
      <c r="AC20" s="18">
        <v>0</v>
      </c>
      <c r="AD20" s="18">
        <v>9423.41</v>
      </c>
      <c r="AE20" s="18" t="s">
        <v>49</v>
      </c>
    </row>
    <row r="21" spans="1:31" ht="15.75" customHeight="1" x14ac:dyDescent="0.15">
      <c r="A21" s="28">
        <v>43321</v>
      </c>
      <c r="B21" s="18">
        <v>2018</v>
      </c>
      <c r="C21" s="18">
        <v>8</v>
      </c>
      <c r="D21" s="19">
        <v>31</v>
      </c>
      <c r="E21" s="18">
        <v>0.98</v>
      </c>
      <c r="F21" s="18">
        <v>4.5199999999999996</v>
      </c>
      <c r="G21" s="18">
        <v>0.28999999999999998</v>
      </c>
      <c r="H21" s="18">
        <v>0</v>
      </c>
      <c r="I21" s="18">
        <v>220</v>
      </c>
      <c r="J21" s="23">
        <v>373.68</v>
      </c>
      <c r="K21" s="23">
        <v>436.32</v>
      </c>
      <c r="L21" s="18">
        <f t="shared" si="0"/>
        <v>0</v>
      </c>
      <c r="M21" s="18">
        <f t="shared" si="1"/>
        <v>0</v>
      </c>
      <c r="N21" s="24">
        <v>14.6</v>
      </c>
      <c r="O21" s="24">
        <v>14.6</v>
      </c>
      <c r="P21" s="23">
        <v>12981</v>
      </c>
      <c r="Q21" s="23">
        <v>102692</v>
      </c>
      <c r="R21" s="18">
        <v>0.84218000000000004</v>
      </c>
      <c r="S21" s="18">
        <v>6.0389999999999999E-2</v>
      </c>
      <c r="T21" s="18">
        <v>0.43634000000000001</v>
      </c>
      <c r="U21" s="18">
        <v>0.27472000000000002</v>
      </c>
      <c r="V21" s="18">
        <v>221</v>
      </c>
      <c r="W21" s="18">
        <v>4085</v>
      </c>
      <c r="X21" s="29">
        <v>0.43761299999999997</v>
      </c>
      <c r="Y21" s="29">
        <v>0.43761299999999997</v>
      </c>
      <c r="Z21" s="21">
        <v>104962.71</v>
      </c>
      <c r="AA21" s="19">
        <f t="shared" si="2"/>
        <v>115673</v>
      </c>
      <c r="AB21" s="18">
        <v>0</v>
      </c>
      <c r="AC21" s="18">
        <v>0</v>
      </c>
      <c r="AD21" s="18">
        <v>8782.42</v>
      </c>
      <c r="AE21" s="18" t="s">
        <v>49</v>
      </c>
    </row>
    <row r="22" spans="1:31" ht="15.75" customHeight="1" x14ac:dyDescent="0.15">
      <c r="A22" s="28">
        <v>43352</v>
      </c>
      <c r="B22" s="18">
        <v>2018</v>
      </c>
      <c r="C22" s="18">
        <v>9</v>
      </c>
      <c r="D22" s="19">
        <v>31</v>
      </c>
      <c r="E22" s="18">
        <v>1.1499999999999999</v>
      </c>
      <c r="F22" s="18">
        <v>5.31</v>
      </c>
      <c r="G22" s="18">
        <v>0.28999999999999998</v>
      </c>
      <c r="H22" s="18">
        <v>0</v>
      </c>
      <c r="I22" s="18">
        <v>220</v>
      </c>
      <c r="J22" s="23">
        <v>371.52</v>
      </c>
      <c r="K22" s="23">
        <v>503.28</v>
      </c>
      <c r="L22" s="18">
        <f t="shared" si="0"/>
        <v>0</v>
      </c>
      <c r="M22" s="18">
        <f t="shared" si="1"/>
        <v>0</v>
      </c>
      <c r="N22" s="24">
        <v>14.6</v>
      </c>
      <c r="O22" s="24">
        <v>14.6</v>
      </c>
      <c r="P22" s="23">
        <v>16583</v>
      </c>
      <c r="Q22" s="23">
        <v>120374</v>
      </c>
      <c r="R22" s="18">
        <v>0.84218000000000004</v>
      </c>
      <c r="S22" s="18">
        <v>6.0389999999999999E-2</v>
      </c>
      <c r="T22" s="18">
        <v>0.43634000000000001</v>
      </c>
      <c r="U22" s="18">
        <v>0.27472000000000002</v>
      </c>
      <c r="V22" s="18">
        <v>0</v>
      </c>
      <c r="W22" s="18">
        <v>4426</v>
      </c>
      <c r="X22" s="29">
        <v>0.44186199999999998</v>
      </c>
      <c r="Y22" s="29">
        <v>0.44186199999999998</v>
      </c>
      <c r="Z22" s="21">
        <v>124250.81</v>
      </c>
      <c r="AA22" s="19">
        <f t="shared" si="2"/>
        <v>136957</v>
      </c>
      <c r="AB22" s="18">
        <v>0</v>
      </c>
      <c r="AC22" s="18">
        <v>0</v>
      </c>
      <c r="AD22" s="18">
        <v>10499.25</v>
      </c>
      <c r="AE22" s="18" t="s">
        <v>49</v>
      </c>
    </row>
    <row r="23" spans="1:31" ht="15.75" customHeight="1" x14ac:dyDescent="0.15">
      <c r="A23" s="28">
        <v>43382</v>
      </c>
      <c r="B23" s="18">
        <v>2018</v>
      </c>
      <c r="C23" s="18">
        <v>10</v>
      </c>
      <c r="D23" s="19">
        <v>30</v>
      </c>
      <c r="E23" s="18">
        <v>1.65</v>
      </c>
      <c r="F23" s="18">
        <v>7.6</v>
      </c>
      <c r="G23" s="18">
        <v>0.28999999999999998</v>
      </c>
      <c r="H23" s="18">
        <v>0</v>
      </c>
      <c r="I23" s="18">
        <v>220</v>
      </c>
      <c r="J23" s="23">
        <v>425.52</v>
      </c>
      <c r="K23" s="23">
        <v>479.52</v>
      </c>
      <c r="L23" s="18">
        <f t="shared" si="0"/>
        <v>0</v>
      </c>
      <c r="M23" s="18">
        <f t="shared" si="1"/>
        <v>0</v>
      </c>
      <c r="N23" s="24">
        <v>14.6</v>
      </c>
      <c r="O23" s="24">
        <v>14.6</v>
      </c>
      <c r="P23" s="18">
        <v>15165</v>
      </c>
      <c r="Q23" s="18">
        <v>115607</v>
      </c>
      <c r="R23" s="18">
        <v>0.84218000000000004</v>
      </c>
      <c r="S23" s="18">
        <v>6.0389999999999999E-2</v>
      </c>
      <c r="T23" s="18">
        <v>0.43634000000000001</v>
      </c>
      <c r="U23" s="18">
        <v>0.27472000000000002</v>
      </c>
      <c r="V23" s="18">
        <v>17</v>
      </c>
      <c r="W23" s="18">
        <v>4067</v>
      </c>
      <c r="X23" s="29">
        <v>0.45239499999999999</v>
      </c>
      <c r="Y23" s="29">
        <v>0.45239499999999999</v>
      </c>
      <c r="Z23" s="21">
        <v>122568.59</v>
      </c>
      <c r="AA23" s="19">
        <f t="shared" si="2"/>
        <v>130772</v>
      </c>
      <c r="AB23" s="18">
        <v>0</v>
      </c>
      <c r="AC23" s="18">
        <v>0</v>
      </c>
      <c r="AD23" s="18">
        <v>10264.11</v>
      </c>
      <c r="AE23" s="18" t="s">
        <v>49</v>
      </c>
    </row>
    <row r="24" spans="1:31" ht="15.75" customHeight="1" x14ac:dyDescent="0.15">
      <c r="A24" s="28">
        <v>43413</v>
      </c>
      <c r="B24" s="18">
        <v>2018</v>
      </c>
      <c r="C24" s="18">
        <v>11</v>
      </c>
      <c r="D24" s="19">
        <f>A24-A25</f>
        <v>-30</v>
      </c>
      <c r="E24" s="18">
        <v>1.65</v>
      </c>
      <c r="F24" s="18">
        <v>7.6</v>
      </c>
      <c r="G24" s="18">
        <v>0.28999999999999998</v>
      </c>
      <c r="H24" s="18">
        <v>0</v>
      </c>
      <c r="I24" s="18">
        <v>220</v>
      </c>
      <c r="J24" s="23">
        <v>371.52</v>
      </c>
      <c r="K24" s="23">
        <v>425.52</v>
      </c>
      <c r="L24" s="18">
        <f t="shared" si="0"/>
        <v>0</v>
      </c>
      <c r="M24" s="18">
        <f t="shared" si="1"/>
        <v>0</v>
      </c>
      <c r="N24" s="24">
        <v>14.6</v>
      </c>
      <c r="O24" s="24">
        <v>14.6</v>
      </c>
      <c r="P24" s="23">
        <v>15445</v>
      </c>
      <c r="Q24" s="23">
        <v>118021</v>
      </c>
      <c r="R24" s="18">
        <v>0.84218000000000004</v>
      </c>
      <c r="S24" s="18">
        <v>6.0389999999999999E-2</v>
      </c>
      <c r="T24" s="18">
        <v>0.43634000000000001</v>
      </c>
      <c r="U24" s="18">
        <v>0.27472000000000002</v>
      </c>
      <c r="V24" s="18">
        <v>5</v>
      </c>
      <c r="W24" s="18">
        <v>4585</v>
      </c>
      <c r="X24" s="29">
        <v>0.46670400000000001</v>
      </c>
      <c r="Y24" s="29">
        <v>0.46670400000000001</v>
      </c>
      <c r="Z24" s="21">
        <v>123508.86</v>
      </c>
      <c r="AA24" s="19">
        <f t="shared" si="2"/>
        <v>133466</v>
      </c>
      <c r="AB24" s="18">
        <v>516.57000000000005</v>
      </c>
      <c r="AC24" s="18">
        <v>8223.9699999999993</v>
      </c>
      <c r="AD24" s="18">
        <v>0</v>
      </c>
      <c r="AE24" s="18" t="s">
        <v>49</v>
      </c>
    </row>
    <row r="25" spans="1:31" ht="15.75" customHeight="1" x14ac:dyDescent="0.15">
      <c r="A25" s="28">
        <v>43443</v>
      </c>
      <c r="B25" s="18">
        <v>2018</v>
      </c>
      <c r="C25" s="18">
        <v>12</v>
      </c>
      <c r="D25" s="25">
        <v>30</v>
      </c>
      <c r="E25" s="18">
        <v>1.65</v>
      </c>
      <c r="F25" s="18">
        <v>7.6</v>
      </c>
      <c r="G25" s="18">
        <v>0.28999999999999998</v>
      </c>
      <c r="H25" s="18">
        <v>0</v>
      </c>
      <c r="I25" s="18">
        <v>220</v>
      </c>
      <c r="J25" s="23">
        <v>302.39999999999998</v>
      </c>
      <c r="K25" s="23">
        <v>505.44</v>
      </c>
      <c r="L25" s="18">
        <f t="shared" si="0"/>
        <v>0</v>
      </c>
      <c r="M25" s="18">
        <f t="shared" si="1"/>
        <v>0</v>
      </c>
      <c r="N25" s="24">
        <v>14.6</v>
      </c>
      <c r="O25" s="24">
        <v>14.6</v>
      </c>
      <c r="P25" s="23">
        <v>11470</v>
      </c>
      <c r="Q25" s="23">
        <v>110408</v>
      </c>
      <c r="R25" s="18">
        <v>0.84218000000000004</v>
      </c>
      <c r="S25" s="18">
        <v>6.0389999999999999E-2</v>
      </c>
      <c r="T25" s="18">
        <v>0.43634000000000001</v>
      </c>
      <c r="U25" s="18">
        <v>0.27472000000000002</v>
      </c>
      <c r="V25" s="18">
        <v>261</v>
      </c>
      <c r="W25" s="18">
        <v>4911</v>
      </c>
      <c r="X25" s="29">
        <v>0.46670299999999998</v>
      </c>
      <c r="Y25" s="29">
        <v>0.46670299999999998</v>
      </c>
      <c r="Z25" s="21">
        <v>107537.60000000001</v>
      </c>
      <c r="AA25" s="19">
        <f t="shared" si="2"/>
        <v>121878</v>
      </c>
      <c r="AB25" s="18">
        <v>1480.51</v>
      </c>
      <c r="AC25" s="18">
        <v>0</v>
      </c>
      <c r="AD25" s="18">
        <v>0</v>
      </c>
      <c r="AE25" s="18" t="s">
        <v>49</v>
      </c>
    </row>
    <row r="26" spans="1:31" ht="15.75" customHeight="1" x14ac:dyDescent="0.15">
      <c r="A26" s="28">
        <v>43474</v>
      </c>
      <c r="B26" s="18">
        <v>2019</v>
      </c>
      <c r="C26" s="18">
        <v>1</v>
      </c>
      <c r="D26" s="19">
        <v>31</v>
      </c>
      <c r="E26" s="18">
        <v>1.43</v>
      </c>
      <c r="F26" s="18">
        <v>6.57</v>
      </c>
      <c r="G26" s="18">
        <v>0.28999999999999998</v>
      </c>
      <c r="H26" s="18">
        <v>0</v>
      </c>
      <c r="I26" s="18">
        <v>220</v>
      </c>
      <c r="J26" s="18">
        <v>233.28</v>
      </c>
      <c r="K26" s="18">
        <v>410.4</v>
      </c>
      <c r="L26" s="18">
        <f t="shared" si="0"/>
        <v>0</v>
      </c>
      <c r="M26" s="18">
        <f t="shared" si="1"/>
        <v>0</v>
      </c>
      <c r="N26" s="24">
        <v>14.6</v>
      </c>
      <c r="O26" s="24">
        <v>14.6</v>
      </c>
      <c r="P26" s="18">
        <v>7155</v>
      </c>
      <c r="Q26" s="18">
        <v>79648</v>
      </c>
      <c r="R26" s="23">
        <v>0.84218000000000004</v>
      </c>
      <c r="S26" s="23">
        <v>6.0389999999999999E-2</v>
      </c>
      <c r="T26" s="23">
        <v>0.43634000000000001</v>
      </c>
      <c r="U26" s="23">
        <v>0.27472000000000002</v>
      </c>
      <c r="V26" s="23">
        <v>1048</v>
      </c>
      <c r="W26" s="23">
        <v>9113</v>
      </c>
      <c r="X26" s="29">
        <v>0.463976</v>
      </c>
      <c r="Y26" s="29">
        <v>0.463976</v>
      </c>
      <c r="Z26" s="21">
        <v>77425.73</v>
      </c>
      <c r="AA26" s="19">
        <f t="shared" si="2"/>
        <v>86803</v>
      </c>
      <c r="AB26" s="23">
        <v>0</v>
      </c>
      <c r="AC26" s="23">
        <v>0</v>
      </c>
      <c r="AD26" s="23">
        <v>0</v>
      </c>
      <c r="AE26" s="18" t="s">
        <v>49</v>
      </c>
    </row>
    <row r="27" spans="1:31" ht="15.75" customHeight="1" x14ac:dyDescent="0.15">
      <c r="A27" s="28">
        <v>43505</v>
      </c>
      <c r="B27" s="18">
        <v>2019</v>
      </c>
      <c r="C27" s="18">
        <v>2</v>
      </c>
      <c r="D27" s="19">
        <v>31</v>
      </c>
      <c r="E27" s="18">
        <v>1.25</v>
      </c>
      <c r="F27" s="18">
        <v>5.75</v>
      </c>
      <c r="G27" s="18">
        <v>0.28999999999999998</v>
      </c>
      <c r="H27" s="18">
        <v>0</v>
      </c>
      <c r="I27" s="18">
        <v>220</v>
      </c>
      <c r="J27" s="18">
        <v>164.16</v>
      </c>
      <c r="K27" s="18">
        <v>306.72000000000003</v>
      </c>
      <c r="L27" s="18">
        <f t="shared" si="0"/>
        <v>0</v>
      </c>
      <c r="M27" s="18">
        <f t="shared" si="1"/>
        <v>0</v>
      </c>
      <c r="N27" s="24">
        <v>14.6</v>
      </c>
      <c r="O27" s="24">
        <v>14.6</v>
      </c>
      <c r="P27" s="18">
        <v>7539</v>
      </c>
      <c r="Q27" s="18">
        <v>81375</v>
      </c>
      <c r="R27" s="23">
        <v>0.84218000000000004</v>
      </c>
      <c r="S27" s="23">
        <v>6.0389999999999999E-2</v>
      </c>
      <c r="T27" s="23">
        <v>0.43634000000000001</v>
      </c>
      <c r="U27" s="23">
        <v>0.27472000000000002</v>
      </c>
      <c r="V27" s="23">
        <v>1137</v>
      </c>
      <c r="W27" s="23">
        <v>7074</v>
      </c>
      <c r="X27" s="29">
        <v>0.45533899999999999</v>
      </c>
      <c r="Y27" s="29">
        <v>0.45533899999999999</v>
      </c>
      <c r="Z27" s="21">
        <v>71670.28</v>
      </c>
      <c r="AA27" s="19">
        <f t="shared" si="2"/>
        <v>88914</v>
      </c>
      <c r="AB27" s="23">
        <v>0</v>
      </c>
      <c r="AC27" s="23">
        <v>0</v>
      </c>
      <c r="AD27" s="23">
        <v>0</v>
      </c>
      <c r="AE27" s="18" t="s">
        <v>49</v>
      </c>
    </row>
    <row r="28" spans="1:31" ht="13" x14ac:dyDescent="0.15">
      <c r="A28" s="28">
        <v>43533</v>
      </c>
      <c r="B28" s="18">
        <v>2019</v>
      </c>
      <c r="C28" s="18">
        <v>3</v>
      </c>
      <c r="D28" s="19">
        <v>28</v>
      </c>
      <c r="E28" s="18">
        <v>1.1599999999999999</v>
      </c>
      <c r="F28" s="18">
        <v>5.34</v>
      </c>
      <c r="G28" s="18">
        <v>0.28999999999999998</v>
      </c>
      <c r="H28" s="18">
        <v>0</v>
      </c>
      <c r="I28" s="18">
        <v>220</v>
      </c>
      <c r="J28" s="23">
        <v>345.6</v>
      </c>
      <c r="K28" s="23">
        <v>516.24</v>
      </c>
      <c r="L28" s="18">
        <f t="shared" si="0"/>
        <v>0</v>
      </c>
      <c r="M28" s="18">
        <f t="shared" si="1"/>
        <v>0</v>
      </c>
      <c r="N28" s="24">
        <v>14.6</v>
      </c>
      <c r="O28" s="24">
        <v>14.6</v>
      </c>
      <c r="P28" s="23">
        <v>11578</v>
      </c>
      <c r="Q28" s="23">
        <v>95582</v>
      </c>
      <c r="R28" s="23">
        <v>0.84218000000000004</v>
      </c>
      <c r="S28" s="23">
        <v>6.0389999999999999E-2</v>
      </c>
      <c r="T28" s="23">
        <v>0.43634000000000001</v>
      </c>
      <c r="U28" s="23">
        <v>0.27472000000000002</v>
      </c>
      <c r="V28" s="23">
        <v>364</v>
      </c>
      <c r="W28" s="23">
        <v>5718</v>
      </c>
      <c r="X28" s="29">
        <v>0.44916800000000001</v>
      </c>
      <c r="Y28" s="29">
        <v>0.44916800000000001</v>
      </c>
      <c r="Z28" s="21">
        <v>96202.46</v>
      </c>
      <c r="AA28" s="19">
        <f t="shared" si="2"/>
        <v>107160</v>
      </c>
      <c r="AB28" s="23">
        <v>0</v>
      </c>
      <c r="AC28" s="23">
        <v>0</v>
      </c>
      <c r="AD28" s="23">
        <v>0</v>
      </c>
      <c r="AE28" s="18" t="s">
        <v>49</v>
      </c>
    </row>
    <row r="29" spans="1:31" ht="13" x14ac:dyDescent="0.15">
      <c r="A29" s="28">
        <v>43564</v>
      </c>
      <c r="B29" s="18">
        <v>2019</v>
      </c>
      <c r="C29" s="18">
        <v>4</v>
      </c>
      <c r="D29" s="19">
        <v>31</v>
      </c>
      <c r="E29" s="18">
        <v>1.1599999999999999</v>
      </c>
      <c r="F29" s="18">
        <v>5.34</v>
      </c>
      <c r="G29" s="18">
        <v>0.28999999999999998</v>
      </c>
      <c r="H29" s="18">
        <v>0</v>
      </c>
      <c r="I29" s="18">
        <v>220</v>
      </c>
      <c r="J29" s="23">
        <v>412.56</v>
      </c>
      <c r="K29" s="18">
        <v>540</v>
      </c>
      <c r="L29" s="18">
        <f t="shared" si="0"/>
        <v>0</v>
      </c>
      <c r="M29" s="18">
        <f t="shared" si="1"/>
        <v>0</v>
      </c>
      <c r="N29" s="24">
        <v>14.6</v>
      </c>
      <c r="O29" s="24">
        <v>14.6</v>
      </c>
      <c r="P29" s="18">
        <v>17005</v>
      </c>
      <c r="Q29" s="18">
        <v>130711</v>
      </c>
      <c r="R29" s="23">
        <v>0.84218000000000004</v>
      </c>
      <c r="S29" s="23">
        <v>6.0389999999999999E-2</v>
      </c>
      <c r="T29" s="23">
        <v>0.43634000000000001</v>
      </c>
      <c r="U29" s="23">
        <v>0.27472000000000002</v>
      </c>
      <c r="V29" s="23">
        <v>9</v>
      </c>
      <c r="W29" s="23">
        <v>4715</v>
      </c>
      <c r="X29" s="29">
        <v>0.44680599999999998</v>
      </c>
      <c r="Y29" s="29">
        <v>0.44680599999999998</v>
      </c>
      <c r="Z29" s="21">
        <v>127842.56</v>
      </c>
      <c r="AA29" s="19">
        <f t="shared" si="2"/>
        <v>147716</v>
      </c>
      <c r="AB29" s="23">
        <v>0</v>
      </c>
      <c r="AC29" s="23">
        <v>0</v>
      </c>
      <c r="AD29" s="23">
        <v>0</v>
      </c>
      <c r="AE29" s="18" t="s">
        <v>49</v>
      </c>
    </row>
    <row r="30" spans="1:31" ht="13" x14ac:dyDescent="0.15">
      <c r="A30" s="28">
        <v>43594</v>
      </c>
      <c r="B30" s="18">
        <v>2019</v>
      </c>
      <c r="C30" s="18">
        <v>5</v>
      </c>
      <c r="D30" s="19">
        <v>30</v>
      </c>
      <c r="E30" s="18">
        <v>1.1599999999999999</v>
      </c>
      <c r="F30" s="18">
        <v>5.34</v>
      </c>
      <c r="G30" s="18">
        <v>0.28999999999999998</v>
      </c>
      <c r="H30" s="18">
        <v>0</v>
      </c>
      <c r="I30" s="18">
        <v>220</v>
      </c>
      <c r="J30" s="23">
        <v>369.36</v>
      </c>
      <c r="K30" s="18">
        <v>498.96</v>
      </c>
      <c r="L30" s="18">
        <f t="shared" si="0"/>
        <v>0</v>
      </c>
      <c r="M30" s="18">
        <f t="shared" si="1"/>
        <v>0</v>
      </c>
      <c r="N30" s="24">
        <v>14.6</v>
      </c>
      <c r="O30" s="24">
        <v>14.6</v>
      </c>
      <c r="P30" s="18">
        <v>15220</v>
      </c>
      <c r="Q30" s="18">
        <v>120280</v>
      </c>
      <c r="R30" s="23">
        <v>0.84218000000000004</v>
      </c>
      <c r="S30" s="23">
        <v>6.0389999999999999E-2</v>
      </c>
      <c r="T30" s="23">
        <v>0.43634000000000001</v>
      </c>
      <c r="U30" s="23">
        <v>0.27472000000000002</v>
      </c>
      <c r="V30" s="23">
        <v>42</v>
      </c>
      <c r="W30" s="23">
        <v>4914</v>
      </c>
      <c r="X30" s="29">
        <v>0.44680300000000001</v>
      </c>
      <c r="Y30" s="29">
        <v>0.44680300000000001</v>
      </c>
      <c r="Z30" s="21">
        <v>113520.63</v>
      </c>
      <c r="AA30" s="19">
        <f t="shared" si="2"/>
        <v>135500</v>
      </c>
      <c r="AB30" s="23">
        <v>550.77</v>
      </c>
      <c r="AC30" s="23">
        <v>0</v>
      </c>
      <c r="AD30" s="23">
        <v>0</v>
      </c>
      <c r="AE30" s="18" t="s">
        <v>49</v>
      </c>
    </row>
    <row r="31" spans="1:31" ht="13" x14ac:dyDescent="0.15">
      <c r="A31" s="28">
        <v>43625</v>
      </c>
      <c r="B31" s="18">
        <v>2019</v>
      </c>
      <c r="C31" s="18">
        <v>6</v>
      </c>
      <c r="D31" s="19">
        <v>31</v>
      </c>
      <c r="E31" s="18">
        <v>1.1100000000000001</v>
      </c>
      <c r="F31" s="18">
        <v>5.09</v>
      </c>
      <c r="G31" s="18">
        <v>0.28999999999999998</v>
      </c>
      <c r="H31" s="18">
        <v>0</v>
      </c>
      <c r="I31" s="18">
        <v>220</v>
      </c>
      <c r="J31" s="23">
        <v>349.92</v>
      </c>
      <c r="K31" s="18">
        <v>466.56</v>
      </c>
      <c r="L31" s="18">
        <f t="shared" si="0"/>
        <v>0</v>
      </c>
      <c r="M31" s="18">
        <f t="shared" si="1"/>
        <v>0</v>
      </c>
      <c r="N31" s="24">
        <v>14.6</v>
      </c>
      <c r="O31" s="24">
        <v>14.6</v>
      </c>
      <c r="P31" s="18">
        <v>16049</v>
      </c>
      <c r="Q31" s="18">
        <v>123242</v>
      </c>
      <c r="R31" s="23">
        <v>0.84218000000000004</v>
      </c>
      <c r="S31" s="23">
        <v>6.0389999999999999E-2</v>
      </c>
      <c r="T31" s="23">
        <v>0.43634000000000001</v>
      </c>
      <c r="U31" s="23">
        <v>0.27472000000000002</v>
      </c>
      <c r="V31" s="23">
        <v>49</v>
      </c>
      <c r="W31" s="23">
        <v>4363</v>
      </c>
      <c r="X31" s="29">
        <v>0.44612200000000002</v>
      </c>
      <c r="Y31" s="29">
        <v>0.44612200000000002</v>
      </c>
      <c r="Z31" s="21">
        <v>115090</v>
      </c>
      <c r="AA31" s="19">
        <f t="shared" si="2"/>
        <v>139291</v>
      </c>
      <c r="AB31" s="23">
        <v>1639.91</v>
      </c>
      <c r="AC31" s="23">
        <v>0</v>
      </c>
      <c r="AD31" s="23">
        <v>0</v>
      </c>
      <c r="AE31" s="18" t="s">
        <v>49</v>
      </c>
    </row>
    <row r="32" spans="1:31" ht="13" x14ac:dyDescent="0.15">
      <c r="A32" s="28">
        <v>43655</v>
      </c>
      <c r="B32" s="18">
        <v>2019</v>
      </c>
      <c r="C32" s="18">
        <v>7</v>
      </c>
      <c r="D32" s="19">
        <v>30</v>
      </c>
      <c r="E32" s="18">
        <v>1.03</v>
      </c>
      <c r="F32" s="18">
        <v>4.72</v>
      </c>
      <c r="G32" s="18">
        <v>0.28999999999999998</v>
      </c>
      <c r="H32" s="18">
        <v>0</v>
      </c>
      <c r="I32" s="18">
        <v>220</v>
      </c>
      <c r="J32" s="23">
        <v>334.8</v>
      </c>
      <c r="K32" s="18">
        <v>388.8</v>
      </c>
      <c r="L32" s="18">
        <f t="shared" si="0"/>
        <v>0</v>
      </c>
      <c r="M32" s="18">
        <f t="shared" si="1"/>
        <v>0</v>
      </c>
      <c r="N32" s="23">
        <v>13.75</v>
      </c>
      <c r="O32" s="23">
        <v>13.75</v>
      </c>
      <c r="P32" s="18">
        <v>11708</v>
      </c>
      <c r="Q32" s="18">
        <v>95993</v>
      </c>
      <c r="R32" s="23">
        <v>0.85455999999999999</v>
      </c>
      <c r="S32" s="23">
        <v>7.979E-2</v>
      </c>
      <c r="T32" s="23">
        <v>0.43245</v>
      </c>
      <c r="U32" s="23">
        <v>0.25950000000000001</v>
      </c>
      <c r="V32" s="23">
        <v>184</v>
      </c>
      <c r="W32" s="23">
        <v>5454</v>
      </c>
      <c r="X32" s="29">
        <v>0.43201099999999998</v>
      </c>
      <c r="Y32" s="29">
        <v>0.43201099999999998</v>
      </c>
      <c r="Z32" s="21">
        <v>87690.94</v>
      </c>
      <c r="AA32" s="19">
        <f t="shared" si="2"/>
        <v>107701</v>
      </c>
      <c r="AB32" s="23">
        <v>650.55999999999995</v>
      </c>
      <c r="AC32" s="23">
        <v>0</v>
      </c>
      <c r="AD32" s="23">
        <v>0</v>
      </c>
      <c r="AE32" s="18" t="s">
        <v>49</v>
      </c>
    </row>
    <row r="33" spans="1:162" ht="13" x14ac:dyDescent="0.15">
      <c r="A33" s="28">
        <v>43686</v>
      </c>
      <c r="B33" s="18">
        <v>2019</v>
      </c>
      <c r="C33" s="18">
        <v>8</v>
      </c>
      <c r="D33" s="19">
        <v>31</v>
      </c>
      <c r="E33" s="18">
        <v>1.04</v>
      </c>
      <c r="F33" s="18">
        <v>4.76</v>
      </c>
      <c r="G33" s="18">
        <v>0.28999999999999998</v>
      </c>
      <c r="H33" s="18">
        <v>0</v>
      </c>
      <c r="I33" s="18">
        <v>220</v>
      </c>
      <c r="J33" s="23">
        <v>315.36</v>
      </c>
      <c r="K33" s="18">
        <v>449.28</v>
      </c>
      <c r="L33" s="18">
        <f t="shared" si="0"/>
        <v>0</v>
      </c>
      <c r="M33" s="18">
        <f t="shared" si="1"/>
        <v>0</v>
      </c>
      <c r="N33" s="23">
        <v>13.75</v>
      </c>
      <c r="O33" s="23">
        <v>13.75</v>
      </c>
      <c r="P33" s="18">
        <v>10007</v>
      </c>
      <c r="Q33" s="18">
        <v>87566</v>
      </c>
      <c r="R33" s="23">
        <v>0.85455999999999999</v>
      </c>
      <c r="S33" s="23">
        <v>7.979E-2</v>
      </c>
      <c r="T33" s="23">
        <v>0.43245</v>
      </c>
      <c r="U33" s="23">
        <v>0.25950000000000001</v>
      </c>
      <c r="V33" s="23">
        <v>516</v>
      </c>
      <c r="W33" s="23">
        <v>5142</v>
      </c>
      <c r="X33" s="29">
        <v>0.41986400000000001</v>
      </c>
      <c r="Y33" s="29">
        <v>0.41986400000000001</v>
      </c>
      <c r="Z33" s="21">
        <v>88801.17</v>
      </c>
      <c r="AA33" s="19">
        <f t="shared" si="2"/>
        <v>97573</v>
      </c>
      <c r="AB33" s="23">
        <v>1544.96</v>
      </c>
      <c r="AC33" s="23">
        <v>1862.85</v>
      </c>
      <c r="AD33" s="23">
        <v>0</v>
      </c>
      <c r="AE33" s="18" t="s">
        <v>49</v>
      </c>
    </row>
    <row r="34" spans="1:162" ht="13" x14ac:dyDescent="0.15">
      <c r="A34" s="28">
        <v>43717</v>
      </c>
      <c r="B34" s="18">
        <v>2019</v>
      </c>
      <c r="C34" s="18">
        <v>9</v>
      </c>
      <c r="D34" s="19">
        <v>31</v>
      </c>
      <c r="E34" s="18">
        <v>1.06</v>
      </c>
      <c r="F34" s="18">
        <v>4.8600000000000003</v>
      </c>
      <c r="G34" s="18">
        <v>0.28999999999999998</v>
      </c>
      <c r="H34" s="18">
        <v>0</v>
      </c>
      <c r="I34" s="18">
        <v>220</v>
      </c>
      <c r="J34" s="23">
        <v>339.12</v>
      </c>
      <c r="K34" s="18">
        <v>457.92</v>
      </c>
      <c r="L34" s="18">
        <f t="shared" si="0"/>
        <v>0</v>
      </c>
      <c r="M34" s="18">
        <f t="shared" si="1"/>
        <v>0</v>
      </c>
      <c r="N34" s="23">
        <v>13.75</v>
      </c>
      <c r="O34" s="23">
        <v>13.75</v>
      </c>
      <c r="P34" s="18">
        <v>14545</v>
      </c>
      <c r="Q34" s="18">
        <v>114469</v>
      </c>
      <c r="R34" s="23">
        <v>0.85455999999999999</v>
      </c>
      <c r="S34" s="23">
        <v>7.979E-2</v>
      </c>
      <c r="T34" s="23">
        <v>0.43245</v>
      </c>
      <c r="U34" s="23">
        <v>0.25950000000000001</v>
      </c>
      <c r="V34" s="23">
        <v>50</v>
      </c>
      <c r="W34" s="23">
        <v>5211</v>
      </c>
      <c r="X34" s="29">
        <v>0.42020000000000002</v>
      </c>
      <c r="Y34" s="29">
        <v>0.42020000000000002</v>
      </c>
      <c r="Z34" s="21">
        <v>114188.07</v>
      </c>
      <c r="AA34" s="19">
        <f t="shared" si="2"/>
        <v>129014</v>
      </c>
      <c r="AB34" s="23">
        <v>0</v>
      </c>
      <c r="AC34" s="23">
        <v>7919.14</v>
      </c>
      <c r="AD34" s="23">
        <v>0</v>
      </c>
      <c r="AE34" s="18" t="s">
        <v>49</v>
      </c>
    </row>
    <row r="35" spans="1:162" ht="13" x14ac:dyDescent="0.15">
      <c r="A35" s="28">
        <v>43747</v>
      </c>
      <c r="B35" s="18">
        <v>2019</v>
      </c>
      <c r="C35" s="18">
        <v>10</v>
      </c>
      <c r="D35" s="19">
        <v>30</v>
      </c>
      <c r="E35" s="18">
        <v>1.06</v>
      </c>
      <c r="F35" s="18">
        <v>4.8600000000000003</v>
      </c>
      <c r="G35" s="18">
        <v>0.28999999999999998</v>
      </c>
      <c r="H35" s="18">
        <v>0</v>
      </c>
      <c r="I35" s="18">
        <v>220</v>
      </c>
      <c r="J35" s="23">
        <v>354.24</v>
      </c>
      <c r="K35" s="18">
        <v>550.79999999999995</v>
      </c>
      <c r="L35" s="18">
        <f t="shared" si="0"/>
        <v>0</v>
      </c>
      <c r="M35" s="18">
        <f t="shared" si="1"/>
        <v>0</v>
      </c>
      <c r="N35" s="23">
        <v>13.75</v>
      </c>
      <c r="O35" s="23">
        <v>13.75</v>
      </c>
      <c r="P35" s="18">
        <v>14666</v>
      </c>
      <c r="Q35" s="18">
        <v>112880</v>
      </c>
      <c r="R35" s="23">
        <v>0.85455999999999999</v>
      </c>
      <c r="S35" s="23">
        <v>7.979E-2</v>
      </c>
      <c r="T35" s="23">
        <v>0.43245</v>
      </c>
      <c r="U35" s="23">
        <v>0.25950000000000001</v>
      </c>
      <c r="V35" s="23">
        <v>162</v>
      </c>
      <c r="W35" s="23">
        <v>4581</v>
      </c>
      <c r="X35" s="29">
        <v>0.42087999999999998</v>
      </c>
      <c r="Y35" s="29">
        <v>0.42087999999999998</v>
      </c>
      <c r="Z35" s="21">
        <v>117806.5</v>
      </c>
      <c r="AA35" s="19">
        <f t="shared" si="2"/>
        <v>127546</v>
      </c>
      <c r="AB35" s="23">
        <v>787.39</v>
      </c>
      <c r="AC35" s="23">
        <v>5739.52</v>
      </c>
      <c r="AD35" s="23">
        <v>0</v>
      </c>
      <c r="AE35" s="18" t="s">
        <v>49</v>
      </c>
    </row>
    <row r="36" spans="1:162" ht="13" x14ac:dyDescent="0.15">
      <c r="A36" s="28">
        <v>43778</v>
      </c>
      <c r="B36" s="18">
        <v>2019</v>
      </c>
      <c r="C36" s="18">
        <v>11</v>
      </c>
      <c r="D36" s="19">
        <v>31</v>
      </c>
      <c r="E36" s="18">
        <v>0.97</v>
      </c>
      <c r="F36" s="18">
        <v>4.43</v>
      </c>
      <c r="G36" s="18">
        <v>0.28999999999999998</v>
      </c>
      <c r="H36" s="18">
        <v>0</v>
      </c>
      <c r="I36" s="18">
        <v>220</v>
      </c>
      <c r="J36" s="23">
        <v>356.4</v>
      </c>
      <c r="K36" s="18">
        <v>511.92</v>
      </c>
      <c r="L36" s="18">
        <f t="shared" si="0"/>
        <v>0</v>
      </c>
      <c r="M36" s="18">
        <f t="shared" si="1"/>
        <v>0</v>
      </c>
      <c r="N36" s="23">
        <v>13.75</v>
      </c>
      <c r="O36" s="23">
        <v>13.75</v>
      </c>
      <c r="P36" s="18">
        <v>15756</v>
      </c>
      <c r="Q36" s="18">
        <v>121539</v>
      </c>
      <c r="R36" s="23">
        <v>0.85455999999999999</v>
      </c>
      <c r="S36" s="23">
        <v>7.979E-2</v>
      </c>
      <c r="T36" s="23">
        <v>0.43245</v>
      </c>
      <c r="U36" s="23">
        <v>0.25950000000000001</v>
      </c>
      <c r="V36" s="23">
        <v>176</v>
      </c>
      <c r="W36" s="23">
        <v>5094</v>
      </c>
      <c r="X36" s="29">
        <v>0.41982999999999998</v>
      </c>
      <c r="Y36" s="29">
        <v>0.41982999999999998</v>
      </c>
      <c r="Z36" s="21">
        <v>118187.45</v>
      </c>
      <c r="AA36" s="19">
        <f t="shared" si="2"/>
        <v>137295</v>
      </c>
      <c r="AB36" s="23">
        <v>2294.52</v>
      </c>
      <c r="AC36" s="23">
        <v>2397.34</v>
      </c>
      <c r="AD36" s="23">
        <v>0</v>
      </c>
      <c r="AE36" s="18" t="s">
        <v>49</v>
      </c>
    </row>
    <row r="37" spans="1:162" ht="13" x14ac:dyDescent="0.15">
      <c r="A37" s="28">
        <v>43808</v>
      </c>
      <c r="B37" s="18">
        <v>2019</v>
      </c>
      <c r="C37" s="18">
        <v>12</v>
      </c>
      <c r="D37" s="19">
        <v>30</v>
      </c>
      <c r="E37" s="18">
        <v>1.02</v>
      </c>
      <c r="F37" s="18">
        <v>4.66</v>
      </c>
      <c r="G37" s="18">
        <v>0.28999999999999998</v>
      </c>
      <c r="H37" s="18">
        <v>0</v>
      </c>
      <c r="I37" s="18">
        <v>220</v>
      </c>
      <c r="J37" s="23">
        <v>308.88</v>
      </c>
      <c r="K37" s="18">
        <v>434.16</v>
      </c>
      <c r="L37" s="18">
        <f t="shared" si="0"/>
        <v>0</v>
      </c>
      <c r="M37" s="18">
        <f t="shared" si="1"/>
        <v>0</v>
      </c>
      <c r="N37" s="23">
        <v>13.75</v>
      </c>
      <c r="O37" s="23">
        <v>13.75</v>
      </c>
      <c r="P37" s="18">
        <v>11414</v>
      </c>
      <c r="Q37" s="18">
        <v>99880</v>
      </c>
      <c r="R37" s="23">
        <v>0.85455999999999999</v>
      </c>
      <c r="S37" s="23">
        <v>7.979E-2</v>
      </c>
      <c r="T37" s="23">
        <v>0.43245</v>
      </c>
      <c r="U37" s="23">
        <v>0.25950000000000001</v>
      </c>
      <c r="V37" s="23">
        <v>277</v>
      </c>
      <c r="W37" s="23">
        <v>6090</v>
      </c>
      <c r="X37" s="29">
        <v>0.41808000000000001</v>
      </c>
      <c r="Y37" s="29">
        <v>0.41808000000000001</v>
      </c>
      <c r="Z37" s="21">
        <v>102105.87</v>
      </c>
      <c r="AA37" s="19">
        <f t="shared" si="2"/>
        <v>111294</v>
      </c>
      <c r="AB37" s="23">
        <v>556.57000000000005</v>
      </c>
      <c r="AC37" s="23">
        <v>5354.07</v>
      </c>
      <c r="AD37" s="23">
        <v>0</v>
      </c>
      <c r="AE37" s="18" t="s">
        <v>49</v>
      </c>
    </row>
    <row r="39" spans="1:162" ht="15.75" customHeight="1" x14ac:dyDescent="0.15">
      <c r="X39" s="33"/>
      <c r="Y39" s="34"/>
      <c r="Z39" s="17"/>
      <c r="AI39" s="33"/>
      <c r="AJ39" s="34"/>
      <c r="AK39" s="17"/>
      <c r="AL39" s="17"/>
      <c r="AU39" s="33"/>
      <c r="AV39" s="34"/>
      <c r="AW39" s="17"/>
      <c r="AX39" s="17"/>
      <c r="BG39" s="33"/>
      <c r="BH39" s="34"/>
      <c r="BI39" s="17"/>
      <c r="BJ39" s="17"/>
      <c r="BS39" s="33"/>
      <c r="BT39" s="34"/>
      <c r="BU39" s="17"/>
      <c r="BV39" s="17"/>
      <c r="CE39" s="33"/>
      <c r="CF39" s="34"/>
      <c r="CG39" s="17"/>
      <c r="CH39" s="17"/>
      <c r="CQ39" s="35"/>
      <c r="CR39" s="34"/>
      <c r="CS39" s="17"/>
      <c r="CT39" s="17"/>
      <c r="CX39" s="36"/>
      <c r="DC39" s="35"/>
      <c r="DD39" s="34"/>
      <c r="DE39" s="37"/>
      <c r="DF39" s="37"/>
      <c r="DO39" s="35"/>
      <c r="DP39" s="34"/>
      <c r="DQ39" s="37"/>
      <c r="DR39" s="17"/>
      <c r="EA39" s="33"/>
      <c r="EB39" s="34"/>
      <c r="EC39" s="37"/>
      <c r="ED39" s="37"/>
      <c r="EG39" s="38"/>
      <c r="EM39" s="33"/>
      <c r="EN39" s="34"/>
      <c r="EO39" s="17"/>
      <c r="EP39" s="17"/>
      <c r="EY39" s="33"/>
      <c r="EZ39" s="34"/>
      <c r="FA39" s="17"/>
      <c r="FB39" s="17"/>
      <c r="FF39" s="38"/>
    </row>
    <row r="62" spans="8:10" ht="13" x14ac:dyDescent="0.15">
      <c r="H62" s="39" t="s">
        <v>50</v>
      </c>
      <c r="I62" s="40"/>
      <c r="J62" s="18" t="s">
        <v>51</v>
      </c>
    </row>
    <row r="63" spans="8:10" ht="13" x14ac:dyDescent="0.15">
      <c r="H63" s="18" t="s">
        <v>52</v>
      </c>
      <c r="I63" s="18">
        <v>9765.7900000000009</v>
      </c>
      <c r="J63" s="18" t="s">
        <v>53</v>
      </c>
    </row>
    <row r="64" spans="8:10" ht="13" x14ac:dyDescent="0.15">
      <c r="H64" s="18" t="s">
        <v>54</v>
      </c>
      <c r="I64" s="18">
        <v>24678.17</v>
      </c>
      <c r="J64" s="18" t="s">
        <v>53</v>
      </c>
    </row>
    <row r="65" spans="8:11" ht="13" x14ac:dyDescent="0.15">
      <c r="H65" s="18" t="s">
        <v>55</v>
      </c>
      <c r="I65" s="18">
        <v>1677.35</v>
      </c>
      <c r="J65" s="18" t="s">
        <v>53</v>
      </c>
    </row>
    <row r="66" spans="8:11" ht="13" x14ac:dyDescent="0.15">
      <c r="H66" s="18" t="s">
        <v>56</v>
      </c>
      <c r="I66" s="18">
        <v>12221.2</v>
      </c>
      <c r="J66" s="18" t="s">
        <v>53</v>
      </c>
    </row>
    <row r="67" spans="8:11" ht="13" x14ac:dyDescent="0.15">
      <c r="H67" s="18" t="s">
        <v>57</v>
      </c>
      <c r="I67" s="18">
        <v>2219.2399999999998</v>
      </c>
      <c r="J67" s="18" t="s">
        <v>53</v>
      </c>
    </row>
    <row r="68" spans="8:11" ht="13" x14ac:dyDescent="0.15">
      <c r="H68" s="18" t="s">
        <v>58</v>
      </c>
      <c r="I68" s="18">
        <v>110.05</v>
      </c>
      <c r="J68" s="18" t="s">
        <v>59</v>
      </c>
    </row>
    <row r="69" spans="8:11" ht="13" x14ac:dyDescent="0.15">
      <c r="H69" s="18" t="s">
        <v>60</v>
      </c>
      <c r="I69" s="18">
        <v>826.91</v>
      </c>
      <c r="J69" s="18" t="s">
        <v>53</v>
      </c>
    </row>
    <row r="70" spans="8:11" ht="13" x14ac:dyDescent="0.15">
      <c r="H70" s="18" t="s">
        <v>61</v>
      </c>
      <c r="I70" s="18">
        <v>3643.29</v>
      </c>
      <c r="J70" s="18" t="s">
        <v>53</v>
      </c>
    </row>
    <row r="71" spans="8:11" ht="13" x14ac:dyDescent="0.15">
      <c r="H71" s="18" t="s">
        <v>62</v>
      </c>
      <c r="I71" s="18">
        <v>291.27</v>
      </c>
      <c r="J71" s="18" t="s">
        <v>59</v>
      </c>
    </row>
    <row r="72" spans="8:11" ht="13" x14ac:dyDescent="0.15">
      <c r="H72" s="18" t="s">
        <v>63</v>
      </c>
      <c r="I72" s="18">
        <v>155.94</v>
      </c>
      <c r="J72" s="18" t="s">
        <v>59</v>
      </c>
    </row>
    <row r="73" spans="8:11" ht="13" x14ac:dyDescent="0.15">
      <c r="H73" s="18" t="s">
        <v>64</v>
      </c>
      <c r="I73" s="18">
        <v>1034.8499999999999</v>
      </c>
      <c r="J73" s="18" t="s">
        <v>59</v>
      </c>
    </row>
    <row r="74" spans="8:11" ht="13" x14ac:dyDescent="0.15">
      <c r="H74" s="18" t="s">
        <v>65</v>
      </c>
      <c r="I74" s="18">
        <v>1.5</v>
      </c>
      <c r="J74" s="18" t="s">
        <v>59</v>
      </c>
    </row>
    <row r="75" spans="8:11" ht="13" x14ac:dyDescent="0.15">
      <c r="H75" s="18" t="s">
        <v>66</v>
      </c>
      <c r="I75" s="18">
        <v>75.45</v>
      </c>
      <c r="J75" s="18" t="s">
        <v>59</v>
      </c>
    </row>
    <row r="76" spans="8:11" ht="13" x14ac:dyDescent="0.15">
      <c r="H76" s="18" t="s">
        <v>67</v>
      </c>
      <c r="I76" s="18">
        <v>-679.48</v>
      </c>
      <c r="J76" s="18" t="s">
        <v>59</v>
      </c>
      <c r="K76" s="41">
        <f>I76/SUM(I63:I73)</f>
        <v>-1.1999846001858576E-2</v>
      </c>
    </row>
    <row r="77" spans="8:11" ht="13" x14ac:dyDescent="0.15">
      <c r="H77" s="18" t="s">
        <v>68</v>
      </c>
      <c r="I77" s="18">
        <v>-368.06</v>
      </c>
      <c r="J77" s="18" t="s">
        <v>59</v>
      </c>
      <c r="K77" s="41">
        <f>I77/SUM(I63:I73)</f>
        <v>-6.5000637538177239E-3</v>
      </c>
    </row>
    <row r="78" spans="8:11" ht="13" x14ac:dyDescent="0.15">
      <c r="H78" s="18" t="s">
        <v>69</v>
      </c>
      <c r="I78" s="18">
        <v>-1698.72</v>
      </c>
      <c r="J78" s="18" t="s">
        <v>59</v>
      </c>
      <c r="K78" s="41">
        <f>I78/SUM(I63:I73)</f>
        <v>-2.9999968211392825E-2</v>
      </c>
    </row>
    <row r="79" spans="8:11" ht="13" x14ac:dyDescent="0.15">
      <c r="H79" s="18" t="s">
        <v>70</v>
      </c>
      <c r="I79" s="18">
        <v>-566.24</v>
      </c>
      <c r="J79" s="18" t="s">
        <v>59</v>
      </c>
      <c r="K79" s="41">
        <f>I79/SUM(I63:I73)</f>
        <v>-9.999989403797609E-3</v>
      </c>
    </row>
  </sheetData>
  <autoFilter ref="A1:AE37" xr:uid="{00000000-0009-0000-0000-000002000000}">
    <sortState xmlns:xlrd2="http://schemas.microsoft.com/office/spreadsheetml/2017/richdata2" ref="A2:AE37">
      <sortCondition ref="A1:A37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J3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27" sqref="C27"/>
    </sheetView>
  </sheetViews>
  <sheetFormatPr baseColWidth="10" defaultColWidth="14.5" defaultRowHeight="15.75" customHeight="1" x14ac:dyDescent="0.15"/>
  <cols>
    <col min="1" max="1" width="10.6640625" customWidth="1"/>
    <col min="2" max="2" width="8" customWidth="1"/>
    <col min="3" max="3" width="7.83203125" customWidth="1"/>
    <col min="4" max="4" width="12" customWidth="1"/>
    <col min="5" max="5" width="12.83203125" customWidth="1"/>
    <col min="6" max="6" width="10.5" customWidth="1"/>
    <col min="7" max="7" width="8.5" customWidth="1"/>
    <col min="8" max="8" width="28.5" customWidth="1"/>
    <col min="9" max="9" width="29.5" customWidth="1"/>
    <col min="10" max="10" width="27.5" customWidth="1"/>
    <col min="11" max="11" width="28.5" customWidth="1"/>
    <col min="12" max="12" width="22.6640625" customWidth="1"/>
    <col min="13" max="13" width="23.5" customWidth="1"/>
    <col min="14" max="14" width="19.33203125" customWidth="1"/>
    <col min="15" max="15" width="20.33203125" customWidth="1"/>
    <col min="16" max="16" width="18.83203125" customWidth="1"/>
    <col min="17" max="17" width="19.83203125" customWidth="1"/>
    <col min="18" max="18" width="20.5" customWidth="1"/>
    <col min="19" max="19" width="21.5" customWidth="1"/>
    <col min="20" max="20" width="18" customWidth="1"/>
    <col min="21" max="21" width="18.83203125" customWidth="1"/>
    <col min="22" max="22" width="21.1640625" customWidth="1"/>
    <col min="23" max="23" width="22.1640625" customWidth="1"/>
    <col min="24" max="24" width="19.6640625" customWidth="1"/>
    <col min="25" max="25" width="20.6640625" customWidth="1"/>
    <col min="26" max="26" width="17.1640625" customWidth="1"/>
    <col min="27" max="27" width="16.83203125" customWidth="1"/>
    <col min="28" max="28" width="19.6640625" customWidth="1"/>
    <col min="29" max="30" width="20.6640625" customWidth="1"/>
    <col min="31" max="31" width="17.5" customWidth="1"/>
  </cols>
  <sheetData>
    <row r="1" spans="1:166" ht="15" x14ac:dyDescent="0.2">
      <c r="A1" s="13" t="s">
        <v>21</v>
      </c>
      <c r="B1" s="14" t="s">
        <v>22</v>
      </c>
      <c r="C1" s="15" t="s">
        <v>23</v>
      </c>
      <c r="D1" s="14" t="s">
        <v>24</v>
      </c>
      <c r="E1" s="16" t="s">
        <v>25</v>
      </c>
      <c r="F1" s="16" t="s">
        <v>26</v>
      </c>
      <c r="G1" s="14" t="s">
        <v>27</v>
      </c>
      <c r="H1" s="14" t="s">
        <v>28</v>
      </c>
      <c r="I1" s="14" t="s">
        <v>29</v>
      </c>
      <c r="J1" s="16" t="s">
        <v>30</v>
      </c>
      <c r="K1" s="16" t="s">
        <v>31</v>
      </c>
      <c r="L1" s="16" t="s">
        <v>32</v>
      </c>
      <c r="M1" s="14" t="s">
        <v>33</v>
      </c>
      <c r="N1" s="16" t="s">
        <v>34</v>
      </c>
      <c r="O1" s="16" t="s">
        <v>35</v>
      </c>
      <c r="P1" s="16" t="s">
        <v>36</v>
      </c>
      <c r="Q1" s="16" t="s">
        <v>37</v>
      </c>
      <c r="R1" s="16" t="s">
        <v>38</v>
      </c>
      <c r="S1" s="16" t="s">
        <v>39</v>
      </c>
      <c r="T1" s="16" t="s">
        <v>40</v>
      </c>
      <c r="U1" s="16" t="s">
        <v>41</v>
      </c>
      <c r="V1" s="16" t="s">
        <v>42</v>
      </c>
      <c r="W1" s="16" t="s">
        <v>43</v>
      </c>
      <c r="X1" s="16" t="s">
        <v>44</v>
      </c>
      <c r="Y1" s="16" t="s">
        <v>45</v>
      </c>
      <c r="Z1" s="16" t="s">
        <v>113</v>
      </c>
      <c r="AA1" s="16" t="s">
        <v>114</v>
      </c>
      <c r="AB1" s="14" t="s">
        <v>46</v>
      </c>
      <c r="AC1" s="14" t="s">
        <v>47</v>
      </c>
      <c r="AD1" s="14" t="s">
        <v>48</v>
      </c>
      <c r="AE1" s="14" t="s">
        <v>115</v>
      </c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</row>
    <row r="2" spans="1:166" ht="13" x14ac:dyDescent="0.15">
      <c r="A2" s="17">
        <v>42735</v>
      </c>
      <c r="B2" s="18">
        <v>2017</v>
      </c>
      <c r="C2" s="18">
        <v>1</v>
      </c>
      <c r="D2" s="19">
        <v>31</v>
      </c>
      <c r="E2" s="18">
        <v>0.73</v>
      </c>
      <c r="F2" s="18">
        <v>3.37</v>
      </c>
      <c r="G2" s="18">
        <v>0.28999999999999998</v>
      </c>
      <c r="H2" s="23">
        <v>0</v>
      </c>
      <c r="I2" s="23">
        <v>349</v>
      </c>
      <c r="J2" s="23">
        <v>162.72</v>
      </c>
      <c r="K2" s="23">
        <v>332.35</v>
      </c>
      <c r="L2" s="23">
        <v>0</v>
      </c>
      <c r="M2" s="18">
        <f>IF(K2&lt;I2,I2-K2,0)</f>
        <v>16.649999999999977</v>
      </c>
      <c r="N2" s="26">
        <v>14.6</v>
      </c>
      <c r="O2" s="26">
        <v>14.6</v>
      </c>
      <c r="P2" s="23">
        <v>8289</v>
      </c>
      <c r="Q2" s="23">
        <v>104059</v>
      </c>
      <c r="R2" s="27">
        <v>0.84218000000000004</v>
      </c>
      <c r="S2" s="27">
        <v>6.0389999999999999E-2</v>
      </c>
      <c r="T2" s="27">
        <v>0.43634000000000001</v>
      </c>
      <c r="U2" s="27">
        <v>0.27472000000000002</v>
      </c>
      <c r="V2" s="27">
        <v>308</v>
      </c>
      <c r="W2" s="27">
        <v>1930</v>
      </c>
      <c r="X2" s="27">
        <v>0.391486</v>
      </c>
      <c r="Y2" s="27">
        <v>0.391486</v>
      </c>
      <c r="Z2" s="23">
        <v>60157.84</v>
      </c>
      <c r="AA2" s="19">
        <f>P2+Q2</f>
        <v>112348</v>
      </c>
      <c r="AB2" s="27">
        <v>0</v>
      </c>
      <c r="AC2" s="27">
        <v>0</v>
      </c>
      <c r="AD2" s="27">
        <v>0</v>
      </c>
      <c r="AE2" s="18" t="s">
        <v>49</v>
      </c>
    </row>
    <row r="3" spans="1:166" ht="13" x14ac:dyDescent="0.15">
      <c r="A3" s="17">
        <v>42766</v>
      </c>
      <c r="B3" s="18">
        <v>2017</v>
      </c>
      <c r="C3" s="18">
        <v>2</v>
      </c>
      <c r="D3" s="19">
        <v>31</v>
      </c>
      <c r="E3" s="18">
        <v>0.8</v>
      </c>
      <c r="F3" s="18">
        <v>3.7</v>
      </c>
      <c r="G3" s="18">
        <v>0.28999999999999998</v>
      </c>
      <c r="H3" s="23">
        <v>0</v>
      </c>
      <c r="I3" s="23">
        <v>349</v>
      </c>
      <c r="J3" s="23">
        <v>139.96</v>
      </c>
      <c r="K3" s="23">
        <v>315.93</v>
      </c>
      <c r="L3" s="18">
        <v>0</v>
      </c>
      <c r="M3" s="18">
        <f>IF(K3&lt;I3,I3-K3,0)</f>
        <v>33.069999999999993</v>
      </c>
      <c r="N3" s="26">
        <v>14.6</v>
      </c>
      <c r="O3" s="26">
        <v>14.6</v>
      </c>
      <c r="P3" s="23">
        <v>7941</v>
      </c>
      <c r="Q3" s="23">
        <v>102471</v>
      </c>
      <c r="R3" s="27">
        <v>0.84218000000000004</v>
      </c>
      <c r="S3" s="27">
        <v>6.0389999999999999E-2</v>
      </c>
      <c r="T3" s="27">
        <v>0.43634000000000001</v>
      </c>
      <c r="U3" s="27">
        <v>0.27472000000000002</v>
      </c>
      <c r="V3" s="27">
        <v>308</v>
      </c>
      <c r="W3" s="27">
        <v>1930</v>
      </c>
      <c r="X3" s="27">
        <v>0.391486</v>
      </c>
      <c r="Y3" s="27">
        <v>0.391486</v>
      </c>
      <c r="Z3" s="23">
        <v>58945.23</v>
      </c>
      <c r="AA3" s="19">
        <f>P3+Q3</f>
        <v>110412</v>
      </c>
      <c r="AB3" s="27">
        <v>0</v>
      </c>
      <c r="AC3" s="27">
        <v>0</v>
      </c>
      <c r="AD3" s="27">
        <v>0</v>
      </c>
      <c r="AE3" s="18" t="s">
        <v>49</v>
      </c>
    </row>
    <row r="4" spans="1:166" ht="13" x14ac:dyDescent="0.15">
      <c r="A4" s="17">
        <v>42794</v>
      </c>
      <c r="B4" s="18">
        <v>2017</v>
      </c>
      <c r="C4" s="18">
        <v>3</v>
      </c>
      <c r="D4" s="19">
        <v>28</v>
      </c>
      <c r="E4" s="18">
        <v>0.89</v>
      </c>
      <c r="F4" s="18">
        <v>4.0599999999999996</v>
      </c>
      <c r="G4" s="18">
        <v>0.28999999999999998</v>
      </c>
      <c r="H4" s="23">
        <v>0</v>
      </c>
      <c r="I4" s="23">
        <v>349</v>
      </c>
      <c r="J4" s="23">
        <v>204.19</v>
      </c>
      <c r="K4" s="23">
        <v>394.56</v>
      </c>
      <c r="L4" s="18">
        <v>0</v>
      </c>
      <c r="M4" s="18">
        <f>IF(K4&lt;I4,I4-K4,0)</f>
        <v>0</v>
      </c>
      <c r="N4" s="26">
        <v>14.6</v>
      </c>
      <c r="O4" s="26">
        <v>14.6</v>
      </c>
      <c r="P4" s="23">
        <v>7582</v>
      </c>
      <c r="Q4" s="23">
        <v>102606</v>
      </c>
      <c r="R4" s="27">
        <v>0.84218000000000004</v>
      </c>
      <c r="S4" s="27">
        <v>6.0389999999999999E-2</v>
      </c>
      <c r="T4" s="27">
        <v>0.43634000000000001</v>
      </c>
      <c r="U4" s="27">
        <v>0.27472000000000002</v>
      </c>
      <c r="V4" s="27">
        <v>308</v>
      </c>
      <c r="W4" s="27">
        <v>1930</v>
      </c>
      <c r="X4" s="27">
        <v>0.391486</v>
      </c>
      <c r="Y4" s="27">
        <v>0.391486</v>
      </c>
      <c r="Z4" s="23">
        <v>59752.1</v>
      </c>
      <c r="AA4" s="19">
        <f>P4+Q4</f>
        <v>110188</v>
      </c>
      <c r="AB4" s="27">
        <v>0</v>
      </c>
      <c r="AC4" s="27">
        <v>0</v>
      </c>
      <c r="AD4" s="27">
        <v>0</v>
      </c>
      <c r="AE4" s="18" t="s">
        <v>49</v>
      </c>
    </row>
    <row r="5" spans="1:166" ht="13" x14ac:dyDescent="0.15">
      <c r="A5" s="17">
        <v>42825</v>
      </c>
      <c r="B5" s="18">
        <v>2017</v>
      </c>
      <c r="C5" s="18">
        <v>4</v>
      </c>
      <c r="D5" s="19">
        <v>31</v>
      </c>
      <c r="E5" s="18">
        <v>0.97</v>
      </c>
      <c r="F5" s="18">
        <v>4.4800000000000004</v>
      </c>
      <c r="G5" s="18">
        <v>0.28999999999999998</v>
      </c>
      <c r="H5" s="23">
        <v>0</v>
      </c>
      <c r="I5" s="23">
        <v>349</v>
      </c>
      <c r="J5" s="23">
        <v>197.28</v>
      </c>
      <c r="K5" s="23">
        <v>357.4</v>
      </c>
      <c r="L5" s="18">
        <v>0</v>
      </c>
      <c r="M5" s="18">
        <f>IF(K5&lt;I5,I5-K5,0)</f>
        <v>0</v>
      </c>
      <c r="N5" s="26">
        <v>14.6</v>
      </c>
      <c r="O5" s="26">
        <v>14.6</v>
      </c>
      <c r="P5" s="23">
        <v>10141</v>
      </c>
      <c r="Q5" s="23">
        <v>115366</v>
      </c>
      <c r="R5" s="27">
        <v>0.84218000000000004</v>
      </c>
      <c r="S5" s="27">
        <v>6.0389999999999999E-2</v>
      </c>
      <c r="T5" s="27">
        <v>0.43634000000000001</v>
      </c>
      <c r="U5" s="27">
        <v>0.27472000000000002</v>
      </c>
      <c r="V5" s="27">
        <v>308</v>
      </c>
      <c r="W5" s="27">
        <v>1930</v>
      </c>
      <c r="X5" s="27">
        <v>0.391486</v>
      </c>
      <c r="Y5" s="27">
        <v>0.391486</v>
      </c>
      <c r="Z5" s="23">
        <v>70488.47</v>
      </c>
      <c r="AA5" s="19">
        <f>P5+Q5</f>
        <v>125507</v>
      </c>
      <c r="AB5" s="27">
        <v>0</v>
      </c>
      <c r="AC5" s="27">
        <v>0</v>
      </c>
      <c r="AD5" s="27">
        <v>0</v>
      </c>
      <c r="AE5" s="18" t="s">
        <v>49</v>
      </c>
    </row>
    <row r="6" spans="1:166" ht="13" x14ac:dyDescent="0.15">
      <c r="A6" s="17">
        <v>42855</v>
      </c>
      <c r="B6" s="18">
        <v>2017</v>
      </c>
      <c r="C6" s="18">
        <v>5</v>
      </c>
      <c r="D6" s="19">
        <v>30</v>
      </c>
      <c r="E6" s="18">
        <v>1.07</v>
      </c>
      <c r="F6" s="18">
        <v>4.93</v>
      </c>
      <c r="G6" s="18">
        <v>0.28999999999999998</v>
      </c>
      <c r="H6" s="23">
        <v>0</v>
      </c>
      <c r="I6" s="23">
        <v>349</v>
      </c>
      <c r="J6" s="23">
        <v>199</v>
      </c>
      <c r="K6" s="23">
        <v>332.64</v>
      </c>
      <c r="L6" s="18">
        <v>0</v>
      </c>
      <c r="M6" s="18">
        <f>IF(K6&lt;I6,I6-K6,0)</f>
        <v>16.360000000000014</v>
      </c>
      <c r="N6" s="26">
        <v>14.6</v>
      </c>
      <c r="O6" s="26">
        <v>14.6</v>
      </c>
      <c r="P6" s="23">
        <v>8285</v>
      </c>
      <c r="Q6" s="23">
        <v>107019</v>
      </c>
      <c r="R6" s="27">
        <v>0.84218000000000004</v>
      </c>
      <c r="S6" s="27">
        <v>6.0389999999999999E-2</v>
      </c>
      <c r="T6" s="27">
        <v>0.43634000000000001</v>
      </c>
      <c r="U6" s="27">
        <v>0.27472000000000002</v>
      </c>
      <c r="V6" s="27">
        <v>308</v>
      </c>
      <c r="W6" s="27">
        <v>1930</v>
      </c>
      <c r="X6" s="27">
        <v>0.391486</v>
      </c>
      <c r="Y6" s="27">
        <v>0.391486</v>
      </c>
      <c r="Z6" s="23">
        <v>56713.42</v>
      </c>
      <c r="AA6" s="19">
        <f>P6+Q6</f>
        <v>115304</v>
      </c>
      <c r="AB6" s="27">
        <v>0</v>
      </c>
      <c r="AC6" s="27">
        <v>0</v>
      </c>
      <c r="AD6" s="27">
        <v>0</v>
      </c>
      <c r="AE6" s="18" t="s">
        <v>49</v>
      </c>
    </row>
    <row r="7" spans="1:166" ht="13" x14ac:dyDescent="0.15">
      <c r="A7" s="17">
        <v>42886</v>
      </c>
      <c r="B7" s="18">
        <v>2017</v>
      </c>
      <c r="C7" s="18">
        <v>6</v>
      </c>
      <c r="D7" s="19">
        <v>31</v>
      </c>
      <c r="E7" s="18">
        <v>1.18</v>
      </c>
      <c r="F7" s="18">
        <v>5.42</v>
      </c>
      <c r="G7" s="18">
        <v>0.28999999999999998</v>
      </c>
      <c r="H7" s="23">
        <v>0</v>
      </c>
      <c r="I7" s="23">
        <v>349</v>
      </c>
      <c r="J7" s="23">
        <v>216</v>
      </c>
      <c r="K7" s="23">
        <v>317.08</v>
      </c>
      <c r="L7" s="18">
        <v>0</v>
      </c>
      <c r="M7" s="18">
        <f>IF(K7&lt;I7,I7-K7,0)</f>
        <v>31.920000000000016</v>
      </c>
      <c r="N7" s="26">
        <v>14.6</v>
      </c>
      <c r="O7" s="26">
        <v>14.6</v>
      </c>
      <c r="P7" s="23">
        <v>10636</v>
      </c>
      <c r="Q7" s="23">
        <v>117697</v>
      </c>
      <c r="R7" s="27">
        <v>0.84218000000000004</v>
      </c>
      <c r="S7" s="27">
        <v>6.0389999999999999E-2</v>
      </c>
      <c r="T7" s="27">
        <v>0.43634000000000001</v>
      </c>
      <c r="U7" s="27">
        <v>0.27472000000000002</v>
      </c>
      <c r="V7" s="27">
        <v>308</v>
      </c>
      <c r="W7" s="27">
        <v>1930</v>
      </c>
      <c r="X7" s="27">
        <v>0.391486</v>
      </c>
      <c r="Y7" s="27">
        <v>0.391486</v>
      </c>
      <c r="Z7" s="23">
        <v>73666.22</v>
      </c>
      <c r="AA7" s="19">
        <f>P7+Q7</f>
        <v>128333</v>
      </c>
      <c r="AB7" s="27">
        <v>0</v>
      </c>
      <c r="AC7" s="27">
        <v>0</v>
      </c>
      <c r="AD7" s="27">
        <v>0</v>
      </c>
      <c r="AE7" s="18" t="s">
        <v>49</v>
      </c>
    </row>
    <row r="8" spans="1:166" ht="13" x14ac:dyDescent="0.15">
      <c r="A8" s="17">
        <v>42916</v>
      </c>
      <c r="B8" s="18">
        <v>2017</v>
      </c>
      <c r="C8" s="18">
        <v>7</v>
      </c>
      <c r="D8" s="19">
        <v>30</v>
      </c>
      <c r="E8" s="18">
        <v>1.3</v>
      </c>
      <c r="F8" s="18">
        <v>5.96</v>
      </c>
      <c r="G8" s="18">
        <v>0.28999999999999998</v>
      </c>
      <c r="H8" s="23">
        <v>0</v>
      </c>
      <c r="I8" s="23">
        <v>349</v>
      </c>
      <c r="J8" s="23">
        <v>219.74</v>
      </c>
      <c r="K8" s="23">
        <v>381.02</v>
      </c>
      <c r="L8" s="18">
        <v>0</v>
      </c>
      <c r="M8" s="18">
        <f>IF(K8&lt;I8,I8-K8,0)</f>
        <v>0</v>
      </c>
      <c r="N8" s="26">
        <v>14.6</v>
      </c>
      <c r="O8" s="26">
        <v>14.6</v>
      </c>
      <c r="P8" s="23">
        <v>9903</v>
      </c>
      <c r="Q8" s="23">
        <v>113149</v>
      </c>
      <c r="R8" s="27">
        <v>0.84218000000000004</v>
      </c>
      <c r="S8" s="27">
        <v>6.0389999999999999E-2</v>
      </c>
      <c r="T8" s="27">
        <v>0.43634000000000001</v>
      </c>
      <c r="U8" s="27">
        <v>0.27472000000000002</v>
      </c>
      <c r="V8" s="27">
        <v>308</v>
      </c>
      <c r="W8" s="27">
        <v>1930</v>
      </c>
      <c r="X8" s="27">
        <v>0.391486</v>
      </c>
      <c r="Y8" s="27">
        <v>0.391486</v>
      </c>
      <c r="Z8" s="23">
        <v>68593.259999999995</v>
      </c>
      <c r="AA8" s="19">
        <f>P8+Q8</f>
        <v>123052</v>
      </c>
      <c r="AB8" s="27">
        <v>0</v>
      </c>
      <c r="AC8" s="27">
        <v>0</v>
      </c>
      <c r="AD8" s="27">
        <v>0</v>
      </c>
      <c r="AE8" s="18" t="s">
        <v>49</v>
      </c>
    </row>
    <row r="9" spans="1:166" ht="13" x14ac:dyDescent="0.15">
      <c r="A9" s="17">
        <v>42947</v>
      </c>
      <c r="B9" s="18">
        <v>2017</v>
      </c>
      <c r="C9" s="18">
        <v>8</v>
      </c>
      <c r="D9" s="19">
        <v>31</v>
      </c>
      <c r="E9" s="18">
        <v>1.43</v>
      </c>
      <c r="F9" s="18">
        <v>6.55</v>
      </c>
      <c r="G9" s="18">
        <v>0.28999999999999998</v>
      </c>
      <c r="H9" s="23">
        <v>0</v>
      </c>
      <c r="I9" s="23">
        <v>349</v>
      </c>
      <c r="J9" s="23">
        <v>216.28</v>
      </c>
      <c r="K9" s="23">
        <v>355.96</v>
      </c>
      <c r="L9" s="18">
        <v>0</v>
      </c>
      <c r="M9" s="18">
        <f>IF(K9&lt;I9,I9-K9,0)</f>
        <v>0</v>
      </c>
      <c r="N9" s="26">
        <v>14.6</v>
      </c>
      <c r="O9" s="26">
        <v>14.6</v>
      </c>
      <c r="P9" s="23">
        <v>9710</v>
      </c>
      <c r="Q9" s="23">
        <v>110712</v>
      </c>
      <c r="R9" s="27">
        <v>0.84218000000000004</v>
      </c>
      <c r="S9" s="27">
        <v>6.0389999999999999E-2</v>
      </c>
      <c r="T9" s="27">
        <v>0.43634000000000001</v>
      </c>
      <c r="U9" s="27">
        <v>0.27472000000000002</v>
      </c>
      <c r="V9" s="27">
        <v>308</v>
      </c>
      <c r="W9" s="27">
        <v>1930</v>
      </c>
      <c r="X9" s="27">
        <v>0.391486</v>
      </c>
      <c r="Y9" s="27">
        <v>0.391486</v>
      </c>
      <c r="Z9" s="23">
        <v>73646.83</v>
      </c>
      <c r="AA9" s="19">
        <f>P9+Q9</f>
        <v>120422</v>
      </c>
      <c r="AB9" s="27">
        <v>0</v>
      </c>
      <c r="AC9" s="27">
        <v>0</v>
      </c>
      <c r="AD9" s="27">
        <v>0</v>
      </c>
      <c r="AE9" s="18" t="s">
        <v>49</v>
      </c>
    </row>
    <row r="10" spans="1:166" ht="13" x14ac:dyDescent="0.15">
      <c r="A10" s="17">
        <v>42978</v>
      </c>
      <c r="B10" s="18">
        <v>2017</v>
      </c>
      <c r="C10" s="18">
        <v>9</v>
      </c>
      <c r="D10" s="19">
        <v>31</v>
      </c>
      <c r="E10" s="18">
        <v>1.52</v>
      </c>
      <c r="F10" s="18">
        <v>6.98</v>
      </c>
      <c r="G10" s="18">
        <v>0.28999999999999998</v>
      </c>
      <c r="H10" s="23">
        <v>0</v>
      </c>
      <c r="I10" s="23">
        <v>349</v>
      </c>
      <c r="J10" s="23">
        <v>220.6</v>
      </c>
      <c r="K10" s="23">
        <v>352.51</v>
      </c>
      <c r="L10" s="18">
        <v>0</v>
      </c>
      <c r="M10" s="18">
        <f>IF(K10&lt;I10,I10-K10,0)</f>
        <v>0</v>
      </c>
      <c r="N10" s="26">
        <v>14.6</v>
      </c>
      <c r="O10" s="26">
        <v>14.6</v>
      </c>
      <c r="P10" s="23">
        <v>10799</v>
      </c>
      <c r="Q10" s="23">
        <v>117232</v>
      </c>
      <c r="R10" s="27">
        <v>0.84218000000000004</v>
      </c>
      <c r="S10" s="27">
        <v>6.0389999999999999E-2</v>
      </c>
      <c r="T10" s="27">
        <v>0.43634000000000001</v>
      </c>
      <c r="U10" s="27">
        <v>0.27472000000000002</v>
      </c>
      <c r="V10" s="27">
        <v>308</v>
      </c>
      <c r="W10" s="27">
        <v>1930</v>
      </c>
      <c r="X10" s="27">
        <v>0.391486</v>
      </c>
      <c r="Y10" s="27">
        <v>0.391486</v>
      </c>
      <c r="Z10" s="23">
        <v>81142.33</v>
      </c>
      <c r="AA10" s="19">
        <f>P10+Q10</f>
        <v>128031</v>
      </c>
      <c r="AB10" s="27">
        <v>0</v>
      </c>
      <c r="AC10" s="27">
        <v>0</v>
      </c>
      <c r="AD10" s="27">
        <v>0</v>
      </c>
      <c r="AE10" s="18" t="s">
        <v>49</v>
      </c>
    </row>
    <row r="11" spans="1:166" ht="13" x14ac:dyDescent="0.15">
      <c r="A11" s="17">
        <v>43008</v>
      </c>
      <c r="B11" s="18">
        <v>2017</v>
      </c>
      <c r="C11" s="18">
        <v>10</v>
      </c>
      <c r="D11" s="19">
        <v>30</v>
      </c>
      <c r="E11" s="18">
        <v>1.65</v>
      </c>
      <c r="F11" s="18">
        <v>7.6</v>
      </c>
      <c r="G11" s="18">
        <v>0.28999999999999998</v>
      </c>
      <c r="H11" s="23">
        <v>0</v>
      </c>
      <c r="I11" s="23">
        <v>349</v>
      </c>
      <c r="J11" s="23">
        <v>200.44</v>
      </c>
      <c r="K11" s="23">
        <v>344.73</v>
      </c>
      <c r="L11" s="18">
        <v>0</v>
      </c>
      <c r="M11" s="18">
        <f>IF(K11&lt;I11,I11-K11,0)</f>
        <v>4.2699999999999818</v>
      </c>
      <c r="N11" s="26">
        <v>14.6</v>
      </c>
      <c r="O11" s="26">
        <v>14.6</v>
      </c>
      <c r="P11" s="23">
        <v>8853</v>
      </c>
      <c r="Q11" s="23">
        <v>107697</v>
      </c>
      <c r="R11" s="27">
        <v>0.84218000000000004</v>
      </c>
      <c r="S11" s="27">
        <v>6.0389999999999999E-2</v>
      </c>
      <c r="T11" s="27">
        <v>0.43634000000000001</v>
      </c>
      <c r="U11" s="27">
        <v>0.27472000000000002</v>
      </c>
      <c r="V11" s="27">
        <v>308</v>
      </c>
      <c r="W11" s="27">
        <v>1930</v>
      </c>
      <c r="X11" s="27">
        <v>0.391486</v>
      </c>
      <c r="Y11" s="27">
        <v>0.391486</v>
      </c>
      <c r="Z11" s="23">
        <v>72389.600000000006</v>
      </c>
      <c r="AA11" s="19">
        <f>P11+Q11</f>
        <v>116550</v>
      </c>
      <c r="AB11" s="27">
        <v>0</v>
      </c>
      <c r="AC11" s="27">
        <v>0</v>
      </c>
      <c r="AD11" s="27">
        <v>0</v>
      </c>
      <c r="AE11" s="18" t="s">
        <v>49</v>
      </c>
    </row>
    <row r="12" spans="1:166" ht="13" x14ac:dyDescent="0.15">
      <c r="A12" s="17">
        <v>43039</v>
      </c>
      <c r="B12" s="18">
        <v>2017</v>
      </c>
      <c r="C12" s="18">
        <v>11</v>
      </c>
      <c r="D12" s="19">
        <v>31</v>
      </c>
      <c r="E12" s="18">
        <v>1.65</v>
      </c>
      <c r="F12" s="18">
        <v>7.6</v>
      </c>
      <c r="G12" s="18">
        <v>0.28999999999999998</v>
      </c>
      <c r="H12" s="23">
        <v>0</v>
      </c>
      <c r="I12" s="23">
        <v>349</v>
      </c>
      <c r="J12" s="23">
        <v>178.84</v>
      </c>
      <c r="K12" s="23">
        <v>333.5</v>
      </c>
      <c r="L12" s="18">
        <v>0</v>
      </c>
      <c r="M12" s="18">
        <f>IF(K12&lt;I12,I12-K12,0)</f>
        <v>15.5</v>
      </c>
      <c r="N12" s="26">
        <v>14.6</v>
      </c>
      <c r="O12" s="26">
        <v>14.6</v>
      </c>
      <c r="P12" s="23">
        <v>8473</v>
      </c>
      <c r="Q12" s="23">
        <v>106515</v>
      </c>
      <c r="R12" s="27">
        <v>0.84218000000000004</v>
      </c>
      <c r="S12" s="27">
        <v>6.0389999999999999E-2</v>
      </c>
      <c r="T12" s="27">
        <v>0.43634000000000001</v>
      </c>
      <c r="U12" s="27">
        <v>0.27472000000000002</v>
      </c>
      <c r="V12" s="27">
        <v>308</v>
      </c>
      <c r="W12" s="27">
        <v>1930</v>
      </c>
      <c r="X12" s="27">
        <v>0.391486</v>
      </c>
      <c r="Y12" s="27">
        <v>0.391486</v>
      </c>
      <c r="Z12" s="23">
        <v>76493.7</v>
      </c>
      <c r="AA12" s="19">
        <f>P12+Q12</f>
        <v>114988</v>
      </c>
      <c r="AB12" s="27">
        <v>0</v>
      </c>
      <c r="AC12" s="27">
        <v>0</v>
      </c>
      <c r="AD12" s="27">
        <v>0</v>
      </c>
      <c r="AE12" s="18" t="s">
        <v>49</v>
      </c>
    </row>
    <row r="13" spans="1:166" ht="13" x14ac:dyDescent="0.15">
      <c r="A13" s="17">
        <v>43069</v>
      </c>
      <c r="B13" s="18">
        <v>2017</v>
      </c>
      <c r="C13" s="18">
        <v>12</v>
      </c>
      <c r="D13" s="19">
        <v>30</v>
      </c>
      <c r="E13" s="18">
        <v>1.65</v>
      </c>
      <c r="F13" s="18">
        <v>7.6</v>
      </c>
      <c r="G13" s="18">
        <v>0.28999999999999998</v>
      </c>
      <c r="H13" s="23">
        <v>0</v>
      </c>
      <c r="I13" s="23">
        <v>349</v>
      </c>
      <c r="J13" s="23">
        <v>167.61</v>
      </c>
      <c r="K13" s="23">
        <v>333.5</v>
      </c>
      <c r="L13" s="18">
        <v>0</v>
      </c>
      <c r="M13" s="18">
        <f>IF(K13&lt;I13,I13-K13,0)</f>
        <v>15.5</v>
      </c>
      <c r="N13" s="26">
        <v>14.6</v>
      </c>
      <c r="O13" s="26">
        <v>14.6</v>
      </c>
      <c r="P13" s="23">
        <v>7882</v>
      </c>
      <c r="Q13" s="23">
        <v>106790</v>
      </c>
      <c r="R13" s="27">
        <v>0.84218000000000004</v>
      </c>
      <c r="S13" s="27">
        <v>6.0389999999999999E-2</v>
      </c>
      <c r="T13" s="27">
        <v>0.43634000000000001</v>
      </c>
      <c r="U13" s="27">
        <v>0.27472000000000002</v>
      </c>
      <c r="V13" s="27">
        <v>308</v>
      </c>
      <c r="W13" s="27">
        <v>1930</v>
      </c>
      <c r="X13" s="27">
        <v>0.391486</v>
      </c>
      <c r="Y13" s="27">
        <v>0.391486</v>
      </c>
      <c r="Z13" s="23">
        <v>79240.55</v>
      </c>
      <c r="AA13" s="19">
        <f>P13+Q13</f>
        <v>114672</v>
      </c>
      <c r="AB13" s="27">
        <v>0</v>
      </c>
      <c r="AC13" s="27">
        <v>0</v>
      </c>
      <c r="AD13" s="27">
        <v>0</v>
      </c>
      <c r="AE13" s="18" t="s">
        <v>49</v>
      </c>
    </row>
    <row r="14" spans="1:166" ht="15.75" customHeight="1" x14ac:dyDescent="0.15">
      <c r="A14" s="17">
        <v>43100</v>
      </c>
      <c r="B14" s="18">
        <v>2018</v>
      </c>
      <c r="C14" s="18">
        <v>1</v>
      </c>
      <c r="D14" s="19">
        <v>31</v>
      </c>
      <c r="E14" s="18">
        <v>1.49</v>
      </c>
      <c r="F14" s="18">
        <v>6.84</v>
      </c>
      <c r="G14" s="18">
        <v>0.28999999999999998</v>
      </c>
      <c r="H14" s="23">
        <v>0</v>
      </c>
      <c r="I14" s="23">
        <v>349</v>
      </c>
      <c r="J14" s="23">
        <v>156.09</v>
      </c>
      <c r="K14" s="23">
        <v>336.09</v>
      </c>
      <c r="L14" s="18">
        <v>0</v>
      </c>
      <c r="M14" s="18">
        <f>IF(K14&lt;I14,I14-K14,0)</f>
        <v>12.910000000000025</v>
      </c>
      <c r="N14" s="26">
        <v>14.6</v>
      </c>
      <c r="O14" s="26">
        <v>14.6</v>
      </c>
      <c r="P14" s="23">
        <v>6962</v>
      </c>
      <c r="Q14" s="23">
        <v>98252</v>
      </c>
      <c r="R14" s="27">
        <v>0.84218000000000004</v>
      </c>
      <c r="S14" s="27">
        <v>6.0389999999999999E-2</v>
      </c>
      <c r="T14" s="27">
        <v>0.43634000000000001</v>
      </c>
      <c r="U14" s="27">
        <v>0.27472000000000002</v>
      </c>
      <c r="V14" s="27">
        <v>308</v>
      </c>
      <c r="W14" s="27">
        <v>1930</v>
      </c>
      <c r="X14" s="27">
        <v>0.391486</v>
      </c>
      <c r="Y14" s="27">
        <v>0.391486</v>
      </c>
      <c r="Z14" s="23">
        <v>69756.09</v>
      </c>
      <c r="AA14" s="19">
        <f>P14+Q14</f>
        <v>105214</v>
      </c>
      <c r="AB14" s="27">
        <v>0</v>
      </c>
      <c r="AC14" s="27">
        <v>0</v>
      </c>
      <c r="AD14" s="27">
        <v>0</v>
      </c>
      <c r="AE14" s="18" t="s">
        <v>49</v>
      </c>
    </row>
    <row r="15" spans="1:166" ht="15.75" customHeight="1" x14ac:dyDescent="0.15">
      <c r="A15" s="17">
        <v>43131</v>
      </c>
      <c r="B15" s="18">
        <v>2018</v>
      </c>
      <c r="C15" s="18">
        <v>2</v>
      </c>
      <c r="D15" s="19">
        <v>31</v>
      </c>
      <c r="E15" s="18">
        <v>1.1599999999999999</v>
      </c>
      <c r="F15" s="18">
        <v>5.34</v>
      </c>
      <c r="G15" s="18">
        <v>0.28999999999999998</v>
      </c>
      <c r="H15" s="23">
        <v>0</v>
      </c>
      <c r="I15" s="23">
        <v>349</v>
      </c>
      <c r="J15" s="23">
        <v>152.91999999999999</v>
      </c>
      <c r="K15" s="23">
        <v>307</v>
      </c>
      <c r="L15" s="18">
        <v>0</v>
      </c>
      <c r="M15" s="18">
        <f>IF(K15&lt;I15,I15-K15,0)</f>
        <v>42</v>
      </c>
      <c r="N15" s="26">
        <v>14.6</v>
      </c>
      <c r="O15" s="26">
        <v>14.6</v>
      </c>
      <c r="P15" s="23">
        <v>8036</v>
      </c>
      <c r="Q15" s="23">
        <v>101106</v>
      </c>
      <c r="R15" s="27">
        <v>0.84218000000000004</v>
      </c>
      <c r="S15" s="27">
        <v>6.0389999999999999E-2</v>
      </c>
      <c r="T15" s="27">
        <v>0.43634000000000001</v>
      </c>
      <c r="U15" s="27">
        <v>0.27472000000000002</v>
      </c>
      <c r="V15" s="27">
        <v>308</v>
      </c>
      <c r="W15" s="27">
        <v>1930</v>
      </c>
      <c r="X15" s="27">
        <v>0.391486</v>
      </c>
      <c r="Y15" s="27">
        <v>0.391486</v>
      </c>
      <c r="Z15" s="23">
        <v>64814.52</v>
      </c>
      <c r="AA15" s="19">
        <f>P15+Q15</f>
        <v>109142</v>
      </c>
      <c r="AB15" s="27">
        <v>0</v>
      </c>
      <c r="AC15" s="27">
        <v>0</v>
      </c>
      <c r="AD15" s="27">
        <v>0</v>
      </c>
      <c r="AE15" s="18" t="s">
        <v>49</v>
      </c>
    </row>
    <row r="16" spans="1:166" ht="15.75" customHeight="1" x14ac:dyDescent="0.15">
      <c r="A16" s="23" t="s">
        <v>71</v>
      </c>
      <c r="B16" s="18">
        <v>2018</v>
      </c>
      <c r="C16" s="18">
        <v>3</v>
      </c>
      <c r="D16" s="19">
        <v>29</v>
      </c>
      <c r="E16" s="18">
        <v>0.89</v>
      </c>
      <c r="F16" s="18">
        <v>4.1100000000000003</v>
      </c>
      <c r="G16" s="18">
        <v>0.28999999999999998</v>
      </c>
      <c r="H16" s="23">
        <v>0</v>
      </c>
      <c r="I16" s="23">
        <v>349</v>
      </c>
      <c r="J16" s="18">
        <v>202.46</v>
      </c>
      <c r="K16" s="18">
        <v>329.47</v>
      </c>
      <c r="L16" s="18">
        <v>0</v>
      </c>
      <c r="M16" s="18">
        <f>IF(K16&lt;I16,I16-K16,0)</f>
        <v>19.529999999999973</v>
      </c>
      <c r="N16" s="26">
        <v>14.6</v>
      </c>
      <c r="O16" s="26">
        <v>14.6</v>
      </c>
      <c r="P16" s="18">
        <v>7385</v>
      </c>
      <c r="Q16" s="18">
        <v>93553</v>
      </c>
      <c r="R16" s="27">
        <v>0.84218000000000004</v>
      </c>
      <c r="S16" s="27">
        <v>6.0389999999999999E-2</v>
      </c>
      <c r="T16" s="27">
        <v>0.43634000000000001</v>
      </c>
      <c r="U16" s="27">
        <v>0.27472000000000002</v>
      </c>
      <c r="V16" s="27">
        <v>308</v>
      </c>
      <c r="W16" s="27">
        <v>1930</v>
      </c>
      <c r="X16" s="27">
        <v>0.391486</v>
      </c>
      <c r="Y16" s="27">
        <v>0.391486</v>
      </c>
      <c r="Z16" s="18">
        <v>60552.9</v>
      </c>
      <c r="AA16" s="19">
        <f>P16+Q16</f>
        <v>100938</v>
      </c>
      <c r="AB16" s="27">
        <v>0</v>
      </c>
      <c r="AC16" s="27">
        <v>0</v>
      </c>
      <c r="AD16" s="27">
        <v>0</v>
      </c>
      <c r="AE16" s="18" t="s">
        <v>49</v>
      </c>
    </row>
    <row r="17" spans="1:31" ht="15.75" customHeight="1" x14ac:dyDescent="0.15">
      <c r="A17" s="17">
        <v>43190</v>
      </c>
      <c r="B17" s="18">
        <v>2018</v>
      </c>
      <c r="C17" s="18">
        <v>4</v>
      </c>
      <c r="D17" s="19">
        <v>31</v>
      </c>
      <c r="E17" s="18">
        <v>0.89</v>
      </c>
      <c r="F17" s="18">
        <v>4.1100000000000003</v>
      </c>
      <c r="G17" s="18">
        <v>0.28999999999999998</v>
      </c>
      <c r="H17" s="23">
        <v>0</v>
      </c>
      <c r="I17" s="23">
        <v>349</v>
      </c>
      <c r="J17" s="23">
        <v>225.79</v>
      </c>
      <c r="K17" s="23">
        <v>399.74</v>
      </c>
      <c r="L17" s="18">
        <v>0</v>
      </c>
      <c r="M17" s="18">
        <f>IF(K17&lt;I17,I17-K17,0)</f>
        <v>0</v>
      </c>
      <c r="N17" s="26">
        <v>14.6</v>
      </c>
      <c r="O17" s="26">
        <v>14.6</v>
      </c>
      <c r="P17" s="23">
        <v>10411</v>
      </c>
      <c r="Q17" s="23">
        <v>123096</v>
      </c>
      <c r="R17" s="27">
        <v>0.84218000000000004</v>
      </c>
      <c r="S17" s="27">
        <v>6.0389999999999999E-2</v>
      </c>
      <c r="T17" s="27">
        <v>0.43634000000000001</v>
      </c>
      <c r="U17" s="27">
        <v>0.27472000000000002</v>
      </c>
      <c r="V17" s="27">
        <v>308</v>
      </c>
      <c r="W17" s="27">
        <v>1930</v>
      </c>
      <c r="X17" s="27">
        <v>0.391486</v>
      </c>
      <c r="Y17" s="27">
        <v>0.391486</v>
      </c>
      <c r="Z17" s="23">
        <v>78881.86</v>
      </c>
      <c r="AA17" s="19">
        <f>P17+Q17</f>
        <v>133507</v>
      </c>
      <c r="AB17" s="27">
        <v>0</v>
      </c>
      <c r="AC17" s="27">
        <v>0</v>
      </c>
      <c r="AD17" s="27">
        <v>0</v>
      </c>
      <c r="AE17" s="18" t="s">
        <v>49</v>
      </c>
    </row>
    <row r="18" spans="1:31" ht="15.75" customHeight="1" x14ac:dyDescent="0.15">
      <c r="A18" s="17">
        <v>43220</v>
      </c>
      <c r="B18" s="18">
        <v>2018</v>
      </c>
      <c r="C18" s="18">
        <v>5</v>
      </c>
      <c r="D18" s="19">
        <v>30</v>
      </c>
      <c r="E18" s="18">
        <v>0.89</v>
      </c>
      <c r="F18" s="18">
        <v>4.1100000000000003</v>
      </c>
      <c r="G18" s="18">
        <v>0.28999999999999998</v>
      </c>
      <c r="H18" s="23">
        <v>0</v>
      </c>
      <c r="I18" s="23">
        <v>349</v>
      </c>
      <c r="J18" s="23">
        <v>232.41</v>
      </c>
      <c r="K18" s="23">
        <v>338.97</v>
      </c>
      <c r="L18" s="18">
        <v>0</v>
      </c>
      <c r="M18" s="18">
        <f>IF(K18&lt;I18,I18-K18,0)</f>
        <v>10.029999999999973</v>
      </c>
      <c r="N18" s="26">
        <v>14.6</v>
      </c>
      <c r="O18" s="26">
        <v>14.6</v>
      </c>
      <c r="P18" s="23">
        <v>9837</v>
      </c>
      <c r="Q18" s="23">
        <v>111321</v>
      </c>
      <c r="R18" s="27">
        <v>0.84218000000000004</v>
      </c>
      <c r="S18" s="27">
        <v>6.0389999999999999E-2</v>
      </c>
      <c r="T18" s="27">
        <v>0.43634000000000001</v>
      </c>
      <c r="U18" s="27">
        <v>0.27472000000000002</v>
      </c>
      <c r="V18" s="27">
        <v>308</v>
      </c>
      <c r="W18" s="27">
        <v>1930</v>
      </c>
      <c r="X18" s="27">
        <v>0.391486</v>
      </c>
      <c r="Y18" s="27">
        <v>0.391486</v>
      </c>
      <c r="Z18" s="23">
        <v>68539.37</v>
      </c>
      <c r="AA18" s="19">
        <f>P18+Q18</f>
        <v>121158</v>
      </c>
      <c r="AB18" s="27">
        <v>0</v>
      </c>
      <c r="AC18" s="27">
        <v>0</v>
      </c>
      <c r="AD18" s="27">
        <v>0</v>
      </c>
      <c r="AE18" s="18" t="s">
        <v>49</v>
      </c>
    </row>
    <row r="19" spans="1:31" ht="15.75" customHeight="1" x14ac:dyDescent="0.15">
      <c r="A19" s="17">
        <v>43251</v>
      </c>
      <c r="B19" s="18">
        <v>2018</v>
      </c>
      <c r="C19" s="18">
        <v>6</v>
      </c>
      <c r="D19" s="19">
        <v>31</v>
      </c>
      <c r="E19" s="18">
        <v>0.89</v>
      </c>
      <c r="F19" s="18">
        <v>4.1100000000000003</v>
      </c>
      <c r="G19" s="18">
        <v>0.28999999999999998</v>
      </c>
      <c r="H19" s="23">
        <v>0</v>
      </c>
      <c r="I19" s="23">
        <v>349</v>
      </c>
      <c r="J19" s="23">
        <v>231.26</v>
      </c>
      <c r="K19" s="23">
        <v>347.61</v>
      </c>
      <c r="L19" s="18">
        <v>0</v>
      </c>
      <c r="M19" s="18">
        <f>IF(K19&lt;I19,I19-K19,0)</f>
        <v>1.3899999999999864</v>
      </c>
      <c r="N19" s="26">
        <v>14.6</v>
      </c>
      <c r="O19" s="26">
        <v>14.6</v>
      </c>
      <c r="P19" s="23">
        <v>10320</v>
      </c>
      <c r="Q19" s="23">
        <v>118307</v>
      </c>
      <c r="R19" s="27">
        <v>0.84218000000000004</v>
      </c>
      <c r="S19" s="27">
        <v>6.0389999999999999E-2</v>
      </c>
      <c r="T19" s="27">
        <v>0.43634000000000001</v>
      </c>
      <c r="U19" s="27">
        <v>0.27472000000000002</v>
      </c>
      <c r="V19" s="27">
        <v>308</v>
      </c>
      <c r="W19" s="27">
        <v>1930</v>
      </c>
      <c r="X19" s="27">
        <v>0.391486</v>
      </c>
      <c r="Y19" s="27">
        <v>0.391486</v>
      </c>
      <c r="Z19" s="23">
        <v>75197.09</v>
      </c>
      <c r="AA19" s="19">
        <f>P19+Q19</f>
        <v>128627</v>
      </c>
      <c r="AB19" s="27">
        <v>0</v>
      </c>
      <c r="AC19" s="27">
        <v>0</v>
      </c>
      <c r="AD19" s="27">
        <v>0</v>
      </c>
      <c r="AE19" s="18" t="s">
        <v>49</v>
      </c>
    </row>
    <row r="20" spans="1:31" ht="15.75" customHeight="1" x14ac:dyDescent="0.15">
      <c r="A20" s="17">
        <v>43281</v>
      </c>
      <c r="B20" s="18">
        <v>2018</v>
      </c>
      <c r="C20" s="18">
        <v>7</v>
      </c>
      <c r="D20" s="23">
        <v>30</v>
      </c>
      <c r="E20" s="18">
        <v>0.89</v>
      </c>
      <c r="F20" s="18">
        <v>4.1100000000000003</v>
      </c>
      <c r="G20" s="18">
        <v>0.28999999999999998</v>
      </c>
      <c r="H20" s="23">
        <v>0</v>
      </c>
      <c r="I20" s="23">
        <v>349</v>
      </c>
      <c r="J20" s="23">
        <v>225.79</v>
      </c>
      <c r="K20" s="23">
        <v>356.25</v>
      </c>
      <c r="L20" s="18">
        <v>0</v>
      </c>
      <c r="M20" s="18">
        <f>IF(K20&lt;I20,I20-K20,0)</f>
        <v>0</v>
      </c>
      <c r="N20" s="24">
        <v>14.6</v>
      </c>
      <c r="O20" s="24">
        <v>14.6</v>
      </c>
      <c r="P20" s="23">
        <v>10243</v>
      </c>
      <c r="Q20" s="23">
        <v>116681</v>
      </c>
      <c r="R20" s="18">
        <v>0.84218000000000004</v>
      </c>
      <c r="S20" s="18">
        <v>6.0389999999999999E-2</v>
      </c>
      <c r="T20" s="18">
        <v>0.43634000000000001</v>
      </c>
      <c r="U20" s="18">
        <v>0.27472000000000002</v>
      </c>
      <c r="V20" s="18">
        <v>148</v>
      </c>
      <c r="W20" s="18">
        <v>969</v>
      </c>
      <c r="X20" s="20">
        <v>0.391486</v>
      </c>
      <c r="Y20" s="20">
        <v>0.391486</v>
      </c>
      <c r="Z20" s="21">
        <v>85060.85</v>
      </c>
      <c r="AA20" s="19">
        <f>P20+Q20</f>
        <v>126924</v>
      </c>
      <c r="AB20" s="18">
        <v>0</v>
      </c>
      <c r="AC20" s="18">
        <v>0</v>
      </c>
      <c r="AD20" s="18">
        <v>9615.44</v>
      </c>
      <c r="AE20" s="18" t="s">
        <v>49</v>
      </c>
    </row>
    <row r="21" spans="1:31" ht="15.75" customHeight="1" x14ac:dyDescent="0.15">
      <c r="A21" s="17">
        <v>43312</v>
      </c>
      <c r="B21" s="18">
        <v>2018</v>
      </c>
      <c r="C21" s="18">
        <v>8</v>
      </c>
      <c r="D21" s="19">
        <v>31</v>
      </c>
      <c r="E21" s="18">
        <v>0.98</v>
      </c>
      <c r="F21" s="18">
        <v>4.5199999999999996</v>
      </c>
      <c r="G21" s="18">
        <v>0.28999999999999998</v>
      </c>
      <c r="H21" s="23">
        <v>0</v>
      </c>
      <c r="I21" s="23">
        <v>349</v>
      </c>
      <c r="J21" s="23">
        <v>199.58</v>
      </c>
      <c r="K21" s="23">
        <v>338.68</v>
      </c>
      <c r="L21" s="18">
        <v>0</v>
      </c>
      <c r="M21" s="18">
        <f>IF(K21&lt;I21,I21-K21,0)</f>
        <v>10.319999999999993</v>
      </c>
      <c r="N21" s="24">
        <v>14.6</v>
      </c>
      <c r="O21" s="24">
        <v>14.6</v>
      </c>
      <c r="P21" s="23">
        <v>9816</v>
      </c>
      <c r="Q21" s="23">
        <v>111328</v>
      </c>
      <c r="R21" s="18">
        <v>0.84218000000000004</v>
      </c>
      <c r="S21" s="18">
        <v>6.0389999999999999E-2</v>
      </c>
      <c r="T21" s="18">
        <v>0.43634000000000001</v>
      </c>
      <c r="U21" s="18">
        <v>0.27472000000000002</v>
      </c>
      <c r="V21" s="18">
        <v>203</v>
      </c>
      <c r="W21" s="18">
        <v>1301</v>
      </c>
      <c r="X21" s="20">
        <v>0.43660100000000002</v>
      </c>
      <c r="Y21" s="20">
        <v>0.43664900000000001</v>
      </c>
      <c r="Z21" s="21">
        <v>89624.21</v>
      </c>
      <c r="AA21" s="19">
        <f>P21+Q21</f>
        <v>121144</v>
      </c>
      <c r="AB21" s="18">
        <v>0</v>
      </c>
      <c r="AC21" s="18">
        <v>0</v>
      </c>
      <c r="AD21" s="18">
        <v>9177.56</v>
      </c>
      <c r="AE21" s="18" t="s">
        <v>49</v>
      </c>
    </row>
    <row r="22" spans="1:31" ht="15.75" customHeight="1" x14ac:dyDescent="0.15">
      <c r="A22" s="17">
        <v>43343</v>
      </c>
      <c r="B22" s="18">
        <v>2018</v>
      </c>
      <c r="C22" s="18">
        <v>9</v>
      </c>
      <c r="D22" s="19">
        <v>31</v>
      </c>
      <c r="E22" s="18">
        <v>1.1499999999999999</v>
      </c>
      <c r="F22" s="18">
        <v>5.31</v>
      </c>
      <c r="G22" s="18">
        <v>0.28999999999999998</v>
      </c>
      <c r="H22" s="23">
        <v>0</v>
      </c>
      <c r="I22" s="23">
        <v>349</v>
      </c>
      <c r="J22" s="23">
        <v>197.28</v>
      </c>
      <c r="K22" s="23">
        <v>341.85</v>
      </c>
      <c r="L22" s="18">
        <v>0</v>
      </c>
      <c r="M22" s="18">
        <f>IF(K22&lt;I22,I22-K22,0)</f>
        <v>7.1499999999999773</v>
      </c>
      <c r="N22" s="24">
        <v>14.6</v>
      </c>
      <c r="O22" s="24">
        <v>14.6</v>
      </c>
      <c r="P22" s="23">
        <v>10251</v>
      </c>
      <c r="Q22" s="23">
        <v>113961</v>
      </c>
      <c r="R22" s="18">
        <v>0.84218000000000004</v>
      </c>
      <c r="S22" s="18">
        <v>6.0389999999999999E-2</v>
      </c>
      <c r="T22" s="18">
        <v>0.43634000000000001</v>
      </c>
      <c r="U22" s="18">
        <v>0.27472000000000002</v>
      </c>
      <c r="V22" s="18">
        <v>223</v>
      </c>
      <c r="W22" s="18">
        <v>1273</v>
      </c>
      <c r="X22" s="20">
        <v>0.43991000000000002</v>
      </c>
      <c r="Y22" s="20">
        <v>0.43998399999999999</v>
      </c>
      <c r="Z22" s="21">
        <v>92563.49</v>
      </c>
      <c r="AA22" s="19">
        <f>P22+Q22</f>
        <v>124212</v>
      </c>
      <c r="AB22" s="18">
        <v>0</v>
      </c>
      <c r="AC22" s="18">
        <v>0</v>
      </c>
      <c r="AD22" s="18">
        <v>9481.83</v>
      </c>
      <c r="AE22" s="18" t="s">
        <v>49</v>
      </c>
    </row>
    <row r="23" spans="1:31" ht="15.75" customHeight="1" x14ac:dyDescent="0.15">
      <c r="A23" s="17">
        <v>43373</v>
      </c>
      <c r="B23" s="18">
        <v>2018</v>
      </c>
      <c r="C23" s="18">
        <v>10</v>
      </c>
      <c r="D23" s="19">
        <v>30</v>
      </c>
      <c r="E23" s="18">
        <v>1.65</v>
      </c>
      <c r="F23" s="18">
        <v>7.6</v>
      </c>
      <c r="G23" s="18">
        <v>0.28999999999999998</v>
      </c>
      <c r="H23" s="23">
        <v>0</v>
      </c>
      <c r="I23" s="23">
        <v>349</v>
      </c>
      <c r="J23" s="23">
        <v>209.08</v>
      </c>
      <c r="K23" s="23">
        <v>322.27</v>
      </c>
      <c r="L23" s="18">
        <v>0</v>
      </c>
      <c r="M23" s="18">
        <f>IF(K23&lt;I23,I23-K23,0)</f>
        <v>26.730000000000018</v>
      </c>
      <c r="N23" s="24">
        <v>14.6</v>
      </c>
      <c r="O23" s="24">
        <v>14.6</v>
      </c>
      <c r="P23" s="23">
        <v>8322</v>
      </c>
      <c r="Q23" s="23">
        <v>103948</v>
      </c>
      <c r="R23" s="18">
        <v>0.84218000000000004</v>
      </c>
      <c r="S23" s="18">
        <v>6.0389999999999999E-2</v>
      </c>
      <c r="T23" s="18">
        <v>0.43634000000000001</v>
      </c>
      <c r="U23" s="18">
        <v>0.27472000000000002</v>
      </c>
      <c r="V23" s="18">
        <v>208</v>
      </c>
      <c r="W23" s="18">
        <v>2011</v>
      </c>
      <c r="X23" s="20">
        <v>0.44649</v>
      </c>
      <c r="Y23" s="20">
        <v>0.44652900000000001</v>
      </c>
      <c r="Z23" s="21">
        <v>82800.78</v>
      </c>
      <c r="AA23" s="19">
        <f>P23+Q23</f>
        <v>112270</v>
      </c>
      <c r="AB23" s="18">
        <v>0</v>
      </c>
      <c r="AC23" s="18">
        <v>0</v>
      </c>
      <c r="AD23" s="18">
        <v>8697.7000000000007</v>
      </c>
      <c r="AE23" s="18" t="s">
        <v>49</v>
      </c>
    </row>
    <row r="24" spans="1:31" ht="15.75" customHeight="1" x14ac:dyDescent="0.15">
      <c r="A24" s="17">
        <v>43404</v>
      </c>
      <c r="B24" s="18">
        <v>2018</v>
      </c>
      <c r="C24" s="18">
        <v>11</v>
      </c>
      <c r="D24" s="19">
        <v>31</v>
      </c>
      <c r="E24" s="18">
        <v>1.65</v>
      </c>
      <c r="F24" s="18">
        <v>7.6</v>
      </c>
      <c r="G24" s="18">
        <v>0.28999999999999998</v>
      </c>
      <c r="H24" s="23">
        <v>0</v>
      </c>
      <c r="I24" s="23">
        <v>349</v>
      </c>
      <c r="J24" s="23">
        <v>203.04</v>
      </c>
      <c r="K24" s="23">
        <v>298.64999999999998</v>
      </c>
      <c r="L24" s="18">
        <v>0</v>
      </c>
      <c r="M24" s="18">
        <f>IF(K24&lt;I24,I24-K24,0)</f>
        <v>50.350000000000023</v>
      </c>
      <c r="N24" s="24">
        <v>14.6</v>
      </c>
      <c r="O24" s="24">
        <v>14.6</v>
      </c>
      <c r="P24" s="23">
        <v>9588</v>
      </c>
      <c r="Q24" s="23">
        <v>108528</v>
      </c>
      <c r="R24" s="18">
        <v>0.84218000000000004</v>
      </c>
      <c r="S24" s="18">
        <v>6.0389999999999999E-2</v>
      </c>
      <c r="T24" s="18">
        <v>0.43634000000000001</v>
      </c>
      <c r="U24" s="18">
        <v>0.27472000000000002</v>
      </c>
      <c r="V24" s="18">
        <v>243</v>
      </c>
      <c r="W24" s="18">
        <v>1593</v>
      </c>
      <c r="X24" s="20">
        <v>0.46670800000000001</v>
      </c>
      <c r="Y24" s="20">
        <v>0.466698</v>
      </c>
      <c r="Z24" s="21">
        <v>93657.47</v>
      </c>
      <c r="AA24" s="19">
        <f>P24+Q24</f>
        <v>118116</v>
      </c>
      <c r="AB24" s="18">
        <v>0</v>
      </c>
      <c r="AC24" s="18">
        <v>0</v>
      </c>
      <c r="AD24" s="18">
        <v>9564.0400000000009</v>
      </c>
      <c r="AE24" s="18" t="s">
        <v>49</v>
      </c>
    </row>
    <row r="25" spans="1:31" ht="15.75" customHeight="1" x14ac:dyDescent="0.15">
      <c r="A25" s="17">
        <v>43434</v>
      </c>
      <c r="B25" s="18">
        <v>2018</v>
      </c>
      <c r="C25" s="18">
        <v>12</v>
      </c>
      <c r="D25" s="19">
        <v>30</v>
      </c>
      <c r="E25" s="18">
        <v>1.65</v>
      </c>
      <c r="F25" s="18">
        <v>7.6</v>
      </c>
      <c r="G25" s="18">
        <v>0.28999999999999998</v>
      </c>
      <c r="H25" s="23">
        <v>0</v>
      </c>
      <c r="I25" s="23">
        <v>349</v>
      </c>
      <c r="J25" s="23">
        <v>151.47999999999999</v>
      </c>
      <c r="K25" s="23">
        <v>337.82</v>
      </c>
      <c r="L25" s="18">
        <v>0</v>
      </c>
      <c r="M25" s="18">
        <f>IF(K25&lt;I25,I25-K25,0)</f>
        <v>11.180000000000007</v>
      </c>
      <c r="N25" s="24">
        <v>14.6</v>
      </c>
      <c r="O25" s="24">
        <v>14.6</v>
      </c>
      <c r="P25" s="23">
        <v>7356</v>
      </c>
      <c r="Q25" s="23">
        <v>98180</v>
      </c>
      <c r="R25" s="18">
        <v>0.84218000000000004</v>
      </c>
      <c r="S25" s="18">
        <v>6.0389999999999999E-2</v>
      </c>
      <c r="T25" s="18">
        <v>0.43634000000000001</v>
      </c>
      <c r="U25" s="18">
        <v>0.27472000000000002</v>
      </c>
      <c r="V25" s="18">
        <v>370</v>
      </c>
      <c r="W25" s="18">
        <v>2195</v>
      </c>
      <c r="X25" s="20">
        <v>0.46670299999999998</v>
      </c>
      <c r="Y25" s="20">
        <v>0.46669699999999997</v>
      </c>
      <c r="Z25" s="21">
        <v>77283</v>
      </c>
      <c r="AA25" s="19">
        <f>P25+Q25</f>
        <v>105536</v>
      </c>
      <c r="AB25" s="18">
        <v>1709.08</v>
      </c>
      <c r="AC25" s="18">
        <v>0</v>
      </c>
      <c r="AD25" s="18">
        <v>0</v>
      </c>
      <c r="AE25" s="18" t="s">
        <v>49</v>
      </c>
    </row>
    <row r="26" spans="1:31" ht="15.75" customHeight="1" x14ac:dyDescent="0.15">
      <c r="A26" s="17">
        <v>43465</v>
      </c>
      <c r="B26" s="18">
        <v>2019</v>
      </c>
      <c r="C26" s="18">
        <v>1</v>
      </c>
      <c r="D26" s="25">
        <v>31</v>
      </c>
      <c r="E26" s="18">
        <v>1.43</v>
      </c>
      <c r="F26" s="18">
        <v>6.57</v>
      </c>
      <c r="G26" s="18">
        <v>0.28999999999999998</v>
      </c>
      <c r="H26" s="23">
        <v>0</v>
      </c>
      <c r="I26" s="23">
        <v>349</v>
      </c>
      <c r="J26" s="23">
        <v>161.56</v>
      </c>
      <c r="K26" s="23">
        <v>378.72</v>
      </c>
      <c r="L26" s="18">
        <v>0</v>
      </c>
      <c r="M26" s="18">
        <f>IF(K26&lt;I26,I26-K26,0)</f>
        <v>0</v>
      </c>
      <c r="N26" s="24">
        <v>14.6</v>
      </c>
      <c r="O26" s="24">
        <v>14.6</v>
      </c>
      <c r="P26" s="23">
        <v>7277</v>
      </c>
      <c r="Q26" s="23">
        <v>102861</v>
      </c>
      <c r="R26" s="18">
        <v>0.84218000000000004</v>
      </c>
      <c r="S26" s="18">
        <v>6.0389999999999999E-2</v>
      </c>
      <c r="T26" s="18">
        <v>0.43634000000000001</v>
      </c>
      <c r="U26" s="18">
        <v>0.27472000000000002</v>
      </c>
      <c r="V26" s="18">
        <v>765</v>
      </c>
      <c r="W26" s="18">
        <v>4173</v>
      </c>
      <c r="X26" s="20">
        <v>0.46669300000000002</v>
      </c>
      <c r="Y26" s="20">
        <v>0.4667</v>
      </c>
      <c r="Z26" s="21">
        <v>78750.61</v>
      </c>
      <c r="AA26" s="19">
        <f>P26+Q26</f>
        <v>110138</v>
      </c>
      <c r="AB26" s="18">
        <v>0</v>
      </c>
      <c r="AC26" s="18">
        <v>0</v>
      </c>
      <c r="AD26" s="18">
        <v>0</v>
      </c>
      <c r="AE26" s="18" t="s">
        <v>49</v>
      </c>
    </row>
    <row r="27" spans="1:31" ht="15.75" customHeight="1" x14ac:dyDescent="0.15">
      <c r="A27" s="17">
        <v>43496</v>
      </c>
      <c r="B27" s="18">
        <v>2019</v>
      </c>
      <c r="C27" s="18">
        <v>2</v>
      </c>
      <c r="D27" s="19">
        <v>31</v>
      </c>
      <c r="E27" s="18">
        <v>1.25</v>
      </c>
      <c r="F27" s="18">
        <v>5.75</v>
      </c>
      <c r="G27" s="18">
        <v>0.28999999999999998</v>
      </c>
      <c r="H27" s="23">
        <v>0</v>
      </c>
      <c r="I27" s="23">
        <v>349</v>
      </c>
      <c r="J27" s="18">
        <v>179.13</v>
      </c>
      <c r="K27" s="18">
        <v>339.84</v>
      </c>
      <c r="L27" s="18">
        <v>0</v>
      </c>
      <c r="M27" s="18">
        <f>IF(K27&lt;I27,I27-K27,0)</f>
        <v>9.160000000000025</v>
      </c>
      <c r="N27" s="24">
        <v>14.6</v>
      </c>
      <c r="O27" s="24">
        <v>14.6</v>
      </c>
      <c r="P27" s="18">
        <v>7918</v>
      </c>
      <c r="Q27" s="18">
        <v>101608</v>
      </c>
      <c r="R27" s="23">
        <v>0.84218000000000004</v>
      </c>
      <c r="S27" s="23">
        <v>6.0389999999999999E-2</v>
      </c>
      <c r="T27" s="23">
        <v>0.43634000000000001</v>
      </c>
      <c r="U27" s="23">
        <v>0.27472000000000002</v>
      </c>
      <c r="V27" s="23">
        <v>968</v>
      </c>
      <c r="W27" s="23">
        <v>3838</v>
      </c>
      <c r="X27" s="20">
        <v>0.457428</v>
      </c>
      <c r="Y27" s="20">
        <v>0.45744400000000002</v>
      </c>
      <c r="Z27" s="21">
        <v>77340.740000000005</v>
      </c>
      <c r="AA27" s="19">
        <f>P27+Q27</f>
        <v>109526</v>
      </c>
      <c r="AB27" s="23">
        <v>0</v>
      </c>
      <c r="AC27" s="23">
        <v>0</v>
      </c>
      <c r="AD27" s="23">
        <v>0</v>
      </c>
      <c r="AE27" s="18" t="s">
        <v>49</v>
      </c>
    </row>
    <row r="28" spans="1:31" ht="15.75" customHeight="1" x14ac:dyDescent="0.15">
      <c r="A28" s="17">
        <v>43524</v>
      </c>
      <c r="B28" s="18">
        <v>2019</v>
      </c>
      <c r="C28" s="18">
        <v>3</v>
      </c>
      <c r="D28" s="19">
        <v>28</v>
      </c>
      <c r="E28" s="18">
        <v>1.1599999999999999</v>
      </c>
      <c r="F28" s="18">
        <v>5.34</v>
      </c>
      <c r="G28" s="18">
        <v>0.28999999999999998</v>
      </c>
      <c r="H28" s="23">
        <v>0</v>
      </c>
      <c r="I28" s="23">
        <v>349</v>
      </c>
      <c r="J28" s="18">
        <v>193.24</v>
      </c>
      <c r="K28" s="18">
        <v>354.81</v>
      </c>
      <c r="L28" s="18">
        <v>0</v>
      </c>
      <c r="M28" s="18">
        <f>IF(K28&lt;I28,I28-K28,0)</f>
        <v>0</v>
      </c>
      <c r="N28" s="24">
        <v>14.6</v>
      </c>
      <c r="O28" s="24">
        <v>14.6</v>
      </c>
      <c r="P28" s="18">
        <v>7734</v>
      </c>
      <c r="Q28" s="18">
        <v>95516</v>
      </c>
      <c r="R28" s="23">
        <v>0.84218000000000004</v>
      </c>
      <c r="S28" s="23">
        <v>6.0389999999999999E-2</v>
      </c>
      <c r="T28" s="23">
        <v>0.43634000000000001</v>
      </c>
      <c r="U28" s="23">
        <v>0.27472000000000002</v>
      </c>
      <c r="V28" s="23">
        <v>628</v>
      </c>
      <c r="W28" s="23">
        <v>2671</v>
      </c>
      <c r="X28" s="20">
        <v>0.45028699999999999</v>
      </c>
      <c r="Y28" s="20">
        <v>0.45029200000000003</v>
      </c>
      <c r="Z28" s="21">
        <v>68829.58</v>
      </c>
      <c r="AA28" s="19">
        <f>P28+Q28</f>
        <v>103250</v>
      </c>
      <c r="AB28" s="23">
        <v>0</v>
      </c>
      <c r="AC28" s="23">
        <v>0</v>
      </c>
      <c r="AD28" s="23">
        <v>0</v>
      </c>
      <c r="AE28" s="18" t="s">
        <v>49</v>
      </c>
    </row>
    <row r="29" spans="1:31" ht="15.75" customHeight="1" x14ac:dyDescent="0.15">
      <c r="A29" s="17">
        <v>43555</v>
      </c>
      <c r="B29" s="18">
        <v>2019</v>
      </c>
      <c r="C29" s="18">
        <v>4</v>
      </c>
      <c r="D29" s="19">
        <v>31</v>
      </c>
      <c r="E29" s="18">
        <v>1.1599999999999999</v>
      </c>
      <c r="F29" s="18">
        <v>5.34</v>
      </c>
      <c r="G29" s="18">
        <v>0.28999999999999998</v>
      </c>
      <c r="H29" s="23">
        <v>0</v>
      </c>
      <c r="I29" s="23">
        <v>349</v>
      </c>
      <c r="J29" s="18">
        <v>194.11</v>
      </c>
      <c r="K29" s="18">
        <v>337.53</v>
      </c>
      <c r="L29" s="18">
        <v>0</v>
      </c>
      <c r="M29" s="18">
        <f>IF(K29&lt;I29,I29-K29,0)</f>
        <v>11.470000000000027</v>
      </c>
      <c r="N29" s="24">
        <v>14.6</v>
      </c>
      <c r="O29" s="24">
        <v>14.6</v>
      </c>
      <c r="P29" s="18">
        <v>8821</v>
      </c>
      <c r="Q29" s="18">
        <v>106322</v>
      </c>
      <c r="R29" s="23">
        <v>0.84218000000000004</v>
      </c>
      <c r="S29" s="23">
        <v>6.0389999999999999E-2</v>
      </c>
      <c r="T29" s="23">
        <v>0.43634000000000001</v>
      </c>
      <c r="U29" s="23">
        <v>0.27472000000000002</v>
      </c>
      <c r="V29" s="23">
        <v>434</v>
      </c>
      <c r="W29" s="23">
        <v>3121</v>
      </c>
      <c r="X29" s="20">
        <v>0.446774</v>
      </c>
      <c r="Y29" s="20">
        <v>0.44680900000000001</v>
      </c>
      <c r="Z29" s="21">
        <v>79496.36</v>
      </c>
      <c r="AA29" s="19">
        <f>P29+Q29</f>
        <v>115143</v>
      </c>
      <c r="AB29" s="23">
        <v>0</v>
      </c>
      <c r="AC29" s="23">
        <v>0</v>
      </c>
      <c r="AD29" s="23">
        <v>0</v>
      </c>
      <c r="AE29" s="18" t="s">
        <v>49</v>
      </c>
    </row>
    <row r="30" spans="1:31" ht="15.75" customHeight="1" x14ac:dyDescent="0.15">
      <c r="A30" s="28">
        <v>43585</v>
      </c>
      <c r="B30" s="18">
        <v>2019</v>
      </c>
      <c r="C30" s="18">
        <v>5</v>
      </c>
      <c r="D30" s="19">
        <v>30</v>
      </c>
      <c r="E30" s="18">
        <v>1.1599999999999999</v>
      </c>
      <c r="F30" s="18">
        <v>5.34</v>
      </c>
      <c r="G30" s="18">
        <v>0.28999999999999998</v>
      </c>
      <c r="H30" s="23">
        <v>0</v>
      </c>
      <c r="I30" s="23">
        <v>349</v>
      </c>
      <c r="J30" s="18">
        <v>209.08</v>
      </c>
      <c r="K30" s="18">
        <v>349.92</v>
      </c>
      <c r="L30" s="18">
        <v>0</v>
      </c>
      <c r="M30" s="18">
        <f>IF(K30&lt;I30,I30-K30,0)</f>
        <v>0</v>
      </c>
      <c r="N30" s="24">
        <v>14.6</v>
      </c>
      <c r="O30" s="24">
        <v>14.6</v>
      </c>
      <c r="P30" s="18">
        <v>9079</v>
      </c>
      <c r="Q30" s="18">
        <v>101588</v>
      </c>
      <c r="R30" s="23">
        <v>0.84218000000000004</v>
      </c>
      <c r="S30" s="23">
        <v>6.0389999999999999E-2</v>
      </c>
      <c r="T30" s="23">
        <v>0.43634000000000001</v>
      </c>
      <c r="U30" s="23">
        <v>0.27472000000000002</v>
      </c>
      <c r="V30" s="23">
        <v>412</v>
      </c>
      <c r="W30" s="23">
        <v>2652</v>
      </c>
      <c r="X30" s="20">
        <v>0.44679600000000003</v>
      </c>
      <c r="Y30" s="20">
        <v>0.446795</v>
      </c>
      <c r="Z30" s="21">
        <v>77506.720000000001</v>
      </c>
      <c r="AA30" s="19">
        <f>P30+Q30</f>
        <v>110667</v>
      </c>
      <c r="AB30" s="23">
        <v>0</v>
      </c>
      <c r="AC30" s="23">
        <v>0</v>
      </c>
      <c r="AD30" s="23">
        <v>0</v>
      </c>
      <c r="AE30" s="18" t="s">
        <v>49</v>
      </c>
    </row>
    <row r="31" spans="1:31" ht="15.75" customHeight="1" x14ac:dyDescent="0.15">
      <c r="A31" s="17">
        <v>43616</v>
      </c>
      <c r="B31" s="18">
        <v>2019</v>
      </c>
      <c r="C31" s="18">
        <v>6</v>
      </c>
      <c r="D31" s="19">
        <v>31</v>
      </c>
      <c r="E31" s="18">
        <v>1.1100000000000001</v>
      </c>
      <c r="F31" s="18">
        <v>5.09</v>
      </c>
      <c r="G31" s="18">
        <v>0.28999999999999998</v>
      </c>
      <c r="H31" s="23">
        <v>0</v>
      </c>
      <c r="I31" s="23">
        <v>349</v>
      </c>
      <c r="J31" s="18">
        <v>328.03</v>
      </c>
      <c r="K31" s="18">
        <v>328.03</v>
      </c>
      <c r="L31" s="18">
        <v>0</v>
      </c>
      <c r="M31" s="18">
        <f>IF(K31&lt;I31,I31-K31,0)</f>
        <v>20.970000000000027</v>
      </c>
      <c r="N31" s="24">
        <v>14.6</v>
      </c>
      <c r="O31" s="24">
        <v>14.6</v>
      </c>
      <c r="P31" s="18">
        <v>8939</v>
      </c>
      <c r="Q31" s="18">
        <v>99700</v>
      </c>
      <c r="R31" s="23">
        <v>0.84218000000000004</v>
      </c>
      <c r="S31" s="23">
        <v>6.0389999999999999E-2</v>
      </c>
      <c r="T31" s="23">
        <v>0.43634000000000001</v>
      </c>
      <c r="U31" s="23">
        <v>0.27472000000000002</v>
      </c>
      <c r="V31" s="23">
        <v>375</v>
      </c>
      <c r="W31" s="23">
        <v>2356</v>
      </c>
      <c r="X31" s="20">
        <v>0.44679999999999997</v>
      </c>
      <c r="Y31" s="20">
        <v>0.44679999999999997</v>
      </c>
      <c r="Z31" s="21">
        <v>75638.23</v>
      </c>
      <c r="AA31" s="19">
        <f>P31+Q31</f>
        <v>108639</v>
      </c>
      <c r="AB31" s="23">
        <v>1684.32</v>
      </c>
      <c r="AC31" s="23">
        <v>0</v>
      </c>
      <c r="AD31" s="23">
        <v>0</v>
      </c>
      <c r="AE31" s="18" t="s">
        <v>49</v>
      </c>
    </row>
    <row r="32" spans="1:31" ht="15.75" customHeight="1" x14ac:dyDescent="0.2">
      <c r="A32" s="17">
        <v>43646</v>
      </c>
      <c r="B32" s="18">
        <v>2019</v>
      </c>
      <c r="C32" s="18">
        <v>7</v>
      </c>
      <c r="D32" s="19">
        <v>30</v>
      </c>
      <c r="E32" s="18">
        <v>1.03</v>
      </c>
      <c r="F32" s="18">
        <v>4.72</v>
      </c>
      <c r="G32" s="18">
        <v>0.28999999999999998</v>
      </c>
      <c r="H32" s="23">
        <v>0</v>
      </c>
      <c r="I32" s="23">
        <v>349</v>
      </c>
      <c r="J32" s="18">
        <v>181.44</v>
      </c>
      <c r="K32" s="18">
        <v>328.6</v>
      </c>
      <c r="L32" s="18">
        <v>0</v>
      </c>
      <c r="M32" s="18">
        <f>IF(K32&lt;I32,I32-K32,0)</f>
        <v>20.399999999999977</v>
      </c>
      <c r="N32" s="23">
        <v>13.75</v>
      </c>
      <c r="O32" s="23">
        <v>13.75</v>
      </c>
      <c r="P32" s="18">
        <v>7733</v>
      </c>
      <c r="Q32" s="18">
        <v>94827</v>
      </c>
      <c r="R32" s="23">
        <v>0.85455999999999999</v>
      </c>
      <c r="S32" s="23">
        <v>7.979E-2</v>
      </c>
      <c r="T32" s="23">
        <v>0.43245</v>
      </c>
      <c r="U32" s="23">
        <v>0.25950000000000001</v>
      </c>
      <c r="V32" s="23">
        <v>252</v>
      </c>
      <c r="W32" s="23">
        <v>2031</v>
      </c>
      <c r="X32" s="20">
        <v>0.43956299999999998</v>
      </c>
      <c r="Y32" s="20">
        <v>0.43958599999999998</v>
      </c>
      <c r="Z32" s="42">
        <v>68789.509999999995</v>
      </c>
      <c r="AA32" s="19">
        <f>P32+Q32</f>
        <v>102560</v>
      </c>
      <c r="AB32" s="23">
        <v>0</v>
      </c>
      <c r="AC32" s="23">
        <v>0</v>
      </c>
      <c r="AD32" s="23">
        <v>0</v>
      </c>
      <c r="AE32" s="18" t="s">
        <v>49</v>
      </c>
    </row>
    <row r="33" spans="1:31" ht="15.75" customHeight="1" x14ac:dyDescent="0.2">
      <c r="A33" s="17">
        <v>43677</v>
      </c>
      <c r="B33" s="18">
        <v>2019</v>
      </c>
      <c r="C33" s="18">
        <v>8</v>
      </c>
      <c r="D33" s="19">
        <v>31</v>
      </c>
      <c r="E33" s="18">
        <v>1.04</v>
      </c>
      <c r="F33" s="18">
        <v>4.76</v>
      </c>
      <c r="G33" s="18">
        <v>0.28999999999999998</v>
      </c>
      <c r="H33" s="23">
        <v>0</v>
      </c>
      <c r="I33" s="23">
        <v>349</v>
      </c>
      <c r="J33" s="18">
        <v>186.04</v>
      </c>
      <c r="K33" s="18">
        <v>329.76</v>
      </c>
      <c r="L33" s="18">
        <v>0</v>
      </c>
      <c r="M33" s="18">
        <f>IF(K33&lt;I33,I33-K33,0)</f>
        <v>19.240000000000009</v>
      </c>
      <c r="N33" s="23">
        <v>13.75</v>
      </c>
      <c r="O33" s="23">
        <v>13.75</v>
      </c>
      <c r="P33" s="18">
        <v>9428</v>
      </c>
      <c r="Q33" s="18">
        <v>101099</v>
      </c>
      <c r="R33" s="23">
        <v>0.85455999999999999</v>
      </c>
      <c r="S33" s="23">
        <v>7.979E-2</v>
      </c>
      <c r="T33" s="23">
        <v>0.43245</v>
      </c>
      <c r="U33" s="23">
        <v>0.25950000000000001</v>
      </c>
      <c r="V33" s="23">
        <v>381</v>
      </c>
      <c r="W33" s="23">
        <v>1576</v>
      </c>
      <c r="X33" s="20">
        <v>0.41976400000000003</v>
      </c>
      <c r="Y33" s="20">
        <v>0.41978399999999999</v>
      </c>
      <c r="Z33" s="42">
        <v>77074.05</v>
      </c>
      <c r="AA33" s="19">
        <f>P33+Q33</f>
        <v>110527</v>
      </c>
      <c r="AB33" s="23">
        <v>2540.84</v>
      </c>
      <c r="AC33" s="23">
        <v>0</v>
      </c>
      <c r="AD33" s="23">
        <v>0</v>
      </c>
      <c r="AE33" s="18" t="s">
        <v>49</v>
      </c>
    </row>
    <row r="34" spans="1:31" ht="15.75" customHeight="1" x14ac:dyDescent="0.2">
      <c r="A34" s="17">
        <v>43708</v>
      </c>
      <c r="B34" s="18">
        <v>2019</v>
      </c>
      <c r="C34" s="18">
        <v>9</v>
      </c>
      <c r="D34" s="19">
        <v>31</v>
      </c>
      <c r="E34" s="18">
        <v>1.06</v>
      </c>
      <c r="F34" s="18">
        <v>4.8600000000000003</v>
      </c>
      <c r="G34" s="18">
        <v>0.28999999999999998</v>
      </c>
      <c r="H34" s="23">
        <v>0</v>
      </c>
      <c r="I34" s="23">
        <v>349</v>
      </c>
      <c r="J34" s="18">
        <v>203.04</v>
      </c>
      <c r="K34" s="18">
        <v>332.35</v>
      </c>
      <c r="L34" s="18">
        <v>0</v>
      </c>
      <c r="M34" s="18">
        <f>IF(K34&lt;I34,I34-K34,0)</f>
        <v>16.649999999999977</v>
      </c>
      <c r="N34" s="23">
        <v>13.75</v>
      </c>
      <c r="O34" s="23">
        <v>13.75</v>
      </c>
      <c r="P34" s="18">
        <v>9190</v>
      </c>
      <c r="Q34" s="18">
        <v>105656</v>
      </c>
      <c r="R34" s="23">
        <v>0.85455999999999999</v>
      </c>
      <c r="S34" s="23">
        <v>7.979E-2</v>
      </c>
      <c r="T34" s="23">
        <v>0.43245</v>
      </c>
      <c r="U34" s="23">
        <v>0.25950000000000001</v>
      </c>
      <c r="V34" s="23">
        <v>382</v>
      </c>
      <c r="W34" s="23">
        <v>1907</v>
      </c>
      <c r="X34" s="20">
        <v>0.42010500000000001</v>
      </c>
      <c r="Y34" s="20">
        <v>0.42009999999999997</v>
      </c>
      <c r="Z34" s="42">
        <v>85100.79</v>
      </c>
      <c r="AA34" s="19">
        <f>P34+Q34</f>
        <v>114846</v>
      </c>
      <c r="AB34" s="23">
        <v>0</v>
      </c>
      <c r="AC34" s="23">
        <v>7045.76</v>
      </c>
      <c r="AD34" s="23">
        <v>0</v>
      </c>
      <c r="AE34" s="18" t="s">
        <v>49</v>
      </c>
    </row>
    <row r="35" spans="1:31" ht="15.75" customHeight="1" x14ac:dyDescent="0.2">
      <c r="A35" s="17">
        <v>43738</v>
      </c>
      <c r="B35" s="18">
        <v>2019</v>
      </c>
      <c r="C35" s="18">
        <v>10</v>
      </c>
      <c r="D35" s="19">
        <v>30</v>
      </c>
      <c r="E35" s="18">
        <v>1.06</v>
      </c>
      <c r="F35" s="18">
        <v>4.8600000000000003</v>
      </c>
      <c r="G35" s="18">
        <v>0.28999999999999998</v>
      </c>
      <c r="H35" s="23">
        <v>0</v>
      </c>
      <c r="I35" s="23">
        <v>349</v>
      </c>
      <c r="J35" s="18">
        <v>182.88</v>
      </c>
      <c r="K35" s="18">
        <v>339.26</v>
      </c>
      <c r="L35" s="18">
        <v>0</v>
      </c>
      <c r="M35" s="18">
        <f>IF(K35&lt;I35,I35-K35,0)</f>
        <v>9.7400000000000091</v>
      </c>
      <c r="N35" s="23">
        <v>13.75</v>
      </c>
      <c r="O35" s="23">
        <v>13.75</v>
      </c>
      <c r="P35" s="18">
        <v>8698</v>
      </c>
      <c r="Q35" s="18">
        <v>101917</v>
      </c>
      <c r="R35" s="23">
        <v>0.85455999999999999</v>
      </c>
      <c r="S35" s="23">
        <v>7.979E-2</v>
      </c>
      <c r="T35" s="23">
        <v>0.43245</v>
      </c>
      <c r="U35" s="23">
        <v>0.25950000000000001</v>
      </c>
      <c r="V35" s="23">
        <v>434</v>
      </c>
      <c r="W35" s="23">
        <v>2075</v>
      </c>
      <c r="X35" s="20">
        <v>0.42087599999999997</v>
      </c>
      <c r="Y35" s="20">
        <v>0.420877</v>
      </c>
      <c r="Z35" s="42">
        <v>83617.47</v>
      </c>
      <c r="AA35" s="19">
        <f>P35+Q35</f>
        <v>110615</v>
      </c>
      <c r="AB35" s="23">
        <v>0</v>
      </c>
      <c r="AC35" s="23">
        <v>6798.71</v>
      </c>
      <c r="AD35" s="23">
        <v>0</v>
      </c>
      <c r="AE35" s="18" t="s">
        <v>49</v>
      </c>
    </row>
    <row r="36" spans="1:31" ht="15.75" customHeight="1" x14ac:dyDescent="0.2">
      <c r="A36" s="17">
        <v>43769</v>
      </c>
      <c r="B36" s="18">
        <v>2019</v>
      </c>
      <c r="C36" s="18">
        <v>11</v>
      </c>
      <c r="D36" s="19">
        <v>31</v>
      </c>
      <c r="E36" s="18">
        <v>0.97</v>
      </c>
      <c r="F36" s="18">
        <v>4.43</v>
      </c>
      <c r="G36" s="18">
        <v>0.28999999999999998</v>
      </c>
      <c r="H36" s="23">
        <v>0</v>
      </c>
      <c r="I36" s="23">
        <v>349</v>
      </c>
      <c r="J36" s="18">
        <v>187.2</v>
      </c>
      <c r="K36" s="18">
        <v>395.42</v>
      </c>
      <c r="L36" s="18">
        <v>0</v>
      </c>
      <c r="M36" s="18">
        <f>IF(K36&lt;I36,I36-K36,0)</f>
        <v>0</v>
      </c>
      <c r="N36" s="23">
        <v>13.75</v>
      </c>
      <c r="O36" s="23">
        <v>13.75</v>
      </c>
      <c r="P36" s="18">
        <v>9688</v>
      </c>
      <c r="Q36" s="18">
        <v>110106</v>
      </c>
      <c r="R36" s="23">
        <v>0.85455999999999999</v>
      </c>
      <c r="S36" s="23">
        <v>7.979E-2</v>
      </c>
      <c r="T36" s="23">
        <v>0.43245</v>
      </c>
      <c r="U36" s="23">
        <v>0.25950000000000001</v>
      </c>
      <c r="V36" s="23">
        <v>466</v>
      </c>
      <c r="W36" s="23">
        <v>2169</v>
      </c>
      <c r="X36" s="20">
        <v>0.42085800000000001</v>
      </c>
      <c r="Y36" s="20">
        <v>0.42088500000000001</v>
      </c>
      <c r="Z36" s="42">
        <v>85537.89</v>
      </c>
      <c r="AA36" s="19">
        <f>P36+Q36</f>
        <v>119794</v>
      </c>
      <c r="AB36" s="23">
        <v>2761.08</v>
      </c>
      <c r="AC36" s="23">
        <v>0</v>
      </c>
      <c r="AD36" s="23">
        <v>0</v>
      </c>
      <c r="AE36" s="18" t="s">
        <v>49</v>
      </c>
    </row>
    <row r="37" spans="1:31" ht="15.75" customHeight="1" x14ac:dyDescent="0.2">
      <c r="A37" s="17">
        <v>43799</v>
      </c>
      <c r="B37" s="18">
        <v>2019</v>
      </c>
      <c r="C37" s="18">
        <v>12</v>
      </c>
      <c r="D37" s="19">
        <v>30</v>
      </c>
      <c r="E37" s="18">
        <v>1.02</v>
      </c>
      <c r="F37" s="18">
        <v>4.66</v>
      </c>
      <c r="G37" s="18">
        <v>0.28999999999999998</v>
      </c>
      <c r="H37" s="23">
        <v>0</v>
      </c>
      <c r="I37" s="23">
        <v>349</v>
      </c>
      <c r="J37" s="18">
        <v>198.72</v>
      </c>
      <c r="K37" s="18">
        <v>359.71</v>
      </c>
      <c r="L37" s="18">
        <v>0</v>
      </c>
      <c r="M37" s="18">
        <f>IF(K37&lt;I37,I37-K37,0)</f>
        <v>0</v>
      </c>
      <c r="N37" s="23">
        <v>13.75</v>
      </c>
      <c r="O37" s="23">
        <v>13.75</v>
      </c>
      <c r="P37" s="18">
        <v>8265</v>
      </c>
      <c r="Q37" s="18">
        <v>101758</v>
      </c>
      <c r="R37" s="23">
        <v>0.85455999999999999</v>
      </c>
      <c r="S37" s="23">
        <v>7.979E-2</v>
      </c>
      <c r="T37" s="23">
        <v>0.43245</v>
      </c>
      <c r="U37" s="23">
        <v>0.25950000000000001</v>
      </c>
      <c r="V37" s="23">
        <v>362</v>
      </c>
      <c r="W37" s="23">
        <v>2474</v>
      </c>
      <c r="X37" s="20">
        <v>0.417541</v>
      </c>
      <c r="Y37" s="20">
        <v>0.41754200000000002</v>
      </c>
      <c r="Z37" s="42">
        <v>82177.19</v>
      </c>
      <c r="AA37" s="19">
        <f>P37+Q37</f>
        <v>110023</v>
      </c>
      <c r="AB37" s="23">
        <v>0</v>
      </c>
      <c r="AC37" s="23">
        <v>6992.14</v>
      </c>
      <c r="AD37" s="23">
        <v>0</v>
      </c>
      <c r="AE37" s="18" t="s">
        <v>49</v>
      </c>
    </row>
  </sheetData>
  <autoFilter ref="A1:FJ38" xr:uid="{00000000-0009-0000-0000-000003000000}">
    <sortState xmlns:xlrd2="http://schemas.microsoft.com/office/spreadsheetml/2017/richdata2" ref="A2:FJ38">
      <sortCondition ref="A1:A38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J37"/>
  <sheetViews>
    <sheetView workbookViewId="0">
      <pane xSplit="3" ySplit="1" topLeftCell="N9" activePane="bottomRight" state="frozen"/>
      <selection pane="topRight" activeCell="D1" sqref="D1"/>
      <selection pane="bottomLeft" activeCell="A2" sqref="A2"/>
      <selection pane="bottomRight" activeCell="P46" sqref="P46"/>
    </sheetView>
  </sheetViews>
  <sheetFormatPr baseColWidth="10" defaultColWidth="14.5" defaultRowHeight="15.75" customHeight="1" x14ac:dyDescent="0.15"/>
  <cols>
    <col min="1" max="1" width="10.6640625" customWidth="1"/>
    <col min="2" max="2" width="8" customWidth="1"/>
    <col min="3" max="3" width="7.83203125" customWidth="1"/>
    <col min="4" max="4" width="12" customWidth="1"/>
    <col min="5" max="5" width="12.83203125" customWidth="1"/>
    <col min="6" max="6" width="10.5" customWidth="1"/>
    <col min="7" max="7" width="8.5" customWidth="1"/>
    <col min="8" max="8" width="28.5" customWidth="1"/>
    <col min="9" max="9" width="29.5" customWidth="1"/>
    <col min="10" max="10" width="27.5" customWidth="1"/>
    <col min="11" max="11" width="28.5" customWidth="1"/>
    <col min="12" max="12" width="22.6640625" customWidth="1"/>
    <col min="13" max="13" width="23.5" customWidth="1"/>
    <col min="14" max="14" width="19.33203125" customWidth="1"/>
    <col min="15" max="15" width="20.33203125" customWidth="1"/>
    <col min="16" max="16" width="18.83203125" customWidth="1"/>
    <col min="17" max="17" width="19.83203125" customWidth="1"/>
    <col min="18" max="18" width="20.5" customWidth="1"/>
    <col min="19" max="19" width="21.5" customWidth="1"/>
    <col min="20" max="20" width="18" customWidth="1"/>
    <col min="21" max="21" width="18.83203125" customWidth="1"/>
    <col min="22" max="22" width="21.1640625" customWidth="1"/>
    <col min="23" max="23" width="22.1640625" customWidth="1"/>
    <col min="24" max="24" width="19.6640625" customWidth="1"/>
    <col min="25" max="25" width="20.6640625" customWidth="1"/>
    <col min="26" max="26" width="17.1640625" customWidth="1"/>
    <col min="27" max="27" width="16.83203125" customWidth="1"/>
    <col min="28" max="28" width="19.6640625" customWidth="1"/>
    <col min="29" max="30" width="20.6640625" customWidth="1"/>
    <col min="31" max="31" width="17.5" customWidth="1"/>
  </cols>
  <sheetData>
    <row r="1" spans="1:166" ht="15" x14ac:dyDescent="0.2">
      <c r="A1" s="13" t="s">
        <v>21</v>
      </c>
      <c r="B1" s="14" t="s">
        <v>22</v>
      </c>
      <c r="C1" s="15" t="s">
        <v>23</v>
      </c>
      <c r="D1" s="14" t="s">
        <v>24</v>
      </c>
      <c r="E1" s="16" t="s">
        <v>25</v>
      </c>
      <c r="F1" s="16" t="s">
        <v>26</v>
      </c>
      <c r="G1" s="14" t="s">
        <v>27</v>
      </c>
      <c r="H1" s="14" t="s">
        <v>28</v>
      </c>
      <c r="I1" s="14" t="s">
        <v>29</v>
      </c>
      <c r="J1" s="16" t="s">
        <v>30</v>
      </c>
      <c r="K1" s="16" t="s">
        <v>31</v>
      </c>
      <c r="L1" s="16" t="s">
        <v>32</v>
      </c>
      <c r="M1" s="14" t="s">
        <v>33</v>
      </c>
      <c r="N1" s="16" t="s">
        <v>34</v>
      </c>
      <c r="O1" s="16" t="s">
        <v>35</v>
      </c>
      <c r="P1" s="16" t="s">
        <v>36</v>
      </c>
      <c r="Q1" s="16" t="s">
        <v>37</v>
      </c>
      <c r="R1" s="16" t="s">
        <v>38</v>
      </c>
      <c r="S1" s="16" t="s">
        <v>39</v>
      </c>
      <c r="T1" s="16" t="s">
        <v>40</v>
      </c>
      <c r="U1" s="16" t="s">
        <v>41</v>
      </c>
      <c r="V1" s="16" t="s">
        <v>42</v>
      </c>
      <c r="W1" s="16" t="s">
        <v>43</v>
      </c>
      <c r="X1" s="16" t="s">
        <v>44</v>
      </c>
      <c r="Y1" s="16" t="s">
        <v>45</v>
      </c>
      <c r="Z1" s="16" t="s">
        <v>113</v>
      </c>
      <c r="AA1" s="16" t="s">
        <v>114</v>
      </c>
      <c r="AB1" s="14" t="s">
        <v>46</v>
      </c>
      <c r="AC1" s="14" t="s">
        <v>47</v>
      </c>
      <c r="AD1" s="14" t="s">
        <v>48</v>
      </c>
      <c r="AE1" s="14" t="s">
        <v>115</v>
      </c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</row>
    <row r="2" spans="1:166" ht="15.75" customHeight="1" x14ac:dyDescent="0.15">
      <c r="A2" s="17">
        <v>42750</v>
      </c>
      <c r="B2" s="18">
        <v>2017</v>
      </c>
      <c r="C2" s="18">
        <v>1</v>
      </c>
      <c r="D2" s="19">
        <v>31</v>
      </c>
      <c r="E2" s="18">
        <v>0.73</v>
      </c>
      <c r="F2" s="18">
        <v>3.37</v>
      </c>
      <c r="G2" s="18">
        <v>0.28999999999999998</v>
      </c>
      <c r="H2" s="18">
        <v>0</v>
      </c>
      <c r="I2" s="18">
        <v>500</v>
      </c>
      <c r="J2" s="23">
        <v>201.6</v>
      </c>
      <c r="K2" s="23">
        <v>370.08</v>
      </c>
      <c r="L2" s="18">
        <v>0</v>
      </c>
      <c r="M2" s="18">
        <f t="shared" ref="M2:M37" si="0">IF(K2&lt;I2,I2-K2,0)</f>
        <v>129.92000000000002</v>
      </c>
      <c r="N2" s="26">
        <v>14.6</v>
      </c>
      <c r="O2" s="26">
        <v>14.6</v>
      </c>
      <c r="P2" s="23">
        <v>5975</v>
      </c>
      <c r="Q2" s="23">
        <v>66528</v>
      </c>
      <c r="R2" s="27">
        <v>0.84218000000000004</v>
      </c>
      <c r="S2" s="27">
        <v>6.0389999999999999E-2</v>
      </c>
      <c r="T2" s="27">
        <v>0.43634000000000001</v>
      </c>
      <c r="U2" s="27">
        <v>0.27472000000000002</v>
      </c>
      <c r="V2" s="27">
        <v>45</v>
      </c>
      <c r="W2" s="27">
        <v>1112</v>
      </c>
      <c r="X2" s="27">
        <v>0.43819399999999997</v>
      </c>
      <c r="Y2" s="27">
        <v>0.438249</v>
      </c>
      <c r="Z2" s="23">
        <v>43507.53</v>
      </c>
      <c r="AA2" s="19">
        <f t="shared" ref="AA2:AA37" si="1">P2+Q2</f>
        <v>72503</v>
      </c>
      <c r="AB2" s="27">
        <v>0</v>
      </c>
      <c r="AC2" s="27">
        <v>0</v>
      </c>
      <c r="AD2" s="27">
        <v>0</v>
      </c>
      <c r="AE2" s="18" t="s">
        <v>49</v>
      </c>
    </row>
    <row r="3" spans="1:166" ht="15.75" customHeight="1" x14ac:dyDescent="0.15">
      <c r="A3" s="17">
        <v>42781</v>
      </c>
      <c r="B3" s="18">
        <v>2017</v>
      </c>
      <c r="C3" s="18">
        <v>2</v>
      </c>
      <c r="D3" s="19">
        <v>31</v>
      </c>
      <c r="E3" s="18">
        <v>0.8</v>
      </c>
      <c r="F3" s="18">
        <v>3.7</v>
      </c>
      <c r="G3" s="18">
        <v>0.28999999999999998</v>
      </c>
      <c r="H3" s="18">
        <v>0</v>
      </c>
      <c r="I3" s="18">
        <v>500</v>
      </c>
      <c r="J3" s="23">
        <v>177.12</v>
      </c>
      <c r="K3" s="23">
        <v>357.12</v>
      </c>
      <c r="L3" s="18">
        <v>0</v>
      </c>
      <c r="M3" s="18">
        <f t="shared" si="0"/>
        <v>142.88</v>
      </c>
      <c r="N3" s="26">
        <v>14.6</v>
      </c>
      <c r="O3" s="26">
        <v>14.6</v>
      </c>
      <c r="P3" s="23">
        <v>6955</v>
      </c>
      <c r="Q3" s="23">
        <v>88158</v>
      </c>
      <c r="R3" s="27">
        <v>0.84218000000000004</v>
      </c>
      <c r="S3" s="27">
        <v>6.0389999999999999E-2</v>
      </c>
      <c r="T3" s="27">
        <v>0.43634000000000001</v>
      </c>
      <c r="U3" s="27">
        <v>0.27472000000000002</v>
      </c>
      <c r="V3" s="27">
        <v>45</v>
      </c>
      <c r="W3" s="27">
        <v>1112</v>
      </c>
      <c r="X3" s="27">
        <v>0.43819399999999997</v>
      </c>
      <c r="Y3" s="27">
        <v>0.438249</v>
      </c>
      <c r="Z3" s="23">
        <v>54259.38</v>
      </c>
      <c r="AA3" s="19">
        <f t="shared" si="1"/>
        <v>95113</v>
      </c>
      <c r="AB3" s="27">
        <v>0</v>
      </c>
      <c r="AC3" s="27">
        <v>0</v>
      </c>
      <c r="AD3" s="27">
        <v>0</v>
      </c>
      <c r="AE3" s="18" t="s">
        <v>49</v>
      </c>
    </row>
    <row r="4" spans="1:166" ht="15.75" customHeight="1" x14ac:dyDescent="0.15">
      <c r="A4" s="17">
        <v>42809</v>
      </c>
      <c r="B4" s="18">
        <v>2017</v>
      </c>
      <c r="C4" s="18">
        <v>3</v>
      </c>
      <c r="D4" s="19">
        <v>28</v>
      </c>
      <c r="E4" s="18">
        <v>0.89</v>
      </c>
      <c r="F4" s="18">
        <v>4.0599999999999996</v>
      </c>
      <c r="G4" s="18">
        <v>0.28999999999999998</v>
      </c>
      <c r="H4" s="18">
        <v>0</v>
      </c>
      <c r="I4" s="18">
        <v>500</v>
      </c>
      <c r="J4" s="23">
        <v>331.2</v>
      </c>
      <c r="K4" s="23">
        <v>560.16</v>
      </c>
      <c r="L4" s="18">
        <v>0</v>
      </c>
      <c r="M4" s="18">
        <f t="shared" si="0"/>
        <v>0</v>
      </c>
      <c r="N4" s="26">
        <v>14.6</v>
      </c>
      <c r="O4" s="26">
        <v>14.6</v>
      </c>
      <c r="P4" s="23">
        <v>11987</v>
      </c>
      <c r="Q4" s="23">
        <v>114211</v>
      </c>
      <c r="R4" s="27">
        <v>0.84218000000000004</v>
      </c>
      <c r="S4" s="27">
        <v>6.0389999999999999E-2</v>
      </c>
      <c r="T4" s="27">
        <v>0.43634000000000001</v>
      </c>
      <c r="U4" s="27">
        <v>0.27472000000000002</v>
      </c>
      <c r="V4" s="27">
        <v>45</v>
      </c>
      <c r="W4" s="27">
        <v>1112</v>
      </c>
      <c r="X4" s="27">
        <v>0.43819399999999997</v>
      </c>
      <c r="Y4" s="27">
        <v>0.438249</v>
      </c>
      <c r="Z4" s="23">
        <v>75809.259999999995</v>
      </c>
      <c r="AA4" s="19">
        <f t="shared" si="1"/>
        <v>126198</v>
      </c>
      <c r="AB4" s="27">
        <v>0</v>
      </c>
      <c r="AC4" s="27">
        <v>0</v>
      </c>
      <c r="AD4" s="27">
        <v>0</v>
      </c>
      <c r="AE4" s="18" t="s">
        <v>49</v>
      </c>
    </row>
    <row r="5" spans="1:166" ht="15.75" customHeight="1" x14ac:dyDescent="0.15">
      <c r="A5" s="17">
        <v>42840</v>
      </c>
      <c r="B5" s="18">
        <v>2017</v>
      </c>
      <c r="C5" s="18">
        <v>4</v>
      </c>
      <c r="D5" s="19">
        <v>31</v>
      </c>
      <c r="E5" s="18">
        <v>0.97</v>
      </c>
      <c r="F5" s="18">
        <v>4.4800000000000004</v>
      </c>
      <c r="G5" s="18">
        <v>0.28999999999999998</v>
      </c>
      <c r="H5" s="18">
        <v>0</v>
      </c>
      <c r="I5" s="18">
        <v>500</v>
      </c>
      <c r="J5" s="23">
        <v>348.48</v>
      </c>
      <c r="K5" s="23">
        <v>571.67999999999995</v>
      </c>
      <c r="L5" s="18">
        <v>0</v>
      </c>
      <c r="M5" s="18">
        <f t="shared" si="0"/>
        <v>0</v>
      </c>
      <c r="N5" s="26">
        <v>14.6</v>
      </c>
      <c r="O5" s="26">
        <v>14.6</v>
      </c>
      <c r="P5" s="23">
        <v>15657</v>
      </c>
      <c r="Q5" s="23">
        <v>122330</v>
      </c>
      <c r="R5" s="27">
        <v>0.84218000000000004</v>
      </c>
      <c r="S5" s="27">
        <v>6.0389999999999999E-2</v>
      </c>
      <c r="T5" s="27">
        <v>0.43634000000000001</v>
      </c>
      <c r="U5" s="27">
        <v>0.27472000000000002</v>
      </c>
      <c r="V5" s="27">
        <v>45</v>
      </c>
      <c r="W5" s="27">
        <v>1112</v>
      </c>
      <c r="X5" s="27">
        <v>0.43819399999999997</v>
      </c>
      <c r="Y5" s="27">
        <v>0.438249</v>
      </c>
      <c r="Z5" s="23">
        <v>83055.17</v>
      </c>
      <c r="AA5" s="19">
        <f t="shared" si="1"/>
        <v>137987</v>
      </c>
      <c r="AB5" s="27">
        <v>0</v>
      </c>
      <c r="AC5" s="27">
        <v>0</v>
      </c>
      <c r="AD5" s="27">
        <v>0</v>
      </c>
      <c r="AE5" s="18" t="s">
        <v>49</v>
      </c>
    </row>
    <row r="6" spans="1:166" ht="15.75" customHeight="1" x14ac:dyDescent="0.15">
      <c r="A6" s="17">
        <v>42870</v>
      </c>
      <c r="B6" s="18">
        <v>2017</v>
      </c>
      <c r="C6" s="18">
        <v>5</v>
      </c>
      <c r="D6" s="19">
        <v>30</v>
      </c>
      <c r="E6" s="18">
        <v>1.07</v>
      </c>
      <c r="F6" s="18">
        <v>4.93</v>
      </c>
      <c r="G6" s="18">
        <v>0.28999999999999998</v>
      </c>
      <c r="H6" s="18">
        <v>0</v>
      </c>
      <c r="I6" s="18">
        <v>500</v>
      </c>
      <c r="J6" s="23">
        <v>275.04000000000002</v>
      </c>
      <c r="K6" s="23">
        <v>360</v>
      </c>
      <c r="L6" s="18">
        <v>0</v>
      </c>
      <c r="M6" s="18">
        <f t="shared" si="0"/>
        <v>140</v>
      </c>
      <c r="N6" s="26">
        <v>14.6</v>
      </c>
      <c r="O6" s="26">
        <v>14.6</v>
      </c>
      <c r="P6" s="23">
        <v>10652</v>
      </c>
      <c r="Q6" s="23">
        <v>93604</v>
      </c>
      <c r="R6" s="27">
        <v>0.84218000000000004</v>
      </c>
      <c r="S6" s="27">
        <v>6.0389999999999999E-2</v>
      </c>
      <c r="T6" s="27">
        <v>0.43634000000000001</v>
      </c>
      <c r="U6" s="27">
        <v>0.27472000000000002</v>
      </c>
      <c r="V6" s="27">
        <v>45</v>
      </c>
      <c r="W6" s="27">
        <v>1112</v>
      </c>
      <c r="X6" s="27">
        <v>0.43819399999999997</v>
      </c>
      <c r="Y6" s="27">
        <v>0.438249</v>
      </c>
      <c r="Z6" s="23">
        <v>60908.39</v>
      </c>
      <c r="AA6" s="19">
        <f t="shared" si="1"/>
        <v>104256</v>
      </c>
      <c r="AB6" s="27">
        <v>0</v>
      </c>
      <c r="AC6" s="27">
        <v>0</v>
      </c>
      <c r="AD6" s="27">
        <v>0</v>
      </c>
      <c r="AE6" s="18" t="s">
        <v>49</v>
      </c>
    </row>
    <row r="7" spans="1:166" ht="15.75" customHeight="1" x14ac:dyDescent="0.15">
      <c r="A7" s="17">
        <v>42901</v>
      </c>
      <c r="B7" s="18">
        <v>2017</v>
      </c>
      <c r="C7" s="18">
        <v>6</v>
      </c>
      <c r="D7" s="19">
        <v>31</v>
      </c>
      <c r="E7" s="18">
        <v>1.18</v>
      </c>
      <c r="F7" s="18">
        <v>5.42</v>
      </c>
      <c r="G7" s="18">
        <v>0.28999999999999998</v>
      </c>
      <c r="H7" s="18">
        <v>0</v>
      </c>
      <c r="I7" s="18">
        <v>500</v>
      </c>
      <c r="J7" s="23">
        <v>269.27999999999997</v>
      </c>
      <c r="K7" s="23">
        <v>406.08</v>
      </c>
      <c r="L7" s="18">
        <v>0</v>
      </c>
      <c r="M7" s="18">
        <f t="shared" si="0"/>
        <v>93.920000000000016</v>
      </c>
      <c r="N7" s="26">
        <v>14.6</v>
      </c>
      <c r="O7" s="26">
        <v>14.6</v>
      </c>
      <c r="P7" s="23">
        <v>11932</v>
      </c>
      <c r="Q7" s="23">
        <v>91171</v>
      </c>
      <c r="R7" s="27">
        <v>0.84218000000000004</v>
      </c>
      <c r="S7" s="27">
        <v>6.0389999999999999E-2</v>
      </c>
      <c r="T7" s="27">
        <v>0.43634000000000001</v>
      </c>
      <c r="U7" s="27">
        <v>0.27472000000000002</v>
      </c>
      <c r="V7" s="27">
        <v>45</v>
      </c>
      <c r="W7" s="27">
        <v>1112</v>
      </c>
      <c r="X7" s="27">
        <v>0.43819399999999997</v>
      </c>
      <c r="Y7" s="27">
        <v>0.438249</v>
      </c>
      <c r="Z7" s="23">
        <v>64233.54</v>
      </c>
      <c r="AA7" s="19">
        <f t="shared" si="1"/>
        <v>103103</v>
      </c>
      <c r="AB7" s="27">
        <v>0</v>
      </c>
      <c r="AC7" s="27">
        <v>0</v>
      </c>
      <c r="AD7" s="27">
        <v>0</v>
      </c>
      <c r="AE7" s="18" t="s">
        <v>49</v>
      </c>
    </row>
    <row r="8" spans="1:166" ht="15.75" customHeight="1" x14ac:dyDescent="0.15">
      <c r="A8" s="17">
        <v>42931</v>
      </c>
      <c r="B8" s="18">
        <v>2017</v>
      </c>
      <c r="C8" s="18">
        <v>7</v>
      </c>
      <c r="D8" s="19">
        <v>30</v>
      </c>
      <c r="E8" s="18">
        <v>1.3</v>
      </c>
      <c r="F8" s="18">
        <v>5.96</v>
      </c>
      <c r="G8" s="18">
        <v>0.28999999999999998</v>
      </c>
      <c r="H8" s="18">
        <v>0</v>
      </c>
      <c r="I8" s="18">
        <v>500</v>
      </c>
      <c r="J8" s="23">
        <v>190.08</v>
      </c>
      <c r="K8" s="23">
        <v>236.16</v>
      </c>
      <c r="L8" s="18">
        <v>0</v>
      </c>
      <c r="M8" s="18">
        <f t="shared" si="0"/>
        <v>263.84000000000003</v>
      </c>
      <c r="N8" s="26">
        <v>14.6</v>
      </c>
      <c r="O8" s="26">
        <v>14.6</v>
      </c>
      <c r="P8" s="23">
        <v>8928</v>
      </c>
      <c r="Q8" s="23">
        <v>78364</v>
      </c>
      <c r="R8" s="27">
        <v>0.84218000000000004</v>
      </c>
      <c r="S8" s="27">
        <v>6.0389999999999999E-2</v>
      </c>
      <c r="T8" s="27">
        <v>0.43634000000000001</v>
      </c>
      <c r="U8" s="27">
        <v>0.27472000000000002</v>
      </c>
      <c r="V8" s="27">
        <v>45</v>
      </c>
      <c r="W8" s="27">
        <v>1112</v>
      </c>
      <c r="X8" s="27">
        <v>0.43819399999999997</v>
      </c>
      <c r="Y8" s="27">
        <v>0.438249</v>
      </c>
      <c r="Z8" s="23">
        <v>56660.54</v>
      </c>
      <c r="AA8" s="19">
        <f t="shared" si="1"/>
        <v>87292</v>
      </c>
      <c r="AB8" s="27">
        <v>0</v>
      </c>
      <c r="AC8" s="27">
        <v>0</v>
      </c>
      <c r="AD8" s="27">
        <v>0</v>
      </c>
      <c r="AE8" s="18" t="s">
        <v>49</v>
      </c>
    </row>
    <row r="9" spans="1:166" ht="15.75" customHeight="1" x14ac:dyDescent="0.15">
      <c r="A9" s="17">
        <v>42962</v>
      </c>
      <c r="B9" s="18">
        <v>2017</v>
      </c>
      <c r="C9" s="18">
        <v>8</v>
      </c>
      <c r="D9" s="19">
        <v>31</v>
      </c>
      <c r="E9" s="18">
        <v>1.43</v>
      </c>
      <c r="F9" s="18">
        <v>6.55</v>
      </c>
      <c r="G9" s="18">
        <v>0.28999999999999998</v>
      </c>
      <c r="H9" s="18">
        <v>0</v>
      </c>
      <c r="I9" s="18">
        <v>500</v>
      </c>
      <c r="J9" s="23">
        <v>236.16</v>
      </c>
      <c r="K9" s="23">
        <v>408.96</v>
      </c>
      <c r="L9" s="18">
        <v>0</v>
      </c>
      <c r="M9" s="18">
        <f t="shared" si="0"/>
        <v>91.04000000000002</v>
      </c>
      <c r="N9" s="26">
        <v>14.6</v>
      </c>
      <c r="O9" s="26">
        <v>14.6</v>
      </c>
      <c r="P9" s="23">
        <v>9043</v>
      </c>
      <c r="Q9" s="23">
        <v>83411</v>
      </c>
      <c r="R9" s="27">
        <v>0.84218000000000004</v>
      </c>
      <c r="S9" s="27">
        <v>6.0389999999999999E-2</v>
      </c>
      <c r="T9" s="27">
        <v>0.43634000000000001</v>
      </c>
      <c r="U9" s="27">
        <v>0.27472000000000002</v>
      </c>
      <c r="V9" s="27">
        <v>45</v>
      </c>
      <c r="W9" s="27">
        <v>1112</v>
      </c>
      <c r="X9" s="27">
        <v>0.43819399999999997</v>
      </c>
      <c r="Y9" s="27">
        <v>0.438249</v>
      </c>
      <c r="Z9" s="23">
        <v>64191.360000000001</v>
      </c>
      <c r="AA9" s="19">
        <f t="shared" si="1"/>
        <v>92454</v>
      </c>
      <c r="AB9" s="27">
        <v>0</v>
      </c>
      <c r="AC9" s="27">
        <v>0</v>
      </c>
      <c r="AD9" s="27">
        <v>0</v>
      </c>
      <c r="AE9" s="18" t="s">
        <v>49</v>
      </c>
    </row>
    <row r="10" spans="1:166" ht="15.75" customHeight="1" x14ac:dyDescent="0.15">
      <c r="A10" s="17">
        <v>42993</v>
      </c>
      <c r="B10" s="18">
        <v>2017</v>
      </c>
      <c r="C10" s="18">
        <v>9</v>
      </c>
      <c r="D10" s="19">
        <v>31</v>
      </c>
      <c r="E10" s="18">
        <v>1.52</v>
      </c>
      <c r="F10" s="18">
        <v>6.98</v>
      </c>
      <c r="G10" s="18">
        <v>0.28999999999999998</v>
      </c>
      <c r="H10" s="18">
        <v>0</v>
      </c>
      <c r="I10" s="18">
        <v>500</v>
      </c>
      <c r="J10" s="23">
        <v>313.92</v>
      </c>
      <c r="K10" s="23">
        <v>476.64</v>
      </c>
      <c r="L10" s="18">
        <v>0</v>
      </c>
      <c r="M10" s="18">
        <f t="shared" si="0"/>
        <v>23.360000000000014</v>
      </c>
      <c r="N10" s="26">
        <v>14.6</v>
      </c>
      <c r="O10" s="26">
        <v>14.6</v>
      </c>
      <c r="P10" s="23">
        <v>13458</v>
      </c>
      <c r="Q10" s="23">
        <v>112853</v>
      </c>
      <c r="R10" s="27">
        <v>0.84218000000000004</v>
      </c>
      <c r="S10" s="27">
        <v>6.0389999999999999E-2</v>
      </c>
      <c r="T10" s="27">
        <v>0.43634000000000001</v>
      </c>
      <c r="U10" s="27">
        <v>0.27472000000000002</v>
      </c>
      <c r="V10" s="27">
        <v>45</v>
      </c>
      <c r="W10" s="27">
        <v>1112</v>
      </c>
      <c r="X10" s="27">
        <v>0.43819399999999997</v>
      </c>
      <c r="Y10" s="27">
        <v>0.438249</v>
      </c>
      <c r="Z10" s="23">
        <v>86422</v>
      </c>
      <c r="AA10" s="19">
        <f t="shared" si="1"/>
        <v>126311</v>
      </c>
      <c r="AB10" s="27">
        <v>0</v>
      </c>
      <c r="AC10" s="27">
        <v>0</v>
      </c>
      <c r="AD10" s="27">
        <v>0</v>
      </c>
      <c r="AE10" s="18" t="s">
        <v>49</v>
      </c>
    </row>
    <row r="11" spans="1:166" ht="15.75" customHeight="1" x14ac:dyDescent="0.15">
      <c r="A11" s="17">
        <v>43023</v>
      </c>
      <c r="B11" s="18">
        <v>2017</v>
      </c>
      <c r="C11" s="18">
        <v>10</v>
      </c>
      <c r="D11" s="19">
        <v>30</v>
      </c>
      <c r="E11" s="18">
        <v>1.65</v>
      </c>
      <c r="F11" s="18">
        <v>7.6</v>
      </c>
      <c r="G11" s="18">
        <v>0.28999999999999998</v>
      </c>
      <c r="H11" s="18">
        <v>0</v>
      </c>
      <c r="I11" s="18">
        <v>500</v>
      </c>
      <c r="J11" s="23">
        <v>328.32</v>
      </c>
      <c r="K11" s="23">
        <v>482.4</v>
      </c>
      <c r="L11" s="18">
        <v>0</v>
      </c>
      <c r="M11" s="18">
        <f t="shared" si="0"/>
        <v>17.600000000000023</v>
      </c>
      <c r="N11" s="26">
        <v>14.6</v>
      </c>
      <c r="O11" s="26">
        <v>14.6</v>
      </c>
      <c r="P11" s="23">
        <v>12350</v>
      </c>
      <c r="Q11" s="23">
        <v>107387</v>
      </c>
      <c r="R11" s="27">
        <v>0.84218000000000004</v>
      </c>
      <c r="S11" s="27">
        <v>6.0389999999999999E-2</v>
      </c>
      <c r="T11" s="27">
        <v>0.43634000000000001</v>
      </c>
      <c r="U11" s="27">
        <v>0.27472000000000002</v>
      </c>
      <c r="V11" s="27">
        <v>45</v>
      </c>
      <c r="W11" s="27">
        <v>1112</v>
      </c>
      <c r="X11" s="27">
        <v>0.43819399999999997</v>
      </c>
      <c r="Y11" s="27">
        <v>0.438249</v>
      </c>
      <c r="Z11" s="23">
        <v>84920.54</v>
      </c>
      <c r="AA11" s="19">
        <f t="shared" si="1"/>
        <v>119737</v>
      </c>
      <c r="AB11" s="27">
        <v>0</v>
      </c>
      <c r="AC11" s="27">
        <v>0</v>
      </c>
      <c r="AD11" s="27">
        <v>0</v>
      </c>
      <c r="AE11" s="18" t="s">
        <v>49</v>
      </c>
    </row>
    <row r="12" spans="1:166" ht="15.75" customHeight="1" x14ac:dyDescent="0.15">
      <c r="A12" s="17">
        <v>43054</v>
      </c>
      <c r="B12" s="18">
        <v>2017</v>
      </c>
      <c r="C12" s="18">
        <v>11</v>
      </c>
      <c r="D12" s="19">
        <v>31</v>
      </c>
      <c r="E12" s="18">
        <v>1.65</v>
      </c>
      <c r="F12" s="18">
        <v>7.6</v>
      </c>
      <c r="G12" s="18">
        <v>0.28999999999999998</v>
      </c>
      <c r="H12" s="18">
        <v>0</v>
      </c>
      <c r="I12" s="18">
        <v>500</v>
      </c>
      <c r="J12" s="23">
        <v>318.24</v>
      </c>
      <c r="K12" s="23">
        <v>509.76</v>
      </c>
      <c r="L12" s="18">
        <v>0</v>
      </c>
      <c r="M12" s="18">
        <f t="shared" si="0"/>
        <v>0</v>
      </c>
      <c r="N12" s="26">
        <v>14.6</v>
      </c>
      <c r="O12" s="26">
        <v>14.6</v>
      </c>
      <c r="P12" s="23">
        <v>12056</v>
      </c>
      <c r="Q12" s="23">
        <v>111898</v>
      </c>
      <c r="R12" s="27">
        <v>0.84218000000000004</v>
      </c>
      <c r="S12" s="27">
        <v>6.0389999999999999E-2</v>
      </c>
      <c r="T12" s="27">
        <v>0.43634000000000001</v>
      </c>
      <c r="U12" s="27">
        <v>0.27472000000000002</v>
      </c>
      <c r="V12" s="27">
        <v>45</v>
      </c>
      <c r="W12" s="27">
        <v>1112</v>
      </c>
      <c r="X12" s="27">
        <v>0.43819399999999997</v>
      </c>
      <c r="Y12" s="27">
        <v>0.438249</v>
      </c>
      <c r="Z12" s="23">
        <v>88739.99</v>
      </c>
      <c r="AA12" s="19">
        <f t="shared" si="1"/>
        <v>123954</v>
      </c>
      <c r="AB12" s="27">
        <v>0</v>
      </c>
      <c r="AC12" s="27">
        <v>0</v>
      </c>
      <c r="AD12" s="27">
        <v>0</v>
      </c>
      <c r="AE12" s="18" t="s">
        <v>49</v>
      </c>
    </row>
    <row r="13" spans="1:166" ht="15.75" customHeight="1" x14ac:dyDescent="0.15">
      <c r="A13" s="17">
        <v>43084</v>
      </c>
      <c r="B13" s="18">
        <v>2017</v>
      </c>
      <c r="C13" s="18">
        <v>12</v>
      </c>
      <c r="D13" s="19">
        <v>30</v>
      </c>
      <c r="E13" s="18">
        <v>1.65</v>
      </c>
      <c r="F13" s="18">
        <v>7.6</v>
      </c>
      <c r="G13" s="18">
        <v>0.28999999999999998</v>
      </c>
      <c r="H13" s="18">
        <v>0</v>
      </c>
      <c r="I13" s="18">
        <v>500</v>
      </c>
      <c r="J13" s="23">
        <v>279.36</v>
      </c>
      <c r="K13" s="23">
        <v>488.16</v>
      </c>
      <c r="L13" s="18">
        <v>0</v>
      </c>
      <c r="M13" s="18">
        <f t="shared" si="0"/>
        <v>11.839999999999975</v>
      </c>
      <c r="N13" s="26">
        <v>14.6</v>
      </c>
      <c r="O13" s="26">
        <v>14.6</v>
      </c>
      <c r="P13" s="23">
        <v>11579</v>
      </c>
      <c r="Q13" s="23">
        <v>116236</v>
      </c>
      <c r="R13" s="27">
        <v>0.84218000000000004</v>
      </c>
      <c r="S13" s="27">
        <v>6.0389999999999999E-2</v>
      </c>
      <c r="T13" s="27">
        <v>0.43634000000000001</v>
      </c>
      <c r="U13" s="27">
        <v>0.27472000000000002</v>
      </c>
      <c r="V13" s="27">
        <v>45</v>
      </c>
      <c r="W13" s="27">
        <v>1112</v>
      </c>
      <c r="X13" s="27">
        <v>0.43819399999999997</v>
      </c>
      <c r="Y13" s="27">
        <v>0.438249</v>
      </c>
      <c r="Z13" s="23">
        <v>94338.84</v>
      </c>
      <c r="AA13" s="19">
        <f t="shared" si="1"/>
        <v>127815</v>
      </c>
      <c r="AB13" s="27">
        <v>0</v>
      </c>
      <c r="AC13" s="27">
        <v>0</v>
      </c>
      <c r="AD13" s="27">
        <v>0</v>
      </c>
      <c r="AE13" s="18" t="s">
        <v>49</v>
      </c>
    </row>
    <row r="14" spans="1:166" ht="15.75" customHeight="1" x14ac:dyDescent="0.15">
      <c r="A14" s="17">
        <v>43115</v>
      </c>
      <c r="B14" s="18">
        <v>2018</v>
      </c>
      <c r="C14" s="18">
        <v>1</v>
      </c>
      <c r="D14" s="19">
        <v>31</v>
      </c>
      <c r="E14" s="18">
        <v>1.49</v>
      </c>
      <c r="F14" s="18">
        <v>6.84</v>
      </c>
      <c r="G14" s="18">
        <v>0.28999999999999998</v>
      </c>
      <c r="H14" s="23">
        <v>0</v>
      </c>
      <c r="I14" s="23">
        <v>500</v>
      </c>
      <c r="J14" s="23">
        <v>216</v>
      </c>
      <c r="K14" s="23">
        <v>414.72</v>
      </c>
      <c r="L14" s="18">
        <v>0</v>
      </c>
      <c r="M14" s="18">
        <f t="shared" si="0"/>
        <v>85.279999999999973</v>
      </c>
      <c r="N14" s="26">
        <v>14.6</v>
      </c>
      <c r="O14" s="26">
        <v>14.6</v>
      </c>
      <c r="P14" s="23">
        <v>5321</v>
      </c>
      <c r="Q14" s="23">
        <v>72328</v>
      </c>
      <c r="R14" s="27">
        <v>0.84218000000000004</v>
      </c>
      <c r="S14" s="27">
        <v>6.0389999999999999E-2</v>
      </c>
      <c r="T14" s="27">
        <v>0.43634000000000001</v>
      </c>
      <c r="U14" s="27">
        <v>0.27472000000000002</v>
      </c>
      <c r="V14" s="27">
        <v>45</v>
      </c>
      <c r="W14" s="27">
        <v>1112</v>
      </c>
      <c r="X14" s="27">
        <v>0.43819399999999997</v>
      </c>
      <c r="Y14" s="27">
        <v>0.438249</v>
      </c>
      <c r="Z14" s="23">
        <v>54410.35</v>
      </c>
      <c r="AA14" s="19">
        <f t="shared" si="1"/>
        <v>77649</v>
      </c>
      <c r="AB14" s="27">
        <v>0</v>
      </c>
      <c r="AC14" s="27">
        <v>0</v>
      </c>
      <c r="AD14" s="27">
        <v>0</v>
      </c>
      <c r="AE14" s="18" t="s">
        <v>49</v>
      </c>
    </row>
    <row r="15" spans="1:166" ht="15.75" customHeight="1" x14ac:dyDescent="0.15">
      <c r="A15" s="17">
        <v>43146</v>
      </c>
      <c r="B15" s="18">
        <v>2018</v>
      </c>
      <c r="C15" s="18">
        <v>2</v>
      </c>
      <c r="D15" s="19">
        <v>31</v>
      </c>
      <c r="E15" s="18">
        <v>1.1599999999999999</v>
      </c>
      <c r="F15" s="18">
        <v>5.34</v>
      </c>
      <c r="G15" s="18">
        <v>0.28999999999999998</v>
      </c>
      <c r="H15" s="23">
        <v>0</v>
      </c>
      <c r="I15" s="23">
        <v>500</v>
      </c>
      <c r="J15" s="23">
        <v>123.84</v>
      </c>
      <c r="K15" s="23">
        <v>296.64</v>
      </c>
      <c r="L15" s="18">
        <v>0</v>
      </c>
      <c r="M15" s="18">
        <f t="shared" si="0"/>
        <v>203.36</v>
      </c>
      <c r="N15" s="26">
        <v>14.6</v>
      </c>
      <c r="O15" s="26">
        <v>14.6</v>
      </c>
      <c r="P15" s="23">
        <v>6114</v>
      </c>
      <c r="Q15" s="23">
        <v>79590</v>
      </c>
      <c r="R15" s="27">
        <v>0.84218000000000004</v>
      </c>
      <c r="S15" s="27">
        <v>6.0389999999999999E-2</v>
      </c>
      <c r="T15" s="27">
        <v>0.43634000000000001</v>
      </c>
      <c r="U15" s="27">
        <v>0.27472000000000002</v>
      </c>
      <c r="V15" s="27">
        <v>45</v>
      </c>
      <c r="W15" s="27">
        <v>1112</v>
      </c>
      <c r="X15" s="27">
        <v>0.43819399999999997</v>
      </c>
      <c r="Y15" s="27">
        <v>0.438249</v>
      </c>
      <c r="Z15" s="23">
        <v>56688.22</v>
      </c>
      <c r="AA15" s="19">
        <f t="shared" si="1"/>
        <v>85704</v>
      </c>
      <c r="AB15" s="27">
        <v>0</v>
      </c>
      <c r="AC15" s="27">
        <v>0</v>
      </c>
      <c r="AD15" s="27">
        <v>0</v>
      </c>
      <c r="AE15" s="18" t="s">
        <v>49</v>
      </c>
    </row>
    <row r="16" spans="1:166" ht="15.75" customHeight="1" x14ac:dyDescent="0.15">
      <c r="A16" s="17">
        <v>43174</v>
      </c>
      <c r="B16" s="18">
        <v>2018</v>
      </c>
      <c r="C16" s="18">
        <v>3</v>
      </c>
      <c r="D16" s="19">
        <v>29</v>
      </c>
      <c r="E16" s="18">
        <v>0.89</v>
      </c>
      <c r="F16" s="18">
        <v>4.1100000000000003</v>
      </c>
      <c r="G16" s="18">
        <v>0.28999999999999998</v>
      </c>
      <c r="H16" s="23">
        <v>0</v>
      </c>
      <c r="I16" s="23">
        <v>500</v>
      </c>
      <c r="J16" s="23">
        <v>331.2</v>
      </c>
      <c r="K16" s="23">
        <v>522.72</v>
      </c>
      <c r="L16" s="18">
        <v>0</v>
      </c>
      <c r="M16" s="18">
        <f t="shared" si="0"/>
        <v>0</v>
      </c>
      <c r="N16" s="26">
        <v>14.6</v>
      </c>
      <c r="O16" s="26">
        <v>14.6</v>
      </c>
      <c r="P16" s="23">
        <v>12434</v>
      </c>
      <c r="Q16" s="23">
        <v>112456</v>
      </c>
      <c r="R16" s="27">
        <v>0.84218000000000004</v>
      </c>
      <c r="S16" s="27">
        <v>6.0389999999999999E-2</v>
      </c>
      <c r="T16" s="27">
        <v>0.43634000000000001</v>
      </c>
      <c r="U16" s="27">
        <v>0.27472000000000002</v>
      </c>
      <c r="V16" s="27">
        <v>45</v>
      </c>
      <c r="W16" s="27">
        <v>1112</v>
      </c>
      <c r="X16" s="27">
        <v>0.43819399999999997</v>
      </c>
      <c r="Y16" s="27">
        <v>0.438249</v>
      </c>
      <c r="Z16" s="23">
        <v>79008.03</v>
      </c>
      <c r="AA16" s="19">
        <f t="shared" si="1"/>
        <v>124890</v>
      </c>
      <c r="AB16" s="27">
        <v>0</v>
      </c>
      <c r="AC16" s="27">
        <v>0</v>
      </c>
      <c r="AD16" s="27">
        <v>0</v>
      </c>
      <c r="AE16" s="18" t="s">
        <v>49</v>
      </c>
    </row>
    <row r="17" spans="1:31" ht="15.75" customHeight="1" x14ac:dyDescent="0.15">
      <c r="A17" s="17">
        <v>43205</v>
      </c>
      <c r="B17" s="18">
        <v>2018</v>
      </c>
      <c r="C17" s="18">
        <v>4</v>
      </c>
      <c r="D17" s="19">
        <v>31</v>
      </c>
      <c r="E17" s="18">
        <v>0.89</v>
      </c>
      <c r="F17" s="18">
        <v>4.1100000000000003</v>
      </c>
      <c r="G17" s="18">
        <v>0.28999999999999998</v>
      </c>
      <c r="H17" s="23">
        <v>0</v>
      </c>
      <c r="I17" s="23">
        <v>500</v>
      </c>
      <c r="J17" s="23">
        <v>332.64</v>
      </c>
      <c r="K17" s="23">
        <v>495.36</v>
      </c>
      <c r="L17" s="18">
        <v>0</v>
      </c>
      <c r="M17" s="18">
        <f t="shared" si="0"/>
        <v>4.6399999999999864</v>
      </c>
      <c r="N17" s="26">
        <v>14.6</v>
      </c>
      <c r="O17" s="26">
        <v>14.6</v>
      </c>
      <c r="P17" s="23">
        <v>14499</v>
      </c>
      <c r="Q17" s="23">
        <v>122622</v>
      </c>
      <c r="R17" s="27">
        <v>0.84218000000000004</v>
      </c>
      <c r="S17" s="27">
        <v>6.0389999999999999E-2</v>
      </c>
      <c r="T17" s="27">
        <v>0.43634000000000001</v>
      </c>
      <c r="U17" s="27">
        <v>0.27472000000000002</v>
      </c>
      <c r="V17" s="27">
        <v>45</v>
      </c>
      <c r="W17" s="27">
        <v>1112</v>
      </c>
      <c r="X17" s="27">
        <v>0.43819399999999997</v>
      </c>
      <c r="Y17" s="27">
        <v>0.438249</v>
      </c>
      <c r="Z17" s="23">
        <v>83923.7</v>
      </c>
      <c r="AA17" s="19">
        <f t="shared" si="1"/>
        <v>137121</v>
      </c>
      <c r="AB17" s="27">
        <v>0</v>
      </c>
      <c r="AC17" s="27">
        <v>0</v>
      </c>
      <c r="AD17" s="27">
        <v>0</v>
      </c>
      <c r="AE17" s="18" t="s">
        <v>49</v>
      </c>
    </row>
    <row r="18" spans="1:31" ht="15.75" customHeight="1" x14ac:dyDescent="0.15">
      <c r="A18" s="17">
        <v>43235</v>
      </c>
      <c r="B18" s="18">
        <v>2018</v>
      </c>
      <c r="C18" s="18">
        <v>5</v>
      </c>
      <c r="D18" s="19">
        <v>30</v>
      </c>
      <c r="E18" s="18">
        <v>0.89</v>
      </c>
      <c r="F18" s="18">
        <v>4.1100000000000003</v>
      </c>
      <c r="G18" s="18">
        <v>0.28999999999999998</v>
      </c>
      <c r="H18" s="23">
        <v>0</v>
      </c>
      <c r="I18" s="23">
        <v>500</v>
      </c>
      <c r="J18" s="23">
        <v>283.68</v>
      </c>
      <c r="K18" s="23">
        <v>453.6</v>
      </c>
      <c r="L18" s="18">
        <v>0</v>
      </c>
      <c r="M18" s="18">
        <f t="shared" si="0"/>
        <v>46.399999999999977</v>
      </c>
      <c r="N18" s="26">
        <v>14.6</v>
      </c>
      <c r="O18" s="26">
        <v>14.6</v>
      </c>
      <c r="P18" s="23">
        <v>12704</v>
      </c>
      <c r="Q18" s="23">
        <v>109776</v>
      </c>
      <c r="R18" s="27">
        <v>0.84218000000000004</v>
      </c>
      <c r="S18" s="27">
        <v>6.0389999999999999E-2</v>
      </c>
      <c r="T18" s="27">
        <v>0.43634000000000001</v>
      </c>
      <c r="U18" s="27">
        <v>0.27472000000000002</v>
      </c>
      <c r="V18" s="27">
        <v>45</v>
      </c>
      <c r="W18" s="27">
        <v>1112</v>
      </c>
      <c r="X18" s="27">
        <v>0.43819399999999997</v>
      </c>
      <c r="Y18" s="27">
        <v>0.438249</v>
      </c>
      <c r="Z18" s="23">
        <v>76132.960000000006</v>
      </c>
      <c r="AA18" s="19">
        <f t="shared" si="1"/>
        <v>122480</v>
      </c>
      <c r="AB18" s="27">
        <v>0</v>
      </c>
      <c r="AC18" s="27">
        <v>0</v>
      </c>
      <c r="AD18" s="27">
        <v>0</v>
      </c>
      <c r="AE18" s="18" t="s">
        <v>49</v>
      </c>
    </row>
    <row r="19" spans="1:31" ht="15.75" customHeight="1" x14ac:dyDescent="0.15">
      <c r="A19" s="17">
        <v>43266</v>
      </c>
      <c r="B19" s="18">
        <v>2018</v>
      </c>
      <c r="C19" s="18">
        <v>6</v>
      </c>
      <c r="D19" s="19">
        <v>31</v>
      </c>
      <c r="E19" s="18">
        <v>0.89</v>
      </c>
      <c r="F19" s="18">
        <v>4.1100000000000003</v>
      </c>
      <c r="G19" s="18">
        <v>0.28999999999999998</v>
      </c>
      <c r="H19" s="23">
        <v>0</v>
      </c>
      <c r="I19" s="23">
        <v>500</v>
      </c>
      <c r="J19" s="23">
        <v>252</v>
      </c>
      <c r="K19" s="23">
        <v>368.64</v>
      </c>
      <c r="L19" s="18">
        <v>0</v>
      </c>
      <c r="M19" s="18">
        <f t="shared" si="0"/>
        <v>131.36000000000001</v>
      </c>
      <c r="N19" s="26">
        <v>14.6</v>
      </c>
      <c r="O19" s="26">
        <v>14.6</v>
      </c>
      <c r="P19" s="23">
        <v>12459</v>
      </c>
      <c r="Q19" s="23">
        <v>104696</v>
      </c>
      <c r="R19" s="27">
        <v>0.84218000000000004</v>
      </c>
      <c r="S19" s="27">
        <v>6.0389999999999999E-2</v>
      </c>
      <c r="T19" s="27">
        <v>0.43634000000000001</v>
      </c>
      <c r="U19" s="27">
        <v>0.27472000000000002</v>
      </c>
      <c r="V19" s="27">
        <v>45</v>
      </c>
      <c r="W19" s="27">
        <v>1112</v>
      </c>
      <c r="X19" s="27">
        <v>0.43819399999999997</v>
      </c>
      <c r="Y19" s="27">
        <v>0.438249</v>
      </c>
      <c r="Z19" s="23">
        <v>81007.5</v>
      </c>
      <c r="AA19" s="19">
        <f t="shared" si="1"/>
        <v>117155</v>
      </c>
      <c r="AB19" s="27">
        <v>0</v>
      </c>
      <c r="AC19" s="27">
        <v>0</v>
      </c>
      <c r="AD19" s="27">
        <v>0</v>
      </c>
      <c r="AE19" s="18" t="s">
        <v>49</v>
      </c>
    </row>
    <row r="20" spans="1:31" ht="15.75" customHeight="1" x14ac:dyDescent="0.15">
      <c r="A20" s="17">
        <v>43296</v>
      </c>
      <c r="B20" s="18">
        <v>2018</v>
      </c>
      <c r="C20" s="18">
        <v>7</v>
      </c>
      <c r="D20" s="23">
        <v>30</v>
      </c>
      <c r="E20" s="18">
        <v>0.89</v>
      </c>
      <c r="F20" s="18">
        <v>4.1100000000000003</v>
      </c>
      <c r="G20" s="18">
        <v>0.28999999999999998</v>
      </c>
      <c r="H20" s="23">
        <v>0</v>
      </c>
      <c r="I20" s="23">
        <v>500</v>
      </c>
      <c r="J20" s="23">
        <v>227.52</v>
      </c>
      <c r="K20" s="23">
        <v>267.83999999999997</v>
      </c>
      <c r="L20" s="18">
        <v>0</v>
      </c>
      <c r="M20" s="18">
        <f t="shared" si="0"/>
        <v>232.16000000000003</v>
      </c>
      <c r="N20" s="24">
        <v>14.6</v>
      </c>
      <c r="O20" s="24">
        <v>14.6</v>
      </c>
      <c r="P20" s="23">
        <v>10095</v>
      </c>
      <c r="Q20" s="23">
        <v>89261</v>
      </c>
      <c r="R20" s="18">
        <v>0.84218000000000004</v>
      </c>
      <c r="S20" s="18">
        <v>6.0389999999999999E-2</v>
      </c>
      <c r="T20" s="18">
        <v>0.43634000000000001</v>
      </c>
      <c r="U20" s="18">
        <v>0.27472000000000002</v>
      </c>
      <c r="V20" s="18">
        <v>19</v>
      </c>
      <c r="W20" s="18">
        <v>642</v>
      </c>
      <c r="X20" s="20">
        <v>0.42</v>
      </c>
      <c r="Y20" s="20">
        <v>0.42094999999999999</v>
      </c>
      <c r="Z20" s="21">
        <v>77253.98</v>
      </c>
      <c r="AA20" s="19">
        <f t="shared" si="1"/>
        <v>99356</v>
      </c>
      <c r="AB20" s="18">
        <v>0</v>
      </c>
      <c r="AC20" s="18">
        <v>0</v>
      </c>
      <c r="AD20" s="18">
        <v>7526.81</v>
      </c>
      <c r="AE20" s="18" t="s">
        <v>49</v>
      </c>
    </row>
    <row r="21" spans="1:31" ht="15.75" customHeight="1" x14ac:dyDescent="0.15">
      <c r="A21" s="17">
        <v>43327</v>
      </c>
      <c r="B21" s="18">
        <v>2018</v>
      </c>
      <c r="C21" s="18">
        <v>8</v>
      </c>
      <c r="D21" s="19">
        <v>31</v>
      </c>
      <c r="E21" s="18">
        <v>0.98</v>
      </c>
      <c r="F21" s="18">
        <v>4.5199999999999996</v>
      </c>
      <c r="G21" s="18">
        <v>0.28999999999999998</v>
      </c>
      <c r="H21" s="23">
        <v>0</v>
      </c>
      <c r="I21" s="23">
        <v>500</v>
      </c>
      <c r="J21" s="23">
        <v>187.2</v>
      </c>
      <c r="K21" s="23">
        <v>260.64</v>
      </c>
      <c r="L21" s="18">
        <v>0</v>
      </c>
      <c r="M21" s="18">
        <f t="shared" si="0"/>
        <v>239.36</v>
      </c>
      <c r="N21" s="24">
        <v>14.6</v>
      </c>
      <c r="O21" s="24">
        <v>14.6</v>
      </c>
      <c r="P21" s="23">
        <v>8911</v>
      </c>
      <c r="Q21" s="23">
        <v>80285</v>
      </c>
      <c r="R21" s="18">
        <v>0.84218000000000004</v>
      </c>
      <c r="S21" s="18">
        <v>6.0389999999999999E-2</v>
      </c>
      <c r="T21" s="18">
        <v>0.43634000000000001</v>
      </c>
      <c r="U21" s="18">
        <v>0.27472000000000002</v>
      </c>
      <c r="V21" s="18">
        <v>144</v>
      </c>
      <c r="W21" s="18">
        <v>1285</v>
      </c>
      <c r="X21" s="20">
        <v>0.43819399999999997</v>
      </c>
      <c r="Y21" s="20">
        <v>0.438249</v>
      </c>
      <c r="Z21" s="21">
        <v>72818.58</v>
      </c>
      <c r="AA21" s="19">
        <f t="shared" si="1"/>
        <v>89196</v>
      </c>
      <c r="AB21" s="18">
        <v>0</v>
      </c>
      <c r="AC21" s="18">
        <v>0</v>
      </c>
      <c r="AD21" s="18">
        <v>6782.14</v>
      </c>
      <c r="AE21" s="18" t="s">
        <v>49</v>
      </c>
    </row>
    <row r="22" spans="1:31" ht="15.75" customHeight="1" x14ac:dyDescent="0.15">
      <c r="A22" s="17">
        <v>43358</v>
      </c>
      <c r="B22" s="18">
        <v>2018</v>
      </c>
      <c r="C22" s="18">
        <v>9</v>
      </c>
      <c r="D22" s="19">
        <v>31</v>
      </c>
      <c r="E22" s="18">
        <v>1.1499999999999999</v>
      </c>
      <c r="F22" s="18">
        <v>5.31</v>
      </c>
      <c r="G22" s="18">
        <v>0.28999999999999998</v>
      </c>
      <c r="H22" s="23">
        <v>0</v>
      </c>
      <c r="I22" s="23">
        <v>500</v>
      </c>
      <c r="J22" s="23">
        <v>234.72</v>
      </c>
      <c r="K22" s="23">
        <v>347.04</v>
      </c>
      <c r="L22" s="18">
        <v>0</v>
      </c>
      <c r="M22" s="18">
        <f t="shared" si="0"/>
        <v>152.95999999999998</v>
      </c>
      <c r="N22" s="24">
        <v>14.6</v>
      </c>
      <c r="O22" s="24">
        <v>14.6</v>
      </c>
      <c r="P22" s="23">
        <v>11347</v>
      </c>
      <c r="Q22" s="23">
        <v>94542</v>
      </c>
      <c r="R22" s="18">
        <v>0.84218000000000004</v>
      </c>
      <c r="S22" s="18">
        <v>6.0389999999999999E-2</v>
      </c>
      <c r="T22" s="18">
        <v>0.43634000000000001</v>
      </c>
      <c r="U22" s="18">
        <v>0.27472000000000002</v>
      </c>
      <c r="V22" s="18">
        <v>0</v>
      </c>
      <c r="W22" s="18">
        <v>620</v>
      </c>
      <c r="X22" s="20">
        <v>0</v>
      </c>
      <c r="Y22" s="20">
        <v>0.44311299999999998</v>
      </c>
      <c r="Z22" s="21">
        <v>84480.07</v>
      </c>
      <c r="AA22" s="19">
        <f t="shared" si="1"/>
        <v>105889</v>
      </c>
      <c r="AB22" s="18">
        <v>0</v>
      </c>
      <c r="AC22" s="18">
        <v>0</v>
      </c>
      <c r="AD22" s="18">
        <v>8140.79</v>
      </c>
      <c r="AE22" s="18" t="s">
        <v>49</v>
      </c>
    </row>
    <row r="23" spans="1:31" ht="15.75" customHeight="1" x14ac:dyDescent="0.15">
      <c r="A23" s="17">
        <v>43388</v>
      </c>
      <c r="B23" s="18">
        <v>2018</v>
      </c>
      <c r="C23" s="18">
        <v>10</v>
      </c>
      <c r="D23" s="19">
        <v>30</v>
      </c>
      <c r="E23" s="18">
        <v>1.65</v>
      </c>
      <c r="F23" s="18">
        <v>7.6</v>
      </c>
      <c r="G23" s="18">
        <v>0.28999999999999998</v>
      </c>
      <c r="H23" s="23">
        <v>0</v>
      </c>
      <c r="I23" s="23">
        <v>500</v>
      </c>
      <c r="J23" s="23">
        <v>240.48</v>
      </c>
      <c r="K23" s="23">
        <v>489.6</v>
      </c>
      <c r="L23" s="18">
        <v>0</v>
      </c>
      <c r="M23" s="18">
        <f t="shared" si="0"/>
        <v>10.399999999999977</v>
      </c>
      <c r="N23" s="24">
        <v>14.6</v>
      </c>
      <c r="O23" s="24">
        <v>14.6</v>
      </c>
      <c r="P23" s="23">
        <v>9501</v>
      </c>
      <c r="Q23" s="23">
        <v>90762</v>
      </c>
      <c r="R23" s="18">
        <v>0.84218000000000004</v>
      </c>
      <c r="S23" s="18">
        <v>6.0389999999999999E-2</v>
      </c>
      <c r="T23" s="18">
        <v>0.43634000000000001</v>
      </c>
      <c r="U23" s="18">
        <v>0.27472000000000002</v>
      </c>
      <c r="V23" s="18">
        <v>19</v>
      </c>
      <c r="W23" s="18">
        <v>1517</v>
      </c>
      <c r="X23" s="20">
        <v>0.455789</v>
      </c>
      <c r="Y23" s="20">
        <v>0.45638800000000002</v>
      </c>
      <c r="Z23" s="21">
        <v>84307.03</v>
      </c>
      <c r="AA23" s="19">
        <f t="shared" si="1"/>
        <v>100263</v>
      </c>
      <c r="AB23" s="18">
        <v>0</v>
      </c>
      <c r="AC23" s="18">
        <v>0</v>
      </c>
      <c r="AD23" s="18">
        <v>7939.04</v>
      </c>
      <c r="AE23" s="18" t="s">
        <v>49</v>
      </c>
    </row>
    <row r="24" spans="1:31" ht="15.75" customHeight="1" x14ac:dyDescent="0.15">
      <c r="A24" s="17">
        <v>43419</v>
      </c>
      <c r="B24" s="18">
        <v>2018</v>
      </c>
      <c r="C24" s="18">
        <v>11</v>
      </c>
      <c r="D24" s="19">
        <v>31</v>
      </c>
      <c r="E24" s="18">
        <v>1.65</v>
      </c>
      <c r="F24" s="18">
        <v>7.6</v>
      </c>
      <c r="G24" s="18">
        <v>0.28999999999999998</v>
      </c>
      <c r="H24" s="23">
        <v>0</v>
      </c>
      <c r="I24" s="23">
        <v>500</v>
      </c>
      <c r="J24" s="23">
        <v>302.39999999999998</v>
      </c>
      <c r="K24" s="23">
        <v>466.56</v>
      </c>
      <c r="L24" s="18">
        <v>0</v>
      </c>
      <c r="M24" s="18">
        <f t="shared" si="0"/>
        <v>33.44</v>
      </c>
      <c r="N24" s="24">
        <v>14.6</v>
      </c>
      <c r="O24" s="24">
        <v>14.6</v>
      </c>
      <c r="P24" s="23">
        <v>11806</v>
      </c>
      <c r="Q24" s="23">
        <v>102152</v>
      </c>
      <c r="R24" s="18">
        <v>0.84218000000000004</v>
      </c>
      <c r="S24" s="18">
        <v>6.0389999999999999E-2</v>
      </c>
      <c r="T24" s="18">
        <v>0.43634000000000001</v>
      </c>
      <c r="U24" s="18">
        <v>0.27472000000000002</v>
      </c>
      <c r="V24" s="18">
        <v>45</v>
      </c>
      <c r="W24" s="18">
        <v>1496</v>
      </c>
      <c r="X24" s="20">
        <v>0.46622200000000003</v>
      </c>
      <c r="Y24" s="20">
        <v>0.466698</v>
      </c>
      <c r="Z24" s="21">
        <v>94421.34</v>
      </c>
      <c r="AA24" s="19">
        <f t="shared" si="1"/>
        <v>113958</v>
      </c>
      <c r="AB24" s="18">
        <v>867.04</v>
      </c>
      <c r="AC24" s="18">
        <v>0</v>
      </c>
      <c r="AD24" s="18">
        <v>4892.1400000000003</v>
      </c>
      <c r="AE24" s="18" t="s">
        <v>49</v>
      </c>
    </row>
    <row r="25" spans="1:31" ht="15.75" customHeight="1" x14ac:dyDescent="0.15">
      <c r="A25" s="17">
        <v>43449</v>
      </c>
      <c r="B25" s="18">
        <v>2018</v>
      </c>
      <c r="C25" s="18">
        <v>12</v>
      </c>
      <c r="D25" s="25">
        <v>30</v>
      </c>
      <c r="E25" s="18">
        <v>1.65</v>
      </c>
      <c r="F25" s="18">
        <v>7.6</v>
      </c>
      <c r="G25" s="18">
        <v>0.28999999999999998</v>
      </c>
      <c r="H25" s="23">
        <v>0</v>
      </c>
      <c r="I25" s="23">
        <v>500</v>
      </c>
      <c r="J25" s="23">
        <v>252</v>
      </c>
      <c r="K25" s="23">
        <v>410.4</v>
      </c>
      <c r="L25" s="18">
        <v>0</v>
      </c>
      <c r="M25" s="18">
        <f t="shared" si="0"/>
        <v>89.600000000000023</v>
      </c>
      <c r="N25" s="24">
        <v>14.6</v>
      </c>
      <c r="O25" s="24">
        <v>14.6</v>
      </c>
      <c r="P25" s="23">
        <v>10154</v>
      </c>
      <c r="Q25" s="23">
        <v>98737</v>
      </c>
      <c r="R25" s="18">
        <v>0.84218000000000004</v>
      </c>
      <c r="S25" s="18">
        <v>6.0389999999999999E-2</v>
      </c>
      <c r="T25" s="18">
        <v>0.43634000000000001</v>
      </c>
      <c r="U25" s="18">
        <v>0.27472000000000002</v>
      </c>
      <c r="V25" s="18">
        <v>215</v>
      </c>
      <c r="W25" s="18">
        <v>2357</v>
      </c>
      <c r="X25" s="20">
        <v>0.46674399999999999</v>
      </c>
      <c r="Y25" s="20">
        <v>0.46669899999999997</v>
      </c>
      <c r="Z25" s="21">
        <v>82888.59</v>
      </c>
      <c r="AA25" s="19">
        <f t="shared" si="1"/>
        <v>108891</v>
      </c>
      <c r="AB25" s="18">
        <v>960.32</v>
      </c>
      <c r="AC25" s="18">
        <v>0</v>
      </c>
      <c r="AD25" s="18">
        <v>0</v>
      </c>
      <c r="AE25" s="18" t="s">
        <v>49</v>
      </c>
    </row>
    <row r="26" spans="1:31" ht="15.75" customHeight="1" x14ac:dyDescent="0.15">
      <c r="A26" s="17">
        <v>43480</v>
      </c>
      <c r="B26" s="18">
        <v>2019</v>
      </c>
      <c r="C26" s="18">
        <v>1</v>
      </c>
      <c r="D26" s="19">
        <v>31</v>
      </c>
      <c r="E26" s="18">
        <v>1.43</v>
      </c>
      <c r="F26" s="18">
        <v>6.57</v>
      </c>
      <c r="G26" s="18">
        <v>0.28999999999999998</v>
      </c>
      <c r="H26" s="23">
        <v>0</v>
      </c>
      <c r="I26" s="23">
        <v>500</v>
      </c>
      <c r="J26" s="18">
        <v>194.4</v>
      </c>
      <c r="K26" s="18">
        <v>354.24</v>
      </c>
      <c r="L26" s="18">
        <v>0</v>
      </c>
      <c r="M26" s="18">
        <f t="shared" si="0"/>
        <v>145.76</v>
      </c>
      <c r="N26" s="24">
        <v>14.6</v>
      </c>
      <c r="O26" s="24">
        <v>14.6</v>
      </c>
      <c r="P26" s="18">
        <v>4621</v>
      </c>
      <c r="Q26" s="18">
        <v>62789</v>
      </c>
      <c r="R26" s="23">
        <v>0.84218000000000004</v>
      </c>
      <c r="S26" s="23">
        <v>6.0389999999999999E-2</v>
      </c>
      <c r="T26" s="23">
        <v>0.43634000000000001</v>
      </c>
      <c r="U26" s="23">
        <v>0.27472000000000002</v>
      </c>
      <c r="V26" s="23">
        <v>854</v>
      </c>
      <c r="W26" s="23">
        <v>6495</v>
      </c>
      <c r="X26" s="20">
        <v>0.46216600000000002</v>
      </c>
      <c r="Y26" s="20">
        <v>0.46217599999999998</v>
      </c>
      <c r="Z26" s="21">
        <v>54009.919999999998</v>
      </c>
      <c r="AA26" s="19">
        <f t="shared" si="1"/>
        <v>67410</v>
      </c>
      <c r="AB26" s="23">
        <v>0</v>
      </c>
      <c r="AC26" s="23">
        <v>0</v>
      </c>
      <c r="AD26" s="23">
        <v>0</v>
      </c>
      <c r="AE26" s="18" t="s">
        <v>49</v>
      </c>
    </row>
    <row r="27" spans="1:31" ht="15.75" customHeight="1" x14ac:dyDescent="0.15">
      <c r="A27" s="17">
        <v>43511</v>
      </c>
      <c r="B27" s="18">
        <v>2019</v>
      </c>
      <c r="C27" s="18">
        <v>2</v>
      </c>
      <c r="D27" s="19">
        <v>31</v>
      </c>
      <c r="E27" s="18">
        <v>1.25</v>
      </c>
      <c r="F27" s="18">
        <v>5.75</v>
      </c>
      <c r="G27" s="18">
        <v>0.28999999999999998</v>
      </c>
      <c r="H27" s="23">
        <v>0</v>
      </c>
      <c r="I27" s="23">
        <v>500</v>
      </c>
      <c r="J27" s="18">
        <v>152.63999999999999</v>
      </c>
      <c r="K27" s="18">
        <v>313.92</v>
      </c>
      <c r="L27" s="18">
        <v>0</v>
      </c>
      <c r="M27" s="18">
        <f t="shared" si="0"/>
        <v>186.07999999999998</v>
      </c>
      <c r="N27" s="24">
        <v>14.6</v>
      </c>
      <c r="O27" s="24">
        <v>14.6</v>
      </c>
      <c r="P27" s="18">
        <v>6574</v>
      </c>
      <c r="Q27" s="18">
        <v>82698</v>
      </c>
      <c r="R27" s="23">
        <v>0.84218000000000004</v>
      </c>
      <c r="S27" s="23">
        <v>6.0389999999999999E-2</v>
      </c>
      <c r="T27" s="23">
        <v>0.43634000000000001</v>
      </c>
      <c r="U27" s="23">
        <v>0.27472000000000002</v>
      </c>
      <c r="V27" s="23">
        <v>974</v>
      </c>
      <c r="W27" s="23">
        <v>4253</v>
      </c>
      <c r="X27" s="20">
        <v>0.45394299999999999</v>
      </c>
      <c r="Y27" s="20">
        <v>0.453955</v>
      </c>
      <c r="Z27" s="21">
        <v>64194.95</v>
      </c>
      <c r="AA27" s="19">
        <f t="shared" si="1"/>
        <v>89272</v>
      </c>
      <c r="AB27" s="23">
        <v>0</v>
      </c>
      <c r="AC27" s="23">
        <v>0</v>
      </c>
      <c r="AD27" s="23">
        <v>0</v>
      </c>
      <c r="AE27" s="18" t="s">
        <v>49</v>
      </c>
    </row>
    <row r="28" spans="1:31" ht="15.75" customHeight="1" x14ac:dyDescent="0.15">
      <c r="A28" s="17">
        <v>43539</v>
      </c>
      <c r="B28" s="18">
        <v>2019</v>
      </c>
      <c r="C28" s="18">
        <v>3</v>
      </c>
      <c r="D28" s="19">
        <v>28</v>
      </c>
      <c r="E28" s="18">
        <v>1.1599999999999999</v>
      </c>
      <c r="F28" s="18">
        <v>5.34</v>
      </c>
      <c r="G28" s="18">
        <v>0.28999999999999998</v>
      </c>
      <c r="H28" s="23">
        <v>0</v>
      </c>
      <c r="I28" s="23">
        <v>500</v>
      </c>
      <c r="J28" s="18">
        <v>260.64</v>
      </c>
      <c r="K28" s="18">
        <v>453.6</v>
      </c>
      <c r="L28" s="18">
        <v>0</v>
      </c>
      <c r="M28" s="18">
        <f t="shared" si="0"/>
        <v>46.399999999999977</v>
      </c>
      <c r="N28" s="24">
        <v>14.6</v>
      </c>
      <c r="O28" s="24">
        <v>14.6</v>
      </c>
      <c r="P28" s="18">
        <v>9882</v>
      </c>
      <c r="Q28" s="18">
        <v>89599</v>
      </c>
      <c r="R28" s="23">
        <v>0.84218000000000004</v>
      </c>
      <c r="S28" s="23">
        <v>6.0389999999999999E-2</v>
      </c>
      <c r="T28" s="23">
        <v>0.43634000000000001</v>
      </c>
      <c r="U28" s="23">
        <v>0.27472000000000002</v>
      </c>
      <c r="V28" s="23">
        <v>146</v>
      </c>
      <c r="W28" s="23">
        <v>2421</v>
      </c>
      <c r="X28" s="20">
        <v>0.44835599999999998</v>
      </c>
      <c r="Y28" s="20">
        <v>0.44841799999999998</v>
      </c>
      <c r="Z28" s="21">
        <v>75500.27</v>
      </c>
      <c r="AA28" s="19">
        <f t="shared" si="1"/>
        <v>99481</v>
      </c>
      <c r="AB28" s="23">
        <v>0</v>
      </c>
      <c r="AC28" s="23">
        <v>0</v>
      </c>
      <c r="AD28" s="23">
        <v>0</v>
      </c>
      <c r="AE28" s="18" t="s">
        <v>49</v>
      </c>
    </row>
    <row r="29" spans="1:31" ht="15.75" customHeight="1" x14ac:dyDescent="0.15">
      <c r="A29" s="17">
        <v>43570</v>
      </c>
      <c r="B29" s="18">
        <v>2019</v>
      </c>
      <c r="C29" s="18">
        <v>4</v>
      </c>
      <c r="D29" s="19">
        <v>31</v>
      </c>
      <c r="E29" s="18">
        <v>1.1599999999999999</v>
      </c>
      <c r="F29" s="18">
        <v>5.34</v>
      </c>
      <c r="G29" s="18">
        <v>0.28999999999999998</v>
      </c>
      <c r="H29" s="23">
        <v>0</v>
      </c>
      <c r="I29" s="23">
        <v>500</v>
      </c>
      <c r="J29" s="18">
        <v>273.60000000000002</v>
      </c>
      <c r="K29" s="18">
        <v>417.6</v>
      </c>
      <c r="L29" s="18">
        <v>0</v>
      </c>
      <c r="M29" s="18">
        <f t="shared" si="0"/>
        <v>82.399999999999977</v>
      </c>
      <c r="N29" s="24">
        <v>14.6</v>
      </c>
      <c r="O29" s="24">
        <v>14.6</v>
      </c>
      <c r="P29" s="18">
        <v>11988</v>
      </c>
      <c r="Q29" s="18">
        <v>97696</v>
      </c>
      <c r="R29" s="23">
        <v>0.84218000000000004</v>
      </c>
      <c r="S29" s="23">
        <v>6.0389999999999999E-2</v>
      </c>
      <c r="T29" s="23">
        <v>0.43634000000000001</v>
      </c>
      <c r="U29" s="23">
        <v>0.27472000000000002</v>
      </c>
      <c r="V29" s="23">
        <v>51</v>
      </c>
      <c r="W29" s="23">
        <v>2289</v>
      </c>
      <c r="X29" s="20">
        <v>0.44647100000000001</v>
      </c>
      <c r="Y29" s="20">
        <v>0.44679799999999997</v>
      </c>
      <c r="Z29" s="21">
        <v>83044.22</v>
      </c>
      <c r="AA29" s="19">
        <f t="shared" si="1"/>
        <v>109684</v>
      </c>
      <c r="AB29" s="23">
        <v>0</v>
      </c>
      <c r="AC29" s="23">
        <v>0</v>
      </c>
      <c r="AD29" s="23">
        <v>0</v>
      </c>
      <c r="AE29" s="18" t="s">
        <v>49</v>
      </c>
    </row>
    <row r="30" spans="1:31" ht="15.75" customHeight="1" x14ac:dyDescent="0.15">
      <c r="A30" s="17">
        <v>43600</v>
      </c>
      <c r="B30" s="18">
        <v>2019</v>
      </c>
      <c r="C30" s="18">
        <v>5</v>
      </c>
      <c r="D30" s="19">
        <v>30</v>
      </c>
      <c r="E30" s="18">
        <v>1.1599999999999999</v>
      </c>
      <c r="F30" s="18">
        <v>5.34</v>
      </c>
      <c r="G30" s="18">
        <v>0.28999999999999998</v>
      </c>
      <c r="H30" s="23">
        <v>0</v>
      </c>
      <c r="I30" s="23">
        <v>500</v>
      </c>
      <c r="J30" s="18">
        <v>252</v>
      </c>
      <c r="K30" s="18">
        <v>394.56</v>
      </c>
      <c r="L30" s="18">
        <v>0</v>
      </c>
      <c r="M30" s="18">
        <f t="shared" si="0"/>
        <v>105.44</v>
      </c>
      <c r="N30" s="24">
        <v>14.6</v>
      </c>
      <c r="O30" s="24">
        <v>14.6</v>
      </c>
      <c r="P30" s="18">
        <v>9923</v>
      </c>
      <c r="Q30" s="18">
        <v>80870</v>
      </c>
      <c r="R30" s="23">
        <v>0.84218000000000004</v>
      </c>
      <c r="S30" s="23">
        <v>6.0389999999999999E-2</v>
      </c>
      <c r="T30" s="23">
        <v>0.43634000000000001</v>
      </c>
      <c r="U30" s="23">
        <v>0.27472000000000002</v>
      </c>
      <c r="V30" s="23">
        <v>90</v>
      </c>
      <c r="W30" s="23">
        <v>3264</v>
      </c>
      <c r="X30" s="20">
        <v>0.44677800000000001</v>
      </c>
      <c r="Y30" s="20">
        <v>0.44680799999999998</v>
      </c>
      <c r="Z30" s="21">
        <v>70132.399999999994</v>
      </c>
      <c r="AA30" s="19">
        <f t="shared" si="1"/>
        <v>90793</v>
      </c>
      <c r="AB30" s="23">
        <v>602.17999999999995</v>
      </c>
      <c r="AC30" s="23">
        <v>0</v>
      </c>
      <c r="AD30" s="23">
        <v>0</v>
      </c>
      <c r="AE30" s="18" t="s">
        <v>49</v>
      </c>
    </row>
    <row r="31" spans="1:31" ht="15.75" customHeight="1" x14ac:dyDescent="0.15">
      <c r="A31" s="17">
        <v>43631</v>
      </c>
      <c r="B31" s="18">
        <v>2019</v>
      </c>
      <c r="C31" s="18">
        <v>6</v>
      </c>
      <c r="D31" s="19">
        <v>31</v>
      </c>
      <c r="E31" s="18">
        <v>1.1100000000000001</v>
      </c>
      <c r="F31" s="18">
        <v>5.09</v>
      </c>
      <c r="G31" s="18">
        <v>0.28999999999999998</v>
      </c>
      <c r="H31" s="23">
        <v>0</v>
      </c>
      <c r="I31" s="23">
        <v>500</v>
      </c>
      <c r="J31" s="18">
        <v>184.32</v>
      </c>
      <c r="K31" s="18">
        <v>312.48</v>
      </c>
      <c r="L31" s="18">
        <v>0</v>
      </c>
      <c r="M31" s="18">
        <f t="shared" si="0"/>
        <v>187.51999999999998</v>
      </c>
      <c r="N31" s="24">
        <v>14.6</v>
      </c>
      <c r="O31" s="24">
        <v>14.6</v>
      </c>
      <c r="P31" s="18">
        <v>9306</v>
      </c>
      <c r="Q31" s="18">
        <v>71616</v>
      </c>
      <c r="R31" s="23">
        <v>0.84218000000000004</v>
      </c>
      <c r="S31" s="23">
        <v>6.0389999999999999E-2</v>
      </c>
      <c r="T31" s="23">
        <v>0.43634000000000001</v>
      </c>
      <c r="U31" s="23">
        <v>0.27472000000000002</v>
      </c>
      <c r="V31" s="23">
        <v>71</v>
      </c>
      <c r="W31" s="23">
        <v>2341</v>
      </c>
      <c r="X31" s="20">
        <v>0.44577499999999998</v>
      </c>
      <c r="Y31" s="20">
        <v>0.445801</v>
      </c>
      <c r="Z31" s="21">
        <v>63473.06</v>
      </c>
      <c r="AA31" s="19">
        <f t="shared" si="1"/>
        <v>80922</v>
      </c>
      <c r="AB31" s="23">
        <v>705</v>
      </c>
      <c r="AC31" s="23">
        <v>0</v>
      </c>
      <c r="AD31" s="23">
        <v>0</v>
      </c>
      <c r="AE31" s="18" t="s">
        <v>49</v>
      </c>
    </row>
    <row r="32" spans="1:31" ht="15.75" customHeight="1" x14ac:dyDescent="0.15">
      <c r="A32" s="17">
        <v>43661</v>
      </c>
      <c r="B32" s="18">
        <v>2019</v>
      </c>
      <c r="C32" s="18">
        <v>7</v>
      </c>
      <c r="D32" s="19">
        <v>30</v>
      </c>
      <c r="E32" s="18">
        <v>1.03</v>
      </c>
      <c r="F32" s="18">
        <v>4.72</v>
      </c>
      <c r="G32" s="18">
        <v>0.28999999999999998</v>
      </c>
      <c r="H32" s="23">
        <v>0</v>
      </c>
      <c r="I32" s="23">
        <v>500</v>
      </c>
      <c r="J32" s="18">
        <v>180</v>
      </c>
      <c r="K32" s="18">
        <v>253.44</v>
      </c>
      <c r="L32" s="18">
        <v>0</v>
      </c>
      <c r="M32" s="18">
        <f t="shared" si="0"/>
        <v>246.56</v>
      </c>
      <c r="N32" s="23">
        <v>13.75</v>
      </c>
      <c r="O32" s="23">
        <v>13.75</v>
      </c>
      <c r="P32" s="18">
        <v>6663</v>
      </c>
      <c r="Q32" s="18">
        <v>66976</v>
      </c>
      <c r="R32" s="23">
        <v>0.85455999999999999</v>
      </c>
      <c r="S32" s="23">
        <v>7.979E-2</v>
      </c>
      <c r="T32" s="23">
        <v>0.43245</v>
      </c>
      <c r="U32" s="23">
        <v>0.25950000000000001</v>
      </c>
      <c r="V32" s="23">
        <v>130</v>
      </c>
      <c r="W32" s="23">
        <v>2391</v>
      </c>
      <c r="X32" s="20">
        <v>0.42699999999999999</v>
      </c>
      <c r="Y32" s="20">
        <v>0.427093</v>
      </c>
      <c r="Z32" s="21">
        <v>55600.69</v>
      </c>
      <c r="AA32" s="19">
        <f t="shared" si="1"/>
        <v>73639</v>
      </c>
      <c r="AB32" s="23">
        <v>738.14</v>
      </c>
      <c r="AC32" s="23">
        <v>0</v>
      </c>
      <c r="AD32" s="23">
        <v>0</v>
      </c>
      <c r="AE32" s="18" t="s">
        <v>49</v>
      </c>
    </row>
    <row r="33" spans="1:31" ht="15.75" customHeight="1" x14ac:dyDescent="0.15">
      <c r="A33" s="17">
        <v>43692</v>
      </c>
      <c r="B33" s="18">
        <v>2019</v>
      </c>
      <c r="C33" s="18">
        <v>8</v>
      </c>
      <c r="D33" s="19">
        <v>31</v>
      </c>
      <c r="E33" s="18">
        <v>1.04</v>
      </c>
      <c r="F33" s="18">
        <v>4.76</v>
      </c>
      <c r="G33" s="18">
        <v>0.28999999999999998</v>
      </c>
      <c r="H33" s="23">
        <v>0</v>
      </c>
      <c r="I33" s="23">
        <v>500</v>
      </c>
      <c r="J33" s="18">
        <v>197.28</v>
      </c>
      <c r="K33" s="18">
        <v>269.27999999999997</v>
      </c>
      <c r="L33" s="18">
        <v>0</v>
      </c>
      <c r="M33" s="18">
        <f t="shared" si="0"/>
        <v>230.72000000000003</v>
      </c>
      <c r="N33" s="23">
        <v>13.75</v>
      </c>
      <c r="O33" s="23">
        <v>13.75</v>
      </c>
      <c r="P33" s="18">
        <v>5910</v>
      </c>
      <c r="Q33" s="18">
        <v>54131</v>
      </c>
      <c r="R33" s="23">
        <v>0.85455999999999999</v>
      </c>
      <c r="S33" s="23">
        <v>7.979E-2</v>
      </c>
      <c r="T33" s="23">
        <v>0.43245</v>
      </c>
      <c r="U33" s="23">
        <v>0.25950000000000001</v>
      </c>
      <c r="V33" s="23">
        <v>423</v>
      </c>
      <c r="W33" s="23">
        <v>2637</v>
      </c>
      <c r="X33" s="20">
        <v>0.419929</v>
      </c>
      <c r="Y33" s="20">
        <v>0.41993900000000001</v>
      </c>
      <c r="Z33" s="21">
        <v>51239.93</v>
      </c>
      <c r="AA33" s="19">
        <f t="shared" si="1"/>
        <v>60041</v>
      </c>
      <c r="AB33" s="23">
        <v>660.27</v>
      </c>
      <c r="AC33" s="23">
        <v>1921.2</v>
      </c>
      <c r="AD33" s="23">
        <v>0</v>
      </c>
      <c r="AE33" s="18" t="s">
        <v>49</v>
      </c>
    </row>
    <row r="34" spans="1:31" ht="15.75" customHeight="1" x14ac:dyDescent="0.15">
      <c r="A34" s="17">
        <v>43723</v>
      </c>
      <c r="B34" s="18">
        <v>2019</v>
      </c>
      <c r="C34" s="18">
        <v>9</v>
      </c>
      <c r="D34" s="19">
        <v>31</v>
      </c>
      <c r="E34" s="18">
        <v>1.06</v>
      </c>
      <c r="F34" s="18">
        <v>4.8600000000000003</v>
      </c>
      <c r="G34" s="18">
        <v>0.28999999999999998</v>
      </c>
      <c r="H34" s="23">
        <v>0</v>
      </c>
      <c r="I34" s="23">
        <v>500</v>
      </c>
      <c r="J34" s="18">
        <v>247.68</v>
      </c>
      <c r="K34" s="18">
        <v>430.56</v>
      </c>
      <c r="L34" s="18">
        <v>0</v>
      </c>
      <c r="M34" s="18">
        <f t="shared" si="0"/>
        <v>69.44</v>
      </c>
      <c r="N34" s="23">
        <v>13.75</v>
      </c>
      <c r="O34" s="23">
        <v>13.75</v>
      </c>
      <c r="P34" s="18">
        <v>9718</v>
      </c>
      <c r="Q34" s="18">
        <v>77797</v>
      </c>
      <c r="R34" s="23">
        <v>0.85455999999999999</v>
      </c>
      <c r="S34" s="23">
        <v>7.979E-2</v>
      </c>
      <c r="T34" s="23">
        <v>0.43245</v>
      </c>
      <c r="U34" s="23">
        <v>0.25950000000000001</v>
      </c>
      <c r="V34" s="23">
        <v>7</v>
      </c>
      <c r="W34" s="23">
        <v>1621</v>
      </c>
      <c r="X34" s="20">
        <v>0.41857100000000003</v>
      </c>
      <c r="Y34" s="20">
        <v>0.42046899999999998</v>
      </c>
      <c r="Z34" s="21">
        <v>72459.19</v>
      </c>
      <c r="AA34" s="19">
        <f t="shared" si="1"/>
        <v>87515</v>
      </c>
      <c r="AB34" s="23">
        <v>0</v>
      </c>
      <c r="AC34" s="23">
        <v>5373.79</v>
      </c>
      <c r="AD34" s="23">
        <v>0</v>
      </c>
      <c r="AE34" s="18" t="s">
        <v>49</v>
      </c>
    </row>
    <row r="35" spans="1:31" ht="15.75" customHeight="1" x14ac:dyDescent="0.15">
      <c r="A35" s="17">
        <v>43753</v>
      </c>
      <c r="B35" s="18">
        <v>2019</v>
      </c>
      <c r="C35" s="18">
        <v>10</v>
      </c>
      <c r="D35" s="19">
        <v>30</v>
      </c>
      <c r="E35" s="18">
        <v>1.06</v>
      </c>
      <c r="F35" s="18">
        <v>4.8600000000000003</v>
      </c>
      <c r="G35" s="18">
        <v>0.28999999999999998</v>
      </c>
      <c r="H35" s="23">
        <v>0</v>
      </c>
      <c r="I35" s="23">
        <v>500</v>
      </c>
      <c r="J35" s="18">
        <v>269.27999999999997</v>
      </c>
      <c r="K35" s="18">
        <v>443.52</v>
      </c>
      <c r="L35" s="18">
        <v>0</v>
      </c>
      <c r="M35" s="18">
        <f t="shared" si="0"/>
        <v>56.480000000000018</v>
      </c>
      <c r="N35" s="23">
        <v>13.75</v>
      </c>
      <c r="O35" s="23">
        <v>13.75</v>
      </c>
      <c r="P35" s="18">
        <v>11307</v>
      </c>
      <c r="Q35" s="18">
        <v>94781</v>
      </c>
      <c r="R35" s="23">
        <v>0.85455999999999999</v>
      </c>
      <c r="S35" s="23">
        <v>7.979E-2</v>
      </c>
      <c r="T35" s="23">
        <v>0.43245</v>
      </c>
      <c r="U35" s="23">
        <v>0.25950000000000001</v>
      </c>
      <c r="V35" s="23">
        <v>25</v>
      </c>
      <c r="W35" s="23">
        <v>1697</v>
      </c>
      <c r="X35" s="20">
        <v>0.4204</v>
      </c>
      <c r="Y35" s="20">
        <v>0.42087200000000002</v>
      </c>
      <c r="Z35" s="21">
        <v>83226.09</v>
      </c>
      <c r="AA35" s="19">
        <f t="shared" si="1"/>
        <v>106088</v>
      </c>
      <c r="AB35" s="23">
        <v>1232.68</v>
      </c>
      <c r="AC35" s="23">
        <v>3233.25</v>
      </c>
      <c r="AD35" s="23">
        <v>0</v>
      </c>
      <c r="AE35" s="18" t="s">
        <v>49</v>
      </c>
    </row>
    <row r="36" spans="1:31" ht="15.75" customHeight="1" x14ac:dyDescent="0.15">
      <c r="A36" s="17">
        <v>43784</v>
      </c>
      <c r="B36" s="18">
        <v>2019</v>
      </c>
      <c r="C36" s="18">
        <v>11</v>
      </c>
      <c r="D36" s="19">
        <v>31</v>
      </c>
      <c r="E36" s="18">
        <v>0.97</v>
      </c>
      <c r="F36" s="18">
        <v>4.43</v>
      </c>
      <c r="G36" s="18">
        <v>0.28999999999999998</v>
      </c>
      <c r="H36" s="23">
        <v>0</v>
      </c>
      <c r="I36" s="23">
        <v>500</v>
      </c>
      <c r="J36" s="18">
        <v>322.56</v>
      </c>
      <c r="K36" s="18">
        <v>475.2</v>
      </c>
      <c r="L36" s="18">
        <v>0</v>
      </c>
      <c r="M36" s="18">
        <f t="shared" si="0"/>
        <v>24.800000000000011</v>
      </c>
      <c r="N36" s="23">
        <v>13.75</v>
      </c>
      <c r="O36" s="23">
        <v>13.75</v>
      </c>
      <c r="P36" s="18">
        <v>14099</v>
      </c>
      <c r="Q36" s="18">
        <v>112587</v>
      </c>
      <c r="R36" s="23">
        <v>0.85455999999999999</v>
      </c>
      <c r="S36" s="23">
        <v>7.979E-2</v>
      </c>
      <c r="T36" s="23">
        <v>0.43245</v>
      </c>
      <c r="U36" s="23">
        <v>0.25950000000000001</v>
      </c>
      <c r="V36" s="23">
        <v>37</v>
      </c>
      <c r="W36" s="23">
        <v>1850</v>
      </c>
      <c r="X36" s="20">
        <v>0.41918899999999998</v>
      </c>
      <c r="Y36" s="20">
        <v>0.41925400000000002</v>
      </c>
      <c r="Z36" s="21">
        <v>98834.94</v>
      </c>
      <c r="AA36" s="19">
        <f t="shared" si="1"/>
        <v>126686</v>
      </c>
      <c r="AB36" s="23">
        <v>1614.19</v>
      </c>
      <c r="AC36" s="23">
        <v>3597.63</v>
      </c>
      <c r="AD36" s="23">
        <v>0</v>
      </c>
      <c r="AE36" s="18" t="s">
        <v>49</v>
      </c>
    </row>
    <row r="37" spans="1:31" ht="15.75" customHeight="1" x14ac:dyDescent="0.15">
      <c r="A37" s="17">
        <v>43814</v>
      </c>
      <c r="B37" s="18">
        <v>2019</v>
      </c>
      <c r="C37" s="18">
        <v>12</v>
      </c>
      <c r="D37" s="19">
        <v>30</v>
      </c>
      <c r="E37" s="18">
        <v>1.02</v>
      </c>
      <c r="F37" s="18">
        <v>4.66</v>
      </c>
      <c r="G37" s="18">
        <v>0.28999999999999998</v>
      </c>
      <c r="H37" s="23">
        <v>0</v>
      </c>
      <c r="I37" s="23">
        <v>500</v>
      </c>
      <c r="J37" s="18">
        <v>276.48</v>
      </c>
      <c r="K37" s="18">
        <v>475.2</v>
      </c>
      <c r="L37" s="18">
        <v>0</v>
      </c>
      <c r="M37" s="18">
        <f t="shared" si="0"/>
        <v>24.800000000000011</v>
      </c>
      <c r="N37" s="23">
        <v>13.75</v>
      </c>
      <c r="O37" s="23">
        <v>13.75</v>
      </c>
      <c r="P37" s="18">
        <v>10892</v>
      </c>
      <c r="Q37" s="18">
        <v>95505</v>
      </c>
      <c r="R37" s="23">
        <v>0.85455999999999999</v>
      </c>
      <c r="S37" s="23">
        <v>7.979E-2</v>
      </c>
      <c r="T37" s="23">
        <v>0.43245</v>
      </c>
      <c r="U37" s="23">
        <v>0.25950000000000001</v>
      </c>
      <c r="V37" s="23">
        <v>107</v>
      </c>
      <c r="W37" s="23">
        <v>2378</v>
      </c>
      <c r="X37" s="20">
        <v>0.41831800000000002</v>
      </c>
      <c r="Y37" s="20">
        <v>0.41833100000000001</v>
      </c>
      <c r="Z37" s="21">
        <v>84037.41</v>
      </c>
      <c r="AA37" s="19">
        <f t="shared" si="1"/>
        <v>106397</v>
      </c>
      <c r="AB37" s="23">
        <v>947.2</v>
      </c>
      <c r="AC37" s="23">
        <v>3835.69</v>
      </c>
      <c r="AD37" s="23">
        <v>0</v>
      </c>
      <c r="AE37" s="18" t="s">
        <v>49</v>
      </c>
    </row>
  </sheetData>
  <autoFilter ref="A1:FJ37" xr:uid="{00000000-0009-0000-0000-000004000000}">
    <sortState xmlns:xlrd2="http://schemas.microsoft.com/office/spreadsheetml/2017/richdata2" ref="A2:FJ37">
      <sortCondition ref="A1:A37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J37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N48" sqref="N48"/>
    </sheetView>
  </sheetViews>
  <sheetFormatPr baseColWidth="10" defaultColWidth="14.5" defaultRowHeight="15.75" customHeight="1" x14ac:dyDescent="0.15"/>
  <cols>
    <col min="1" max="1" width="12.83203125" customWidth="1"/>
    <col min="2" max="2" width="8" customWidth="1"/>
    <col min="3" max="3" width="7.83203125" customWidth="1"/>
    <col min="4" max="4" width="12" customWidth="1"/>
    <col min="5" max="5" width="12.83203125" customWidth="1"/>
    <col min="6" max="6" width="10.5" customWidth="1"/>
    <col min="7" max="7" width="8.5" customWidth="1"/>
    <col min="8" max="8" width="28.5" customWidth="1"/>
    <col min="9" max="9" width="29.5" customWidth="1"/>
    <col min="10" max="10" width="27.5" customWidth="1"/>
    <col min="11" max="11" width="28.5" customWidth="1"/>
    <col min="12" max="12" width="22.6640625" customWidth="1"/>
    <col min="13" max="13" width="23.5" customWidth="1"/>
    <col min="14" max="14" width="19.33203125" customWidth="1"/>
    <col min="15" max="15" width="20.33203125" customWidth="1"/>
    <col min="16" max="16" width="18.83203125" customWidth="1"/>
    <col min="17" max="17" width="19.83203125" customWidth="1"/>
    <col min="18" max="18" width="20.5" customWidth="1"/>
    <col min="19" max="19" width="21.5" customWidth="1"/>
    <col min="20" max="20" width="18" customWidth="1"/>
    <col min="21" max="21" width="18.83203125" customWidth="1"/>
    <col min="22" max="22" width="21.1640625" customWidth="1"/>
    <col min="23" max="23" width="22.1640625" customWidth="1"/>
    <col min="24" max="24" width="19.6640625" customWidth="1"/>
    <col min="25" max="25" width="20.6640625" customWidth="1"/>
    <col min="26" max="26" width="17.1640625" customWidth="1"/>
    <col min="27" max="27" width="16.83203125" customWidth="1"/>
    <col min="28" max="28" width="19.6640625" customWidth="1"/>
    <col min="29" max="30" width="20.6640625" customWidth="1"/>
    <col min="31" max="31" width="17.5" customWidth="1"/>
  </cols>
  <sheetData>
    <row r="1" spans="1:166" ht="15" x14ac:dyDescent="0.2">
      <c r="A1" s="13" t="s">
        <v>21</v>
      </c>
      <c r="B1" s="14" t="s">
        <v>22</v>
      </c>
      <c r="C1" s="15" t="s">
        <v>23</v>
      </c>
      <c r="D1" s="14" t="s">
        <v>24</v>
      </c>
      <c r="E1" s="16" t="s">
        <v>25</v>
      </c>
      <c r="F1" s="16" t="s">
        <v>26</v>
      </c>
      <c r="G1" s="14" t="s">
        <v>27</v>
      </c>
      <c r="H1" s="14" t="s">
        <v>28</v>
      </c>
      <c r="I1" s="14" t="s">
        <v>29</v>
      </c>
      <c r="J1" s="16" t="s">
        <v>30</v>
      </c>
      <c r="K1" s="16" t="s">
        <v>31</v>
      </c>
      <c r="L1" s="16" t="s">
        <v>32</v>
      </c>
      <c r="M1" s="14" t="s">
        <v>33</v>
      </c>
      <c r="N1" s="16" t="s">
        <v>34</v>
      </c>
      <c r="O1" s="16" t="s">
        <v>35</v>
      </c>
      <c r="P1" s="16" t="s">
        <v>36</v>
      </c>
      <c r="Q1" s="16" t="s">
        <v>37</v>
      </c>
      <c r="R1" s="16" t="s">
        <v>38</v>
      </c>
      <c r="S1" s="16" t="s">
        <v>39</v>
      </c>
      <c r="T1" s="16" t="s">
        <v>40</v>
      </c>
      <c r="U1" s="16" t="s">
        <v>41</v>
      </c>
      <c r="V1" s="16" t="s">
        <v>42</v>
      </c>
      <c r="W1" s="16" t="s">
        <v>43</v>
      </c>
      <c r="X1" s="16" t="s">
        <v>44</v>
      </c>
      <c r="Y1" s="16" t="s">
        <v>45</v>
      </c>
      <c r="Z1" s="16" t="s">
        <v>113</v>
      </c>
      <c r="AA1" s="16" t="s">
        <v>114</v>
      </c>
      <c r="AB1" s="14" t="s">
        <v>46</v>
      </c>
      <c r="AC1" s="14" t="s">
        <v>47</v>
      </c>
      <c r="AD1" s="14" t="s">
        <v>48</v>
      </c>
      <c r="AE1" s="14" t="s">
        <v>115</v>
      </c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</row>
    <row r="2" spans="1:166" ht="15.75" customHeight="1" x14ac:dyDescent="0.15">
      <c r="A2" s="17">
        <v>42744</v>
      </c>
      <c r="B2" s="18">
        <v>2017</v>
      </c>
      <c r="C2" s="18">
        <v>1</v>
      </c>
      <c r="D2" s="19">
        <v>31</v>
      </c>
      <c r="E2" s="18">
        <v>0.73</v>
      </c>
      <c r="F2" s="18">
        <v>3.37</v>
      </c>
      <c r="G2" s="18">
        <v>0.28999999999999998</v>
      </c>
      <c r="H2" s="23">
        <v>0</v>
      </c>
      <c r="I2" s="23">
        <v>130</v>
      </c>
      <c r="J2" s="23">
        <v>67.89</v>
      </c>
      <c r="K2" s="23">
        <v>132.63999999999999</v>
      </c>
      <c r="L2" s="18">
        <v>0</v>
      </c>
      <c r="M2" s="18">
        <f t="shared" ref="M2:M37" si="0">IF(K2&lt;I2,I2-K2,0)</f>
        <v>0</v>
      </c>
      <c r="N2" s="26">
        <v>14.6</v>
      </c>
      <c r="O2" s="26">
        <v>14.6</v>
      </c>
      <c r="P2" s="23">
        <v>3067</v>
      </c>
      <c r="Q2" s="23">
        <v>39661</v>
      </c>
      <c r="R2" s="27">
        <v>0.84218000000000004</v>
      </c>
      <c r="S2" s="27">
        <v>6.0389999999999999E-2</v>
      </c>
      <c r="T2" s="27">
        <v>0.43634000000000001</v>
      </c>
      <c r="U2" s="27">
        <v>0.27472000000000002</v>
      </c>
      <c r="V2" s="27">
        <v>0</v>
      </c>
      <c r="W2" s="27">
        <v>0</v>
      </c>
      <c r="X2" s="27">
        <v>0</v>
      </c>
      <c r="Y2" s="27">
        <v>0</v>
      </c>
      <c r="Z2" s="23">
        <v>22118.14</v>
      </c>
      <c r="AA2" s="19">
        <f t="shared" ref="AA2:AA37" si="1">P2+Q2</f>
        <v>42728</v>
      </c>
      <c r="AB2" s="27">
        <v>0</v>
      </c>
      <c r="AC2" s="27">
        <v>0</v>
      </c>
      <c r="AD2" s="27">
        <v>0</v>
      </c>
      <c r="AE2" s="18" t="s">
        <v>49</v>
      </c>
    </row>
    <row r="3" spans="1:166" ht="15.75" customHeight="1" x14ac:dyDescent="0.15">
      <c r="A3" s="17">
        <v>42775</v>
      </c>
      <c r="B3" s="18">
        <v>2017</v>
      </c>
      <c r="C3" s="18">
        <v>2</v>
      </c>
      <c r="D3" s="19">
        <v>31</v>
      </c>
      <c r="E3" s="18">
        <v>0.8</v>
      </c>
      <c r="F3" s="18">
        <v>3.7</v>
      </c>
      <c r="G3" s="18">
        <v>0.28999999999999998</v>
      </c>
      <c r="H3" s="23">
        <v>0</v>
      </c>
      <c r="I3" s="23">
        <v>130</v>
      </c>
      <c r="J3" s="23">
        <v>76.75</v>
      </c>
      <c r="K3" s="23">
        <v>139.33000000000001</v>
      </c>
      <c r="L3" s="18">
        <v>0</v>
      </c>
      <c r="M3" s="18">
        <f t="shared" si="0"/>
        <v>0</v>
      </c>
      <c r="N3" s="26">
        <v>14.6</v>
      </c>
      <c r="O3" s="26">
        <v>14.6</v>
      </c>
      <c r="P3" s="23">
        <v>3438</v>
      </c>
      <c r="Q3" s="23">
        <v>42314</v>
      </c>
      <c r="R3" s="27">
        <v>0.84218000000000004</v>
      </c>
      <c r="S3" s="27">
        <v>6.0389999999999999E-2</v>
      </c>
      <c r="T3" s="27">
        <v>0.43634000000000001</v>
      </c>
      <c r="U3" s="27">
        <v>0.27472000000000002</v>
      </c>
      <c r="V3" s="27">
        <v>0</v>
      </c>
      <c r="W3" s="27">
        <v>0</v>
      </c>
      <c r="X3" s="27">
        <v>0</v>
      </c>
      <c r="Y3" s="27">
        <v>0</v>
      </c>
      <c r="Z3" s="23">
        <v>24585.05</v>
      </c>
      <c r="AA3" s="19">
        <f t="shared" si="1"/>
        <v>45752</v>
      </c>
      <c r="AB3" s="27">
        <v>0</v>
      </c>
      <c r="AC3" s="27">
        <v>0</v>
      </c>
      <c r="AD3" s="27">
        <v>0</v>
      </c>
      <c r="AE3" s="18" t="s">
        <v>49</v>
      </c>
    </row>
    <row r="4" spans="1:166" ht="15.75" customHeight="1" x14ac:dyDescent="0.15">
      <c r="A4" s="17">
        <v>42803</v>
      </c>
      <c r="B4" s="18">
        <v>2017</v>
      </c>
      <c r="C4" s="18">
        <v>3</v>
      </c>
      <c r="D4" s="19">
        <v>28</v>
      </c>
      <c r="E4" s="18">
        <v>0.89</v>
      </c>
      <c r="F4" s="18">
        <v>4.0599999999999996</v>
      </c>
      <c r="G4" s="18">
        <v>0.28999999999999998</v>
      </c>
      <c r="H4" s="23">
        <v>0</v>
      </c>
      <c r="I4" s="23">
        <v>130</v>
      </c>
      <c r="J4" s="23">
        <v>99.77</v>
      </c>
      <c r="K4" s="23">
        <v>148.38</v>
      </c>
      <c r="L4" s="18">
        <v>0</v>
      </c>
      <c r="M4" s="18">
        <f t="shared" si="0"/>
        <v>0</v>
      </c>
      <c r="N4" s="26">
        <v>14.6</v>
      </c>
      <c r="O4" s="26">
        <v>14.6</v>
      </c>
      <c r="P4" s="23">
        <v>3561</v>
      </c>
      <c r="Q4" s="23">
        <v>40737</v>
      </c>
      <c r="R4" s="27">
        <v>0.84218000000000004</v>
      </c>
      <c r="S4" s="27">
        <v>6.0389999999999999E-2</v>
      </c>
      <c r="T4" s="27">
        <v>0.43634000000000001</v>
      </c>
      <c r="U4" s="27">
        <v>0.27472000000000002</v>
      </c>
      <c r="V4" s="27">
        <v>0</v>
      </c>
      <c r="W4" s="27">
        <v>0</v>
      </c>
      <c r="X4" s="27">
        <v>0</v>
      </c>
      <c r="Y4" s="27">
        <v>0</v>
      </c>
      <c r="Z4" s="23">
        <v>24642.97</v>
      </c>
      <c r="AA4" s="19">
        <f t="shared" si="1"/>
        <v>44298</v>
      </c>
      <c r="AB4" s="27">
        <v>0</v>
      </c>
      <c r="AC4" s="27">
        <v>0</v>
      </c>
      <c r="AD4" s="27">
        <v>0</v>
      </c>
      <c r="AE4" s="18" t="s">
        <v>49</v>
      </c>
    </row>
    <row r="5" spans="1:166" ht="15.75" customHeight="1" x14ac:dyDescent="0.15">
      <c r="A5" s="17">
        <v>42834</v>
      </c>
      <c r="B5" s="18">
        <v>2017</v>
      </c>
      <c r="C5" s="18">
        <v>4</v>
      </c>
      <c r="D5" s="19">
        <v>31</v>
      </c>
      <c r="E5" s="18">
        <v>0.97</v>
      </c>
      <c r="F5" s="18">
        <v>4.4800000000000004</v>
      </c>
      <c r="G5" s="18">
        <v>0.28999999999999998</v>
      </c>
      <c r="H5" s="23">
        <v>0</v>
      </c>
      <c r="I5" s="23">
        <v>130</v>
      </c>
      <c r="J5" s="23">
        <v>92.69</v>
      </c>
      <c r="K5" s="23">
        <v>145.82</v>
      </c>
      <c r="L5" s="18">
        <v>0</v>
      </c>
      <c r="M5" s="18">
        <f t="shared" si="0"/>
        <v>0</v>
      </c>
      <c r="N5" s="26">
        <v>14.6</v>
      </c>
      <c r="O5" s="26">
        <v>14.6</v>
      </c>
      <c r="P5" s="23">
        <v>3912</v>
      </c>
      <c r="Q5" s="23">
        <v>39209</v>
      </c>
      <c r="R5" s="27">
        <v>0.84218000000000004</v>
      </c>
      <c r="S5" s="27">
        <v>6.0389999999999999E-2</v>
      </c>
      <c r="T5" s="27">
        <v>0.43634000000000001</v>
      </c>
      <c r="U5" s="27">
        <v>0.27472000000000002</v>
      </c>
      <c r="V5" s="27">
        <v>0</v>
      </c>
      <c r="W5" s="27">
        <v>0</v>
      </c>
      <c r="X5" s="27">
        <v>0</v>
      </c>
      <c r="Y5" s="27">
        <v>0</v>
      </c>
      <c r="Z5" s="23">
        <v>24618.62</v>
      </c>
      <c r="AA5" s="19">
        <f t="shared" si="1"/>
        <v>43121</v>
      </c>
      <c r="AB5" s="27">
        <v>0</v>
      </c>
      <c r="AC5" s="27">
        <v>0</v>
      </c>
      <c r="AD5" s="27">
        <v>0</v>
      </c>
      <c r="AE5" s="18" t="s">
        <v>49</v>
      </c>
    </row>
    <row r="6" spans="1:166" ht="15.75" customHeight="1" x14ac:dyDescent="0.15">
      <c r="A6" s="17">
        <v>42864</v>
      </c>
      <c r="B6" s="18">
        <v>2017</v>
      </c>
      <c r="C6" s="18">
        <v>5</v>
      </c>
      <c r="D6" s="19">
        <v>30</v>
      </c>
      <c r="E6" s="18">
        <v>1.07</v>
      </c>
      <c r="F6" s="18">
        <v>4.93</v>
      </c>
      <c r="G6" s="18">
        <v>0.28999999999999998</v>
      </c>
      <c r="H6" s="23">
        <v>0</v>
      </c>
      <c r="I6" s="23">
        <v>130</v>
      </c>
      <c r="J6" s="23">
        <v>77.930000000000007</v>
      </c>
      <c r="K6" s="23">
        <v>114.93</v>
      </c>
      <c r="L6" s="18">
        <v>0</v>
      </c>
      <c r="M6" s="18">
        <f t="shared" si="0"/>
        <v>15.069999999999993</v>
      </c>
      <c r="N6" s="26">
        <v>14.6</v>
      </c>
      <c r="O6" s="26">
        <v>14.6</v>
      </c>
      <c r="P6" s="23">
        <v>2939</v>
      </c>
      <c r="Q6" s="23">
        <v>33609</v>
      </c>
      <c r="R6" s="27">
        <v>0.84218000000000004</v>
      </c>
      <c r="S6" s="27">
        <v>6.0389999999999999E-2</v>
      </c>
      <c r="T6" s="27">
        <v>0.43634000000000001</v>
      </c>
      <c r="U6" s="27">
        <v>0.27472000000000002</v>
      </c>
      <c r="V6" s="27">
        <v>0</v>
      </c>
      <c r="W6" s="27">
        <v>0</v>
      </c>
      <c r="X6" s="27">
        <v>0</v>
      </c>
      <c r="Y6" s="27">
        <v>0</v>
      </c>
      <c r="Z6" s="23">
        <v>19346.53</v>
      </c>
      <c r="AA6" s="19">
        <f t="shared" si="1"/>
        <v>36548</v>
      </c>
      <c r="AB6" s="27">
        <v>0</v>
      </c>
      <c r="AC6" s="27">
        <v>0</v>
      </c>
      <c r="AD6" s="27">
        <v>0</v>
      </c>
      <c r="AE6" s="18" t="s">
        <v>49</v>
      </c>
    </row>
    <row r="7" spans="1:166" ht="15.75" customHeight="1" x14ac:dyDescent="0.15">
      <c r="A7" s="17">
        <v>42895</v>
      </c>
      <c r="B7" s="18">
        <v>2017</v>
      </c>
      <c r="C7" s="18">
        <v>6</v>
      </c>
      <c r="D7" s="19">
        <v>31</v>
      </c>
      <c r="E7" s="18">
        <v>1.18</v>
      </c>
      <c r="F7" s="18">
        <v>5.42</v>
      </c>
      <c r="G7" s="18">
        <v>0.28999999999999998</v>
      </c>
      <c r="H7" s="23">
        <v>0</v>
      </c>
      <c r="I7" s="23">
        <v>130</v>
      </c>
      <c r="J7" s="23">
        <v>80.489999999999995</v>
      </c>
      <c r="K7" s="23">
        <v>116.5</v>
      </c>
      <c r="L7" s="18">
        <v>0</v>
      </c>
      <c r="M7" s="18">
        <f t="shared" si="0"/>
        <v>13.5</v>
      </c>
      <c r="N7" s="26">
        <v>14.6</v>
      </c>
      <c r="O7" s="26">
        <v>14.6</v>
      </c>
      <c r="P7" s="23">
        <v>3817</v>
      </c>
      <c r="Q7" s="23">
        <v>35942</v>
      </c>
      <c r="R7" s="27">
        <v>0.84218000000000004</v>
      </c>
      <c r="S7" s="27">
        <v>6.0389999999999999E-2</v>
      </c>
      <c r="T7" s="27">
        <v>0.43634000000000001</v>
      </c>
      <c r="U7" s="27">
        <v>0.27472000000000002</v>
      </c>
      <c r="V7" s="27">
        <v>0</v>
      </c>
      <c r="W7" s="27">
        <v>0</v>
      </c>
      <c r="X7" s="27">
        <v>0</v>
      </c>
      <c r="Y7" s="27">
        <v>0</v>
      </c>
      <c r="Z7" s="23">
        <v>23260.959999999999</v>
      </c>
      <c r="AA7" s="19">
        <f t="shared" si="1"/>
        <v>39759</v>
      </c>
      <c r="AB7" s="27">
        <v>0</v>
      </c>
      <c r="AC7" s="27">
        <v>0</v>
      </c>
      <c r="AD7" s="27">
        <v>0</v>
      </c>
      <c r="AE7" s="18" t="s">
        <v>49</v>
      </c>
    </row>
    <row r="8" spans="1:166" ht="15.75" customHeight="1" x14ac:dyDescent="0.15">
      <c r="A8" s="17">
        <v>42925</v>
      </c>
      <c r="B8" s="18">
        <v>2017</v>
      </c>
      <c r="C8" s="18">
        <v>7</v>
      </c>
      <c r="D8" s="19">
        <v>30</v>
      </c>
      <c r="E8" s="18">
        <v>1.3</v>
      </c>
      <c r="F8" s="18">
        <v>5.96</v>
      </c>
      <c r="G8" s="18">
        <v>0.28999999999999998</v>
      </c>
      <c r="H8" s="23">
        <v>0</v>
      </c>
      <c r="I8" s="23">
        <v>130</v>
      </c>
      <c r="J8" s="23">
        <v>69.069999999999993</v>
      </c>
      <c r="K8" s="23">
        <v>101.74</v>
      </c>
      <c r="L8" s="18">
        <v>0</v>
      </c>
      <c r="M8" s="18">
        <f t="shared" si="0"/>
        <v>28.260000000000005</v>
      </c>
      <c r="N8" s="26">
        <v>14.6</v>
      </c>
      <c r="O8" s="26">
        <v>14.6</v>
      </c>
      <c r="P8" s="23">
        <v>2850</v>
      </c>
      <c r="Q8" s="23">
        <v>30889</v>
      </c>
      <c r="R8" s="27">
        <v>0.84218000000000004</v>
      </c>
      <c r="S8" s="27">
        <v>6.0389999999999999E-2</v>
      </c>
      <c r="T8" s="27">
        <v>0.43634000000000001</v>
      </c>
      <c r="U8" s="27">
        <v>0.27472000000000002</v>
      </c>
      <c r="V8" s="27">
        <v>0</v>
      </c>
      <c r="W8" s="27">
        <v>0</v>
      </c>
      <c r="X8" s="27">
        <v>0</v>
      </c>
      <c r="Y8" s="27">
        <v>0</v>
      </c>
      <c r="Z8" s="23">
        <v>19740.68</v>
      </c>
      <c r="AA8" s="19">
        <f t="shared" si="1"/>
        <v>33739</v>
      </c>
      <c r="AB8" s="27">
        <v>0</v>
      </c>
      <c r="AC8" s="27">
        <v>0</v>
      </c>
      <c r="AD8" s="27">
        <v>0</v>
      </c>
      <c r="AE8" s="18" t="s">
        <v>49</v>
      </c>
    </row>
    <row r="9" spans="1:166" ht="15.75" customHeight="1" x14ac:dyDescent="0.15">
      <c r="A9" s="17">
        <v>42956</v>
      </c>
      <c r="B9" s="18">
        <v>2017</v>
      </c>
      <c r="C9" s="18">
        <v>8</v>
      </c>
      <c r="D9" s="19">
        <v>31</v>
      </c>
      <c r="E9" s="18">
        <v>1.43</v>
      </c>
      <c r="F9" s="18">
        <v>6.55</v>
      </c>
      <c r="G9" s="18">
        <v>0.28999999999999998</v>
      </c>
      <c r="H9" s="23">
        <v>0</v>
      </c>
      <c r="I9" s="23">
        <v>130</v>
      </c>
      <c r="J9" s="23">
        <v>80.290000000000006</v>
      </c>
      <c r="K9" s="23">
        <v>95.25</v>
      </c>
      <c r="L9" s="18">
        <v>0</v>
      </c>
      <c r="M9" s="18">
        <f t="shared" si="0"/>
        <v>34.75</v>
      </c>
      <c r="N9" s="26">
        <v>14.6</v>
      </c>
      <c r="O9" s="26">
        <v>14.6</v>
      </c>
      <c r="P9" s="23">
        <v>3355</v>
      </c>
      <c r="Q9" s="23">
        <v>32312</v>
      </c>
      <c r="R9" s="27">
        <v>0.84218000000000004</v>
      </c>
      <c r="S9" s="27">
        <v>6.0389999999999999E-2</v>
      </c>
      <c r="T9" s="27">
        <v>0.43634000000000001</v>
      </c>
      <c r="U9" s="27">
        <v>0.27472000000000002</v>
      </c>
      <c r="V9" s="27">
        <v>0</v>
      </c>
      <c r="W9" s="27">
        <v>0</v>
      </c>
      <c r="X9" s="27">
        <v>0</v>
      </c>
      <c r="Y9" s="27">
        <v>0</v>
      </c>
      <c r="Z9" s="23">
        <v>22955.5</v>
      </c>
      <c r="AA9" s="19">
        <f t="shared" si="1"/>
        <v>35667</v>
      </c>
      <c r="AB9" s="27">
        <v>0</v>
      </c>
      <c r="AC9" s="27">
        <v>0</v>
      </c>
      <c r="AD9" s="27">
        <v>0</v>
      </c>
      <c r="AE9" s="18" t="s">
        <v>49</v>
      </c>
    </row>
    <row r="10" spans="1:166" ht="15.75" customHeight="1" x14ac:dyDescent="0.15">
      <c r="A10" s="17">
        <v>42987</v>
      </c>
      <c r="B10" s="18">
        <v>2017</v>
      </c>
      <c r="C10" s="18">
        <v>9</v>
      </c>
      <c r="D10" s="19">
        <v>31</v>
      </c>
      <c r="E10" s="18">
        <v>1.52</v>
      </c>
      <c r="F10" s="18">
        <v>6.98</v>
      </c>
      <c r="G10" s="18">
        <v>0.28999999999999998</v>
      </c>
      <c r="H10" s="23">
        <v>0</v>
      </c>
      <c r="I10" s="23">
        <v>130</v>
      </c>
      <c r="J10" s="23">
        <v>92.49</v>
      </c>
      <c r="K10" s="23">
        <v>120.24</v>
      </c>
      <c r="L10" s="18">
        <v>0</v>
      </c>
      <c r="M10" s="18">
        <f t="shared" si="0"/>
        <v>9.7600000000000051</v>
      </c>
      <c r="N10" s="26">
        <v>14.6</v>
      </c>
      <c r="O10" s="26">
        <v>14.6</v>
      </c>
      <c r="P10" s="23">
        <v>3503</v>
      </c>
      <c r="Q10" s="23">
        <v>34813</v>
      </c>
      <c r="R10" s="27">
        <v>0.84218000000000004</v>
      </c>
      <c r="S10" s="27">
        <v>6.0389999999999999E-2</v>
      </c>
      <c r="T10" s="27">
        <v>0.43634000000000001</v>
      </c>
      <c r="U10" s="27">
        <v>0.27472000000000002</v>
      </c>
      <c r="V10" s="27">
        <v>0</v>
      </c>
      <c r="W10" s="27">
        <v>0</v>
      </c>
      <c r="X10" s="27">
        <v>0</v>
      </c>
      <c r="Y10" s="27">
        <v>0</v>
      </c>
      <c r="Z10" s="23">
        <v>24996.18</v>
      </c>
      <c r="AA10" s="19">
        <f t="shared" si="1"/>
        <v>38316</v>
      </c>
      <c r="AB10" s="27">
        <v>0</v>
      </c>
      <c r="AC10" s="27">
        <v>0</v>
      </c>
      <c r="AD10" s="27">
        <v>0</v>
      </c>
      <c r="AE10" s="18" t="s">
        <v>49</v>
      </c>
    </row>
    <row r="11" spans="1:166" ht="15.75" customHeight="1" x14ac:dyDescent="0.15">
      <c r="A11" s="17">
        <v>43017</v>
      </c>
      <c r="B11" s="18">
        <v>2017</v>
      </c>
      <c r="C11" s="18">
        <v>10</v>
      </c>
      <c r="D11" s="19">
        <v>30</v>
      </c>
      <c r="E11" s="18">
        <v>1.65</v>
      </c>
      <c r="F11" s="18">
        <v>7.6</v>
      </c>
      <c r="G11" s="18">
        <v>0.28999999999999998</v>
      </c>
      <c r="H11" s="23">
        <v>0</v>
      </c>
      <c r="I11" s="23">
        <v>130</v>
      </c>
      <c r="J11" s="23">
        <v>101.35</v>
      </c>
      <c r="K11" s="23">
        <v>141.49</v>
      </c>
      <c r="L11" s="18">
        <v>0</v>
      </c>
      <c r="M11" s="18">
        <f t="shared" si="0"/>
        <v>0</v>
      </c>
      <c r="N11" s="26">
        <v>14.6</v>
      </c>
      <c r="O11" s="26">
        <v>14.6</v>
      </c>
      <c r="P11" s="23">
        <v>3859</v>
      </c>
      <c r="Q11" s="23">
        <v>39472</v>
      </c>
      <c r="R11" s="27">
        <v>0.84218000000000004</v>
      </c>
      <c r="S11" s="27">
        <v>6.0389999999999999E-2</v>
      </c>
      <c r="T11" s="27">
        <v>0.43634000000000001</v>
      </c>
      <c r="U11" s="27">
        <v>0.27472000000000002</v>
      </c>
      <c r="V11" s="27">
        <v>0</v>
      </c>
      <c r="W11" s="27">
        <v>0</v>
      </c>
      <c r="X11" s="27">
        <v>0</v>
      </c>
      <c r="Y11" s="27">
        <v>0</v>
      </c>
      <c r="Z11" s="23">
        <v>29182.25</v>
      </c>
      <c r="AA11" s="19">
        <f t="shared" si="1"/>
        <v>43331</v>
      </c>
      <c r="AB11" s="27">
        <v>0</v>
      </c>
      <c r="AC11" s="27">
        <v>0</v>
      </c>
      <c r="AD11" s="27">
        <v>0</v>
      </c>
      <c r="AE11" s="18" t="s">
        <v>49</v>
      </c>
    </row>
    <row r="12" spans="1:166" ht="15.75" customHeight="1" x14ac:dyDescent="0.15">
      <c r="A12" s="17">
        <v>43048</v>
      </c>
      <c r="B12" s="18">
        <v>2017</v>
      </c>
      <c r="C12" s="18">
        <v>11</v>
      </c>
      <c r="D12" s="19">
        <v>31</v>
      </c>
      <c r="E12" s="18">
        <v>1.65</v>
      </c>
      <c r="F12" s="18">
        <v>7.6</v>
      </c>
      <c r="G12" s="18">
        <v>0.28999999999999998</v>
      </c>
      <c r="H12" s="23">
        <v>0</v>
      </c>
      <c r="I12" s="23">
        <v>130</v>
      </c>
      <c r="J12" s="23">
        <v>76.349999999999994</v>
      </c>
      <c r="K12" s="23">
        <v>124.57</v>
      </c>
      <c r="L12" s="18">
        <v>0</v>
      </c>
      <c r="M12" s="18">
        <f t="shared" si="0"/>
        <v>5.4300000000000068</v>
      </c>
      <c r="N12" s="26">
        <v>14.6</v>
      </c>
      <c r="O12" s="26">
        <v>14.6</v>
      </c>
      <c r="P12" s="23">
        <v>3086</v>
      </c>
      <c r="Q12" s="23">
        <v>75226</v>
      </c>
      <c r="R12" s="27">
        <v>0.84218000000000004</v>
      </c>
      <c r="S12" s="27">
        <v>6.0389999999999999E-2</v>
      </c>
      <c r="T12" s="27">
        <v>0.43634000000000001</v>
      </c>
      <c r="U12" s="27">
        <v>0.27472000000000002</v>
      </c>
      <c r="V12" s="27">
        <v>0</v>
      </c>
      <c r="W12" s="27">
        <v>0</v>
      </c>
      <c r="X12" s="27">
        <v>0</v>
      </c>
      <c r="Y12" s="27">
        <v>0</v>
      </c>
      <c r="Z12" s="23">
        <v>26572.18</v>
      </c>
      <c r="AA12" s="19">
        <f t="shared" si="1"/>
        <v>78312</v>
      </c>
      <c r="AB12" s="27">
        <v>0</v>
      </c>
      <c r="AC12" s="27">
        <v>0</v>
      </c>
      <c r="AD12" s="27">
        <v>0</v>
      </c>
      <c r="AE12" s="18" t="s">
        <v>49</v>
      </c>
    </row>
    <row r="13" spans="1:166" ht="15.75" customHeight="1" x14ac:dyDescent="0.15">
      <c r="A13" s="17">
        <v>43078</v>
      </c>
      <c r="B13" s="18">
        <v>2017</v>
      </c>
      <c r="C13" s="18">
        <v>12</v>
      </c>
      <c r="D13" s="19">
        <v>30</v>
      </c>
      <c r="E13" s="18">
        <v>1.65</v>
      </c>
      <c r="F13" s="18">
        <v>7.6</v>
      </c>
      <c r="G13" s="18">
        <v>0.28999999999999998</v>
      </c>
      <c r="H13" s="23">
        <v>0</v>
      </c>
      <c r="I13" s="23">
        <v>130</v>
      </c>
      <c r="J13" s="23">
        <v>71.040000000000006</v>
      </c>
      <c r="K13" s="23">
        <v>147.99</v>
      </c>
      <c r="L13" s="18">
        <v>0</v>
      </c>
      <c r="M13" s="18">
        <f t="shared" si="0"/>
        <v>0</v>
      </c>
      <c r="N13" s="26">
        <v>14.6</v>
      </c>
      <c r="O13" s="26">
        <v>14.6</v>
      </c>
      <c r="P13" s="23">
        <v>2960</v>
      </c>
      <c r="Q13" s="23">
        <v>38038</v>
      </c>
      <c r="R13" s="27">
        <v>0.84218000000000004</v>
      </c>
      <c r="S13" s="27">
        <v>6.0389999999999999E-2</v>
      </c>
      <c r="T13" s="27">
        <v>0.43634000000000001</v>
      </c>
      <c r="U13" s="27">
        <v>0.27472000000000002</v>
      </c>
      <c r="V13" s="27">
        <v>0</v>
      </c>
      <c r="W13" s="27">
        <v>0</v>
      </c>
      <c r="X13" s="27">
        <v>0</v>
      </c>
      <c r="Y13" s="27">
        <v>0</v>
      </c>
      <c r="Z13" s="23">
        <v>29105.98</v>
      </c>
      <c r="AA13" s="19">
        <f t="shared" si="1"/>
        <v>40998</v>
      </c>
      <c r="AB13" s="27">
        <v>0</v>
      </c>
      <c r="AC13" s="27">
        <v>0</v>
      </c>
      <c r="AD13" s="27">
        <v>0</v>
      </c>
      <c r="AE13" s="18" t="s">
        <v>49</v>
      </c>
    </row>
    <row r="14" spans="1:166" ht="15.75" customHeight="1" x14ac:dyDescent="0.15">
      <c r="A14" s="17">
        <v>43109</v>
      </c>
      <c r="B14" s="18">
        <v>2018</v>
      </c>
      <c r="C14" s="18">
        <v>1</v>
      </c>
      <c r="D14" s="19">
        <v>31</v>
      </c>
      <c r="E14" s="18">
        <v>1.49</v>
      </c>
      <c r="F14" s="18">
        <v>6.84</v>
      </c>
      <c r="G14" s="18">
        <v>0.28999999999999998</v>
      </c>
      <c r="H14" s="23">
        <v>0</v>
      </c>
      <c r="I14" s="23">
        <v>130</v>
      </c>
      <c r="J14" s="23">
        <v>71.430000000000007</v>
      </c>
      <c r="K14" s="23">
        <v>129.88</v>
      </c>
      <c r="L14" s="18">
        <v>0</v>
      </c>
      <c r="M14" s="18">
        <f t="shared" si="0"/>
        <v>0.12000000000000455</v>
      </c>
      <c r="N14" s="26">
        <v>14.6</v>
      </c>
      <c r="O14" s="26">
        <v>14.6</v>
      </c>
      <c r="P14" s="23">
        <v>3032</v>
      </c>
      <c r="Q14" s="23">
        <v>77134</v>
      </c>
      <c r="R14" s="27">
        <v>0.84218000000000004</v>
      </c>
      <c r="S14" s="27">
        <v>6.0389999999999999E-2</v>
      </c>
      <c r="T14" s="27">
        <v>0.43634000000000001</v>
      </c>
      <c r="U14" s="27">
        <v>0.27472000000000002</v>
      </c>
      <c r="V14" s="27">
        <v>0</v>
      </c>
      <c r="W14" s="27">
        <v>0</v>
      </c>
      <c r="X14" s="27">
        <v>0</v>
      </c>
      <c r="Y14" s="27">
        <v>0</v>
      </c>
      <c r="Z14" s="23">
        <v>27392.28</v>
      </c>
      <c r="AA14" s="19">
        <f t="shared" si="1"/>
        <v>80166</v>
      </c>
      <c r="AB14" s="27">
        <v>0</v>
      </c>
      <c r="AC14" s="27">
        <v>0</v>
      </c>
      <c r="AD14" s="27">
        <v>0</v>
      </c>
      <c r="AE14" s="18" t="s">
        <v>49</v>
      </c>
    </row>
    <row r="15" spans="1:166" ht="15.75" customHeight="1" x14ac:dyDescent="0.15">
      <c r="A15" s="17">
        <v>43140</v>
      </c>
      <c r="B15" s="18">
        <v>2018</v>
      </c>
      <c r="C15" s="18">
        <v>2</v>
      </c>
      <c r="D15" s="19">
        <v>31</v>
      </c>
      <c r="E15" s="18">
        <v>1.1599999999999999</v>
      </c>
      <c r="F15" s="18">
        <v>5.34</v>
      </c>
      <c r="G15" s="18">
        <v>0.28999999999999998</v>
      </c>
      <c r="H15" s="23">
        <v>0</v>
      </c>
      <c r="I15" s="23">
        <v>130</v>
      </c>
      <c r="J15" s="23">
        <v>71.83</v>
      </c>
      <c r="K15" s="23">
        <v>128.31</v>
      </c>
      <c r="L15" s="18">
        <v>0</v>
      </c>
      <c r="M15" s="18">
        <f t="shared" si="0"/>
        <v>1.6899999999999977</v>
      </c>
      <c r="N15" s="26">
        <v>14.6</v>
      </c>
      <c r="O15" s="26">
        <v>14.6</v>
      </c>
      <c r="P15" s="23">
        <v>3262</v>
      </c>
      <c r="Q15" s="23">
        <v>76984</v>
      </c>
      <c r="R15" s="27">
        <v>0.84218000000000004</v>
      </c>
      <c r="S15" s="27">
        <v>6.0389999999999999E-2</v>
      </c>
      <c r="T15" s="27">
        <v>0.43634000000000001</v>
      </c>
      <c r="U15" s="27">
        <v>0.27472000000000002</v>
      </c>
      <c r="V15" s="27">
        <v>0</v>
      </c>
      <c r="W15" s="27">
        <v>0</v>
      </c>
      <c r="X15" s="27">
        <v>0</v>
      </c>
      <c r="Y15" s="27">
        <v>0</v>
      </c>
      <c r="Z15" s="23">
        <v>25705.95</v>
      </c>
      <c r="AA15" s="19">
        <f t="shared" si="1"/>
        <v>80246</v>
      </c>
      <c r="AB15" s="27">
        <v>0</v>
      </c>
      <c r="AC15" s="27">
        <v>0</v>
      </c>
      <c r="AD15" s="27">
        <v>0</v>
      </c>
      <c r="AE15" s="18" t="s">
        <v>49</v>
      </c>
    </row>
    <row r="16" spans="1:166" ht="15.75" customHeight="1" x14ac:dyDescent="0.15">
      <c r="A16" s="17">
        <v>43168</v>
      </c>
      <c r="B16" s="18">
        <v>2018</v>
      </c>
      <c r="C16" s="18">
        <v>3</v>
      </c>
      <c r="D16" s="19">
        <v>29</v>
      </c>
      <c r="E16" s="18">
        <v>0.89</v>
      </c>
      <c r="F16" s="18">
        <v>4.1100000000000003</v>
      </c>
      <c r="G16" s="18">
        <v>0.28999999999999998</v>
      </c>
      <c r="H16" s="23">
        <v>0</v>
      </c>
      <c r="I16" s="23">
        <v>130</v>
      </c>
      <c r="J16" s="23">
        <v>91.11</v>
      </c>
      <c r="K16" s="23">
        <v>155.86000000000001</v>
      </c>
      <c r="L16" s="18">
        <v>0</v>
      </c>
      <c r="M16" s="18">
        <f t="shared" si="0"/>
        <v>0</v>
      </c>
      <c r="N16" s="26">
        <v>14.6</v>
      </c>
      <c r="O16" s="26">
        <v>14.6</v>
      </c>
      <c r="P16" s="23">
        <v>3309</v>
      </c>
      <c r="Q16" s="23">
        <v>37120</v>
      </c>
      <c r="R16" s="27">
        <v>0.84218000000000004</v>
      </c>
      <c r="S16" s="27">
        <v>6.0389999999999999E-2</v>
      </c>
      <c r="T16" s="27">
        <v>0.43634000000000001</v>
      </c>
      <c r="U16" s="27">
        <v>0.27472000000000002</v>
      </c>
      <c r="V16" s="27">
        <v>0</v>
      </c>
      <c r="W16" s="27">
        <v>0</v>
      </c>
      <c r="X16" s="27">
        <v>0</v>
      </c>
      <c r="Y16" s="27">
        <v>0</v>
      </c>
      <c r="Z16" s="23">
        <v>25553.32</v>
      </c>
      <c r="AA16" s="19">
        <f t="shared" si="1"/>
        <v>40429</v>
      </c>
      <c r="AB16" s="27">
        <v>0</v>
      </c>
      <c r="AC16" s="27">
        <v>0</v>
      </c>
      <c r="AD16" s="27">
        <v>0</v>
      </c>
      <c r="AE16" s="18" t="s">
        <v>49</v>
      </c>
    </row>
    <row r="17" spans="1:31" ht="15.75" customHeight="1" x14ac:dyDescent="0.15">
      <c r="A17" s="17">
        <v>43199</v>
      </c>
      <c r="B17" s="18">
        <v>2018</v>
      </c>
      <c r="C17" s="18">
        <v>4</v>
      </c>
      <c r="D17" s="19">
        <v>31</v>
      </c>
      <c r="E17" s="18">
        <v>0.89</v>
      </c>
      <c r="F17" s="18">
        <v>4.1100000000000003</v>
      </c>
      <c r="G17" s="18">
        <v>0.28999999999999998</v>
      </c>
      <c r="H17" s="23">
        <v>0</v>
      </c>
      <c r="I17" s="23">
        <v>130</v>
      </c>
      <c r="J17" s="23">
        <v>89.34</v>
      </c>
      <c r="K17" s="23">
        <v>131.85</v>
      </c>
      <c r="L17" s="18">
        <v>0</v>
      </c>
      <c r="M17" s="18">
        <f t="shared" si="0"/>
        <v>0</v>
      </c>
      <c r="N17" s="26">
        <v>14.6</v>
      </c>
      <c r="O17" s="26">
        <v>14.6</v>
      </c>
      <c r="P17" s="23">
        <v>3667</v>
      </c>
      <c r="Q17" s="23">
        <v>41632</v>
      </c>
      <c r="R17" s="27">
        <v>0.84218000000000004</v>
      </c>
      <c r="S17" s="27">
        <v>6.0389999999999999E-2</v>
      </c>
      <c r="T17" s="27">
        <v>0.43634000000000001</v>
      </c>
      <c r="U17" s="27">
        <v>0.27472000000000002</v>
      </c>
      <c r="V17" s="27">
        <v>0</v>
      </c>
      <c r="W17" s="27">
        <v>0</v>
      </c>
      <c r="X17" s="27">
        <v>0</v>
      </c>
      <c r="Y17" s="27">
        <v>0</v>
      </c>
      <c r="Z17" s="23">
        <v>25419.64</v>
      </c>
      <c r="AA17" s="19">
        <f t="shared" si="1"/>
        <v>45299</v>
      </c>
      <c r="AB17" s="27">
        <v>0</v>
      </c>
      <c r="AC17" s="27">
        <v>0</v>
      </c>
      <c r="AD17" s="27">
        <v>0</v>
      </c>
      <c r="AE17" s="18" t="s">
        <v>49</v>
      </c>
    </row>
    <row r="18" spans="1:31" ht="15.75" customHeight="1" x14ac:dyDescent="0.15">
      <c r="A18" s="17">
        <v>43229</v>
      </c>
      <c r="B18" s="18">
        <v>2018</v>
      </c>
      <c r="C18" s="18">
        <v>5</v>
      </c>
      <c r="D18" s="19">
        <v>30</v>
      </c>
      <c r="E18" s="18">
        <v>0.89</v>
      </c>
      <c r="F18" s="18">
        <v>4.1100000000000003</v>
      </c>
      <c r="G18" s="18">
        <v>0.28999999999999998</v>
      </c>
      <c r="H18" s="23">
        <v>0</v>
      </c>
      <c r="I18" s="23">
        <v>130</v>
      </c>
      <c r="J18" s="23">
        <v>85.8</v>
      </c>
      <c r="K18" s="23">
        <v>127.13</v>
      </c>
      <c r="L18" s="18">
        <v>0</v>
      </c>
      <c r="M18" s="18">
        <f t="shared" si="0"/>
        <v>2.8700000000000045</v>
      </c>
      <c r="N18" s="26">
        <v>14.6</v>
      </c>
      <c r="O18" s="26">
        <v>14.6</v>
      </c>
      <c r="P18" s="23">
        <v>3828</v>
      </c>
      <c r="Q18" s="23">
        <v>39379</v>
      </c>
      <c r="R18" s="27">
        <v>0.84218000000000004</v>
      </c>
      <c r="S18" s="27">
        <v>6.0389999999999999E-2</v>
      </c>
      <c r="T18" s="27">
        <v>0.43634000000000001</v>
      </c>
      <c r="U18" s="27">
        <v>0.27472000000000002</v>
      </c>
      <c r="V18" s="27">
        <v>0</v>
      </c>
      <c r="W18" s="27">
        <v>0</v>
      </c>
      <c r="X18" s="27">
        <v>0</v>
      </c>
      <c r="Y18" s="27">
        <v>0</v>
      </c>
      <c r="Z18" s="23">
        <v>24906.53</v>
      </c>
      <c r="AA18" s="19">
        <f t="shared" si="1"/>
        <v>43207</v>
      </c>
      <c r="AB18" s="27">
        <v>0</v>
      </c>
      <c r="AC18" s="27">
        <v>0</v>
      </c>
      <c r="AD18" s="27">
        <v>0</v>
      </c>
      <c r="AE18" s="18" t="s">
        <v>49</v>
      </c>
    </row>
    <row r="19" spans="1:31" ht="15.75" customHeight="1" x14ac:dyDescent="0.15">
      <c r="A19" s="17">
        <v>43260</v>
      </c>
      <c r="B19" s="18">
        <v>2018</v>
      </c>
      <c r="C19" s="18">
        <v>6</v>
      </c>
      <c r="D19" s="19">
        <v>31</v>
      </c>
      <c r="E19" s="18">
        <v>0.89</v>
      </c>
      <c r="F19" s="18">
        <v>4.1100000000000003</v>
      </c>
      <c r="G19" s="18">
        <v>0.28999999999999998</v>
      </c>
      <c r="H19" s="23">
        <v>0</v>
      </c>
      <c r="I19" s="23">
        <v>130</v>
      </c>
      <c r="J19" s="23">
        <v>76.349999999999994</v>
      </c>
      <c r="K19" s="23">
        <v>110.99</v>
      </c>
      <c r="L19" s="18">
        <v>0</v>
      </c>
      <c r="M19" s="18">
        <f t="shared" si="0"/>
        <v>19.010000000000005</v>
      </c>
      <c r="N19" s="26">
        <v>14.6</v>
      </c>
      <c r="O19" s="26">
        <v>14.6</v>
      </c>
      <c r="P19" s="23">
        <v>3455</v>
      </c>
      <c r="Q19" s="23">
        <v>34783</v>
      </c>
      <c r="R19" s="27">
        <v>0.84218000000000004</v>
      </c>
      <c r="S19" s="27">
        <v>6.0389999999999999E-2</v>
      </c>
      <c r="T19" s="27">
        <v>0.43634000000000001</v>
      </c>
      <c r="U19" s="27">
        <v>0.27472000000000002</v>
      </c>
      <c r="V19" s="27">
        <v>0</v>
      </c>
      <c r="W19" s="27">
        <v>0</v>
      </c>
      <c r="X19" s="27">
        <v>0</v>
      </c>
      <c r="Y19" s="27">
        <v>0</v>
      </c>
      <c r="Z19" s="23">
        <v>24611.93</v>
      </c>
      <c r="AA19" s="19">
        <f t="shared" si="1"/>
        <v>38238</v>
      </c>
      <c r="AB19" s="27">
        <v>0</v>
      </c>
      <c r="AC19" s="27">
        <v>0</v>
      </c>
      <c r="AD19" s="27">
        <v>0</v>
      </c>
      <c r="AE19" s="18" t="s">
        <v>49</v>
      </c>
    </row>
    <row r="20" spans="1:31" ht="15.75" customHeight="1" x14ac:dyDescent="0.15">
      <c r="A20" s="17">
        <v>43290</v>
      </c>
      <c r="B20" s="18">
        <v>2018</v>
      </c>
      <c r="C20" s="18">
        <v>7</v>
      </c>
      <c r="D20" s="23">
        <v>30</v>
      </c>
      <c r="E20" s="18">
        <v>0.89</v>
      </c>
      <c r="F20" s="18">
        <v>4.1100000000000003</v>
      </c>
      <c r="G20" s="18">
        <v>0.28999999999999998</v>
      </c>
      <c r="H20" s="23">
        <v>0</v>
      </c>
      <c r="I20" s="23">
        <v>130</v>
      </c>
      <c r="J20" s="23">
        <v>72.02</v>
      </c>
      <c r="K20" s="23">
        <v>105.28</v>
      </c>
      <c r="L20" s="18">
        <v>0</v>
      </c>
      <c r="M20" s="18">
        <f t="shared" si="0"/>
        <v>24.72</v>
      </c>
      <c r="N20" s="24">
        <v>14.6</v>
      </c>
      <c r="O20" s="24">
        <v>14.6</v>
      </c>
      <c r="P20" s="23">
        <v>3114</v>
      </c>
      <c r="Q20" s="23">
        <v>33367</v>
      </c>
      <c r="R20" s="18">
        <v>0.84218000000000004</v>
      </c>
      <c r="S20" s="18">
        <v>6.0389999999999999E-2</v>
      </c>
      <c r="T20" s="18">
        <v>0.43634000000000001</v>
      </c>
      <c r="U20" s="18">
        <v>0.27472000000000002</v>
      </c>
      <c r="V20" s="18">
        <v>0</v>
      </c>
      <c r="W20" s="18">
        <v>0</v>
      </c>
      <c r="X20" s="18">
        <v>0</v>
      </c>
      <c r="Y20" s="18">
        <v>0</v>
      </c>
      <c r="Z20" s="21">
        <v>26064.2</v>
      </c>
      <c r="AA20" s="19">
        <f t="shared" si="1"/>
        <v>36481</v>
      </c>
      <c r="AB20" s="18">
        <v>0</v>
      </c>
      <c r="AC20" s="18">
        <v>0</v>
      </c>
      <c r="AD20" s="18">
        <v>2763.64</v>
      </c>
      <c r="AE20" s="18" t="s">
        <v>49</v>
      </c>
    </row>
    <row r="21" spans="1:31" ht="15.75" customHeight="1" x14ac:dyDescent="0.15">
      <c r="A21" s="17">
        <v>43321</v>
      </c>
      <c r="B21" s="18">
        <v>2018</v>
      </c>
      <c r="C21" s="18">
        <v>8</v>
      </c>
      <c r="D21" s="19">
        <v>31</v>
      </c>
      <c r="E21" s="18">
        <v>0.98</v>
      </c>
      <c r="F21" s="18">
        <v>4.5199999999999996</v>
      </c>
      <c r="G21" s="18">
        <v>0.28999999999999998</v>
      </c>
      <c r="H21" s="23">
        <v>0</v>
      </c>
      <c r="I21" s="23">
        <v>130</v>
      </c>
      <c r="J21" s="23">
        <v>69.47</v>
      </c>
      <c r="K21" s="23">
        <v>109.61</v>
      </c>
      <c r="L21" s="18">
        <v>0</v>
      </c>
      <c r="M21" s="18">
        <f t="shared" si="0"/>
        <v>20.39</v>
      </c>
      <c r="N21" s="24">
        <v>14.6</v>
      </c>
      <c r="O21" s="24">
        <v>14.6</v>
      </c>
      <c r="P21" s="23">
        <v>3379</v>
      </c>
      <c r="Q21" s="23">
        <v>32881</v>
      </c>
      <c r="R21" s="18">
        <v>0.84218000000000004</v>
      </c>
      <c r="S21" s="18">
        <v>6.0389999999999999E-2</v>
      </c>
      <c r="T21" s="18">
        <v>0.43634000000000001</v>
      </c>
      <c r="U21" s="18">
        <v>0.27472000000000002</v>
      </c>
      <c r="V21" s="18">
        <v>0</v>
      </c>
      <c r="W21" s="18">
        <v>0</v>
      </c>
      <c r="X21" s="18">
        <v>0</v>
      </c>
      <c r="Y21" s="18">
        <v>0</v>
      </c>
      <c r="Z21" s="21">
        <v>27801.03</v>
      </c>
      <c r="AA21" s="19">
        <f t="shared" si="1"/>
        <v>36260</v>
      </c>
      <c r="AB21" s="18">
        <v>0</v>
      </c>
      <c r="AC21" s="18">
        <v>0</v>
      </c>
      <c r="AD21" s="18">
        <v>2752.96</v>
      </c>
      <c r="AE21" s="18" t="s">
        <v>49</v>
      </c>
    </row>
    <row r="22" spans="1:31" ht="15.75" customHeight="1" x14ac:dyDescent="0.15">
      <c r="A22" s="17">
        <v>43352</v>
      </c>
      <c r="B22" s="18">
        <v>2018</v>
      </c>
      <c r="C22" s="18">
        <v>9</v>
      </c>
      <c r="D22" s="19">
        <v>31</v>
      </c>
      <c r="E22" s="18">
        <v>1.1499999999999999</v>
      </c>
      <c r="F22" s="18">
        <v>5.31</v>
      </c>
      <c r="G22" s="18">
        <v>0.28999999999999998</v>
      </c>
      <c r="H22" s="23">
        <v>0</v>
      </c>
      <c r="I22" s="23">
        <v>130</v>
      </c>
      <c r="J22" s="23">
        <v>81.47</v>
      </c>
      <c r="K22" s="23">
        <v>112.76</v>
      </c>
      <c r="L22" s="18">
        <v>0</v>
      </c>
      <c r="M22" s="18">
        <f t="shared" si="0"/>
        <v>17.239999999999995</v>
      </c>
      <c r="N22" s="24">
        <v>14.6</v>
      </c>
      <c r="O22" s="24">
        <v>14.6</v>
      </c>
      <c r="P22" s="23">
        <v>3225</v>
      </c>
      <c r="Q22" s="23">
        <v>33018</v>
      </c>
      <c r="R22" s="18">
        <v>0.84218000000000004</v>
      </c>
      <c r="S22" s="18">
        <v>6.0389999999999999E-2</v>
      </c>
      <c r="T22" s="18">
        <v>0.43634000000000001</v>
      </c>
      <c r="U22" s="18">
        <v>0.27472000000000002</v>
      </c>
      <c r="V22" s="18">
        <v>0</v>
      </c>
      <c r="W22" s="18">
        <v>0</v>
      </c>
      <c r="X22" s="18">
        <v>0</v>
      </c>
      <c r="Y22" s="18">
        <v>0</v>
      </c>
      <c r="Z22" s="21">
        <v>27254.22</v>
      </c>
      <c r="AA22" s="19">
        <f t="shared" si="1"/>
        <v>36243</v>
      </c>
      <c r="AB22" s="18">
        <v>0</v>
      </c>
      <c r="AC22" s="18">
        <v>0</v>
      </c>
      <c r="AD22" s="18">
        <v>2778.46</v>
      </c>
      <c r="AE22" s="18" t="s">
        <v>49</v>
      </c>
    </row>
    <row r="23" spans="1:31" ht="15.75" customHeight="1" x14ac:dyDescent="0.15">
      <c r="A23" s="17">
        <v>43382</v>
      </c>
      <c r="B23" s="18">
        <v>2018</v>
      </c>
      <c r="C23" s="18">
        <v>10</v>
      </c>
      <c r="D23" s="19">
        <v>30</v>
      </c>
      <c r="E23" s="18">
        <v>1.65</v>
      </c>
      <c r="F23" s="18">
        <v>7.6</v>
      </c>
      <c r="G23" s="18">
        <v>0.28999999999999998</v>
      </c>
      <c r="H23" s="23">
        <v>0</v>
      </c>
      <c r="I23" s="23">
        <v>130</v>
      </c>
      <c r="J23" s="23">
        <v>76.94</v>
      </c>
      <c r="K23" s="23">
        <v>111.38</v>
      </c>
      <c r="L23" s="18">
        <v>0</v>
      </c>
      <c r="M23" s="18">
        <f t="shared" si="0"/>
        <v>18.620000000000005</v>
      </c>
      <c r="N23" s="24">
        <v>14.6</v>
      </c>
      <c r="O23" s="24">
        <v>14.6</v>
      </c>
      <c r="P23" s="23">
        <v>3354</v>
      </c>
      <c r="Q23" s="23">
        <v>35240</v>
      </c>
      <c r="R23" s="18">
        <v>0.84218000000000004</v>
      </c>
      <c r="S23" s="18">
        <v>6.0389999999999999E-2</v>
      </c>
      <c r="T23" s="18">
        <v>0.43634000000000001</v>
      </c>
      <c r="U23" s="18">
        <v>0.27472000000000002</v>
      </c>
      <c r="V23" s="18">
        <v>0</v>
      </c>
      <c r="W23" s="18">
        <v>0</v>
      </c>
      <c r="X23" s="18">
        <v>0</v>
      </c>
      <c r="Y23" s="18">
        <v>0</v>
      </c>
      <c r="Z23" s="21">
        <v>30091.31</v>
      </c>
      <c r="AA23" s="19">
        <f t="shared" si="1"/>
        <v>38594</v>
      </c>
      <c r="AB23" s="18">
        <v>0</v>
      </c>
      <c r="AC23" s="18">
        <v>0</v>
      </c>
      <c r="AD23" s="18">
        <v>3029.06</v>
      </c>
      <c r="AE23" s="18" t="s">
        <v>49</v>
      </c>
    </row>
    <row r="24" spans="1:31" ht="15.75" customHeight="1" x14ac:dyDescent="0.15">
      <c r="A24" s="17">
        <v>43413</v>
      </c>
      <c r="B24" s="18">
        <v>2018</v>
      </c>
      <c r="C24" s="18">
        <v>11</v>
      </c>
      <c r="D24" s="19">
        <v>31</v>
      </c>
      <c r="E24" s="18">
        <v>1.65</v>
      </c>
      <c r="F24" s="18">
        <v>7.6</v>
      </c>
      <c r="G24" s="18">
        <v>0.28999999999999998</v>
      </c>
      <c r="H24" s="23">
        <v>0</v>
      </c>
      <c r="I24" s="23">
        <v>130</v>
      </c>
      <c r="J24" s="23">
        <v>78.12</v>
      </c>
      <c r="K24" s="23">
        <v>114.53</v>
      </c>
      <c r="L24" s="18">
        <v>0</v>
      </c>
      <c r="M24" s="18">
        <f t="shared" si="0"/>
        <v>15.469999999999999</v>
      </c>
      <c r="N24" s="24">
        <v>14.6</v>
      </c>
      <c r="O24" s="24">
        <v>14.6</v>
      </c>
      <c r="P24" s="23">
        <v>3312</v>
      </c>
      <c r="Q24" s="23">
        <v>35816</v>
      </c>
      <c r="R24" s="18">
        <v>0.84218000000000004</v>
      </c>
      <c r="S24" s="18">
        <v>6.0389999999999999E-2</v>
      </c>
      <c r="T24" s="18">
        <v>0.43634000000000001</v>
      </c>
      <c r="U24" s="18">
        <v>0.27472000000000002</v>
      </c>
      <c r="V24" s="18">
        <v>0</v>
      </c>
      <c r="W24" s="18">
        <v>0</v>
      </c>
      <c r="X24" s="18">
        <v>0</v>
      </c>
      <c r="Y24" s="18">
        <v>0</v>
      </c>
      <c r="Z24" s="21">
        <v>30693.22</v>
      </c>
      <c r="AA24" s="19">
        <f t="shared" si="1"/>
        <v>39128</v>
      </c>
      <c r="AB24" s="18">
        <v>157.80000000000001</v>
      </c>
      <c r="AC24" s="18">
        <v>0</v>
      </c>
      <c r="AD24" s="18">
        <v>2379.11</v>
      </c>
      <c r="AE24" s="18" t="s">
        <v>49</v>
      </c>
    </row>
    <row r="25" spans="1:31" ht="15.75" customHeight="1" x14ac:dyDescent="0.15">
      <c r="A25" s="17">
        <v>43443</v>
      </c>
      <c r="B25" s="18">
        <v>2018</v>
      </c>
      <c r="C25" s="18">
        <v>12</v>
      </c>
      <c r="D25" s="25">
        <v>30</v>
      </c>
      <c r="E25" s="18">
        <v>1.65</v>
      </c>
      <c r="F25" s="18">
        <v>7.6</v>
      </c>
      <c r="G25" s="18">
        <v>0.28999999999999998</v>
      </c>
      <c r="H25" s="23">
        <v>0</v>
      </c>
      <c r="I25" s="23">
        <v>130</v>
      </c>
      <c r="J25" s="23">
        <v>67.89</v>
      </c>
      <c r="K25" s="23">
        <v>123.39</v>
      </c>
      <c r="L25" s="18">
        <v>0</v>
      </c>
      <c r="M25" s="18">
        <f t="shared" si="0"/>
        <v>6.6099999999999994</v>
      </c>
      <c r="N25" s="24">
        <v>14.6</v>
      </c>
      <c r="O25" s="24">
        <v>14.6</v>
      </c>
      <c r="P25" s="23">
        <v>3020</v>
      </c>
      <c r="Q25" s="23">
        <v>38185</v>
      </c>
      <c r="R25" s="18">
        <v>0.84218000000000004</v>
      </c>
      <c r="S25" s="18">
        <v>6.0389999999999999E-2</v>
      </c>
      <c r="T25" s="18">
        <v>0.43634000000000001</v>
      </c>
      <c r="U25" s="18">
        <v>0.27472000000000002</v>
      </c>
      <c r="V25" s="18">
        <v>0</v>
      </c>
      <c r="W25" s="18">
        <v>0</v>
      </c>
      <c r="X25" s="18">
        <v>0</v>
      </c>
      <c r="Y25" s="18">
        <v>0</v>
      </c>
      <c r="Z25" s="21">
        <v>28795.08</v>
      </c>
      <c r="AA25" s="19">
        <f t="shared" si="1"/>
        <v>41205</v>
      </c>
      <c r="AB25" s="18">
        <v>493.98</v>
      </c>
      <c r="AC25" s="18">
        <v>0</v>
      </c>
      <c r="AD25" s="18">
        <v>0</v>
      </c>
      <c r="AE25" s="18" t="s">
        <v>49</v>
      </c>
    </row>
    <row r="26" spans="1:31" ht="15.75" customHeight="1" x14ac:dyDescent="0.15">
      <c r="A26" s="28">
        <v>43474</v>
      </c>
      <c r="B26" s="18">
        <v>2019</v>
      </c>
      <c r="C26" s="18">
        <v>1</v>
      </c>
      <c r="D26" s="19">
        <v>31</v>
      </c>
      <c r="E26" s="18">
        <v>1.43</v>
      </c>
      <c r="F26" s="18">
        <v>6.57</v>
      </c>
      <c r="G26" s="18">
        <v>0.28999999999999998</v>
      </c>
      <c r="H26" s="23">
        <v>0</v>
      </c>
      <c r="I26" s="23">
        <v>130</v>
      </c>
      <c r="J26" s="18">
        <v>74.58</v>
      </c>
      <c r="K26" s="18">
        <v>142.68</v>
      </c>
      <c r="L26" s="18">
        <v>0</v>
      </c>
      <c r="M26" s="18">
        <f t="shared" si="0"/>
        <v>0</v>
      </c>
      <c r="N26" s="24">
        <v>14.6</v>
      </c>
      <c r="O26" s="24">
        <v>14.6</v>
      </c>
      <c r="P26" s="18">
        <v>3319</v>
      </c>
      <c r="Q26" s="18">
        <v>42155</v>
      </c>
      <c r="R26" s="23">
        <v>0.84218000000000004</v>
      </c>
      <c r="S26" s="23">
        <v>6.0389999999999999E-2</v>
      </c>
      <c r="T26" s="23">
        <v>0.43634000000000001</v>
      </c>
      <c r="U26" s="23">
        <v>0.27472000000000002</v>
      </c>
      <c r="V26" s="23">
        <v>1</v>
      </c>
      <c r="W26" s="23">
        <v>0</v>
      </c>
      <c r="X26" s="23">
        <v>0.45</v>
      </c>
      <c r="Y26" s="23">
        <v>0</v>
      </c>
      <c r="Z26" s="21">
        <v>31663.09</v>
      </c>
      <c r="AA26" s="19">
        <f t="shared" si="1"/>
        <v>45474</v>
      </c>
      <c r="AB26" s="23">
        <v>0</v>
      </c>
      <c r="AC26" s="23">
        <v>0</v>
      </c>
      <c r="AD26" s="23">
        <v>0</v>
      </c>
      <c r="AE26" s="18" t="s">
        <v>49</v>
      </c>
    </row>
    <row r="27" spans="1:31" ht="15.75" customHeight="1" x14ac:dyDescent="0.15">
      <c r="A27" s="28">
        <v>43505</v>
      </c>
      <c r="B27" s="18">
        <v>2019</v>
      </c>
      <c r="C27" s="18">
        <v>2</v>
      </c>
      <c r="D27" s="19">
        <v>31</v>
      </c>
      <c r="E27" s="18">
        <v>1.25</v>
      </c>
      <c r="F27" s="18">
        <v>5.75</v>
      </c>
      <c r="G27" s="18">
        <v>0.28999999999999998</v>
      </c>
      <c r="H27" s="23">
        <v>0</v>
      </c>
      <c r="I27" s="23">
        <v>130</v>
      </c>
      <c r="J27" s="18">
        <v>66.709999999999994</v>
      </c>
      <c r="K27" s="18">
        <v>132.05000000000001</v>
      </c>
      <c r="L27" s="18">
        <v>0</v>
      </c>
      <c r="M27" s="18">
        <f t="shared" si="0"/>
        <v>0</v>
      </c>
      <c r="N27" s="24">
        <v>14.6</v>
      </c>
      <c r="O27" s="24">
        <v>14.6</v>
      </c>
      <c r="P27" s="18">
        <v>3690</v>
      </c>
      <c r="Q27" s="18">
        <v>44114</v>
      </c>
      <c r="R27" s="23">
        <v>0.84218000000000004</v>
      </c>
      <c r="S27" s="23">
        <v>6.0389999999999999E-2</v>
      </c>
      <c r="T27" s="23">
        <v>0.43634000000000001</v>
      </c>
      <c r="U27" s="23">
        <v>0.27472000000000002</v>
      </c>
      <c r="V27" s="23">
        <v>0</v>
      </c>
      <c r="W27" s="23">
        <v>0</v>
      </c>
      <c r="X27" s="23">
        <v>0</v>
      </c>
      <c r="Y27" s="23">
        <v>0</v>
      </c>
      <c r="Z27" s="21">
        <v>32590.12</v>
      </c>
      <c r="AA27" s="19">
        <f t="shared" si="1"/>
        <v>47804</v>
      </c>
      <c r="AB27" s="23">
        <v>0</v>
      </c>
      <c r="AC27" s="23">
        <v>0</v>
      </c>
      <c r="AD27" s="23">
        <v>0</v>
      </c>
      <c r="AE27" s="18" t="s">
        <v>49</v>
      </c>
    </row>
    <row r="28" spans="1:31" ht="15.75" customHeight="1" x14ac:dyDescent="0.15">
      <c r="A28" s="28">
        <v>43533</v>
      </c>
      <c r="B28" s="18">
        <v>2019</v>
      </c>
      <c r="C28" s="18">
        <v>3</v>
      </c>
      <c r="D28" s="19">
        <v>28</v>
      </c>
      <c r="E28" s="18">
        <v>1.1599999999999999</v>
      </c>
      <c r="F28" s="18">
        <v>5.34</v>
      </c>
      <c r="G28" s="18">
        <v>0.28999999999999998</v>
      </c>
      <c r="H28" s="23">
        <v>0</v>
      </c>
      <c r="I28" s="23">
        <v>130</v>
      </c>
      <c r="J28" s="18">
        <v>74.19</v>
      </c>
      <c r="K28" s="18">
        <v>128.11000000000001</v>
      </c>
      <c r="L28" s="18">
        <v>0</v>
      </c>
      <c r="M28" s="18">
        <f t="shared" si="0"/>
        <v>1.8899999999999864</v>
      </c>
      <c r="N28" s="24">
        <v>14.6</v>
      </c>
      <c r="O28" s="24">
        <v>14.6</v>
      </c>
      <c r="P28" s="18">
        <v>3126</v>
      </c>
      <c r="Q28" s="18">
        <v>37122</v>
      </c>
      <c r="R28" s="23">
        <v>0.84218000000000004</v>
      </c>
      <c r="S28" s="23">
        <v>6.0389999999999999E-2</v>
      </c>
      <c r="T28" s="23">
        <v>0.43634000000000001</v>
      </c>
      <c r="U28" s="23">
        <v>0.27472000000000002</v>
      </c>
      <c r="V28" s="23">
        <v>0</v>
      </c>
      <c r="W28" s="23">
        <v>0</v>
      </c>
      <c r="X28" s="23">
        <v>0</v>
      </c>
      <c r="Y28" s="23">
        <v>0</v>
      </c>
      <c r="Z28" s="21">
        <v>26990.63</v>
      </c>
      <c r="AA28" s="19">
        <f t="shared" si="1"/>
        <v>40248</v>
      </c>
      <c r="AB28" s="23">
        <v>0</v>
      </c>
      <c r="AC28" s="23">
        <v>0</v>
      </c>
      <c r="AD28" s="23">
        <v>0</v>
      </c>
      <c r="AE28" s="18" t="s">
        <v>49</v>
      </c>
    </row>
    <row r="29" spans="1:31" ht="15.75" customHeight="1" x14ac:dyDescent="0.15">
      <c r="A29" s="28">
        <v>43564</v>
      </c>
      <c r="B29" s="18">
        <v>2019</v>
      </c>
      <c r="C29" s="18">
        <v>4</v>
      </c>
      <c r="D29" s="19">
        <v>31</v>
      </c>
      <c r="E29" s="18">
        <v>1.1599999999999999</v>
      </c>
      <c r="F29" s="18">
        <v>5.34</v>
      </c>
      <c r="G29" s="18">
        <v>0.28999999999999998</v>
      </c>
      <c r="H29" s="23">
        <v>0</v>
      </c>
      <c r="I29" s="23">
        <v>130</v>
      </c>
      <c r="J29" s="18">
        <v>83.24</v>
      </c>
      <c r="K29" s="18">
        <v>133.22999999999999</v>
      </c>
      <c r="L29" s="18">
        <v>0</v>
      </c>
      <c r="M29" s="18">
        <f t="shared" si="0"/>
        <v>0</v>
      </c>
      <c r="N29" s="24">
        <v>14.6</v>
      </c>
      <c r="O29" s="24">
        <v>14.6</v>
      </c>
      <c r="P29" s="18">
        <v>3840</v>
      </c>
      <c r="Q29" s="18">
        <v>41474</v>
      </c>
      <c r="R29" s="23">
        <v>0.84218000000000004</v>
      </c>
      <c r="S29" s="23">
        <v>6.0389999999999999E-2</v>
      </c>
      <c r="T29" s="23">
        <v>0.43634000000000001</v>
      </c>
      <c r="U29" s="23">
        <v>0.27472000000000002</v>
      </c>
      <c r="V29" s="23">
        <v>0</v>
      </c>
      <c r="W29" s="23">
        <v>0</v>
      </c>
      <c r="X29" s="23">
        <v>0</v>
      </c>
      <c r="Y29" s="23">
        <v>0</v>
      </c>
      <c r="Z29" s="21">
        <v>32078.240000000002</v>
      </c>
      <c r="AA29" s="19">
        <f t="shared" si="1"/>
        <v>45314</v>
      </c>
      <c r="AB29" s="23">
        <v>0</v>
      </c>
      <c r="AC29" s="23">
        <v>0</v>
      </c>
      <c r="AD29" s="23">
        <v>0</v>
      </c>
      <c r="AE29" s="18" t="s">
        <v>49</v>
      </c>
    </row>
    <row r="30" spans="1:31" ht="15.75" customHeight="1" x14ac:dyDescent="0.15">
      <c r="A30" s="28">
        <v>43594</v>
      </c>
      <c r="B30" s="18">
        <v>2019</v>
      </c>
      <c r="C30" s="18">
        <v>5</v>
      </c>
      <c r="D30" s="19">
        <v>30</v>
      </c>
      <c r="E30" s="18">
        <v>1.1599999999999999</v>
      </c>
      <c r="F30" s="18">
        <v>5.34</v>
      </c>
      <c r="G30" s="18">
        <v>0.28999999999999998</v>
      </c>
      <c r="H30" s="23">
        <v>0</v>
      </c>
      <c r="I30" s="23">
        <v>130</v>
      </c>
      <c r="J30" s="18">
        <v>82.45</v>
      </c>
      <c r="K30" s="18">
        <v>118.47</v>
      </c>
      <c r="L30" s="18">
        <v>0</v>
      </c>
      <c r="M30" s="18">
        <f t="shared" si="0"/>
        <v>11.530000000000001</v>
      </c>
      <c r="N30" s="24">
        <v>14.6</v>
      </c>
      <c r="O30" s="24">
        <v>14.6</v>
      </c>
      <c r="P30" s="18">
        <v>3547</v>
      </c>
      <c r="Q30" s="18">
        <v>38870</v>
      </c>
      <c r="R30" s="23">
        <v>0.84218000000000004</v>
      </c>
      <c r="S30" s="23">
        <v>6.0389999999999999E-2</v>
      </c>
      <c r="T30" s="23">
        <v>0.43634000000000001</v>
      </c>
      <c r="U30" s="23">
        <v>0.27472000000000002</v>
      </c>
      <c r="V30" s="23">
        <v>0</v>
      </c>
      <c r="W30" s="23">
        <v>0</v>
      </c>
      <c r="X30" s="23">
        <v>0</v>
      </c>
      <c r="Y30" s="23">
        <v>0</v>
      </c>
      <c r="Z30" s="21">
        <v>28594.39</v>
      </c>
      <c r="AA30" s="19">
        <f t="shared" si="1"/>
        <v>42417</v>
      </c>
      <c r="AB30" s="23">
        <v>178.61</v>
      </c>
      <c r="AC30" s="23">
        <v>0</v>
      </c>
      <c r="AD30" s="23">
        <v>0</v>
      </c>
      <c r="AE30" s="18" t="s">
        <v>49</v>
      </c>
    </row>
    <row r="31" spans="1:31" ht="15.75" customHeight="1" x14ac:dyDescent="0.15">
      <c r="A31" s="28">
        <v>43625</v>
      </c>
      <c r="B31" s="18">
        <v>2019</v>
      </c>
      <c r="C31" s="18">
        <v>6</v>
      </c>
      <c r="D31" s="19">
        <v>31</v>
      </c>
      <c r="E31" s="18">
        <v>1.1100000000000001</v>
      </c>
      <c r="F31" s="18">
        <v>5.09</v>
      </c>
      <c r="G31" s="18">
        <v>0.28999999999999998</v>
      </c>
      <c r="H31" s="23">
        <v>0</v>
      </c>
      <c r="I31" s="23">
        <v>130</v>
      </c>
      <c r="J31" s="18">
        <v>86.98</v>
      </c>
      <c r="K31" s="18">
        <v>96.82</v>
      </c>
      <c r="L31" s="18">
        <v>0</v>
      </c>
      <c r="M31" s="18">
        <f t="shared" si="0"/>
        <v>33.180000000000007</v>
      </c>
      <c r="N31" s="24">
        <v>14.6</v>
      </c>
      <c r="O31" s="24">
        <v>14.6</v>
      </c>
      <c r="P31" s="18">
        <v>3518</v>
      </c>
      <c r="Q31" s="18">
        <v>34907</v>
      </c>
      <c r="R31" s="23">
        <v>0.84218000000000004</v>
      </c>
      <c r="S31" s="23">
        <v>6.0389999999999999E-2</v>
      </c>
      <c r="T31" s="23">
        <v>0.43634000000000001</v>
      </c>
      <c r="U31" s="23">
        <v>0.27472000000000002</v>
      </c>
      <c r="V31" s="23">
        <v>0</v>
      </c>
      <c r="W31" s="23">
        <v>0</v>
      </c>
      <c r="X31" s="23">
        <v>0</v>
      </c>
      <c r="Y31" s="23">
        <v>0</v>
      </c>
      <c r="Z31" s="21">
        <v>26682.400000000001</v>
      </c>
      <c r="AA31" s="19">
        <f t="shared" si="1"/>
        <v>38425</v>
      </c>
      <c r="AB31" s="23">
        <v>453.55</v>
      </c>
      <c r="AC31" s="23">
        <v>0</v>
      </c>
      <c r="AD31" s="23">
        <v>0</v>
      </c>
      <c r="AE31" s="18" t="s">
        <v>49</v>
      </c>
    </row>
    <row r="32" spans="1:31" ht="15.75" customHeight="1" x14ac:dyDescent="0.15">
      <c r="A32" s="28">
        <v>43655</v>
      </c>
      <c r="B32" s="18">
        <v>2019</v>
      </c>
      <c r="C32" s="18">
        <v>7</v>
      </c>
      <c r="D32" s="19">
        <v>30</v>
      </c>
      <c r="E32" s="18">
        <v>1.03</v>
      </c>
      <c r="F32" s="18">
        <v>4.72</v>
      </c>
      <c r="G32" s="18">
        <v>0.28999999999999998</v>
      </c>
      <c r="H32" s="23">
        <v>0</v>
      </c>
      <c r="I32" s="23">
        <v>130</v>
      </c>
      <c r="J32" s="18">
        <v>70.650000000000006</v>
      </c>
      <c r="K32" s="18">
        <v>101.74</v>
      </c>
      <c r="L32" s="18">
        <v>0</v>
      </c>
      <c r="M32" s="18">
        <f t="shared" si="0"/>
        <v>28.260000000000005</v>
      </c>
      <c r="N32" s="23">
        <v>13.75</v>
      </c>
      <c r="O32" s="23">
        <v>13.75</v>
      </c>
      <c r="P32" s="18">
        <v>2913</v>
      </c>
      <c r="Q32" s="18">
        <v>32250</v>
      </c>
      <c r="R32" s="23">
        <v>0.85455999999999999</v>
      </c>
      <c r="S32" s="23">
        <v>7.979E-2</v>
      </c>
      <c r="T32" s="23">
        <v>0.43245</v>
      </c>
      <c r="U32" s="23">
        <v>0.25950000000000001</v>
      </c>
      <c r="V32" s="23">
        <v>0</v>
      </c>
      <c r="W32" s="23">
        <v>0</v>
      </c>
      <c r="X32" s="23">
        <v>0</v>
      </c>
      <c r="Y32" s="23">
        <v>0</v>
      </c>
      <c r="Z32" s="21">
        <v>23976.29</v>
      </c>
      <c r="AA32" s="19">
        <f t="shared" si="1"/>
        <v>35163</v>
      </c>
      <c r="AB32" s="23">
        <v>209.19</v>
      </c>
      <c r="AC32" s="23">
        <v>0</v>
      </c>
      <c r="AD32" s="23">
        <v>0</v>
      </c>
      <c r="AE32" s="18" t="s">
        <v>49</v>
      </c>
    </row>
    <row r="33" spans="1:31" ht="15.75" customHeight="1" x14ac:dyDescent="0.15">
      <c r="A33" s="28">
        <v>43686</v>
      </c>
      <c r="B33" s="18">
        <v>2019</v>
      </c>
      <c r="C33" s="18">
        <v>8</v>
      </c>
      <c r="D33" s="19">
        <v>31</v>
      </c>
      <c r="E33" s="18">
        <v>1.04</v>
      </c>
      <c r="F33" s="18">
        <v>4.76</v>
      </c>
      <c r="G33" s="18">
        <v>0.28999999999999998</v>
      </c>
      <c r="H33" s="23">
        <v>0</v>
      </c>
      <c r="I33" s="23">
        <v>130</v>
      </c>
      <c r="J33" s="18">
        <v>72.61</v>
      </c>
      <c r="K33" s="18">
        <v>98.99</v>
      </c>
      <c r="L33" s="18">
        <v>0</v>
      </c>
      <c r="M33" s="18">
        <f t="shared" si="0"/>
        <v>31.010000000000005</v>
      </c>
      <c r="N33" s="23">
        <v>13.75</v>
      </c>
      <c r="O33" s="23">
        <v>13.75</v>
      </c>
      <c r="P33" s="18">
        <v>3275</v>
      </c>
      <c r="Q33" s="18">
        <v>33203</v>
      </c>
      <c r="R33" s="23">
        <v>0.85455999999999999</v>
      </c>
      <c r="S33" s="23">
        <v>7.979E-2</v>
      </c>
      <c r="T33" s="23">
        <v>0.43245</v>
      </c>
      <c r="U33" s="23">
        <v>0.25950000000000001</v>
      </c>
      <c r="V33" s="23">
        <v>0</v>
      </c>
      <c r="W33" s="23">
        <v>0</v>
      </c>
      <c r="X33" s="23">
        <v>0</v>
      </c>
      <c r="Y33" s="23">
        <v>0</v>
      </c>
      <c r="Z33" s="21">
        <v>26619.040000000001</v>
      </c>
      <c r="AA33" s="19">
        <f t="shared" si="1"/>
        <v>36478</v>
      </c>
      <c r="AB33" s="23">
        <v>605.28</v>
      </c>
      <c r="AC33" s="23">
        <v>622.6</v>
      </c>
      <c r="AD33" s="23">
        <v>0</v>
      </c>
      <c r="AE33" s="18" t="s">
        <v>49</v>
      </c>
    </row>
    <row r="34" spans="1:31" ht="15.75" customHeight="1" x14ac:dyDescent="0.15">
      <c r="A34" s="28">
        <v>43717</v>
      </c>
      <c r="B34" s="18">
        <v>2019</v>
      </c>
      <c r="C34" s="18">
        <v>9</v>
      </c>
      <c r="D34" s="19">
        <v>31</v>
      </c>
      <c r="E34" s="18">
        <v>1.06</v>
      </c>
      <c r="F34" s="18">
        <v>4.8600000000000003</v>
      </c>
      <c r="G34" s="18">
        <v>0.28999999999999998</v>
      </c>
      <c r="H34" s="23">
        <v>0</v>
      </c>
      <c r="I34" s="23">
        <v>130</v>
      </c>
      <c r="J34" s="18">
        <v>73.599999999999994</v>
      </c>
      <c r="K34" s="18">
        <v>104.5</v>
      </c>
      <c r="L34" s="18">
        <v>0</v>
      </c>
      <c r="M34" s="18">
        <f t="shared" si="0"/>
        <v>25.5</v>
      </c>
      <c r="N34" s="23">
        <v>13.75</v>
      </c>
      <c r="O34" s="23">
        <v>13.75</v>
      </c>
      <c r="P34" s="18">
        <v>3041</v>
      </c>
      <c r="Q34" s="18">
        <v>33166</v>
      </c>
      <c r="R34" s="23">
        <v>0.85455999999999999</v>
      </c>
      <c r="S34" s="23">
        <v>7.979E-2</v>
      </c>
      <c r="T34" s="23">
        <v>0.43245</v>
      </c>
      <c r="U34" s="23">
        <v>0.25950000000000001</v>
      </c>
      <c r="V34" s="23">
        <v>0</v>
      </c>
      <c r="W34" s="23">
        <v>0</v>
      </c>
      <c r="X34" s="23">
        <v>0</v>
      </c>
      <c r="Y34" s="23">
        <v>0</v>
      </c>
      <c r="Z34" s="21">
        <v>27021</v>
      </c>
      <c r="AA34" s="19">
        <f t="shared" si="1"/>
        <v>36207</v>
      </c>
      <c r="AB34" s="23">
        <v>0</v>
      </c>
      <c r="AC34" s="23">
        <v>2222.35</v>
      </c>
      <c r="AD34" s="23">
        <v>0</v>
      </c>
      <c r="AE34" s="18" t="s">
        <v>49</v>
      </c>
    </row>
    <row r="35" spans="1:31" ht="15.75" customHeight="1" x14ac:dyDescent="0.15">
      <c r="A35" s="28">
        <v>43747</v>
      </c>
      <c r="B35" s="18">
        <v>2019</v>
      </c>
      <c r="C35" s="18">
        <v>10</v>
      </c>
      <c r="D35" s="19">
        <v>30</v>
      </c>
      <c r="E35" s="18">
        <v>1.06</v>
      </c>
      <c r="F35" s="18">
        <v>4.8600000000000003</v>
      </c>
      <c r="G35" s="18">
        <v>0.28999999999999998</v>
      </c>
      <c r="H35" s="23">
        <v>0</v>
      </c>
      <c r="I35" s="23">
        <v>130</v>
      </c>
      <c r="J35" s="18">
        <v>102.33</v>
      </c>
      <c r="K35" s="18">
        <v>135</v>
      </c>
      <c r="L35" s="18">
        <v>0</v>
      </c>
      <c r="M35" s="18">
        <f t="shared" si="0"/>
        <v>0</v>
      </c>
      <c r="N35" s="23">
        <v>13.75</v>
      </c>
      <c r="O35" s="23">
        <v>13.75</v>
      </c>
      <c r="P35" s="18">
        <v>3814</v>
      </c>
      <c r="Q35" s="18">
        <v>37913</v>
      </c>
      <c r="R35" s="23">
        <v>0.85455999999999999</v>
      </c>
      <c r="S35" s="23">
        <v>7.979E-2</v>
      </c>
      <c r="T35" s="23">
        <v>0.43245</v>
      </c>
      <c r="U35" s="23">
        <v>0.25950000000000001</v>
      </c>
      <c r="V35" s="23">
        <v>0</v>
      </c>
      <c r="W35" s="23">
        <v>0</v>
      </c>
      <c r="X35" s="23">
        <v>0</v>
      </c>
      <c r="Y35" s="23">
        <v>0</v>
      </c>
      <c r="Z35" s="21">
        <v>31042.04</v>
      </c>
      <c r="AA35" s="19">
        <f t="shared" si="1"/>
        <v>41727</v>
      </c>
      <c r="AB35" s="23">
        <v>262.58</v>
      </c>
      <c r="AC35" s="23">
        <v>1864.4</v>
      </c>
      <c r="AD35" s="23">
        <v>0</v>
      </c>
      <c r="AE35" s="18" t="s">
        <v>49</v>
      </c>
    </row>
    <row r="36" spans="1:31" ht="15.75" customHeight="1" x14ac:dyDescent="0.15">
      <c r="A36" s="28">
        <v>43778</v>
      </c>
      <c r="B36" s="18">
        <v>2019</v>
      </c>
      <c r="C36" s="18">
        <v>11</v>
      </c>
      <c r="D36" s="19">
        <v>31</v>
      </c>
      <c r="E36" s="18">
        <v>0.97</v>
      </c>
      <c r="F36" s="18">
        <v>4.43</v>
      </c>
      <c r="G36" s="18">
        <v>0.28999999999999998</v>
      </c>
      <c r="H36" s="23">
        <v>0</v>
      </c>
      <c r="I36" s="23">
        <v>130</v>
      </c>
      <c r="J36" s="18">
        <v>99.97</v>
      </c>
      <c r="K36" s="18">
        <v>132.24</v>
      </c>
      <c r="L36" s="18">
        <v>0</v>
      </c>
      <c r="M36" s="18">
        <f t="shared" si="0"/>
        <v>0</v>
      </c>
      <c r="N36" s="23">
        <v>13.75</v>
      </c>
      <c r="O36" s="23">
        <v>13.75</v>
      </c>
      <c r="P36" s="18">
        <v>4139</v>
      </c>
      <c r="Q36" s="18">
        <v>41477</v>
      </c>
      <c r="R36" s="23">
        <v>0.85455999999999999</v>
      </c>
      <c r="S36" s="23">
        <v>7.979E-2</v>
      </c>
      <c r="T36" s="23">
        <v>0.43245</v>
      </c>
      <c r="U36" s="23">
        <v>0.25950000000000001</v>
      </c>
      <c r="V36" s="23">
        <v>0</v>
      </c>
      <c r="W36" s="23">
        <v>0</v>
      </c>
      <c r="X36" s="23">
        <v>0</v>
      </c>
      <c r="Y36" s="23">
        <v>0</v>
      </c>
      <c r="Z36" s="21">
        <v>32180.36</v>
      </c>
      <c r="AA36" s="19">
        <f t="shared" si="1"/>
        <v>45616</v>
      </c>
      <c r="AB36" s="23">
        <v>768.73</v>
      </c>
      <c r="AC36" s="23">
        <v>778.68</v>
      </c>
      <c r="AD36" s="23">
        <v>0</v>
      </c>
      <c r="AE36" s="18" t="s">
        <v>49</v>
      </c>
    </row>
    <row r="37" spans="1:31" ht="15.75" customHeight="1" x14ac:dyDescent="0.15">
      <c r="A37" s="28">
        <v>43808</v>
      </c>
      <c r="B37" s="18">
        <v>2019</v>
      </c>
      <c r="C37" s="18">
        <v>12</v>
      </c>
      <c r="D37" s="19">
        <v>30</v>
      </c>
      <c r="E37" s="18">
        <v>1.02</v>
      </c>
      <c r="F37" s="18">
        <v>4.66</v>
      </c>
      <c r="G37" s="18">
        <v>0.28999999999999998</v>
      </c>
      <c r="H37" s="23">
        <v>0</v>
      </c>
      <c r="I37" s="23">
        <v>130</v>
      </c>
      <c r="J37" s="18">
        <v>87.57</v>
      </c>
      <c r="K37" s="18">
        <v>115.12</v>
      </c>
      <c r="L37" s="18">
        <v>0</v>
      </c>
      <c r="M37" s="18">
        <f t="shared" si="0"/>
        <v>14.879999999999995</v>
      </c>
      <c r="N37" s="23">
        <v>13.75</v>
      </c>
      <c r="O37" s="23">
        <v>13.75</v>
      </c>
      <c r="P37" s="18">
        <v>3142</v>
      </c>
      <c r="Q37" s="18">
        <v>36673</v>
      </c>
      <c r="R37" s="23">
        <v>0.85455999999999999</v>
      </c>
      <c r="S37" s="23">
        <v>7.979E-2</v>
      </c>
      <c r="T37" s="23">
        <v>0.43245</v>
      </c>
      <c r="U37" s="23">
        <v>0.25950000000000001</v>
      </c>
      <c r="V37" s="23">
        <v>0</v>
      </c>
      <c r="W37" s="23">
        <v>0</v>
      </c>
      <c r="X37" s="23">
        <v>0</v>
      </c>
      <c r="Y37" s="23">
        <v>0</v>
      </c>
      <c r="Z37" s="21">
        <v>29735.279999999999</v>
      </c>
      <c r="AA37" s="19">
        <f t="shared" si="1"/>
        <v>39815</v>
      </c>
      <c r="AB37" s="23">
        <v>211.04</v>
      </c>
      <c r="AC37" s="23">
        <v>1878.24</v>
      </c>
      <c r="AD37" s="23">
        <v>0</v>
      </c>
      <c r="AE37" s="18" t="s">
        <v>49</v>
      </c>
    </row>
  </sheetData>
  <autoFilter ref="A1:FJ37" xr:uid="{00000000-0009-0000-0000-000005000000}">
    <sortState xmlns:xlrd2="http://schemas.microsoft.com/office/spreadsheetml/2017/richdata2" ref="A2:FJ37">
      <sortCondition ref="A1:A37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43"/>
  <sheetViews>
    <sheetView topLeftCell="D1" workbookViewId="0">
      <selection activeCell="J2" sqref="J2"/>
    </sheetView>
  </sheetViews>
  <sheetFormatPr baseColWidth="10" defaultColWidth="14.5" defaultRowHeight="15.75" customHeight="1" x14ac:dyDescent="0.15"/>
  <cols>
    <col min="4" max="4" width="27.6640625" customWidth="1"/>
    <col min="5" max="5" width="28.33203125" customWidth="1"/>
    <col min="6" max="6" width="27.5" customWidth="1"/>
    <col min="7" max="7" width="17.83203125" customWidth="1"/>
    <col min="8" max="8" width="21.33203125" customWidth="1"/>
    <col min="9" max="9" width="17.5" customWidth="1"/>
    <col min="10" max="10" width="17" customWidth="1"/>
  </cols>
  <sheetData>
    <row r="1" spans="1:10" ht="15" x14ac:dyDescent="0.2">
      <c r="A1" s="43" t="s">
        <v>21</v>
      </c>
      <c r="B1" s="43" t="s">
        <v>22</v>
      </c>
      <c r="C1" s="43" t="s">
        <v>23</v>
      </c>
      <c r="D1" s="43" t="s">
        <v>29</v>
      </c>
      <c r="E1" s="44" t="s">
        <v>30</v>
      </c>
      <c r="F1" s="44" t="s">
        <v>31</v>
      </c>
      <c r="G1" s="44" t="s">
        <v>36</v>
      </c>
      <c r="H1" s="44" t="s">
        <v>37</v>
      </c>
      <c r="I1" s="44" t="s">
        <v>113</v>
      </c>
      <c r="J1" s="44" t="s">
        <v>114</v>
      </c>
    </row>
    <row r="2" spans="1:10" ht="15.75" customHeight="1" x14ac:dyDescent="0.15">
      <c r="A2" s="45">
        <v>42755</v>
      </c>
      <c r="B2" s="46">
        <v>2017</v>
      </c>
      <c r="C2" s="46">
        <v>1</v>
      </c>
      <c r="D2" s="19" t="e">
        <f>SUM('UC1'!#REF!,'UC2'!#REF!,'UC3'!I16,'UC4'!#REF!,'UC5'!#REF!)</f>
        <v>#REF!</v>
      </c>
      <c r="E2" s="47" t="e">
        <f>SUM('UC1'!#REF!,'UC2'!#REF!,'UC3'!J16,'UC4'!#REF!,'UC5'!#REF!)</f>
        <v>#REF!</v>
      </c>
      <c r="F2" s="47" t="e">
        <f>SUM('UC1'!#REF!,'UC2'!#REF!,'UC3'!K16,'UC4'!#REF!,'UC5'!#REF!)</f>
        <v>#REF!</v>
      </c>
      <c r="G2" s="47" t="e">
        <f>SUM('UC1'!#REF!,'UC2'!#REF!,'UC3'!P16,'UC4'!#REF!,'UC5'!#REF!)</f>
        <v>#REF!</v>
      </c>
      <c r="H2" s="47" t="e">
        <f>SUM('UC1'!#REF!,'UC2'!#REF!,'UC3'!Q16,'UC4'!#REF!,'UC5'!#REF!)</f>
        <v>#REF!</v>
      </c>
      <c r="I2" s="48" t="e">
        <f>SUM('UC1'!#REF!,'UC2'!#REF!,'UC3'!Z16,'UC4'!#REF!,'UC5'!#REF!)</f>
        <v>#REF!</v>
      </c>
      <c r="J2" s="47" t="e">
        <f>SUM('UC1'!#REF!,'UC2'!#REF!,'UC3'!AA16,'UC4'!#REF!,'UC5'!#REF!)</f>
        <v>#REF!</v>
      </c>
    </row>
    <row r="3" spans="1:10" ht="15.75" customHeight="1" x14ac:dyDescent="0.15">
      <c r="A3" s="45">
        <v>42786</v>
      </c>
      <c r="B3" s="46">
        <v>2017</v>
      </c>
      <c r="C3" s="46">
        <v>2</v>
      </c>
      <c r="D3" s="19" t="e">
        <f>SUM('UC1'!#REF!,'UC2'!#REF!,'UC3'!#REF!,'UC4'!#REF!,'UC5'!#REF!)</f>
        <v>#REF!</v>
      </c>
      <c r="E3" s="47" t="e">
        <f>SUM('UC1'!#REF!,'UC2'!#REF!,'UC3'!#REF!,'UC4'!#REF!,'UC5'!#REF!)</f>
        <v>#REF!</v>
      </c>
      <c r="F3" s="47" t="e">
        <f>SUM('UC1'!#REF!,'UC2'!#REF!,'UC3'!#REF!,'UC4'!#REF!,'UC5'!#REF!)</f>
        <v>#REF!</v>
      </c>
      <c r="G3" s="47" t="e">
        <f>SUM('UC1'!#REF!,'UC2'!#REF!,'UC3'!#REF!,'UC4'!#REF!,'UC5'!#REF!)</f>
        <v>#REF!</v>
      </c>
      <c r="H3" s="47" t="e">
        <f>SUM('UC1'!#REF!,'UC2'!#REF!,'UC3'!#REF!,'UC4'!#REF!,'UC5'!#REF!)</f>
        <v>#REF!</v>
      </c>
      <c r="I3" s="48" t="e">
        <f>SUM('UC1'!#REF!,'UC2'!#REF!,'UC3'!#REF!,'UC4'!#REF!,'UC5'!#REF!)</f>
        <v>#REF!</v>
      </c>
      <c r="J3" s="47" t="e">
        <f>SUM('UC1'!#REF!,'UC2'!#REF!,'UC3'!#REF!,'UC4'!#REF!,'UC5'!#REF!)</f>
        <v>#REF!</v>
      </c>
    </row>
    <row r="4" spans="1:10" ht="15.75" customHeight="1" x14ac:dyDescent="0.15">
      <c r="A4" s="45">
        <v>42814</v>
      </c>
      <c r="B4" s="46">
        <v>2017</v>
      </c>
      <c r="C4" s="46">
        <v>3</v>
      </c>
      <c r="D4" s="19" t="e">
        <f>SUM('UC1'!#REF!,'UC2'!#REF!,'UC3'!#REF!,'UC4'!#REF!,'UC5'!#REF!)</f>
        <v>#REF!</v>
      </c>
      <c r="E4" s="47" t="e">
        <f>SUM('UC1'!#REF!,'UC2'!#REF!,'UC3'!#REF!,'UC4'!#REF!,'UC5'!#REF!)</f>
        <v>#REF!</v>
      </c>
      <c r="F4" s="47" t="e">
        <f>SUM('UC1'!#REF!,'UC2'!#REF!,'UC3'!#REF!,'UC4'!#REF!,'UC5'!#REF!)</f>
        <v>#REF!</v>
      </c>
      <c r="G4" s="47" t="e">
        <f>SUM('UC1'!#REF!,'UC2'!#REF!,'UC3'!#REF!,'UC4'!#REF!,'UC5'!#REF!)</f>
        <v>#REF!</v>
      </c>
      <c r="H4" s="47" t="e">
        <f>SUM('UC1'!#REF!,'UC2'!#REF!,'UC3'!#REF!,'UC4'!#REF!,'UC5'!#REF!)</f>
        <v>#REF!</v>
      </c>
      <c r="I4" s="48" t="e">
        <f>SUM('UC1'!#REF!,'UC2'!#REF!,'UC3'!#REF!,'UC4'!#REF!,'UC5'!#REF!)</f>
        <v>#REF!</v>
      </c>
      <c r="J4" s="47" t="e">
        <f>SUM('UC1'!#REF!,'UC2'!#REF!,'UC3'!#REF!,'UC4'!#REF!,'UC5'!#REF!)</f>
        <v>#REF!</v>
      </c>
    </row>
    <row r="5" spans="1:10" ht="15.75" customHeight="1" x14ac:dyDescent="0.15">
      <c r="A5" s="45">
        <v>42845</v>
      </c>
      <c r="B5" s="46">
        <v>2017</v>
      </c>
      <c r="C5" s="46">
        <v>4</v>
      </c>
      <c r="D5" s="19" t="e">
        <f>SUM('UC1'!#REF!,'UC2'!#REF!,'UC3'!#REF!,'UC4'!#REF!,'UC5'!#REF!)</f>
        <v>#REF!</v>
      </c>
      <c r="E5" s="47" t="e">
        <f>SUM('UC1'!#REF!,'UC2'!#REF!,'UC3'!#REF!,'UC4'!#REF!,'UC5'!#REF!)</f>
        <v>#REF!</v>
      </c>
      <c r="F5" s="47" t="e">
        <f>SUM('UC1'!#REF!,'UC2'!#REF!,'UC3'!#REF!,'UC4'!#REF!,'UC5'!#REF!)</f>
        <v>#REF!</v>
      </c>
      <c r="G5" s="47" t="e">
        <f>SUM('UC1'!#REF!,'UC2'!#REF!,'UC3'!#REF!,'UC4'!#REF!,'UC5'!#REF!)</f>
        <v>#REF!</v>
      </c>
      <c r="H5" s="47" t="e">
        <f>SUM('UC1'!#REF!,'UC2'!#REF!,'UC3'!#REF!,'UC4'!#REF!,'UC5'!#REF!)</f>
        <v>#REF!</v>
      </c>
      <c r="I5" s="48" t="e">
        <f>SUM('UC1'!#REF!,'UC2'!#REF!,'UC3'!#REF!,'UC4'!#REF!,'UC5'!#REF!)</f>
        <v>#REF!</v>
      </c>
      <c r="J5" s="47" t="e">
        <f>SUM('UC1'!#REF!,'UC2'!#REF!,'UC3'!#REF!,'UC4'!#REF!,'UC5'!#REF!)</f>
        <v>#REF!</v>
      </c>
    </row>
    <row r="6" spans="1:10" ht="15.75" customHeight="1" x14ac:dyDescent="0.15">
      <c r="A6" s="45">
        <v>42875</v>
      </c>
      <c r="B6" s="46">
        <v>2017</v>
      </c>
      <c r="C6" s="46">
        <v>5</v>
      </c>
      <c r="D6" s="19" t="e">
        <f>SUM('UC1'!#REF!,'UC2'!#REF!,'UC3'!#REF!,'UC4'!#REF!,'UC5'!#REF!)</f>
        <v>#REF!</v>
      </c>
      <c r="E6" s="47" t="e">
        <f>SUM('UC1'!#REF!,'UC2'!#REF!,'UC3'!#REF!,'UC4'!#REF!,'UC5'!#REF!)</f>
        <v>#REF!</v>
      </c>
      <c r="F6" s="47" t="e">
        <f>SUM('UC1'!#REF!,'UC2'!#REF!,'UC3'!#REF!,'UC4'!#REF!,'UC5'!#REF!)</f>
        <v>#REF!</v>
      </c>
      <c r="G6" s="47" t="e">
        <f>SUM('UC1'!#REF!,'UC2'!#REF!,'UC3'!#REF!,'UC4'!#REF!,'UC5'!#REF!)</f>
        <v>#REF!</v>
      </c>
      <c r="H6" s="47" t="e">
        <f>SUM('UC1'!#REF!,'UC2'!#REF!,'UC3'!#REF!,'UC4'!#REF!,'UC5'!#REF!)</f>
        <v>#REF!</v>
      </c>
      <c r="I6" s="48" t="e">
        <f>SUM('UC1'!#REF!,'UC2'!#REF!,'UC3'!#REF!,'UC4'!#REF!,'UC5'!#REF!)</f>
        <v>#REF!</v>
      </c>
      <c r="J6" s="47" t="e">
        <f>SUM('UC1'!#REF!,'UC2'!#REF!,'UC3'!#REF!,'UC4'!#REF!,'UC5'!#REF!)</f>
        <v>#REF!</v>
      </c>
    </row>
    <row r="7" spans="1:10" ht="15.75" customHeight="1" x14ac:dyDescent="0.15">
      <c r="A7" s="45">
        <v>42906</v>
      </c>
      <c r="B7" s="46">
        <v>2017</v>
      </c>
      <c r="C7" s="46">
        <v>6</v>
      </c>
      <c r="D7" s="19" t="e">
        <f>SUM('UC1'!#REF!,'UC2'!#REF!,'UC3'!#REF!,'UC4'!#REF!,'UC5'!#REF!)</f>
        <v>#REF!</v>
      </c>
      <c r="E7" s="47" t="e">
        <f>SUM('UC1'!#REF!,'UC2'!#REF!,'UC3'!#REF!,'UC4'!#REF!,'UC5'!#REF!)</f>
        <v>#REF!</v>
      </c>
      <c r="F7" s="47" t="e">
        <f>SUM('UC1'!#REF!,'UC2'!#REF!,'UC3'!#REF!,'UC4'!#REF!,'UC5'!#REF!)</f>
        <v>#REF!</v>
      </c>
      <c r="G7" s="47" t="e">
        <f>SUM('UC1'!#REF!,'UC2'!#REF!,'UC3'!#REF!,'UC4'!#REF!,'UC5'!#REF!)</f>
        <v>#REF!</v>
      </c>
      <c r="H7" s="47" t="e">
        <f>SUM('UC1'!#REF!,'UC2'!#REF!,'UC3'!#REF!,'UC4'!#REF!,'UC5'!#REF!)</f>
        <v>#REF!</v>
      </c>
      <c r="I7" s="48" t="e">
        <f>SUM('UC1'!#REF!,'UC2'!#REF!,'UC3'!#REF!,'UC4'!#REF!,'UC5'!#REF!)</f>
        <v>#REF!</v>
      </c>
      <c r="J7" s="47" t="e">
        <f>SUM('UC1'!#REF!,'UC2'!#REF!,'UC3'!#REF!,'UC4'!#REF!,'UC5'!#REF!)</f>
        <v>#REF!</v>
      </c>
    </row>
    <row r="8" spans="1:10" ht="15.75" customHeight="1" x14ac:dyDescent="0.15">
      <c r="A8" s="45">
        <v>42936</v>
      </c>
      <c r="B8" s="46">
        <v>2017</v>
      </c>
      <c r="C8" s="46">
        <v>7</v>
      </c>
      <c r="D8" s="19" t="e">
        <f>SUM('UC1'!I37,'UC2'!I37,'UC3'!#REF!,'UC4'!I37,'UC5'!I37)</f>
        <v>#REF!</v>
      </c>
      <c r="E8" s="47" t="e">
        <f>SUM('UC1'!J37,'UC2'!J37,'UC3'!#REF!,'UC4'!J37,'UC5'!J37)</f>
        <v>#REF!</v>
      </c>
      <c r="F8" s="47" t="e">
        <f>SUM('UC1'!K37,'UC2'!K37,'UC3'!#REF!,'UC4'!K37,'UC5'!K37)</f>
        <v>#REF!</v>
      </c>
      <c r="G8" s="47" t="e">
        <f>SUM('UC1'!P37,'UC2'!P37,'UC3'!#REF!,'UC4'!P37,'UC5'!P37)</f>
        <v>#REF!</v>
      </c>
      <c r="H8" s="47" t="e">
        <f>SUM('UC1'!Q37,'UC2'!Q37,'UC3'!#REF!,'UC4'!Q37,'UC5'!Q37)</f>
        <v>#REF!</v>
      </c>
      <c r="I8" s="48" t="e">
        <f>SUM('UC1'!Z37,'UC2'!Z37,'UC3'!#REF!,'UC4'!Z37,'UC5'!Z37)</f>
        <v>#REF!</v>
      </c>
      <c r="J8" s="47" t="e">
        <f>SUM('UC1'!AA37,'UC2'!AA37,'UC3'!#REF!,'UC4'!AA37,'UC5'!AA37)</f>
        <v>#REF!</v>
      </c>
    </row>
    <row r="9" spans="1:10" ht="15.75" customHeight="1" x14ac:dyDescent="0.15">
      <c r="A9" s="45">
        <v>42967</v>
      </c>
      <c r="B9" s="46">
        <v>2017</v>
      </c>
      <c r="C9" s="46">
        <v>8</v>
      </c>
      <c r="D9" s="19">
        <f>SUM('UC1'!I36,'UC2'!I36,'UC3'!I37,'UC4'!I36,'UC5'!I36)</f>
        <v>3299</v>
      </c>
      <c r="E9" s="47">
        <f>SUM('UC1'!J36,'UC2'!J36,'UC3'!J37,'UC4'!J36,'UC5'!J36)</f>
        <v>2253.4899999999998</v>
      </c>
      <c r="F9" s="47">
        <f>SUM('UC1'!K36,'UC2'!K36,'UC3'!K37,'UC4'!K36,'UC5'!K36)</f>
        <v>3546.91</v>
      </c>
      <c r="G9" s="47">
        <f>SUM('UC1'!P36,'UC2'!P36,'UC3'!P37,'UC4'!P36,'UC5'!P36)</f>
        <v>106665</v>
      </c>
      <c r="H9" s="47">
        <f>SUM('UC1'!Q36,'UC2'!Q36,'UC3'!Q37,'UC4'!Q36,'UC5'!Q36)</f>
        <v>994383</v>
      </c>
      <c r="I9" s="48">
        <f>SUM('UC1'!Z36,'UC2'!Z36,'UC3'!Z37,'UC4'!Z36,'UC5'!Z36)</f>
        <v>883550.08</v>
      </c>
      <c r="J9" s="47">
        <f>SUM('UC1'!AA36,'UC2'!AA36,'UC3'!AA37,'UC4'!AA36,'UC5'!AA36)</f>
        <v>1101048</v>
      </c>
    </row>
    <row r="10" spans="1:10" ht="15.75" customHeight="1" x14ac:dyDescent="0.15">
      <c r="A10" s="45">
        <v>42998</v>
      </c>
      <c r="B10" s="46">
        <v>2017</v>
      </c>
      <c r="C10" s="46">
        <v>9</v>
      </c>
      <c r="D10" s="19">
        <f>SUM('UC1'!I35,'UC2'!I35,'UC3'!I36,'UC4'!I35,'UC5'!I35)</f>
        <v>3299</v>
      </c>
      <c r="E10" s="47">
        <f>SUM('UC1'!J35,'UC2'!J35,'UC3'!J36,'UC4'!J35,'UC5'!J35)</f>
        <v>2177.37</v>
      </c>
      <c r="F10" s="47">
        <f>SUM('UC1'!K35,'UC2'!K35,'UC3'!K36,'UC4'!K35,'UC5'!K35)</f>
        <v>3575.2999999999997</v>
      </c>
      <c r="G10" s="47">
        <f>SUM('UC1'!P35,'UC2'!P35,'UC3'!P36,'UC4'!P35,'UC5'!P35)</f>
        <v>101626</v>
      </c>
      <c r="H10" s="47">
        <f>SUM('UC1'!Q35,'UC2'!Q35,'UC3'!Q36,'UC4'!Q35,'UC5'!Q35)</f>
        <v>948762</v>
      </c>
      <c r="I10" s="48">
        <f>SUM('UC1'!Z35,'UC2'!Z35,'UC3'!Z36,'UC4'!Z35,'UC5'!Z35)</f>
        <v>841776.07000000007</v>
      </c>
      <c r="J10" s="47">
        <f>SUM('UC1'!AA35,'UC2'!AA35,'UC3'!AA36,'UC4'!AA35,'UC5'!AA35)</f>
        <v>1050388</v>
      </c>
    </row>
    <row r="11" spans="1:10" ht="15.75" customHeight="1" x14ac:dyDescent="0.15">
      <c r="A11" s="49">
        <v>43028</v>
      </c>
      <c r="B11" s="46">
        <v>2017</v>
      </c>
      <c r="C11" s="46">
        <v>10</v>
      </c>
      <c r="D11" s="19">
        <f>SUM('UC1'!I34,'UC2'!I34,'UC3'!I35,'UC4'!I34,'UC5'!I34)</f>
        <v>3299</v>
      </c>
      <c r="E11" s="47">
        <f>SUM('UC1'!J34,'UC2'!J34,'UC3'!J35,'UC4'!J34,'UC5'!J34)</f>
        <v>2196.8799999999997</v>
      </c>
      <c r="F11" s="47">
        <f>SUM('UC1'!K34,'UC2'!K34,'UC3'!K35,'UC4'!K34,'UC5'!K34)</f>
        <v>3287.7599999999998</v>
      </c>
      <c r="G11" s="47">
        <f>SUM('UC1'!P34,'UC2'!P34,'UC3'!P35,'UC4'!P34,'UC5'!P34)</f>
        <v>105806</v>
      </c>
      <c r="H11" s="47">
        <f>SUM('UC1'!Q34,'UC2'!Q34,'UC3'!Q35,'UC4'!Q34,'UC5'!Q34)</f>
        <v>966451</v>
      </c>
      <c r="I11" s="48">
        <f>SUM('UC1'!Z34,'UC2'!Z34,'UC3'!Z35,'UC4'!Z34,'UC5'!Z34)</f>
        <v>874413.34999999986</v>
      </c>
      <c r="J11" s="47">
        <f>SUM('UC1'!AA34,'UC2'!AA34,'UC3'!AA35,'UC4'!AA34,'UC5'!AA34)</f>
        <v>1072257</v>
      </c>
    </row>
    <row r="12" spans="1:10" ht="15.75" customHeight="1" x14ac:dyDescent="0.15">
      <c r="A12" s="49">
        <v>43059</v>
      </c>
      <c r="B12" s="46">
        <v>2017</v>
      </c>
      <c r="C12" s="46">
        <v>11</v>
      </c>
      <c r="D12" s="19">
        <f>SUM('UC1'!I33,'UC2'!I33,'UC3'!I34,'UC4'!I33,'UC5'!I33)</f>
        <v>3299</v>
      </c>
      <c r="E12" s="47">
        <f>SUM('UC1'!J33,'UC2'!J33,'UC3'!J34,'UC4'!J33,'UC5'!J33)</f>
        <v>1943.17</v>
      </c>
      <c r="F12" s="47">
        <f>SUM('UC1'!K33,'UC2'!K33,'UC3'!K34,'UC4'!K33,'UC5'!K33)</f>
        <v>2929.74</v>
      </c>
      <c r="G12" s="47">
        <f>SUM('UC1'!P33,'UC2'!P33,'UC3'!P34,'UC4'!P33,'UC5'!P33)</f>
        <v>83138</v>
      </c>
      <c r="H12" s="47">
        <f>SUM('UC1'!Q33,'UC2'!Q33,'UC3'!Q34,'UC4'!Q33,'UC5'!Q33)</f>
        <v>852785</v>
      </c>
      <c r="I12" s="48">
        <f>SUM('UC1'!Z33,'UC2'!Z33,'UC3'!Z34,'UC4'!Z33,'UC5'!Z33)</f>
        <v>756063.97000000009</v>
      </c>
      <c r="J12" s="47">
        <f>SUM('UC1'!AA33,'UC2'!AA33,'UC3'!AA34,'UC4'!AA33,'UC5'!AA33)</f>
        <v>935923</v>
      </c>
    </row>
    <row r="13" spans="1:10" ht="15.75" customHeight="1" x14ac:dyDescent="0.15">
      <c r="A13" s="49">
        <v>43089</v>
      </c>
      <c r="B13" s="46">
        <v>2017</v>
      </c>
      <c r="C13" s="46">
        <v>12</v>
      </c>
      <c r="D13" s="19">
        <f>SUM('UC1'!I32,'UC2'!I32,'UC3'!I33,'UC4'!I32,'UC5'!I32)</f>
        <v>3299</v>
      </c>
      <c r="E13" s="47">
        <f>SUM('UC1'!J32,'UC2'!J32,'UC3'!J33,'UC4'!J32,'UC5'!J32)</f>
        <v>1868.77</v>
      </c>
      <c r="F13" s="47">
        <f>SUM('UC1'!K32,'UC2'!K32,'UC3'!K33,'UC4'!K32,'UC5'!K32)</f>
        <v>2672.14</v>
      </c>
      <c r="G13" s="47">
        <f>SUM('UC1'!P32,'UC2'!P32,'UC3'!P33,'UC4'!P32,'UC5'!P32)</f>
        <v>82405</v>
      </c>
      <c r="H13" s="47">
        <f>SUM('UC1'!Q32,'UC2'!Q32,'UC3'!Q33,'UC4'!Q32,'UC5'!Q32)</f>
        <v>831816</v>
      </c>
      <c r="I13" s="48">
        <f>SUM('UC1'!Z32,'UC2'!Z32,'UC3'!Z33,'UC4'!Z32,'UC5'!Z32)</f>
        <v>693698.25</v>
      </c>
      <c r="J13" s="47">
        <f>SUM('UC1'!AA32,'UC2'!AA32,'UC3'!AA33,'UC4'!AA32,'UC5'!AA32)</f>
        <v>914221</v>
      </c>
    </row>
    <row r="14" spans="1:10" ht="15.75" customHeight="1" x14ac:dyDescent="0.15">
      <c r="A14" s="45">
        <v>43120</v>
      </c>
      <c r="B14" s="46">
        <v>2018</v>
      </c>
      <c r="C14" s="46">
        <v>1</v>
      </c>
      <c r="D14" s="19">
        <f>SUM('UC1'!I31,'UC2'!I31,'UC3'!I32,'UC4'!I31,'UC5'!I31)</f>
        <v>3299</v>
      </c>
      <c r="E14" s="47">
        <f>SUM('UC1'!J31,'UC2'!J31,'UC3'!J32,'UC4'!J31,'UC5'!J31)</f>
        <v>1960.46</v>
      </c>
      <c r="F14" s="47">
        <f>SUM('UC1'!K31,'UC2'!K31,'UC3'!K32,'UC4'!K31,'UC5'!K31)</f>
        <v>2941.1000000000004</v>
      </c>
      <c r="G14" s="47">
        <f>SUM('UC1'!P31,'UC2'!P31,'UC3'!P32,'UC4'!P31,'UC5'!P31)</f>
        <v>100959</v>
      </c>
      <c r="H14" s="47">
        <f>SUM('UC1'!Q31,'UC2'!Q31,'UC3'!Q32,'UC4'!Q31,'UC5'!Q31)</f>
        <v>926337</v>
      </c>
      <c r="I14" s="48">
        <f>SUM('UC1'!Z31,'UC2'!Z31,'UC3'!Z32,'UC4'!Z31,'UC5'!Z31)</f>
        <v>778579.24000000011</v>
      </c>
      <c r="J14" s="47">
        <f>SUM('UC1'!AA31,'UC2'!AA31,'UC3'!AA32,'UC4'!AA31,'UC5'!AA31)</f>
        <v>1027296</v>
      </c>
    </row>
    <row r="15" spans="1:10" ht="15.75" customHeight="1" x14ac:dyDescent="0.15">
      <c r="A15" s="45">
        <v>43151</v>
      </c>
      <c r="B15" s="46">
        <v>2018</v>
      </c>
      <c r="C15" s="46">
        <v>2</v>
      </c>
      <c r="D15" s="19">
        <f>SUM('UC1'!I30,'UC2'!I30,'UC3'!I31,'UC4'!I30,'UC5'!I30)</f>
        <v>3299</v>
      </c>
      <c r="E15" s="47">
        <f>SUM('UC1'!J30,'UC2'!J30,'UC3'!J31,'UC4'!J30,'UC5'!J30)</f>
        <v>2227.04</v>
      </c>
      <c r="F15" s="47">
        <f>SUM('UC1'!K30,'UC2'!K30,'UC3'!K31,'UC4'!K30,'UC5'!K30)</f>
        <v>3295.54</v>
      </c>
      <c r="G15" s="47">
        <f>SUM('UC1'!P30,'UC2'!P30,'UC3'!P31,'UC4'!P30,'UC5'!P30)</f>
        <v>91514</v>
      </c>
      <c r="H15" s="47">
        <f>SUM('UC1'!Q30,'UC2'!Q30,'UC3'!Q31,'UC4'!Q30,'UC5'!Q30)</f>
        <v>909521</v>
      </c>
      <c r="I15" s="48">
        <f>SUM('UC1'!Z30,'UC2'!Z30,'UC3'!Z31,'UC4'!Z30,'UC5'!Z30)</f>
        <v>761925.9</v>
      </c>
      <c r="J15" s="47">
        <f>SUM('UC1'!AA30,'UC2'!AA30,'UC3'!AA31,'UC4'!AA30,'UC5'!AA30)</f>
        <v>1001035</v>
      </c>
    </row>
    <row r="16" spans="1:10" ht="15.75" customHeight="1" x14ac:dyDescent="0.15">
      <c r="A16" s="45">
        <v>43179</v>
      </c>
      <c r="B16" s="46">
        <v>2018</v>
      </c>
      <c r="C16" s="46">
        <v>3</v>
      </c>
      <c r="D16" s="19">
        <f>SUM('UC1'!I29,'UC2'!I29,'UC3'!I30,'UC4'!I29,'UC5'!I29)</f>
        <v>3299</v>
      </c>
      <c r="E16" s="47">
        <f>SUM('UC1'!J29,'UC2'!J29,'UC3'!J30,'UC4'!J29,'UC5'!J29)</f>
        <v>2222.6799999999998</v>
      </c>
      <c r="F16" s="47">
        <f>SUM('UC1'!K29,'UC2'!K29,'UC3'!K30,'UC4'!K29,'UC5'!K29)</f>
        <v>3410.67</v>
      </c>
      <c r="G16" s="47">
        <f>SUM('UC1'!P29,'UC2'!P29,'UC3'!P30,'UC4'!P29,'UC5'!P29)</f>
        <v>106091</v>
      </c>
      <c r="H16" s="47">
        <f>SUM('UC1'!Q29,'UC2'!Q29,'UC3'!Q30,'UC4'!Q29,'UC5'!Q29)</f>
        <v>983420</v>
      </c>
      <c r="I16" s="48">
        <f>SUM('UC1'!Z29,'UC2'!Z29,'UC3'!Z30,'UC4'!Z29,'UC5'!Z29)</f>
        <v>856807.80999999982</v>
      </c>
      <c r="J16" s="47">
        <f>SUM('UC1'!AA29,'UC2'!AA29,'UC3'!AA30,'UC4'!AA29,'UC5'!AA29)</f>
        <v>1089511</v>
      </c>
    </row>
    <row r="17" spans="1:10" ht="15.75" customHeight="1" x14ac:dyDescent="0.15">
      <c r="A17" s="45">
        <v>43210</v>
      </c>
      <c r="B17" s="46">
        <v>2018</v>
      </c>
      <c r="C17" s="46">
        <v>4</v>
      </c>
      <c r="D17" s="19">
        <f>SUM('UC1'!I28,'UC2'!I28,'UC3'!I29,'UC4'!I28,'UC5'!I28)</f>
        <v>3299</v>
      </c>
      <c r="E17" s="47">
        <f>SUM('UC1'!J28,'UC2'!J28,'UC3'!J29,'UC4'!J28,'UC5'!J28)</f>
        <v>2153.2400000000002</v>
      </c>
      <c r="F17" s="47">
        <f>SUM('UC1'!K28,'UC2'!K28,'UC3'!K29,'UC4'!K28,'UC5'!K28)</f>
        <v>3572.4399999999996</v>
      </c>
      <c r="G17" s="47">
        <f>SUM('UC1'!P28,'UC2'!P28,'UC3'!P29,'UC4'!P28,'UC5'!P28)</f>
        <v>86386</v>
      </c>
      <c r="H17" s="47">
        <f>SUM('UC1'!Q28,'UC2'!Q28,'UC3'!Q29,'UC4'!Q28,'UC5'!Q28)</f>
        <v>869168</v>
      </c>
      <c r="I17" s="48">
        <f>SUM('UC1'!Z28,'UC2'!Z28,'UC3'!Z29,'UC4'!Z28,'UC5'!Z28)</f>
        <v>759419.41</v>
      </c>
      <c r="J17" s="47">
        <f>SUM('UC1'!AA28,'UC2'!AA28,'UC3'!AA29,'UC4'!AA28,'UC5'!AA28)</f>
        <v>955554</v>
      </c>
    </row>
    <row r="18" spans="1:10" ht="15.75" customHeight="1" x14ac:dyDescent="0.15">
      <c r="A18" s="45">
        <v>43240</v>
      </c>
      <c r="B18" s="46">
        <v>2018</v>
      </c>
      <c r="C18" s="46">
        <v>5</v>
      </c>
      <c r="D18" s="19">
        <f>SUM('UC1'!I27,'UC2'!I27,'UC3'!I28,'UC4'!I27,'UC5'!I27)</f>
        <v>3299</v>
      </c>
      <c r="E18" s="47">
        <f>SUM('UC1'!J27,'UC2'!J27,'UC3'!J28,'UC4'!J27,'UC5'!J27)</f>
        <v>1714.35</v>
      </c>
      <c r="F18" s="47">
        <f>SUM('UC1'!K27,'UC2'!K27,'UC3'!K28,'UC4'!K27,'UC5'!K27)</f>
        <v>3088.94</v>
      </c>
      <c r="G18" s="47">
        <f>SUM('UC1'!P27,'UC2'!P27,'UC3'!P28,'UC4'!P27,'UC5'!P27)</f>
        <v>77119</v>
      </c>
      <c r="H18" s="47">
        <f>SUM('UC1'!Q27,'UC2'!Q27,'UC3'!Q28,'UC4'!Q27,'UC5'!Q27)</f>
        <v>924603</v>
      </c>
      <c r="I18" s="48">
        <f>SUM('UC1'!Z27,'UC2'!Z27,'UC3'!Z28,'UC4'!Z27,'UC5'!Z27)</f>
        <v>711696.49999999988</v>
      </c>
      <c r="J18" s="47">
        <f>SUM('UC1'!AA27,'UC2'!AA27,'UC3'!AA28,'UC4'!AA27,'UC5'!AA27)</f>
        <v>1001722</v>
      </c>
    </row>
    <row r="19" spans="1:10" ht="15.75" customHeight="1" x14ac:dyDescent="0.15">
      <c r="A19" s="45">
        <v>43271</v>
      </c>
      <c r="B19" s="46">
        <v>2018</v>
      </c>
      <c r="C19" s="46">
        <v>6</v>
      </c>
      <c r="D19" s="19">
        <f>SUM('UC1'!I26,'UC2'!I26,'UC3'!I27,'UC4'!I26,'UC5'!I26)</f>
        <v>3299</v>
      </c>
      <c r="E19" s="47">
        <f>SUM('UC1'!J26,'UC2'!J26,'UC3'!J27,'UC4'!J26,'UC5'!J26)</f>
        <v>1631.79</v>
      </c>
      <c r="F19" s="47">
        <f>SUM('UC1'!K26,'UC2'!K26,'UC3'!K27,'UC4'!K26,'UC5'!K26)</f>
        <v>3029.8799999999997</v>
      </c>
      <c r="G19" s="47">
        <f>SUM('UC1'!P26,'UC2'!P26,'UC3'!P27,'UC4'!P26,'UC5'!P26)</f>
        <v>64487</v>
      </c>
      <c r="H19" s="47">
        <f>SUM('UC1'!Q26,'UC2'!Q26,'UC3'!Q27,'UC4'!Q26,'UC5'!Q26)</f>
        <v>809240</v>
      </c>
      <c r="I19" s="48">
        <f>SUM('UC1'!Z26,'UC2'!Z26,'UC3'!Z27,'UC4'!Z26,'UC5'!Z26)</f>
        <v>674075.79</v>
      </c>
      <c r="J19" s="47">
        <f>SUM('UC1'!AA26,'UC2'!AA26,'UC3'!AA27,'UC4'!AA26,'UC5'!AA26)</f>
        <v>873727</v>
      </c>
    </row>
    <row r="20" spans="1:10" ht="15.75" customHeight="1" x14ac:dyDescent="0.15">
      <c r="A20" s="45">
        <v>43303</v>
      </c>
      <c r="B20" s="46">
        <v>2018</v>
      </c>
      <c r="C20" s="46">
        <v>7</v>
      </c>
      <c r="D20" s="19">
        <f>SUM('UC1'!I25,'UC2'!I25,'UC3'!I26,'UC4'!I25,'UC5'!I25)</f>
        <v>3299</v>
      </c>
      <c r="E20" s="47">
        <f>SUM('UC1'!J25,'UC2'!J25,'UC3'!J26,'UC4'!J25,'UC5'!J25)</f>
        <v>1904.1499999999999</v>
      </c>
      <c r="F20" s="47">
        <f>SUM('UC1'!K25,'UC2'!K25,'UC3'!K26,'UC4'!K25,'UC5'!K25)</f>
        <v>3595.2300000000005</v>
      </c>
      <c r="G20" s="47">
        <f>SUM('UC1'!P25,'UC2'!P25,'UC3'!P26,'UC4'!P25,'UC5'!P25)</f>
        <v>90565</v>
      </c>
      <c r="H20" s="47">
        <f>SUM('UC1'!Q25,'UC2'!Q25,'UC3'!Q26,'UC4'!Q25,'UC5'!Q25)</f>
        <v>987867</v>
      </c>
      <c r="I20" s="48">
        <f>SUM('UC1'!Z25,'UC2'!Z25,'UC3'!Z26,'UC4'!Z25,'UC5'!Z25)</f>
        <v>836845.22999999986</v>
      </c>
      <c r="J20" s="47">
        <f>SUM('UC1'!AA25,'UC2'!AA25,'UC3'!AA26,'UC4'!AA25,'UC5'!AA25)</f>
        <v>1078432</v>
      </c>
    </row>
    <row r="21" spans="1:10" ht="15.75" customHeight="1" x14ac:dyDescent="0.15">
      <c r="A21" s="45">
        <v>43334</v>
      </c>
      <c r="B21" s="46">
        <v>2018</v>
      </c>
      <c r="C21" s="46">
        <v>8</v>
      </c>
      <c r="D21" s="19">
        <f>SUM('UC1'!I24,'UC2'!I24,'UC3'!I25,'UC4'!I24,'UC5'!I24)</f>
        <v>3299</v>
      </c>
      <c r="E21" s="47">
        <f>SUM('UC1'!J24,'UC2'!J24,'UC3'!J25,'UC4'!J24,'UC5'!J24)</f>
        <v>2113.12</v>
      </c>
      <c r="F21" s="47">
        <f>SUM('UC1'!K24,'UC2'!K24,'UC3'!K25,'UC4'!K24,'UC5'!K24)</f>
        <v>3484.2700000000004</v>
      </c>
      <c r="G21" s="47">
        <f>SUM('UC1'!P24,'UC2'!P24,'UC3'!P25,'UC4'!P24,'UC5'!P24)</f>
        <v>90812</v>
      </c>
      <c r="H21" s="47">
        <f>SUM('UC1'!Q24,'UC2'!Q24,'UC3'!Q25,'UC4'!Q24,'UC5'!Q24)</f>
        <v>917282</v>
      </c>
      <c r="I21" s="48">
        <f>SUM('UC1'!Z24,'UC2'!Z24,'UC3'!Z25,'UC4'!Z24,'UC5'!Z24)</f>
        <v>831274.75</v>
      </c>
      <c r="J21" s="47">
        <f>SUM('UC1'!AA24,'UC2'!AA24,'UC3'!AA25,'UC4'!AA24,'UC5'!AA24)</f>
        <v>1008094</v>
      </c>
    </row>
    <row r="22" spans="1:10" ht="15.75" customHeight="1" x14ac:dyDescent="0.15">
      <c r="A22" s="45">
        <v>43365</v>
      </c>
      <c r="B22" s="46">
        <v>2018</v>
      </c>
      <c r="C22" s="46">
        <v>9</v>
      </c>
      <c r="D22" s="19">
        <f>SUM('UC1'!I23,'UC2'!I23,'UC3'!I24,'UC4'!I23,'UC5'!I23)</f>
        <v>3299</v>
      </c>
      <c r="E22" s="47">
        <f>SUM('UC1'!J23,'UC2'!J23,'UC3'!J24,'UC4'!J23,'UC5'!J23)</f>
        <v>2167.08</v>
      </c>
      <c r="F22" s="47">
        <f>SUM('UC1'!K23,'UC2'!K23,'UC3'!K24,'UC4'!K23,'UC5'!K23)</f>
        <v>3251.15</v>
      </c>
      <c r="G22" s="47">
        <f>SUM('UC1'!P23,'UC2'!P23,'UC3'!P24,'UC4'!P23,'UC5'!P23)</f>
        <v>93019</v>
      </c>
      <c r="H22" s="47">
        <f>SUM('UC1'!Q23,'UC2'!Q23,'UC3'!Q24,'UC4'!Q23,'UC5'!Q23)</f>
        <v>918458</v>
      </c>
      <c r="I22" s="48">
        <f>SUM('UC1'!Z23,'UC2'!Z23,'UC3'!Z24,'UC4'!Z23,'UC5'!Z23)</f>
        <v>874503.5</v>
      </c>
      <c r="J22" s="47">
        <f>SUM('UC1'!AA23,'UC2'!AA23,'UC3'!AA24,'UC4'!AA23,'UC5'!AA23)</f>
        <v>1011477</v>
      </c>
    </row>
    <row r="23" spans="1:10" ht="15.75" customHeight="1" x14ac:dyDescent="0.15">
      <c r="A23" s="49">
        <v>43395</v>
      </c>
      <c r="B23" s="46">
        <v>2018</v>
      </c>
      <c r="C23" s="46">
        <v>10</v>
      </c>
      <c r="D23" s="19">
        <f>SUM('UC1'!I22,'UC2'!I22,'UC3'!I23,'UC4'!I22,'UC5'!I22)</f>
        <v>3299</v>
      </c>
      <c r="E23" s="47">
        <f>SUM('UC1'!J22,'UC2'!J22,'UC3'!J23,'UC4'!J22,'UC5'!J22)</f>
        <v>2112.19</v>
      </c>
      <c r="F23" s="47">
        <f>SUM('UC1'!K22,'UC2'!K22,'UC3'!K23,'UC4'!K22,'UC5'!K22)</f>
        <v>2949.9900000000002</v>
      </c>
      <c r="G23" s="47">
        <f>SUM('UC1'!P22,'UC2'!P22,'UC3'!P23,'UC4'!P22,'UC5'!P22)</f>
        <v>104592</v>
      </c>
      <c r="H23" s="47">
        <f>SUM('UC1'!Q22,'UC2'!Q22,'UC3'!Q23,'UC4'!Q22,'UC5'!Q22)</f>
        <v>946311</v>
      </c>
      <c r="I23" s="48">
        <f>SUM('UC1'!Z22,'UC2'!Z22,'UC3'!Z23,'UC4'!Z22,'UC5'!Z22)</f>
        <v>862623.74</v>
      </c>
      <c r="J23" s="47">
        <f>SUM('UC1'!AA22,'UC2'!AA22,'UC3'!AA23,'UC4'!AA22,'UC5'!AA22)</f>
        <v>1050903</v>
      </c>
    </row>
    <row r="24" spans="1:10" ht="15.75" customHeight="1" x14ac:dyDescent="0.15">
      <c r="A24" s="49">
        <v>43424</v>
      </c>
      <c r="B24" s="46">
        <v>2018</v>
      </c>
      <c r="C24" s="46">
        <v>11</v>
      </c>
      <c r="D24" s="19">
        <f>SUM('UC1'!I21,'UC2'!I21,'UC3'!I22,'UC4'!I21,'UC5'!I21)</f>
        <v>3299</v>
      </c>
      <c r="E24" s="47">
        <f>SUM('UC1'!J21,'UC2'!J21,'UC3'!J22,'UC4'!J21,'UC5'!J21)</f>
        <v>2106.33</v>
      </c>
      <c r="F24" s="47">
        <f>SUM('UC1'!K21,'UC2'!K21,'UC3'!K22,'UC4'!K21,'UC5'!K21)</f>
        <v>2939.7799999999997</v>
      </c>
      <c r="G24" s="47">
        <f>SUM('UC1'!P21,'UC2'!P21,'UC3'!P22,'UC4'!P21,'UC5'!P21)</f>
        <v>98367</v>
      </c>
      <c r="H24" s="47">
        <f>SUM('UC1'!Q21,'UC2'!Q21,'UC3'!Q22,'UC4'!Q21,'UC5'!Q21)</f>
        <v>923259</v>
      </c>
      <c r="I24" s="48">
        <f>SUM('UC1'!Z21,'UC2'!Z21,'UC3'!Z22,'UC4'!Z21,'UC5'!Z21)</f>
        <v>842916.52999999991</v>
      </c>
      <c r="J24" s="47">
        <f>SUM('UC1'!AA21,'UC2'!AA21,'UC3'!AA22,'UC4'!AA21,'UC5'!AA21)</f>
        <v>1021626</v>
      </c>
    </row>
    <row r="25" spans="1:10" ht="15.75" customHeight="1" x14ac:dyDescent="0.15">
      <c r="A25" s="49">
        <v>43454</v>
      </c>
      <c r="B25" s="46">
        <v>2018</v>
      </c>
      <c r="C25" s="46">
        <v>12</v>
      </c>
      <c r="D25" s="19">
        <f>SUM('UC1'!I20,'UC2'!I20,'UC3'!I21,'UC4'!I20,'UC5'!I20)</f>
        <v>3299</v>
      </c>
      <c r="E25" s="47">
        <f>SUM('UC1'!J20,'UC2'!J20,'UC3'!J21,'UC4'!J20,'UC5'!J20)</f>
        <v>2225.6999999999998</v>
      </c>
      <c r="F25" s="47">
        <f>SUM('UC1'!K20,'UC2'!K20,'UC3'!K21,'UC4'!K20,'UC5'!K20)</f>
        <v>2884.0400000000004</v>
      </c>
      <c r="G25" s="47">
        <f>SUM('UC1'!P20,'UC2'!P20,'UC3'!P21,'UC4'!P20,'UC5'!P20)</f>
        <v>91513</v>
      </c>
      <c r="H25" s="47">
        <f>SUM('UC1'!Q20,'UC2'!Q20,'UC3'!Q21,'UC4'!Q20,'UC5'!Q20)</f>
        <v>889905</v>
      </c>
      <c r="I25" s="48">
        <f>SUM('UC1'!Z20,'UC2'!Z20,'UC3'!Z21,'UC4'!Z20,'UC5'!Z20)</f>
        <v>803478.19</v>
      </c>
      <c r="J25" s="47">
        <f>SUM('UC1'!AA20,'UC2'!AA20,'UC3'!AA21,'UC4'!AA20,'UC5'!AA20)</f>
        <v>981418</v>
      </c>
    </row>
    <row r="26" spans="1:10" ht="15.75" customHeight="1" x14ac:dyDescent="0.15">
      <c r="A26" s="45">
        <v>43485</v>
      </c>
      <c r="B26" s="46">
        <v>2019</v>
      </c>
      <c r="C26" s="46">
        <v>1</v>
      </c>
      <c r="D26" s="19">
        <f>SUM('UC1'!I19,'UC2'!I19,'UC3'!I20,'UC4'!I19,'UC5'!I19)</f>
        <v>3299</v>
      </c>
      <c r="E26" s="47">
        <f>SUM('UC1'!J19,'UC2'!J19,'UC3'!J20,'UC4'!J19,'UC5'!J19)</f>
        <v>2182.7800000000002</v>
      </c>
      <c r="F26" s="47">
        <f>SUM('UC1'!K19,'UC2'!K19,'UC3'!K20,'UC4'!K19,'UC5'!K19)</f>
        <v>3284.6</v>
      </c>
      <c r="G26" s="47">
        <f>SUM('UC1'!P19,'UC2'!P19,'UC3'!P20,'UC4'!P19,'UC5'!P19)</f>
        <v>105745</v>
      </c>
      <c r="H26" s="47">
        <f>SUM('UC1'!Q19,'UC2'!Q19,'UC3'!Q20,'UC4'!Q19,'UC5'!Q19)</f>
        <v>986346</v>
      </c>
      <c r="I26" s="48">
        <f>SUM('UC1'!Z19,'UC2'!Z19,'UC3'!Z20,'UC4'!Z19,'UC5'!Z19)</f>
        <v>785354.52</v>
      </c>
      <c r="J26" s="47">
        <f>SUM('UC1'!AA19,'UC2'!AA19,'UC3'!AA20,'UC4'!AA19,'UC5'!AA19)</f>
        <v>1092091</v>
      </c>
    </row>
    <row r="27" spans="1:10" ht="15.75" customHeight="1" x14ac:dyDescent="0.15">
      <c r="A27" s="45">
        <v>43516</v>
      </c>
      <c r="B27" s="46">
        <v>2019</v>
      </c>
      <c r="C27" s="46">
        <v>2</v>
      </c>
      <c r="D27" s="19">
        <f>SUM('UC1'!I18,'UC2'!I18,'UC3'!I19,'UC4'!I18,'UC5'!I18)</f>
        <v>3299</v>
      </c>
      <c r="E27" s="47">
        <f>SUM('UC1'!J18,'UC2'!J18,'UC3'!J19,'UC4'!J18,'UC5'!J18)</f>
        <v>2380.5800000000004</v>
      </c>
      <c r="F27" s="47">
        <f>SUM('UC1'!K18,'UC2'!K18,'UC3'!K19,'UC4'!K18,'UC5'!K18)</f>
        <v>3570.02</v>
      </c>
      <c r="G27" s="47">
        <f>SUM('UC1'!P18,'UC2'!P18,'UC3'!P19,'UC4'!P18,'UC5'!P18)</f>
        <v>107639</v>
      </c>
      <c r="H27" s="47">
        <f>SUM('UC1'!Q18,'UC2'!Q18,'UC3'!Q19,'UC4'!Q18,'UC5'!Q18)</f>
        <v>1024015</v>
      </c>
      <c r="I27" s="48">
        <f>SUM('UC1'!Z18,'UC2'!Z18,'UC3'!Z19,'UC4'!Z18,'UC5'!Z18)</f>
        <v>731419.96</v>
      </c>
      <c r="J27" s="47">
        <f>SUM('UC1'!AA18,'UC2'!AA18,'UC3'!AA19,'UC4'!AA18,'UC5'!AA18)</f>
        <v>1131654</v>
      </c>
    </row>
    <row r="28" spans="1:10" ht="15.75" customHeight="1" x14ac:dyDescent="0.15">
      <c r="A28" s="45">
        <v>43544</v>
      </c>
      <c r="B28" s="46">
        <v>2019</v>
      </c>
      <c r="C28" s="46">
        <v>3</v>
      </c>
      <c r="D28" s="19">
        <f>SUM('UC1'!I17,'UC2'!I17,'UC3'!I18,'UC4'!I17,'UC5'!I17)</f>
        <v>3299</v>
      </c>
      <c r="E28" s="47">
        <f>SUM('UC1'!J17,'UC2'!J17,'UC3'!J18,'UC4'!J17,'UC5'!J17)</f>
        <v>2533.59</v>
      </c>
      <c r="F28" s="47">
        <f>SUM('UC1'!K17,'UC2'!K17,'UC3'!K18,'UC4'!K17,'UC5'!K17)</f>
        <v>3679.1400000000003</v>
      </c>
      <c r="G28" s="47">
        <f>SUM('UC1'!P17,'UC2'!P17,'UC3'!P18,'UC4'!P17,'UC5'!P17)</f>
        <v>113661</v>
      </c>
      <c r="H28" s="47">
        <f>SUM('UC1'!Q17,'UC2'!Q17,'UC3'!Q18,'UC4'!Q17,'UC5'!Q17)</f>
        <v>1085445</v>
      </c>
      <c r="I28" s="48">
        <f>SUM('UC1'!Z17,'UC2'!Z17,'UC3'!Z18,'UC4'!Z17,'UC5'!Z17)</f>
        <v>762670.09</v>
      </c>
      <c r="J28" s="47">
        <f>SUM('UC1'!AA17,'UC2'!AA17,'UC3'!AA18,'UC4'!AA17,'UC5'!AA17)</f>
        <v>1199106</v>
      </c>
    </row>
    <row r="29" spans="1:10" ht="15.75" customHeight="1" x14ac:dyDescent="0.15">
      <c r="A29" s="45">
        <v>43575</v>
      </c>
      <c r="B29" s="46">
        <v>2019</v>
      </c>
      <c r="C29" s="46">
        <v>4</v>
      </c>
      <c r="D29" s="19">
        <f>SUM('UC1'!I16,'UC2'!I16,'UC3'!I17,'UC4'!I16,'UC5'!I16)</f>
        <v>3299</v>
      </c>
      <c r="E29" s="47">
        <f>SUM('UC1'!J16,'UC2'!J16,'UC3'!J17,'UC4'!J16,'UC5'!J16)</f>
        <v>2507.86</v>
      </c>
      <c r="F29" s="47">
        <f>SUM('UC1'!K16,'UC2'!K16,'UC3'!K17,'UC4'!K16,'UC5'!K16)</f>
        <v>4062.0000000000005</v>
      </c>
      <c r="G29" s="47">
        <f>SUM('UC1'!P16,'UC2'!P16,'UC3'!P17,'UC4'!P16,'UC5'!P16)</f>
        <v>106430</v>
      </c>
      <c r="H29" s="47">
        <f>SUM('UC1'!Q16,'UC2'!Q16,'UC3'!Q17,'UC4'!Q16,'UC5'!Q16)</f>
        <v>1033875</v>
      </c>
      <c r="I29" s="48">
        <f>SUM('UC1'!Z16,'UC2'!Z16,'UC3'!Z17,'UC4'!Z16,'UC5'!Z16)</f>
        <v>769980.14</v>
      </c>
      <c r="J29" s="47">
        <f>SUM('UC1'!AA16,'UC2'!AA16,'UC3'!AA17,'UC4'!AA16,'UC5'!AA16)</f>
        <v>1140305</v>
      </c>
    </row>
    <row r="30" spans="1:10" ht="15.75" customHeight="1" x14ac:dyDescent="0.15">
      <c r="A30" s="45">
        <v>43605</v>
      </c>
      <c r="B30" s="46">
        <v>2019</v>
      </c>
      <c r="C30" s="46">
        <v>5</v>
      </c>
      <c r="D30" s="19">
        <f>SUM('UC1'!I15,'UC2'!I15,'UC3'!I15,'UC4'!I15,'UC5'!I15)</f>
        <v>3299</v>
      </c>
      <c r="E30" s="47">
        <f>SUM('UC1'!J15,'UC2'!J15,'UC3'!J15,'UC4'!J15,'UC5'!J15)</f>
        <v>1635.95</v>
      </c>
      <c r="F30" s="47">
        <f>SUM('UC1'!K15,'UC2'!K15,'UC3'!K15,'UC4'!K15,'UC5'!K15)</f>
        <v>2830.0299999999997</v>
      </c>
      <c r="G30" s="47">
        <f>SUM('UC1'!P15,'UC2'!P15,'UC3'!P15,'UC4'!P15,'UC5'!P15)</f>
        <v>77645</v>
      </c>
      <c r="H30" s="47">
        <f>SUM('UC1'!Q15,'UC2'!Q15,'UC3'!Q15,'UC4'!Q15,'UC5'!Q15)</f>
        <v>940609</v>
      </c>
      <c r="I30" s="48">
        <f>SUM('UC1'!Z15,'UC2'!Z15,'UC3'!Z15,'UC4'!Z15,'UC5'!Z15)</f>
        <v>644681.80999999994</v>
      </c>
      <c r="J30" s="47">
        <f>SUM('UC1'!AA15,'UC2'!AA15,'UC3'!AA15,'UC4'!AA15,'UC5'!AA15)</f>
        <v>1018254</v>
      </c>
    </row>
    <row r="31" spans="1:10" ht="15.75" customHeight="1" x14ac:dyDescent="0.15">
      <c r="A31" s="45">
        <v>43636</v>
      </c>
      <c r="B31" s="46">
        <v>2019</v>
      </c>
      <c r="C31" s="46">
        <v>6</v>
      </c>
      <c r="D31" s="19">
        <f>SUM('UC1'!I14,'UC2'!I14,'UC3'!I14,'UC4'!I14,'UC5'!I14)</f>
        <v>3299</v>
      </c>
      <c r="E31" s="47">
        <f>SUM('UC1'!J14,'UC2'!J14,'UC3'!J14,'UC4'!J14,'UC5'!J14)</f>
        <v>1533.6</v>
      </c>
      <c r="F31" s="47">
        <f>SUM('UC1'!K14,'UC2'!K14,'UC3'!K14,'UC4'!K14,'UC5'!K14)</f>
        <v>2862.13</v>
      </c>
      <c r="G31" s="47">
        <f>SUM('UC1'!P14,'UC2'!P14,'UC3'!P14,'UC4'!P14,'UC5'!P14)</f>
        <v>62452</v>
      </c>
      <c r="H31" s="47">
        <f>SUM('UC1'!Q14,'UC2'!Q14,'UC3'!Q14,'UC4'!Q14,'UC5'!Q14)</f>
        <v>838928</v>
      </c>
      <c r="I31" s="48">
        <f>SUM('UC1'!Z14,'UC2'!Z14,'UC3'!Z14,'UC4'!Z14,'UC5'!Z14)</f>
        <v>599432.17000000004</v>
      </c>
      <c r="J31" s="47">
        <f>SUM('UC1'!AA14,'UC2'!AA14,'UC3'!AA14,'UC4'!AA14,'UC5'!AA14)</f>
        <v>901380</v>
      </c>
    </row>
    <row r="32" spans="1:10" ht="15.75" customHeight="1" x14ac:dyDescent="0.15">
      <c r="A32" s="45">
        <v>43666</v>
      </c>
      <c r="B32" s="46">
        <v>2019</v>
      </c>
      <c r="C32" s="46">
        <v>7</v>
      </c>
      <c r="D32" s="19">
        <f>SUM('UC1'!I13,'UC2'!I13,'UC3'!I13,'UC4'!I13,'UC5'!I13)</f>
        <v>3299</v>
      </c>
      <c r="E32" s="47">
        <f>SUM('UC1'!J13,'UC2'!J13,'UC3'!J13,'UC4'!J13,'UC5'!J13)</f>
        <v>1920.5700000000002</v>
      </c>
      <c r="F32" s="47">
        <f>SUM('UC1'!K13,'UC2'!K13,'UC3'!K13,'UC4'!K13,'UC5'!K13)</f>
        <v>3500.45</v>
      </c>
      <c r="G32" s="47">
        <f>SUM('UC1'!P13,'UC2'!P13,'UC3'!P13,'UC4'!P13,'UC5'!P13)</f>
        <v>93763</v>
      </c>
      <c r="H32" s="47">
        <f>SUM('UC1'!Q13,'UC2'!Q13,'UC3'!Q13,'UC4'!Q13,'UC5'!Q13)</f>
        <v>1044822</v>
      </c>
      <c r="I32" s="48">
        <f>SUM('UC1'!Z13,'UC2'!Z13,'UC3'!Z13,'UC4'!Z13,'UC5'!Z13)</f>
        <v>848020.01</v>
      </c>
      <c r="J32" s="47">
        <f>SUM('UC1'!AA13,'UC2'!AA13,'UC3'!AA13,'UC4'!AA13,'UC5'!AA13)</f>
        <v>1138585</v>
      </c>
    </row>
    <row r="33" spans="1:10" ht="15.75" customHeight="1" x14ac:dyDescent="0.15">
      <c r="A33" s="45">
        <v>43697</v>
      </c>
      <c r="B33" s="46">
        <v>2019</v>
      </c>
      <c r="C33" s="46">
        <v>8</v>
      </c>
      <c r="D33" s="19">
        <f>SUM('UC1'!I12,'UC2'!I12,'UC3'!I12,'UC4'!I12,'UC5'!I12)</f>
        <v>3299</v>
      </c>
      <c r="E33" s="47">
        <f>SUM('UC1'!J12,'UC2'!J12,'UC3'!J12,'UC4'!J12,'UC5'!J12)</f>
        <v>2258.23</v>
      </c>
      <c r="F33" s="47">
        <f>SUM('UC1'!K12,'UC2'!K12,'UC3'!K12,'UC4'!K12,'UC5'!K12)</f>
        <v>3644.07</v>
      </c>
      <c r="G33" s="47">
        <f>SUM('UC1'!P12,'UC2'!P12,'UC3'!P12,'UC4'!P12,'UC5'!P12)</f>
        <v>93894</v>
      </c>
      <c r="H33" s="47">
        <f>SUM('UC1'!Q12,'UC2'!Q12,'UC3'!Q12,'UC4'!Q12,'UC5'!Q12)</f>
        <v>1070487</v>
      </c>
      <c r="I33" s="48">
        <f>SUM('UC1'!Z12,'UC2'!Z12,'UC3'!Z12,'UC4'!Z12,'UC5'!Z12)</f>
        <v>813412.20000000007</v>
      </c>
      <c r="J33" s="47">
        <f>SUM('UC1'!AA12,'UC2'!AA12,'UC3'!AA12,'UC4'!AA12,'UC5'!AA12)</f>
        <v>1164381</v>
      </c>
    </row>
    <row r="34" spans="1:10" ht="15.75" customHeight="1" x14ac:dyDescent="0.15">
      <c r="A34" s="45">
        <v>43728</v>
      </c>
      <c r="B34" s="46">
        <v>2019</v>
      </c>
      <c r="C34" s="46">
        <v>9</v>
      </c>
      <c r="D34" s="19">
        <f>SUM('UC1'!I11,'UC2'!I11,'UC3'!I11,'UC4'!I11,'UC5'!I11)</f>
        <v>3299</v>
      </c>
      <c r="E34" s="47">
        <f>SUM('UC1'!J11,'UC2'!J11,'UC3'!J11,'UC4'!J11,'UC5'!J11)</f>
        <v>2367.4699999999998</v>
      </c>
      <c r="F34" s="47">
        <f>SUM('UC1'!K11,'UC2'!K11,'UC3'!K11,'UC4'!K11,'UC5'!K11)</f>
        <v>3554.8600000000006</v>
      </c>
      <c r="G34" s="47">
        <f>SUM('UC1'!P11,'UC2'!P11,'UC3'!P11,'UC4'!P11,'UC5'!P11)</f>
        <v>102969</v>
      </c>
      <c r="H34" s="47">
        <f>SUM('UC1'!Q11,'UC2'!Q11,'UC3'!Q11,'UC4'!Q11,'UC5'!Q11)</f>
        <v>1012779</v>
      </c>
      <c r="I34" s="48">
        <f>SUM('UC1'!Z11,'UC2'!Z11,'UC3'!Z11,'UC4'!Z11,'UC5'!Z11)</f>
        <v>802343.66</v>
      </c>
      <c r="J34" s="47">
        <f>SUM('UC1'!AA11,'UC2'!AA11,'UC3'!AA11,'UC4'!AA11,'UC5'!AA11)</f>
        <v>1115748</v>
      </c>
    </row>
    <row r="35" spans="1:10" ht="15.75" customHeight="1" x14ac:dyDescent="0.15">
      <c r="A35" s="49">
        <v>43758</v>
      </c>
      <c r="B35" s="46">
        <v>2019</v>
      </c>
      <c r="C35" s="46">
        <v>10</v>
      </c>
      <c r="D35" s="19">
        <f>SUM('UC1'!I10,'UC2'!I10,'UC3'!I10,'UC4'!I10,'UC5'!I10)</f>
        <v>3299</v>
      </c>
      <c r="E35" s="47">
        <f>SUM('UC1'!J10,'UC2'!J10,'UC3'!J10,'UC4'!J10,'UC5'!J10)</f>
        <v>2384.5299999999997</v>
      </c>
      <c r="F35" s="47">
        <f>SUM('UC1'!K10,'UC2'!K10,'UC3'!K10,'UC4'!K10,'UC5'!K10)</f>
        <v>3581.7099999999996</v>
      </c>
      <c r="G35" s="47">
        <f>SUM('UC1'!P10,'UC2'!P10,'UC3'!P10,'UC4'!P10,'UC5'!P10)</f>
        <v>115821</v>
      </c>
      <c r="H35" s="47">
        <f>SUM('UC1'!Q10,'UC2'!Q10,'UC3'!Q10,'UC4'!Q10,'UC5'!Q10)</f>
        <v>1048879</v>
      </c>
      <c r="I35" s="48">
        <f>SUM('UC1'!Z10,'UC2'!Z10,'UC3'!Z10,'UC4'!Z10,'UC5'!Z10)</f>
        <v>813653.58</v>
      </c>
      <c r="J35" s="47">
        <f>SUM('UC1'!AA10,'UC2'!AA10,'UC3'!AA10,'UC4'!AA10,'UC5'!AA10)</f>
        <v>1164700</v>
      </c>
    </row>
    <row r="36" spans="1:10" ht="15.75" customHeight="1" x14ac:dyDescent="0.15">
      <c r="A36" s="49">
        <v>43789</v>
      </c>
      <c r="B36" s="46">
        <v>2019</v>
      </c>
      <c r="C36" s="46">
        <v>11</v>
      </c>
      <c r="D36" s="19">
        <f>SUM('UC1'!I9,'UC2'!I9,'UC3'!I9,'UC4'!I9,'UC5'!I9)</f>
        <v>3299</v>
      </c>
      <c r="E36" s="47">
        <f>SUM('UC1'!J9,'UC2'!J9,'UC3'!J9,'UC4'!J9,'UC5'!J9)</f>
        <v>2214.65</v>
      </c>
      <c r="F36" s="47">
        <f>SUM('UC1'!K9,'UC2'!K9,'UC3'!K9,'UC4'!K9,'UC5'!K9)</f>
        <v>2994.9700000000003</v>
      </c>
      <c r="G36" s="47">
        <f>SUM('UC1'!P9,'UC2'!P9,'UC3'!P9,'UC4'!P9,'UC5'!P9)</f>
        <v>96444</v>
      </c>
      <c r="H36" s="47">
        <f>SUM('UC1'!Q9,'UC2'!Q9,'UC3'!Q9,'UC4'!Q9,'UC5'!Q9)</f>
        <v>927186</v>
      </c>
      <c r="I36" s="48">
        <f>SUM('UC1'!Z9,'UC2'!Z9,'UC3'!Z9,'UC4'!Z9,'UC5'!Z9)</f>
        <v>709653.82</v>
      </c>
      <c r="J36" s="47">
        <f>SUM('UC1'!AA9,'UC2'!AA9,'UC3'!AA9,'UC4'!AA9,'UC5'!AA9)</f>
        <v>1023630</v>
      </c>
    </row>
    <row r="37" spans="1:10" ht="15.75" customHeight="1" x14ac:dyDescent="0.15">
      <c r="A37" s="49">
        <v>43819</v>
      </c>
      <c r="B37" s="46">
        <v>2019</v>
      </c>
      <c r="C37" s="46">
        <v>12</v>
      </c>
      <c r="D37" s="19">
        <f>SUM('UC1'!I8,'UC2'!I8,'UC3'!I8,'UC4'!I8,'UC5'!I8)</f>
        <v>3299</v>
      </c>
      <c r="E37" s="47">
        <f>SUM('UC1'!J8,'UC2'!J8,'UC3'!J8,'UC4'!J8,'UC5'!J8)</f>
        <v>2037.6899999999998</v>
      </c>
      <c r="F37" s="47">
        <f>SUM('UC1'!K8,'UC2'!K8,'UC3'!K8,'UC4'!K8,'UC5'!K8)</f>
        <v>2931.4799999999996</v>
      </c>
      <c r="G37" s="47">
        <f>SUM('UC1'!P8,'UC2'!P8,'UC3'!P8,'UC4'!P8,'UC5'!P8)</f>
        <v>95086</v>
      </c>
      <c r="H37" s="47">
        <f>SUM('UC1'!Q8,'UC2'!Q8,'UC3'!Q8,'UC4'!Q8,'UC5'!Q8)</f>
        <v>899597</v>
      </c>
      <c r="I37" s="48">
        <f>SUM('UC1'!Z8,'UC2'!Z8,'UC3'!Z8,'UC4'!Z8,'UC5'!Z8)</f>
        <v>657702.64</v>
      </c>
      <c r="J37" s="47">
        <f>SUM('UC1'!AA8,'UC2'!AA8,'UC3'!AA8,'UC4'!AA8,'UC5'!AA8)</f>
        <v>994683</v>
      </c>
    </row>
    <row r="38" spans="1:10" ht="15.75" customHeight="1" x14ac:dyDescent="0.15">
      <c r="A38" s="45">
        <v>43850</v>
      </c>
      <c r="B38" s="46">
        <v>2020</v>
      </c>
      <c r="C38" s="46">
        <v>1</v>
      </c>
      <c r="D38" s="19">
        <f>SUM('UC1'!I7,'UC2'!I7,'UC3'!I7,'UC4'!I7,'UC5'!I7)</f>
        <v>3299</v>
      </c>
      <c r="E38" s="47">
        <f>SUM('UC1'!J7,'UC2'!J7,'UC3'!J7,'UC4'!J7,'UC5'!J7)</f>
        <v>2226.8099999999995</v>
      </c>
      <c r="F38" s="47">
        <f>SUM('UC1'!K7,'UC2'!K7,'UC3'!K7,'UC4'!K7,'UC5'!K7)</f>
        <v>3348.14</v>
      </c>
      <c r="G38" s="47">
        <f>SUM('UC1'!P7,'UC2'!P7,'UC3'!P7,'UC4'!P7,'UC5'!P7)</f>
        <v>112572</v>
      </c>
      <c r="H38" s="47">
        <f>SUM('UC1'!Q7,'UC2'!Q7,'UC3'!Q7,'UC4'!Q7,'UC5'!Q7)</f>
        <v>1033195</v>
      </c>
      <c r="I38" s="48">
        <f>SUM('UC1'!Z7,'UC2'!Z7,'UC3'!Z7,'UC4'!Z7,'UC5'!Z7)</f>
        <v>702530.05999999994</v>
      </c>
      <c r="J38" s="47">
        <f>SUM('UC1'!AA7,'UC2'!AA7,'UC3'!AA7,'UC4'!AA7,'UC5'!AA7)</f>
        <v>1145767</v>
      </c>
    </row>
    <row r="39" spans="1:10" ht="15.75" customHeight="1" x14ac:dyDescent="0.15">
      <c r="A39" s="45">
        <v>43881</v>
      </c>
      <c r="B39" s="46">
        <v>2020</v>
      </c>
      <c r="C39" s="46">
        <v>2</v>
      </c>
      <c r="D39" s="19">
        <f>SUM('UC1'!I6,'UC2'!I6,'UC3'!I6,'UC4'!I6,'UC5'!I6)</f>
        <v>3299</v>
      </c>
      <c r="E39" s="47">
        <f>SUM('UC1'!J6,'UC2'!J6,'UC3'!J6,'UC4'!J6,'UC5'!J6)</f>
        <v>2468.6099999999997</v>
      </c>
      <c r="F39" s="47">
        <f>SUM('UC1'!K6,'UC2'!K6,'UC3'!K6,'UC4'!K6,'UC5'!K6)</f>
        <v>3239.7299999999996</v>
      </c>
      <c r="G39" s="47">
        <f>SUM('UC1'!P6,'UC2'!P6,'UC3'!P6,'UC4'!P6,'UC5'!P6)</f>
        <v>95373</v>
      </c>
      <c r="H39" s="47">
        <f>SUM('UC1'!Q6,'UC2'!Q6,'UC3'!Q6,'UC4'!Q6,'UC5'!Q6)</f>
        <v>961957</v>
      </c>
      <c r="I39" s="48">
        <f>SUM('UC1'!Z6,'UC2'!Z6,'UC3'!Z6,'UC4'!Z6,'UC5'!Z6)</f>
        <v>634961.6100000001</v>
      </c>
      <c r="J39" s="47">
        <f>SUM('UC1'!AA6,'UC2'!AA6,'UC3'!AA6,'UC4'!AA6,'UC5'!AA6)</f>
        <v>1057330</v>
      </c>
    </row>
    <row r="40" spans="1:10" ht="15.75" customHeight="1" x14ac:dyDescent="0.15">
      <c r="A40" s="45">
        <v>43910</v>
      </c>
      <c r="B40" s="46">
        <v>2020</v>
      </c>
      <c r="C40" s="46">
        <v>3</v>
      </c>
      <c r="D40" s="19">
        <f>SUM('UC1'!I5,'UC2'!I5,'UC3'!I5,'UC4'!I5,'UC5'!I5)</f>
        <v>3299</v>
      </c>
      <c r="E40" s="47">
        <f>SUM('UC1'!J5,'UC2'!J5,'UC3'!J5,'UC4'!J5,'UC5'!J5)</f>
        <v>2476.61</v>
      </c>
      <c r="F40" s="47">
        <f>SUM('UC1'!K5,'UC2'!K5,'UC3'!K5,'UC4'!K5,'UC5'!K5)</f>
        <v>3813.06</v>
      </c>
      <c r="G40" s="47">
        <f>SUM('UC1'!P5,'UC2'!P5,'UC3'!P5,'UC4'!P5,'UC5'!P5)</f>
        <v>115318</v>
      </c>
      <c r="H40" s="47">
        <f>SUM('UC1'!Q5,'UC2'!Q5,'UC3'!Q5,'UC4'!Q5,'UC5'!Q5)</f>
        <v>1105301</v>
      </c>
      <c r="I40" s="48">
        <f>SUM('UC1'!Z5,'UC2'!Z5,'UC3'!Z5,'UC4'!Z5,'UC5'!Z5)</f>
        <v>720330.89</v>
      </c>
      <c r="J40" s="47">
        <f>SUM('UC1'!AA5,'UC2'!AA5,'UC3'!AA5,'UC4'!AA5,'UC5'!AA5)</f>
        <v>1220619</v>
      </c>
    </row>
    <row r="41" spans="1:10" ht="15.75" customHeight="1" x14ac:dyDescent="0.15">
      <c r="A41" s="45">
        <v>43941</v>
      </c>
      <c r="B41" s="46">
        <v>2020</v>
      </c>
      <c r="C41" s="46">
        <v>4</v>
      </c>
      <c r="D41" s="19">
        <f>SUM('UC1'!I4,'UC2'!I4,'UC3'!I4,'UC4'!I4,'UC5'!I4)</f>
        <v>3299</v>
      </c>
      <c r="E41" s="47">
        <f>SUM('UC1'!J4,'UC2'!J4,'UC3'!J4,'UC4'!J4,'UC5'!J4)</f>
        <v>2450.08</v>
      </c>
      <c r="F41" s="47">
        <f>SUM('UC1'!K4,'UC2'!K4,'UC3'!K4,'UC4'!K4,'UC5'!K4)</f>
        <v>3890.94</v>
      </c>
      <c r="G41" s="47">
        <f>SUM('UC1'!P4,'UC2'!P4,'UC3'!P4,'UC4'!P4,'UC5'!P4)</f>
        <v>100556</v>
      </c>
      <c r="H41" s="47">
        <f>SUM('UC1'!Q4,'UC2'!Q4,'UC3'!Q4,'UC4'!Q4,'UC5'!Q4)</f>
        <v>1019546</v>
      </c>
      <c r="I41" s="48">
        <f>SUM('UC1'!Z4,'UC2'!Z4,'UC3'!Z4,'UC4'!Z4,'UC5'!Z4)</f>
        <v>692742.74</v>
      </c>
      <c r="J41" s="47">
        <f>SUM('UC1'!AA4,'UC2'!AA4,'UC3'!AA4,'UC4'!AA4,'UC5'!AA4)</f>
        <v>1120102</v>
      </c>
    </row>
    <row r="42" spans="1:10" ht="15.75" customHeight="1" x14ac:dyDescent="0.15">
      <c r="A42" s="45">
        <v>43971</v>
      </c>
      <c r="B42" s="46">
        <v>2020</v>
      </c>
      <c r="C42" s="46">
        <v>5</v>
      </c>
      <c r="D42" s="19">
        <f>SUM('UC1'!I3,'UC2'!I3,'UC3'!I3,'UC4'!I3,'UC5'!I3)</f>
        <v>3299</v>
      </c>
      <c r="E42" s="47">
        <f>SUM('UC1'!J3,'UC2'!J3,'UC3'!J3,'UC4'!J3,'UC5'!J3)</f>
        <v>1621.4300000000003</v>
      </c>
      <c r="F42" s="47">
        <f>SUM('UC1'!K3,'UC2'!K3,'UC3'!K3,'UC4'!K3,'UC5'!K3)</f>
        <v>3317.2599999999998</v>
      </c>
      <c r="G42" s="47">
        <f>SUM('UC1'!P3,'UC2'!P3,'UC3'!P3,'UC4'!P3,'UC5'!P3)</f>
        <v>79701</v>
      </c>
      <c r="H42" s="47">
        <f>SUM('UC1'!Q3,'UC2'!Q3,'UC3'!Q3,'UC4'!Q3,'UC5'!Q3)</f>
        <v>989148</v>
      </c>
      <c r="I42" s="48">
        <f>SUM('UC1'!Z3,'UC2'!Z3,'UC3'!Z3,'UC4'!Z3,'UC5'!Z3)</f>
        <v>616591.1100000001</v>
      </c>
      <c r="J42" s="47">
        <f>SUM('UC1'!AA3,'UC2'!AA3,'UC3'!AA3,'UC4'!AA3,'UC5'!AA3)</f>
        <v>1068849</v>
      </c>
    </row>
    <row r="43" spans="1:10" ht="15.75" customHeight="1" x14ac:dyDescent="0.15">
      <c r="A43" s="45">
        <v>44002</v>
      </c>
      <c r="B43" s="46">
        <v>2020</v>
      </c>
      <c r="C43" s="46">
        <v>6</v>
      </c>
      <c r="D43" s="19">
        <f>SUM('UC1'!I2,'UC2'!I2,'UC3'!I2,'UC4'!I2,'UC5'!I2)</f>
        <v>3299</v>
      </c>
      <c r="E43" s="47">
        <f>SUM('UC1'!J2,'UC2'!J2,'UC3'!J2,'UC4'!J2,'UC5'!J2)</f>
        <v>1634.6100000000001</v>
      </c>
      <c r="F43" s="47">
        <f>SUM('UC1'!K2,'UC2'!K2,'UC3'!K2,'UC4'!K2,'UC5'!K2)</f>
        <v>2885.6299999999997</v>
      </c>
      <c r="G43" s="47">
        <f>SUM('UC1'!P2,'UC2'!P2,'UC3'!P2,'UC4'!P2,'UC5'!P2)</f>
        <v>75109</v>
      </c>
      <c r="H43" s="47">
        <f>SUM('UC1'!Q2,'UC2'!Q2,'UC3'!Q2,'UC4'!Q2,'UC5'!Q2)</f>
        <v>843008</v>
      </c>
      <c r="I43" s="48">
        <f>SUM('UC1'!Z2,'UC2'!Z2,'UC3'!Z2,'UC4'!Z2,'UC5'!Z2)</f>
        <v>530768.14</v>
      </c>
      <c r="J43" s="47">
        <f>SUM('UC1'!AA2,'UC2'!AA2,'UC3'!AA2,'UC4'!AA2,'UC5'!AA2)</f>
        <v>918117</v>
      </c>
    </row>
  </sheetData>
  <autoFilter ref="A1:Z43" xr:uid="{00000000-0009-0000-0000-000006000000}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K73"/>
  <sheetViews>
    <sheetView workbookViewId="0">
      <selection sqref="A1:E1"/>
    </sheetView>
  </sheetViews>
  <sheetFormatPr baseColWidth="10" defaultColWidth="14.5" defaultRowHeight="15.75" customHeight="1" x14ac:dyDescent="0.15"/>
  <cols>
    <col min="1" max="2" width="17.1640625" customWidth="1"/>
    <col min="7" max="7" width="16.5" customWidth="1"/>
  </cols>
  <sheetData>
    <row r="1" spans="1:11" ht="15.75" customHeight="1" x14ac:dyDescent="0.15">
      <c r="A1" s="77" t="s">
        <v>72</v>
      </c>
      <c r="B1" s="78"/>
      <c r="C1" s="78"/>
      <c r="D1" s="78"/>
      <c r="E1" s="79"/>
      <c r="F1" s="50"/>
      <c r="G1" s="18" t="s">
        <v>73</v>
      </c>
    </row>
    <row r="2" spans="1:11" ht="15.75" customHeight="1" x14ac:dyDescent="0.15">
      <c r="A2" s="51"/>
      <c r="B2" s="80" t="s">
        <v>74</v>
      </c>
      <c r="C2" s="79"/>
      <c r="D2" s="52" t="s">
        <v>75</v>
      </c>
      <c r="E2" s="53" t="s">
        <v>76</v>
      </c>
      <c r="F2" s="50"/>
      <c r="G2" s="18" t="s">
        <v>77</v>
      </c>
      <c r="H2" s="18">
        <v>2021</v>
      </c>
      <c r="I2" s="18">
        <v>2022</v>
      </c>
      <c r="J2" s="18">
        <v>2023</v>
      </c>
      <c r="K2" s="18">
        <v>2024</v>
      </c>
    </row>
    <row r="3" spans="1:11" ht="15.75" customHeight="1" x14ac:dyDescent="0.15">
      <c r="A3" s="54" t="s">
        <v>78</v>
      </c>
      <c r="B3" s="55">
        <v>3299</v>
      </c>
      <c r="C3" s="56" t="s">
        <v>79</v>
      </c>
      <c r="D3" s="54" t="s">
        <v>80</v>
      </c>
      <c r="E3" s="54" t="s">
        <v>80</v>
      </c>
      <c r="F3" s="50"/>
      <c r="G3" s="18" t="s">
        <v>81</v>
      </c>
      <c r="H3" s="47">
        <f>E11*12</f>
        <v>7670699.3999999994</v>
      </c>
      <c r="I3" s="47">
        <f t="shared" ref="I3:K3" si="0">H3*1.05</f>
        <v>8054234.3700000001</v>
      </c>
      <c r="J3" s="47">
        <f t="shared" si="0"/>
        <v>8456946.0885000005</v>
      </c>
      <c r="K3" s="47">
        <f t="shared" si="0"/>
        <v>8879793.3929250017</v>
      </c>
    </row>
    <row r="4" spans="1:11" ht="15.75" customHeight="1" x14ac:dyDescent="0.15">
      <c r="A4" s="54" t="s">
        <v>82</v>
      </c>
      <c r="B4" s="55">
        <v>3299</v>
      </c>
      <c r="C4" s="56" t="s">
        <v>79</v>
      </c>
      <c r="D4" s="55">
        <v>13.75</v>
      </c>
      <c r="E4" s="57">
        <v>45361.25</v>
      </c>
      <c r="F4" s="50"/>
      <c r="G4" s="18" t="s">
        <v>83</v>
      </c>
      <c r="H4" s="47">
        <f>E31*12</f>
        <v>7742832.6840000004</v>
      </c>
    </row>
    <row r="5" spans="1:11" ht="15.75" customHeight="1" x14ac:dyDescent="0.15">
      <c r="A5" s="54" t="s">
        <v>84</v>
      </c>
      <c r="B5" s="55">
        <v>91.78</v>
      </c>
      <c r="C5" s="56" t="s">
        <v>85</v>
      </c>
      <c r="D5" s="55">
        <v>854.56</v>
      </c>
      <c r="E5" s="57">
        <v>78431.520000000004</v>
      </c>
      <c r="F5" s="50"/>
      <c r="G5" s="18" t="s">
        <v>86</v>
      </c>
      <c r="H5" s="47">
        <f>E52*12</f>
        <v>7044014.7860399997</v>
      </c>
    </row>
    <row r="6" spans="1:11" ht="15.75" customHeight="1" x14ac:dyDescent="0.15">
      <c r="A6" s="54" t="s">
        <v>87</v>
      </c>
      <c r="B6" s="55">
        <v>911.04</v>
      </c>
      <c r="C6" s="56" t="s">
        <v>85</v>
      </c>
      <c r="D6" s="55">
        <v>79.790000000000006</v>
      </c>
      <c r="E6" s="57">
        <v>72691.88</v>
      </c>
      <c r="F6" s="50"/>
      <c r="G6" s="18" t="s">
        <v>88</v>
      </c>
      <c r="H6" s="47">
        <f>E73*12</f>
        <v>6345196.9967999998</v>
      </c>
    </row>
    <row r="7" spans="1:11" ht="15.75" customHeight="1" x14ac:dyDescent="0.15">
      <c r="A7" s="54" t="s">
        <v>89</v>
      </c>
      <c r="B7" s="55">
        <v>91.78</v>
      </c>
      <c r="C7" s="56" t="s">
        <v>85</v>
      </c>
      <c r="D7" s="58">
        <v>432.45</v>
      </c>
      <c r="E7" s="57">
        <v>39690.26</v>
      </c>
      <c r="F7" s="50"/>
    </row>
    <row r="8" spans="1:11" ht="15.75" customHeight="1" x14ac:dyDescent="0.15">
      <c r="A8" s="54" t="s">
        <v>90</v>
      </c>
      <c r="B8" s="55">
        <v>911.04</v>
      </c>
      <c r="C8" s="56" t="s">
        <v>85</v>
      </c>
      <c r="D8" s="59">
        <v>259.5</v>
      </c>
      <c r="E8" s="57">
        <v>236414.88</v>
      </c>
      <c r="F8" s="50"/>
    </row>
    <row r="9" spans="1:11" ht="15.75" customHeight="1" x14ac:dyDescent="0.15">
      <c r="A9" s="54" t="s">
        <v>91</v>
      </c>
      <c r="B9" s="51"/>
      <c r="C9" s="51"/>
      <c r="D9" s="60">
        <v>6.2600000000000003E-2</v>
      </c>
      <c r="E9" s="57">
        <v>29584.12</v>
      </c>
      <c r="F9" s="50"/>
    </row>
    <row r="10" spans="1:11" ht="15.75" customHeight="1" x14ac:dyDescent="0.15">
      <c r="A10" s="54" t="s">
        <v>27</v>
      </c>
      <c r="B10" s="51"/>
      <c r="C10" s="51"/>
      <c r="D10" s="61">
        <v>0.28999999999999998</v>
      </c>
      <c r="E10" s="57">
        <v>137051.04</v>
      </c>
      <c r="F10" s="50"/>
    </row>
    <row r="11" spans="1:11" ht="15.75" customHeight="1" x14ac:dyDescent="0.15">
      <c r="A11" s="81" t="s">
        <v>92</v>
      </c>
      <c r="B11" s="78"/>
      <c r="C11" s="78"/>
      <c r="D11" s="79"/>
      <c r="E11" s="62">
        <v>639224.94999999995</v>
      </c>
      <c r="F11" s="50"/>
    </row>
    <row r="12" spans="1:11" ht="15.75" customHeight="1" x14ac:dyDescent="0.15">
      <c r="A12" s="50"/>
      <c r="B12" s="50"/>
      <c r="C12" s="63"/>
      <c r="D12" s="50"/>
      <c r="E12" s="50"/>
      <c r="F12" s="50"/>
    </row>
    <row r="13" spans="1:11" ht="15.75" customHeight="1" x14ac:dyDescent="0.15">
      <c r="A13" s="50"/>
      <c r="B13" s="50"/>
      <c r="C13" s="63"/>
      <c r="D13" s="50"/>
      <c r="E13" s="50"/>
      <c r="F13" s="50"/>
    </row>
    <row r="14" spans="1:11" ht="15.75" customHeight="1" x14ac:dyDescent="0.15">
      <c r="A14" s="77" t="s">
        <v>93</v>
      </c>
      <c r="B14" s="78"/>
      <c r="C14" s="78"/>
      <c r="D14" s="78"/>
      <c r="E14" s="79"/>
      <c r="F14" s="50"/>
    </row>
    <row r="15" spans="1:11" ht="15.75" customHeight="1" x14ac:dyDescent="0.15">
      <c r="A15" s="51"/>
      <c r="B15" s="80" t="s">
        <v>74</v>
      </c>
      <c r="C15" s="79"/>
      <c r="D15" s="52" t="s">
        <v>75</v>
      </c>
      <c r="E15" s="53" t="s">
        <v>76</v>
      </c>
      <c r="F15" s="50"/>
    </row>
    <row r="16" spans="1:11" ht="15.75" customHeight="1" x14ac:dyDescent="0.15">
      <c r="A16" s="54" t="s">
        <v>78</v>
      </c>
      <c r="B16" s="55">
        <v>3299</v>
      </c>
      <c r="C16" s="56" t="s">
        <v>79</v>
      </c>
      <c r="D16" s="54" t="s">
        <v>80</v>
      </c>
      <c r="E16" s="54" t="s">
        <v>80</v>
      </c>
      <c r="F16" s="50"/>
    </row>
    <row r="17" spans="1:6" ht="15.75" customHeight="1" x14ac:dyDescent="0.15">
      <c r="A17" s="54" t="s">
        <v>82</v>
      </c>
      <c r="B17" s="55">
        <v>3299</v>
      </c>
      <c r="C17" s="56" t="s">
        <v>79</v>
      </c>
      <c r="D17" s="55">
        <v>13.75</v>
      </c>
      <c r="E17" s="57">
        <v>45361.25</v>
      </c>
      <c r="F17" s="50"/>
    </row>
    <row r="18" spans="1:6" ht="15.75" customHeight="1" x14ac:dyDescent="0.15">
      <c r="A18" s="54" t="s">
        <v>84</v>
      </c>
      <c r="B18" s="55">
        <v>91.78</v>
      </c>
      <c r="C18" s="56" t="s">
        <v>85</v>
      </c>
      <c r="D18" s="55">
        <v>854.56</v>
      </c>
      <c r="E18" s="57">
        <v>78431.520000000004</v>
      </c>
      <c r="F18" s="50"/>
    </row>
    <row r="19" spans="1:6" ht="15.75" customHeight="1" x14ac:dyDescent="0.15">
      <c r="A19" s="54" t="s">
        <v>87</v>
      </c>
      <c r="B19" s="55">
        <v>911.04</v>
      </c>
      <c r="C19" s="56" t="s">
        <v>85</v>
      </c>
      <c r="D19" s="55">
        <v>79.790000000000006</v>
      </c>
      <c r="E19" s="57">
        <v>72691.88</v>
      </c>
      <c r="F19" s="50"/>
    </row>
    <row r="20" spans="1:6" ht="15.75" customHeight="1" x14ac:dyDescent="0.15">
      <c r="A20" s="54" t="s">
        <v>91</v>
      </c>
      <c r="B20" s="51"/>
      <c r="C20" s="51"/>
      <c r="D20" s="60">
        <v>6.2600000000000003E-2</v>
      </c>
      <c r="E20" s="57">
        <v>12299.94</v>
      </c>
      <c r="F20" s="50"/>
    </row>
    <row r="21" spans="1:6" ht="15.75" customHeight="1" x14ac:dyDescent="0.15">
      <c r="A21" s="64" t="s">
        <v>76</v>
      </c>
      <c r="B21" s="51"/>
      <c r="C21" s="51"/>
      <c r="D21" s="51"/>
      <c r="E21" s="57">
        <f>SUM(E16:E20)</f>
        <v>208784.59000000003</v>
      </c>
      <c r="F21" s="50"/>
    </row>
    <row r="22" spans="1:6" ht="15.75" customHeight="1" x14ac:dyDescent="0.15">
      <c r="A22" s="64" t="s">
        <v>94</v>
      </c>
      <c r="B22" s="51"/>
      <c r="C22" s="51"/>
      <c r="D22" s="61">
        <v>0.28999999999999998</v>
      </c>
      <c r="E22" s="57">
        <f>SUM(E17:E19)*D22</f>
        <v>56980.548500000004</v>
      </c>
      <c r="F22" s="50"/>
    </row>
    <row r="23" spans="1:6" ht="15.75" customHeight="1" x14ac:dyDescent="0.15">
      <c r="A23" s="64" t="s">
        <v>95</v>
      </c>
      <c r="B23" s="51"/>
      <c r="C23" s="51"/>
      <c r="D23" s="61">
        <v>0.28999999999999998</v>
      </c>
      <c r="E23" s="57">
        <f>SUM(E17:E19)*D23</f>
        <v>56980.548500000004</v>
      </c>
      <c r="F23" s="50"/>
    </row>
    <row r="24" spans="1:6" ht="15.75" customHeight="1" x14ac:dyDescent="0.15">
      <c r="A24" s="82" t="s">
        <v>96</v>
      </c>
      <c r="B24" s="78"/>
      <c r="C24" s="78"/>
      <c r="D24" s="79"/>
      <c r="E24" s="65">
        <f>SUM(E21:E23)</f>
        <v>322745.68700000003</v>
      </c>
      <c r="F24" s="50"/>
    </row>
    <row r="25" spans="1:6" ht="15.75" customHeight="1" x14ac:dyDescent="0.15">
      <c r="A25" s="83" t="s">
        <v>97</v>
      </c>
      <c r="B25" s="78"/>
      <c r="C25" s="78"/>
      <c r="D25" s="78"/>
      <c r="E25" s="79"/>
      <c r="F25" s="50"/>
    </row>
    <row r="26" spans="1:6" ht="15.75" customHeight="1" x14ac:dyDescent="0.15">
      <c r="A26" s="51"/>
      <c r="B26" s="83" t="s">
        <v>74</v>
      </c>
      <c r="C26" s="79"/>
      <c r="D26" s="64" t="s">
        <v>75</v>
      </c>
      <c r="E26" s="64" t="s">
        <v>98</v>
      </c>
      <c r="F26" s="50"/>
    </row>
    <row r="27" spans="1:6" ht="15.75" customHeight="1" x14ac:dyDescent="0.15">
      <c r="A27" s="64" t="s">
        <v>99</v>
      </c>
      <c r="B27" s="57">
        <f>SUM(B18:B19)*1.05</f>
        <v>1052.961</v>
      </c>
      <c r="C27" s="56" t="s">
        <v>85</v>
      </c>
      <c r="D27" s="59">
        <v>187.36</v>
      </c>
      <c r="E27" s="57">
        <v>311960.76</v>
      </c>
      <c r="F27" s="66" t="s">
        <v>100</v>
      </c>
    </row>
    <row r="28" spans="1:6" ht="15.75" customHeight="1" x14ac:dyDescent="0.15">
      <c r="A28" s="64" t="s">
        <v>101</v>
      </c>
      <c r="B28" s="57">
        <f>SUM(B18:B19)*1.05</f>
        <v>1052.961</v>
      </c>
      <c r="C28" s="56" t="s">
        <v>85</v>
      </c>
      <c r="D28" s="67">
        <v>10</v>
      </c>
      <c r="E28" s="57">
        <v>10529.61</v>
      </c>
      <c r="F28" s="50"/>
    </row>
    <row r="29" spans="1:6" ht="15.75" customHeight="1" x14ac:dyDescent="0.15">
      <c r="A29" s="68" t="s">
        <v>76</v>
      </c>
      <c r="B29" s="69"/>
      <c r="C29" s="70"/>
      <c r="D29" s="69"/>
      <c r="E29" s="65">
        <v>322490.37</v>
      </c>
      <c r="F29" s="50"/>
    </row>
    <row r="30" spans="1:6" ht="15.75" customHeight="1" x14ac:dyDescent="0.15">
      <c r="A30" s="51"/>
      <c r="B30" s="50"/>
      <c r="C30" s="63"/>
      <c r="D30" s="50"/>
      <c r="E30" s="51"/>
      <c r="F30" s="50"/>
    </row>
    <row r="31" spans="1:6" ht="15.75" customHeight="1" x14ac:dyDescent="0.15">
      <c r="A31" s="71" t="s">
        <v>102</v>
      </c>
      <c r="B31" s="72"/>
      <c r="C31" s="73"/>
      <c r="D31" s="72"/>
      <c r="E31" s="62">
        <f>SUM(E24,E29)</f>
        <v>645236.05700000003</v>
      </c>
      <c r="F31" s="50"/>
    </row>
    <row r="32" spans="1:6" ht="15.75" customHeight="1" x14ac:dyDescent="0.15">
      <c r="A32" s="74"/>
      <c r="B32" s="74"/>
      <c r="C32" s="74"/>
      <c r="D32" s="74"/>
      <c r="E32" s="74"/>
      <c r="F32" s="50"/>
    </row>
    <row r="33" spans="1:6" ht="15.75" customHeight="1" x14ac:dyDescent="0.15">
      <c r="A33" s="74"/>
      <c r="B33" s="74"/>
      <c r="C33" s="74"/>
      <c r="D33" s="74"/>
      <c r="E33" s="74"/>
      <c r="F33" s="50"/>
    </row>
    <row r="34" spans="1:6" ht="15.75" customHeight="1" x14ac:dyDescent="0.15">
      <c r="A34" s="77" t="s">
        <v>103</v>
      </c>
      <c r="B34" s="78"/>
      <c r="C34" s="78"/>
      <c r="D34" s="78"/>
      <c r="E34" s="79"/>
      <c r="F34" s="50"/>
    </row>
    <row r="35" spans="1:6" ht="15.75" customHeight="1" x14ac:dyDescent="0.15">
      <c r="A35" s="51"/>
      <c r="B35" s="80" t="s">
        <v>74</v>
      </c>
      <c r="C35" s="79"/>
      <c r="D35" s="52" t="s">
        <v>75</v>
      </c>
      <c r="E35" s="53" t="s">
        <v>76</v>
      </c>
      <c r="F35" s="50"/>
    </row>
    <row r="36" spans="1:6" ht="15.75" customHeight="1" x14ac:dyDescent="0.15">
      <c r="A36" s="54" t="s">
        <v>78</v>
      </c>
      <c r="B36" s="55">
        <v>3299</v>
      </c>
      <c r="C36" s="56" t="s">
        <v>79</v>
      </c>
      <c r="D36" s="54" t="s">
        <v>80</v>
      </c>
      <c r="E36" s="54" t="s">
        <v>80</v>
      </c>
      <c r="F36" s="50"/>
    </row>
    <row r="37" spans="1:6" ht="15.75" customHeight="1" x14ac:dyDescent="0.15">
      <c r="A37" s="54" t="s">
        <v>82</v>
      </c>
      <c r="B37" s="55">
        <v>3299</v>
      </c>
      <c r="C37" s="56" t="s">
        <v>79</v>
      </c>
      <c r="D37" s="55">
        <v>13.75</v>
      </c>
      <c r="E37" s="57">
        <v>45361.25</v>
      </c>
      <c r="F37" s="50"/>
    </row>
    <row r="38" spans="1:6" ht="15.75" customHeight="1" x14ac:dyDescent="0.15">
      <c r="A38" s="54" t="s">
        <v>84</v>
      </c>
      <c r="B38" s="55">
        <v>91.78</v>
      </c>
      <c r="C38" s="56" t="s">
        <v>85</v>
      </c>
      <c r="D38" s="55">
        <v>854.56</v>
      </c>
      <c r="E38" s="57">
        <v>78431.520000000004</v>
      </c>
      <c r="F38" s="50"/>
    </row>
    <row r="39" spans="1:6" ht="15.75" customHeight="1" x14ac:dyDescent="0.15">
      <c r="A39" s="54" t="s">
        <v>87</v>
      </c>
      <c r="B39" s="55">
        <v>911.04</v>
      </c>
      <c r="C39" s="56" t="s">
        <v>85</v>
      </c>
      <c r="D39" s="55">
        <v>79.790000000000006</v>
      </c>
      <c r="E39" s="57">
        <v>72691.88</v>
      </c>
      <c r="F39" s="50"/>
    </row>
    <row r="40" spans="1:6" ht="15.75" customHeight="1" x14ac:dyDescent="0.15">
      <c r="A40" s="54" t="s">
        <v>91</v>
      </c>
      <c r="B40" s="51"/>
      <c r="C40" s="51"/>
      <c r="D40" s="60">
        <v>6.2600000000000003E-2</v>
      </c>
      <c r="E40" s="57">
        <v>12299.94</v>
      </c>
      <c r="F40" s="50"/>
    </row>
    <row r="41" spans="1:6" ht="15.75" customHeight="1" x14ac:dyDescent="0.15">
      <c r="A41" s="64" t="s">
        <v>76</v>
      </c>
      <c r="B41" s="51"/>
      <c r="C41" s="51"/>
      <c r="D41" s="51"/>
      <c r="E41" s="57">
        <f>SUM(E36:E40)</f>
        <v>208784.59000000003</v>
      </c>
      <c r="F41" s="50"/>
    </row>
    <row r="42" spans="1:6" ht="15.75" customHeight="1" x14ac:dyDescent="0.15">
      <c r="A42" s="64" t="s">
        <v>104</v>
      </c>
      <c r="B42" s="51"/>
      <c r="C42" s="51"/>
      <c r="D42" s="75">
        <v>0.5</v>
      </c>
      <c r="E42" s="57">
        <f>-((D38-D39)*D42*B38+E37*D42)</f>
        <v>-58234.820299999999</v>
      </c>
      <c r="F42" s="50"/>
    </row>
    <row r="43" spans="1:6" ht="15.75" customHeight="1" x14ac:dyDescent="0.15">
      <c r="A43" s="64" t="s">
        <v>94</v>
      </c>
      <c r="B43" s="51"/>
      <c r="C43" s="51"/>
      <c r="D43" s="61">
        <v>0.28999999999999998</v>
      </c>
      <c r="E43" s="57">
        <f>SUM(E37:E39)*D43</f>
        <v>56980.548500000004</v>
      </c>
      <c r="F43" s="76" t="s">
        <v>105</v>
      </c>
    </row>
    <row r="44" spans="1:6" ht="15.75" customHeight="1" x14ac:dyDescent="0.15">
      <c r="A44" s="64" t="s">
        <v>95</v>
      </c>
      <c r="B44" s="51"/>
      <c r="C44" s="51"/>
      <c r="D44" s="61">
        <v>0.28999999999999998</v>
      </c>
      <c r="E44" s="57">
        <f>SUM(E37:E39)*D44</f>
        <v>56980.548500000004</v>
      </c>
      <c r="F44" s="76" t="s">
        <v>105</v>
      </c>
    </row>
    <row r="45" spans="1:6" ht="15.75" customHeight="1" x14ac:dyDescent="0.15">
      <c r="A45" s="82" t="s">
        <v>96</v>
      </c>
      <c r="B45" s="78"/>
      <c r="C45" s="78"/>
      <c r="D45" s="79"/>
      <c r="E45" s="65">
        <f>SUM(E41:E44)</f>
        <v>264510.86670000001</v>
      </c>
      <c r="F45" s="50"/>
    </row>
    <row r="46" spans="1:6" ht="15.75" customHeight="1" x14ac:dyDescent="0.15">
      <c r="A46" s="83" t="s">
        <v>97</v>
      </c>
      <c r="B46" s="78"/>
      <c r="C46" s="78"/>
      <c r="D46" s="78"/>
      <c r="E46" s="79"/>
      <c r="F46" s="50"/>
    </row>
    <row r="47" spans="1:6" ht="15.75" customHeight="1" x14ac:dyDescent="0.15">
      <c r="A47" s="51"/>
      <c r="B47" s="83" t="s">
        <v>74</v>
      </c>
      <c r="C47" s="79"/>
      <c r="D47" s="64" t="s">
        <v>75</v>
      </c>
      <c r="E47" s="64" t="s">
        <v>98</v>
      </c>
      <c r="F47" s="50"/>
    </row>
    <row r="48" spans="1:6" ht="15.75" customHeight="1" x14ac:dyDescent="0.15">
      <c r="A48" s="64" t="s">
        <v>106</v>
      </c>
      <c r="B48" s="57">
        <f>SUM(B38:B39)*1.05</f>
        <v>1052.961</v>
      </c>
      <c r="C48" s="56" t="s">
        <v>85</v>
      </c>
      <c r="D48" s="59">
        <v>296.27</v>
      </c>
      <c r="E48" s="57">
        <f t="shared" ref="E48:E49" si="1">B48*D48</f>
        <v>311960.75546999997</v>
      </c>
      <c r="F48" s="76" t="s">
        <v>107</v>
      </c>
    </row>
    <row r="49" spans="1:6" ht="15.75" customHeight="1" x14ac:dyDescent="0.15">
      <c r="A49" s="64" t="s">
        <v>101</v>
      </c>
      <c r="B49" s="57">
        <f>SUM(B38:B39)*1.05</f>
        <v>1052.961</v>
      </c>
      <c r="C49" s="56" t="s">
        <v>85</v>
      </c>
      <c r="D49" s="67">
        <v>10</v>
      </c>
      <c r="E49" s="57">
        <f t="shared" si="1"/>
        <v>10529.61</v>
      </c>
      <c r="F49" s="50"/>
    </row>
    <row r="50" spans="1:6" ht="15.75" customHeight="1" x14ac:dyDescent="0.15">
      <c r="A50" s="68" t="s">
        <v>76</v>
      </c>
      <c r="B50" s="69"/>
      <c r="C50" s="70"/>
      <c r="D50" s="69"/>
      <c r="E50" s="65">
        <f>SUM(E48:E49)</f>
        <v>322490.36546999996</v>
      </c>
      <c r="F50" s="50"/>
    </row>
    <row r="51" spans="1:6" ht="15.75" customHeight="1" x14ac:dyDescent="0.15">
      <c r="A51" s="51"/>
      <c r="B51" s="50"/>
      <c r="C51" s="63"/>
      <c r="D51" s="50"/>
      <c r="E51" s="51"/>
      <c r="F51" s="50"/>
    </row>
    <row r="52" spans="1:6" ht="13" x14ac:dyDescent="0.15">
      <c r="A52" s="71" t="s">
        <v>108</v>
      </c>
      <c r="B52" s="72"/>
      <c r="C52" s="73"/>
      <c r="D52" s="72"/>
      <c r="E52" s="62">
        <f>SUM(E45,E50)</f>
        <v>587001.23216999997</v>
      </c>
      <c r="F52" s="50"/>
    </row>
    <row r="55" spans="1:6" ht="13" x14ac:dyDescent="0.15">
      <c r="A55" s="77" t="s">
        <v>109</v>
      </c>
      <c r="B55" s="78"/>
      <c r="C55" s="78"/>
      <c r="D55" s="78"/>
      <c r="E55" s="79"/>
    </row>
    <row r="56" spans="1:6" ht="13" x14ac:dyDescent="0.15">
      <c r="A56" s="51"/>
      <c r="B56" s="80" t="s">
        <v>74</v>
      </c>
      <c r="C56" s="79"/>
      <c r="D56" s="52" t="s">
        <v>75</v>
      </c>
      <c r="E56" s="53" t="s">
        <v>76</v>
      </c>
    </row>
    <row r="57" spans="1:6" ht="13" x14ac:dyDescent="0.15">
      <c r="A57" s="54" t="s">
        <v>78</v>
      </c>
      <c r="B57" s="55">
        <v>3299</v>
      </c>
      <c r="C57" s="56" t="s">
        <v>79</v>
      </c>
      <c r="D57" s="54" t="s">
        <v>80</v>
      </c>
      <c r="E57" s="54" t="s">
        <v>80</v>
      </c>
    </row>
    <row r="58" spans="1:6" ht="13" x14ac:dyDescent="0.15">
      <c r="A58" s="54" t="s">
        <v>82</v>
      </c>
      <c r="B58" s="55">
        <v>3299</v>
      </c>
      <c r="C58" s="56" t="s">
        <v>79</v>
      </c>
      <c r="D58" s="55">
        <v>13.75</v>
      </c>
      <c r="E58" s="57">
        <v>45361.25</v>
      </c>
    </row>
    <row r="59" spans="1:6" ht="13" x14ac:dyDescent="0.15">
      <c r="A59" s="54" t="s">
        <v>84</v>
      </c>
      <c r="B59" s="55">
        <v>91.78</v>
      </c>
      <c r="C59" s="56" t="s">
        <v>85</v>
      </c>
      <c r="D59" s="55">
        <v>854.56</v>
      </c>
      <c r="E59" s="57">
        <v>78431.520000000004</v>
      </c>
    </row>
    <row r="60" spans="1:6" ht="13" x14ac:dyDescent="0.15">
      <c r="A60" s="54" t="s">
        <v>87</v>
      </c>
      <c r="B60" s="55">
        <v>911.04</v>
      </c>
      <c r="C60" s="56" t="s">
        <v>85</v>
      </c>
      <c r="D60" s="55">
        <v>79.790000000000006</v>
      </c>
      <c r="E60" s="57">
        <v>72691.88</v>
      </c>
    </row>
    <row r="61" spans="1:6" ht="13" x14ac:dyDescent="0.15">
      <c r="A61" s="54" t="s">
        <v>91</v>
      </c>
      <c r="B61" s="51"/>
      <c r="C61" s="51"/>
      <c r="D61" s="60">
        <v>6.2600000000000003E-2</v>
      </c>
      <c r="E61" s="57">
        <v>12299.94</v>
      </c>
    </row>
    <row r="62" spans="1:6" ht="13" x14ac:dyDescent="0.15">
      <c r="A62" s="64" t="s">
        <v>76</v>
      </c>
      <c r="B62" s="51"/>
      <c r="C62" s="51"/>
      <c r="D62" s="51"/>
      <c r="E62" s="57">
        <f>SUM(E57:E61)</f>
        <v>208784.59000000003</v>
      </c>
    </row>
    <row r="63" spans="1:6" ht="13" x14ac:dyDescent="0.15">
      <c r="A63" s="64" t="s">
        <v>104</v>
      </c>
      <c r="B63" s="51"/>
      <c r="C63" s="51"/>
      <c r="D63" s="75">
        <v>1</v>
      </c>
      <c r="E63" s="57">
        <f>-((D59-D60)*D63*B59+E58*D63)</f>
        <v>-116469.6406</v>
      </c>
    </row>
    <row r="64" spans="1:6" ht="13" x14ac:dyDescent="0.15">
      <c r="A64" s="64" t="s">
        <v>94</v>
      </c>
      <c r="B64" s="51"/>
      <c r="C64" s="51"/>
      <c r="D64" s="61">
        <v>0.28999999999999998</v>
      </c>
      <c r="E64" s="57">
        <f>SUM(E58:E60)*D64</f>
        <v>56980.548500000004</v>
      </c>
    </row>
    <row r="65" spans="1:6" ht="13" x14ac:dyDescent="0.15">
      <c r="A65" s="64" t="s">
        <v>95</v>
      </c>
      <c r="B65" s="51"/>
      <c r="C65" s="51"/>
      <c r="D65" s="61">
        <v>0.28999999999999998</v>
      </c>
      <c r="E65" s="57">
        <f>SUM(E58:E60)*D65</f>
        <v>56980.548500000004</v>
      </c>
    </row>
    <row r="66" spans="1:6" ht="13" x14ac:dyDescent="0.15">
      <c r="A66" s="82" t="s">
        <v>96</v>
      </c>
      <c r="B66" s="78"/>
      <c r="C66" s="78"/>
      <c r="D66" s="79"/>
      <c r="E66" s="65">
        <f>SUM(E62:E65)</f>
        <v>206276.04640000002</v>
      </c>
    </row>
    <row r="67" spans="1:6" ht="13" x14ac:dyDescent="0.15">
      <c r="A67" s="83" t="s">
        <v>97</v>
      </c>
      <c r="B67" s="78"/>
      <c r="C67" s="78"/>
      <c r="D67" s="78"/>
      <c r="E67" s="79"/>
    </row>
    <row r="68" spans="1:6" ht="13" x14ac:dyDescent="0.15">
      <c r="A68" s="51"/>
      <c r="B68" s="83" t="s">
        <v>74</v>
      </c>
      <c r="C68" s="79"/>
      <c r="D68" s="64" t="s">
        <v>75</v>
      </c>
      <c r="E68" s="64" t="s">
        <v>98</v>
      </c>
    </row>
    <row r="69" spans="1:6" ht="13" x14ac:dyDescent="0.15">
      <c r="A69" s="64" t="s">
        <v>110</v>
      </c>
      <c r="B69" s="57">
        <f>SUM(B59:B60)*1.05</f>
        <v>1052.961</v>
      </c>
      <c r="C69" s="56" t="s">
        <v>85</v>
      </c>
      <c r="D69" s="59">
        <v>388.49</v>
      </c>
      <c r="E69" s="57">
        <f t="shared" ref="E69:E70" si="2">B69*D69</f>
        <v>409064.81889</v>
      </c>
      <c r="F69" s="18" t="s">
        <v>111</v>
      </c>
    </row>
    <row r="70" spans="1:6" ht="13" x14ac:dyDescent="0.15">
      <c r="A70" s="64" t="s">
        <v>101</v>
      </c>
      <c r="B70" s="57">
        <f>SUM(B59:B60)*1.05</f>
        <v>1052.961</v>
      </c>
      <c r="C70" s="56" t="s">
        <v>85</v>
      </c>
      <c r="D70" s="67">
        <v>10</v>
      </c>
      <c r="E70" s="57">
        <f t="shared" si="2"/>
        <v>10529.61</v>
      </c>
    </row>
    <row r="71" spans="1:6" ht="13" x14ac:dyDescent="0.15">
      <c r="A71" s="68" t="s">
        <v>76</v>
      </c>
      <c r="B71" s="69"/>
      <c r="C71" s="70"/>
      <c r="D71" s="69"/>
      <c r="E71" s="65">
        <v>322490.37</v>
      </c>
    </row>
    <row r="72" spans="1:6" ht="13" x14ac:dyDescent="0.15">
      <c r="A72" s="51"/>
      <c r="B72" s="50"/>
      <c r="C72" s="63"/>
      <c r="D72" s="50"/>
      <c r="E72" s="51"/>
    </row>
    <row r="73" spans="1:6" ht="13" x14ac:dyDescent="0.15">
      <c r="A73" s="71" t="s">
        <v>112</v>
      </c>
      <c r="B73" s="72"/>
      <c r="C73" s="73"/>
      <c r="D73" s="72"/>
      <c r="E73" s="62">
        <f>SUM(E66,E71)</f>
        <v>528766.41639999999</v>
      </c>
    </row>
  </sheetData>
  <mergeCells count="18">
    <mergeCell ref="B68:C68"/>
    <mergeCell ref="B26:C26"/>
    <mergeCell ref="A34:E34"/>
    <mergeCell ref="B35:C35"/>
    <mergeCell ref="A45:D45"/>
    <mergeCell ref="A46:E46"/>
    <mergeCell ref="B47:C47"/>
    <mergeCell ref="A55:E55"/>
    <mergeCell ref="A24:D24"/>
    <mergeCell ref="A25:E25"/>
    <mergeCell ref="B56:C56"/>
    <mergeCell ref="A66:D66"/>
    <mergeCell ref="A67:E67"/>
    <mergeCell ref="A1:E1"/>
    <mergeCell ref="B2:C2"/>
    <mergeCell ref="A11:D11"/>
    <mergeCell ref="A14:E14"/>
    <mergeCell ref="B15:C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Apresentação</vt:lpstr>
      <vt:lpstr>UC1</vt:lpstr>
      <vt:lpstr>UC2</vt:lpstr>
      <vt:lpstr>UC3</vt:lpstr>
      <vt:lpstr>UC4</vt:lpstr>
      <vt:lpstr>UC5</vt:lpstr>
      <vt:lpstr>Dados Consolidados</vt:lpstr>
      <vt:lpstr>Geral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Alan do Vale</cp:lastModifiedBy>
  <dcterms:created xsi:type="dcterms:W3CDTF">2021-01-17T04:44:46Z</dcterms:created>
  <dcterms:modified xsi:type="dcterms:W3CDTF">2021-01-17T04:46:57Z</dcterms:modified>
</cp:coreProperties>
</file>