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icha\Documents\GitHub\Growth-stock-high-volume-short\"/>
    </mc:Choice>
  </mc:AlternateContent>
  <xr:revisionPtr revIDLastSave="0" documentId="13_ncr:1_{DCF4FE7C-25BB-43B1-BE04-778E22ECD4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4" i="1"/>
  <c r="M2" i="1"/>
  <c r="K2" i="1"/>
  <c r="J2" i="1"/>
  <c r="I2" i="1"/>
  <c r="H2" i="1"/>
  <c r="G2" i="1"/>
  <c r="H3" i="1"/>
  <c r="G3" i="1"/>
  <c r="I3" i="1" s="1"/>
  <c r="H4" i="1"/>
  <c r="G4" i="1"/>
  <c r="I4" i="1" s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D18" i="1"/>
  <c r="G18" i="1" s="1"/>
  <c r="H19" i="1"/>
  <c r="G19" i="1"/>
  <c r="K3" i="1" l="1"/>
  <c r="I5" i="1"/>
  <c r="K4" i="1"/>
  <c r="I7" i="1"/>
  <c r="K7" i="1" s="1"/>
  <c r="I6" i="1"/>
  <c r="K5" i="1"/>
  <c r="I8" i="1"/>
  <c r="K8" i="1" s="1"/>
  <c r="K6" i="1"/>
  <c r="I17" i="1"/>
  <c r="K17" i="1" s="1"/>
  <c r="I9" i="1"/>
  <c r="K9" i="1" s="1"/>
  <c r="I10" i="1"/>
  <c r="K10" i="1" s="1"/>
  <c r="I12" i="1"/>
  <c r="K12" i="1" s="1"/>
  <c r="I11" i="1"/>
  <c r="K11" i="1" s="1"/>
  <c r="I14" i="1"/>
  <c r="K14" i="1" s="1"/>
  <c r="I13" i="1"/>
  <c r="K13" i="1" s="1"/>
  <c r="I16" i="1"/>
  <c r="K16" i="1" s="1"/>
  <c r="I15" i="1"/>
  <c r="K15" i="1" s="1"/>
  <c r="I19" i="1"/>
  <c r="I18" i="1"/>
  <c r="K18" i="1" s="1"/>
  <c r="J19" i="1" l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K19" i="1"/>
</calcChain>
</file>

<file path=xl/sharedStrings.xml><?xml version="1.0" encoding="utf-8"?>
<sst xmlns="http://schemas.openxmlformats.org/spreadsheetml/2006/main" count="33" uniqueCount="26">
  <si>
    <t>PnL</t>
  </si>
  <si>
    <t>Courtage</t>
  </si>
  <si>
    <t>PnL (ink courtage)</t>
  </si>
  <si>
    <t>buy price</t>
  </si>
  <si>
    <t>sell price</t>
  </si>
  <si>
    <t>Cum PnL</t>
  </si>
  <si>
    <t>n shares</t>
  </si>
  <si>
    <t>Date</t>
  </si>
  <si>
    <t>Name</t>
  </si>
  <si>
    <t>SF</t>
  </si>
  <si>
    <t>NIBE B</t>
  </si>
  <si>
    <t>note</t>
  </si>
  <si>
    <t>Time initiated</t>
  </si>
  <si>
    <t>LATO B</t>
  </si>
  <si>
    <t>KINV B</t>
  </si>
  <si>
    <t>avg ret</t>
  </si>
  <si>
    <t>st dev</t>
  </si>
  <si>
    <t>PDX</t>
  </si>
  <si>
    <t>MIPS</t>
  </si>
  <si>
    <t>SINCH</t>
  </si>
  <si>
    <t>return ink fees</t>
  </si>
  <si>
    <t>kelly f</t>
  </si>
  <si>
    <t>BALD B</t>
  </si>
  <si>
    <t>SBB B</t>
  </si>
  <si>
    <t>LIFCO B</t>
  </si>
  <si>
    <t>SAGA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</si>
</sst>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Blad1!$J$2:$J$20</c:f>
              <c:numCache>
                <c:formatCode>0</c:formatCode>
                <c:ptCount val="19"/>
                <c:pt idx="0">
                  <c:v>60928.09</c:v>
                </c:pt>
                <c:pt idx="1">
                  <c:v>48377.250000000029</c:v>
                </c:pt>
                <c:pt idx="2">
                  <c:v>33160.130000000034</c:v>
                </c:pt>
                <c:pt idx="3">
                  <c:v>23626.170000000053</c:v>
                </c:pt>
                <c:pt idx="4">
                  <c:v>22848.190000000002</c:v>
                </c:pt>
                <c:pt idx="5">
                  <c:v>24016.189999999995</c:v>
                </c:pt>
                <c:pt idx="6">
                  <c:v>19642.429999999946</c:v>
                </c:pt>
                <c:pt idx="7">
                  <c:v>18388.999999999924</c:v>
                </c:pt>
                <c:pt idx="8">
                  <c:v>16758.879999999943</c:v>
                </c:pt>
                <c:pt idx="9">
                  <c:v>17739.53999999995</c:v>
                </c:pt>
                <c:pt idx="10">
                  <c:v>9573.5199999999459</c:v>
                </c:pt>
                <c:pt idx="11">
                  <c:v>4473.2899999999727</c:v>
                </c:pt>
                <c:pt idx="12">
                  <c:v>4364.8299999999726</c:v>
                </c:pt>
                <c:pt idx="13">
                  <c:v>6072.8299999999645</c:v>
                </c:pt>
                <c:pt idx="14">
                  <c:v>6057.899999999976</c:v>
                </c:pt>
                <c:pt idx="15">
                  <c:v>3565.8999999999787</c:v>
                </c:pt>
                <c:pt idx="16">
                  <c:v>2631.4999999999955</c:v>
                </c:pt>
                <c:pt idx="17">
                  <c:v>601.99999999999659</c:v>
                </c:pt>
                <c:pt idx="1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29A-9C2C-DF64AF1A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082704"/>
        <c:axId val="623083984"/>
      </c:lineChart>
      <c:catAx>
        <c:axId val="62308270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23083984"/>
        <c:crosses val="autoZero"/>
        <c:auto val="1"/>
        <c:lblAlgn val="ctr"/>
        <c:lblOffset val="100"/>
        <c:noMultiLvlLbl val="0"/>
      </c:catAx>
      <c:valAx>
        <c:axId val="623083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2308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408453</xdr:colOff>
      <xdr:row>0</xdr:row>
      <xdr:rowOff>139886</xdr:rowOff>
    </xdr:from>
    <xdr:to>
      <xdr:col>22</xdr:col>
      <xdr:colOff>111311</xdr:colOff>
      <xdr:row>22</xdr:row>
      <xdr:rowOff>163604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021D3-A7CB-4AA6-8517-4F7F87A5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E1" zoomScale="85" zoomScaleNormal="85" workbookViewId="0">
      <selection activeCell="M8" sqref="M8"/>
    </sheetView>
  </sheetViews>
  <sheetFormatPr defaultRowHeight="14.5" x14ac:dyDescent="0.35"/>
  <cols>
    <col min="1" max="1" width="10.81640625" bestFit="1" customWidth="1"/>
    <col min="2" max="2" width="13.54296875" bestFit="1" customWidth="1"/>
    <col min="3" max="3" width="10.453125" customWidth="1"/>
    <col min="4" max="5" width="10.453125" style="2" customWidth="1"/>
    <col min="6" max="6" width="10.453125" customWidth="1"/>
    <col min="9" max="9" width="16.1796875" bestFit="1" customWidth="1"/>
    <col min="11" max="11" width="13" bestFit="1" customWidth="1"/>
  </cols>
  <sheetData>
    <row r="1" spans="1:13" x14ac:dyDescent="0.35">
      <c r="A1" t="s">
        <v>7</v>
      </c>
      <c r="B1" t="s">
        <v>12</v>
      </c>
      <c r="C1" t="s">
        <v>8</v>
      </c>
      <c r="D1" s="2" t="s">
        <v>3</v>
      </c>
      <c r="E1" s="2" t="s">
        <v>4</v>
      </c>
      <c r="F1" t="s">
        <v>6</v>
      </c>
      <c r="G1" t="s">
        <v>0</v>
      </c>
      <c r="H1" t="s">
        <v>1</v>
      </c>
      <c r="I1" t="s">
        <v>2</v>
      </c>
      <c r="J1" t="s">
        <v>5</v>
      </c>
      <c r="K1" t="s">
        <v>20</v>
      </c>
      <c r="L1" t="s">
        <v>11</v>
      </c>
      <c r="M1" t="s">
        <v>15</v>
      </c>
    </row>
    <row r="2" spans="1:13" x14ac:dyDescent="0.35">
      <c r="A2" s="1">
        <v>44585</v>
      </c>
      <c r="B2" s="6">
        <v>0.41292824074074069</v>
      </c>
      <c r="C2" t="s">
        <v>25</v>
      </c>
      <c r="D2" s="2">
        <v>255.6438</v>
      </c>
      <c r="E2" s="2">
        <v>262.35309999999998</v>
      </c>
      <c r="F2">
        <v>1900</v>
      </c>
      <c r="G2">
        <f t="shared" ref="G2:G19" si="0">(E2-D2)*F2</f>
        <v>12747.669999999971</v>
      </c>
      <c r="H2">
        <f>97.14+99.69</f>
        <v>196.82999999999998</v>
      </c>
      <c r="I2">
        <f t="shared" ref="I2:I19" si="1">G2-H2</f>
        <v>12550.839999999971</v>
      </c>
      <c r="J2" s="3">
        <f t="shared" ref="J2:J19" si="2">I2+J3</f>
        <v>60928.09</v>
      </c>
      <c r="K2" s="4">
        <f t="shared" ref="K2:K10" si="3">I2/(E2*F2)</f>
        <v>2.5178681948709127E-2</v>
      </c>
      <c r="M2" s="5">
        <f>AVERAGE(K2:K19)</f>
        <v>1.029816550026136E-2</v>
      </c>
    </row>
    <row r="3" spans="1:13" x14ac:dyDescent="0.35">
      <c r="A3" s="1">
        <v>44585</v>
      </c>
      <c r="B3" s="6">
        <v>0.38829861111111108</v>
      </c>
      <c r="C3" t="s">
        <v>24</v>
      </c>
      <c r="D3" s="2">
        <v>202.8646</v>
      </c>
      <c r="E3" s="2">
        <v>209.28749999999999</v>
      </c>
      <c r="F3">
        <v>2400</v>
      </c>
      <c r="G3">
        <f t="shared" si="0"/>
        <v>15414.959999999995</v>
      </c>
      <c r="H3">
        <f>97.38+100.46</f>
        <v>197.83999999999997</v>
      </c>
      <c r="I3">
        <f t="shared" si="1"/>
        <v>15217.119999999995</v>
      </c>
      <c r="J3" s="3">
        <f t="shared" si="2"/>
        <v>48377.250000000029</v>
      </c>
      <c r="K3" s="4">
        <f t="shared" si="3"/>
        <v>3.0295486671046597E-2</v>
      </c>
      <c r="M3" t="s">
        <v>16</v>
      </c>
    </row>
    <row r="4" spans="1:13" x14ac:dyDescent="0.35">
      <c r="A4" s="1">
        <v>44582</v>
      </c>
      <c r="B4" s="6">
        <v>0.40190972222222227</v>
      </c>
      <c r="C4" t="s">
        <v>10</v>
      </c>
      <c r="D4" s="2">
        <v>90.546599999999998</v>
      </c>
      <c r="E4" s="2">
        <v>92.49</v>
      </c>
      <c r="F4">
        <v>5000</v>
      </c>
      <c r="G4">
        <f t="shared" si="0"/>
        <v>9716.9999999999854</v>
      </c>
      <c r="H4" s="2">
        <f>92.49+90.55</f>
        <v>183.04</v>
      </c>
      <c r="I4">
        <f t="shared" si="1"/>
        <v>9533.9599999999846</v>
      </c>
      <c r="J4" s="3">
        <f t="shared" si="2"/>
        <v>33160.130000000034</v>
      </c>
      <c r="K4" s="4">
        <f t="shared" si="3"/>
        <v>2.0616196345550838E-2</v>
      </c>
      <c r="M4" s="4">
        <f>_xlfn.STDEV.S(K2:K19)</f>
        <v>1.3752835487116817E-2</v>
      </c>
    </row>
    <row r="5" spans="1:13" x14ac:dyDescent="0.35">
      <c r="A5" s="1">
        <v>44582</v>
      </c>
      <c r="B5" s="6">
        <v>0.39230324074074074</v>
      </c>
      <c r="C5" t="s">
        <v>23</v>
      </c>
      <c r="D5" s="2">
        <v>56.091099999999997</v>
      </c>
      <c r="E5" s="2">
        <v>56.2</v>
      </c>
      <c r="F5">
        <v>9000</v>
      </c>
      <c r="G5">
        <f t="shared" si="0"/>
        <v>980.10000000004993</v>
      </c>
      <c r="H5">
        <f>101.16+100.96</f>
        <v>202.12</v>
      </c>
      <c r="I5">
        <f t="shared" si="1"/>
        <v>777.98000000004993</v>
      </c>
      <c r="J5" s="3">
        <f t="shared" si="2"/>
        <v>23626.170000000053</v>
      </c>
      <c r="K5" s="4">
        <f t="shared" si="3"/>
        <v>1.5381178331357254E-3</v>
      </c>
      <c r="M5" t="s">
        <v>21</v>
      </c>
    </row>
    <row r="6" spans="1:13" x14ac:dyDescent="0.35">
      <c r="A6" s="1">
        <v>44579</v>
      </c>
      <c r="B6" s="6">
        <v>0.38677083333333334</v>
      </c>
      <c r="C6" t="s">
        <v>19</v>
      </c>
      <c r="D6" s="2">
        <v>94.78</v>
      </c>
      <c r="E6" s="2">
        <v>94.04</v>
      </c>
      <c r="F6">
        <v>1500</v>
      </c>
      <c r="G6">
        <f t="shared" si="0"/>
        <v>-1109.9999999999923</v>
      </c>
      <c r="H6">
        <f>29*2</f>
        <v>58</v>
      </c>
      <c r="I6">
        <f t="shared" si="1"/>
        <v>-1167.9999999999923</v>
      </c>
      <c r="J6" s="3">
        <f t="shared" si="2"/>
        <v>22848.190000000002</v>
      </c>
      <c r="K6" s="4">
        <f t="shared" si="3"/>
        <v>-8.2801644690202198E-3</v>
      </c>
      <c r="M6" s="7">
        <f>M2/M4^2</f>
        <v>54.44717749459884</v>
      </c>
    </row>
    <row r="7" spans="1:13" x14ac:dyDescent="0.35">
      <c r="A7" s="1">
        <v>44579</v>
      </c>
      <c r="B7" s="6">
        <v>0.39446759259259262</v>
      </c>
      <c r="C7" t="s">
        <v>13</v>
      </c>
      <c r="D7" s="2">
        <v>293.60789999999997</v>
      </c>
      <c r="E7" s="2">
        <v>298.10000000000002</v>
      </c>
      <c r="F7">
        <v>1000</v>
      </c>
      <c r="G7">
        <f t="shared" si="0"/>
        <v>4492.1000000000504</v>
      </c>
      <c r="H7">
        <f>58.72+59.62</f>
        <v>118.34</v>
      </c>
      <c r="I7">
        <f t="shared" si="1"/>
        <v>4373.7600000000502</v>
      </c>
      <c r="J7" s="3">
        <f t="shared" si="2"/>
        <v>24016.189999999995</v>
      </c>
      <c r="K7" s="4">
        <f t="shared" si="3"/>
        <v>1.4672123448507381E-2</v>
      </c>
    </row>
    <row r="8" spans="1:13" x14ac:dyDescent="0.35">
      <c r="A8" s="1">
        <v>44579</v>
      </c>
      <c r="B8" s="6">
        <v>0.38696759259259261</v>
      </c>
      <c r="C8" t="s">
        <v>10</v>
      </c>
      <c r="D8" s="2">
        <v>97.742999999999995</v>
      </c>
      <c r="E8" s="2">
        <v>98.2</v>
      </c>
      <c r="F8">
        <v>3000</v>
      </c>
      <c r="G8">
        <f t="shared" si="0"/>
        <v>1371.0000000000236</v>
      </c>
      <c r="H8">
        <f>58.65+58.92</f>
        <v>117.57</v>
      </c>
      <c r="I8">
        <f t="shared" si="1"/>
        <v>1253.4300000000237</v>
      </c>
      <c r="J8" s="3">
        <f t="shared" si="2"/>
        <v>19642.429999999946</v>
      </c>
      <c r="K8" s="4">
        <f t="shared" si="3"/>
        <v>4.2546843177190211E-3</v>
      </c>
    </row>
    <row r="9" spans="1:13" x14ac:dyDescent="0.35">
      <c r="A9" s="1">
        <v>44578</v>
      </c>
      <c r="B9" s="6">
        <v>0.38532407407407404</v>
      </c>
      <c r="C9" t="s">
        <v>22</v>
      </c>
      <c r="D9" s="2">
        <v>562.86670000000004</v>
      </c>
      <c r="E9" s="2">
        <v>565.80930000000001</v>
      </c>
      <c r="F9">
        <v>600</v>
      </c>
      <c r="G9">
        <f t="shared" si="0"/>
        <v>1765.5599999999822</v>
      </c>
      <c r="H9">
        <f>67.54+67.9</f>
        <v>135.44</v>
      </c>
      <c r="I9">
        <f t="shared" si="1"/>
        <v>1630.1199999999822</v>
      </c>
      <c r="J9" s="3">
        <f t="shared" si="2"/>
        <v>18388.999999999924</v>
      </c>
      <c r="K9" s="4">
        <f t="shared" si="3"/>
        <v>4.801735614219556E-3</v>
      </c>
    </row>
    <row r="10" spans="1:13" x14ac:dyDescent="0.35">
      <c r="A10" s="1">
        <v>44575</v>
      </c>
      <c r="B10" s="6">
        <v>0.57991898148148147</v>
      </c>
      <c r="C10" t="s">
        <v>19</v>
      </c>
      <c r="D10" s="2">
        <v>101.05</v>
      </c>
      <c r="E10" s="2">
        <v>100.6</v>
      </c>
      <c r="F10">
        <v>2000</v>
      </c>
      <c r="G10">
        <f t="shared" si="0"/>
        <v>-900.00000000000568</v>
      </c>
      <c r="H10">
        <f>40.42+40.24</f>
        <v>80.66</v>
      </c>
      <c r="I10">
        <f t="shared" si="1"/>
        <v>-980.66000000000565</v>
      </c>
      <c r="J10" s="3">
        <f t="shared" si="2"/>
        <v>16758.879999999943</v>
      </c>
      <c r="K10" s="4">
        <f t="shared" si="3"/>
        <v>-4.8740556660040041E-3</v>
      </c>
    </row>
    <row r="11" spans="1:13" x14ac:dyDescent="0.35">
      <c r="A11" s="1">
        <v>44575</v>
      </c>
      <c r="B11" s="6">
        <v>0.5446643518518518</v>
      </c>
      <c r="C11" t="s">
        <v>10</v>
      </c>
      <c r="D11" s="2">
        <v>102.2038</v>
      </c>
      <c r="E11" s="2">
        <v>105.95</v>
      </c>
      <c r="F11">
        <v>2200</v>
      </c>
      <c r="G11">
        <f t="shared" si="0"/>
        <v>8241.6400000000031</v>
      </c>
      <c r="H11">
        <f>29+46.62</f>
        <v>75.62</v>
      </c>
      <c r="I11">
        <f t="shared" si="1"/>
        <v>8166.0200000000032</v>
      </c>
      <c r="J11" s="3">
        <f t="shared" si="2"/>
        <v>17739.53999999995</v>
      </c>
      <c r="K11" s="4">
        <f t="shared" ref="K11:K19" si="4">I11/(E11*F11)</f>
        <v>3.5033763782230054E-2</v>
      </c>
    </row>
    <row r="12" spans="1:13" x14ac:dyDescent="0.35">
      <c r="A12" s="1">
        <v>44575</v>
      </c>
      <c r="B12" s="6">
        <v>0.41636574074074079</v>
      </c>
      <c r="C12" t="s">
        <v>13</v>
      </c>
      <c r="D12" s="2">
        <v>307.92860000000002</v>
      </c>
      <c r="E12" s="2">
        <v>315.33929999999998</v>
      </c>
      <c r="F12">
        <v>700</v>
      </c>
      <c r="G12">
        <f t="shared" si="0"/>
        <v>5187.4899999999743</v>
      </c>
      <c r="H12">
        <f>43.11+44.15</f>
        <v>87.259999999999991</v>
      </c>
      <c r="I12">
        <f t="shared" si="1"/>
        <v>5100.2299999999741</v>
      </c>
      <c r="J12" s="3">
        <f t="shared" si="2"/>
        <v>9573.5199999999459</v>
      </c>
      <c r="K12" s="4">
        <f t="shared" si="4"/>
        <v>2.3105406960511488E-2</v>
      </c>
    </row>
    <row r="13" spans="1:13" x14ac:dyDescent="0.35">
      <c r="A13" s="1">
        <v>44574</v>
      </c>
      <c r="B13" s="6">
        <v>0.40348379629629627</v>
      </c>
      <c r="C13" t="s">
        <v>18</v>
      </c>
      <c r="D13" s="2">
        <v>950</v>
      </c>
      <c r="E13" s="2">
        <v>951</v>
      </c>
      <c r="F13">
        <v>175</v>
      </c>
      <c r="G13">
        <f t="shared" si="0"/>
        <v>175</v>
      </c>
      <c r="H13">
        <f>33.25+33.29</f>
        <v>66.539999999999992</v>
      </c>
      <c r="I13">
        <f t="shared" si="1"/>
        <v>108.46000000000001</v>
      </c>
      <c r="J13" s="3">
        <f t="shared" si="2"/>
        <v>4473.2899999999727</v>
      </c>
      <c r="K13" s="4">
        <f t="shared" si="4"/>
        <v>6.5170497220970415E-4</v>
      </c>
    </row>
    <row r="14" spans="1:13" x14ac:dyDescent="0.35">
      <c r="A14" s="1">
        <v>44574</v>
      </c>
      <c r="B14" s="6">
        <v>0.69003472222222229</v>
      </c>
      <c r="C14" t="s">
        <v>17</v>
      </c>
      <c r="D14" s="2">
        <v>178</v>
      </c>
      <c r="E14" s="2">
        <v>175.8</v>
      </c>
      <c r="F14">
        <v>750</v>
      </c>
      <c r="G14">
        <f t="shared" si="0"/>
        <v>-1649.9999999999914</v>
      </c>
      <c r="H14">
        <f>29*2</f>
        <v>58</v>
      </c>
      <c r="I14">
        <f t="shared" si="1"/>
        <v>-1707.9999999999914</v>
      </c>
      <c r="J14" s="3">
        <f t="shared" si="2"/>
        <v>4364.8299999999726</v>
      </c>
      <c r="K14" s="4">
        <f t="shared" si="4"/>
        <v>-1.2954114524080329E-2</v>
      </c>
    </row>
    <row r="15" spans="1:13" x14ac:dyDescent="0.35">
      <c r="A15" s="1">
        <v>44568</v>
      </c>
      <c r="B15" s="6">
        <v>0.39664351851851848</v>
      </c>
      <c r="C15" t="s">
        <v>14</v>
      </c>
      <c r="D15" s="2">
        <v>300.25</v>
      </c>
      <c r="E15" s="2">
        <v>300.39999999999998</v>
      </c>
      <c r="F15">
        <v>500</v>
      </c>
      <c r="G15">
        <f t="shared" si="0"/>
        <v>74.999999999988631</v>
      </c>
      <c r="H15">
        <f>30.03+30.04</f>
        <v>60.07</v>
      </c>
      <c r="I15">
        <f t="shared" si="1"/>
        <v>14.929999999988631</v>
      </c>
      <c r="J15" s="3">
        <f t="shared" si="2"/>
        <v>6072.8299999999645</v>
      </c>
      <c r="K15" s="4">
        <f t="shared" si="4"/>
        <v>9.9400798934677967E-5</v>
      </c>
    </row>
    <row r="16" spans="1:13" x14ac:dyDescent="0.35">
      <c r="A16" s="1">
        <v>44568</v>
      </c>
      <c r="B16" s="6">
        <v>0.39664351851851848</v>
      </c>
      <c r="C16" t="s">
        <v>10</v>
      </c>
      <c r="D16" s="2">
        <v>121.75</v>
      </c>
      <c r="E16" s="2">
        <v>124.3</v>
      </c>
      <c r="F16">
        <v>1000</v>
      </c>
      <c r="G16">
        <f t="shared" si="0"/>
        <v>2549.9999999999973</v>
      </c>
      <c r="H16">
        <f>29+29</f>
        <v>58</v>
      </c>
      <c r="I16">
        <f t="shared" si="1"/>
        <v>2491.9999999999973</v>
      </c>
      <c r="J16" s="3">
        <f t="shared" si="2"/>
        <v>6057.899999999976</v>
      </c>
      <c r="K16" s="4">
        <f t="shared" si="4"/>
        <v>2.0048270313757017E-2</v>
      </c>
    </row>
    <row r="17" spans="1:11" x14ac:dyDescent="0.35">
      <c r="A17" s="1">
        <v>44568</v>
      </c>
      <c r="B17" s="6">
        <v>0.38866898148148149</v>
      </c>
      <c r="C17" t="s">
        <v>13</v>
      </c>
      <c r="D17" s="2">
        <v>342.8</v>
      </c>
      <c r="E17" s="2">
        <v>344.63639999999998</v>
      </c>
      <c r="F17">
        <v>550</v>
      </c>
      <c r="G17">
        <f t="shared" si="0"/>
        <v>1010.019999999983</v>
      </c>
      <c r="H17">
        <f>37.91+37.71</f>
        <v>75.62</v>
      </c>
      <c r="I17">
        <f t="shared" si="1"/>
        <v>934.39999999998304</v>
      </c>
      <c r="J17" s="3">
        <f t="shared" si="2"/>
        <v>3565.8999999999787</v>
      </c>
      <c r="K17" s="4">
        <f t="shared" si="4"/>
        <v>4.9295695141577042E-3</v>
      </c>
    </row>
    <row r="18" spans="1:11" x14ac:dyDescent="0.35">
      <c r="A18" s="1">
        <v>44564</v>
      </c>
      <c r="B18" s="6">
        <v>0.38908564814814817</v>
      </c>
      <c r="C18" t="s">
        <v>10</v>
      </c>
      <c r="D18" s="2">
        <f>(250*133.35+500*131.5)/750</f>
        <v>132.11666666666667</v>
      </c>
      <c r="E18" s="2">
        <v>134.9</v>
      </c>
      <c r="F18">
        <v>750</v>
      </c>
      <c r="G18">
        <f t="shared" si="0"/>
        <v>2087.4999999999986</v>
      </c>
      <c r="H18">
        <f>29*2</f>
        <v>58</v>
      </c>
      <c r="I18">
        <f t="shared" si="1"/>
        <v>2029.4999999999986</v>
      </c>
      <c r="J18" s="3">
        <f t="shared" si="2"/>
        <v>2631.4999999999955</v>
      </c>
      <c r="K18" s="4">
        <f t="shared" si="4"/>
        <v>2.0059303187546316E-2</v>
      </c>
    </row>
    <row r="19" spans="1:11" x14ac:dyDescent="0.35">
      <c r="A19" s="1">
        <v>44559</v>
      </c>
      <c r="B19" s="1"/>
      <c r="C19" s="1" t="s">
        <v>9</v>
      </c>
      <c r="D19" s="2">
        <v>48.29</v>
      </c>
      <c r="E19" s="2">
        <v>48.62</v>
      </c>
      <c r="F19">
        <v>2000</v>
      </c>
      <c r="G19" s="3">
        <f t="shared" si="0"/>
        <v>659.99999999999659</v>
      </c>
      <c r="H19">
        <f>29*2</f>
        <v>58</v>
      </c>
      <c r="I19" s="3">
        <f t="shared" si="1"/>
        <v>601.99999999999659</v>
      </c>
      <c r="J19" s="3">
        <f t="shared" si="2"/>
        <v>601.99999999999659</v>
      </c>
      <c r="K19" s="4">
        <f t="shared" si="4"/>
        <v>6.1908679555738024E-3</v>
      </c>
    </row>
    <row r="20" spans="1:11" x14ac:dyDescent="0.35">
      <c r="A20" s="1">
        <v>44558</v>
      </c>
      <c r="B20" s="1"/>
      <c r="C20" s="1"/>
      <c r="G20" s="2"/>
      <c r="I20" s="3"/>
      <c r="J20">
        <v>0</v>
      </c>
    </row>
    <row r="21" spans="1:11" x14ac:dyDescent="0.35">
      <c r="A21" s="1"/>
      <c r="B21" s="1"/>
      <c r="C21" s="1"/>
      <c r="G21" s="2"/>
      <c r="I21" s="3"/>
    </row>
    <row r="22" spans="1:11" x14ac:dyDescent="0.35">
      <c r="A22" s="1"/>
      <c r="B22" s="1"/>
      <c r="C22" s="1"/>
      <c r="G22" s="2"/>
      <c r="I22" s="3"/>
    </row>
    <row r="23" spans="1:11" x14ac:dyDescent="0.35">
      <c r="A23" s="1"/>
      <c r="B23" s="1"/>
      <c r="C23" s="1"/>
      <c r="G23" s="2"/>
      <c r="I23" s="3"/>
    </row>
    <row r="24" spans="1:11" x14ac:dyDescent="0.35">
      <c r="A24" s="1"/>
      <c r="B24" s="1"/>
      <c r="C24" s="1"/>
      <c r="F2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</cp:lastModifiedBy>
  <dcterms:created xsi:type="dcterms:W3CDTF">2015-06-05T18:19:34Z</dcterms:created>
  <dcterms:modified xsi:type="dcterms:W3CDTF">2022-01-26T11:55:18Z</dcterms:modified>
</cp:coreProperties>
</file>