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Order-flow-\"/>
    </mc:Choice>
  </mc:AlternateContent>
  <xr:revisionPtr revIDLastSave="0" documentId="13_ncr:1_{4FF35B89-9D07-44CD-B835-DB8851A13F54}" xr6:coauthVersionLast="47" xr6:coauthVersionMax="47" xr10:uidLastSave="{00000000-0000-0000-0000-000000000000}"/>
  <bookViews>
    <workbookView xWindow="-110" yWindow="-110" windowWidth="19420" windowHeight="10420" xr2:uid="{CCE8A159-3D83-4780-BA58-FA835E02A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 s="1"/>
  <c r="C2" i="1" s="1"/>
  <c r="C5" i="1"/>
  <c r="H2" i="1"/>
  <c r="B2" i="1"/>
  <c r="D2" i="1" s="1"/>
  <c r="E3" i="1"/>
  <c r="H3" i="1" s="1"/>
  <c r="B3" i="1"/>
  <c r="D3" i="1" s="1"/>
  <c r="D4" i="1"/>
  <c r="H4" i="1"/>
  <c r="B5" i="1"/>
  <c r="D5" i="1" s="1"/>
  <c r="E5" i="1"/>
  <c r="H5" i="1" s="1"/>
  <c r="J12" i="1"/>
  <c r="J11" i="1" s="1"/>
  <c r="J10" i="1" s="1"/>
  <c r="J9" i="1" s="1"/>
  <c r="J8" i="1" s="1"/>
  <c r="J7" i="1" s="1"/>
  <c r="J6" i="1" s="1"/>
  <c r="J5" i="1" s="1"/>
  <c r="J4" i="1" s="1"/>
  <c r="J3" i="1" s="1"/>
  <c r="J2" i="1" s="1"/>
  <c r="K4" i="1" l="1"/>
  <c r="K2" i="1"/>
  <c r="M4" i="1"/>
  <c r="E12" i="1"/>
  <c r="M2" i="1" s="1"/>
  <c r="M6" i="1" s="1"/>
  <c r="E11" i="1"/>
  <c r="H11" i="1" s="1"/>
  <c r="E10" i="1"/>
  <c r="H10" i="1" s="1"/>
  <c r="E9" i="1"/>
  <c r="H9" i="1" s="1"/>
  <c r="E6" i="1"/>
  <c r="E8" i="1"/>
  <c r="H8" i="1" s="1"/>
  <c r="E7" i="1"/>
  <c r="H7" i="1" s="1"/>
  <c r="K6" i="1" l="1"/>
  <c r="H12" i="1"/>
  <c r="I12" i="1" s="1"/>
  <c r="I11" i="1" s="1"/>
  <c r="I10" i="1" s="1"/>
  <c r="I9" i="1" s="1"/>
  <c r="I8" i="1" s="1"/>
  <c r="I7" i="1" s="1"/>
  <c r="H6" i="1"/>
  <c r="L2" i="1" l="1"/>
  <c r="L4" i="1"/>
  <c r="I6" i="1"/>
  <c r="I5" i="1" s="1"/>
  <c r="I4" i="1" s="1"/>
  <c r="I3" i="1" s="1"/>
  <c r="I2" i="1" s="1"/>
  <c r="L6" i="1" l="1"/>
</calcChain>
</file>

<file path=xl/sharedStrings.xml><?xml version="1.0" encoding="utf-8"?>
<sst xmlns="http://schemas.openxmlformats.org/spreadsheetml/2006/main" count="45" uniqueCount="40">
  <si>
    <t>Date</t>
  </si>
  <si>
    <t>avg return</t>
  </si>
  <si>
    <t>vol</t>
  </si>
  <si>
    <t>kelly f</t>
  </si>
  <si>
    <t>OMXS30FUT1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</si>
  <si>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</si>
  <si>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</si>
  <si>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</si>
  <si>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</si>
  <si>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</si>
  <si>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</si>
  <si>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</si>
  <si>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</si>
  <si>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</si>
  <si>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</si>
  <si>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</si>
  <si>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</si>
  <si>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</si>
  <si>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</si>
  <si>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</si>
  <si>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</si>
  <si>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</si>
  <si>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</si>
  <si>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</si>
  <si>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</si>
  <si>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</si>
  <si>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</si>
  <si>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</si>
  <si>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</si>
  <si>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OMXSGI</t>
  </si>
  <si>
    <t>X Variable 1</t>
  </si>
  <si>
    <t>eq</t>
  </si>
  <si>
    <t>omxsgi</t>
  </si>
  <si>
    <t>live return</t>
  </si>
  <si>
    <t>sim return</t>
  </si>
  <si>
    <t>avg ret ink cost</t>
  </si>
  <si>
    <t>live avg ret</t>
  </si>
  <si>
    <t>strat ex 20 bps est cost</t>
  </si>
  <si>
    <t>live pnl</t>
  </si>
  <si>
    <t>cum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</si>
</sst>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"/>
    <numFmt numFmtId="167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5" fontId="0" fillId="0" borderId="0" xfId="2" applyNumberFormat="1" applyFon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64" fontId="0" fillId="0" borderId="0" xfId="0" applyNumberFormat="1"/>
    <xf numFmtId="166" fontId="0" fillId="0" borderId="0" xfId="0" quotePrefix="1" applyNumberFormat="1"/>
    <xf numFmtId="166" fontId="0" fillId="0" borderId="0" xfId="0" applyNumberFormat="1"/>
    <xf numFmtId="167" fontId="0" fillId="0" borderId="0" xfId="1" applyNumberFormat="1" applyFont="1"/>
    <xf numFmtId="2" fontId="0" fillId="0" borderId="0" xfId="0" applyNumberFormat="1"/>
    <xf numFmtId="43" fontId="0" fillId="0" borderId="0" xfId="2" applyFont="1"/>
    <xf numFmtId="10" fontId="0" fillId="0" borderId="0" xfId="1" quotePrefix="1" applyNumberFormat="1" applyFont="1"/>
    <xf numFmtId="1" fontId="0" fillId="0" borderId="0" xfId="0" quotePrefix="1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cum PnL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m/d/yyyy</c:formatCode>
                <c:ptCount val="5"/>
                <c:pt idx="0">
                  <c:v>44606</c:v>
                </c:pt>
                <c:pt idx="1">
                  <c:v>44603</c:v>
                </c:pt>
                <c:pt idx="2">
                  <c:v>44601</c:v>
                </c:pt>
                <c:pt idx="3">
                  <c:v>44600</c:v>
                </c:pt>
                <c:pt idx="4">
                  <c:v>44599</c:v>
                </c:pt>
              </c:numCache>
            </c:numRef>
          </c:cat>
          <c:val>
            <c:numRef>
              <c:f>Sheet1!$C$2:$C$6</c:f>
              <c:numCache>
                <c:formatCode>0.00</c:formatCode>
                <c:ptCount val="5"/>
                <c:pt idx="0">
                  <c:v>6405.5950000000012</c:v>
                </c:pt>
                <c:pt idx="1">
                  <c:v>8673.5950000000012</c:v>
                </c:pt>
                <c:pt idx="2">
                  <c:v>5337.5950000000003</c:v>
                </c:pt>
                <c:pt idx="3">
                  <c:v>311.08500000000026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D-40CF-83FD-EEA45208A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994320"/>
        <c:axId val="561995600"/>
      </c:lineChart>
      <c:dateAx>
        <c:axId val="561994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61995600"/>
        <c:crosses val="autoZero"/>
        <c:auto val="1"/>
        <c:lblOffset val="100"/>
        <c:baseTimeUnit val="days"/>
      </c:dateAx>
      <c:valAx>
        <c:axId val="5619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6199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60325</xdr:colOff>
      <xdr:row>1</xdr:row>
      <xdr:rowOff>34925</xdr:rowOff>
    </xdr:from>
    <xdr:to>
      <xdr:col>20</xdr:col>
      <xdr:colOff>365125</xdr:colOff>
      <xdr:row>15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352576-0DD0-4D1F-99B5-C0DA75134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AE0-9158-410B-A631-F7D1E6BE09A5}">
  <dimension ref="A1:AB19"/>
  <sheetViews>
    <sheetView tabSelected="1" workbookViewId="0">
      <selection activeCell="G13" sqref="G13"/>
    </sheetView>
  </sheetViews>
  <sheetFormatPr defaultRowHeight="14.5" x14ac:dyDescent="0.35"/>
  <cols>
    <col min="1" max="1" width="10.08984375" bestFit="1" customWidth="1"/>
    <col min="2" max="3" width="10.08984375" style="13" customWidth="1"/>
    <col min="4" max="4" width="10.08984375" customWidth="1"/>
    <col min="6" max="6" width="12" bestFit="1" customWidth="1"/>
    <col min="7" max="7" width="11" bestFit="1" customWidth="1"/>
    <col min="8" max="8" width="19.81640625" bestFit="1" customWidth="1"/>
    <col min="9" max="9" width="9.26953125" bestFit="1" customWidth="1"/>
  </cols>
  <sheetData>
    <row r="1" spans="1:25" x14ac:dyDescent="0.35">
      <c r="A1" t="s">
        <v>0</v>
      </c>
      <c r="B1" s="13" t="s">
        <v>38</v>
      </c>
      <c r="C1" s="13" t="s">
        <v>39</v>
      </c>
      <c r="D1" t="s">
        <v>33</v>
      </c>
      <c r="E1" t="s">
        <v>34</v>
      </c>
      <c r="F1" t="s">
        <v>4</v>
      </c>
      <c r="G1" t="s">
        <v>29</v>
      </c>
      <c r="H1" t="s">
        <v>37</v>
      </c>
      <c r="I1" t="s">
        <v>31</v>
      </c>
      <c r="J1" t="s">
        <v>32</v>
      </c>
      <c r="K1" t="s">
        <v>36</v>
      </c>
      <c r="L1" t="s">
        <v>35</v>
      </c>
      <c r="M1" t="s">
        <v>1</v>
      </c>
    </row>
    <row r="2" spans="1:25" x14ac:dyDescent="0.35">
      <c r="A2" s="4">
        <v>44606</v>
      </c>
      <c r="B2" s="13">
        <f>(116911-119179)</f>
        <v>-2268</v>
      </c>
      <c r="C2" s="13">
        <f t="shared" ref="C2:C4" si="0">C3+B2</f>
        <v>6405.5950000000012</v>
      </c>
      <c r="D2" s="2">
        <f>B2/116911</f>
        <v>-1.939937217199408E-2</v>
      </c>
      <c r="E2" s="2">
        <v>-1.8388999999999999E-2</v>
      </c>
      <c r="F2" s="1">
        <v>-3.3000000000000002E-2</v>
      </c>
      <c r="G2" s="1">
        <v>-2.52E-2</v>
      </c>
      <c r="H2" s="1">
        <f>E2-0.2%</f>
        <v>-2.0388999999999997E-2</v>
      </c>
      <c r="I2" s="10">
        <f>I3*(1+H2)</f>
        <v>1.0251327598457673</v>
      </c>
      <c r="J2" s="10">
        <f>J3*(1+G2)</f>
        <v>0.992368787008297</v>
      </c>
      <c r="K2" s="15">
        <f>AVERAGE(D2:D5)</f>
        <v>4.2854065738201432E-4</v>
      </c>
      <c r="L2" s="1">
        <f>AVERAGE(H2:H12)</f>
        <v>2.2979393939393943E-3</v>
      </c>
      <c r="M2" s="1">
        <f>AVERAGE(E2:E12)</f>
        <v>4.2979393939393947E-3</v>
      </c>
      <c r="N2" s="1"/>
      <c r="T2" t="s">
        <v>5</v>
      </c>
    </row>
    <row r="3" spans="1:25" ht="15" thickBot="1" x14ac:dyDescent="0.4">
      <c r="A3" s="4">
        <v>44603</v>
      </c>
      <c r="B3" s="13">
        <f>(101346-102579)+(108091-105709)+(106341-104154)</f>
        <v>3336</v>
      </c>
      <c r="C3" s="13">
        <f t="shared" si="0"/>
        <v>8673.5950000000012</v>
      </c>
      <c r="D3" s="2">
        <f>B3/313591</f>
        <v>1.0638060403519233E-2</v>
      </c>
      <c r="E3" s="1">
        <f>-0.001078</f>
        <v>-1.078E-3</v>
      </c>
      <c r="F3" s="1">
        <v>-1.0200000000000001E-2</v>
      </c>
      <c r="G3" s="1">
        <v>-9.4000000000000004E-3</v>
      </c>
      <c r="H3" s="1">
        <f>E3-0.2%</f>
        <v>-3.078E-3</v>
      </c>
      <c r="I3" s="10">
        <f>I4*(1+H3)</f>
        <v>1.0464692207884225</v>
      </c>
      <c r="J3" s="10">
        <f>J4*(1+G3)</f>
        <v>1.0180229657450728</v>
      </c>
      <c r="K3" t="s">
        <v>2</v>
      </c>
      <c r="L3" t="s">
        <v>2</v>
      </c>
      <c r="M3" t="s">
        <v>2</v>
      </c>
      <c r="N3" s="2"/>
    </row>
    <row r="4" spans="1:25" x14ac:dyDescent="0.35">
      <c r="A4" s="4">
        <v>44601</v>
      </c>
      <c r="B4" s="13">
        <v>5026.51</v>
      </c>
      <c r="C4" s="13">
        <f t="shared" si="0"/>
        <v>5337.5950000000003</v>
      </c>
      <c r="D4" s="2">
        <f>B4/505553</f>
        <v>9.94259751203138E-3</v>
      </c>
      <c r="E4" s="2">
        <v>1.1664000000000001E-2</v>
      </c>
      <c r="F4" s="2">
        <v>1.46E-2</v>
      </c>
      <c r="G4" s="1">
        <v>2.1700000000000001E-2</v>
      </c>
      <c r="H4" s="1">
        <f>E4-0.2%</f>
        <v>9.6640000000000007E-3</v>
      </c>
      <c r="I4" s="10">
        <f t="shared" ref="I4:I11" si="1">I5*(1+H4)</f>
        <v>1.04970019799786</v>
      </c>
      <c r="J4" s="10">
        <f t="shared" ref="J4:J11" si="2">J5*(1+G4)</f>
        <v>1.0276831877095425</v>
      </c>
      <c r="K4" s="15">
        <f>_xlfn.STDEV.S(D2:D5)</f>
        <v>1.3998911677915058E-2</v>
      </c>
      <c r="L4" s="2">
        <f>_xlfn.STDEV.S(H2:H12)</f>
        <v>9.2187392432427576E-3</v>
      </c>
      <c r="M4" s="2">
        <f>_xlfn.STDEV.S(E2:E12)</f>
        <v>9.2187392432427559E-3</v>
      </c>
      <c r="T4" s="8" t="s">
        <v>6</v>
      </c>
      <c r="U4" s="8"/>
    </row>
    <row r="5" spans="1:25" x14ac:dyDescent="0.35">
      <c r="A5" s="4">
        <v>44600</v>
      </c>
      <c r="B5" s="13">
        <f>(-820.4+61.97-776.5+1492.025-208+561.99)</f>
        <v>311.08500000000026</v>
      </c>
      <c r="C5" s="13">
        <f>C6+B5</f>
        <v>311.08500000000026</v>
      </c>
      <c r="D5" s="2">
        <f>B5/583784</f>
        <v>5.3287688597152417E-4</v>
      </c>
      <c r="E5" s="2">
        <f>(--0.0127088-0.00849--0.00728+-0.0003559+0.001264+-0.00737)/6</f>
        <v>8.394833333333334E-4</v>
      </c>
      <c r="F5" s="1">
        <v>4.3E-3</v>
      </c>
      <c r="G5" s="1">
        <v>-6.4999999999999997E-3</v>
      </c>
      <c r="H5" s="1">
        <f>E5-0.2%</f>
        <v>-1.1605166666666666E-3</v>
      </c>
      <c r="I5" s="10">
        <f t="shared" si="1"/>
        <v>1.039652991488119</v>
      </c>
      <c r="J5" s="10">
        <f t="shared" si="2"/>
        <v>1.0058561101199397</v>
      </c>
      <c r="K5" t="s">
        <v>3</v>
      </c>
      <c r="L5" t="s">
        <v>3</v>
      </c>
      <c r="M5" t="s">
        <v>3</v>
      </c>
      <c r="T5" s="5" t="s">
        <v>7</v>
      </c>
      <c r="U5" s="5">
        <v>0.64332157851971516</v>
      </c>
    </row>
    <row r="6" spans="1:25" x14ac:dyDescent="0.35">
      <c r="A6" s="4">
        <v>44599</v>
      </c>
      <c r="C6" s="13">
        <v>0</v>
      </c>
      <c r="D6" s="4"/>
      <c r="E6" s="2">
        <f>(-0.00303-0.003734--0.009688)/3</f>
        <v>9.7466666666666676E-4</v>
      </c>
      <c r="F6" s="1">
        <v>5.4999999999999997E-3</v>
      </c>
      <c r="G6" s="9">
        <v>6.7999999999999996E-3</v>
      </c>
      <c r="H6" s="1">
        <f t="shared" ref="H6:H12" si="3">E6-0.2%</f>
        <v>-1.0253333333333334E-3</v>
      </c>
      <c r="I6" s="10">
        <f t="shared" si="1"/>
        <v>1.0408609279426786</v>
      </c>
      <c r="J6" s="10">
        <f t="shared" si="2"/>
        <v>1.0124369502968693</v>
      </c>
      <c r="K6" s="16">
        <f>K2/K4^2</f>
        <v>2.1867718996540346</v>
      </c>
      <c r="L6" s="3">
        <f>L2/L4^2</f>
        <v>27.03930400157957</v>
      </c>
      <c r="M6" s="3">
        <f>M2/M4^2</f>
        <v>50.57282631543459</v>
      </c>
      <c r="T6" s="5" t="s">
        <v>8</v>
      </c>
      <c r="U6" s="5">
        <v>0.41386265338909806</v>
      </c>
    </row>
    <row r="7" spans="1:25" x14ac:dyDescent="0.35">
      <c r="A7" s="4">
        <v>44596</v>
      </c>
      <c r="D7" s="4"/>
      <c r="E7" s="2">
        <f>(0.001211--0.02068--0.01389)/3</f>
        <v>1.1927E-2</v>
      </c>
      <c r="F7" s="1">
        <v>-4.4000000000000003E-3</v>
      </c>
      <c r="G7" s="9">
        <v>-1.5800000000000002E-2</v>
      </c>
      <c r="H7" s="1">
        <f t="shared" si="3"/>
        <v>9.9270000000000001E-3</v>
      </c>
      <c r="I7" s="10">
        <f t="shared" si="1"/>
        <v>1.0419292527364843</v>
      </c>
      <c r="J7" s="10">
        <f t="shared" si="2"/>
        <v>1.005598877926966</v>
      </c>
      <c r="K7" s="10"/>
      <c r="T7" s="5" t="s">
        <v>9</v>
      </c>
      <c r="U7" s="5">
        <v>0.29663518406691763</v>
      </c>
    </row>
    <row r="8" spans="1:25" x14ac:dyDescent="0.35">
      <c r="A8" s="4">
        <v>44595</v>
      </c>
      <c r="D8" s="4"/>
      <c r="E8" s="2">
        <f>(--0.014385--0.015653)/2</f>
        <v>1.5019000000000001E-2</v>
      </c>
      <c r="F8" s="1">
        <v>-2.24E-2</v>
      </c>
      <c r="G8" s="9">
        <v>-2.07E-2</v>
      </c>
      <c r="H8" s="1">
        <f t="shared" si="3"/>
        <v>1.3019000000000001E-2</v>
      </c>
      <c r="I8" s="10">
        <f t="shared" si="1"/>
        <v>1.0316876890473117</v>
      </c>
      <c r="J8" s="10">
        <f t="shared" si="2"/>
        <v>1.0217424079729385</v>
      </c>
      <c r="K8" s="10"/>
      <c r="T8" s="5" t="s">
        <v>10</v>
      </c>
      <c r="U8" s="5">
        <v>4.2856961114178926E-3</v>
      </c>
    </row>
    <row r="9" spans="1:25" ht="15" thickBot="1" x14ac:dyDescent="0.4">
      <c r="A9" s="4">
        <v>44594</v>
      </c>
      <c r="D9" s="4"/>
      <c r="E9" s="2">
        <f>(0.013668+0.000717+0.011585)/3</f>
        <v>8.6566666666666667E-3</v>
      </c>
      <c r="F9" s="1">
        <v>1.5E-3</v>
      </c>
      <c r="G9" s="9">
        <v>8.0000000000000002E-3</v>
      </c>
      <c r="H9" s="1">
        <f t="shared" si="3"/>
        <v>6.6566666666666666E-3</v>
      </c>
      <c r="I9" s="10">
        <f t="shared" si="1"/>
        <v>1.018428764956345</v>
      </c>
      <c r="J9" s="10">
        <f t="shared" si="2"/>
        <v>1.0433395363759201</v>
      </c>
      <c r="K9" s="10"/>
      <c r="T9" s="6" t="s">
        <v>11</v>
      </c>
      <c r="U9" s="6">
        <v>7</v>
      </c>
    </row>
    <row r="10" spans="1:25" x14ac:dyDescent="0.35">
      <c r="A10" s="4">
        <v>44593</v>
      </c>
      <c r="D10" s="4"/>
      <c r="E10" s="2">
        <f>(0.003946+0.012563+0.000081-0.000929)/4</f>
        <v>3.9152500000000003E-3</v>
      </c>
      <c r="F10" s="1">
        <v>6.8999999999999999E-3</v>
      </c>
      <c r="G10" s="9">
        <v>1.41E-2</v>
      </c>
      <c r="H10" s="1">
        <f t="shared" si="3"/>
        <v>1.9152500000000003E-3</v>
      </c>
      <c r="I10" s="10">
        <f t="shared" si="1"/>
        <v>1.0116942535419342</v>
      </c>
      <c r="J10" s="10">
        <f t="shared" si="2"/>
        <v>1.0350590638650001</v>
      </c>
      <c r="K10" s="11"/>
    </row>
    <row r="11" spans="1:25" ht="15" thickBot="1" x14ac:dyDescent="0.4">
      <c r="A11" s="4">
        <v>44592</v>
      </c>
      <c r="D11" s="4"/>
      <c r="E11" s="2">
        <f>(0.004344+0.022753+0.003793)/3</f>
        <v>1.0296666666666668E-2</v>
      </c>
      <c r="F11" s="1">
        <v>1.1299999999999999E-2</v>
      </c>
      <c r="G11" s="9">
        <v>1.6500000000000001E-2</v>
      </c>
      <c r="H11" s="1">
        <f t="shared" si="3"/>
        <v>8.2966666666666675E-3</v>
      </c>
      <c r="I11" s="10">
        <f t="shared" si="1"/>
        <v>1.0097603101079999</v>
      </c>
      <c r="J11" s="10">
        <f t="shared" si="2"/>
        <v>1.02066765</v>
      </c>
      <c r="T11" t="s">
        <v>12</v>
      </c>
    </row>
    <row r="12" spans="1:25" x14ac:dyDescent="0.35">
      <c r="A12" s="4">
        <v>44589</v>
      </c>
      <c r="D12" s="4"/>
      <c r="E12" s="2">
        <f>(-0.011471+0.017772+0.00604--0.002347--0.00257)/5</f>
        <v>3.4516E-3</v>
      </c>
      <c r="F12" s="1">
        <v>-2.2000000000000001E-3</v>
      </c>
      <c r="G12" s="9">
        <v>4.1000000000000003E-3</v>
      </c>
      <c r="H12" s="1">
        <f t="shared" si="3"/>
        <v>1.4515999999999999E-3</v>
      </c>
      <c r="I12" s="10">
        <f>I13*(1+H12)</f>
        <v>1.0014516</v>
      </c>
      <c r="J12" s="10">
        <f>J13*(1+G12)</f>
        <v>1.0041</v>
      </c>
      <c r="T12" s="7"/>
      <c r="U12" s="7" t="s">
        <v>17</v>
      </c>
      <c r="V12" s="7" t="s">
        <v>18</v>
      </c>
      <c r="W12" s="7" t="s">
        <v>19</v>
      </c>
      <c r="X12" s="7" t="s">
        <v>20</v>
      </c>
      <c r="Y12" s="7" t="s">
        <v>21</v>
      </c>
    </row>
    <row r="13" spans="1:25" x14ac:dyDescent="0.35">
      <c r="I13" s="11">
        <v>1</v>
      </c>
      <c r="J13" s="11">
        <v>1</v>
      </c>
      <c r="T13" s="5" t="s">
        <v>13</v>
      </c>
      <c r="U13" s="5">
        <v>1</v>
      </c>
      <c r="V13" s="5">
        <v>6.4843969698363981E-5</v>
      </c>
      <c r="W13" s="5">
        <v>6.4843969698363981E-5</v>
      </c>
      <c r="X13" s="5">
        <v>3.530423848455388</v>
      </c>
      <c r="Y13" s="5">
        <v>0.11903829014184636</v>
      </c>
    </row>
    <row r="14" spans="1:25" x14ac:dyDescent="0.35">
      <c r="H14" s="14"/>
      <c r="I14" s="13"/>
      <c r="T14" s="5" t="s">
        <v>14</v>
      </c>
      <c r="U14" s="5">
        <v>5</v>
      </c>
      <c r="V14" s="5">
        <v>9.1835955797112237E-5</v>
      </c>
      <c r="W14" s="5">
        <v>1.8367191159422447E-5</v>
      </c>
      <c r="X14" s="5"/>
      <c r="Y14" s="5"/>
    </row>
    <row r="15" spans="1:25" ht="15" thickBot="1" x14ac:dyDescent="0.4">
      <c r="F15" s="14"/>
      <c r="G15" s="14"/>
      <c r="H15" s="13"/>
      <c r="I15" s="13"/>
      <c r="T15" s="6" t="s">
        <v>15</v>
      </c>
      <c r="U15" s="6">
        <v>6</v>
      </c>
      <c r="V15" s="6">
        <v>1.5667992549547622E-4</v>
      </c>
      <c r="W15" s="6"/>
      <c r="X15" s="6"/>
      <c r="Y15" s="6"/>
    </row>
    <row r="16" spans="1:25" ht="15" thickBot="1" x14ac:dyDescent="0.4"/>
    <row r="17" spans="8:28" x14ac:dyDescent="0.35">
      <c r="T17" s="7"/>
      <c r="U17" s="7" t="s">
        <v>22</v>
      </c>
      <c r="V17" s="7" t="s">
        <v>10</v>
      </c>
      <c r="W17" s="7" t="s">
        <v>23</v>
      </c>
      <c r="X17" s="7" t="s">
        <v>24</v>
      </c>
      <c r="Y17" s="7" t="s">
        <v>25</v>
      </c>
      <c r="Z17" s="7" t="s">
        <v>26</v>
      </c>
      <c r="AA17" s="7" t="s">
        <v>27</v>
      </c>
      <c r="AB17" s="7" t="s">
        <v>28</v>
      </c>
    </row>
    <row r="18" spans="8:28" x14ac:dyDescent="0.35">
      <c r="T18" s="5" t="s">
        <v>16</v>
      </c>
      <c r="U18" s="5">
        <v>4.171323611624536E-3</v>
      </c>
      <c r="V18" s="5">
        <v>1.6353831428021466E-3</v>
      </c>
      <c r="W18" s="5">
        <v>2.5506705446878848</v>
      </c>
      <c r="X18" s="5">
        <v>5.1224257974515262E-2</v>
      </c>
      <c r="Y18" s="5">
        <v>-3.2562589568491986E-5</v>
      </c>
      <c r="Z18" s="5">
        <v>8.3752098128175648E-3</v>
      </c>
      <c r="AA18" s="5">
        <v>-3.2562589568491986E-5</v>
      </c>
      <c r="AB18" s="5">
        <v>8.3752098128175648E-3</v>
      </c>
    </row>
    <row r="19" spans="8:28" ht="15" thickBot="1" x14ac:dyDescent="0.4">
      <c r="H19" s="12"/>
      <c r="T19" s="6" t="s">
        <v>30</v>
      </c>
      <c r="U19" s="6">
        <v>-0.22757040625936528</v>
      </c>
      <c r="V19" s="6">
        <v>0.1211162346588826</v>
      </c>
      <c r="W19" s="6">
        <v>-1.8789422153050346</v>
      </c>
      <c r="X19" s="6">
        <v>0.11903829014184629</v>
      </c>
      <c r="Y19" s="6">
        <v>-0.53890959907415437</v>
      </c>
      <c r="Z19" s="6">
        <v>8.376878655542383E-2</v>
      </c>
      <c r="AA19" s="6">
        <v>-0.53890959907415437</v>
      </c>
      <c r="AB19" s="6">
        <v>8.376878655542383E-2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2022-01-31T20:35:20Z</dcterms:created>
  <dcterms:modified xsi:type="dcterms:W3CDTF">2022-02-15T19:33:24Z</dcterms:modified>
</cp:coreProperties>
</file>