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93A2DD18-49D2-437C-9177-3717101DD91E}" xr6:coauthVersionLast="47" xr6:coauthVersionMax="47" xr10:uidLastSave="{00000000-0000-0000-0000-000000000000}"/>
  <bookViews>
    <workbookView xWindow="-108" yWindow="-108" windowWidth="23256" windowHeight="12576" activeTab="3" xr2:uid="{48B1869B-21F5-4BDF-B69D-8E219112A809}"/>
  </bookViews>
  <sheets>
    <sheet name="Mass_Energy Balance" sheetId="1" r:id="rId1"/>
    <sheet name="Only Boiler" sheetId="2" r:id="rId2"/>
    <sheet name="GBoiler &amp; ElectricB" sheetId="3" r:id="rId3"/>
    <sheet name="HeatPu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" i="2" l="1"/>
  <c r="AP63" i="2" s="1"/>
  <c r="AN63" i="2"/>
  <c r="AO62" i="2"/>
  <c r="AP62" i="2" s="1"/>
  <c r="AN62" i="2"/>
  <c r="AP57" i="2"/>
  <c r="AO57" i="2"/>
  <c r="AN57" i="2"/>
  <c r="AP56" i="2"/>
  <c r="AN59" i="2"/>
  <c r="AO59" i="2"/>
  <c r="AP59" i="2" s="1"/>
  <c r="AN56" i="2"/>
  <c r="AO56" i="2"/>
  <c r="AN58" i="2"/>
  <c r="AO58" i="2"/>
  <c r="AP58" i="2" s="1"/>
  <c r="AO61" i="2"/>
  <c r="AP61" i="2" s="1"/>
  <c r="AN61" i="2"/>
  <c r="AO60" i="2"/>
  <c r="AP60" i="2" s="1"/>
  <c r="AN60" i="2"/>
  <c r="N16" i="4"/>
  <c r="M16" i="4"/>
  <c r="N12" i="4"/>
  <c r="J9" i="4"/>
  <c r="J12" i="4" s="1"/>
  <c r="L12" i="4" s="1"/>
  <c r="L16" i="4" s="1"/>
  <c r="R16" i="4" s="1"/>
  <c r="F9" i="4"/>
  <c r="Q6" i="4"/>
  <c r="AC32" i="2"/>
  <c r="AH48" i="3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L9" i="4" l="1"/>
  <c r="AK51" i="3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<sst xmlns="http://schemas.openxmlformats.org/spreadsheetml/2006/main" count="325" uniqueCount="56">
  <si>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</si>
  <si>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</si>
  <si>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</si>
  <si>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</si>
  <si>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</si>
  <si>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</si>
  <si>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</si>
  <si>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</si>
  <si>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</si>
  <si>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</si>
  <si>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</si>
  <si>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</si>
  <si>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</si>
  <si>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</si>
  <si>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</si>
  <si>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</si>
  <si>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</si>
  <si>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</si>
  <si>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</si>
  <si>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</si>
  <si>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</si>
  <si>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</si>
  <si>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</si>
  <si>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</si>
  <si>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</si>
  <si>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</si>
  <si>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</si>
  <si>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</si>
  <si>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</si>
  <si>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</si>
  <si>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</si>
  <si>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</si>
  <si>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</si>
  <si>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</si>
  <si>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</si>
  <si>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</si>
  <si>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</si>
  <si>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</si>
  <si>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</si>
  <si>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</si>
  <si>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</si>
  <si>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</si>
  <si>
    <t>Tin_hot</t>
  </si>
  <si>
    <t>Tout_hot</t>
  </si>
  <si>
    <t>m_hot</t>
  </si>
  <si>
    <t>Tin_cold</t>
  </si>
  <si>
    <t>Tout_cold</t>
  </si>
  <si>
    <t>m_cold</t>
  </si>
  <si>
    <t>EX601</t>
  </si>
  <si>
    <t>HP601</t>
  </si>
  <si>
    <t>HP301</t>
  </si>
  <si>
    <t>q(m3/h)</t>
  </si>
  <si>
    <t>mh2o</t>
  </si>
  <si>
    <t>w(kg/s)</t>
  </si>
  <si>
    <t>dp (Pa)</t>
  </si>
  <si>
    <t>dp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</si>
</sst>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Boiler'!$AO$55</c:f>
              <c:strCache>
                <c:ptCount val="1"/>
                <c:pt idx="0">
                  <c:v>dp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'Only Boiler'!$AN$56:$AN$63</c:f>
              <c:numCache>
                <c:formatCode>General</c:formatCode>
                <c:ptCount val="8"/>
                <c:pt idx="0">
                  <c:v>0</c:v>
                </c:pt>
                <c:pt idx="1">
                  <c:v>1.925</c:v>
                </c:pt>
                <c:pt idx="2">
                  <c:v>3.5750000000000002</c:v>
                </c:pt>
                <c:pt idx="3">
                  <c:v>4.95</c:v>
                </c:pt>
                <c:pt idx="4">
                  <c:v>6.05</c:v>
                </c:pt>
                <c:pt idx="5">
                  <c:v>9.35</c:v>
                </c:pt>
                <c:pt idx="6">
                  <c:v>10.45</c:v>
                </c:pt>
                <c:pt idx="7">
                  <c:v>11</c:v>
                </c:pt>
              </c:numCache>
            </c:numRef>
          </c:xVal>
          <c:yVal>
            <c:numRef>
              <c:f>'Only Boiler'!$AO$56:$AO$63</c:f>
              <c:numCache>
                <c:formatCode>General</c:formatCode>
                <c:ptCount val="8"/>
                <c:pt idx="0">
                  <c:v>0</c:v>
                </c:pt>
                <c:pt idx="1">
                  <c:v>980.66499999999996</c:v>
                </c:pt>
                <c:pt idx="2">
                  <c:v>1961.33</c:v>
                </c:pt>
                <c:pt idx="3">
                  <c:v>2941.9949999999999</c:v>
                </c:pt>
                <c:pt idx="4">
                  <c:v>3922.66</c:v>
                </c:pt>
                <c:pt idx="5">
                  <c:v>7845.32</c:v>
                </c:pt>
                <c:pt idx="6">
                  <c:v>9316.3174999999992</c:v>
                </c:pt>
                <c:pt idx="7">
                  <c:v>10051.816249999998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B-4165-B3A2-6CF097DB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20336"/>
        <c:axId val="960140144"/>
      </c:scatterChart>
      <c:valAx>
        <c:axId val="12885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140144"/>
        <c:crosses val="autoZero"/>
        <c:crossBetween val="midCat"/>
      </c:valAx>
      <c:valAx>
        <c:axId val="960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41</xdr:row>
      <xdr:rowOff>0</xdr:rowOff>
    </xdr:from>
    <xdr:to>
      <xdr:col>35</xdr:col>
      <xdr:colOff>340120</xdr:colOff>
      <xdr:row>84</xdr:row>
      <xdr:rowOff>130750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F7045B1-1AFF-216B-C54C-E4FE54D29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1286" y="7157357"/>
          <a:ext cx="11361905" cy="7733333"/>
        </a:xfrm>
        <a:prstGeom prst="rect">
          <a:avLst/>
        </a:prstGeom>
      </xdr:spPr>
    </xdr:pic>
    <xdr:clientData/>
  </xdr:twoCellAnchor>
  <xdr:twoCellAnchor>
    <xdr:from>
      <xdr:col>42</xdr:col>
      <xdr:colOff>453472</xdr:colOff>
      <xdr:row>48</xdr:row>
      <xdr:rowOff>115423</xdr:rowOff>
    </xdr:from>
    <xdr:to>
      <xdr:col>50</xdr:col>
      <xdr:colOff>134660</xdr:colOff>
      <xdr:row>63</xdr:row>
      <xdr:rowOff>125177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D8C54A-1042-478F-424F-E73EF0E4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zoomScaleNormal="100" workbookViewId="0">
      <selection activeCell="E20" sqref="E20"/>
    </sheetView>
  </sheetViews>
  <sheetFormatPr defaultRowHeight="14.4" x14ac:dyDescent="0.3"/>
  <cols>
    <col min="4" max="4" width="12.6640625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3">
      <c r="C24" t="s">
        <v>13</v>
      </c>
      <c r="D24">
        <v>55.5</v>
      </c>
      <c r="E24" t="s">
        <v>14</v>
      </c>
    </row>
    <row r="26" spans="3:11" x14ac:dyDescent="0.3">
      <c r="C26" t="s">
        <v>15</v>
      </c>
      <c r="D26">
        <v>1.8071539999999999</v>
      </c>
      <c r="E26" t="s">
        <v>16</v>
      </c>
    </row>
    <row r="27" spans="3:11" x14ac:dyDescent="0.3">
      <c r="C27" t="s">
        <v>17</v>
      </c>
      <c r="D27">
        <v>2.784992E-3</v>
      </c>
      <c r="E27" t="s">
        <v>16</v>
      </c>
    </row>
    <row r="29" spans="3:11" x14ac:dyDescent="0.3">
      <c r="C29" t="s">
        <v>15</v>
      </c>
      <c r="D29">
        <v>2.4095387000000001</v>
      </c>
      <c r="E29" t="s">
        <v>16</v>
      </c>
    </row>
    <row r="30" spans="3:11" x14ac:dyDescent="0.3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P63"/>
  <sheetViews>
    <sheetView topLeftCell="A42" zoomScale="70" zoomScaleNormal="70" workbookViewId="0">
      <selection activeCell="AX69" sqref="AX69"/>
    </sheetView>
  </sheetViews>
  <sheetFormatPr defaultRowHeight="14.4" x14ac:dyDescent="0.3"/>
  <cols>
    <col min="4" max="4" width="12.6640625" customWidth="1"/>
    <col min="17" max="17" width="11.33203125" bestFit="1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38</v>
      </c>
      <c r="S21" s="13"/>
      <c r="T21" s="13" t="s">
        <v>22</v>
      </c>
      <c r="U21" s="13"/>
      <c r="V21" s="13" t="s">
        <v>24</v>
      </c>
      <c r="W21" s="13"/>
      <c r="X21" s="13" t="s">
        <v>25</v>
      </c>
      <c r="Y21" s="13"/>
      <c r="Z21" s="13" t="s">
        <v>26</v>
      </c>
      <c r="AA21" s="13"/>
      <c r="AB21" s="13" t="s">
        <v>0</v>
      </c>
      <c r="AC21" s="13"/>
      <c r="AD21" s="13" t="s">
        <v>1</v>
      </c>
      <c r="AE21" s="13"/>
      <c r="AF21" s="13" t="s">
        <v>2</v>
      </c>
      <c r="AG21" s="13"/>
      <c r="AH21" s="13" t="s">
        <v>31</v>
      </c>
      <c r="AI21" s="13"/>
    </row>
    <row r="22" spans="3:35" x14ac:dyDescent="0.3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3">
      <c r="Q23" s="3" t="s">
        <v>32</v>
      </c>
    </row>
    <row r="24" spans="3:35" x14ac:dyDescent="0.3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3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3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3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7">
        <f>+AB26*AB25*(AB24-AC24)/1000</f>
        <v>24.830624999999987</v>
      </c>
      <c r="AC27" s="3"/>
      <c r="AD27" s="7">
        <f>+AD26*AD25*(AD24-AE24)/1000</f>
        <v>24.830624999999987</v>
      </c>
      <c r="AE27" s="3"/>
      <c r="AF27" s="7">
        <f>+AF26*AF25*(AF24-AG24)/1000</f>
        <v>24.830624999999987</v>
      </c>
      <c r="AG27" s="3"/>
      <c r="AH27" s="7">
        <f>+AH26*AH25*(AH24-AI24)/1000</f>
        <v>24.830624999999987</v>
      </c>
    </row>
    <row r="28" spans="3:35" ht="6" customHeight="1" x14ac:dyDescent="0.3">
      <c r="Q28" s="3"/>
    </row>
    <row r="29" spans="3:35" x14ac:dyDescent="0.3">
      <c r="C29" t="s">
        <v>17</v>
      </c>
      <c r="D29">
        <v>2.784992E-3</v>
      </c>
      <c r="E29" t="s">
        <v>16</v>
      </c>
      <c r="Q29" s="3" t="s">
        <v>34</v>
      </c>
      <c r="AB29" s="8">
        <f>+$R$27/-4</f>
        <v>-24.830625000000001</v>
      </c>
      <c r="AC29" s="3"/>
      <c r="AD29" s="8">
        <f>+$R$27/-4</f>
        <v>-24.830625000000001</v>
      </c>
      <c r="AE29" s="3"/>
      <c r="AF29" s="8">
        <f>+$R$27/-4</f>
        <v>-24.830625000000001</v>
      </c>
      <c r="AG29" s="3"/>
      <c r="AH29" s="8">
        <f>+$R$27/-4</f>
        <v>-24.830625000000001</v>
      </c>
    </row>
    <row r="30" spans="3:35" x14ac:dyDescent="0.3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3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3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10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3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3">
      <c r="AB34" s="13" t="s">
        <v>0</v>
      </c>
      <c r="AC34" s="13"/>
      <c r="AD34" s="13" t="s">
        <v>1</v>
      </c>
      <c r="AE34" s="13"/>
      <c r="AF34" s="13" t="s">
        <v>2</v>
      </c>
      <c r="AG34" s="13"/>
      <c r="AH34" s="13" t="s">
        <v>31</v>
      </c>
      <c r="AI34" s="13"/>
    </row>
    <row r="35" spans="3:35" x14ac:dyDescent="0.3">
      <c r="AC35" t="s">
        <v>36</v>
      </c>
    </row>
    <row r="36" spans="3:35" x14ac:dyDescent="0.3">
      <c r="AC36" t="s">
        <v>37</v>
      </c>
    </row>
    <row r="37" spans="3:35" x14ac:dyDescent="0.3">
      <c r="E37" t="s">
        <v>0</v>
      </c>
      <c r="F37" t="s">
        <v>1</v>
      </c>
      <c r="G37" t="s">
        <v>2</v>
      </c>
      <c r="H37" t="s">
        <v>2</v>
      </c>
    </row>
    <row r="38" spans="3:35" x14ac:dyDescent="0.3">
      <c r="E38" t="s">
        <v>18</v>
      </c>
      <c r="F38" t="s">
        <v>18</v>
      </c>
      <c r="G38" t="s">
        <v>18</v>
      </c>
      <c r="H38" t="s">
        <v>18</v>
      </c>
    </row>
    <row r="39" spans="3:35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3">
      <c r="C43" t="s">
        <v>12</v>
      </c>
      <c r="D43" t="s">
        <v>3</v>
      </c>
      <c r="E43">
        <v>20</v>
      </c>
    </row>
    <row r="44" spans="3:35" x14ac:dyDescent="0.3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3">
      <c r="D45" t="s">
        <v>5</v>
      </c>
      <c r="E45">
        <f>0.6023847*2</f>
        <v>1.2047694</v>
      </c>
    </row>
    <row r="47" spans="3:35" x14ac:dyDescent="0.3">
      <c r="D47" t="s">
        <v>7</v>
      </c>
      <c r="E47" s="4">
        <f>+E45*E44*E43</f>
        <v>100.26266540000009</v>
      </c>
    </row>
    <row r="55" spans="38:42" x14ac:dyDescent="0.3">
      <c r="AL55" t="s">
        <v>51</v>
      </c>
      <c r="AM55" t="s">
        <v>52</v>
      </c>
      <c r="AN55" t="s">
        <v>53</v>
      </c>
      <c r="AO55" t="s">
        <v>54</v>
      </c>
      <c r="AP55" t="s">
        <v>55</v>
      </c>
    </row>
    <row r="56" spans="38:42" x14ac:dyDescent="0.3">
      <c r="AL56">
        <v>0</v>
      </c>
      <c r="AM56">
        <v>0</v>
      </c>
      <c r="AN56">
        <f t="shared" ref="AN56:AN63" si="2">+AL56*990/3600</f>
        <v>0</v>
      </c>
      <c r="AO56">
        <f t="shared" ref="AO56:AO63" si="3">+AM56*9806.65</f>
        <v>0</v>
      </c>
      <c r="AP56">
        <f>+AO56/100000</f>
        <v>0</v>
      </c>
    </row>
    <row r="57" spans="38:42" x14ac:dyDescent="0.3">
      <c r="AL57">
        <v>7</v>
      </c>
      <c r="AM57">
        <v>0.1</v>
      </c>
      <c r="AN57">
        <f t="shared" si="2"/>
        <v>1.925</v>
      </c>
      <c r="AO57">
        <f t="shared" si="3"/>
        <v>980.66499999999996</v>
      </c>
      <c r="AP57">
        <f t="shared" ref="AP57:AP63" si="4">+AO57/100000</f>
        <v>9.8066500000000001E-3</v>
      </c>
    </row>
    <row r="58" spans="38:42" x14ac:dyDescent="0.3">
      <c r="AL58">
        <v>13</v>
      </c>
      <c r="AM58">
        <v>0.2</v>
      </c>
      <c r="AN58">
        <f t="shared" si="2"/>
        <v>3.5750000000000002</v>
      </c>
      <c r="AO58">
        <f t="shared" si="3"/>
        <v>1961.33</v>
      </c>
      <c r="AP58">
        <f t="shared" si="4"/>
        <v>1.96133E-2</v>
      </c>
    </row>
    <row r="59" spans="38:42" x14ac:dyDescent="0.3">
      <c r="AL59">
        <v>18</v>
      </c>
      <c r="AM59">
        <v>0.3</v>
      </c>
      <c r="AN59">
        <f t="shared" si="2"/>
        <v>4.95</v>
      </c>
      <c r="AO59">
        <f t="shared" si="3"/>
        <v>2941.9949999999999</v>
      </c>
      <c r="AP59">
        <f t="shared" si="4"/>
        <v>2.941995E-2</v>
      </c>
    </row>
    <row r="60" spans="38:42" x14ac:dyDescent="0.3">
      <c r="AL60">
        <v>22</v>
      </c>
      <c r="AM60">
        <v>0.4</v>
      </c>
      <c r="AN60">
        <f t="shared" si="2"/>
        <v>6.05</v>
      </c>
      <c r="AO60">
        <f t="shared" si="3"/>
        <v>3922.66</v>
      </c>
      <c r="AP60">
        <f t="shared" si="4"/>
        <v>3.92266E-2</v>
      </c>
    </row>
    <row r="61" spans="38:42" x14ac:dyDescent="0.3">
      <c r="AL61">
        <v>34</v>
      </c>
      <c r="AM61">
        <v>0.8</v>
      </c>
      <c r="AN61">
        <f t="shared" si="2"/>
        <v>9.35</v>
      </c>
      <c r="AO61">
        <f t="shared" si="3"/>
        <v>7845.32</v>
      </c>
      <c r="AP61">
        <f t="shared" si="4"/>
        <v>7.8453200000000001E-2</v>
      </c>
    </row>
    <row r="62" spans="38:42" x14ac:dyDescent="0.3">
      <c r="AL62">
        <v>38</v>
      </c>
      <c r="AM62">
        <v>0.95</v>
      </c>
      <c r="AN62">
        <f t="shared" si="2"/>
        <v>10.45</v>
      </c>
      <c r="AO62">
        <f t="shared" si="3"/>
        <v>9316.3174999999992</v>
      </c>
      <c r="AP62">
        <f t="shared" si="4"/>
        <v>9.3163174999999987E-2</v>
      </c>
    </row>
    <row r="63" spans="38:42" x14ac:dyDescent="0.3">
      <c r="AL63">
        <v>40</v>
      </c>
      <c r="AM63">
        <v>1.0249999999999999</v>
      </c>
      <c r="AN63">
        <f t="shared" si="2"/>
        <v>11</v>
      </c>
      <c r="AO63">
        <f t="shared" si="3"/>
        <v>10051.816249999998</v>
      </c>
      <c r="AP63">
        <f t="shared" si="4"/>
        <v>0.10051816249999998</v>
      </c>
    </row>
  </sheetData>
  <mergeCells count="13">
    <mergeCell ref="Z21:AA21"/>
    <mergeCell ref="X21:Y21"/>
    <mergeCell ref="V21:W21"/>
    <mergeCell ref="T21:U21"/>
    <mergeCell ref="R21:S21"/>
    <mergeCell ref="AB34:AC34"/>
    <mergeCell ref="AD34:AE34"/>
    <mergeCell ref="AF34:AG34"/>
    <mergeCell ref="AH34:AI34"/>
    <mergeCell ref="AH21:AI21"/>
    <mergeCell ref="AF21:AG21"/>
    <mergeCell ref="AD21:AE21"/>
    <mergeCell ref="AB21:AC21"/>
  </mergeCells>
  <pageMargins left="0.7" right="0.7" top="0.75" bottom="0.75" header="0.3" footer="0.3"/>
  <pageSetup paperSize="9" orientation="portrait" r:id="rId1"/>
  <ignoredErrors>
    <ignoredError sqref="AD24 AF24 AH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O20" zoomScaleNormal="100" workbookViewId="0">
      <selection activeCell="AH49" sqref="AH49:AN49"/>
    </sheetView>
  </sheetViews>
  <sheetFormatPr defaultRowHeight="14.4" x14ac:dyDescent="0.3"/>
  <cols>
    <col min="4" max="4" width="12.6640625" customWidth="1"/>
    <col min="17" max="17" width="11.33203125" bestFit="1" customWidth="1"/>
    <col min="18" max="23" width="11.33203125" customWidth="1"/>
  </cols>
  <sheetData>
    <row r="6" spans="3:27" x14ac:dyDescent="0.3">
      <c r="J6">
        <v>6627.7772999999997</v>
      </c>
      <c r="K6">
        <v>-7717.5127000000002</v>
      </c>
      <c r="AA6" s="2"/>
    </row>
    <row r="7" spans="3:27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3">
      <c r="J11">
        <v>7524.7124000000003</v>
      </c>
      <c r="K11">
        <v>-6798.5293000000001</v>
      </c>
    </row>
    <row r="12" spans="3:27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3">
      <c r="E15" t="s">
        <v>0</v>
      </c>
      <c r="F15" t="s">
        <v>1</v>
      </c>
      <c r="G15" t="s">
        <v>2</v>
      </c>
      <c r="H15" t="s">
        <v>2</v>
      </c>
    </row>
    <row r="16" spans="3:27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39</v>
      </c>
      <c r="S21" s="13"/>
      <c r="T21" s="13" t="s">
        <v>40</v>
      </c>
      <c r="U21" s="13"/>
      <c r="V21" s="13" t="s">
        <v>41</v>
      </c>
      <c r="W21" s="13"/>
      <c r="X21" s="13" t="s">
        <v>38</v>
      </c>
      <c r="Y21" s="13"/>
      <c r="Z21" s="13" t="s">
        <v>22</v>
      </c>
      <c r="AA21" s="13"/>
      <c r="AB21" s="13" t="s">
        <v>24</v>
      </c>
      <c r="AC21" s="13"/>
      <c r="AD21" s="13" t="s">
        <v>25</v>
      </c>
      <c r="AE21" s="13"/>
      <c r="AF21" s="13" t="s">
        <v>26</v>
      </c>
      <c r="AG21" s="13"/>
      <c r="AH21" s="13" t="s">
        <v>0</v>
      </c>
      <c r="AI21" s="13"/>
      <c r="AJ21" s="13" t="s">
        <v>1</v>
      </c>
      <c r="AK21" s="13"/>
      <c r="AL21" s="13" t="s">
        <v>2</v>
      </c>
      <c r="AM21" s="13"/>
      <c r="AN21" s="13" t="s">
        <v>31</v>
      </c>
      <c r="AO21" s="13"/>
    </row>
    <row r="22" spans="3:41" x14ac:dyDescent="0.3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3">
      <c r="Q23" s="3" t="s">
        <v>32</v>
      </c>
      <c r="R23" s="3"/>
      <c r="S23" s="3"/>
      <c r="T23" s="9"/>
      <c r="U23" s="9"/>
      <c r="V23" s="9"/>
      <c r="W23" s="9"/>
      <c r="X23" s="9"/>
    </row>
    <row r="24" spans="3:41" x14ac:dyDescent="0.3">
      <c r="C24" t="s">
        <v>13</v>
      </c>
      <c r="D24">
        <v>55.5</v>
      </c>
      <c r="E24" t="s">
        <v>14</v>
      </c>
      <c r="Q24" s="3" t="s">
        <v>33</v>
      </c>
      <c r="R24" s="9">
        <v>70.5</v>
      </c>
      <c r="S24" s="9">
        <v>80</v>
      </c>
      <c r="T24" s="9">
        <f>+S24</f>
        <v>80</v>
      </c>
      <c r="U24" s="9">
        <f>+S24</f>
        <v>80</v>
      </c>
      <c r="V24" s="9">
        <f>+S24</f>
        <v>80</v>
      </c>
      <c r="W24" s="9">
        <f>+S24</f>
        <v>80</v>
      </c>
      <c r="X24" s="9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0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3">
      <c r="Q25" s="3" t="s">
        <v>4</v>
      </c>
      <c r="R25" s="9">
        <v>4182</v>
      </c>
      <c r="S25" s="3"/>
      <c r="T25" s="9"/>
      <c r="U25" s="9"/>
      <c r="V25" s="9"/>
      <c r="W25" s="9"/>
      <c r="X25" s="9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3">
      <c r="Q26" s="3" t="s">
        <v>5</v>
      </c>
      <c r="R26" s="9">
        <f>+R27*1000/(R25*(S24-R24))</f>
        <v>1.2585265171537163</v>
      </c>
      <c r="S26" s="3"/>
      <c r="T26" s="9">
        <f>+R26</f>
        <v>1.2585265171537163</v>
      </c>
      <c r="U26" s="9"/>
      <c r="V26" s="9">
        <f>+T26</f>
        <v>1.2585265171537163</v>
      </c>
      <c r="W26" s="9"/>
      <c r="X26" s="9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3">
      <c r="C27" t="s">
        <v>15</v>
      </c>
      <c r="D27">
        <v>1.8071539999999999</v>
      </c>
      <c r="E27" t="s">
        <v>16</v>
      </c>
      <c r="Q27" s="3" t="s">
        <v>35</v>
      </c>
      <c r="R27" s="9">
        <v>50</v>
      </c>
      <c r="S27" s="3"/>
      <c r="T27" s="9"/>
      <c r="U27" s="9"/>
      <c r="V27" s="9"/>
      <c r="W27" s="9"/>
      <c r="X27" s="9">
        <f>+X26*X25*(Y24-X24)/1000</f>
        <v>99.322500000000005</v>
      </c>
      <c r="AH27" s="11">
        <f>+AH26*AH25*(AH24-AI24)/1000</f>
        <v>37.330625000000005</v>
      </c>
      <c r="AI27" s="3"/>
      <c r="AJ27" s="7">
        <f>+AJ26*AJ25*(AJ24-AK24)/1000</f>
        <v>37.330624999999969</v>
      </c>
      <c r="AK27" s="3"/>
      <c r="AL27" s="7">
        <f>+AL26*AL25*(AL24-AM24)/1000</f>
        <v>37.330624999999969</v>
      </c>
      <c r="AM27" s="3"/>
      <c r="AN27" s="7">
        <f>+AN26*AN25*(AN24-AO24)/1000</f>
        <v>37.330624999999969</v>
      </c>
    </row>
    <row r="28" spans="3:41" ht="6" customHeight="1" x14ac:dyDescent="0.3">
      <c r="Q28" s="3"/>
      <c r="R28" s="3"/>
      <c r="S28" s="3"/>
      <c r="T28" s="9"/>
      <c r="U28" s="9"/>
      <c r="V28" s="9"/>
      <c r="W28" s="9"/>
      <c r="X28" s="9"/>
    </row>
    <row r="29" spans="3:41" x14ac:dyDescent="0.3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8">
        <f>+($X$27+$R$27)/-4</f>
        <v>-37.330624999999998</v>
      </c>
      <c r="AI29" s="3"/>
      <c r="AJ29" s="8">
        <f>+AH29</f>
        <v>-37.330624999999998</v>
      </c>
      <c r="AK29" s="3"/>
      <c r="AL29" s="8">
        <f>+AJ29</f>
        <v>-37.330624999999998</v>
      </c>
      <c r="AM29" s="3"/>
      <c r="AN29" s="8">
        <f>+AL29</f>
        <v>-37.330624999999998</v>
      </c>
    </row>
    <row r="30" spans="3:41" x14ac:dyDescent="0.3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3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3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3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3">
      <c r="AH34" s="13" t="s">
        <v>0</v>
      </c>
      <c r="AI34" s="13"/>
      <c r="AJ34" s="13" t="s">
        <v>1</v>
      </c>
      <c r="AK34" s="13"/>
      <c r="AL34" s="13" t="s">
        <v>2</v>
      </c>
      <c r="AM34" s="13"/>
      <c r="AN34" s="13" t="s">
        <v>31</v>
      </c>
      <c r="AO34" s="13"/>
    </row>
    <row r="35" spans="3:41" x14ac:dyDescent="0.3">
      <c r="AI35" t="s">
        <v>36</v>
      </c>
    </row>
    <row r="36" spans="3:41" x14ac:dyDescent="0.3">
      <c r="AI36" t="s">
        <v>37</v>
      </c>
    </row>
    <row r="37" spans="3:41" x14ac:dyDescent="0.3">
      <c r="E37" t="s">
        <v>0</v>
      </c>
      <c r="F37" t="s">
        <v>1</v>
      </c>
      <c r="G37" t="s">
        <v>2</v>
      </c>
      <c r="H37" t="s">
        <v>2</v>
      </c>
    </row>
    <row r="38" spans="3:41" x14ac:dyDescent="0.3">
      <c r="E38" t="s">
        <v>18</v>
      </c>
      <c r="F38" t="s">
        <v>18</v>
      </c>
      <c r="G38" t="s">
        <v>18</v>
      </c>
      <c r="H38" t="s">
        <v>18</v>
      </c>
    </row>
    <row r="39" spans="3:41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13" t="s">
        <v>39</v>
      </c>
      <c r="S40" s="13"/>
      <c r="T40" s="13" t="s">
        <v>40</v>
      </c>
      <c r="U40" s="13"/>
      <c r="V40" s="13" t="s">
        <v>41</v>
      </c>
      <c r="W40" s="13"/>
      <c r="X40" s="13" t="s">
        <v>38</v>
      </c>
      <c r="Y40" s="13"/>
      <c r="Z40" s="13" t="s">
        <v>22</v>
      </c>
      <c r="AA40" s="13"/>
      <c r="AB40" s="13" t="s">
        <v>24</v>
      </c>
      <c r="AC40" s="13"/>
      <c r="AD40" s="13" t="s">
        <v>25</v>
      </c>
      <c r="AE40" s="13"/>
      <c r="AF40" s="13" t="s">
        <v>26</v>
      </c>
      <c r="AG40" s="13"/>
      <c r="AH40" s="13" t="s">
        <v>0</v>
      </c>
      <c r="AI40" s="13"/>
      <c r="AJ40" s="13" t="s">
        <v>1</v>
      </c>
      <c r="AK40" s="13"/>
      <c r="AL40" s="13" t="s">
        <v>2</v>
      </c>
      <c r="AM40" s="13"/>
      <c r="AN40" s="13" t="s">
        <v>31</v>
      </c>
      <c r="AO40" s="13"/>
    </row>
    <row r="41" spans="3:41" x14ac:dyDescent="0.3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3">
      <c r="Q42" s="3" t="s">
        <v>32</v>
      </c>
      <c r="R42" s="3"/>
      <c r="S42" s="3"/>
      <c r="T42" s="9"/>
      <c r="U42" s="9"/>
      <c r="V42" s="9"/>
      <c r="W42" s="9"/>
      <c r="X42" s="9"/>
    </row>
    <row r="43" spans="3:41" x14ac:dyDescent="0.3">
      <c r="C43" t="s">
        <v>12</v>
      </c>
      <c r="D43" t="s">
        <v>3</v>
      </c>
      <c r="E43">
        <v>20</v>
      </c>
      <c r="Q43" s="3" t="s">
        <v>33</v>
      </c>
      <c r="R43" s="9">
        <v>65</v>
      </c>
      <c r="S43" s="9">
        <v>80</v>
      </c>
      <c r="T43" s="9">
        <f>+S43</f>
        <v>80</v>
      </c>
      <c r="U43" s="9">
        <f>+S43</f>
        <v>80</v>
      </c>
      <c r="V43" s="9">
        <f>+S43</f>
        <v>80</v>
      </c>
      <c r="W43" s="9">
        <f>+S43</f>
        <v>80</v>
      </c>
      <c r="X43" s="9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3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9">
        <v>4182</v>
      </c>
      <c r="S44" s="3"/>
      <c r="T44" s="9"/>
      <c r="U44" s="9"/>
      <c r="V44" s="9"/>
      <c r="W44" s="9"/>
      <c r="X44" s="9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3">
      <c r="D45" t="s">
        <v>5</v>
      </c>
      <c r="E45">
        <f>0.6023847*2</f>
        <v>1.2047694</v>
      </c>
      <c r="Q45" s="3" t="s">
        <v>5</v>
      </c>
      <c r="R45" s="9">
        <f>+R46*1000/(R44*(S43-R43))</f>
        <v>0.79706679419735371</v>
      </c>
      <c r="S45" s="3"/>
      <c r="T45" s="9">
        <f>+R45</f>
        <v>0.79706679419735371</v>
      </c>
      <c r="U45" s="9"/>
      <c r="V45" s="9">
        <f>+T45</f>
        <v>0.79706679419735371</v>
      </c>
      <c r="W45" s="9"/>
      <c r="X45" s="9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3">
      <c r="Q46" s="3" t="s">
        <v>35</v>
      </c>
      <c r="R46" s="9">
        <v>50</v>
      </c>
      <c r="S46" s="3"/>
      <c r="T46" s="9"/>
      <c r="U46" s="9"/>
      <c r="V46" s="9"/>
      <c r="W46" s="9"/>
      <c r="X46" s="9">
        <f>+X45*X44*(Y43-X43)/1000</f>
        <v>144.27899999999997</v>
      </c>
      <c r="AH46" s="11">
        <f>+AH45*AH44*(AH43-AI43)/1000</f>
        <v>48.569750000000006</v>
      </c>
      <c r="AI46" s="3"/>
      <c r="AJ46" s="7">
        <f>+AJ45*AJ44*(AJ43-AK43)/1000</f>
        <v>48.569750000000013</v>
      </c>
      <c r="AK46" s="3"/>
      <c r="AL46" s="7">
        <f>+AL45*AL44*(AL43-AM43)/1000</f>
        <v>48.569750000000013</v>
      </c>
      <c r="AM46" s="3"/>
      <c r="AN46" s="7">
        <f>+AN45*AN44*(AN43-AO43)/1000</f>
        <v>48.569750000000013</v>
      </c>
    </row>
    <row r="47" spans="3:41" ht="6.6" customHeight="1" x14ac:dyDescent="0.3">
      <c r="D47" t="s">
        <v>7</v>
      </c>
      <c r="E47" s="4">
        <f>+E45*E44*E43</f>
        <v>100.26266540000009</v>
      </c>
      <c r="Q47" s="3"/>
      <c r="R47" s="3"/>
      <c r="S47" s="3"/>
      <c r="T47" s="9"/>
      <c r="U47" s="9"/>
      <c r="V47" s="9"/>
      <c r="W47" s="9"/>
      <c r="X47" s="9"/>
    </row>
    <row r="48" spans="3:41" x14ac:dyDescent="0.3">
      <c r="Q48" s="3" t="s">
        <v>34</v>
      </c>
      <c r="R48" s="3"/>
      <c r="S48" s="3"/>
      <c r="T48" s="3"/>
      <c r="U48" s="3"/>
      <c r="V48" s="3"/>
      <c r="W48" s="3"/>
      <c r="AH48" s="8">
        <f>+($X$46+$R$46)/-4</f>
        <v>-48.569749999999992</v>
      </c>
      <c r="AI48" s="3"/>
      <c r="AJ48" s="8">
        <f>+AH48</f>
        <v>-48.569749999999992</v>
      </c>
      <c r="AK48" s="3"/>
      <c r="AL48" s="8">
        <f>+AJ48</f>
        <v>-48.569749999999992</v>
      </c>
      <c r="AM48" s="3"/>
      <c r="AN48" s="8">
        <f>+AL48</f>
        <v>-48.569749999999992</v>
      </c>
    </row>
    <row r="49" spans="17:41" x14ac:dyDescent="0.3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3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3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3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3">
      <c r="AH53" s="13" t="s">
        <v>0</v>
      </c>
      <c r="AI53" s="13"/>
      <c r="AJ53" s="13" t="s">
        <v>1</v>
      </c>
      <c r="AK53" s="13"/>
      <c r="AL53" s="13" t="s">
        <v>2</v>
      </c>
      <c r="AM53" s="13"/>
      <c r="AN53" s="13" t="s">
        <v>31</v>
      </c>
      <c r="AO53" s="13"/>
    </row>
    <row r="54" spans="17:41" x14ac:dyDescent="0.3">
      <c r="AI54" t="s">
        <v>36</v>
      </c>
    </row>
    <row r="55" spans="17:41" x14ac:dyDescent="0.3">
      <c r="AI55" t="s">
        <v>37</v>
      </c>
    </row>
  </sheetData>
  <mergeCells count="32">
    <mergeCell ref="AJ40:AK40"/>
    <mergeCell ref="AL40:AM40"/>
    <mergeCell ref="AN40:AO40"/>
    <mergeCell ref="AH53:AI53"/>
    <mergeCell ref="AJ53:AK53"/>
    <mergeCell ref="AL53:AM53"/>
    <mergeCell ref="AN53:AO53"/>
    <mergeCell ref="AH40:AI40"/>
    <mergeCell ref="X40:Y40"/>
    <mergeCell ref="Z40:AA40"/>
    <mergeCell ref="AB40:AC40"/>
    <mergeCell ref="AD40:AE40"/>
    <mergeCell ref="AF40:AG40"/>
    <mergeCell ref="T21:U21"/>
    <mergeCell ref="V21:W21"/>
    <mergeCell ref="R21:S21"/>
    <mergeCell ref="R40:S40"/>
    <mergeCell ref="T40:U40"/>
    <mergeCell ref="V40:W40"/>
    <mergeCell ref="AJ21:AK21"/>
    <mergeCell ref="AL21:AM21"/>
    <mergeCell ref="AN21:AO21"/>
    <mergeCell ref="AH34:AI34"/>
    <mergeCell ref="AJ34:AK34"/>
    <mergeCell ref="AL34:AM34"/>
    <mergeCell ref="AN34:AO34"/>
    <mergeCell ref="AH21:AI21"/>
    <mergeCell ref="X21:Y21"/>
    <mergeCell ref="Z21:AA21"/>
    <mergeCell ref="AB21:AC21"/>
    <mergeCell ref="AD21:AE21"/>
    <mergeCell ref="AF21:AG21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9D2E-7548-4626-9DF2-4D26D6F180DF}">
  <dimension ref="C6:R16"/>
  <sheetViews>
    <sheetView tabSelected="1" topLeftCell="B1" zoomScale="160" zoomScaleNormal="160" workbookViewId="0">
      <selection activeCell="L15" sqref="L15"/>
    </sheetView>
  </sheetViews>
  <sheetFormatPr defaultRowHeight="14.4" x14ac:dyDescent="0.3"/>
  <sheetData>
    <row r="6" spans="3:18" x14ac:dyDescent="0.3">
      <c r="D6" t="s">
        <v>42</v>
      </c>
      <c r="E6" t="s">
        <v>43</v>
      </c>
      <c r="F6" t="s">
        <v>44</v>
      </c>
      <c r="H6" t="s">
        <v>45</v>
      </c>
      <c r="I6" t="s">
        <v>46</v>
      </c>
      <c r="J6" t="s">
        <v>47</v>
      </c>
      <c r="O6" s="1">
        <v>20000</v>
      </c>
      <c r="P6" s="12">
        <v>2.4444444440000002</v>
      </c>
      <c r="Q6">
        <f>+O6/P6</f>
        <v>8181.8181833057843</v>
      </c>
    </row>
    <row r="7" spans="3:18" x14ac:dyDescent="0.3">
      <c r="C7" t="s">
        <v>48</v>
      </c>
      <c r="D7">
        <v>17</v>
      </c>
      <c r="I7">
        <v>14</v>
      </c>
    </row>
    <row r="9" spans="3:18" x14ac:dyDescent="0.3">
      <c r="D9">
        <v>17</v>
      </c>
      <c r="E9">
        <v>14.7</v>
      </c>
      <c r="F9">
        <f>15*1000/3600</f>
        <v>4.166666666666667</v>
      </c>
      <c r="H9">
        <v>7</v>
      </c>
      <c r="I9">
        <v>14</v>
      </c>
      <c r="J9">
        <f>+F9*(D9-E9)/(I9-H9)</f>
        <v>1.3690476190476197</v>
      </c>
      <c r="L9">
        <f>+J9*36/10</f>
        <v>4.9285714285714315</v>
      </c>
    </row>
    <row r="11" spans="3:18" x14ac:dyDescent="0.3">
      <c r="H11" t="s">
        <v>45</v>
      </c>
      <c r="I11" t="s">
        <v>46</v>
      </c>
      <c r="J11" t="s">
        <v>47</v>
      </c>
      <c r="L11" t="s">
        <v>42</v>
      </c>
      <c r="M11" t="s">
        <v>43</v>
      </c>
      <c r="N11" t="s">
        <v>44</v>
      </c>
    </row>
    <row r="12" spans="3:18" x14ac:dyDescent="0.3">
      <c r="C12" t="s">
        <v>49</v>
      </c>
      <c r="H12">
        <v>7</v>
      </c>
      <c r="I12">
        <v>14</v>
      </c>
      <c r="J12">
        <f>+J9</f>
        <v>1.3690476190476197</v>
      </c>
      <c r="L12">
        <f>+J12*(I12-H12)/N12 +M12</f>
        <v>48.920454545454547</v>
      </c>
      <c r="M12">
        <v>45</v>
      </c>
      <c r="N12">
        <f>8.8*1000/3600</f>
        <v>2.4444444444444446</v>
      </c>
    </row>
    <row r="15" spans="3:18" x14ac:dyDescent="0.3">
      <c r="C15" t="s">
        <v>50</v>
      </c>
    </row>
    <row r="16" spans="3:18" x14ac:dyDescent="0.3">
      <c r="L16">
        <f>+L12</f>
        <v>48.920454545454547</v>
      </c>
      <c r="M16">
        <f>+M12</f>
        <v>45</v>
      </c>
      <c r="N16">
        <f>+N12</f>
        <v>2.4444444444444446</v>
      </c>
      <c r="P16">
        <v>60</v>
      </c>
      <c r="Q16">
        <v>80</v>
      </c>
      <c r="R16">
        <f>+N16*(L16-M16)/(Q16-P16)</f>
        <v>0.47916666666666685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Mass_Energy Balance</vt:lpstr>
      <vt:lpstr>Only Boiler</vt:lpstr>
      <vt:lpstr>GBoiler &amp; ElectricB</vt:lpstr>
      <vt:lpstr>HeatPumps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2024-05-11T15:29:41Z</dcterms:modified>
</cp:coreProperties>
</file>