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scoD\Muro\GitHub\multienergysystem\doc\"/>
    </mc:Choice>
  </mc:AlternateContent>
  <xr:revisionPtr revIDLastSave="0" documentId="13_ncr:1_{713AF12E-C1F6-45B6-974A-7ACF40C7D6A8}" xr6:coauthVersionLast="47" xr6:coauthVersionMax="47" xr10:uidLastSave="{00000000-0000-0000-0000-000000000000}"/>
  <bookViews>
    <workbookView xWindow="-120" yWindow="-120" windowWidth="29040" windowHeight="15840" xr2:uid="{5FAC81CA-B5CA-47B2-A2D5-B273504C5602}"/>
  </bookViews>
  <sheets>
    <sheet name="Foglio1 (2)" sheetId="2" r:id="rId1"/>
    <sheet name="Foglio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2" l="1"/>
  <c r="D13" i="2"/>
  <c r="H13" i="2" s="1"/>
  <c r="I13" i="2" s="1"/>
  <c r="J13" i="2" s="1"/>
  <c r="K13" i="2" s="1"/>
  <c r="M13" i="2" s="1"/>
  <c r="L12" i="2"/>
  <c r="D12" i="2"/>
  <c r="H12" i="2" s="1"/>
  <c r="I12" i="2" s="1"/>
  <c r="J12" i="2" s="1"/>
  <c r="K12" i="2" s="1"/>
  <c r="L11" i="2"/>
  <c r="D11" i="2"/>
  <c r="H11" i="2" s="1"/>
  <c r="I11" i="2" s="1"/>
  <c r="J11" i="2" s="1"/>
  <c r="K11" i="2" s="1"/>
  <c r="L10" i="2"/>
  <c r="D10" i="2"/>
  <c r="H10" i="2" s="1"/>
  <c r="I10" i="2" s="1"/>
  <c r="J10" i="2" s="1"/>
  <c r="K10" i="2" s="1"/>
  <c r="L9" i="2"/>
  <c r="H9" i="2"/>
  <c r="I9" i="2" s="1"/>
  <c r="J9" i="2" s="1"/>
  <c r="K9" i="2" s="1"/>
  <c r="D9" i="2"/>
  <c r="N13" i="1"/>
  <c r="N11" i="1"/>
  <c r="N12" i="1" s="1"/>
  <c r="N10" i="1"/>
  <c r="M10" i="2" l="1"/>
  <c r="M9" i="2"/>
  <c r="M11" i="2"/>
  <c r="M12" i="2"/>
  <c r="M15" i="2" l="1"/>
  <c r="M16" i="2" s="1"/>
</calcChain>
</file>

<file path=xl/sharedStrings.xml><?xml version="1.0" encoding="utf-8"?>
<sst xmlns="http://schemas.openxmlformats.org/spreadsheetml/2006/main" count="67" uniqueCount="37">
  <si>
    <t>Cooling valves</t>
  </si>
  <si>
    <t>dp</t>
  </si>
  <si>
    <t>Tin</t>
  </si>
  <si>
    <t>Kv</t>
  </si>
  <si>
    <t>m3/h</t>
  </si>
  <si>
    <t>bar</t>
  </si>
  <si>
    <t>TCV701</t>
  </si>
  <si>
    <t>°C</t>
  </si>
  <si>
    <t>q</t>
  </si>
  <si>
    <t xml:space="preserve">dpnom </t>
  </si>
  <si>
    <t>PR01</t>
  </si>
  <si>
    <t>pin</t>
  </si>
  <si>
    <t>TCV301</t>
  </si>
  <si>
    <t>TCV601</t>
  </si>
  <si>
    <t>VALVOLA RECIRCULO COOLING</t>
  </si>
  <si>
    <t>pout</t>
  </si>
  <si>
    <t>rhoin</t>
  </si>
  <si>
    <t>w</t>
  </si>
  <si>
    <t>Av</t>
  </si>
  <si>
    <t>b1</t>
  </si>
  <si>
    <t>b2</t>
  </si>
  <si>
    <t>b3</t>
  </si>
  <si>
    <t>w = Av*sqrt(dp_valve)*sqrt(1000)</t>
  </si>
  <si>
    <t>%</t>
  </si>
  <si>
    <t>f</t>
  </si>
  <si>
    <t>omega/omeganom</t>
  </si>
  <si>
    <t>q m3/h</t>
  </si>
  <si>
    <t>pout_val bar</t>
  </si>
  <si>
    <t>pin_pump bar</t>
  </si>
  <si>
    <t>Head_pump</t>
  </si>
  <si>
    <t>dp_pump</t>
  </si>
  <si>
    <t>pout_pump</t>
  </si>
  <si>
    <t>dp_valve</t>
  </si>
  <si>
    <t> head = (omega/omeganom)^2*(b[1]+ q_m3hr*(omeganom/omega)*(b[2] + b[3]*q_m3hr*(omeganom/omega)))</t>
  </si>
  <si>
    <r>
      <t>                  ((b[1]+ q_m3hr*(omeganom/omega)*(b[2] + b[3]*q_m3hr*(omeganom/omega)))))</t>
    </r>
    <r>
      <rPr>
        <sz val="9"/>
        <color rgb="FF0000FF"/>
        <rFont val="Courier New"/>
        <family val="3"/>
      </rPr>
      <t> else </t>
    </r>
    <r>
      <rPr>
        <sz val="9"/>
        <color theme="1"/>
        <rFont val="Courier New"/>
        <family val="3"/>
      </rPr>
      <t>(omega/omeganom)^2*(b[1]+ (qnom_inm3h_min)*(omeganom/omega)*(b[2] + b[3]*(qnom_inm3h_min)*(omeganom/omega))) </t>
    </r>
    <r>
      <rPr>
        <sz val="9"/>
        <color rgb="FF006400"/>
        <rFont val="Courier New"/>
        <family val="3"/>
      </rPr>
      <t>"Head Characteristic equation"</t>
    </r>
    <r>
      <rPr>
        <sz val="9"/>
        <color theme="1"/>
        <rFont val="Courier New"/>
        <family val="3"/>
      </rPr>
      <t>;</t>
    </r>
  </si>
  <si>
    <t> head = dp_pump/(rhoin*g);</t>
  </si>
  <si>
    <t>pressione fissa del vaso di espansione lato sorgente 1.65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</si>
</sst>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ourier New"/>
      <family val="3"/>
    </font>
    <font>
      <sz val="9"/>
      <color rgb="FF0000FF"/>
      <name val="Courier New"/>
      <family val="3"/>
    </font>
    <font>
      <sz val="9"/>
      <color rgb="FF0064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0" fontId="2" fillId="0" borderId="0" xfId="0" applyFont="1" applyAlignment="1">
      <alignment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796AB-55EB-43C5-979E-1F7DEA32CDDE}">
  <dimension ref="B2:N23"/>
  <sheetViews>
    <sheetView tabSelected="1" zoomScale="112" zoomScaleNormal="145" workbookViewId="0">
      <selection activeCell="E28" sqref="E28"/>
    </sheetView>
  </sheetViews>
  <sheetFormatPr defaultRowHeight="14.4" x14ac:dyDescent="0.3"/>
  <cols>
    <col min="9" max="12" width="10.109375" customWidth="1"/>
    <col min="13" max="13" width="16.21875" customWidth="1"/>
  </cols>
  <sheetData>
    <row r="2" spans="2:14" x14ac:dyDescent="0.3">
      <c r="C2" t="s">
        <v>19</v>
      </c>
      <c r="D2">
        <v>12.235633999999999</v>
      </c>
    </row>
    <row r="3" spans="2:14" x14ac:dyDescent="0.3">
      <c r="C3" t="s">
        <v>20</v>
      </c>
      <c r="D3">
        <v>0.25080200000000002</v>
      </c>
    </row>
    <row r="4" spans="2:14" x14ac:dyDescent="0.3">
      <c r="C4" t="s">
        <v>21</v>
      </c>
      <c r="D4">
        <v>-2.3148999999999999E-2</v>
      </c>
    </row>
    <row r="6" spans="2:14" x14ac:dyDescent="0.3">
      <c r="N6" t="s">
        <v>22</v>
      </c>
    </row>
    <row r="7" spans="2:14" x14ac:dyDescent="0.3">
      <c r="B7" t="s">
        <v>23</v>
      </c>
      <c r="C7" t="s">
        <v>24</v>
      </c>
      <c r="D7" t="s">
        <v>25</v>
      </c>
      <c r="E7" t="s">
        <v>26</v>
      </c>
      <c r="F7" t="s">
        <v>27</v>
      </c>
      <c r="G7" t="s">
        <v>28</v>
      </c>
      <c r="H7" t="s">
        <v>29</v>
      </c>
      <c r="I7" t="s">
        <v>30</v>
      </c>
      <c r="J7" t="s">
        <v>31</v>
      </c>
      <c r="K7" t="s">
        <v>32</v>
      </c>
      <c r="L7" t="s">
        <v>17</v>
      </c>
      <c r="M7" t="s">
        <v>18</v>
      </c>
    </row>
    <row r="9" spans="2:14" x14ac:dyDescent="0.3">
      <c r="B9">
        <v>0</v>
      </c>
      <c r="C9">
        <v>30</v>
      </c>
      <c r="D9">
        <f>+C9/50</f>
        <v>0.6</v>
      </c>
      <c r="E9">
        <v>8.68</v>
      </c>
      <c r="F9">
        <v>1.26</v>
      </c>
      <c r="G9">
        <v>1.68</v>
      </c>
      <c r="H9">
        <f>+D9^2*($D$2+E9/D9*($D$3+$D$4*E9/D9))</f>
        <v>3.9669038383999999</v>
      </c>
      <c r="I9">
        <f>+H9*1000*9.81</f>
        <v>38915.326654704004</v>
      </c>
      <c r="J9">
        <f>+I9/100000 + G9</f>
        <v>2.06915326654704</v>
      </c>
      <c r="K9">
        <f>+J9-F9</f>
        <v>0.80915326654704001</v>
      </c>
      <c r="L9">
        <f>+E9*1000/3600</f>
        <v>2.411111111111111</v>
      </c>
      <c r="M9">
        <f>+L9/SQRT(1000)/SQRT(K9*100000)</f>
        <v>2.6804136971517688E-4</v>
      </c>
      <c r="N9" s="4" t="s">
        <v>33</v>
      </c>
    </row>
    <row r="10" spans="2:14" x14ac:dyDescent="0.3">
      <c r="B10">
        <v>25</v>
      </c>
      <c r="C10">
        <v>35</v>
      </c>
      <c r="D10">
        <f>+C10/50</f>
        <v>0.7</v>
      </c>
      <c r="E10">
        <v>9.0500000000000007</v>
      </c>
      <c r="F10">
        <v>1.35</v>
      </c>
      <c r="G10">
        <v>1.66</v>
      </c>
      <c r="H10">
        <f>+D10^2*($D$2+E10/D10*($D$3+$D$4*E10/D10))</f>
        <v>5.688330357499999</v>
      </c>
      <c r="I10">
        <f>+H10*1000*9.81</f>
        <v>55802.520807074994</v>
      </c>
      <c r="J10">
        <f>+I10/100000 + G10</f>
        <v>2.2180252080707499</v>
      </c>
      <c r="K10">
        <f>+J10-F10</f>
        <v>0.86802520807074979</v>
      </c>
      <c r="L10">
        <f>+E10*1000/3600</f>
        <v>2.5138888888888888</v>
      </c>
      <c r="M10">
        <f>+L10/SQRT(1000)/SQRT(K10*100000)</f>
        <v>2.6982358588328994E-4</v>
      </c>
      <c r="N10" s="4" t="s">
        <v>34</v>
      </c>
    </row>
    <row r="11" spans="2:14" x14ac:dyDescent="0.3">
      <c r="B11">
        <v>50</v>
      </c>
      <c r="C11">
        <v>40</v>
      </c>
      <c r="D11">
        <f>+C11/50</f>
        <v>0.8</v>
      </c>
      <c r="E11">
        <v>9.41</v>
      </c>
      <c r="F11">
        <v>1.46</v>
      </c>
      <c r="G11">
        <v>1.65</v>
      </c>
      <c r="H11">
        <f>+D11^2*($D$2+E11/D11*($D$3+$D$4*E11/D11))</f>
        <v>7.6690432491000013</v>
      </c>
      <c r="I11">
        <f>+H11*1000*9.81</f>
        <v>75233.314273671014</v>
      </c>
      <c r="J11">
        <f>+I11/100000 + G11</f>
        <v>2.4023331427367101</v>
      </c>
      <c r="K11">
        <f>+J11-F11</f>
        <v>0.94233314273671009</v>
      </c>
      <c r="L11">
        <f>+E11*1000/3600</f>
        <v>2.6138888888888889</v>
      </c>
      <c r="M11">
        <f>+L11/SQRT(1000)/SQRT(K11*100000)</f>
        <v>2.6926808995225883E-4</v>
      </c>
      <c r="N11" s="4" t="s">
        <v>35</v>
      </c>
    </row>
    <row r="12" spans="2:14" x14ac:dyDescent="0.3">
      <c r="B12">
        <v>75</v>
      </c>
      <c r="C12">
        <v>45</v>
      </c>
      <c r="D12">
        <f>+C12/50</f>
        <v>0.9</v>
      </c>
      <c r="E12">
        <v>9.82</v>
      </c>
      <c r="F12">
        <v>1.59</v>
      </c>
      <c r="G12">
        <v>1.63</v>
      </c>
      <c r="H12">
        <f>+D12^2*($D$2+E12/D12*($D$3+$D$4*E12/D12))</f>
        <v>9.8951379884000001</v>
      </c>
      <c r="I12">
        <f>+H12*1000*9.81</f>
        <v>97071.303666203996</v>
      </c>
      <c r="J12">
        <f>+I12/100000 + G12</f>
        <v>2.6007130366620399</v>
      </c>
      <c r="K12">
        <f>+J12-F12</f>
        <v>1.0107130366620398</v>
      </c>
      <c r="L12">
        <f>+E12*1000/3600</f>
        <v>2.7277777777777779</v>
      </c>
      <c r="M12">
        <f>+L12/SQRT(1000)/SQRT(K12*100000)</f>
        <v>2.7132827470343268E-4</v>
      </c>
    </row>
    <row r="13" spans="2:14" x14ac:dyDescent="0.3">
      <c r="B13">
        <v>100</v>
      </c>
      <c r="C13">
        <v>50</v>
      </c>
      <c r="D13">
        <f>+C13/50</f>
        <v>1</v>
      </c>
      <c r="E13">
        <v>10.199999999999999</v>
      </c>
      <c r="F13">
        <v>1.72</v>
      </c>
      <c r="G13">
        <v>1.62</v>
      </c>
      <c r="H13">
        <f>+D13^2*($D$2+E13/D13*($D$3+$D$4*E13/D13))</f>
        <v>12.38539244</v>
      </c>
      <c r="I13">
        <f>+H13*1000*9.81</f>
        <v>121500.6998364</v>
      </c>
      <c r="J13">
        <f>+I13/100000 + G13</f>
        <v>2.8350069983640003</v>
      </c>
      <c r="K13">
        <f>+J13-F13</f>
        <v>1.1150069983640003</v>
      </c>
      <c r="L13">
        <f>+E13*1000/3600</f>
        <v>2.8333333333333335</v>
      </c>
      <c r="M13">
        <f>+L13/SQRT(1000)/SQRT(K13*100000)</f>
        <v>2.6832360141932531E-4</v>
      </c>
    </row>
    <row r="15" spans="2:14" x14ac:dyDescent="0.3">
      <c r="L15" t="s">
        <v>18</v>
      </c>
      <c r="M15">
        <f>+AVERAGE(M9:M13)</f>
        <v>2.6935698433469671E-4</v>
      </c>
    </row>
    <row r="16" spans="2:14" x14ac:dyDescent="0.3">
      <c r="L16" t="s">
        <v>3</v>
      </c>
      <c r="M16">
        <f>+M15/(2.77778*0.00001)</f>
        <v>9.6968436785741385</v>
      </c>
    </row>
    <row r="19" spans="2:5" x14ac:dyDescent="0.3">
      <c r="B19">
        <v>100</v>
      </c>
      <c r="C19">
        <v>50</v>
      </c>
    </row>
    <row r="23" spans="2:5" x14ac:dyDescent="0.3">
      <c r="E23" t="s">
        <v>36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F5200-58A8-4188-86AE-F363677F6432}">
  <dimension ref="C2:N13"/>
  <sheetViews>
    <sheetView zoomScale="160" zoomScaleNormal="160" workbookViewId="0">
      <selection activeCell="M13" sqref="M13:N13"/>
    </sheetView>
  </sheetViews>
  <sheetFormatPr defaultRowHeight="14.4" x14ac:dyDescent="0.3"/>
  <sheetData>
    <row r="2" spans="3:14" x14ac:dyDescent="0.3">
      <c r="K2" t="s">
        <v>9</v>
      </c>
      <c r="L2" t="s">
        <v>10</v>
      </c>
      <c r="M2">
        <v>2.5</v>
      </c>
      <c r="N2" t="s">
        <v>5</v>
      </c>
    </row>
    <row r="5" spans="3:14" x14ac:dyDescent="0.3">
      <c r="C5" t="s">
        <v>0</v>
      </c>
      <c r="M5" t="s">
        <v>14</v>
      </c>
    </row>
    <row r="6" spans="3:14" x14ac:dyDescent="0.3">
      <c r="C6" s="1" t="s">
        <v>6</v>
      </c>
      <c r="F6" s="1" t="s">
        <v>12</v>
      </c>
      <c r="I6" s="1" t="s">
        <v>13</v>
      </c>
    </row>
    <row r="7" spans="3:14" x14ac:dyDescent="0.3">
      <c r="C7" s="1" t="s">
        <v>1</v>
      </c>
      <c r="D7">
        <v>0.17</v>
      </c>
      <c r="E7" s="2" t="s">
        <v>5</v>
      </c>
      <c r="F7" s="1" t="s">
        <v>1</v>
      </c>
      <c r="G7">
        <v>0.64</v>
      </c>
      <c r="H7" s="2" t="s">
        <v>5</v>
      </c>
      <c r="I7" s="1" t="s">
        <v>1</v>
      </c>
      <c r="J7">
        <v>0.2</v>
      </c>
      <c r="K7" s="2" t="s">
        <v>5</v>
      </c>
      <c r="M7" t="s">
        <v>11</v>
      </c>
      <c r="N7">
        <v>2.7747600000000001</v>
      </c>
    </row>
    <row r="8" spans="3:14" x14ac:dyDescent="0.3">
      <c r="C8" s="1" t="s">
        <v>3</v>
      </c>
      <c r="D8">
        <v>12</v>
      </c>
      <c r="E8" s="2" t="s">
        <v>4</v>
      </c>
      <c r="F8" s="1" t="s">
        <v>3</v>
      </c>
      <c r="G8">
        <v>12</v>
      </c>
      <c r="H8" s="2" t="s">
        <v>4</v>
      </c>
      <c r="I8" s="1" t="s">
        <v>3</v>
      </c>
      <c r="J8">
        <v>33</v>
      </c>
      <c r="K8" s="2" t="s">
        <v>4</v>
      </c>
      <c r="M8" t="s">
        <v>15</v>
      </c>
      <c r="N8">
        <v>1.6754800000000001</v>
      </c>
    </row>
    <row r="9" spans="3:14" x14ac:dyDescent="0.3">
      <c r="C9" s="1" t="s">
        <v>8</v>
      </c>
      <c r="D9">
        <v>5</v>
      </c>
      <c r="E9" s="2" t="s">
        <v>4</v>
      </c>
      <c r="F9" s="1" t="s">
        <v>8</v>
      </c>
      <c r="G9">
        <v>9.6</v>
      </c>
      <c r="H9" s="2" t="s">
        <v>4</v>
      </c>
      <c r="I9" s="1" t="s">
        <v>8</v>
      </c>
      <c r="J9">
        <v>15</v>
      </c>
      <c r="K9" s="2" t="s">
        <v>4</v>
      </c>
      <c r="M9" t="s">
        <v>16</v>
      </c>
      <c r="N9" s="3">
        <v>1000.1332</v>
      </c>
    </row>
    <row r="10" spans="3:14" x14ac:dyDescent="0.3">
      <c r="C10" s="1" t="s">
        <v>11</v>
      </c>
      <c r="D10">
        <v>4.5</v>
      </c>
      <c r="E10" s="2" t="s">
        <v>5</v>
      </c>
      <c r="F10" s="1" t="s">
        <v>11</v>
      </c>
      <c r="G10">
        <v>4.5</v>
      </c>
      <c r="H10" s="2" t="s">
        <v>5</v>
      </c>
      <c r="I10" s="1" t="s">
        <v>11</v>
      </c>
      <c r="J10">
        <v>4.5</v>
      </c>
      <c r="K10" s="2" t="s">
        <v>5</v>
      </c>
      <c r="M10" t="s">
        <v>17</v>
      </c>
      <c r="N10">
        <f>5.553528/2</f>
        <v>2.776764</v>
      </c>
    </row>
    <row r="11" spans="3:14" x14ac:dyDescent="0.3">
      <c r="C11" s="1" t="s">
        <v>2</v>
      </c>
      <c r="D11">
        <v>36.700000000000003</v>
      </c>
      <c r="E11" s="2" t="s">
        <v>7</v>
      </c>
      <c r="F11" s="1" t="s">
        <v>2</v>
      </c>
      <c r="G11">
        <v>25</v>
      </c>
      <c r="H11" s="2" t="s">
        <v>7</v>
      </c>
      <c r="I11" s="1" t="s">
        <v>2</v>
      </c>
      <c r="J11">
        <v>15</v>
      </c>
      <c r="K11" s="2" t="s">
        <v>7</v>
      </c>
      <c r="M11" t="s">
        <v>1</v>
      </c>
      <c r="N11">
        <f>+N7-N8</f>
        <v>1.09928</v>
      </c>
    </row>
    <row r="12" spans="3:14" x14ac:dyDescent="0.3">
      <c r="M12" t="s">
        <v>18</v>
      </c>
      <c r="N12" s="3">
        <f>+N10/(SQRT(N9)*SQRT(N11*100000))</f>
        <v>2.6482311202637122E-4</v>
      </c>
    </row>
    <row r="13" spans="3:14" x14ac:dyDescent="0.3">
      <c r="M13" t="s">
        <v>3</v>
      </c>
      <c r="N13">
        <f>+Foglio1!N12/0.000027777</f>
        <v>9.5338989821208635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 (2)</vt:lpstr>
      <vt:lpstr>Foglio1</vt:lpstr>
    </vt:vector>
  </TitlesOfParts>
  <Company>RSE S.p.A.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Muro Alvarado Marcelo Andre (RSE)</dc:creator>
  <cp:lastModifiedBy>Muro Alvarado Marcelo Andre (RSE)</cp:lastModifiedBy>
  <dcterms:created xsi:type="dcterms:W3CDTF">2023-10-31T14:55:49Z</dcterms:created>
  <dcterms:modified xsi:type="dcterms:W3CDTF">2023-11-08T16:28:49Z</dcterms:modified>
</cp:coreProperties>
</file>