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id.haefer\tampa\tampa_mobility\dashboard\data\"/>
    </mc:Choice>
  </mc:AlternateContent>
  <xr:revisionPtr revIDLastSave="0" documentId="13_ncr:1_{D7D7A1B1-B146-4AE3-BA8F-69A7F9B46BDB}" xr6:coauthVersionLast="47" xr6:coauthVersionMax="47" xr10:uidLastSave="{00000000-0000-0000-0000-000000000000}"/>
  <bookViews>
    <workbookView xWindow="-120" yWindow="-120" windowWidth="29040" windowHeight="15840" tabRatio="747" activeTab="3" xr2:uid="{5276CE6D-9469-44CA-928B-2A74031D1F3F}"/>
  </bookViews>
  <sheets>
    <sheet name="Summary" sheetId="1" r:id="rId1"/>
    <sheet name="serv_pop1" sheetId="19" r:id="rId2"/>
    <sheet name="serv_pop2" sheetId="20" r:id="rId3"/>
    <sheet name="serv_pop3" sheetId="21" r:id="rId4"/>
    <sheet name="service_population_2019" sheetId="17" r:id="rId5"/>
    <sheet name="service_population_2022" sheetId="15" r:id="rId6"/>
    <sheet name="total_visitor_counts_excl_poi_r" sheetId="16" r:id="rId7"/>
    <sheet name="total_visitor_counts_only_non_d" sheetId="18" r:id="rId8"/>
  </sheets>
  <definedNames>
    <definedName name="_xlnm.Database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D14" i="1"/>
  <c r="D42" i="1"/>
  <c r="N13" i="1"/>
  <c r="O13" i="1" s="1"/>
  <c r="N12" i="1"/>
  <c r="N11" i="1"/>
  <c r="N10" i="1"/>
  <c r="O10" i="1" s="1"/>
  <c r="N9" i="1"/>
  <c r="O9" i="1" s="1"/>
  <c r="N8" i="1"/>
  <c r="O8" i="1" s="1"/>
  <c r="N7" i="1"/>
  <c r="O7" i="1" s="1"/>
  <c r="N6" i="1"/>
  <c r="O6" i="1" s="1"/>
  <c r="N5" i="1"/>
  <c r="O5" i="1" s="1"/>
  <c r="O11" i="1"/>
  <c r="O12" i="1"/>
  <c r="N14" i="1"/>
  <c r="N4" i="1"/>
  <c r="O4" i="1"/>
  <c r="F13" i="1"/>
  <c r="F12" i="1"/>
  <c r="F11" i="1"/>
  <c r="F10" i="1"/>
  <c r="F9" i="1"/>
  <c r="F8" i="1"/>
  <c r="F7" i="1"/>
  <c r="F6" i="1"/>
  <c r="F5" i="1"/>
  <c r="F4" i="1"/>
  <c r="Q23" i="1"/>
  <c r="F14" i="1"/>
  <c r="E13" i="1"/>
  <c r="E12" i="1"/>
  <c r="E11" i="1"/>
  <c r="E10" i="1"/>
  <c r="E9" i="1"/>
  <c r="E8" i="1"/>
  <c r="E7" i="1"/>
  <c r="E6" i="1"/>
  <c r="E5" i="1"/>
  <c r="E4" i="1"/>
  <c r="D13" i="1"/>
  <c r="D12" i="1"/>
  <c r="D10" i="1"/>
  <c r="D9" i="1"/>
  <c r="D8" i="1"/>
  <c r="D7" i="1"/>
  <c r="D6" i="1"/>
  <c r="D5" i="1"/>
  <c r="D4" i="1"/>
  <c r="F13" i="15"/>
  <c r="O14" i="1" l="1"/>
  <c r="G9" i="1"/>
  <c r="G14" i="1"/>
  <c r="G12" i="1"/>
  <c r="G4" i="1"/>
  <c r="G7" i="1"/>
  <c r="G13" i="1"/>
  <c r="G8" i="1"/>
  <c r="G6" i="1"/>
  <c r="G5" i="1"/>
  <c r="G11" i="1"/>
  <c r="G10" i="1"/>
  <c r="Q26" i="1"/>
  <c r="D12" i="18" l="1"/>
  <c r="D11" i="18"/>
  <c r="D10" i="18"/>
  <c r="D9" i="18"/>
  <c r="D8" i="18"/>
  <c r="D7" i="18"/>
  <c r="D6" i="18"/>
  <c r="D5" i="18"/>
  <c r="D4" i="18"/>
  <c r="D3" i="18"/>
  <c r="D2" i="18"/>
  <c r="D2" i="16"/>
  <c r="D3" i="16"/>
  <c r="D4" i="16"/>
  <c r="D5" i="16"/>
  <c r="D6" i="16"/>
  <c r="D7" i="16"/>
  <c r="D8" i="16"/>
  <c r="D9" i="16"/>
  <c r="D10" i="16"/>
  <c r="D11" i="16"/>
  <c r="D12" i="16"/>
</calcChain>
</file>

<file path=xl/sharedStrings.xml><?xml version="1.0" encoding="utf-8"?>
<sst xmlns="http://schemas.openxmlformats.org/spreadsheetml/2006/main" count="235" uniqueCount="94">
  <si>
    <r>
      <t>Replica Average Weekday in Fall 2022 Service Population Data</t>
    </r>
    <r>
      <rPr>
        <b/>
        <vertAlign val="superscript"/>
        <sz val="11"/>
        <color theme="1"/>
        <rFont val="Calibri"/>
        <family val="2"/>
        <scheme val="minor"/>
      </rPr>
      <t>1</t>
    </r>
  </si>
  <si>
    <t>POI ID</t>
  </si>
  <si>
    <t>POI Name</t>
  </si>
  <si>
    <r>
      <t>Residents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</si>
  <si>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Employees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</si>
  <si>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r>
      <t>Visitors</t>
    </r>
    <r>
      <rPr>
        <b/>
        <vertAlign val="superscript"/>
        <sz val="11"/>
        <color theme="1"/>
        <rFont val="Calibri"/>
        <family val="2"/>
        <scheme val="minor"/>
      </rPr>
      <t>4</t>
    </r>
  </si>
  <si>
    <r>
      <t>Total Service Population</t>
    </r>
    <r>
      <rPr>
        <b/>
        <vertAlign val="superscript"/>
        <sz val="11"/>
        <color theme="1"/>
        <rFont val="Calibri"/>
        <family val="2"/>
        <scheme val="minor"/>
      </rPr>
      <t>5</t>
    </r>
  </si>
  <si>
    <t>POI</t>
  </si>
  <si>
    <t>Total Dwelling Units</t>
  </si>
  <si>
    <t>Total KSF Non-Residential</t>
  </si>
  <si>
    <t>Rough Jobs Estimate</t>
  </si>
  <si>
    <t>CHECK</t>
  </si>
  <si>
    <t>Busch Gardens</t>
  </si>
  <si>
    <t>Busch</t>
  </si>
  <si>
    <t>Gardens</t>
  </si>
  <si>
    <t>Clear Water Beach</t>
  </si>
  <si>
    <t>Clearwater</t>
  </si>
  <si>
    <t>Beach</t>
  </si>
  <si>
    <t>Crystal River Wildlife Areas</t>
  </si>
  <si>
    <t>Crystal</t>
  </si>
  <si>
    <t>River</t>
  </si>
  <si>
    <t>Downtown St Petersburg</t>
  </si>
  <si>
    <t>Downtown</t>
  </si>
  <si>
    <t>St Petersburg</t>
  </si>
  <si>
    <t>Downtown Tampa</t>
  </si>
  <si>
    <t>Tampa</t>
  </si>
  <si>
    <t>Hernando Beach</t>
  </si>
  <si>
    <t>Hernando</t>
  </si>
  <si>
    <t>Port Tampa Bay Cruise Terminals and Florida Aquarium</t>
  </si>
  <si>
    <t>Port</t>
  </si>
  <si>
    <t>Tampa Bay</t>
  </si>
  <si>
    <t>Raymond James Stadium</t>
  </si>
  <si>
    <t>Raymond</t>
  </si>
  <si>
    <t>James Stadium</t>
  </si>
  <si>
    <t>Tropicana Stadium</t>
  </si>
  <si>
    <t>Tropicana</t>
  </si>
  <si>
    <t>Field</t>
  </si>
  <si>
    <t>Weekiwachee Gardens and Wildlife Areas</t>
  </si>
  <si>
    <t>Weekiwachee</t>
  </si>
  <si>
    <t>D7</t>
  </si>
  <si>
    <t>Florida District 7</t>
  </si>
  <si>
    <t>Florida</t>
  </si>
  <si>
    <t>District 7</t>
  </si>
  <si>
    <t>Notes:</t>
  </si>
  <si>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The service population data analysis estimates the number of unique persons that make an activity within each POI on an average weekday in Fall 2022.</t>
    </r>
  </si>
  <si>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Residents include persons who have their home location in the POI.</t>
    </r>
  </si>
  <si>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Employees include persons who have their work location in the POI, but do not have their home location in the POI.</t>
    </r>
  </si>
  <si>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Visitors include persons who make an activity in the POI, but do not have their home or work location in the POI.</t>
    </r>
  </si>
  <si>
    <r>
      <rPr>
        <vertAlign val="super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Total service population is the sum of persons classified as residents, employees, and visitors to the POI.</t>
    </r>
  </si>
  <si>
    <t>times 365 is about 2.2 million visitors per year compared to 3.2-4 million from Google but our data is for weekday where visitation is probably less</t>
  </si>
  <si>
    <t>total service population</t>
  </si>
  <si>
    <t>makes sense residents are a lot less than dwelling units as I imagine a lot are rentals, vacation homes, etc.</t>
  </si>
  <si>
    <t>Employees are almost spot on, expect some minor differences between API and GUI</t>
  </si>
  <si>
    <t>dwelling units</t>
  </si>
  <si>
    <t>&lt;--from Replica land use data</t>
  </si>
  <si>
    <t>was 1, set to 0</t>
  </si>
  <si>
    <t>average HH size</t>
  </si>
  <si>
    <t>&lt;--very reasonable</t>
  </si>
  <si>
    <t>2021 Population</t>
  </si>
  <si>
    <t>Hillsborough County</t>
  </si>
  <si>
    <t>Pinellas County</t>
  </si>
  <si>
    <t>Citrus County</t>
  </si>
  <si>
    <t>Hernando County</t>
  </si>
  <si>
    <t>Pasco County</t>
  </si>
  <si>
    <t>Total</t>
  </si>
  <si>
    <t>POI_ID</t>
  </si>
  <si>
    <t>employee</t>
  </si>
  <si>
    <t>resident</t>
  </si>
  <si>
    <t>POI_Description</t>
  </si>
  <si>
    <t>from GUI, excluding under 16 and unemployed</t>
  </si>
  <si>
    <t>employee to resident ratio</t>
  </si>
  <si>
    <t>% Change</t>
  </si>
  <si>
    <t>Residents</t>
  </si>
  <si>
    <t>Employees</t>
  </si>
  <si>
    <t>Visitors</t>
  </si>
  <si>
    <t>Total Service Population</t>
  </si>
  <si>
    <t>land_use</t>
  </si>
  <si>
    <t>Crystal River</t>
  </si>
  <si>
    <t>value_type</t>
  </si>
  <si>
    <t>residential</t>
  </si>
  <si>
    <t>Single-Family Dwelling Units</t>
  </si>
  <si>
    <t>absolute</t>
  </si>
  <si>
    <t>yes</t>
  </si>
  <si>
    <t>Multi-Family Dwelling Units</t>
  </si>
  <si>
    <t>Mixed-Use Dwelling Units</t>
  </si>
  <si>
    <t>Commercial - Retail KSF</t>
  </si>
  <si>
    <t>no</t>
  </si>
  <si>
    <t>Commercial - Office KSF</t>
  </si>
  <si>
    <t>Commercial - Non-Retail Attraction KSF</t>
  </si>
  <si>
    <t>Industrial KSF</t>
  </si>
  <si>
    <t>Healthcare KSF</t>
  </si>
  <si>
    <t>Civic - Education KSF</t>
  </si>
  <si>
    <t>Civic - Other KSF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</si>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</sst>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FF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3" fontId="0" fillId="0" borderId="3" xfId="0" applyNumberFormat="1" applyBorder="1"/>
    <xf numFmtId="9" fontId="0" fillId="0" borderId="0" xfId="1" applyFont="1" applyBorder="1"/>
    <xf numFmtId="3" fontId="0" fillId="0" borderId="0" xfId="0" applyNumberFormat="1"/>
    <xf numFmtId="3" fontId="0" fillId="0" borderId="1" xfId="0" applyNumberFormat="1" applyBorder="1"/>
    <xf numFmtId="3" fontId="0" fillId="0" borderId="4" xfId="0" applyNumberFormat="1" applyBorder="1"/>
    <xf numFmtId="0" fontId="2" fillId="0" borderId="0" xfId="0" applyFont="1" applyAlignment="1">
      <alignment horizontal="center"/>
    </xf>
    <xf numFmtId="0" fontId="2" fillId="0" borderId="0" xfId="0" applyFont="1"/>
    <xf numFmtId="3" fontId="2" fillId="0" borderId="0" xfId="0" applyNumberFormat="1" applyFont="1"/>
    <xf numFmtId="0" fontId="0" fillId="0" borderId="1" xfId="0" applyBorder="1"/>
    <xf numFmtId="0" fontId="0" fillId="0" borderId="2" xfId="0" applyBorder="1"/>
    <xf numFmtId="3" fontId="0" fillId="0" borderId="2" xfId="0" applyNumberForma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3" fontId="2" fillId="2" borderId="0" xfId="0" applyNumberFormat="1" applyFont="1" applyFill="1"/>
    <xf numFmtId="2" fontId="0" fillId="0" borderId="0" xfId="0" applyNumberFormat="1"/>
    <xf numFmtId="2" fontId="2" fillId="0" borderId="0" xfId="0" applyNumberFormat="1" applyFont="1"/>
    <xf numFmtId="9" fontId="2" fillId="0" borderId="0" xfId="1" applyFont="1"/>
    <xf numFmtId="9" fontId="0" fillId="0" borderId="1" xfId="1" applyFont="1" applyBorder="1"/>
    <xf numFmtId="9" fontId="0" fillId="0" borderId="2" xfId="1" applyFont="1" applyBorder="1"/>
    <xf numFmtId="0" fontId="0" fillId="3" borderId="0" xfId="0" applyFill="1" applyAlignment="1">
      <alignment horizontal="center"/>
    </xf>
    <xf numFmtId="3" fontId="0" fillId="3" borderId="0" xfId="0" applyNumberFormat="1" applyFill="1"/>
    <xf numFmtId="0" fontId="0" fillId="3" borderId="0" xfId="0" applyFill="1"/>
    <xf numFmtId="9" fontId="0" fillId="3" borderId="0" xfId="1" applyFont="1" applyFill="1" applyBorder="1"/>
    <xf numFmtId="0" fontId="0" fillId="0" borderId="3" xfId="0" applyBorder="1"/>
    <xf numFmtId="3" fontId="0" fillId="4" borderId="0" xfId="0" applyNumberFormat="1" applyFill="1"/>
    <xf numFmtId="0" fontId="0" fillId="4" borderId="0" xfId="0" applyFill="1"/>
    <xf numFmtId="0" fontId="2" fillId="0" borderId="1" xfId="0" applyFont="1" applyBorder="1"/>
    <xf numFmtId="3" fontId="2" fillId="0" borderId="1" xfId="0" applyNumberFormat="1" applyFont="1" applyBorder="1"/>
    <xf numFmtId="3" fontId="0" fillId="6" borderId="0" xfId="0" applyNumberFormat="1" applyFill="1"/>
    <xf numFmtId="0" fontId="0" fillId="6" borderId="0" xfId="0" applyFill="1"/>
    <xf numFmtId="3" fontId="0" fillId="7" borderId="1" xfId="0" applyNumberFormat="1" applyFill="1" applyBorder="1"/>
    <xf numFmtId="0" fontId="0" fillId="7" borderId="0" xfId="0" applyFill="1"/>
    <xf numFmtId="3" fontId="0" fillId="6" borderId="2" xfId="0" applyNumberFormat="1" applyFill="1" applyBorder="1"/>
    <xf numFmtId="0" fontId="0" fillId="0" borderId="4" xfId="0" applyBorder="1"/>
    <xf numFmtId="3" fontId="0" fillId="2" borderId="0" xfId="0" applyNumberFormat="1" applyFill="1"/>
    <xf numFmtId="0" fontId="0" fillId="2" borderId="0" xfId="0" applyFill="1"/>
    <xf numFmtId="0" fontId="3" fillId="0" borderId="0" xfId="0" applyFont="1"/>
    <xf numFmtId="0" fontId="2" fillId="0" borderId="0" xfId="0" applyFont="1" applyAlignment="1">
      <alignment horizontal="center"/>
    </xf>
    <xf numFmtId="0" fontId="2" fillId="5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00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3</xdr:row>
      <xdr:rowOff>0</xdr:rowOff>
    </xdr:from>
    <xdr:to>
      <xdr:col>21</xdr:col>
      <xdr:colOff>549828</xdr:colOff>
      <xdr:row>20</xdr:row>
      <xdr:rowOff>136160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AE196D-B9CE-5D34-D5D0-65C46E8A27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05257" y="555171"/>
          <a:ext cx="3815543" cy="339643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27</xdr:row>
      <xdr:rowOff>43543</xdr:rowOff>
    </xdr:from>
    <xdr:to>
      <xdr:col>6</xdr:col>
      <xdr:colOff>114448</xdr:colOff>
      <xdr:row>34</xdr:row>
      <xdr:rowOff>5476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05FD728-F1DA-87AA-F4E1-23854471A4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9343" y="5050972"/>
          <a:ext cx="5628062" cy="1257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865415</xdr:colOff>
      <xdr:row>15</xdr:row>
      <xdr:rowOff>21771</xdr:rowOff>
    </xdr:from>
    <xdr:to>
      <xdr:col>7</xdr:col>
      <xdr:colOff>179757</xdr:colOff>
      <xdr:row>21</xdr:row>
      <xdr:rowOff>136103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EF0054-926C-6FCE-5031-90258126C9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07129" y="2808514"/>
          <a:ext cx="5437557" cy="1224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D7FD5-B803-4C8A-B6EA-B3279B74444B}">
  <sheetPr>
    <tabColor rgb="FFFFFF00"/>
  </sheetPr>
  <dimension ref="B2:T42"/>
  <sheetViews>
    <sheetView topLeftCell="A15" workbookViewId="0">
      <selection activeCell="G13" sqref="G13"/>
    </sheetView>
  </sheetViews>
  <sheetFormatPr defaultRowHeight="15" x14ac:dyDescent="0.25"/>
  <cols>
    <col min="1" max="1" width="3.7109375" customWidth="1"/>
    <col min="2" max="2" width="6.5703125" bestFit="1" customWidth="1"/>
    <col min="3" max="3" width="46.5703125" bestFit="1" customWidth="1"/>
    <col min="4" max="6" width="10.42578125" customWidth="1"/>
    <col min="7" max="7" width="21.140625" bestFit="1" customWidth="1"/>
    <col min="8" max="8" width="28.7109375" customWidth="1"/>
    <col min="9" max="9" width="3.7109375" customWidth="1"/>
    <col min="10" max="11" width="13.5703125" customWidth="1"/>
    <col min="12" max="12" width="24.85546875" customWidth="1"/>
    <col min="13" max="13" width="31.42578125" customWidth="1"/>
    <col min="14" max="14" width="31.28515625" customWidth="1"/>
    <col min="15" max="15" width="12.28515625" customWidth="1"/>
    <col min="16" max="16" width="3.7109375" customWidth="1"/>
    <col min="25" max="26" width="14.140625" customWidth="1"/>
    <col min="27" max="28" width="18" customWidth="1"/>
  </cols>
  <sheetData>
    <row r="2" spans="2:15" ht="17.25" x14ac:dyDescent="0.25">
      <c r="B2" s="40" t="s">
        <v>0</v>
      </c>
      <c r="C2" s="40"/>
      <c r="D2" s="40"/>
      <c r="E2" s="40"/>
      <c r="F2" s="40"/>
      <c r="G2" s="40"/>
    </row>
    <row r="3" spans="2:15" ht="18" thickBot="1" x14ac:dyDescent="0.3"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J3" s="39" t="s">
        <v>7</v>
      </c>
      <c r="K3" s="39"/>
      <c r="L3" s="6" t="s">
        <v>8</v>
      </c>
      <c r="M3" s="6" t="s">
        <v>9</v>
      </c>
      <c r="N3" s="6" t="s">
        <v>10</v>
      </c>
      <c r="O3" s="6" t="s">
        <v>11</v>
      </c>
    </row>
    <row r="4" spans="2:15" x14ac:dyDescent="0.25">
      <c r="B4" s="12">
        <v>1</v>
      </c>
      <c r="C4" s="9" t="s">
        <v>12</v>
      </c>
      <c r="D4" s="4">
        <f>service_population_2022!C2</f>
        <v>0</v>
      </c>
      <c r="E4" s="4">
        <f>service_population_2022!B2</f>
        <v>2761</v>
      </c>
      <c r="F4" s="32">
        <f>total_visitor_counts_excl_poi_r!C2</f>
        <v>6133</v>
      </c>
      <c r="G4" s="4">
        <f>SUM(D4:F4)</f>
        <v>8894</v>
      </c>
      <c r="J4" s="9" t="s">
        <v>13</v>
      </c>
      <c r="K4" s="9" t="s">
        <v>14</v>
      </c>
      <c r="L4" s="4">
        <v>0</v>
      </c>
      <c r="M4" s="4">
        <v>1903.502</v>
      </c>
      <c r="N4" s="4">
        <f>M4*1.8</f>
        <v>3426.3036000000002</v>
      </c>
      <c r="O4" s="4">
        <f>E4-N4</f>
        <v>-665.30360000000019</v>
      </c>
    </row>
    <row r="5" spans="2:15" x14ac:dyDescent="0.25">
      <c r="B5" s="13">
        <v>2</v>
      </c>
      <c r="C5" t="s">
        <v>15</v>
      </c>
      <c r="D5" s="30">
        <f>service_population_2022!C3</f>
        <v>564</v>
      </c>
      <c r="E5" s="3">
        <f>service_population_2022!B3</f>
        <v>3650</v>
      </c>
      <c r="F5" s="3">
        <f>total_visitor_counts_excl_poi_r!C3</f>
        <v>16789</v>
      </c>
      <c r="G5" s="3">
        <f t="shared" ref="G5:G14" si="0">SUM(D5:F5)</f>
        <v>21003</v>
      </c>
      <c r="J5" t="s">
        <v>16</v>
      </c>
      <c r="K5" t="s">
        <v>17</v>
      </c>
      <c r="L5" s="3">
        <v>6112</v>
      </c>
      <c r="M5" s="3">
        <v>3682.7610000000004</v>
      </c>
      <c r="N5" s="3">
        <f t="shared" ref="N5:N13" si="1">M5*1.8</f>
        <v>6628.9698000000008</v>
      </c>
      <c r="O5" s="3">
        <f t="shared" ref="O5:O14" si="2">E5-N5</f>
        <v>-2978.9698000000008</v>
      </c>
    </row>
    <row r="6" spans="2:15" x14ac:dyDescent="0.25">
      <c r="B6" s="13">
        <v>3</v>
      </c>
      <c r="C6" t="s">
        <v>18</v>
      </c>
      <c r="D6" s="30">
        <f>service_population_2022!C4</f>
        <v>130</v>
      </c>
      <c r="E6" s="3">
        <f>service_population_2022!B4</f>
        <v>701</v>
      </c>
      <c r="F6" s="3">
        <f>total_visitor_counts_excl_poi_r!C9</f>
        <v>9928</v>
      </c>
      <c r="G6" s="3">
        <f t="shared" si="0"/>
        <v>10759</v>
      </c>
      <c r="J6" t="s">
        <v>19</v>
      </c>
      <c r="K6" t="s">
        <v>20</v>
      </c>
      <c r="L6" s="3">
        <v>1471</v>
      </c>
      <c r="M6" s="3">
        <v>700.11500000000012</v>
      </c>
      <c r="N6" s="3">
        <f t="shared" si="1"/>
        <v>1260.2070000000003</v>
      </c>
      <c r="O6" s="3">
        <f t="shared" si="2"/>
        <v>-559.20700000000033</v>
      </c>
    </row>
    <row r="7" spans="2:15" x14ac:dyDescent="0.25">
      <c r="B7" s="13">
        <v>4</v>
      </c>
      <c r="C7" t="s">
        <v>21</v>
      </c>
      <c r="D7" s="3">
        <f>service_population_2022!C5</f>
        <v>750</v>
      </c>
      <c r="E7" s="3">
        <f>service_population_2022!B5</f>
        <v>10735</v>
      </c>
      <c r="F7" s="3">
        <f>total_visitor_counts_excl_poi_r!C4</f>
        <v>19740</v>
      </c>
      <c r="G7" s="3">
        <f t="shared" si="0"/>
        <v>31225</v>
      </c>
      <c r="J7" t="s">
        <v>22</v>
      </c>
      <c r="K7" t="s">
        <v>23</v>
      </c>
      <c r="L7" s="3">
        <v>2867</v>
      </c>
      <c r="M7" s="3">
        <v>5219.9920000000002</v>
      </c>
      <c r="N7" s="3">
        <f t="shared" si="1"/>
        <v>9395.9856</v>
      </c>
      <c r="O7" s="3">
        <f t="shared" si="2"/>
        <v>1339.0144</v>
      </c>
    </row>
    <row r="8" spans="2:15" x14ac:dyDescent="0.25">
      <c r="B8" s="21">
        <v>5</v>
      </c>
      <c r="C8" s="23" t="s">
        <v>24</v>
      </c>
      <c r="D8" s="22">
        <f>service_population_2022!C6</f>
        <v>492</v>
      </c>
      <c r="E8" s="26">
        <f>service_population_2022!B6</f>
        <v>39946</v>
      </c>
      <c r="F8" s="22">
        <f>total_visitor_counts_excl_poi_r!C5</f>
        <v>25583</v>
      </c>
      <c r="G8" s="22">
        <f t="shared" si="0"/>
        <v>66021</v>
      </c>
      <c r="J8" s="23" t="s">
        <v>22</v>
      </c>
      <c r="K8" s="23" t="s">
        <v>25</v>
      </c>
      <c r="L8" s="22">
        <v>1708</v>
      </c>
      <c r="M8" s="22">
        <v>23540.096000000001</v>
      </c>
      <c r="N8" s="22">
        <f t="shared" si="1"/>
        <v>42372.1728</v>
      </c>
      <c r="O8" s="22">
        <f t="shared" si="2"/>
        <v>-2426.1728000000003</v>
      </c>
    </row>
    <row r="9" spans="2:15" x14ac:dyDescent="0.25">
      <c r="B9" s="13">
        <v>6</v>
      </c>
      <c r="C9" t="s">
        <v>26</v>
      </c>
      <c r="D9" s="30">
        <f>service_population_2022!C7</f>
        <v>270</v>
      </c>
      <c r="E9" s="3">
        <f>service_population_2022!B7</f>
        <v>421</v>
      </c>
      <c r="F9" s="3">
        <f>total_visitor_counts_excl_poi_r!C10</f>
        <v>1738</v>
      </c>
      <c r="G9" s="3">
        <f t="shared" si="0"/>
        <v>2429</v>
      </c>
      <c r="J9" t="s">
        <v>27</v>
      </c>
      <c r="K9" t="s">
        <v>17</v>
      </c>
      <c r="L9" s="3">
        <v>1115</v>
      </c>
      <c r="M9" s="3">
        <v>123.178</v>
      </c>
      <c r="N9" s="3">
        <f t="shared" si="1"/>
        <v>221.72040000000001</v>
      </c>
      <c r="O9" s="3">
        <f t="shared" si="2"/>
        <v>199.27959999999999</v>
      </c>
    </row>
    <row r="10" spans="2:15" x14ac:dyDescent="0.25">
      <c r="B10" s="13">
        <v>7</v>
      </c>
      <c r="C10" t="s">
        <v>28</v>
      </c>
      <c r="D10" s="3">
        <f>service_population_2022!C8</f>
        <v>0</v>
      </c>
      <c r="E10" s="3">
        <f>service_population_2022!B8</f>
        <v>476</v>
      </c>
      <c r="F10" s="3">
        <f>total_visitor_counts_excl_poi_r!C8</f>
        <v>3541</v>
      </c>
      <c r="G10" s="3">
        <f t="shared" si="0"/>
        <v>4017</v>
      </c>
      <c r="J10" t="s">
        <v>29</v>
      </c>
      <c r="K10" t="s">
        <v>30</v>
      </c>
      <c r="L10" s="3">
        <v>0</v>
      </c>
      <c r="M10" s="3">
        <v>872.00099999999998</v>
      </c>
      <c r="N10" s="3">
        <f t="shared" si="1"/>
        <v>1569.6017999999999</v>
      </c>
      <c r="O10" s="3">
        <f t="shared" si="2"/>
        <v>-1093.6017999999999</v>
      </c>
    </row>
    <row r="11" spans="2:15" x14ac:dyDescent="0.25">
      <c r="B11" s="13">
        <v>8</v>
      </c>
      <c r="C11" t="s">
        <v>31</v>
      </c>
      <c r="D11" s="36">
        <v>0</v>
      </c>
      <c r="E11" s="3">
        <f>service_population_2022!B9</f>
        <v>1408</v>
      </c>
      <c r="F11" s="3">
        <f>total_visitor_counts_excl_poi_r!C6</f>
        <v>8170</v>
      </c>
      <c r="G11" s="3">
        <f t="shared" si="0"/>
        <v>9578</v>
      </c>
      <c r="J11" t="s">
        <v>32</v>
      </c>
      <c r="K11" t="s">
        <v>33</v>
      </c>
      <c r="L11" s="3">
        <v>0</v>
      </c>
      <c r="M11" s="3">
        <v>2000</v>
      </c>
      <c r="N11" s="3">
        <f t="shared" si="1"/>
        <v>3600</v>
      </c>
      <c r="O11" s="3">
        <f t="shared" si="2"/>
        <v>-2192</v>
      </c>
    </row>
    <row r="12" spans="2:15" x14ac:dyDescent="0.25">
      <c r="B12" s="13">
        <v>9</v>
      </c>
      <c r="C12" t="s">
        <v>34</v>
      </c>
      <c r="D12" s="3">
        <f>service_population_2022!C10</f>
        <v>0</v>
      </c>
      <c r="E12" s="3">
        <f>service_population_2022!B10</f>
        <v>172</v>
      </c>
      <c r="F12" s="3">
        <f>total_visitor_counts_excl_poi_r!C7</f>
        <v>724</v>
      </c>
      <c r="G12" s="3">
        <f t="shared" si="0"/>
        <v>896</v>
      </c>
      <c r="J12" t="s">
        <v>35</v>
      </c>
      <c r="K12" t="s">
        <v>36</v>
      </c>
      <c r="L12" s="3">
        <v>0</v>
      </c>
      <c r="M12" s="3">
        <v>1100</v>
      </c>
      <c r="N12" s="3">
        <f t="shared" si="1"/>
        <v>1980</v>
      </c>
      <c r="O12" s="3">
        <f t="shared" si="2"/>
        <v>-1808</v>
      </c>
    </row>
    <row r="13" spans="2:15" ht="15.75" thickBot="1" x14ac:dyDescent="0.3">
      <c r="B13" s="14">
        <v>10</v>
      </c>
      <c r="C13" s="10" t="s">
        <v>37</v>
      </c>
      <c r="D13" s="34">
        <f>service_population_2022!C11</f>
        <v>172</v>
      </c>
      <c r="E13" s="11">
        <f>service_population_2022!B11</f>
        <v>580</v>
      </c>
      <c r="F13" s="11">
        <f>total_visitor_counts_excl_poi_r!C11</f>
        <v>3407</v>
      </c>
      <c r="G13" s="11">
        <f t="shared" si="0"/>
        <v>4159</v>
      </c>
      <c r="J13" s="10" t="s">
        <v>38</v>
      </c>
      <c r="K13" s="10" t="s">
        <v>14</v>
      </c>
      <c r="L13" s="11">
        <v>800</v>
      </c>
      <c r="M13" s="11">
        <v>355.63099999999997</v>
      </c>
      <c r="N13" s="11">
        <f t="shared" si="1"/>
        <v>640.13580000000002</v>
      </c>
      <c r="O13" s="11">
        <f t="shared" si="2"/>
        <v>-60.135800000000017</v>
      </c>
    </row>
    <row r="14" spans="2:15" x14ac:dyDescent="0.25">
      <c r="B14" s="6" t="s">
        <v>39</v>
      </c>
      <c r="C14" s="7" t="s">
        <v>40</v>
      </c>
      <c r="D14" s="8">
        <f>service_population_2022!C12</f>
        <v>2877458</v>
      </c>
      <c r="E14" s="8">
        <f>service_population_2022!B12</f>
        <v>30449</v>
      </c>
      <c r="F14" s="8">
        <f>total_visitor_counts_excl_poi_r!C12</f>
        <v>617475</v>
      </c>
      <c r="G14" s="8">
        <f t="shared" si="0"/>
        <v>3525382</v>
      </c>
      <c r="J14" s="28" t="s">
        <v>41</v>
      </c>
      <c r="K14" s="28" t="s">
        <v>42</v>
      </c>
      <c r="L14" s="29">
        <v>1535181</v>
      </c>
      <c r="M14" s="29">
        <v>2247563.8319999999</v>
      </c>
      <c r="N14" s="8">
        <f>L14*1.2</f>
        <v>1842217.2</v>
      </c>
      <c r="O14" s="8">
        <f t="shared" si="2"/>
        <v>-1811768.2</v>
      </c>
    </row>
    <row r="16" spans="2:15" ht="17.25" x14ac:dyDescent="0.25">
      <c r="B16" t="s">
        <v>43</v>
      </c>
      <c r="C16" t="s">
        <v>44</v>
      </c>
      <c r="E16" s="16"/>
    </row>
    <row r="17" spans="2:20" ht="17.25" x14ac:dyDescent="0.25">
      <c r="C17" t="s">
        <v>45</v>
      </c>
    </row>
    <row r="18" spans="2:20" ht="17.25" x14ac:dyDescent="0.25">
      <c r="C18" t="s">
        <v>46</v>
      </c>
    </row>
    <row r="19" spans="2:20" ht="17.25" x14ac:dyDescent="0.25">
      <c r="C19" t="s">
        <v>47</v>
      </c>
    </row>
    <row r="20" spans="2:20" ht="17.25" x14ac:dyDescent="0.25">
      <c r="C20" t="s">
        <v>48</v>
      </c>
    </row>
    <row r="23" spans="2:20" x14ac:dyDescent="0.25">
      <c r="B23" s="33"/>
      <c r="C23" t="s">
        <v>49</v>
      </c>
      <c r="Q23" s="22">
        <f>22162+2719+39629</f>
        <v>64510</v>
      </c>
      <c r="R23" s="23" t="s">
        <v>50</v>
      </c>
      <c r="S23" s="23"/>
      <c r="T23" s="23"/>
    </row>
    <row r="24" spans="2:20" x14ac:dyDescent="0.25">
      <c r="B24" s="31"/>
      <c r="C24" t="s">
        <v>51</v>
      </c>
    </row>
    <row r="25" spans="2:20" x14ac:dyDescent="0.25">
      <c r="B25" s="27"/>
      <c r="C25" t="s">
        <v>52</v>
      </c>
      <c r="Q25" s="3">
        <v>1708</v>
      </c>
      <c r="R25" t="s">
        <v>53</v>
      </c>
      <c r="T25" t="s">
        <v>54</v>
      </c>
    </row>
    <row r="26" spans="2:20" x14ac:dyDescent="0.25">
      <c r="B26" s="37"/>
      <c r="C26" s="38" t="s">
        <v>55</v>
      </c>
      <c r="Q26" s="16">
        <f>2719/Q25</f>
        <v>1.5919203747072599</v>
      </c>
      <c r="R26" t="s">
        <v>56</v>
      </c>
      <c r="T26" t="s">
        <v>57</v>
      </c>
    </row>
    <row r="36" spans="3:4" x14ac:dyDescent="0.25">
      <c r="C36" s="39" t="s">
        <v>58</v>
      </c>
      <c r="D36" s="39"/>
    </row>
    <row r="37" spans="3:4" x14ac:dyDescent="0.25">
      <c r="C37" s="25" t="s">
        <v>59</v>
      </c>
      <c r="D37" s="1">
        <v>1478000</v>
      </c>
    </row>
    <row r="38" spans="3:4" x14ac:dyDescent="0.25">
      <c r="C38" t="s">
        <v>60</v>
      </c>
      <c r="D38" s="3">
        <v>956615</v>
      </c>
    </row>
    <row r="39" spans="3:4" x14ac:dyDescent="0.25">
      <c r="C39" t="s">
        <v>61</v>
      </c>
      <c r="D39" s="3">
        <v>158083</v>
      </c>
    </row>
    <row r="40" spans="3:4" x14ac:dyDescent="0.25">
      <c r="C40" t="s">
        <v>62</v>
      </c>
      <c r="D40" s="3">
        <v>200638</v>
      </c>
    </row>
    <row r="41" spans="3:4" x14ac:dyDescent="0.25">
      <c r="C41" s="35" t="s">
        <v>63</v>
      </c>
      <c r="D41" s="5">
        <v>584067</v>
      </c>
    </row>
    <row r="42" spans="3:4" x14ac:dyDescent="0.25">
      <c r="C42" s="7" t="s">
        <v>64</v>
      </c>
      <c r="D42" s="8">
        <f>SUM(D37:D41)</f>
        <v>3377403</v>
      </c>
    </row>
  </sheetData>
  <mergeCells count="3">
    <mergeCell ref="J3:K3"/>
    <mergeCell ref="B2:G2"/>
    <mergeCell ref="C36:D36"/>
  </mergeCells>
  <conditionalFormatting sqref="L4:L13">
    <cfRule type="colorScale" priority="4">
      <colorScale>
        <cfvo type="min"/>
        <cfvo type="max"/>
        <color rgb="FFFCFCFF"/>
        <color rgb="FF63BE7B"/>
      </colorScale>
    </cfRule>
  </conditionalFormatting>
  <conditionalFormatting sqref="M4:M13">
    <cfRule type="colorScale" priority="3">
      <colorScale>
        <cfvo type="min"/>
        <cfvo type="max"/>
        <color rgb="FFFCFCFF"/>
        <color rgb="FF63BE7B"/>
      </colorScale>
    </cfRule>
  </conditionalFormatting>
  <conditionalFormatting sqref="N4:N13">
    <cfRule type="colorScale" priority="2">
      <colorScale>
        <cfvo type="min"/>
        <cfvo type="max"/>
        <color rgb="FFFCFCFF"/>
        <color rgb="FF63BE7B"/>
      </colorScale>
    </cfRule>
  </conditionalFormatting>
  <conditionalFormatting sqref="O4:O13">
    <cfRule type="colorScale" priority="1">
      <colorScale>
        <cfvo type="min"/>
        <cfvo type="num" val="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D9460-B49B-43AB-B4C7-A731431FE30A}">
  <dimension ref="A1:F12"/>
  <sheetViews>
    <sheetView workbookViewId="0">
      <selection activeCell="B8" sqref="B8"/>
    </sheetView>
  </sheetViews>
  <sheetFormatPr defaultRowHeight="15" x14ac:dyDescent="0.25"/>
  <cols>
    <col min="2" max="2" width="44.28515625" customWidth="1"/>
    <col min="3" max="3" width="21.28515625" customWidth="1"/>
    <col min="4" max="4" width="22" customWidth="1"/>
    <col min="5" max="5" width="17.28515625" customWidth="1"/>
    <col min="6" max="6" width="21.42578125" customWidth="1"/>
  </cols>
  <sheetData>
    <row r="1" spans="1:6" x14ac:dyDescent="0.25">
      <c r="A1" t="s">
        <v>1</v>
      </c>
      <c r="B1" t="s">
        <v>2</v>
      </c>
      <c r="C1" t="s">
        <v>72</v>
      </c>
      <c r="D1" t="s">
        <v>73</v>
      </c>
      <c r="E1" t="s">
        <v>74</v>
      </c>
      <c r="F1" t="s">
        <v>75</v>
      </c>
    </row>
    <row r="2" spans="1:6" x14ac:dyDescent="0.25">
      <c r="A2">
        <v>1</v>
      </c>
      <c r="B2" t="s">
        <v>12</v>
      </c>
      <c r="C2">
        <v>0</v>
      </c>
      <c r="D2">
        <v>2761</v>
      </c>
      <c r="E2">
        <v>6133</v>
      </c>
      <c r="F2">
        <v>8894</v>
      </c>
    </row>
    <row r="3" spans="1:6" x14ac:dyDescent="0.25">
      <c r="A3">
        <v>2</v>
      </c>
      <c r="B3" t="s">
        <v>15</v>
      </c>
      <c r="C3">
        <v>564</v>
      </c>
      <c r="D3">
        <v>3650</v>
      </c>
      <c r="E3">
        <v>16789</v>
      </c>
      <c r="F3">
        <v>21003</v>
      </c>
    </row>
    <row r="4" spans="1:6" x14ac:dyDescent="0.25">
      <c r="A4">
        <v>3</v>
      </c>
      <c r="B4" t="s">
        <v>18</v>
      </c>
      <c r="C4">
        <v>130</v>
      </c>
      <c r="D4">
        <v>701</v>
      </c>
      <c r="E4">
        <v>9928</v>
      </c>
      <c r="F4">
        <v>10759</v>
      </c>
    </row>
    <row r="5" spans="1:6" x14ac:dyDescent="0.25">
      <c r="A5">
        <v>4</v>
      </c>
      <c r="B5" t="s">
        <v>21</v>
      </c>
      <c r="C5">
        <v>750</v>
      </c>
      <c r="D5">
        <v>10735</v>
      </c>
      <c r="E5">
        <v>19740</v>
      </c>
      <c r="F5">
        <v>31225</v>
      </c>
    </row>
    <row r="6" spans="1:6" x14ac:dyDescent="0.25">
      <c r="A6">
        <v>5</v>
      </c>
      <c r="B6" t="s">
        <v>24</v>
      </c>
      <c r="C6">
        <v>492</v>
      </c>
      <c r="D6">
        <v>39946</v>
      </c>
      <c r="E6">
        <v>25583</v>
      </c>
      <c r="F6">
        <v>66021</v>
      </c>
    </row>
    <row r="7" spans="1:6" x14ac:dyDescent="0.25">
      <c r="A7">
        <v>6</v>
      </c>
      <c r="B7" t="s">
        <v>26</v>
      </c>
      <c r="C7">
        <v>270</v>
      </c>
      <c r="D7">
        <v>421</v>
      </c>
      <c r="E7">
        <v>1738</v>
      </c>
      <c r="F7">
        <v>2429</v>
      </c>
    </row>
    <row r="8" spans="1:6" x14ac:dyDescent="0.25">
      <c r="A8">
        <v>7</v>
      </c>
      <c r="B8" t="s">
        <v>28</v>
      </c>
      <c r="C8">
        <v>0</v>
      </c>
      <c r="D8">
        <v>476</v>
      </c>
      <c r="E8">
        <v>3541</v>
      </c>
      <c r="F8">
        <v>4017</v>
      </c>
    </row>
    <row r="9" spans="1:6" x14ac:dyDescent="0.25">
      <c r="A9">
        <v>8</v>
      </c>
      <c r="B9" t="s">
        <v>31</v>
      </c>
      <c r="C9">
        <v>0</v>
      </c>
      <c r="D9">
        <v>1408</v>
      </c>
      <c r="E9">
        <v>8170</v>
      </c>
      <c r="F9">
        <v>9578</v>
      </c>
    </row>
    <row r="10" spans="1:6" x14ac:dyDescent="0.25">
      <c r="A10">
        <v>9</v>
      </c>
      <c r="B10" t="s">
        <v>34</v>
      </c>
      <c r="C10">
        <v>0</v>
      </c>
      <c r="D10">
        <v>172</v>
      </c>
      <c r="E10">
        <v>724</v>
      </c>
      <c r="F10">
        <v>896</v>
      </c>
    </row>
    <row r="11" spans="1:6" x14ac:dyDescent="0.25">
      <c r="A11">
        <v>10</v>
      </c>
      <c r="B11" t="s">
        <v>37</v>
      </c>
      <c r="C11">
        <v>172</v>
      </c>
      <c r="D11">
        <v>580</v>
      </c>
      <c r="E11">
        <v>3407</v>
      </c>
      <c r="F11">
        <v>4159</v>
      </c>
    </row>
    <row r="12" spans="1:6" x14ac:dyDescent="0.25">
      <c r="A12" t="s">
        <v>39</v>
      </c>
      <c r="B12" t="s">
        <v>40</v>
      </c>
      <c r="C12">
        <v>2877458</v>
      </c>
      <c r="D12">
        <v>30449</v>
      </c>
      <c r="E12">
        <v>617475</v>
      </c>
      <c r="F12">
        <v>3525382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26D11-831F-4EB0-BDFA-37A039070E2D}">
  <dimension ref="A1:D12"/>
  <sheetViews>
    <sheetView workbookViewId="0">
      <selection activeCell="A11" sqref="A11"/>
    </sheetView>
  </sheetViews>
  <sheetFormatPr defaultRowHeight="15" x14ac:dyDescent="0.25"/>
  <cols>
    <col min="1" max="1" width="27.42578125" customWidth="1"/>
    <col min="4" max="4" width="18.7109375" customWidth="1"/>
  </cols>
  <sheetData>
    <row r="1" spans="1:4" x14ac:dyDescent="0.25">
      <c r="A1" t="s">
        <v>7</v>
      </c>
      <c r="B1" t="s">
        <v>8</v>
      </c>
      <c r="C1" t="s">
        <v>9</v>
      </c>
      <c r="D1" t="s">
        <v>10</v>
      </c>
    </row>
    <row r="2" spans="1:4" x14ac:dyDescent="0.25">
      <c r="A2" t="s">
        <v>12</v>
      </c>
      <c r="B2">
        <v>0</v>
      </c>
      <c r="C2">
        <v>1903.502</v>
      </c>
      <c r="D2">
        <v>3426.3036000000002</v>
      </c>
    </row>
    <row r="3" spans="1:4" x14ac:dyDescent="0.25">
      <c r="A3" t="s">
        <v>15</v>
      </c>
      <c r="B3">
        <v>6112</v>
      </c>
      <c r="C3">
        <v>3682.7610000000004</v>
      </c>
      <c r="D3">
        <v>6628.9698000000008</v>
      </c>
    </row>
    <row r="4" spans="1:4" x14ac:dyDescent="0.25">
      <c r="A4" t="s">
        <v>18</v>
      </c>
      <c r="B4">
        <v>1471</v>
      </c>
      <c r="C4">
        <v>700.11500000000012</v>
      </c>
      <c r="D4">
        <v>1260.2070000000003</v>
      </c>
    </row>
    <row r="5" spans="1:4" x14ac:dyDescent="0.25">
      <c r="A5" t="s">
        <v>21</v>
      </c>
      <c r="B5">
        <v>2867</v>
      </c>
      <c r="C5">
        <v>5219.9920000000002</v>
      </c>
      <c r="D5">
        <v>9395.9856</v>
      </c>
    </row>
    <row r="6" spans="1:4" x14ac:dyDescent="0.25">
      <c r="A6" t="s">
        <v>24</v>
      </c>
      <c r="B6">
        <v>1708</v>
      </c>
      <c r="C6">
        <v>23540.096000000001</v>
      </c>
      <c r="D6">
        <v>42372.1728</v>
      </c>
    </row>
    <row r="7" spans="1:4" x14ac:dyDescent="0.25">
      <c r="A7" t="s">
        <v>26</v>
      </c>
      <c r="B7">
        <v>1115</v>
      </c>
      <c r="C7">
        <v>123.178</v>
      </c>
      <c r="D7">
        <v>221.72040000000001</v>
      </c>
    </row>
    <row r="8" spans="1:4" x14ac:dyDescent="0.25">
      <c r="A8" t="s">
        <v>28</v>
      </c>
      <c r="B8">
        <v>0</v>
      </c>
      <c r="C8">
        <v>872.00099999999998</v>
      </c>
      <c r="D8">
        <v>1569.6017999999999</v>
      </c>
    </row>
    <row r="9" spans="1:4" x14ac:dyDescent="0.25">
      <c r="A9" t="s">
        <v>31</v>
      </c>
      <c r="B9">
        <v>0</v>
      </c>
      <c r="C9">
        <v>2000</v>
      </c>
      <c r="D9">
        <v>3600</v>
      </c>
    </row>
    <row r="10" spans="1:4" x14ac:dyDescent="0.25">
      <c r="A10" t="s">
        <v>34</v>
      </c>
      <c r="B10">
        <v>0</v>
      </c>
      <c r="C10">
        <v>1100</v>
      </c>
      <c r="D10">
        <v>1980</v>
      </c>
    </row>
    <row r="11" spans="1:4" x14ac:dyDescent="0.25">
      <c r="A11" t="s">
        <v>37</v>
      </c>
      <c r="B11">
        <v>800</v>
      </c>
      <c r="C11">
        <v>355.63099999999997</v>
      </c>
      <c r="D11">
        <v>640.13580000000002</v>
      </c>
    </row>
    <row r="12" spans="1:4" x14ac:dyDescent="0.25">
      <c r="A12" t="s">
        <v>40</v>
      </c>
      <c r="B12">
        <v>1535181</v>
      </c>
      <c r="C12">
        <v>2247563.8319999999</v>
      </c>
      <c r="D12">
        <v>1842217.2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4ACF9-6357-4E9C-AC8E-208F1C666F40}">
  <dimension ref="A1:N21"/>
  <sheetViews>
    <sheetView tabSelected="1" topLeftCell="C1" workbookViewId="0">
      <selection activeCell="L13" sqref="L13"/>
    </sheetView>
  </sheetViews>
  <sheetFormatPr defaultColWidth="25" defaultRowHeight="15" x14ac:dyDescent="0.25"/>
  <sheetData>
    <row r="1" spans="1:14" x14ac:dyDescent="0.25">
      <c r="A1" t="s">
        <v>76</v>
      </c>
      <c r="B1" t="s">
        <v>41</v>
      </c>
      <c r="C1" t="s">
        <v>12</v>
      </c>
      <c r="D1" t="s">
        <v>15</v>
      </c>
      <c r="E1" t="s">
        <v>77</v>
      </c>
      <c r="F1" t="s">
        <v>21</v>
      </c>
      <c r="G1" t="s">
        <v>24</v>
      </c>
      <c r="H1" t="s">
        <v>26</v>
      </c>
      <c r="I1" t="s">
        <v>28</v>
      </c>
      <c r="J1" t="s">
        <v>31</v>
      </c>
      <c r="K1" t="s">
        <v>34</v>
      </c>
      <c r="L1" t="s">
        <v>37</v>
      </c>
      <c r="M1" t="s">
        <v>78</v>
      </c>
      <c r="N1" t="s">
        <v>79</v>
      </c>
    </row>
    <row r="2" spans="1:14" x14ac:dyDescent="0.25">
      <c r="A2" t="s">
        <v>80</v>
      </c>
      <c r="B2">
        <v>1100161</v>
      </c>
      <c r="D2">
        <v>2010</v>
      </c>
      <c r="E2">
        <v>1142</v>
      </c>
      <c r="F2">
        <v>188</v>
      </c>
      <c r="G2">
        <v>2</v>
      </c>
      <c r="H2">
        <v>804</v>
      </c>
      <c r="L2">
        <v>800</v>
      </c>
      <c r="M2" t="s">
        <v>81</v>
      </c>
      <c r="N2" t="s">
        <v>82</v>
      </c>
    </row>
    <row r="3" spans="1:14" x14ac:dyDescent="0.25">
      <c r="A3" t="s">
        <v>83</v>
      </c>
      <c r="B3">
        <v>308142</v>
      </c>
      <c r="D3">
        <v>2981</v>
      </c>
      <c r="E3">
        <v>210</v>
      </c>
      <c r="F3">
        <v>1852</v>
      </c>
      <c r="G3">
        <v>311</v>
      </c>
      <c r="H3">
        <v>45</v>
      </c>
      <c r="M3" t="s">
        <v>81</v>
      </c>
      <c r="N3" t="s">
        <v>82</v>
      </c>
    </row>
    <row r="4" spans="1:14" x14ac:dyDescent="0.25">
      <c r="A4" t="s">
        <v>84</v>
      </c>
      <c r="B4">
        <v>126878</v>
      </c>
      <c r="D4">
        <v>1121</v>
      </c>
      <c r="E4">
        <v>119</v>
      </c>
      <c r="F4">
        <v>827</v>
      </c>
      <c r="G4">
        <v>1395</v>
      </c>
      <c r="H4">
        <v>266</v>
      </c>
      <c r="M4" t="s">
        <v>81</v>
      </c>
      <c r="N4" t="s">
        <v>82</v>
      </c>
    </row>
    <row r="5" spans="1:14" x14ac:dyDescent="0.25">
      <c r="A5" t="s">
        <v>85</v>
      </c>
      <c r="B5">
        <v>586057.19799999997</v>
      </c>
      <c r="D5">
        <v>2874.4250000000002</v>
      </c>
      <c r="E5">
        <v>459.79700000000003</v>
      </c>
      <c r="F5">
        <v>2385.248</v>
      </c>
      <c r="G5">
        <v>10722.675999999999</v>
      </c>
      <c r="M5" t="s">
        <v>81</v>
      </c>
      <c r="N5" t="s">
        <v>86</v>
      </c>
    </row>
    <row r="6" spans="1:14" x14ac:dyDescent="0.25">
      <c r="A6" t="s">
        <v>87</v>
      </c>
      <c r="B6">
        <v>794738.90300000005</v>
      </c>
      <c r="D6">
        <v>570.69000000000005</v>
      </c>
      <c r="E6">
        <v>81.325000000000003</v>
      </c>
      <c r="F6">
        <v>2002.5889999999999</v>
      </c>
      <c r="G6">
        <v>3367.444</v>
      </c>
      <c r="I6">
        <v>19.978000000000002</v>
      </c>
      <c r="M6" t="s">
        <v>81</v>
      </c>
      <c r="N6" t="s">
        <v>86</v>
      </c>
    </row>
    <row r="7" spans="1:14" x14ac:dyDescent="0.25">
      <c r="A7" t="s">
        <v>88</v>
      </c>
      <c r="B7">
        <v>100117.495</v>
      </c>
      <c r="C7">
        <v>1903.502</v>
      </c>
      <c r="D7">
        <v>221.233</v>
      </c>
      <c r="E7">
        <v>35.831000000000003</v>
      </c>
      <c r="F7">
        <v>194.89</v>
      </c>
      <c r="G7">
        <v>920.42200000000003</v>
      </c>
      <c r="H7">
        <v>7.83</v>
      </c>
      <c r="I7">
        <v>111.878</v>
      </c>
      <c r="J7">
        <v>2000</v>
      </c>
      <c r="K7">
        <v>1100</v>
      </c>
      <c r="L7">
        <v>298.40899999999999</v>
      </c>
      <c r="M7" t="s">
        <v>81</v>
      </c>
      <c r="N7" t="s">
        <v>86</v>
      </c>
    </row>
    <row r="8" spans="1:14" x14ac:dyDescent="0.25">
      <c r="A8" t="s">
        <v>89</v>
      </c>
      <c r="B8">
        <v>264715.46799999999</v>
      </c>
      <c r="D8">
        <v>0</v>
      </c>
      <c r="E8">
        <v>91.191999999999993</v>
      </c>
      <c r="F8">
        <v>0</v>
      </c>
      <c r="G8">
        <v>1463.652</v>
      </c>
      <c r="H8">
        <v>0</v>
      </c>
      <c r="I8">
        <v>27.952000000000002</v>
      </c>
      <c r="L8">
        <v>2.125</v>
      </c>
      <c r="M8" t="s">
        <v>81</v>
      </c>
      <c r="N8" t="s">
        <v>86</v>
      </c>
    </row>
    <row r="9" spans="1:14" x14ac:dyDescent="0.25">
      <c r="A9" t="s">
        <v>90</v>
      </c>
      <c r="B9">
        <v>77097.205000000002</v>
      </c>
      <c r="D9">
        <v>0</v>
      </c>
      <c r="E9">
        <v>0</v>
      </c>
      <c r="F9">
        <v>40.051000000000002</v>
      </c>
      <c r="G9">
        <v>1407.2170000000001</v>
      </c>
      <c r="H9">
        <v>0</v>
      </c>
      <c r="L9">
        <v>19.59</v>
      </c>
      <c r="M9" t="s">
        <v>81</v>
      </c>
      <c r="N9" t="s">
        <v>86</v>
      </c>
    </row>
    <row r="10" spans="1:14" x14ac:dyDescent="0.25">
      <c r="A10" t="s">
        <v>91</v>
      </c>
      <c r="B10">
        <v>135670.18700000001</v>
      </c>
      <c r="D10">
        <v>0</v>
      </c>
      <c r="E10">
        <v>5.5369999999999999</v>
      </c>
      <c r="F10">
        <v>58.421999999999997</v>
      </c>
      <c r="G10">
        <v>1379.059</v>
      </c>
      <c r="H10">
        <v>97.128</v>
      </c>
      <c r="I10">
        <v>0</v>
      </c>
      <c r="L10">
        <v>2.601</v>
      </c>
      <c r="M10" t="s">
        <v>81</v>
      </c>
      <c r="N10" t="s">
        <v>86</v>
      </c>
    </row>
    <row r="11" spans="1:14" x14ac:dyDescent="0.25">
      <c r="A11" t="s">
        <v>92</v>
      </c>
      <c r="B11">
        <v>289167.37599999999</v>
      </c>
      <c r="D11">
        <v>16.413</v>
      </c>
      <c r="E11">
        <v>26.433</v>
      </c>
      <c r="F11">
        <v>538.79200000000003</v>
      </c>
      <c r="G11">
        <v>4279.6260000000002</v>
      </c>
      <c r="H11">
        <v>18.22</v>
      </c>
      <c r="I11">
        <v>712.19299999999998</v>
      </c>
      <c r="L11">
        <v>32.905999999999999</v>
      </c>
      <c r="M11" t="s">
        <v>81</v>
      </c>
      <c r="N11" t="s">
        <v>86</v>
      </c>
    </row>
    <row r="12" spans="1:14" x14ac:dyDescent="0.25">
      <c r="A12" t="s">
        <v>80</v>
      </c>
      <c r="B12">
        <v>0.71663276186977298</v>
      </c>
      <c r="D12">
        <v>0.3288612565445026</v>
      </c>
      <c r="E12">
        <v>0.77634262406526178</v>
      </c>
      <c r="F12">
        <v>6.5573770491803282E-2</v>
      </c>
      <c r="G12">
        <v>1.17096018735363E-3</v>
      </c>
      <c r="H12">
        <v>0.7210762331838565</v>
      </c>
      <c r="L12">
        <v>1</v>
      </c>
      <c r="M12" t="s">
        <v>93</v>
      </c>
      <c r="N12" t="s">
        <v>82</v>
      </c>
    </row>
    <row r="13" spans="1:14" x14ac:dyDescent="0.25">
      <c r="A13" t="s">
        <v>83</v>
      </c>
      <c r="B13">
        <v>0.20072030594438051</v>
      </c>
      <c r="D13">
        <v>0.48772905759162305</v>
      </c>
      <c r="E13">
        <v>0.14276002719238612</v>
      </c>
      <c r="F13">
        <v>0.64597139867457276</v>
      </c>
      <c r="G13">
        <v>0.18208430913348947</v>
      </c>
      <c r="H13">
        <v>4.0358744394618833E-2</v>
      </c>
      <c r="L13">
        <v>0</v>
      </c>
      <c r="M13" t="s">
        <v>93</v>
      </c>
      <c r="N13" t="s">
        <v>82</v>
      </c>
    </row>
    <row r="14" spans="1:14" x14ac:dyDescent="0.25">
      <c r="A14" t="s">
        <v>84</v>
      </c>
      <c r="B14">
        <v>8.2646932185846483E-2</v>
      </c>
      <c r="D14">
        <v>0.18340968586387435</v>
      </c>
      <c r="E14">
        <v>8.0897348742352146E-2</v>
      </c>
      <c r="F14">
        <v>0.288454830833624</v>
      </c>
      <c r="G14">
        <v>0.81674473067915687</v>
      </c>
      <c r="H14">
        <v>0.23856502242152466</v>
      </c>
      <c r="L14">
        <v>0</v>
      </c>
      <c r="M14" t="s">
        <v>93</v>
      </c>
      <c r="N14" t="s">
        <v>82</v>
      </c>
    </row>
    <row r="15" spans="1:14" x14ac:dyDescent="0.25">
      <c r="A15" t="s">
        <v>85</v>
      </c>
      <c r="B15">
        <v>0.26075219295484731</v>
      </c>
      <c r="C15">
        <v>0</v>
      </c>
      <c r="D15">
        <v>0.78050815678780128</v>
      </c>
      <c r="E15">
        <v>0.65674496332745325</v>
      </c>
      <c r="F15">
        <v>0.4569447616011672</v>
      </c>
      <c r="G15">
        <v>0.45550689342983136</v>
      </c>
      <c r="H15">
        <v>0</v>
      </c>
      <c r="I15">
        <v>0</v>
      </c>
      <c r="J15">
        <v>0</v>
      </c>
      <c r="K15">
        <v>0</v>
      </c>
      <c r="L15">
        <v>0</v>
      </c>
      <c r="M15" t="s">
        <v>93</v>
      </c>
      <c r="N15" t="s">
        <v>86</v>
      </c>
    </row>
    <row r="16" spans="1:14" x14ac:dyDescent="0.25">
      <c r="A16" t="s">
        <v>87</v>
      </c>
      <c r="B16">
        <v>0.35360014771762888</v>
      </c>
      <c r="C16">
        <v>0</v>
      </c>
      <c r="D16">
        <v>0.15496254033319024</v>
      </c>
      <c r="E16">
        <v>0.11615948808410045</v>
      </c>
      <c r="F16">
        <v>0.38363832741506115</v>
      </c>
      <c r="G16">
        <v>0.14305141321428766</v>
      </c>
      <c r="H16">
        <v>0</v>
      </c>
      <c r="I16">
        <v>2.291052418517869E-2</v>
      </c>
      <c r="J16">
        <v>0</v>
      </c>
      <c r="K16">
        <v>0</v>
      </c>
      <c r="L16">
        <v>0</v>
      </c>
      <c r="M16" t="s">
        <v>93</v>
      </c>
      <c r="N16" t="s">
        <v>86</v>
      </c>
    </row>
    <row r="17" spans="1:14" x14ac:dyDescent="0.25">
      <c r="A17" t="s">
        <v>88</v>
      </c>
      <c r="B17">
        <v>4.4544895043497033E-2</v>
      </c>
      <c r="C17">
        <v>1</v>
      </c>
      <c r="D17">
        <v>6.0072592275197866E-2</v>
      </c>
      <c r="E17">
        <v>5.1178734922119933E-2</v>
      </c>
      <c r="F17">
        <v>3.7335306261005757E-2</v>
      </c>
      <c r="G17">
        <v>3.9100180390088467E-2</v>
      </c>
      <c r="H17">
        <v>6.356654597411876E-2</v>
      </c>
      <c r="I17">
        <v>0.1283003115822115</v>
      </c>
      <c r="J17">
        <v>1</v>
      </c>
      <c r="K17">
        <v>1</v>
      </c>
      <c r="L17">
        <v>0.83909726654875427</v>
      </c>
      <c r="M17" t="s">
        <v>93</v>
      </c>
      <c r="N17" t="s">
        <v>86</v>
      </c>
    </row>
    <row r="18" spans="1:14" x14ac:dyDescent="0.25">
      <c r="A18" t="s">
        <v>89</v>
      </c>
      <c r="B18">
        <v>0.11777884313276314</v>
      </c>
      <c r="C18">
        <v>0</v>
      </c>
      <c r="D18">
        <v>0</v>
      </c>
      <c r="E18">
        <v>0.1302528870257029</v>
      </c>
      <c r="F18">
        <v>0</v>
      </c>
      <c r="G18">
        <v>6.2176976678429856E-2</v>
      </c>
      <c r="H18">
        <v>0</v>
      </c>
      <c r="I18">
        <v>3.2055009111228085E-2</v>
      </c>
      <c r="J18">
        <v>0</v>
      </c>
      <c r="K18">
        <v>0</v>
      </c>
      <c r="L18">
        <v>5.9752946171734191E-3</v>
      </c>
      <c r="M18" t="s">
        <v>93</v>
      </c>
      <c r="N18" t="s">
        <v>86</v>
      </c>
    </row>
    <row r="19" spans="1:14" x14ac:dyDescent="0.25">
      <c r="A19" t="s">
        <v>90</v>
      </c>
      <c r="B19">
        <v>3.4302565249679638E-2</v>
      </c>
      <c r="C19">
        <v>0</v>
      </c>
      <c r="D19">
        <v>0</v>
      </c>
      <c r="E19">
        <v>0</v>
      </c>
      <c r="F19">
        <v>7.6726171227848626E-3</v>
      </c>
      <c r="G19">
        <v>5.9779577789317424E-2</v>
      </c>
      <c r="H19">
        <v>0</v>
      </c>
      <c r="I19">
        <v>0</v>
      </c>
      <c r="J19">
        <v>0</v>
      </c>
      <c r="K19">
        <v>0</v>
      </c>
      <c r="L19">
        <v>5.5085186611965778E-2</v>
      </c>
      <c r="M19" t="s">
        <v>93</v>
      </c>
      <c r="N19" t="s">
        <v>86</v>
      </c>
    </row>
    <row r="20" spans="1:14" x14ac:dyDescent="0.25">
      <c r="A20" t="s">
        <v>91</v>
      </c>
      <c r="B20">
        <v>6.0363218640724241E-2</v>
      </c>
      <c r="C20">
        <v>0</v>
      </c>
      <c r="D20">
        <v>0</v>
      </c>
      <c r="E20">
        <v>7.908700713454217E-3</v>
      </c>
      <c r="F20">
        <v>1.119197117543475E-2</v>
      </c>
      <c r="G20">
        <v>5.8583405947027566E-2</v>
      </c>
      <c r="H20">
        <v>0.78851743006056274</v>
      </c>
      <c r="I20">
        <v>0</v>
      </c>
      <c r="J20">
        <v>0</v>
      </c>
      <c r="K20">
        <v>0</v>
      </c>
      <c r="L20">
        <v>7.313760611420265E-3</v>
      </c>
      <c r="M20" t="s">
        <v>93</v>
      </c>
      <c r="N20" t="s">
        <v>86</v>
      </c>
    </row>
    <row r="21" spans="1:14" x14ac:dyDescent="0.25">
      <c r="A21" t="s">
        <v>92</v>
      </c>
      <c r="B21">
        <v>0.12865813726085978</v>
      </c>
      <c r="C21">
        <v>0</v>
      </c>
      <c r="D21">
        <v>4.4567106038105649E-3</v>
      </c>
      <c r="E21">
        <v>3.7755225927169102E-2</v>
      </c>
      <c r="F21">
        <v>0.10321701642454624</v>
      </c>
      <c r="G21">
        <v>0.18180155255101763</v>
      </c>
      <c r="H21">
        <v>0.14791602396531847</v>
      </c>
      <c r="I21">
        <v>0.8167341551213817</v>
      </c>
      <c r="J21">
        <v>0</v>
      </c>
      <c r="K21">
        <v>0</v>
      </c>
      <c r="L21">
        <v>9.2528491610686367E-2</v>
      </c>
      <c r="M21" t="s">
        <v>93</v>
      </c>
      <c r="N21" t="s">
        <v>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DF2BA-99E5-4505-A02C-4A3E2A22C30B}">
  <dimension ref="A1:D14"/>
  <sheetViews>
    <sheetView workbookViewId="0">
      <selection activeCell="D14" sqref="D14"/>
    </sheetView>
  </sheetViews>
  <sheetFormatPr defaultRowHeight="15" x14ac:dyDescent="0.25"/>
  <cols>
    <col min="1" max="3" width="12.28515625" customWidth="1"/>
    <col min="4" max="4" width="46.5703125" bestFit="1" customWidth="1"/>
  </cols>
  <sheetData>
    <row r="1" spans="1:4" ht="15.75" thickBot="1" x14ac:dyDescent="0.3">
      <c r="A1" s="6" t="s">
        <v>65</v>
      </c>
      <c r="B1" s="6" t="s">
        <v>66</v>
      </c>
      <c r="C1" s="6" t="s">
        <v>67</v>
      </c>
      <c r="D1" s="6" t="s">
        <v>68</v>
      </c>
    </row>
    <row r="2" spans="1:4" x14ac:dyDescent="0.25">
      <c r="A2" s="12">
        <v>1</v>
      </c>
      <c r="B2" s="4">
        <v>2479</v>
      </c>
      <c r="C2" s="4">
        <v>0</v>
      </c>
      <c r="D2" s="9" t="s">
        <v>12</v>
      </c>
    </row>
    <row r="3" spans="1:4" x14ac:dyDescent="0.25">
      <c r="A3" s="13">
        <v>2</v>
      </c>
      <c r="B3" s="3">
        <v>3688</v>
      </c>
      <c r="C3" s="3">
        <v>613</v>
      </c>
      <c r="D3" t="s">
        <v>15</v>
      </c>
    </row>
    <row r="4" spans="1:4" x14ac:dyDescent="0.25">
      <c r="A4" s="13">
        <v>3</v>
      </c>
      <c r="B4" s="3">
        <v>723</v>
      </c>
      <c r="C4" s="3">
        <v>66</v>
      </c>
      <c r="D4" t="s">
        <v>18</v>
      </c>
    </row>
    <row r="5" spans="1:4" x14ac:dyDescent="0.25">
      <c r="A5" s="13">
        <v>4</v>
      </c>
      <c r="B5" s="3">
        <v>10800</v>
      </c>
      <c r="C5" s="3">
        <v>648</v>
      </c>
      <c r="D5" t="s">
        <v>21</v>
      </c>
    </row>
    <row r="6" spans="1:4" x14ac:dyDescent="0.25">
      <c r="A6" s="21">
        <v>5</v>
      </c>
      <c r="B6" s="22">
        <v>45771</v>
      </c>
      <c r="C6" s="22">
        <v>351</v>
      </c>
      <c r="D6" s="23" t="s">
        <v>24</v>
      </c>
    </row>
    <row r="7" spans="1:4" x14ac:dyDescent="0.25">
      <c r="A7" s="13">
        <v>6</v>
      </c>
      <c r="B7" s="3">
        <v>275</v>
      </c>
      <c r="C7" s="3">
        <v>170</v>
      </c>
      <c r="D7" t="s">
        <v>26</v>
      </c>
    </row>
    <row r="8" spans="1:4" x14ac:dyDescent="0.25">
      <c r="A8" s="13">
        <v>7</v>
      </c>
      <c r="B8" s="3">
        <v>606</v>
      </c>
      <c r="C8" s="3">
        <v>0</v>
      </c>
      <c r="D8" t="s">
        <v>28</v>
      </c>
    </row>
    <row r="9" spans="1:4" x14ac:dyDescent="0.25">
      <c r="A9" s="13">
        <v>8</v>
      </c>
      <c r="B9" s="3">
        <v>984</v>
      </c>
      <c r="C9" s="3">
        <v>1</v>
      </c>
      <c r="D9" t="s">
        <v>31</v>
      </c>
    </row>
    <row r="10" spans="1:4" x14ac:dyDescent="0.25">
      <c r="A10" s="13">
        <v>9</v>
      </c>
      <c r="B10" s="3">
        <v>47</v>
      </c>
      <c r="C10" s="3">
        <v>0</v>
      </c>
      <c r="D10" t="s">
        <v>34</v>
      </c>
    </row>
    <row r="11" spans="1:4" ht="15.75" thickBot="1" x14ac:dyDescent="0.3">
      <c r="A11" s="14">
        <v>10</v>
      </c>
      <c r="B11" s="11">
        <v>641</v>
      </c>
      <c r="C11" s="11">
        <v>80</v>
      </c>
      <c r="D11" s="10" t="s">
        <v>37</v>
      </c>
    </row>
    <row r="12" spans="1:4" x14ac:dyDescent="0.25">
      <c r="A12" s="6" t="s">
        <v>39</v>
      </c>
      <c r="B12" s="15">
        <v>33894</v>
      </c>
      <c r="C12" s="8">
        <v>2774595</v>
      </c>
      <c r="D12" s="7" t="s">
        <v>39</v>
      </c>
    </row>
    <row r="14" spans="1:4" x14ac:dyDescent="0.25">
      <c r="C14" s="17"/>
      <c r="D14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E6962-0BBB-4472-A708-DC8C334F0264}">
  <dimension ref="A1:G13"/>
  <sheetViews>
    <sheetView workbookViewId="0">
      <selection activeCell="D23" sqref="D23"/>
    </sheetView>
  </sheetViews>
  <sheetFormatPr defaultRowHeight="15" x14ac:dyDescent="0.25"/>
  <cols>
    <col min="1" max="3" width="12.28515625" customWidth="1"/>
    <col min="4" max="4" width="46.5703125" bestFit="1" customWidth="1"/>
  </cols>
  <sheetData>
    <row r="1" spans="1:7" ht="15.75" thickBot="1" x14ac:dyDescent="0.3">
      <c r="A1" s="6" t="s">
        <v>65</v>
      </c>
      <c r="B1" s="6" t="s">
        <v>66</v>
      </c>
      <c r="C1" s="6" t="s">
        <v>67</v>
      </c>
      <c r="D1" s="6" t="s">
        <v>68</v>
      </c>
    </row>
    <row r="2" spans="1:7" x14ac:dyDescent="0.25">
      <c r="A2" s="12">
        <v>1</v>
      </c>
      <c r="B2" s="4">
        <v>2761</v>
      </c>
      <c r="C2" s="4">
        <v>0</v>
      </c>
      <c r="D2" s="9" t="s">
        <v>12</v>
      </c>
    </row>
    <row r="3" spans="1:7" x14ac:dyDescent="0.25">
      <c r="A3" s="13">
        <v>2</v>
      </c>
      <c r="B3" s="3">
        <v>3650</v>
      </c>
      <c r="C3" s="3">
        <v>564</v>
      </c>
      <c r="D3" t="s">
        <v>15</v>
      </c>
    </row>
    <row r="4" spans="1:7" x14ac:dyDescent="0.25">
      <c r="A4" s="13">
        <v>3</v>
      </c>
      <c r="B4" s="3">
        <v>701</v>
      </c>
      <c r="C4" s="3">
        <v>130</v>
      </c>
      <c r="D4" t="s">
        <v>18</v>
      </c>
    </row>
    <row r="5" spans="1:7" x14ac:dyDescent="0.25">
      <c r="A5" s="13">
        <v>4</v>
      </c>
      <c r="B5" s="3">
        <v>10735</v>
      </c>
      <c r="C5" s="3">
        <v>750</v>
      </c>
      <c r="D5" t="s">
        <v>21</v>
      </c>
    </row>
    <row r="6" spans="1:7" x14ac:dyDescent="0.25">
      <c r="A6" s="21">
        <v>5</v>
      </c>
      <c r="B6" s="22">
        <v>39946</v>
      </c>
      <c r="C6" s="22">
        <v>492</v>
      </c>
      <c r="D6" s="23" t="s">
        <v>24</v>
      </c>
    </row>
    <row r="7" spans="1:7" x14ac:dyDescent="0.25">
      <c r="A7" s="13">
        <v>6</v>
      </c>
      <c r="B7" s="3">
        <v>421</v>
      </c>
      <c r="C7" s="3">
        <v>270</v>
      </c>
      <c r="D7" t="s">
        <v>26</v>
      </c>
    </row>
    <row r="8" spans="1:7" x14ac:dyDescent="0.25">
      <c r="A8" s="13">
        <v>7</v>
      </c>
      <c r="B8" s="3">
        <v>476</v>
      </c>
      <c r="C8" s="3">
        <v>0</v>
      </c>
      <c r="D8" t="s">
        <v>28</v>
      </c>
    </row>
    <row r="9" spans="1:7" x14ac:dyDescent="0.25">
      <c r="A9" s="13">
        <v>8</v>
      </c>
      <c r="B9" s="3">
        <v>1408</v>
      </c>
      <c r="C9" s="3">
        <v>1</v>
      </c>
      <c r="D9" t="s">
        <v>31</v>
      </c>
    </row>
    <row r="10" spans="1:7" x14ac:dyDescent="0.25">
      <c r="A10" s="13">
        <v>9</v>
      </c>
      <c r="B10" s="3">
        <v>172</v>
      </c>
      <c r="C10" s="3">
        <v>0</v>
      </c>
      <c r="D10" t="s">
        <v>34</v>
      </c>
    </row>
    <row r="11" spans="1:7" ht="15.75" thickBot="1" x14ac:dyDescent="0.3">
      <c r="A11" s="14">
        <v>10</v>
      </c>
      <c r="B11" s="11">
        <v>580</v>
      </c>
      <c r="C11" s="11">
        <v>172</v>
      </c>
      <c r="D11" s="10" t="s">
        <v>37</v>
      </c>
    </row>
    <row r="12" spans="1:7" x14ac:dyDescent="0.25">
      <c r="A12" s="6" t="s">
        <v>39</v>
      </c>
      <c r="B12" s="15">
        <v>30449</v>
      </c>
      <c r="C12" s="8">
        <v>2877458</v>
      </c>
      <c r="D12" s="7" t="s">
        <v>39</v>
      </c>
      <c r="F12" s="17"/>
      <c r="G12" s="7"/>
    </row>
    <row r="13" spans="1:7" x14ac:dyDescent="0.25">
      <c r="B13" s="3">
        <v>1624916</v>
      </c>
      <c r="D13" t="s">
        <v>69</v>
      </c>
      <c r="F13" s="17">
        <f>B13/C12</f>
        <v>0.56470537536951015</v>
      </c>
      <c r="G13" s="7" t="s">
        <v>70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CD9C7-D597-43DC-A97F-D526443BEBD4}">
  <dimension ref="A1:F12"/>
  <sheetViews>
    <sheetView workbookViewId="0">
      <selection activeCell="D14" sqref="D14"/>
    </sheetView>
  </sheetViews>
  <sheetFormatPr defaultRowHeight="15" x14ac:dyDescent="0.25"/>
  <cols>
    <col min="1" max="1" width="46.5703125" bestFit="1" customWidth="1"/>
  </cols>
  <sheetData>
    <row r="1" spans="1:6" ht="15.75" thickBot="1" x14ac:dyDescent="0.3">
      <c r="A1" s="6" t="s">
        <v>7</v>
      </c>
      <c r="B1" s="6">
        <v>2019</v>
      </c>
      <c r="C1" s="6">
        <v>2022</v>
      </c>
      <c r="D1" s="6" t="s">
        <v>71</v>
      </c>
    </row>
    <row r="2" spans="1:6" x14ac:dyDescent="0.25">
      <c r="A2" s="9" t="s">
        <v>12</v>
      </c>
      <c r="B2" s="4">
        <v>4694</v>
      </c>
      <c r="C2" s="4">
        <v>6133</v>
      </c>
      <c r="D2" s="19">
        <f t="shared" ref="D2:D11" si="0">(C2-B2)/B2</f>
        <v>0.30656156795909673</v>
      </c>
    </row>
    <row r="3" spans="1:6" x14ac:dyDescent="0.25">
      <c r="A3" t="s">
        <v>15</v>
      </c>
      <c r="B3" s="3">
        <v>16174</v>
      </c>
      <c r="C3" s="3">
        <v>16789</v>
      </c>
      <c r="D3" s="2">
        <f t="shared" si="0"/>
        <v>3.8023989118338077E-2</v>
      </c>
    </row>
    <row r="4" spans="1:6" x14ac:dyDescent="0.25">
      <c r="A4" t="s">
        <v>21</v>
      </c>
      <c r="B4" s="3">
        <v>17961</v>
      </c>
      <c r="C4" s="3">
        <v>19740</v>
      </c>
      <c r="D4" s="2">
        <f t="shared" si="0"/>
        <v>9.9047937197260738E-2</v>
      </c>
    </row>
    <row r="5" spans="1:6" x14ac:dyDescent="0.25">
      <c r="A5" s="23" t="s">
        <v>24</v>
      </c>
      <c r="B5" s="22">
        <v>27289</v>
      </c>
      <c r="C5" s="22">
        <v>25583</v>
      </c>
      <c r="D5" s="24">
        <f t="shared" si="0"/>
        <v>-6.2516032100846497E-2</v>
      </c>
      <c r="F5" s="3"/>
    </row>
    <row r="6" spans="1:6" x14ac:dyDescent="0.25">
      <c r="A6" t="s">
        <v>31</v>
      </c>
      <c r="B6" s="3">
        <v>5112</v>
      </c>
      <c r="C6" s="3">
        <v>8170</v>
      </c>
      <c r="D6" s="2">
        <f t="shared" si="0"/>
        <v>0.59820031298904541</v>
      </c>
      <c r="F6" s="3"/>
    </row>
    <row r="7" spans="1:6" x14ac:dyDescent="0.25">
      <c r="A7" t="s">
        <v>34</v>
      </c>
      <c r="B7" s="3">
        <v>501</v>
      </c>
      <c r="C7" s="3">
        <v>724</v>
      </c>
      <c r="D7" s="2">
        <f t="shared" si="0"/>
        <v>0.44510978043912175</v>
      </c>
    </row>
    <row r="8" spans="1:6" x14ac:dyDescent="0.25">
      <c r="A8" t="s">
        <v>28</v>
      </c>
      <c r="B8" s="3">
        <v>2725</v>
      </c>
      <c r="C8" s="3">
        <v>3541</v>
      </c>
      <c r="D8" s="2">
        <f t="shared" si="0"/>
        <v>0.29944954128440365</v>
      </c>
    </row>
    <row r="9" spans="1:6" x14ac:dyDescent="0.25">
      <c r="A9" t="s">
        <v>18</v>
      </c>
      <c r="B9" s="3">
        <v>7955</v>
      </c>
      <c r="C9" s="3">
        <v>9928</v>
      </c>
      <c r="D9" s="2">
        <f t="shared" si="0"/>
        <v>0.24802011313639222</v>
      </c>
    </row>
    <row r="10" spans="1:6" x14ac:dyDescent="0.25">
      <c r="A10" t="s">
        <v>26</v>
      </c>
      <c r="B10" s="3">
        <v>1728</v>
      </c>
      <c r="C10" s="3">
        <v>1738</v>
      </c>
      <c r="D10" s="2">
        <f t="shared" si="0"/>
        <v>5.7870370370370367E-3</v>
      </c>
    </row>
    <row r="11" spans="1:6" ht="15.75" thickBot="1" x14ac:dyDescent="0.3">
      <c r="A11" s="10" t="s">
        <v>37</v>
      </c>
      <c r="B11" s="11">
        <v>2542</v>
      </c>
      <c r="C11" s="11">
        <v>3407</v>
      </c>
      <c r="D11" s="20">
        <f t="shared" si="0"/>
        <v>0.34028324154209283</v>
      </c>
    </row>
    <row r="12" spans="1:6" x14ac:dyDescent="0.25">
      <c r="A12" s="7" t="s">
        <v>39</v>
      </c>
      <c r="B12" s="8">
        <v>719351</v>
      </c>
      <c r="C12" s="8">
        <v>617475</v>
      </c>
      <c r="D12" s="18">
        <f>(C12-B12)/B12</f>
        <v>-0.14162210103273645</v>
      </c>
    </row>
  </sheetData>
  <conditionalFormatting sqref="D2:D12">
    <cfRule type="colorScale" priority="1">
      <colorScale>
        <cfvo type="min"/>
        <cfvo type="num" val="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65D48-E821-4681-AE38-236B0E753F67}">
  <dimension ref="A1:D12"/>
  <sheetViews>
    <sheetView workbookViewId="0">
      <selection activeCell="D14" sqref="D14"/>
    </sheetView>
  </sheetViews>
  <sheetFormatPr defaultRowHeight="15" x14ac:dyDescent="0.25"/>
  <cols>
    <col min="1" max="1" width="46.5703125" bestFit="1" customWidth="1"/>
  </cols>
  <sheetData>
    <row r="1" spans="1:4" ht="15.75" thickBot="1" x14ac:dyDescent="0.3">
      <c r="A1" s="6" t="s">
        <v>7</v>
      </c>
      <c r="B1" s="6">
        <v>2019</v>
      </c>
      <c r="C1" s="6">
        <v>2022</v>
      </c>
      <c r="D1" s="6" t="s">
        <v>71</v>
      </c>
    </row>
    <row r="2" spans="1:4" x14ac:dyDescent="0.25">
      <c r="A2" s="9" t="s">
        <v>12</v>
      </c>
      <c r="B2" s="4">
        <v>1177</v>
      </c>
      <c r="C2" s="4">
        <v>1094</v>
      </c>
      <c r="D2" s="19">
        <f t="shared" ref="D2:D11" si="0">(C2-B2)/B2</f>
        <v>-7.0518266779949018E-2</v>
      </c>
    </row>
    <row r="3" spans="1:4" x14ac:dyDescent="0.25">
      <c r="A3" t="s">
        <v>15</v>
      </c>
      <c r="B3" s="3">
        <v>5527</v>
      </c>
      <c r="C3" s="3">
        <v>5342</v>
      </c>
      <c r="D3" s="2">
        <f t="shared" si="0"/>
        <v>-3.3472046318074905E-2</v>
      </c>
    </row>
    <row r="4" spans="1:4" x14ac:dyDescent="0.25">
      <c r="A4" t="s">
        <v>21</v>
      </c>
      <c r="B4" s="3">
        <v>3853</v>
      </c>
      <c r="C4" s="3">
        <v>3016</v>
      </c>
      <c r="D4" s="2">
        <f t="shared" si="0"/>
        <v>-0.21723332468206591</v>
      </c>
    </row>
    <row r="5" spans="1:4" x14ac:dyDescent="0.25">
      <c r="A5" s="23" t="s">
        <v>24</v>
      </c>
      <c r="B5" s="22">
        <v>7420</v>
      </c>
      <c r="C5" s="22">
        <v>6801</v>
      </c>
      <c r="D5" s="24">
        <f t="shared" si="0"/>
        <v>-8.3423180592991919E-2</v>
      </c>
    </row>
    <row r="6" spans="1:4" x14ac:dyDescent="0.25">
      <c r="A6" t="s">
        <v>31</v>
      </c>
      <c r="B6" s="3">
        <v>884</v>
      </c>
      <c r="C6" s="3">
        <v>1322</v>
      </c>
      <c r="D6" s="2">
        <f t="shared" si="0"/>
        <v>0.49547511312217196</v>
      </c>
    </row>
    <row r="7" spans="1:4" x14ac:dyDescent="0.25">
      <c r="A7" t="s">
        <v>34</v>
      </c>
      <c r="B7" s="3">
        <v>115</v>
      </c>
      <c r="C7" s="3">
        <v>235</v>
      </c>
      <c r="D7" s="2">
        <f t="shared" si="0"/>
        <v>1.0434782608695652</v>
      </c>
    </row>
    <row r="8" spans="1:4" x14ac:dyDescent="0.25">
      <c r="A8" t="s">
        <v>28</v>
      </c>
      <c r="B8" s="3">
        <v>553</v>
      </c>
      <c r="C8" s="3">
        <v>554</v>
      </c>
      <c r="D8" s="2">
        <f t="shared" si="0"/>
        <v>1.8083182640144665E-3</v>
      </c>
    </row>
    <row r="9" spans="1:4" x14ac:dyDescent="0.25">
      <c r="A9" t="s">
        <v>18</v>
      </c>
      <c r="B9" s="3">
        <v>1982</v>
      </c>
      <c r="C9" s="3">
        <v>2088</v>
      </c>
      <c r="D9" s="2">
        <f t="shared" si="0"/>
        <v>5.3481331987891019E-2</v>
      </c>
    </row>
    <row r="10" spans="1:4" x14ac:dyDescent="0.25">
      <c r="A10" t="s">
        <v>26</v>
      </c>
      <c r="B10" s="3">
        <v>383</v>
      </c>
      <c r="C10" s="3">
        <v>378</v>
      </c>
      <c r="D10" s="2">
        <f t="shared" si="0"/>
        <v>-1.3054830287206266E-2</v>
      </c>
    </row>
    <row r="11" spans="1:4" ht="15.75" thickBot="1" x14ac:dyDescent="0.3">
      <c r="A11" s="10" t="s">
        <v>37</v>
      </c>
      <c r="B11" s="11">
        <v>475</v>
      </c>
      <c r="C11" s="11">
        <v>331</v>
      </c>
      <c r="D11" s="20">
        <f t="shared" si="0"/>
        <v>-0.30315789473684213</v>
      </c>
    </row>
    <row r="12" spans="1:4" x14ac:dyDescent="0.25">
      <c r="A12" s="7" t="s">
        <v>39</v>
      </c>
      <c r="B12" s="8">
        <v>719351</v>
      </c>
      <c r="C12" s="8">
        <v>617475</v>
      </c>
      <c r="D12" s="18">
        <f>(C12-B12)/B12</f>
        <v>-0.14162210103273645</v>
      </c>
    </row>
  </sheetData>
  <conditionalFormatting sqref="D2:D12">
    <cfRule type="colorScale" priority="1">
      <colorScale>
        <cfvo type="min"/>
        <cfvo type="num" val="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 xmlns="28ca367f-cfb7-459f-9d2b-24f1a908a02b" xsi:nil="true"/>
    <_ip_UnifiedCompliancePolicyUIAction xmlns="http://schemas.microsoft.com/sharepoint/v3" xsi:nil="true"/>
    <lcf76f155ced4ddcb4097134ff3c332f xmlns="28ca367f-cfb7-459f-9d2b-24f1a908a02b">
      <Terms xmlns="http://schemas.microsoft.com/office/infopath/2007/PartnerControls"/>
    </lcf76f155ced4ddcb4097134ff3c332f>
    <_ip_UnifiedCompliancePolicyProperties xmlns="http://schemas.microsoft.com/sharepoint/v3" xsi:nil="true"/>
    <TaxCatchAll xmlns="a9dcab35-e276-4e1a-8b7c-b57fb9c8c2c4" xsi:nil="true"/>
    <SharedWithUsers xmlns="a9dcab35-e276-4e1a-8b7c-b57fb9c8c2c4">
      <UserInfo>
        <DisplayName>RSG-Everyone</DisplayName>
        <AccountId>8555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DA4AC661DAF544BDC6F7EDBE853E17" ma:contentTypeVersion="20" ma:contentTypeDescription="Create a new document." ma:contentTypeScope="" ma:versionID="89720d67048af22453fa3cec0989e87a">
  <xsd:schema xmlns:xsd="http://www.w3.org/2001/XMLSchema" xmlns:xs="http://www.w3.org/2001/XMLSchema" xmlns:p="http://schemas.microsoft.com/office/2006/metadata/properties" xmlns:ns1="http://schemas.microsoft.com/sharepoint/v3" xmlns:ns2="28ca367f-cfb7-459f-9d2b-24f1a908a02b" xmlns:ns3="a9dcab35-e276-4e1a-8b7c-b57fb9c8c2c4" targetNamespace="http://schemas.microsoft.com/office/2006/metadata/properties" ma:root="true" ma:fieldsID="a04be5030f947ea90da8e088f117ada6" ns1:_="" ns2:_="" ns3:_="">
    <xsd:import namespace="http://schemas.microsoft.com/sharepoint/v3"/>
    <xsd:import namespace="28ca367f-cfb7-459f-9d2b-24f1a908a02b"/>
    <xsd:import namespace="a9dcab35-e276-4e1a-8b7c-b57fb9c8c2c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1:_ip_UnifiedCompliancePolicyProperties" minOccurs="0"/>
                <xsd:element ref="ns1:_ip_UnifiedCompliancePolicyUIActio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Not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7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8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ca367f-cfb7-459f-9d2b-24f1a908a02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Note" ma:index="22" nillable="true" ma:displayName="Note" ma:description="Notes about folder" ma:internalName="Note">
      <xsd:simpleType>
        <xsd:restriction base="dms:Text">
          <xsd:maxLength value="255"/>
        </xsd:restriction>
      </xsd:simpleType>
    </xsd:element>
    <xsd:element name="MediaLengthInSeconds" ma:index="23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d1770257-8aa5-473d-8b97-0f0439c117c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dcab35-e276-4e1a-8b7c-b57fb9c8c2c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6" nillable="true" ma:displayName="Taxonomy Catch All Column" ma:hidden="true" ma:list="{a0ae3c01-a24b-47fe-9fe1-9809f8c149d7}" ma:internalName="TaxCatchAll" ma:showField="CatchAllData" ma:web="a9dcab35-e276-4e1a-8b7c-b57fb9c8c2c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881DA24-FF4C-4BEB-9D0B-4686B3820F58}">
  <ds:schemaRefs>
    <ds:schemaRef ds:uri="http://schemas.microsoft.com/office/2006/metadata/properties"/>
    <ds:schemaRef ds:uri="http://schemas.microsoft.com/office/infopath/2007/PartnerControls"/>
    <ds:schemaRef ds:uri="28ca367f-cfb7-459f-9d2b-24f1a908a02b"/>
    <ds:schemaRef ds:uri="http://schemas.microsoft.com/sharepoint/v3"/>
    <ds:schemaRef ds:uri="a9dcab35-e276-4e1a-8b7c-b57fb9c8c2c4"/>
  </ds:schemaRefs>
</ds:datastoreItem>
</file>

<file path=customXml/itemProps2.xml><?xml version="1.0" encoding="utf-8"?>
<ds:datastoreItem xmlns:ds="http://schemas.openxmlformats.org/officeDocument/2006/customXml" ds:itemID="{E9E2D44E-87A5-438B-A492-38D5DC0CF4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28ca367f-cfb7-459f-9d2b-24f1a908a02b"/>
    <ds:schemaRef ds:uri="a9dcab35-e276-4e1a-8b7c-b57fb9c8c2c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020A051-581F-4DA0-A438-61F95EEE948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serv_pop1</vt:lpstr>
      <vt:lpstr>serv_pop2</vt:lpstr>
      <vt:lpstr>serv_pop3</vt:lpstr>
      <vt:lpstr>service_population_2019</vt:lpstr>
      <vt:lpstr>service_population_2022</vt:lpstr>
      <vt:lpstr>total_visitor_counts_excl_poi_r</vt:lpstr>
      <vt:lpstr>total_visitor_counts_only_non_d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Johnson</dc:creator>
  <cp:keywords/>
  <dc:description/>
  <cp:lastModifiedBy>Reid Haefer</cp:lastModifiedBy>
  <cp:revision/>
  <dcterms:created xsi:type="dcterms:W3CDTF">2023-08-08T01:33:24Z</dcterms:created>
  <dcterms:modified xsi:type="dcterms:W3CDTF">2023-08-17T19:22:00Z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0x010100BDDA4AC661DAF544BDC6F7EDBE853E17</vt:lpwstr>
  </property>
  <property fmtid="{D5CDD505-2E9C-101B-9397-08002B2CF9AE}" pid="3" name="MediaServiceImageTags">
    <vt:lpwstr/>
  </property>
</Properties>
</file>